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codeName="ThisWorkbook" hidePivotFieldList="1" defaultThemeVersion="124226"/>
  <mc:AlternateContent xmlns:mc="http://schemas.openxmlformats.org/markup-compatibility/2006">
    <mc:Choice Requires="x15">
      <x15ac:absPath xmlns:x15ac="http://schemas.microsoft.com/office/spreadsheetml/2010/11/ac" url="H:\APP\PA\PAForum\Web Publications\FINANCE\Expenditure Study\"/>
    </mc:Choice>
  </mc:AlternateContent>
  <xr:revisionPtr revIDLastSave="0" documentId="13_ncr:1_{CD803690-C370-438A-9A92-3402C0D538BB}" xr6:coauthVersionLast="47" xr6:coauthVersionMax="47" xr10:uidLastSave="{00000000-0000-0000-0000-000000000000}"/>
  <bookViews>
    <workbookView xWindow="-108" yWindow="-108" windowWidth="23256" windowHeight="12576" tabRatio="949" xr2:uid="{00000000-000D-0000-FFFF-FFFF00000000}"/>
  </bookViews>
  <sheets>
    <sheet name="Overview" sheetId="63" r:id="rId1"/>
    <sheet name="Relative Weights" sheetId="46" r:id="rId2"/>
    <sheet name="RW History" sheetId="60" r:id="rId3"/>
    <sheet name="FTSE Summary" sheetId="47" r:id="rId4"/>
    <sheet name="Discipline Summary" sheetId="48" r:id="rId5"/>
    <sheet name="Discipline Analysis" sheetId="49" r:id="rId6"/>
    <sheet name="UTA" sheetId="6" r:id="rId7"/>
    <sheet name="UT" sheetId="9" r:id="rId8"/>
    <sheet name="UTD" sheetId="10" r:id="rId9"/>
    <sheet name="UTEP" sheetId="11" r:id="rId10"/>
    <sheet name="UTRGV" sheetId="12" r:id="rId11"/>
    <sheet name="UTPB" sheetId="14" r:id="rId12"/>
    <sheet name="UTSA" sheetId="15" r:id="rId13"/>
    <sheet name="UTT" sheetId="16" r:id="rId14"/>
    <sheet name="TAMU" sheetId="17" r:id="rId15"/>
    <sheet name="TAMUG" sheetId="18" r:id="rId16"/>
    <sheet name="PVAMU" sheetId="19" r:id="rId17"/>
    <sheet name="TAR" sheetId="20" r:id="rId18"/>
    <sheet name="TAMUCT" sheetId="57" r:id="rId19"/>
    <sheet name="TAMUCC" sheetId="21" r:id="rId20"/>
    <sheet name="TAMUK" sheetId="22" r:id="rId21"/>
    <sheet name="TAMUSA" sheetId="62" r:id="rId22"/>
    <sheet name="TAMIU" sheetId="23" r:id="rId23"/>
    <sheet name="WTAMU" sheetId="24" r:id="rId24"/>
    <sheet name="TAMUC" sheetId="25" r:id="rId25"/>
    <sheet name="TAMUT" sheetId="26" r:id="rId26"/>
    <sheet name="UH" sheetId="27" r:id="rId27"/>
    <sheet name="UHCL" sheetId="28" r:id="rId28"/>
    <sheet name="UHD" sheetId="29" r:id="rId29"/>
    <sheet name="UHV" sheetId="30" r:id="rId30"/>
    <sheet name="MID" sheetId="31" r:id="rId31"/>
    <sheet name="UNT" sheetId="32" r:id="rId32"/>
    <sheet name="UNTD" sheetId="59" r:id="rId33"/>
    <sheet name="SFASU" sheetId="33" r:id="rId34"/>
    <sheet name="TSU" sheetId="34" r:id="rId35"/>
    <sheet name="TTU" sheetId="35" r:id="rId36"/>
    <sheet name="ASU" sheetId="36" r:id="rId37"/>
    <sheet name="TWU" sheetId="37" r:id="rId38"/>
    <sheet name="LU" sheetId="38" r:id="rId39"/>
    <sheet name="SHSU" sheetId="39" r:id="rId40"/>
    <sheet name="TXST" sheetId="40" r:id="rId41"/>
    <sheet name="SRSU" sheetId="41" r:id="rId42"/>
    <sheet name="Total" sheetId="44" r:id="rId43"/>
    <sheet name="Data" sheetId="56" r:id="rId44"/>
  </sheets>
  <externalReferences>
    <externalReference r:id="rId45"/>
  </externalReferences>
  <definedNames>
    <definedName name="_xlnm._FilterDatabase" localSheetId="43" hidden="1">Data!$HP$1:$QD$38</definedName>
    <definedName name="_xlnm._FilterDatabase" localSheetId="2" hidden="1">'RW History'!$A$2:$R$108</definedName>
    <definedName name="Appendix_H" localSheetId="21">#REF!</definedName>
    <definedName name="Appendix_H">#REF!</definedName>
    <definedName name="Broadway_AP_FRP_CostStudy_Data" localSheetId="43" hidden="1">Data!#REF!</definedName>
    <definedName name="HR">Data!$T$5</definedName>
    <definedName name="_xlnm.Print_Area" localSheetId="5">'Discipline Analysis'!$A$1:$AR$127</definedName>
    <definedName name="_xlnm.Print_Area" localSheetId="1">'Relative Weights'!$A$1:$H$243</definedName>
    <definedName name="_xlnm.Print_Titles" localSheetId="2">'RW History'!#REF!</definedName>
    <definedName name="Z_0D6A04B5_CD00_4F77_ACC7_14DAB17FC792_.wvu.Cols" localSheetId="5" hidden="1">'Discipline Analysis'!#REF!</definedName>
    <definedName name="Z_0D6A04B5_CD00_4F77_ACC7_14DAB17FC792_.wvu.Cols" localSheetId="3" hidden="1">'FTSE Summary'!#REF!</definedName>
    <definedName name="Z_0D6A04B5_CD00_4F77_ACC7_14DAB17FC792_.wvu.PrintArea" localSheetId="5" hidden="1">'Discipline Analysis'!$J$3:$O$43</definedName>
    <definedName name="Z_0D6A04B5_CD00_4F77_ACC7_14DAB17FC792_.wvu.PrintArea" localSheetId="3" hidden="1">'FTSE Summary'!$A$3:$D$42</definedName>
    <definedName name="Z_0D6A04B5_CD00_4F77_ACC7_14DAB17FC792_.wvu.PrintTitles" localSheetId="5" hidden="1">'Discipline Analysis'!$A:$A</definedName>
    <definedName name="Z_0D6A04B5_CD00_4F77_ACC7_14DAB17FC792_.wvu.Rows" localSheetId="4" hidden="1">'Discipline Summary'!#REF!</definedName>
    <definedName name="Z_1442A549_9D6B_46D7_B55A_ADB7B4A9530B_.wvu.Cols" localSheetId="5" hidden="1">'Discipline Analysis'!#REF!</definedName>
    <definedName name="Z_1442A549_9D6B_46D7_B55A_ADB7B4A9530B_.wvu.Cols" localSheetId="3" hidden="1">'FTSE Summary'!#REF!</definedName>
    <definedName name="Z_1442A549_9D6B_46D7_B55A_ADB7B4A9530B_.wvu.PrintArea" localSheetId="5" hidden="1">'Discipline Analysis'!$J$3:$O$43</definedName>
    <definedName name="Z_1442A549_9D6B_46D7_B55A_ADB7B4A9530B_.wvu.PrintArea" localSheetId="3" hidden="1">'FTSE Summary'!$A$3:$D$42</definedName>
    <definedName name="Z_1442A549_9D6B_46D7_B55A_ADB7B4A9530B_.wvu.PrintTitles" localSheetId="5" hidden="1">'Discipline Analysis'!$A:$A</definedName>
    <definedName name="Z_1442A549_9D6B_46D7_B55A_ADB7B4A9530B_.wvu.Rows" localSheetId="4" hidden="1">'Discipline Summary'!#REF!</definedName>
    <definedName name="Z_1FFC368C_FAAC_4C27_917C_33EB7F20D079_.wvu.PrintTitles" hidden="1">[1]Midwestern!$A$1:$B$65536,[1]Midwestern!$A$1:$IV$7</definedName>
    <definedName name="Z_27F9E306_C248_45F3_84A0_232BF88FD190_.wvu.Cols" localSheetId="5" hidden="1">'Discipline Analysis'!#REF!</definedName>
    <definedName name="Z_27F9E306_C248_45F3_84A0_232BF88FD190_.wvu.Cols" localSheetId="3" hidden="1">'FTSE Summary'!#REF!</definedName>
    <definedName name="Z_27F9E306_C248_45F3_84A0_232BF88FD190_.wvu.PrintArea" localSheetId="5" hidden="1">'Discipline Analysis'!$J$3:$O$43</definedName>
    <definedName name="Z_27F9E306_C248_45F3_84A0_232BF88FD190_.wvu.PrintArea" localSheetId="3" hidden="1">'FTSE Summary'!$A$3:$D$42</definedName>
    <definedName name="Z_27F9E306_C248_45F3_84A0_232BF88FD190_.wvu.PrintTitles" localSheetId="5" hidden="1">'Discipline Analysis'!$A:$A</definedName>
    <definedName name="Z_27F9E306_C248_45F3_84A0_232BF88FD190_.wvu.Rows" localSheetId="4" hidden="1">'Discipline Summary'!#REF!</definedName>
    <definedName name="Z_390E69FE_30BF_46A8_BB03_D0C9901EA0FB_.wvu.PrintTitles" hidden="1">[1]Midwestern!$A$1:$B$65536,[1]Midwestern!$A$1:$IV$7</definedName>
    <definedName name="Z_4AC09102_7151_4BC1_97EC_C57915589D6D_.wvu.PrintTitles" hidden="1">[1]Midwestern!$A$1:$B$65536,[1]Midwestern!$A$1:$IV$7</definedName>
    <definedName name="Z_57E1A335_6562_424D_B12F_A80F8D222AC3_.wvu.Cols" localSheetId="5" hidden="1">'Discipline Analysis'!#REF!</definedName>
    <definedName name="Z_57E1A335_6562_424D_B12F_A80F8D222AC3_.wvu.Cols" localSheetId="3" hidden="1">'FTSE Summary'!#REF!</definedName>
    <definedName name="Z_57E1A335_6562_424D_B12F_A80F8D222AC3_.wvu.PrintArea" localSheetId="5" hidden="1">'Discipline Analysis'!$J$3:$O$43</definedName>
    <definedName name="Z_57E1A335_6562_424D_B12F_A80F8D222AC3_.wvu.PrintArea" localSheetId="3" hidden="1">'FTSE Summary'!$A$3:$D$42</definedName>
    <definedName name="Z_57E1A335_6562_424D_B12F_A80F8D222AC3_.wvu.PrintTitles" localSheetId="5" hidden="1">'Discipline Analysis'!$A:$A</definedName>
    <definedName name="Z_57E1A335_6562_424D_B12F_A80F8D222AC3_.wvu.Rows" localSheetId="4" hidden="1">'Discipline Summary'!#REF!</definedName>
    <definedName name="Z_59C042EE_7BE0_46D7_83D3_48C0860AA9B7_.wvu.PrintTitles" hidden="1">[1]Midwestern!$A$1:$B$65536,[1]Midwestern!$A$1:$IV$7</definedName>
    <definedName name="Z_5DB122DC_76B1_4E56_B2C5_DC5B34D3FE31_.wvu.PrintTitles" hidden="1">[1]Midwestern!$A$1:$B$65536,[1]Midwestern!$A$1:$IV$7</definedName>
    <definedName name="Z_69CC68D0_7082_4F65_9ED7_9A6C423E431E_.wvu.Cols" localSheetId="5" hidden="1">'Discipline Analysis'!#REF!</definedName>
    <definedName name="Z_69CC68D0_7082_4F65_9ED7_9A6C423E431E_.wvu.Cols" localSheetId="3" hidden="1">'FTSE Summary'!#REF!</definedName>
    <definedName name="Z_69CC68D0_7082_4F65_9ED7_9A6C423E431E_.wvu.PrintArea" localSheetId="5" hidden="1">'Discipline Analysis'!$J$3:$O$43</definedName>
    <definedName name="Z_69CC68D0_7082_4F65_9ED7_9A6C423E431E_.wvu.PrintArea" localSheetId="3" hidden="1">'FTSE Summary'!$A$3:$D$42</definedName>
    <definedName name="Z_69CC68D0_7082_4F65_9ED7_9A6C423E431E_.wvu.PrintTitles" localSheetId="5" hidden="1">'Discipline Analysis'!$A:$A</definedName>
    <definedName name="Z_69CC68D0_7082_4F65_9ED7_9A6C423E431E_.wvu.Rows" localSheetId="4" hidden="1">'Discipline Summary'!#REF!</definedName>
    <definedName name="Z_781B0C7D_37AB_45AA_97DE_651E544B0900_.wvu.Cols" localSheetId="5" hidden="1">'Discipline Analysis'!#REF!</definedName>
    <definedName name="Z_781B0C7D_37AB_45AA_97DE_651E544B0900_.wvu.Cols" localSheetId="3" hidden="1">'FTSE Summary'!#REF!</definedName>
    <definedName name="Z_781B0C7D_37AB_45AA_97DE_651E544B0900_.wvu.PrintArea" localSheetId="5" hidden="1">'Discipline Analysis'!$J$3:$O$43</definedName>
    <definedName name="Z_781B0C7D_37AB_45AA_97DE_651E544B0900_.wvu.PrintArea" localSheetId="3" hidden="1">'FTSE Summary'!$A$3:$D$42</definedName>
    <definedName name="Z_781B0C7D_37AB_45AA_97DE_651E544B0900_.wvu.PrintTitles" localSheetId="5" hidden="1">'Discipline Analysis'!$A:$A</definedName>
    <definedName name="Z_781B0C7D_37AB_45AA_97DE_651E544B0900_.wvu.Rows" localSheetId="4" hidden="1">'Discipline Summary'!#REF!</definedName>
    <definedName name="Z_7D803815_A672_4AF4_B4A6_9CDBE1923F20_.wvu.Cols" localSheetId="5" hidden="1">'Discipline Analysis'!#REF!</definedName>
    <definedName name="Z_7D803815_A672_4AF4_B4A6_9CDBE1923F20_.wvu.Cols" localSheetId="3" hidden="1">'FTSE Summary'!#REF!</definedName>
    <definedName name="Z_7D803815_A672_4AF4_B4A6_9CDBE1923F20_.wvu.PrintArea" localSheetId="5" hidden="1">'Discipline Analysis'!$J$3:$O$43</definedName>
    <definedName name="Z_7D803815_A672_4AF4_B4A6_9CDBE1923F20_.wvu.PrintArea" localSheetId="3" hidden="1">'FTSE Summary'!$A$3:$D$42</definedName>
    <definedName name="Z_7D803815_A672_4AF4_B4A6_9CDBE1923F20_.wvu.PrintTitles" localSheetId="5" hidden="1">'Discipline Analysis'!$A:$A</definedName>
    <definedName name="Z_7D803815_A672_4AF4_B4A6_9CDBE1923F20_.wvu.Rows" localSheetId="4" hidden="1">'Discipline Summary'!#REF!</definedName>
    <definedName name="Z_7E968537_F35A_46C0_AAAE_B8F2523DE409_.wvu.PrintTitles" hidden="1">[1]Midwestern!$A$1:$B$65536,[1]Midwestern!$A$1:$IV$7</definedName>
    <definedName name="Z_82F62AED_BF08_430C_AFEF_890DA166D88D_.wvu.Cols" localSheetId="5" hidden="1">'Discipline Analysis'!#REF!</definedName>
    <definedName name="Z_82F62AED_BF08_430C_AFEF_890DA166D88D_.wvu.Cols" localSheetId="3" hidden="1">'FTSE Summary'!#REF!</definedName>
    <definedName name="Z_82F62AED_BF08_430C_AFEF_890DA166D88D_.wvu.PrintArea" localSheetId="5" hidden="1">'Discipline Analysis'!$J$3:$O$43</definedName>
    <definedName name="Z_82F62AED_BF08_430C_AFEF_890DA166D88D_.wvu.PrintArea" localSheetId="3" hidden="1">'FTSE Summary'!$A$3:$D$42</definedName>
    <definedName name="Z_82F62AED_BF08_430C_AFEF_890DA166D88D_.wvu.PrintTitles" localSheetId="5" hidden="1">'Discipline Analysis'!$A:$A</definedName>
    <definedName name="Z_82F62AED_BF08_430C_AFEF_890DA166D88D_.wvu.Rows" localSheetId="4" hidden="1">'Discipline Summary'!#REF!</definedName>
    <definedName name="Z_999D944D_85B2_4CAE_97DA_DC2EB4BF0AB0_.wvu.PrintTitles" hidden="1">[1]Midwestern!$A$1:$B$65536,[1]Midwestern!$A$1:$IV$7</definedName>
    <definedName name="Z_9A9AF875_8B7A_4EA5_9837_BF2AFF98C487_.wvu.PrintTitles" hidden="1">[1]Midwestern!$A$1:$B$65536,[1]Midwestern!$A$1:$IV$7</definedName>
    <definedName name="Z_AF3AF677_0F2D_4D70_91F8_671ED83C9C84_.wvu.Cols" localSheetId="5" hidden="1">'Discipline Analysis'!#REF!</definedName>
    <definedName name="Z_AF3AF677_0F2D_4D70_91F8_671ED83C9C84_.wvu.Cols" localSheetId="3" hidden="1">'FTSE Summary'!#REF!</definedName>
    <definedName name="Z_AF3AF677_0F2D_4D70_91F8_671ED83C9C84_.wvu.PrintArea" localSheetId="5" hidden="1">'Discipline Analysis'!$J$3:$O$43</definedName>
    <definedName name="Z_AF3AF677_0F2D_4D70_91F8_671ED83C9C84_.wvu.PrintArea" localSheetId="3" hidden="1">'FTSE Summary'!$A$3:$D$42</definedName>
    <definedName name="Z_AF3AF677_0F2D_4D70_91F8_671ED83C9C84_.wvu.PrintTitles" localSheetId="5" hidden="1">'Discipline Analysis'!$A:$A</definedName>
    <definedName name="Z_AF3AF677_0F2D_4D70_91F8_671ED83C9C84_.wvu.Rows" localSheetId="4" hidden="1">'Discipline Summary'!#REF!</definedName>
    <definedName name="Z_AF9FC034_FEF6_4E81_8E7C_0BEB1839439D_.wvu.Cols" localSheetId="5" hidden="1">'Discipline Analysis'!#REF!</definedName>
    <definedName name="Z_AF9FC034_FEF6_4E81_8E7C_0BEB1839439D_.wvu.Cols" localSheetId="3" hidden="1">'FTSE Summary'!#REF!</definedName>
    <definedName name="Z_AF9FC034_FEF6_4E81_8E7C_0BEB1839439D_.wvu.PrintArea" localSheetId="5" hidden="1">'Discipline Analysis'!$J$3:$O$43</definedName>
    <definedName name="Z_AF9FC034_FEF6_4E81_8E7C_0BEB1839439D_.wvu.PrintArea" localSheetId="3" hidden="1">'FTSE Summary'!$A$3:$D$42</definedName>
    <definedName name="Z_AF9FC034_FEF6_4E81_8E7C_0BEB1839439D_.wvu.PrintTitles" localSheetId="5" hidden="1">'Discipline Analysis'!$A:$A</definedName>
    <definedName name="Z_AF9FC034_FEF6_4E81_8E7C_0BEB1839439D_.wvu.Rows" localSheetId="4" hidden="1">'Discipline Summary'!#REF!</definedName>
    <definedName name="Z_B99B5CD3_BE57_4246_AEBD_EF88E268CAAA_.wvu.Cols" localSheetId="5" hidden="1">'Discipline Analysis'!#REF!</definedName>
    <definedName name="Z_B99B5CD3_BE57_4246_AEBD_EF88E268CAAA_.wvu.Cols" localSheetId="3" hidden="1">'FTSE Summary'!#REF!</definedName>
    <definedName name="Z_B99B5CD3_BE57_4246_AEBD_EF88E268CAAA_.wvu.PrintArea" localSheetId="5" hidden="1">'Discipline Analysis'!$J$3:$O$43</definedName>
    <definedName name="Z_B99B5CD3_BE57_4246_AEBD_EF88E268CAAA_.wvu.PrintArea" localSheetId="3" hidden="1">'FTSE Summary'!$A$3:$D$42</definedName>
    <definedName name="Z_B99B5CD3_BE57_4246_AEBD_EF88E268CAAA_.wvu.PrintTitles" localSheetId="5" hidden="1">'Discipline Analysis'!$A:$A</definedName>
    <definedName name="Z_B99B5CD3_BE57_4246_AEBD_EF88E268CAAA_.wvu.Rows" localSheetId="4" hidden="1">'Discipline Summary'!#REF!</definedName>
    <definedName name="Z_C030375C_CA87_4F87_8379_E4A4DD2442F6_.wvu.Cols" localSheetId="5" hidden="1">'Discipline Analysis'!#REF!</definedName>
    <definedName name="Z_C030375C_CA87_4F87_8379_E4A4DD2442F6_.wvu.Cols" localSheetId="3" hidden="1">'FTSE Summary'!#REF!</definedName>
    <definedName name="Z_C030375C_CA87_4F87_8379_E4A4DD2442F6_.wvu.PrintArea" localSheetId="5" hidden="1">'Discipline Analysis'!$J$3:$O$43</definedName>
    <definedName name="Z_C030375C_CA87_4F87_8379_E4A4DD2442F6_.wvu.PrintArea" localSheetId="3" hidden="1">'FTSE Summary'!$A$3:$D$42</definedName>
    <definedName name="Z_C030375C_CA87_4F87_8379_E4A4DD2442F6_.wvu.PrintTitles" localSheetId="5" hidden="1">'Discipline Analysis'!$A:$A</definedName>
    <definedName name="Z_C030375C_CA87_4F87_8379_E4A4DD2442F6_.wvu.Rows" localSheetId="4" hidden="1">'Discipline Summary'!#REF!</definedName>
    <definedName name="Z_C63CB8F7_18C4_4A70_94EC_26C8D6B5C80F_.wvu.PrintTitles" hidden="1">[1]Midwestern!$A$1:$B$65536,[1]Midwestern!$A$1:$IV$7</definedName>
    <definedName name="Z_D8EE2E15_379C_4027_9083_08D90932B4E1_.wvu.PrintTitles" hidden="1">[1]Midwestern!$A$1:$B$65536,[1]Midwestern!$A$1:$IV$7</definedName>
    <definedName name="Z_DCADF4B1_3283_4B0E_898D_03FF4C5055CE_.wvu.Cols" localSheetId="5" hidden="1">'Discipline Analysis'!#REF!</definedName>
    <definedName name="Z_DCADF4B1_3283_4B0E_898D_03FF4C5055CE_.wvu.Cols" localSheetId="3" hidden="1">'FTSE Summary'!#REF!</definedName>
    <definedName name="Z_DCADF4B1_3283_4B0E_898D_03FF4C5055CE_.wvu.PrintArea" localSheetId="5" hidden="1">'Discipline Analysis'!$J$3:$O$43</definedName>
    <definedName name="Z_DCADF4B1_3283_4B0E_898D_03FF4C5055CE_.wvu.PrintArea" localSheetId="3" hidden="1">'FTSE Summary'!$A$3:$D$42</definedName>
    <definedName name="Z_DCADF4B1_3283_4B0E_898D_03FF4C5055CE_.wvu.PrintTitles" localSheetId="5" hidden="1">'Discipline Analysis'!$A:$A</definedName>
    <definedName name="Z_DCADF4B1_3283_4B0E_898D_03FF4C5055CE_.wvu.Rows" localSheetId="4" hidden="1">'Discipline Summary'!#REF!</definedName>
    <definedName name="Z_E24BC210_CA00_4D90_8DFB_123CF42EF667_.wvu.Cols" localSheetId="5" hidden="1">'Discipline Analysis'!#REF!</definedName>
    <definedName name="Z_E24BC210_CA00_4D90_8DFB_123CF42EF667_.wvu.Cols" localSheetId="3" hidden="1">'FTSE Summary'!#REF!</definedName>
    <definedName name="Z_E24BC210_CA00_4D90_8DFB_123CF42EF667_.wvu.PrintArea" localSheetId="5" hidden="1">'Discipline Analysis'!$J$3:$O$43</definedName>
    <definedName name="Z_E24BC210_CA00_4D90_8DFB_123CF42EF667_.wvu.PrintArea" localSheetId="3" hidden="1">'FTSE Summary'!$A$3:$D$42</definedName>
    <definedName name="Z_E24BC210_CA00_4D90_8DFB_123CF42EF667_.wvu.PrintTitles" localSheetId="5" hidden="1">'Discipline Analysis'!$A:$A</definedName>
    <definedName name="Z_E24BC210_CA00_4D90_8DFB_123CF42EF667_.wvu.Rows" localSheetId="4" hidden="1">'Discipline Summary'!#REF!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P116" i="60" l="1"/>
  <c r="AQ116" i="60"/>
  <c r="Q114" i="60"/>
  <c r="R114" i="60"/>
  <c r="S114" i="60"/>
  <c r="T114" i="60"/>
  <c r="U114" i="60"/>
  <c r="U116" i="60" a="1"/>
  <c r="U116" i="60" s="1"/>
  <c r="T116" i="60" a="1"/>
  <c r="T116" i="60" s="1"/>
  <c r="S116" i="60" a="1"/>
  <c r="S116" i="60" s="1"/>
  <c r="R116" i="60" a="1"/>
  <c r="R116" i="60"/>
  <c r="R115" i="60" a="1"/>
  <c r="R115" i="60" s="1"/>
  <c r="S115" i="60" a="1"/>
  <c r="S115" i="60" s="1"/>
  <c r="T115" i="60" a="1"/>
  <c r="T115" i="60" s="1"/>
  <c r="AQ115" i="60" s="1"/>
  <c r="U115" i="60" a="1"/>
  <c r="U115" i="60"/>
  <c r="X40" i="56"/>
  <c r="Y40" i="56"/>
  <c r="Z40" i="56"/>
  <c r="AA40" i="56"/>
  <c r="AB40" i="56"/>
  <c r="AC40" i="56"/>
  <c r="AD40" i="56"/>
  <c r="AE40" i="56"/>
  <c r="AF40" i="56"/>
  <c r="AG40" i="56"/>
  <c r="AH40" i="56"/>
  <c r="AI40" i="56"/>
  <c r="AJ40" i="56"/>
  <c r="AK40" i="56"/>
  <c r="AL40" i="56"/>
  <c r="AM40" i="56"/>
  <c r="AN40" i="56"/>
  <c r="AO40" i="56"/>
  <c r="AP40" i="56"/>
  <c r="AQ40" i="56"/>
  <c r="AR40" i="56"/>
  <c r="AS40" i="56"/>
  <c r="AT40" i="56"/>
  <c r="AU40" i="56"/>
  <c r="AV40" i="56"/>
  <c r="AW40" i="56"/>
  <c r="AX40" i="56"/>
  <c r="AY40" i="56"/>
  <c r="AZ40" i="56"/>
  <c r="BA40" i="56"/>
  <c r="BB40" i="56"/>
  <c r="BC40" i="56"/>
  <c r="BD40" i="56"/>
  <c r="BE40" i="56"/>
  <c r="BF40" i="56"/>
  <c r="BG40" i="56"/>
  <c r="BH40" i="56"/>
  <c r="BI40" i="56"/>
  <c r="BJ40" i="56"/>
  <c r="BK40" i="56"/>
  <c r="BL40" i="56"/>
  <c r="BM40" i="56"/>
  <c r="BN40" i="56"/>
  <c r="BO40" i="56"/>
  <c r="BP40" i="56"/>
  <c r="BQ40" i="56"/>
  <c r="BR40" i="56"/>
  <c r="BS40" i="56"/>
  <c r="BT40" i="56"/>
  <c r="BU40" i="56"/>
  <c r="BV40" i="56"/>
  <c r="BW40" i="56"/>
  <c r="BX40" i="56"/>
  <c r="BY40" i="56"/>
  <c r="BZ40" i="56"/>
  <c r="CA40" i="56"/>
  <c r="CB40" i="56"/>
  <c r="CC40" i="56"/>
  <c r="CD40" i="56"/>
  <c r="CE40" i="56"/>
  <c r="CF40" i="56"/>
  <c r="CG40" i="56"/>
  <c r="CH40" i="56"/>
  <c r="CI40" i="56"/>
  <c r="CJ40" i="56"/>
  <c r="CK40" i="56"/>
  <c r="CL40" i="56"/>
  <c r="CM40" i="56"/>
  <c r="CN40" i="56"/>
  <c r="CO40" i="56"/>
  <c r="CP40" i="56"/>
  <c r="CQ40" i="56"/>
  <c r="CR40" i="56"/>
  <c r="CS40" i="56"/>
  <c r="CT40" i="56"/>
  <c r="CU40" i="56"/>
  <c r="CV40" i="56"/>
  <c r="CW40" i="56"/>
  <c r="CX40" i="56"/>
  <c r="CY40" i="56"/>
  <c r="CZ40" i="56"/>
  <c r="DA40" i="56"/>
  <c r="DB40" i="56"/>
  <c r="DC40" i="56"/>
  <c r="DD40" i="56"/>
  <c r="DE40" i="56"/>
  <c r="DF40" i="56"/>
  <c r="DG40" i="56"/>
  <c r="DH40" i="56"/>
  <c r="DI40" i="56"/>
  <c r="DJ40" i="56"/>
  <c r="DK40" i="56"/>
  <c r="DL40" i="56"/>
  <c r="DM40" i="56"/>
  <c r="DN40" i="56"/>
  <c r="DO40" i="56"/>
  <c r="DP40" i="56"/>
  <c r="DQ40" i="56"/>
  <c r="DR40" i="56"/>
  <c r="DS40" i="56"/>
  <c r="DT40" i="56"/>
  <c r="DU40" i="56"/>
  <c r="DV40" i="56"/>
  <c r="DW40" i="56"/>
  <c r="DX40" i="56"/>
  <c r="DY40" i="56"/>
  <c r="DZ40" i="56"/>
  <c r="EA40" i="56"/>
  <c r="EB40" i="56"/>
  <c r="EC40" i="56"/>
  <c r="ED40" i="56"/>
  <c r="EE40" i="56"/>
  <c r="EF40" i="56"/>
  <c r="EG40" i="56"/>
  <c r="EH40" i="56"/>
  <c r="EI40" i="56"/>
  <c r="EJ40" i="56"/>
  <c r="EK40" i="56"/>
  <c r="EL40" i="56"/>
  <c r="EM40" i="56"/>
  <c r="EN40" i="56"/>
  <c r="EO40" i="56"/>
  <c r="EP40" i="56"/>
  <c r="EQ40" i="56"/>
  <c r="ER40" i="56"/>
  <c r="ES40" i="56"/>
  <c r="ET40" i="56"/>
  <c r="EU40" i="56"/>
  <c r="EV40" i="56"/>
  <c r="EW40" i="56"/>
  <c r="EX40" i="56"/>
  <c r="EY40" i="56"/>
  <c r="EZ40" i="56"/>
  <c r="FA40" i="56"/>
  <c r="FB40" i="56"/>
  <c r="FC40" i="56"/>
  <c r="FD40" i="56"/>
  <c r="FE40" i="56"/>
  <c r="FF40" i="56"/>
  <c r="FG40" i="56"/>
  <c r="FH40" i="56"/>
  <c r="FI40" i="56"/>
  <c r="FJ40" i="56"/>
  <c r="FK40" i="56"/>
  <c r="FL40" i="56"/>
  <c r="FM40" i="56"/>
  <c r="FN40" i="56"/>
  <c r="FO40" i="56"/>
  <c r="FP40" i="56"/>
  <c r="FQ40" i="56"/>
  <c r="FR40" i="56"/>
  <c r="FS40" i="56"/>
  <c r="FT40" i="56"/>
  <c r="FU40" i="56"/>
  <c r="FV40" i="56"/>
  <c r="FW40" i="56"/>
  <c r="FX40" i="56"/>
  <c r="FY40" i="56"/>
  <c r="FZ40" i="56"/>
  <c r="GA40" i="56"/>
  <c r="GB40" i="56"/>
  <c r="GC40" i="56"/>
  <c r="GD40" i="56"/>
  <c r="GE40" i="56"/>
  <c r="GF40" i="56"/>
  <c r="GG40" i="56"/>
  <c r="GH40" i="56"/>
  <c r="GI40" i="56"/>
  <c r="GJ40" i="56"/>
  <c r="GK40" i="56"/>
  <c r="GL40" i="56"/>
  <c r="GM40" i="56"/>
  <c r="GN40" i="56"/>
  <c r="GO40" i="56"/>
  <c r="GP40" i="56"/>
  <c r="GQ40" i="56"/>
  <c r="GR40" i="56"/>
  <c r="GS40" i="56"/>
  <c r="GT40" i="56"/>
  <c r="GU40" i="56"/>
  <c r="GV40" i="56"/>
  <c r="GW40" i="56"/>
  <c r="GX40" i="56"/>
  <c r="GY40" i="56"/>
  <c r="GZ40" i="56"/>
  <c r="HA40" i="56"/>
  <c r="HB40" i="56"/>
  <c r="HC40" i="56"/>
  <c r="HD40" i="56"/>
  <c r="HE40" i="56"/>
  <c r="HF40" i="56"/>
  <c r="HG40" i="56"/>
  <c r="HH40" i="56"/>
  <c r="HI40" i="56"/>
  <c r="HJ40" i="56"/>
  <c r="HK40" i="56"/>
  <c r="HL40" i="56"/>
  <c r="HM40" i="56"/>
  <c r="HN40" i="56"/>
  <c r="W40" i="56"/>
  <c r="HB31" i="56"/>
  <c r="DF31" i="56"/>
  <c r="AQ114" i="60"/>
  <c r="AP114" i="60"/>
  <c r="C91" i="6"/>
  <c r="C116" i="6" s="1"/>
  <c r="C61" i="6"/>
  <c r="C92" i="6"/>
  <c r="C117" i="6" s="1"/>
  <c r="C62" i="6"/>
  <c r="C93" i="6"/>
  <c r="C118" i="6" s="1"/>
  <c r="C63" i="6"/>
  <c r="C94" i="6"/>
  <c r="C119" i="6" s="1"/>
  <c r="C64" i="6"/>
  <c r="C95" i="6"/>
  <c r="C120" i="6" s="1"/>
  <c r="C65" i="6"/>
  <c r="C96" i="6"/>
  <c r="C121" i="6" s="1"/>
  <c r="C66" i="6"/>
  <c r="C97" i="6"/>
  <c r="C122" i="6" s="1"/>
  <c r="C67" i="6"/>
  <c r="C98" i="6"/>
  <c r="C123" i="6" s="1"/>
  <c r="C68" i="6"/>
  <c r="C99" i="6"/>
  <c r="C124" i="6" s="1"/>
  <c r="C69" i="6"/>
  <c r="C100" i="6"/>
  <c r="C70" i="6"/>
  <c r="C125" i="6"/>
  <c r="C101" i="6"/>
  <c r="C71" i="6"/>
  <c r="C102" i="6"/>
  <c r="C127" i="6" s="1"/>
  <c r="C72" i="6"/>
  <c r="C103" i="6"/>
  <c r="C128" i="6" s="1"/>
  <c r="C73" i="6"/>
  <c r="C104" i="6"/>
  <c r="C129" i="6" s="1"/>
  <c r="C74" i="6"/>
  <c r="C105" i="6"/>
  <c r="C130" i="6" s="1"/>
  <c r="C75" i="6"/>
  <c r="C106" i="6"/>
  <c r="C131" i="6" s="1"/>
  <c r="C76" i="6"/>
  <c r="C107" i="6"/>
  <c r="C132" i="6" s="1"/>
  <c r="C77" i="6"/>
  <c r="C108" i="6"/>
  <c r="C133" i="6" s="1"/>
  <c r="C78" i="6"/>
  <c r="C109" i="6"/>
  <c r="C134" i="6" s="1"/>
  <c r="C79" i="6"/>
  <c r="C110" i="6"/>
  <c r="C135" i="6" s="1"/>
  <c r="C80" i="6"/>
  <c r="D91" i="6"/>
  <c r="D116" i="6" s="1"/>
  <c r="D61" i="6"/>
  <c r="D92" i="6"/>
  <c r="D117" i="6" s="1"/>
  <c r="D62" i="6"/>
  <c r="D93" i="6"/>
  <c r="D63" i="6"/>
  <c r="D118" i="6"/>
  <c r="D94" i="6"/>
  <c r="D119" i="6" s="1"/>
  <c r="D64" i="6"/>
  <c r="D95" i="6"/>
  <c r="D120" i="6" s="1"/>
  <c r="D65" i="6"/>
  <c r="D96" i="6"/>
  <c r="D121" i="6" s="1"/>
  <c r="D66" i="6"/>
  <c r="D97" i="6"/>
  <c r="D122" i="6" s="1"/>
  <c r="D67" i="6"/>
  <c r="D98" i="6"/>
  <c r="D123" i="6" s="1"/>
  <c r="D68" i="6"/>
  <c r="D99" i="6"/>
  <c r="D124" i="6" s="1"/>
  <c r="D69" i="6"/>
  <c r="D100" i="6"/>
  <c r="D125" i="6" s="1"/>
  <c r="D70" i="6"/>
  <c r="D101" i="6"/>
  <c r="D126" i="6" s="1"/>
  <c r="D71" i="6"/>
  <c r="D102" i="6"/>
  <c r="D127" i="6" s="1"/>
  <c r="D72" i="6"/>
  <c r="D103" i="6"/>
  <c r="D128" i="6" s="1"/>
  <c r="D73" i="6"/>
  <c r="D104" i="6"/>
  <c r="D129" i="6" s="1"/>
  <c r="D74" i="6"/>
  <c r="D105" i="6"/>
  <c r="D75" i="6"/>
  <c r="D130" i="6"/>
  <c r="D106" i="6"/>
  <c r="D131" i="6" s="1"/>
  <c r="D76" i="6"/>
  <c r="D107" i="6"/>
  <c r="D132" i="6" s="1"/>
  <c r="D77" i="6"/>
  <c r="D108" i="6"/>
  <c r="D133" i="6" s="1"/>
  <c r="D78" i="6"/>
  <c r="D109" i="6"/>
  <c r="D79" i="6"/>
  <c r="D134" i="6"/>
  <c r="D110" i="6"/>
  <c r="D80" i="6"/>
  <c r="D135" i="6"/>
  <c r="E91" i="6"/>
  <c r="E116" i="6" s="1"/>
  <c r="E61" i="6"/>
  <c r="E92" i="6"/>
  <c r="E117" i="6" s="1"/>
  <c r="E62" i="6"/>
  <c r="E93" i="6"/>
  <c r="E118" i="6" s="1"/>
  <c r="E63" i="6"/>
  <c r="E94" i="6"/>
  <c r="E119" i="6" s="1"/>
  <c r="E64" i="6"/>
  <c r="E95" i="6"/>
  <c r="E65" i="6"/>
  <c r="E120" i="6"/>
  <c r="E96" i="6"/>
  <c r="E121" i="6" s="1"/>
  <c r="E66" i="6"/>
  <c r="E97" i="6"/>
  <c r="E122" i="6" s="1"/>
  <c r="E67" i="6"/>
  <c r="E98" i="6"/>
  <c r="E68" i="6"/>
  <c r="E99" i="6"/>
  <c r="E124" i="6" s="1"/>
  <c r="E69" i="6"/>
  <c r="E100" i="6"/>
  <c r="E125" i="6" s="1"/>
  <c r="E70" i="6"/>
  <c r="E101" i="6"/>
  <c r="E126" i="6" s="1"/>
  <c r="E71" i="6"/>
  <c r="E102" i="6"/>
  <c r="E127" i="6" s="1"/>
  <c r="E72" i="6"/>
  <c r="E103" i="6"/>
  <c r="E128" i="6" s="1"/>
  <c r="E73" i="6"/>
  <c r="E104" i="6"/>
  <c r="E129" i="6" s="1"/>
  <c r="E74" i="6"/>
  <c r="E105" i="6"/>
  <c r="E130" i="6" s="1"/>
  <c r="E75" i="6"/>
  <c r="E106" i="6"/>
  <c r="E131" i="6" s="1"/>
  <c r="E76" i="6"/>
  <c r="E107" i="6"/>
  <c r="E132" i="6" s="1"/>
  <c r="E77" i="6"/>
  <c r="E108" i="6"/>
  <c r="E133" i="6" s="1"/>
  <c r="E78" i="6"/>
  <c r="E109" i="6"/>
  <c r="E134" i="6" s="1"/>
  <c r="E79" i="6"/>
  <c r="E110" i="6"/>
  <c r="E135" i="6" s="1"/>
  <c r="E80" i="6"/>
  <c r="F91" i="6"/>
  <c r="F116" i="6" s="1"/>
  <c r="F61" i="6"/>
  <c r="F92" i="6"/>
  <c r="F117" i="6" s="1"/>
  <c r="F62" i="6"/>
  <c r="F93" i="6"/>
  <c r="F118" i="6" s="1"/>
  <c r="F63" i="6"/>
  <c r="F94" i="6"/>
  <c r="F119" i="6" s="1"/>
  <c r="F64" i="6"/>
  <c r="F95" i="6"/>
  <c r="F120" i="6" s="1"/>
  <c r="F65" i="6"/>
  <c r="F96" i="6"/>
  <c r="F121" i="6" s="1"/>
  <c r="F66" i="6"/>
  <c r="F97" i="6"/>
  <c r="F122" i="6" s="1"/>
  <c r="F67" i="6"/>
  <c r="F98" i="6"/>
  <c r="F123" i="6" s="1"/>
  <c r="F68" i="6"/>
  <c r="F99" i="6"/>
  <c r="F124" i="6" s="1"/>
  <c r="F69" i="6"/>
  <c r="F100" i="6"/>
  <c r="F125" i="6" s="1"/>
  <c r="F70" i="6"/>
  <c r="F101" i="6"/>
  <c r="F126" i="6" s="1"/>
  <c r="F71" i="6"/>
  <c r="F102" i="6"/>
  <c r="F127" i="6" s="1"/>
  <c r="F72" i="6"/>
  <c r="F103" i="6"/>
  <c r="F128" i="6" s="1"/>
  <c r="F73" i="6"/>
  <c r="F104" i="6"/>
  <c r="F129" i="6" s="1"/>
  <c r="F74" i="6"/>
  <c r="F105" i="6"/>
  <c r="F130" i="6" s="1"/>
  <c r="F75" i="6"/>
  <c r="F106" i="6"/>
  <c r="F131" i="6" s="1"/>
  <c r="F76" i="6"/>
  <c r="F107" i="6"/>
  <c r="F132" i="6" s="1"/>
  <c r="F77" i="6"/>
  <c r="F108" i="6"/>
  <c r="F133" i="6" s="1"/>
  <c r="F78" i="6"/>
  <c r="F109" i="6"/>
  <c r="F134" i="6" s="1"/>
  <c r="F79" i="6"/>
  <c r="F110" i="6"/>
  <c r="F135" i="6" s="1"/>
  <c r="F80" i="6"/>
  <c r="G91" i="6"/>
  <c r="G116" i="6" s="1"/>
  <c r="G61" i="6"/>
  <c r="G92" i="6"/>
  <c r="G117" i="6" s="1"/>
  <c r="G62" i="6"/>
  <c r="G93" i="6"/>
  <c r="G118" i="6" s="1"/>
  <c r="G63" i="6"/>
  <c r="G94" i="6"/>
  <c r="G119" i="6" s="1"/>
  <c r="G64" i="6"/>
  <c r="G95" i="6"/>
  <c r="G120" i="6" s="1"/>
  <c r="G65" i="6"/>
  <c r="G96" i="6"/>
  <c r="H96" i="6" s="1"/>
  <c r="G66" i="6"/>
  <c r="G97" i="6"/>
  <c r="G122" i="6" s="1"/>
  <c r="G67" i="6"/>
  <c r="G98" i="6"/>
  <c r="G123" i="6" s="1"/>
  <c r="G68" i="6"/>
  <c r="G99" i="6"/>
  <c r="G124" i="6" s="1"/>
  <c r="G69" i="6"/>
  <c r="G100" i="6"/>
  <c r="G125" i="6" s="1"/>
  <c r="G70" i="6"/>
  <c r="G101" i="6"/>
  <c r="G126" i="6" s="1"/>
  <c r="G71" i="6"/>
  <c r="G102" i="6"/>
  <c r="G127" i="6" s="1"/>
  <c r="G72" i="6"/>
  <c r="G103" i="6"/>
  <c r="G128" i="6" s="1"/>
  <c r="G73" i="6"/>
  <c r="G104" i="6"/>
  <c r="G129" i="6" s="1"/>
  <c r="G74" i="6"/>
  <c r="G105" i="6"/>
  <c r="G130" i="6" s="1"/>
  <c r="G75" i="6"/>
  <c r="G106" i="6"/>
  <c r="G131" i="6" s="1"/>
  <c r="G76" i="6"/>
  <c r="G107" i="6"/>
  <c r="G132" i="6" s="1"/>
  <c r="G77" i="6"/>
  <c r="G108" i="6"/>
  <c r="G133" i="6" s="1"/>
  <c r="G78" i="6"/>
  <c r="G109" i="6"/>
  <c r="G134" i="6" s="1"/>
  <c r="G79" i="6"/>
  <c r="G80" i="6"/>
  <c r="G135" i="6"/>
  <c r="C143" i="6"/>
  <c r="H143" i="6"/>
  <c r="C32" i="6"/>
  <c r="D32" i="6"/>
  <c r="E32" i="6"/>
  <c r="F32" i="6"/>
  <c r="G32" i="6"/>
  <c r="H32" i="6"/>
  <c r="C33" i="6"/>
  <c r="C34" i="6"/>
  <c r="C35" i="6"/>
  <c r="C36" i="6"/>
  <c r="C37" i="6"/>
  <c r="C38" i="6"/>
  <c r="C39" i="6"/>
  <c r="C40" i="6"/>
  <c r="C41" i="6"/>
  <c r="C42" i="6"/>
  <c r="C43" i="6"/>
  <c r="C44" i="6"/>
  <c r="C45" i="6"/>
  <c r="C46" i="6"/>
  <c r="C47" i="6"/>
  <c r="C48" i="6"/>
  <c r="C49" i="6"/>
  <c r="C50" i="6"/>
  <c r="C51" i="6"/>
  <c r="C52" i="6"/>
  <c r="C243" i="6"/>
  <c r="C218" i="6"/>
  <c r="C91" i="15"/>
  <c r="C116" i="15" s="1"/>
  <c r="C61" i="15"/>
  <c r="C92" i="15"/>
  <c r="C117" i="15" s="1"/>
  <c r="C62" i="15"/>
  <c r="C93" i="15"/>
  <c r="C118" i="15" s="1"/>
  <c r="C63" i="15"/>
  <c r="C94" i="15"/>
  <c r="C64" i="15"/>
  <c r="C119" i="15"/>
  <c r="C95" i="15"/>
  <c r="C65" i="15"/>
  <c r="C120" i="15"/>
  <c r="C96" i="15"/>
  <c r="C66" i="15"/>
  <c r="C121" i="15"/>
  <c r="D66" i="15"/>
  <c r="E66" i="15"/>
  <c r="E121" i="15"/>
  <c r="F66" i="15"/>
  <c r="G66" i="15"/>
  <c r="C97" i="15"/>
  <c r="C67" i="15"/>
  <c r="C122" i="15"/>
  <c r="C98" i="15"/>
  <c r="C123" i="15" s="1"/>
  <c r="C68" i="15"/>
  <c r="C99" i="15"/>
  <c r="C69" i="15"/>
  <c r="C124" i="15"/>
  <c r="C100" i="15"/>
  <c r="C70" i="15"/>
  <c r="C125" i="15"/>
  <c r="C101" i="15"/>
  <c r="C71" i="15"/>
  <c r="C126" i="15"/>
  <c r="C102" i="15"/>
  <c r="C127" i="15" s="1"/>
  <c r="C72" i="15"/>
  <c r="C103" i="15"/>
  <c r="C128" i="15" s="1"/>
  <c r="H128" i="15" s="1"/>
  <c r="C73" i="15"/>
  <c r="C104" i="15"/>
  <c r="C74" i="15"/>
  <c r="C129" i="15"/>
  <c r="D74" i="15"/>
  <c r="E74" i="15"/>
  <c r="E129" i="15"/>
  <c r="F74" i="15"/>
  <c r="G74" i="15"/>
  <c r="G129" i="15"/>
  <c r="C105" i="15"/>
  <c r="C75" i="15"/>
  <c r="C130" i="15"/>
  <c r="C106" i="15"/>
  <c r="C76" i="15"/>
  <c r="C131" i="15"/>
  <c r="D76" i="15"/>
  <c r="D131" i="15"/>
  <c r="E76" i="15"/>
  <c r="F76" i="15"/>
  <c r="G76" i="15"/>
  <c r="C107" i="15"/>
  <c r="C77" i="15"/>
  <c r="C132" i="15"/>
  <c r="C108" i="15"/>
  <c r="C133" i="15" s="1"/>
  <c r="H133" i="15" s="1"/>
  <c r="C78" i="15"/>
  <c r="C109" i="15"/>
  <c r="C79" i="15"/>
  <c r="C134" i="15"/>
  <c r="C110" i="15"/>
  <c r="C80" i="15"/>
  <c r="C135" i="15"/>
  <c r="D91" i="15"/>
  <c r="D61" i="15"/>
  <c r="D116" i="15"/>
  <c r="D92" i="15"/>
  <c r="D117" i="15" s="1"/>
  <c r="D62" i="15"/>
  <c r="D93" i="15"/>
  <c r="D118" i="15" s="1"/>
  <c r="D63" i="15"/>
  <c r="D94" i="15"/>
  <c r="D64" i="15"/>
  <c r="D119" i="15"/>
  <c r="D95" i="15"/>
  <c r="D65" i="15"/>
  <c r="D120" i="15"/>
  <c r="D96" i="15"/>
  <c r="D121" i="15" s="1"/>
  <c r="D97" i="15"/>
  <c r="D67" i="15"/>
  <c r="D122" i="15"/>
  <c r="D98" i="15"/>
  <c r="D123" i="15" s="1"/>
  <c r="D68" i="15"/>
  <c r="D99" i="15"/>
  <c r="D124" i="15" s="1"/>
  <c r="H124" i="15" s="1"/>
  <c r="D69" i="15"/>
  <c r="D100" i="15"/>
  <c r="D70" i="15"/>
  <c r="D125" i="15"/>
  <c r="D101" i="15"/>
  <c r="D71" i="15"/>
  <c r="D126" i="15"/>
  <c r="D102" i="15"/>
  <c r="D127" i="15" s="1"/>
  <c r="D72" i="15"/>
  <c r="D103" i="15"/>
  <c r="D73" i="15"/>
  <c r="D128" i="15"/>
  <c r="D104" i="15"/>
  <c r="D129" i="15" s="1"/>
  <c r="D105" i="15"/>
  <c r="D130" i="15" s="1"/>
  <c r="D75" i="15"/>
  <c r="D106" i="15"/>
  <c r="D107" i="15"/>
  <c r="D77" i="15"/>
  <c r="D132" i="15"/>
  <c r="D108" i="15"/>
  <c r="D78" i="15"/>
  <c r="D133" i="15"/>
  <c r="D109" i="15"/>
  <c r="D79" i="15"/>
  <c r="D134" i="15"/>
  <c r="D110" i="15"/>
  <c r="D135" i="15" s="1"/>
  <c r="H135" i="15" s="1"/>
  <c r="D80" i="15"/>
  <c r="E91" i="15"/>
  <c r="E116" i="15" s="1"/>
  <c r="E61" i="15"/>
  <c r="E92" i="15"/>
  <c r="E62" i="15"/>
  <c r="E117" i="15"/>
  <c r="E93" i="15"/>
  <c r="E63" i="15"/>
  <c r="E118" i="15"/>
  <c r="E94" i="15"/>
  <c r="E119" i="15" s="1"/>
  <c r="H119" i="15" s="1"/>
  <c r="E64" i="15"/>
  <c r="E95" i="15"/>
  <c r="E65" i="15"/>
  <c r="E120" i="15"/>
  <c r="F65" i="15"/>
  <c r="G65" i="15"/>
  <c r="E96" i="15"/>
  <c r="E97" i="15"/>
  <c r="E122" i="15" s="1"/>
  <c r="E67" i="15"/>
  <c r="F67" i="15"/>
  <c r="F122" i="15"/>
  <c r="G67" i="15"/>
  <c r="E98" i="15"/>
  <c r="E123" i="15" s="1"/>
  <c r="E68" i="15"/>
  <c r="E99" i="15"/>
  <c r="E124" i="15" s="1"/>
  <c r="E69" i="15"/>
  <c r="E100" i="15"/>
  <c r="E70" i="15"/>
  <c r="E125" i="15"/>
  <c r="E101" i="15"/>
  <c r="E71" i="15"/>
  <c r="E126" i="15"/>
  <c r="F71" i="15"/>
  <c r="G71" i="15"/>
  <c r="E102" i="15"/>
  <c r="E72" i="15"/>
  <c r="E127" i="15"/>
  <c r="E103" i="15"/>
  <c r="E128" i="15" s="1"/>
  <c r="E73" i="15"/>
  <c r="E104" i="15"/>
  <c r="E105" i="15"/>
  <c r="E130" i="15" s="1"/>
  <c r="E75" i="15"/>
  <c r="E106" i="15"/>
  <c r="E131" i="15" s="1"/>
  <c r="E107" i="15"/>
  <c r="E132" i="15" s="1"/>
  <c r="E77" i="15"/>
  <c r="E108" i="15"/>
  <c r="E78" i="15"/>
  <c r="E133" i="15"/>
  <c r="E109" i="15"/>
  <c r="E79" i="15"/>
  <c r="E134" i="15"/>
  <c r="E110" i="15"/>
  <c r="E80" i="15"/>
  <c r="E135" i="15"/>
  <c r="F91" i="15"/>
  <c r="F116" i="15" s="1"/>
  <c r="F61" i="15"/>
  <c r="F92" i="15"/>
  <c r="F117" i="15" s="1"/>
  <c r="F62" i="15"/>
  <c r="F93" i="15"/>
  <c r="F63" i="15"/>
  <c r="F118" i="15"/>
  <c r="F94" i="15"/>
  <c r="F64" i="15"/>
  <c r="F119" i="15"/>
  <c r="F95" i="15"/>
  <c r="F120" i="15" s="1"/>
  <c r="F96" i="15"/>
  <c r="F121" i="15" s="1"/>
  <c r="F97" i="15"/>
  <c r="F98" i="15"/>
  <c r="F68" i="15"/>
  <c r="F123" i="15"/>
  <c r="F99" i="15"/>
  <c r="F69" i="15"/>
  <c r="F124" i="15"/>
  <c r="F100" i="15"/>
  <c r="F70" i="15"/>
  <c r="F125" i="15"/>
  <c r="F101" i="15"/>
  <c r="F126" i="15" s="1"/>
  <c r="F102" i="15"/>
  <c r="F72" i="15"/>
  <c r="F127" i="15"/>
  <c r="F103" i="15"/>
  <c r="F128" i="15" s="1"/>
  <c r="F73" i="15"/>
  <c r="F104" i="15"/>
  <c r="F129" i="15" s="1"/>
  <c r="F105" i="15"/>
  <c r="F130" i="15" s="1"/>
  <c r="F75" i="15"/>
  <c r="F106" i="15"/>
  <c r="F131" i="15" s="1"/>
  <c r="F107" i="15"/>
  <c r="F132" i="15" s="1"/>
  <c r="F77" i="15"/>
  <c r="F108" i="15"/>
  <c r="F78" i="15"/>
  <c r="F133" i="15"/>
  <c r="F109" i="15"/>
  <c r="F79" i="15"/>
  <c r="F134" i="15"/>
  <c r="F110" i="15"/>
  <c r="F80" i="15"/>
  <c r="F135" i="15"/>
  <c r="G91" i="15"/>
  <c r="G116" i="15" s="1"/>
  <c r="G61" i="15"/>
  <c r="G92" i="15"/>
  <c r="G117" i="15" s="1"/>
  <c r="G62" i="15"/>
  <c r="G93" i="15"/>
  <c r="G63" i="15"/>
  <c r="G118" i="15"/>
  <c r="G94" i="15"/>
  <c r="G64" i="15"/>
  <c r="G119" i="15"/>
  <c r="G95" i="15"/>
  <c r="G120" i="15" s="1"/>
  <c r="G96" i="15"/>
  <c r="G121" i="15" s="1"/>
  <c r="G97" i="15"/>
  <c r="G122" i="15" s="1"/>
  <c r="G98" i="15"/>
  <c r="G68" i="15"/>
  <c r="G123" i="15"/>
  <c r="G99" i="15"/>
  <c r="G69" i="15"/>
  <c r="G124" i="15"/>
  <c r="G100" i="15"/>
  <c r="G70" i="15"/>
  <c r="G125" i="15"/>
  <c r="G101" i="15"/>
  <c r="G126" i="15" s="1"/>
  <c r="G102" i="15"/>
  <c r="G72" i="15"/>
  <c r="G127" i="15"/>
  <c r="G103" i="15"/>
  <c r="G128" i="15" s="1"/>
  <c r="G73" i="15"/>
  <c r="G104" i="15"/>
  <c r="G105" i="15"/>
  <c r="G130" i="15" s="1"/>
  <c r="G75" i="15"/>
  <c r="G106" i="15"/>
  <c r="G131" i="15" s="1"/>
  <c r="G107" i="15"/>
  <c r="G132" i="15" s="1"/>
  <c r="G77" i="15"/>
  <c r="G108" i="15"/>
  <c r="G78" i="15"/>
  <c r="G133" i="15"/>
  <c r="G109" i="15"/>
  <c r="G79" i="15"/>
  <c r="G134" i="15"/>
  <c r="G80" i="15"/>
  <c r="G135" i="15"/>
  <c r="C143" i="15"/>
  <c r="H143" i="15"/>
  <c r="C32" i="15"/>
  <c r="D32" i="15"/>
  <c r="E32" i="15"/>
  <c r="F32" i="15"/>
  <c r="G32" i="15"/>
  <c r="H32" i="15"/>
  <c r="C33" i="15"/>
  <c r="C34" i="15"/>
  <c r="C35" i="15"/>
  <c r="C36" i="15"/>
  <c r="C37" i="15"/>
  <c r="C38" i="15"/>
  <c r="C39" i="15"/>
  <c r="C40" i="15"/>
  <c r="D40" i="15"/>
  <c r="E40" i="15"/>
  <c r="F40" i="15"/>
  <c r="G40" i="15"/>
  <c r="H40" i="15"/>
  <c r="C41" i="15"/>
  <c r="C42" i="15"/>
  <c r="C43" i="15"/>
  <c r="C304" i="15"/>
  <c r="C354" i="15" s="1"/>
  <c r="C44" i="15"/>
  <c r="C45" i="15"/>
  <c r="C46" i="15"/>
  <c r="C47" i="15"/>
  <c r="C48" i="15"/>
  <c r="C49" i="15"/>
  <c r="C50" i="15"/>
  <c r="C51" i="15"/>
  <c r="C91" i="16"/>
  <c r="C116" i="16" s="1"/>
  <c r="C61" i="16"/>
  <c r="C92" i="16"/>
  <c r="C62" i="16"/>
  <c r="C117" i="16"/>
  <c r="C93" i="16"/>
  <c r="C118" i="16" s="1"/>
  <c r="C63" i="16"/>
  <c r="C94" i="16"/>
  <c r="C64" i="16"/>
  <c r="C119" i="16"/>
  <c r="C95" i="16"/>
  <c r="C65" i="16"/>
  <c r="C120" i="16"/>
  <c r="C96" i="16"/>
  <c r="C66" i="16"/>
  <c r="C97" i="16"/>
  <c r="C122" i="16" s="1"/>
  <c r="C67" i="16"/>
  <c r="C98" i="16"/>
  <c r="C68" i="16"/>
  <c r="C123" i="16"/>
  <c r="C99" i="16"/>
  <c r="C124" i="16" s="1"/>
  <c r="C69" i="16"/>
  <c r="C100" i="16"/>
  <c r="C70" i="16"/>
  <c r="C125" i="16"/>
  <c r="C101" i="16"/>
  <c r="C126" i="16" s="1"/>
  <c r="C71" i="16"/>
  <c r="C102" i="16"/>
  <c r="C72" i="16"/>
  <c r="C127" i="16"/>
  <c r="C103" i="16"/>
  <c r="C73" i="16"/>
  <c r="C128" i="16"/>
  <c r="C104" i="16"/>
  <c r="C74" i="16"/>
  <c r="C105" i="16"/>
  <c r="C130" i="16" s="1"/>
  <c r="C75" i="16"/>
  <c r="C106" i="16"/>
  <c r="C76" i="16"/>
  <c r="C131" i="16"/>
  <c r="H131" i="16" s="1"/>
  <c r="C107" i="16"/>
  <c r="C77" i="16"/>
  <c r="C132" i="16"/>
  <c r="C108" i="16"/>
  <c r="C78" i="16"/>
  <c r="C133" i="16"/>
  <c r="C109" i="16"/>
  <c r="C134" i="16" s="1"/>
  <c r="C79" i="16"/>
  <c r="C110" i="16"/>
  <c r="C80" i="16"/>
  <c r="C135" i="16"/>
  <c r="D91" i="16"/>
  <c r="D61" i="16"/>
  <c r="D116" i="16"/>
  <c r="D92" i="16"/>
  <c r="D62" i="16"/>
  <c r="D117" i="16"/>
  <c r="D93" i="16"/>
  <c r="D63" i="16"/>
  <c r="D118" i="16"/>
  <c r="D94" i="16"/>
  <c r="D119" i="16" s="1"/>
  <c r="D64" i="16"/>
  <c r="D95" i="16"/>
  <c r="D65" i="16"/>
  <c r="D120" i="16"/>
  <c r="D96" i="16"/>
  <c r="D66" i="16"/>
  <c r="D121" i="16"/>
  <c r="D97" i="16"/>
  <c r="D67" i="16"/>
  <c r="D98" i="16"/>
  <c r="D68" i="16"/>
  <c r="D123" i="16"/>
  <c r="D99" i="16"/>
  <c r="D69" i="16"/>
  <c r="D124" i="16"/>
  <c r="D100" i="16"/>
  <c r="D70" i="16"/>
  <c r="D125" i="16"/>
  <c r="D101" i="16"/>
  <c r="D71" i="16"/>
  <c r="D126" i="16"/>
  <c r="D102" i="16"/>
  <c r="D127" i="16" s="1"/>
  <c r="D72" i="16"/>
  <c r="D103" i="16"/>
  <c r="D73" i="16"/>
  <c r="D128" i="16"/>
  <c r="D104" i="16"/>
  <c r="D74" i="16"/>
  <c r="D129" i="16"/>
  <c r="D105" i="16"/>
  <c r="D75" i="16"/>
  <c r="D106" i="16"/>
  <c r="D76" i="16"/>
  <c r="D131" i="16"/>
  <c r="D107" i="16"/>
  <c r="H107" i="16" s="1"/>
  <c r="D77" i="16"/>
  <c r="D132" i="16"/>
  <c r="D108" i="16"/>
  <c r="D78" i="16"/>
  <c r="D133" i="16"/>
  <c r="D109" i="16"/>
  <c r="D79" i="16"/>
  <c r="D134" i="16"/>
  <c r="D110" i="16"/>
  <c r="D135" i="16" s="1"/>
  <c r="H135" i="16" s="1"/>
  <c r="D80" i="16"/>
  <c r="E91" i="16"/>
  <c r="E61" i="16"/>
  <c r="E116" i="16"/>
  <c r="E92" i="16"/>
  <c r="E62" i="16"/>
  <c r="E117" i="16"/>
  <c r="E136" i="16" s="1"/>
  <c r="L14" i="49" s="1"/>
  <c r="E93" i="16"/>
  <c r="E63" i="16"/>
  <c r="E118" i="16"/>
  <c r="E94" i="16"/>
  <c r="E64" i="16"/>
  <c r="E119" i="16"/>
  <c r="E95" i="16"/>
  <c r="E120" i="16" s="1"/>
  <c r="E65" i="16"/>
  <c r="E96" i="16"/>
  <c r="E66" i="16"/>
  <c r="E121" i="16"/>
  <c r="E97" i="16"/>
  <c r="E67" i="16"/>
  <c r="E122" i="16"/>
  <c r="E98" i="16"/>
  <c r="E123" i="16" s="1"/>
  <c r="E68" i="16"/>
  <c r="E99" i="16"/>
  <c r="E69" i="16"/>
  <c r="E124" i="16"/>
  <c r="E100" i="16"/>
  <c r="E70" i="16"/>
  <c r="E125" i="16"/>
  <c r="E101" i="16"/>
  <c r="E71" i="16"/>
  <c r="E126" i="16"/>
  <c r="E102" i="16"/>
  <c r="E72" i="16"/>
  <c r="E127" i="16"/>
  <c r="E103" i="16"/>
  <c r="E128" i="16" s="1"/>
  <c r="E73" i="16"/>
  <c r="E104" i="16"/>
  <c r="E74" i="16"/>
  <c r="E129" i="16"/>
  <c r="E105" i="16"/>
  <c r="E75" i="16"/>
  <c r="E130" i="16"/>
  <c r="E106" i="16"/>
  <c r="E131" i="16" s="1"/>
  <c r="E76" i="16"/>
  <c r="E107" i="16"/>
  <c r="E77" i="16"/>
  <c r="E132" i="16"/>
  <c r="E108" i="16"/>
  <c r="E78" i="16"/>
  <c r="E133" i="16"/>
  <c r="E109" i="16"/>
  <c r="E79" i="16"/>
  <c r="E134" i="16"/>
  <c r="E110" i="16"/>
  <c r="E80" i="16"/>
  <c r="E135" i="16"/>
  <c r="F91" i="16"/>
  <c r="F61" i="16"/>
  <c r="F92" i="16"/>
  <c r="F62" i="16"/>
  <c r="F117" i="16"/>
  <c r="F93" i="16"/>
  <c r="F63" i="16"/>
  <c r="F118" i="16"/>
  <c r="F94" i="16"/>
  <c r="F64" i="16"/>
  <c r="F119" i="16"/>
  <c r="F95" i="16"/>
  <c r="F65" i="16"/>
  <c r="F120" i="16"/>
  <c r="F96" i="16"/>
  <c r="F121" i="16" s="1"/>
  <c r="F66" i="16"/>
  <c r="F97" i="16"/>
  <c r="F67" i="16"/>
  <c r="F122" i="16"/>
  <c r="F98" i="16"/>
  <c r="F68" i="16"/>
  <c r="F123" i="16"/>
  <c r="F99" i="16"/>
  <c r="F124" i="16" s="1"/>
  <c r="F69" i="16"/>
  <c r="F100" i="16"/>
  <c r="F70" i="16"/>
  <c r="F125" i="16"/>
  <c r="F101" i="16"/>
  <c r="F71" i="16"/>
  <c r="F126" i="16"/>
  <c r="F102" i="16"/>
  <c r="F72" i="16"/>
  <c r="F127" i="16"/>
  <c r="F103" i="16"/>
  <c r="F73" i="16"/>
  <c r="F128" i="16"/>
  <c r="F104" i="16"/>
  <c r="F129" i="16" s="1"/>
  <c r="F74" i="16"/>
  <c r="F105" i="16"/>
  <c r="F75" i="16"/>
  <c r="F130" i="16"/>
  <c r="F106" i="16"/>
  <c r="F76" i="16"/>
  <c r="F131" i="16"/>
  <c r="F107" i="16"/>
  <c r="F132" i="16" s="1"/>
  <c r="F77" i="16"/>
  <c r="F108" i="16"/>
  <c r="F78" i="16"/>
  <c r="F133" i="16"/>
  <c r="F109" i="16"/>
  <c r="H109" i="16" s="1"/>
  <c r="F79" i="16"/>
  <c r="F134" i="16"/>
  <c r="F110" i="16"/>
  <c r="F80" i="16"/>
  <c r="F135" i="16"/>
  <c r="G91" i="16"/>
  <c r="G61" i="16"/>
  <c r="G116" i="16"/>
  <c r="G92" i="16"/>
  <c r="G117" i="16" s="1"/>
  <c r="G62" i="16"/>
  <c r="G93" i="16"/>
  <c r="G63" i="16"/>
  <c r="G118" i="16"/>
  <c r="G94" i="16"/>
  <c r="H94" i="16" s="1"/>
  <c r="G64" i="16"/>
  <c r="G119" i="16"/>
  <c r="G95" i="16"/>
  <c r="G65" i="16"/>
  <c r="G120" i="16"/>
  <c r="G96" i="16"/>
  <c r="G66" i="16"/>
  <c r="G121" i="16"/>
  <c r="G97" i="16"/>
  <c r="G122" i="16" s="1"/>
  <c r="G67" i="16"/>
  <c r="G98" i="16"/>
  <c r="G68" i="16"/>
  <c r="G123" i="16"/>
  <c r="G99" i="16"/>
  <c r="G69" i="16"/>
  <c r="G124" i="16"/>
  <c r="G100" i="16"/>
  <c r="G125" i="16" s="1"/>
  <c r="G70" i="16"/>
  <c r="G101" i="16"/>
  <c r="G71" i="16"/>
  <c r="G126" i="16"/>
  <c r="G102" i="16"/>
  <c r="G72" i="16"/>
  <c r="G127" i="16"/>
  <c r="G103" i="16"/>
  <c r="G73" i="16"/>
  <c r="G128" i="16"/>
  <c r="G104" i="16"/>
  <c r="G74" i="16"/>
  <c r="G129" i="16"/>
  <c r="G105" i="16"/>
  <c r="G130" i="16" s="1"/>
  <c r="G75" i="16"/>
  <c r="G106" i="16"/>
  <c r="G76" i="16"/>
  <c r="G131" i="16"/>
  <c r="G107" i="16"/>
  <c r="G77" i="16"/>
  <c r="G132" i="16"/>
  <c r="G108" i="16"/>
  <c r="G133" i="16" s="1"/>
  <c r="G78" i="16"/>
  <c r="G109" i="16"/>
  <c r="G134" i="16" s="1"/>
  <c r="G79" i="16"/>
  <c r="G80" i="16"/>
  <c r="G135" i="16"/>
  <c r="G136" i="16"/>
  <c r="N14" i="49" s="1"/>
  <c r="C143" i="16"/>
  <c r="H143" i="16"/>
  <c r="C32" i="16"/>
  <c r="D32" i="16"/>
  <c r="E32" i="16"/>
  <c r="F32" i="16"/>
  <c r="G32" i="16"/>
  <c r="H32" i="16"/>
  <c r="C33" i="16"/>
  <c r="C34" i="16"/>
  <c r="C35" i="16"/>
  <c r="C36" i="16"/>
  <c r="C37" i="16"/>
  <c r="C38" i="16"/>
  <c r="C39" i="16"/>
  <c r="C40" i="16"/>
  <c r="C41" i="16"/>
  <c r="C42" i="16"/>
  <c r="C43" i="16"/>
  <c r="C44" i="16"/>
  <c r="C45" i="16"/>
  <c r="C46" i="16"/>
  <c r="C47" i="16"/>
  <c r="C48" i="16"/>
  <c r="C49" i="16"/>
  <c r="C50" i="16"/>
  <c r="C51" i="16"/>
  <c r="C52" i="16"/>
  <c r="C243" i="16"/>
  <c r="C218" i="16"/>
  <c r="C91" i="17"/>
  <c r="C61" i="17"/>
  <c r="C116" i="17"/>
  <c r="C92" i="17"/>
  <c r="C117" i="17" s="1"/>
  <c r="C62" i="17"/>
  <c r="C93" i="17"/>
  <c r="C63" i="17"/>
  <c r="C118" i="17"/>
  <c r="C94" i="17"/>
  <c r="C119" i="17" s="1"/>
  <c r="H119" i="17" s="1"/>
  <c r="C64" i="17"/>
  <c r="C95" i="17"/>
  <c r="C65" i="17"/>
  <c r="C96" i="17"/>
  <c r="C66" i="17"/>
  <c r="C121" i="17"/>
  <c r="C97" i="17"/>
  <c r="C67" i="17"/>
  <c r="C122" i="17"/>
  <c r="C98" i="17"/>
  <c r="C68" i="17"/>
  <c r="C123" i="17"/>
  <c r="C99" i="17"/>
  <c r="C69" i="17"/>
  <c r="C124" i="17"/>
  <c r="C100" i="17"/>
  <c r="C70" i="17"/>
  <c r="C125" i="17"/>
  <c r="C101" i="17"/>
  <c r="C71" i="17"/>
  <c r="C126" i="17"/>
  <c r="C102" i="17"/>
  <c r="C127" i="17" s="1"/>
  <c r="H127" i="17" s="1"/>
  <c r="C72" i="17"/>
  <c r="C103" i="17"/>
  <c r="C128" i="17" s="1"/>
  <c r="C73" i="17"/>
  <c r="C104" i="17"/>
  <c r="C74" i="17"/>
  <c r="C129" i="17"/>
  <c r="C105" i="17"/>
  <c r="C75" i="17"/>
  <c r="C130" i="17"/>
  <c r="C106" i="17"/>
  <c r="C76" i="17"/>
  <c r="C131" i="17"/>
  <c r="C107" i="17"/>
  <c r="C77" i="17"/>
  <c r="C132" i="17"/>
  <c r="C108" i="17"/>
  <c r="C78" i="17"/>
  <c r="C133" i="17"/>
  <c r="C109" i="17"/>
  <c r="C79" i="17"/>
  <c r="C134" i="17"/>
  <c r="C110" i="17"/>
  <c r="C135" i="17" s="1"/>
  <c r="H135" i="17" s="1"/>
  <c r="C80" i="17"/>
  <c r="D91" i="17"/>
  <c r="D61" i="17"/>
  <c r="D116" i="17"/>
  <c r="D92" i="17"/>
  <c r="D62" i="17"/>
  <c r="D117" i="17"/>
  <c r="D93" i="17"/>
  <c r="D118" i="17" s="1"/>
  <c r="D63" i="17"/>
  <c r="D94" i="17"/>
  <c r="D64" i="17"/>
  <c r="D119" i="17"/>
  <c r="D95" i="17"/>
  <c r="D120" i="17" s="1"/>
  <c r="D65" i="17"/>
  <c r="D96" i="17"/>
  <c r="D66" i="17"/>
  <c r="D97" i="17"/>
  <c r="D67" i="17"/>
  <c r="D122" i="17"/>
  <c r="D98" i="17"/>
  <c r="D68" i="17"/>
  <c r="D123" i="17"/>
  <c r="D99" i="17"/>
  <c r="D69" i="17"/>
  <c r="D124" i="17"/>
  <c r="D100" i="17"/>
  <c r="D70" i="17"/>
  <c r="D125" i="17"/>
  <c r="H125" i="17" s="1"/>
  <c r="D101" i="17"/>
  <c r="D71" i="17"/>
  <c r="D126" i="17"/>
  <c r="D102" i="17"/>
  <c r="D72" i="17"/>
  <c r="D127" i="17"/>
  <c r="D103" i="17"/>
  <c r="D128" i="17" s="1"/>
  <c r="D73" i="17"/>
  <c r="D104" i="17"/>
  <c r="D129" i="17" s="1"/>
  <c r="D74" i="17"/>
  <c r="D105" i="17"/>
  <c r="D75" i="17"/>
  <c r="D130" i="17"/>
  <c r="D106" i="17"/>
  <c r="D76" i="17"/>
  <c r="D131" i="17"/>
  <c r="D107" i="17"/>
  <c r="D77" i="17"/>
  <c r="D132" i="17"/>
  <c r="D108" i="17"/>
  <c r="D78" i="17"/>
  <c r="D133" i="17"/>
  <c r="D109" i="17"/>
  <c r="D79" i="17"/>
  <c r="D134" i="17"/>
  <c r="D110" i="17"/>
  <c r="D80" i="17"/>
  <c r="D135" i="17"/>
  <c r="E91" i="17"/>
  <c r="E61" i="17"/>
  <c r="E116" i="17"/>
  <c r="E92" i="17"/>
  <c r="E62" i="17"/>
  <c r="E117" i="17"/>
  <c r="E93" i="17"/>
  <c r="E63" i="17"/>
  <c r="E118" i="17"/>
  <c r="E94" i="17"/>
  <c r="E64" i="17"/>
  <c r="E119" i="17"/>
  <c r="E95" i="17"/>
  <c r="E65" i="17"/>
  <c r="E120" i="17"/>
  <c r="E96" i="17"/>
  <c r="E121" i="17" s="1"/>
  <c r="E66" i="17"/>
  <c r="E97" i="17"/>
  <c r="E67" i="17"/>
  <c r="E98" i="17"/>
  <c r="E68" i="17"/>
  <c r="E123" i="17"/>
  <c r="E99" i="17"/>
  <c r="E69" i="17"/>
  <c r="E124" i="17"/>
  <c r="E100" i="17"/>
  <c r="E70" i="17"/>
  <c r="E125" i="17"/>
  <c r="E101" i="17"/>
  <c r="E71" i="17"/>
  <c r="E126" i="17"/>
  <c r="H126" i="17" s="1"/>
  <c r="D178" i="17" s="1"/>
  <c r="E102" i="17"/>
  <c r="E72" i="17"/>
  <c r="E127" i="17"/>
  <c r="E103" i="17"/>
  <c r="E73" i="17"/>
  <c r="E128" i="17"/>
  <c r="E104" i="17"/>
  <c r="E129" i="17" s="1"/>
  <c r="H129" i="17" s="1"/>
  <c r="C181" i="17" s="1"/>
  <c r="E74" i="17"/>
  <c r="E105" i="17"/>
  <c r="E75" i="17"/>
  <c r="E106" i="17"/>
  <c r="E76" i="17"/>
  <c r="E131" i="17"/>
  <c r="E107" i="17"/>
  <c r="E77" i="17"/>
  <c r="E132" i="17"/>
  <c r="E108" i="17"/>
  <c r="E78" i="17"/>
  <c r="E133" i="17"/>
  <c r="E109" i="17"/>
  <c r="E79" i="17"/>
  <c r="E134" i="17"/>
  <c r="E110" i="17"/>
  <c r="E80" i="17"/>
  <c r="E135" i="17"/>
  <c r="F91" i="17"/>
  <c r="F61" i="17"/>
  <c r="F116" i="17"/>
  <c r="F92" i="17"/>
  <c r="F62" i="17"/>
  <c r="F117" i="17"/>
  <c r="F93" i="17"/>
  <c r="F63" i="17"/>
  <c r="F118" i="17"/>
  <c r="F94" i="17"/>
  <c r="F64" i="17"/>
  <c r="F119" i="17"/>
  <c r="F95" i="17"/>
  <c r="F65" i="17"/>
  <c r="F120" i="17"/>
  <c r="F96" i="17"/>
  <c r="F121" i="17" s="1"/>
  <c r="F66" i="17"/>
  <c r="F97" i="17"/>
  <c r="F122" i="17" s="1"/>
  <c r="F67" i="17"/>
  <c r="F98" i="17"/>
  <c r="F68" i="17"/>
  <c r="F99" i="17"/>
  <c r="F69" i="17"/>
  <c r="F124" i="17"/>
  <c r="F100" i="17"/>
  <c r="F70" i="17"/>
  <c r="F125" i="17"/>
  <c r="F101" i="17"/>
  <c r="F71" i="17"/>
  <c r="F126" i="17"/>
  <c r="F102" i="17"/>
  <c r="F72" i="17"/>
  <c r="F127" i="17"/>
  <c r="F103" i="17"/>
  <c r="F73" i="17"/>
  <c r="F128" i="17"/>
  <c r="F104" i="17"/>
  <c r="F129" i="17" s="1"/>
  <c r="F74" i="17"/>
  <c r="F105" i="17"/>
  <c r="F130" i="17" s="1"/>
  <c r="F75" i="17"/>
  <c r="F106" i="17"/>
  <c r="F76" i="17"/>
  <c r="F107" i="17"/>
  <c r="F77" i="17"/>
  <c r="F132" i="17"/>
  <c r="F108" i="17"/>
  <c r="F78" i="17"/>
  <c r="F133" i="17"/>
  <c r="F109" i="17"/>
  <c r="F79" i="17"/>
  <c r="F134" i="17"/>
  <c r="F110" i="17"/>
  <c r="F80" i="17"/>
  <c r="F135" i="17"/>
  <c r="G91" i="17"/>
  <c r="G61" i="17"/>
  <c r="G92" i="17"/>
  <c r="G62" i="17"/>
  <c r="G117" i="17"/>
  <c r="G93" i="17"/>
  <c r="G63" i="17"/>
  <c r="G118" i="17"/>
  <c r="G94" i="17"/>
  <c r="G64" i="17"/>
  <c r="G119" i="17"/>
  <c r="G95" i="17"/>
  <c r="G65" i="17"/>
  <c r="G120" i="17"/>
  <c r="G96" i="17"/>
  <c r="G121" i="17" s="1"/>
  <c r="G66" i="17"/>
  <c r="G97" i="17"/>
  <c r="G122" i="17" s="1"/>
  <c r="G67" i="17"/>
  <c r="G98" i="17"/>
  <c r="G123" i="17" s="1"/>
  <c r="G68" i="17"/>
  <c r="G99" i="17"/>
  <c r="G124" i="17" s="1"/>
  <c r="G69" i="17"/>
  <c r="G100" i="17"/>
  <c r="G70" i="17"/>
  <c r="G125" i="17"/>
  <c r="G101" i="17"/>
  <c r="G71" i="17"/>
  <c r="G126" i="17"/>
  <c r="G102" i="17"/>
  <c r="G72" i="17"/>
  <c r="G127" i="17"/>
  <c r="G103" i="17"/>
  <c r="G73" i="17"/>
  <c r="G128" i="17"/>
  <c r="G104" i="17"/>
  <c r="G129" i="17" s="1"/>
  <c r="G74" i="17"/>
  <c r="G105" i="17"/>
  <c r="G130" i="17" s="1"/>
  <c r="G75" i="17"/>
  <c r="G106" i="17"/>
  <c r="G131" i="17" s="1"/>
  <c r="G76" i="17"/>
  <c r="G107" i="17"/>
  <c r="G132" i="17" s="1"/>
  <c r="G77" i="17"/>
  <c r="G108" i="17"/>
  <c r="G78" i="17"/>
  <c r="G133" i="17"/>
  <c r="G109" i="17"/>
  <c r="G79" i="17"/>
  <c r="G134" i="17"/>
  <c r="H134" i="17" s="1"/>
  <c r="G80" i="17"/>
  <c r="G135" i="17"/>
  <c r="C143" i="17"/>
  <c r="H143" i="17"/>
  <c r="C32" i="17"/>
  <c r="D32" i="17"/>
  <c r="E32" i="17"/>
  <c r="F32" i="17"/>
  <c r="G32" i="17"/>
  <c r="H32" i="17"/>
  <c r="C33" i="17"/>
  <c r="C34" i="17"/>
  <c r="C35" i="17"/>
  <c r="C36" i="17"/>
  <c r="C37" i="17"/>
  <c r="C38" i="17"/>
  <c r="C39" i="17"/>
  <c r="C40" i="17"/>
  <c r="C41" i="17"/>
  <c r="C42" i="17"/>
  <c r="C43" i="17"/>
  <c r="C44" i="17"/>
  <c r="C45" i="17"/>
  <c r="C46" i="17"/>
  <c r="C47" i="17"/>
  <c r="C48" i="17"/>
  <c r="C49" i="17"/>
  <c r="C50" i="17"/>
  <c r="C51" i="17"/>
  <c r="C52" i="17"/>
  <c r="C243" i="17"/>
  <c r="C218" i="17"/>
  <c r="C91" i="18"/>
  <c r="C116" i="18" s="1"/>
  <c r="C61" i="18"/>
  <c r="C92" i="18"/>
  <c r="C117" i="18" s="1"/>
  <c r="C62" i="18"/>
  <c r="C93" i="18"/>
  <c r="C118" i="18" s="1"/>
  <c r="C63" i="18"/>
  <c r="C94" i="18"/>
  <c r="C119" i="18" s="1"/>
  <c r="H119" i="18" s="1"/>
  <c r="C64" i="18"/>
  <c r="C95" i="18"/>
  <c r="C65" i="18"/>
  <c r="C120" i="18"/>
  <c r="C96" i="18"/>
  <c r="C66" i="18"/>
  <c r="C97" i="18"/>
  <c r="C122" i="18" s="1"/>
  <c r="C67" i="18"/>
  <c r="C98" i="18"/>
  <c r="C68" i="18"/>
  <c r="C123" i="18"/>
  <c r="C99" i="18"/>
  <c r="C124" i="18" s="1"/>
  <c r="C69" i="18"/>
  <c r="C100" i="18"/>
  <c r="C125" i="18" s="1"/>
  <c r="C70" i="18"/>
  <c r="C101" i="18"/>
  <c r="C126" i="18" s="1"/>
  <c r="C71" i="18"/>
  <c r="C102" i="18"/>
  <c r="C127" i="18" s="1"/>
  <c r="C72" i="18"/>
  <c r="C103" i="18"/>
  <c r="C73" i="18"/>
  <c r="C128" i="18"/>
  <c r="C104" i="18"/>
  <c r="C74" i="18"/>
  <c r="C105" i="18"/>
  <c r="C130" i="18" s="1"/>
  <c r="C75" i="18"/>
  <c r="C106" i="18"/>
  <c r="C76" i="18"/>
  <c r="C131" i="18"/>
  <c r="C107" i="18"/>
  <c r="C132" i="18" s="1"/>
  <c r="C77" i="18"/>
  <c r="C108" i="18"/>
  <c r="C78" i="18"/>
  <c r="C133" i="18"/>
  <c r="C109" i="18"/>
  <c r="C134" i="18" s="1"/>
  <c r="C79" i="18"/>
  <c r="C110" i="18"/>
  <c r="C135" i="18" s="1"/>
  <c r="C80" i="18"/>
  <c r="D91" i="18"/>
  <c r="D61" i="18"/>
  <c r="D116" i="18"/>
  <c r="D92" i="18"/>
  <c r="D117" i="18" s="1"/>
  <c r="D62" i="18"/>
  <c r="D93" i="18"/>
  <c r="D63" i="18"/>
  <c r="D118" i="18"/>
  <c r="D94" i="18"/>
  <c r="D119" i="18" s="1"/>
  <c r="D64" i="18"/>
  <c r="D95" i="18"/>
  <c r="D120" i="18" s="1"/>
  <c r="D65" i="18"/>
  <c r="D96" i="18"/>
  <c r="D66" i="18"/>
  <c r="D121" i="18"/>
  <c r="D97" i="18"/>
  <c r="D67" i="18"/>
  <c r="D98" i="18"/>
  <c r="D123" i="18" s="1"/>
  <c r="D68" i="18"/>
  <c r="D99" i="18"/>
  <c r="D69" i="18"/>
  <c r="D124" i="18"/>
  <c r="D100" i="18"/>
  <c r="D125" i="18" s="1"/>
  <c r="D70" i="18"/>
  <c r="D101" i="18"/>
  <c r="D71" i="18"/>
  <c r="D126" i="18"/>
  <c r="D102" i="18"/>
  <c r="D127" i="18" s="1"/>
  <c r="D72" i="18"/>
  <c r="D103" i="18"/>
  <c r="D128" i="18" s="1"/>
  <c r="D73" i="18"/>
  <c r="D104" i="18"/>
  <c r="D74" i="18"/>
  <c r="D129" i="18"/>
  <c r="D105" i="18"/>
  <c r="D75" i="18"/>
  <c r="D106" i="18"/>
  <c r="D131" i="18" s="1"/>
  <c r="D76" i="18"/>
  <c r="D107" i="18"/>
  <c r="D77" i="18"/>
  <c r="D132" i="18"/>
  <c r="D108" i="18"/>
  <c r="D133" i="18" s="1"/>
  <c r="D78" i="18"/>
  <c r="D109" i="18"/>
  <c r="D79" i="18"/>
  <c r="D134" i="18"/>
  <c r="D110" i="18"/>
  <c r="D135" i="18" s="1"/>
  <c r="D80" i="18"/>
  <c r="E91" i="18"/>
  <c r="E116" i="18" s="1"/>
  <c r="E61" i="18"/>
  <c r="E92" i="18"/>
  <c r="E62" i="18"/>
  <c r="E117" i="18"/>
  <c r="E93" i="18"/>
  <c r="E118" i="18" s="1"/>
  <c r="E63" i="18"/>
  <c r="E94" i="18"/>
  <c r="E64" i="18"/>
  <c r="E119" i="18"/>
  <c r="E95" i="18"/>
  <c r="E120" i="18" s="1"/>
  <c r="E65" i="18"/>
  <c r="E96" i="18"/>
  <c r="E121" i="18" s="1"/>
  <c r="E66" i="18"/>
  <c r="E97" i="18"/>
  <c r="E67" i="18"/>
  <c r="E122" i="18"/>
  <c r="E98" i="18"/>
  <c r="E68" i="18"/>
  <c r="E99" i="18"/>
  <c r="E124" i="18" s="1"/>
  <c r="E69" i="18"/>
  <c r="E100" i="18"/>
  <c r="E70" i="18"/>
  <c r="E125" i="18"/>
  <c r="E101" i="18"/>
  <c r="E126" i="18" s="1"/>
  <c r="E71" i="18"/>
  <c r="E102" i="18"/>
  <c r="E72" i="18"/>
  <c r="E127" i="18"/>
  <c r="E103" i="18"/>
  <c r="E128" i="18" s="1"/>
  <c r="E73" i="18"/>
  <c r="E104" i="18"/>
  <c r="E129" i="18" s="1"/>
  <c r="E74" i="18"/>
  <c r="E105" i="18"/>
  <c r="E75" i="18"/>
  <c r="E130" i="18"/>
  <c r="E106" i="18"/>
  <c r="E76" i="18"/>
  <c r="E107" i="18"/>
  <c r="E132" i="18" s="1"/>
  <c r="E77" i="18"/>
  <c r="E108" i="18"/>
  <c r="E78" i="18"/>
  <c r="E133" i="18"/>
  <c r="E109" i="18"/>
  <c r="E134" i="18" s="1"/>
  <c r="E79" i="18"/>
  <c r="E110" i="18"/>
  <c r="E80" i="18"/>
  <c r="E135" i="18"/>
  <c r="F91" i="18"/>
  <c r="F61" i="18"/>
  <c r="F92" i="18"/>
  <c r="F117" i="18" s="1"/>
  <c r="F62" i="18"/>
  <c r="F93" i="18"/>
  <c r="F63" i="18"/>
  <c r="F118" i="18"/>
  <c r="F94" i="18"/>
  <c r="F119" i="18" s="1"/>
  <c r="F64" i="18"/>
  <c r="F95" i="18"/>
  <c r="F65" i="18"/>
  <c r="F120" i="18"/>
  <c r="F96" i="18"/>
  <c r="F121" i="18" s="1"/>
  <c r="F66" i="18"/>
  <c r="F97" i="18"/>
  <c r="F122" i="18" s="1"/>
  <c r="F67" i="18"/>
  <c r="F98" i="18"/>
  <c r="F68" i="18"/>
  <c r="F123" i="18"/>
  <c r="F99" i="18"/>
  <c r="F69" i="18"/>
  <c r="F100" i="18"/>
  <c r="F125" i="18" s="1"/>
  <c r="F70" i="18"/>
  <c r="F101" i="18"/>
  <c r="F71" i="18"/>
  <c r="F126" i="18"/>
  <c r="F102" i="18"/>
  <c r="F127" i="18" s="1"/>
  <c r="F72" i="18"/>
  <c r="F103" i="18"/>
  <c r="F73" i="18"/>
  <c r="F128" i="18"/>
  <c r="F104" i="18"/>
  <c r="F129" i="18" s="1"/>
  <c r="F74" i="18"/>
  <c r="F105" i="18"/>
  <c r="F130" i="18" s="1"/>
  <c r="F75" i="18"/>
  <c r="F106" i="18"/>
  <c r="F76" i="18"/>
  <c r="F131" i="18"/>
  <c r="F107" i="18"/>
  <c r="F77" i="18"/>
  <c r="F108" i="18"/>
  <c r="F133" i="18" s="1"/>
  <c r="F78" i="18"/>
  <c r="F109" i="18"/>
  <c r="F79" i="18"/>
  <c r="F134" i="18"/>
  <c r="F110" i="18"/>
  <c r="F135" i="18" s="1"/>
  <c r="F80" i="18"/>
  <c r="G91" i="18"/>
  <c r="G61" i="18"/>
  <c r="G116" i="18"/>
  <c r="G92" i="18"/>
  <c r="G62" i="18"/>
  <c r="G93" i="18"/>
  <c r="G118" i="18" s="1"/>
  <c r="G63" i="18"/>
  <c r="G94" i="18"/>
  <c r="G64" i="18"/>
  <c r="G119" i="18"/>
  <c r="G95" i="18"/>
  <c r="G120" i="18" s="1"/>
  <c r="G65" i="18"/>
  <c r="G96" i="18"/>
  <c r="G66" i="18"/>
  <c r="G121" i="18"/>
  <c r="G97" i="18"/>
  <c r="G122" i="18" s="1"/>
  <c r="G67" i="18"/>
  <c r="G98" i="18"/>
  <c r="G123" i="18" s="1"/>
  <c r="G68" i="18"/>
  <c r="G99" i="18"/>
  <c r="G69" i="18"/>
  <c r="G124" i="18"/>
  <c r="G100" i="18"/>
  <c r="G70" i="18"/>
  <c r="G101" i="18"/>
  <c r="G126" i="18" s="1"/>
  <c r="G71" i="18"/>
  <c r="G102" i="18"/>
  <c r="G72" i="18"/>
  <c r="G127" i="18"/>
  <c r="G103" i="18"/>
  <c r="G128" i="18" s="1"/>
  <c r="H128" i="18" s="1"/>
  <c r="G73" i="18"/>
  <c r="G104" i="18"/>
  <c r="G74" i="18"/>
  <c r="G129" i="18"/>
  <c r="G105" i="18"/>
  <c r="G130" i="18" s="1"/>
  <c r="G75" i="18"/>
  <c r="G106" i="18"/>
  <c r="G131" i="18" s="1"/>
  <c r="G76" i="18"/>
  <c r="G107" i="18"/>
  <c r="G77" i="18"/>
  <c r="G132" i="18"/>
  <c r="G108" i="18"/>
  <c r="G78" i="18"/>
  <c r="G109" i="18"/>
  <c r="G134" i="18" s="1"/>
  <c r="G79" i="18"/>
  <c r="G80" i="18"/>
  <c r="G135" i="18"/>
  <c r="C143" i="18"/>
  <c r="H143" i="18"/>
  <c r="C32" i="18"/>
  <c r="D32" i="18"/>
  <c r="E32" i="18"/>
  <c r="F32" i="18"/>
  <c r="G32" i="18"/>
  <c r="H32" i="18"/>
  <c r="C33" i="18"/>
  <c r="C34" i="18"/>
  <c r="C35" i="18"/>
  <c r="C36" i="18"/>
  <c r="C37" i="18"/>
  <c r="C38" i="18"/>
  <c r="C39" i="18"/>
  <c r="C40" i="18"/>
  <c r="C41" i="18"/>
  <c r="C42" i="18"/>
  <c r="C43" i="18"/>
  <c r="C44" i="18"/>
  <c r="C45" i="18"/>
  <c r="C46" i="18"/>
  <c r="C47" i="18"/>
  <c r="C48" i="18"/>
  <c r="C49" i="18"/>
  <c r="C50" i="18"/>
  <c r="C51" i="18"/>
  <c r="C52" i="18"/>
  <c r="C243" i="18"/>
  <c r="C218" i="18"/>
  <c r="C91" i="19"/>
  <c r="C116" i="19" s="1"/>
  <c r="C61" i="19"/>
  <c r="C92" i="19"/>
  <c r="C117" i="19" s="1"/>
  <c r="C62" i="19"/>
  <c r="C93" i="19"/>
  <c r="C118" i="19" s="1"/>
  <c r="C63" i="19"/>
  <c r="C94" i="19"/>
  <c r="C119" i="19" s="1"/>
  <c r="C64" i="19"/>
  <c r="C95" i="19"/>
  <c r="C120" i="19" s="1"/>
  <c r="C65" i="19"/>
  <c r="C96" i="19"/>
  <c r="C66" i="19"/>
  <c r="C121" i="19"/>
  <c r="C97" i="19"/>
  <c r="C122" i="19" s="1"/>
  <c r="C67" i="19"/>
  <c r="C98" i="19"/>
  <c r="C123" i="19" s="1"/>
  <c r="C68" i="19"/>
  <c r="C99" i="19"/>
  <c r="C124" i="19" s="1"/>
  <c r="C69" i="19"/>
  <c r="C100" i="19"/>
  <c r="C125" i="19" s="1"/>
  <c r="C70" i="19"/>
  <c r="C101" i="19"/>
  <c r="C126" i="19" s="1"/>
  <c r="C71" i="19"/>
  <c r="C102" i="19"/>
  <c r="C127" i="19" s="1"/>
  <c r="C72" i="19"/>
  <c r="C103" i="19"/>
  <c r="C128" i="19" s="1"/>
  <c r="C73" i="19"/>
  <c r="C104" i="19"/>
  <c r="C129" i="19" s="1"/>
  <c r="C74" i="19"/>
  <c r="C105" i="19"/>
  <c r="C130" i="19" s="1"/>
  <c r="C75" i="19"/>
  <c r="C106" i="19"/>
  <c r="C131" i="19" s="1"/>
  <c r="C76" i="19"/>
  <c r="C107" i="19"/>
  <c r="C132" i="19" s="1"/>
  <c r="C77" i="19"/>
  <c r="C108" i="19"/>
  <c r="C78" i="19"/>
  <c r="C133" i="19"/>
  <c r="C109" i="19"/>
  <c r="C134" i="19" s="1"/>
  <c r="C79" i="19"/>
  <c r="C110" i="19"/>
  <c r="C135" i="19" s="1"/>
  <c r="C80" i="19"/>
  <c r="D91" i="19"/>
  <c r="D116" i="19" s="1"/>
  <c r="D61" i="19"/>
  <c r="D92" i="19"/>
  <c r="D117" i="19" s="1"/>
  <c r="D62" i="19"/>
  <c r="D93" i="19"/>
  <c r="D63" i="19"/>
  <c r="D94" i="19"/>
  <c r="D119" i="19" s="1"/>
  <c r="D64" i="19"/>
  <c r="D95" i="19"/>
  <c r="D65" i="19"/>
  <c r="D120" i="19"/>
  <c r="D96" i="19"/>
  <c r="D121" i="19" s="1"/>
  <c r="D66" i="19"/>
  <c r="D97" i="19"/>
  <c r="D67" i="19"/>
  <c r="D122" i="19"/>
  <c r="D98" i="19"/>
  <c r="D68" i="19"/>
  <c r="D123" i="19"/>
  <c r="D99" i="19"/>
  <c r="D124" i="19" s="1"/>
  <c r="D69" i="19"/>
  <c r="D100" i="19"/>
  <c r="D70" i="19"/>
  <c r="D125" i="19"/>
  <c r="D101" i="19"/>
  <c r="D71" i="19"/>
  <c r="D126" i="19"/>
  <c r="D102" i="19"/>
  <c r="D127" i="19" s="1"/>
  <c r="D72" i="19"/>
  <c r="D103" i="19"/>
  <c r="D73" i="19"/>
  <c r="D128" i="19"/>
  <c r="D104" i="19"/>
  <c r="D74" i="19"/>
  <c r="D129" i="19"/>
  <c r="D105" i="19"/>
  <c r="D130" i="19" s="1"/>
  <c r="D75" i="19"/>
  <c r="D106" i="19"/>
  <c r="D131" i="19" s="1"/>
  <c r="D76" i="19"/>
  <c r="D107" i="19"/>
  <c r="D132" i="19" s="1"/>
  <c r="D77" i="19"/>
  <c r="D108" i="19"/>
  <c r="D133" i="19" s="1"/>
  <c r="D78" i="19"/>
  <c r="D109" i="19"/>
  <c r="D134" i="19" s="1"/>
  <c r="D79" i="19"/>
  <c r="D110" i="19"/>
  <c r="D135" i="19" s="1"/>
  <c r="D80" i="19"/>
  <c r="E91" i="19"/>
  <c r="E116" i="19" s="1"/>
  <c r="E61" i="19"/>
  <c r="E92" i="19"/>
  <c r="E117" i="19" s="1"/>
  <c r="E62" i="19"/>
  <c r="E93" i="19"/>
  <c r="E118" i="19" s="1"/>
  <c r="E63" i="19"/>
  <c r="E94" i="19"/>
  <c r="E119" i="19" s="1"/>
  <c r="E64" i="19"/>
  <c r="E95" i="19"/>
  <c r="E120" i="19" s="1"/>
  <c r="E65" i="19"/>
  <c r="E96" i="19"/>
  <c r="E121" i="19" s="1"/>
  <c r="E66" i="19"/>
  <c r="E97" i="19"/>
  <c r="E122" i="19" s="1"/>
  <c r="E67" i="19"/>
  <c r="E98" i="19"/>
  <c r="E123" i="19" s="1"/>
  <c r="E68" i="19"/>
  <c r="E99" i="19"/>
  <c r="E124" i="19" s="1"/>
  <c r="E69" i="19"/>
  <c r="E100" i="19"/>
  <c r="E125" i="19" s="1"/>
  <c r="E70" i="19"/>
  <c r="E101" i="19"/>
  <c r="E126" i="19" s="1"/>
  <c r="E71" i="19"/>
  <c r="E102" i="19"/>
  <c r="E127" i="19" s="1"/>
  <c r="E72" i="19"/>
  <c r="E103" i="19"/>
  <c r="E128" i="19" s="1"/>
  <c r="E73" i="19"/>
  <c r="E104" i="19"/>
  <c r="E129" i="19" s="1"/>
  <c r="E74" i="19"/>
  <c r="E105" i="19"/>
  <c r="E130" i="19" s="1"/>
  <c r="E75" i="19"/>
  <c r="E106" i="19"/>
  <c r="E131" i="19" s="1"/>
  <c r="E76" i="19"/>
  <c r="E107" i="19"/>
  <c r="E132" i="19" s="1"/>
  <c r="E77" i="19"/>
  <c r="E108" i="19"/>
  <c r="E133" i="19" s="1"/>
  <c r="E78" i="19"/>
  <c r="E109" i="19"/>
  <c r="E134" i="19" s="1"/>
  <c r="E79" i="19"/>
  <c r="E110" i="19"/>
  <c r="E80" i="19"/>
  <c r="E135" i="19"/>
  <c r="F91" i="19"/>
  <c r="F61" i="19"/>
  <c r="F92" i="19"/>
  <c r="F117" i="19" s="1"/>
  <c r="F62" i="19"/>
  <c r="F93" i="19"/>
  <c r="F118" i="19" s="1"/>
  <c r="F63" i="19"/>
  <c r="F94" i="19"/>
  <c r="F64" i="19"/>
  <c r="F95" i="19"/>
  <c r="F65" i="19"/>
  <c r="F120" i="19"/>
  <c r="F96" i="19"/>
  <c r="F121" i="19" s="1"/>
  <c r="F66" i="19"/>
  <c r="F97" i="19"/>
  <c r="F122" i="19" s="1"/>
  <c r="F67" i="19"/>
  <c r="F98" i="19"/>
  <c r="F123" i="19" s="1"/>
  <c r="F68" i="19"/>
  <c r="F99" i="19"/>
  <c r="F69" i="19"/>
  <c r="F124" i="19"/>
  <c r="F100" i="19"/>
  <c r="F125" i="19" s="1"/>
  <c r="F70" i="19"/>
  <c r="F101" i="19"/>
  <c r="F126" i="19" s="1"/>
  <c r="F71" i="19"/>
  <c r="F102" i="19"/>
  <c r="F72" i="19"/>
  <c r="F127" i="19"/>
  <c r="F103" i="19"/>
  <c r="H103" i="19" s="1"/>
  <c r="F73" i="19"/>
  <c r="F104" i="19"/>
  <c r="F129" i="19" s="1"/>
  <c r="F74" i="19"/>
  <c r="F105" i="19"/>
  <c r="F75" i="19"/>
  <c r="F130" i="19"/>
  <c r="F106" i="19"/>
  <c r="F131" i="19" s="1"/>
  <c r="F76" i="19"/>
  <c r="F107" i="19"/>
  <c r="F132" i="19" s="1"/>
  <c r="F77" i="19"/>
  <c r="F108" i="19"/>
  <c r="F133" i="19" s="1"/>
  <c r="F78" i="19"/>
  <c r="F109" i="19"/>
  <c r="F134" i="19" s="1"/>
  <c r="F79" i="19"/>
  <c r="F110" i="19"/>
  <c r="F135" i="19" s="1"/>
  <c r="F80" i="19"/>
  <c r="G91" i="19"/>
  <c r="G116" i="19" s="1"/>
  <c r="G61" i="19"/>
  <c r="G92" i="19"/>
  <c r="G62" i="19"/>
  <c r="G93" i="19"/>
  <c r="G118" i="19" s="1"/>
  <c r="G63" i="19"/>
  <c r="G94" i="19"/>
  <c r="G119" i="19" s="1"/>
  <c r="G64" i="19"/>
  <c r="G95" i="19"/>
  <c r="G120" i="19" s="1"/>
  <c r="G65" i="19"/>
  <c r="G96" i="19"/>
  <c r="G121" i="19" s="1"/>
  <c r="G66" i="19"/>
  <c r="G97" i="19"/>
  <c r="G122" i="19" s="1"/>
  <c r="G67" i="19"/>
  <c r="G98" i="19"/>
  <c r="G123" i="19" s="1"/>
  <c r="G68" i="19"/>
  <c r="G99" i="19"/>
  <c r="G124" i="19" s="1"/>
  <c r="G69" i="19"/>
  <c r="G100" i="19"/>
  <c r="G70" i="19"/>
  <c r="G125" i="19"/>
  <c r="G101" i="19"/>
  <c r="G126" i="19" s="1"/>
  <c r="G71" i="19"/>
  <c r="G102" i="19"/>
  <c r="G127" i="19" s="1"/>
  <c r="G72" i="19"/>
  <c r="G103" i="19"/>
  <c r="G128" i="19" s="1"/>
  <c r="G73" i="19"/>
  <c r="G104" i="19"/>
  <c r="G129" i="19" s="1"/>
  <c r="G74" i="19"/>
  <c r="G105" i="19"/>
  <c r="G130" i="19" s="1"/>
  <c r="G75" i="19"/>
  <c r="G106" i="19"/>
  <c r="G131" i="19" s="1"/>
  <c r="G76" i="19"/>
  <c r="G107" i="19"/>
  <c r="G132" i="19" s="1"/>
  <c r="G77" i="19"/>
  <c r="G108" i="19"/>
  <c r="G133" i="19" s="1"/>
  <c r="G78" i="19"/>
  <c r="G109" i="19"/>
  <c r="G134" i="19" s="1"/>
  <c r="G79" i="19"/>
  <c r="G80" i="19"/>
  <c r="G135" i="19"/>
  <c r="C143" i="19"/>
  <c r="H143" i="19"/>
  <c r="C32" i="19"/>
  <c r="D32" i="19"/>
  <c r="E32" i="19"/>
  <c r="F32" i="19"/>
  <c r="G32" i="19"/>
  <c r="H32" i="19"/>
  <c r="C33" i="19"/>
  <c r="C34" i="19"/>
  <c r="C35" i="19"/>
  <c r="C36" i="19"/>
  <c r="C37" i="19"/>
  <c r="C38" i="19"/>
  <c r="C39" i="19"/>
  <c r="C40" i="19"/>
  <c r="C41" i="19"/>
  <c r="C42" i="19"/>
  <c r="C43" i="19"/>
  <c r="C44" i="19"/>
  <c r="C45" i="19"/>
  <c r="C46" i="19"/>
  <c r="C47" i="19"/>
  <c r="C48" i="19"/>
  <c r="C49" i="19"/>
  <c r="C50" i="19"/>
  <c r="C51" i="19"/>
  <c r="C52" i="19"/>
  <c r="C243" i="19"/>
  <c r="C218" i="19"/>
  <c r="C91" i="20"/>
  <c r="C116" i="20" s="1"/>
  <c r="C61" i="20"/>
  <c r="C92" i="20"/>
  <c r="C117" i="20" s="1"/>
  <c r="C62" i="20"/>
  <c r="C93" i="20"/>
  <c r="C118" i="20" s="1"/>
  <c r="C63" i="20"/>
  <c r="C94" i="20"/>
  <c r="C119" i="20" s="1"/>
  <c r="C64" i="20"/>
  <c r="C95" i="20"/>
  <c r="C120" i="20" s="1"/>
  <c r="C65" i="20"/>
  <c r="C96" i="20"/>
  <c r="C121" i="20" s="1"/>
  <c r="C66" i="20"/>
  <c r="C97" i="20"/>
  <c r="C67" i="20"/>
  <c r="C98" i="20"/>
  <c r="C123" i="20" s="1"/>
  <c r="C68" i="20"/>
  <c r="C99" i="20"/>
  <c r="C124" i="20" s="1"/>
  <c r="C69" i="20"/>
  <c r="C100" i="20"/>
  <c r="C125" i="20" s="1"/>
  <c r="C70" i="20"/>
  <c r="C101" i="20"/>
  <c r="C126" i="20" s="1"/>
  <c r="C71" i="20"/>
  <c r="C102" i="20"/>
  <c r="C127" i="20" s="1"/>
  <c r="C72" i="20"/>
  <c r="C103" i="20"/>
  <c r="C128" i="20" s="1"/>
  <c r="C73" i="20"/>
  <c r="C104" i="20"/>
  <c r="C129" i="20" s="1"/>
  <c r="H129" i="20" s="1"/>
  <c r="C74" i="20"/>
  <c r="C105" i="20"/>
  <c r="C75" i="20"/>
  <c r="C106" i="20"/>
  <c r="C76" i="20"/>
  <c r="C131" i="20"/>
  <c r="C107" i="20"/>
  <c r="C132" i="20" s="1"/>
  <c r="C77" i="20"/>
  <c r="C108" i="20"/>
  <c r="C133" i="20" s="1"/>
  <c r="C78" i="20"/>
  <c r="C109" i="20"/>
  <c r="C134" i="20" s="1"/>
  <c r="C79" i="20"/>
  <c r="C110" i="20"/>
  <c r="C135" i="20" s="1"/>
  <c r="C80" i="20"/>
  <c r="D91" i="20"/>
  <c r="D116" i="20" s="1"/>
  <c r="D61" i="20"/>
  <c r="D92" i="20"/>
  <c r="D62" i="20"/>
  <c r="D117" i="20"/>
  <c r="D93" i="20"/>
  <c r="D118" i="20" s="1"/>
  <c r="D63" i="20"/>
  <c r="D94" i="20"/>
  <c r="D119" i="20" s="1"/>
  <c r="D64" i="20"/>
  <c r="D95" i="20"/>
  <c r="D120" i="20" s="1"/>
  <c r="D65" i="20"/>
  <c r="D96" i="20"/>
  <c r="D121" i="20" s="1"/>
  <c r="D66" i="20"/>
  <c r="D97" i="20"/>
  <c r="D122" i="20" s="1"/>
  <c r="D67" i="20"/>
  <c r="D98" i="20"/>
  <c r="D68" i="20"/>
  <c r="D99" i="20"/>
  <c r="D124" i="20" s="1"/>
  <c r="D69" i="20"/>
  <c r="D100" i="20"/>
  <c r="D70" i="20"/>
  <c r="D125" i="20"/>
  <c r="D101" i="20"/>
  <c r="D126" i="20" s="1"/>
  <c r="D71" i="20"/>
  <c r="D102" i="20"/>
  <c r="D127" i="20" s="1"/>
  <c r="D72" i="20"/>
  <c r="D103" i="20"/>
  <c r="D128" i="20" s="1"/>
  <c r="D73" i="20"/>
  <c r="D104" i="20"/>
  <c r="D129" i="20" s="1"/>
  <c r="D74" i="20"/>
  <c r="D105" i="20"/>
  <c r="D75" i="20"/>
  <c r="D130" i="20"/>
  <c r="D106" i="20"/>
  <c r="D131" i="20" s="1"/>
  <c r="D76" i="20"/>
  <c r="D107" i="20"/>
  <c r="D132" i="20" s="1"/>
  <c r="D77" i="20"/>
  <c r="D108" i="20"/>
  <c r="D133" i="20" s="1"/>
  <c r="D78" i="20"/>
  <c r="D109" i="20"/>
  <c r="D134" i="20" s="1"/>
  <c r="D79" i="20"/>
  <c r="D110" i="20"/>
  <c r="D135" i="20" s="1"/>
  <c r="D80" i="20"/>
  <c r="E91" i="20"/>
  <c r="E61" i="20"/>
  <c r="E92" i="20"/>
  <c r="E117" i="20" s="1"/>
  <c r="E62" i="20"/>
  <c r="E93" i="20"/>
  <c r="E118" i="20" s="1"/>
  <c r="E63" i="20"/>
  <c r="E94" i="20"/>
  <c r="E119" i="20" s="1"/>
  <c r="E64" i="20"/>
  <c r="E95" i="20"/>
  <c r="E65" i="20"/>
  <c r="E120" i="20"/>
  <c r="E96" i="20"/>
  <c r="E121" i="20" s="1"/>
  <c r="E66" i="20"/>
  <c r="E97" i="20"/>
  <c r="E122" i="20" s="1"/>
  <c r="E67" i="20"/>
  <c r="E98" i="20"/>
  <c r="E68" i="20"/>
  <c r="E123" i="20"/>
  <c r="E99" i="20"/>
  <c r="E124" i="20" s="1"/>
  <c r="E69" i="20"/>
  <c r="E100" i="20"/>
  <c r="E125" i="20" s="1"/>
  <c r="E70" i="20"/>
  <c r="E101" i="20"/>
  <c r="E126" i="20" s="1"/>
  <c r="E71" i="20"/>
  <c r="E102" i="20"/>
  <c r="E127" i="20" s="1"/>
  <c r="E72" i="20"/>
  <c r="E103" i="20"/>
  <c r="E73" i="20"/>
  <c r="E128" i="20"/>
  <c r="E104" i="20"/>
  <c r="E129" i="20" s="1"/>
  <c r="E74" i="20"/>
  <c r="E105" i="20"/>
  <c r="E130" i="20" s="1"/>
  <c r="E75" i="20"/>
  <c r="E106" i="20"/>
  <c r="E131" i="20" s="1"/>
  <c r="E76" i="20"/>
  <c r="E107" i="20"/>
  <c r="E77" i="20"/>
  <c r="E108" i="20"/>
  <c r="E133" i="20" s="1"/>
  <c r="E78" i="20"/>
  <c r="E109" i="20"/>
  <c r="E134" i="20" s="1"/>
  <c r="E79" i="20"/>
  <c r="E110" i="20"/>
  <c r="E135" i="20" s="1"/>
  <c r="E80" i="20"/>
  <c r="F91" i="20"/>
  <c r="F61" i="20"/>
  <c r="F116" i="20"/>
  <c r="F92" i="20"/>
  <c r="F62" i="20"/>
  <c r="F93" i="20"/>
  <c r="F118" i="20" s="1"/>
  <c r="F63" i="20"/>
  <c r="F94" i="20"/>
  <c r="F64" i="20"/>
  <c r="F119" i="20"/>
  <c r="F95" i="20"/>
  <c r="F120" i="20" s="1"/>
  <c r="F65" i="20"/>
  <c r="F96" i="20"/>
  <c r="F121" i="20" s="1"/>
  <c r="F66" i="20"/>
  <c r="F97" i="20"/>
  <c r="F122" i="20" s="1"/>
  <c r="F67" i="20"/>
  <c r="F98" i="20"/>
  <c r="F123" i="20" s="1"/>
  <c r="F68" i="20"/>
  <c r="F99" i="20"/>
  <c r="F69" i="20"/>
  <c r="F124" i="20"/>
  <c r="F100" i="20"/>
  <c r="F70" i="20"/>
  <c r="F101" i="20"/>
  <c r="F126" i="20" s="1"/>
  <c r="F71" i="20"/>
  <c r="F102" i="20"/>
  <c r="F127" i="20" s="1"/>
  <c r="F72" i="20"/>
  <c r="F103" i="20"/>
  <c r="F128" i="20" s="1"/>
  <c r="F73" i="20"/>
  <c r="F104" i="20"/>
  <c r="F129" i="20" s="1"/>
  <c r="F74" i="20"/>
  <c r="F105" i="20"/>
  <c r="F130" i="20" s="1"/>
  <c r="F75" i="20"/>
  <c r="F106" i="20"/>
  <c r="F131" i="20" s="1"/>
  <c r="F76" i="20"/>
  <c r="F107" i="20"/>
  <c r="F77" i="20"/>
  <c r="F132" i="20"/>
  <c r="F108" i="20"/>
  <c r="F78" i="20"/>
  <c r="F109" i="20"/>
  <c r="F134" i="20" s="1"/>
  <c r="F79" i="20"/>
  <c r="F110" i="20"/>
  <c r="F135" i="20" s="1"/>
  <c r="F80" i="20"/>
  <c r="G91" i="20"/>
  <c r="G116" i="20" s="1"/>
  <c r="G61" i="20"/>
  <c r="G92" i="20"/>
  <c r="G117" i="20" s="1"/>
  <c r="G62" i="20"/>
  <c r="G93" i="20"/>
  <c r="G63" i="20"/>
  <c r="G94" i="20"/>
  <c r="G119" i="20" s="1"/>
  <c r="G64" i="20"/>
  <c r="G95" i="20"/>
  <c r="G120" i="20" s="1"/>
  <c r="G65" i="20"/>
  <c r="G96" i="20"/>
  <c r="G121" i="20" s="1"/>
  <c r="G66" i="20"/>
  <c r="G97" i="20"/>
  <c r="G122" i="20" s="1"/>
  <c r="G67" i="20"/>
  <c r="G98" i="20"/>
  <c r="G123" i="20" s="1"/>
  <c r="G68" i="20"/>
  <c r="G99" i="20"/>
  <c r="G124" i="20" s="1"/>
  <c r="G69" i="20"/>
  <c r="G100" i="20"/>
  <c r="G70" i="20"/>
  <c r="G125" i="20"/>
  <c r="G101" i="20"/>
  <c r="G71" i="20"/>
  <c r="G102" i="20"/>
  <c r="G127" i="20" s="1"/>
  <c r="G72" i="20"/>
  <c r="G103" i="20"/>
  <c r="G73" i="20"/>
  <c r="G128" i="20"/>
  <c r="G104" i="20"/>
  <c r="G74" i="20"/>
  <c r="G129" i="20"/>
  <c r="G105" i="20"/>
  <c r="G130" i="20" s="1"/>
  <c r="G75" i="20"/>
  <c r="G106" i="20"/>
  <c r="G131" i="20" s="1"/>
  <c r="G76" i="20"/>
  <c r="G107" i="20"/>
  <c r="G132" i="20" s="1"/>
  <c r="G77" i="20"/>
  <c r="G108" i="20"/>
  <c r="G133" i="20" s="1"/>
  <c r="G78" i="20"/>
  <c r="G109" i="20"/>
  <c r="G79" i="20"/>
  <c r="G80" i="20"/>
  <c r="G135" i="20"/>
  <c r="C143" i="20"/>
  <c r="H143" i="20"/>
  <c r="C32" i="20"/>
  <c r="D32" i="20"/>
  <c r="E32" i="20"/>
  <c r="F32" i="20"/>
  <c r="G32" i="20"/>
  <c r="H32" i="20"/>
  <c r="C33" i="20"/>
  <c r="C34" i="20"/>
  <c r="C35" i="20"/>
  <c r="C36" i="20"/>
  <c r="C37" i="20"/>
  <c r="C38" i="20"/>
  <c r="C39" i="20"/>
  <c r="C40" i="20"/>
  <c r="C41" i="20"/>
  <c r="C42" i="20"/>
  <c r="C43" i="20"/>
  <c r="C44" i="20"/>
  <c r="C45" i="20"/>
  <c r="C46" i="20"/>
  <c r="C47" i="20"/>
  <c r="C48" i="20"/>
  <c r="C49" i="20"/>
  <c r="C50" i="20"/>
  <c r="C51" i="20"/>
  <c r="C52" i="20"/>
  <c r="C243" i="20"/>
  <c r="C218" i="20"/>
  <c r="C91" i="57"/>
  <c r="C116" i="57" s="1"/>
  <c r="C61" i="57"/>
  <c r="C92" i="57"/>
  <c r="C62" i="57"/>
  <c r="C93" i="57"/>
  <c r="C63" i="57"/>
  <c r="C118" i="57"/>
  <c r="C94" i="57"/>
  <c r="C64" i="57"/>
  <c r="C119" i="57"/>
  <c r="C95" i="57"/>
  <c r="C65" i="57"/>
  <c r="C120" i="57"/>
  <c r="C96" i="57"/>
  <c r="C66" i="57"/>
  <c r="C121" i="57"/>
  <c r="C97" i="57"/>
  <c r="C122" i="57" s="1"/>
  <c r="C67" i="57"/>
  <c r="C98" i="57"/>
  <c r="C123" i="57" s="1"/>
  <c r="C68" i="57"/>
  <c r="C99" i="57"/>
  <c r="C124" i="57" s="1"/>
  <c r="H124" i="57" s="1"/>
  <c r="C69" i="57"/>
  <c r="C100" i="57"/>
  <c r="C70" i="57"/>
  <c r="C101" i="57"/>
  <c r="C71" i="57"/>
  <c r="C126" i="57"/>
  <c r="C102" i="57"/>
  <c r="C72" i="57"/>
  <c r="C127" i="57"/>
  <c r="C103" i="57"/>
  <c r="C73" i="57"/>
  <c r="C128" i="57"/>
  <c r="C104" i="57"/>
  <c r="C74" i="57"/>
  <c r="C129" i="57"/>
  <c r="C105" i="57"/>
  <c r="C130" i="57" s="1"/>
  <c r="C75" i="57"/>
  <c r="C106" i="57"/>
  <c r="C76" i="57"/>
  <c r="C131" i="57"/>
  <c r="C107" i="57"/>
  <c r="C132" i="57" s="1"/>
  <c r="C77" i="57"/>
  <c r="C108" i="57"/>
  <c r="C78" i="57"/>
  <c r="C109" i="57"/>
  <c r="C79" i="57"/>
  <c r="C134" i="57"/>
  <c r="C110" i="57"/>
  <c r="C80" i="57"/>
  <c r="C135" i="57"/>
  <c r="D91" i="57"/>
  <c r="D61" i="57"/>
  <c r="D116" i="57"/>
  <c r="D92" i="57"/>
  <c r="D117" i="57" s="1"/>
  <c r="D62" i="57"/>
  <c r="D93" i="57"/>
  <c r="D63" i="57"/>
  <c r="D94" i="57"/>
  <c r="D64" i="57"/>
  <c r="D119" i="57"/>
  <c r="D95" i="57"/>
  <c r="D65" i="57"/>
  <c r="D120" i="57"/>
  <c r="D96" i="57"/>
  <c r="D121" i="57" s="1"/>
  <c r="D66" i="57"/>
  <c r="D97" i="57"/>
  <c r="D67" i="57"/>
  <c r="D122" i="57"/>
  <c r="D98" i="57"/>
  <c r="D68" i="57"/>
  <c r="D123" i="57"/>
  <c r="D99" i="57"/>
  <c r="D69" i="57"/>
  <c r="D124" i="57"/>
  <c r="D100" i="57"/>
  <c r="D125" i="57" s="1"/>
  <c r="D70" i="57"/>
  <c r="D101" i="57"/>
  <c r="D126" i="57" s="1"/>
  <c r="H126" i="57" s="1"/>
  <c r="D71" i="57"/>
  <c r="D102" i="57"/>
  <c r="D72" i="57"/>
  <c r="D127" i="57"/>
  <c r="D103" i="57"/>
  <c r="D73" i="57"/>
  <c r="D128" i="57"/>
  <c r="D104" i="57"/>
  <c r="D129" i="57" s="1"/>
  <c r="D74" i="57"/>
  <c r="D105" i="57"/>
  <c r="D75" i="57"/>
  <c r="D130" i="57"/>
  <c r="D106" i="57"/>
  <c r="D76" i="57"/>
  <c r="D131" i="57"/>
  <c r="D107" i="57"/>
  <c r="D77" i="57"/>
  <c r="D132" i="57"/>
  <c r="D108" i="57"/>
  <c r="D133" i="57" s="1"/>
  <c r="D78" i="57"/>
  <c r="D109" i="57"/>
  <c r="D79" i="57"/>
  <c r="D110" i="57"/>
  <c r="D80" i="57"/>
  <c r="D135" i="57"/>
  <c r="E91" i="57"/>
  <c r="E61" i="57"/>
  <c r="E116" i="57"/>
  <c r="E92" i="57"/>
  <c r="E62" i="57"/>
  <c r="E117" i="57"/>
  <c r="E93" i="57"/>
  <c r="E118" i="57" s="1"/>
  <c r="E63" i="57"/>
  <c r="E94" i="57"/>
  <c r="E64" i="57"/>
  <c r="E95" i="57"/>
  <c r="E65" i="57"/>
  <c r="E120" i="57"/>
  <c r="E96" i="57"/>
  <c r="E66" i="57"/>
  <c r="E121" i="57"/>
  <c r="E97" i="57"/>
  <c r="E122" i="57" s="1"/>
  <c r="E67" i="57"/>
  <c r="E98" i="57"/>
  <c r="E68" i="57"/>
  <c r="E123" i="57"/>
  <c r="E99" i="57"/>
  <c r="E69" i="57"/>
  <c r="E124" i="57"/>
  <c r="E100" i="57"/>
  <c r="E70" i="57"/>
  <c r="E125" i="57"/>
  <c r="E101" i="57"/>
  <c r="E126" i="57" s="1"/>
  <c r="E71" i="57"/>
  <c r="E102" i="57"/>
  <c r="E72" i="57"/>
  <c r="E103" i="57"/>
  <c r="E73" i="57"/>
  <c r="E128" i="57"/>
  <c r="E104" i="57"/>
  <c r="E74" i="57"/>
  <c r="E129" i="57"/>
  <c r="E105" i="57"/>
  <c r="E130" i="57" s="1"/>
  <c r="E75" i="57"/>
  <c r="E106" i="57"/>
  <c r="E76" i="57"/>
  <c r="E131" i="57"/>
  <c r="E107" i="57"/>
  <c r="E77" i="57"/>
  <c r="E132" i="57"/>
  <c r="E108" i="57"/>
  <c r="E78" i="57"/>
  <c r="E133" i="57"/>
  <c r="E109" i="57"/>
  <c r="E134" i="57" s="1"/>
  <c r="E79" i="57"/>
  <c r="E110" i="57"/>
  <c r="E80" i="57"/>
  <c r="F91" i="57"/>
  <c r="F61" i="57"/>
  <c r="F116" i="57"/>
  <c r="F92" i="57"/>
  <c r="F62" i="57"/>
  <c r="F117" i="57"/>
  <c r="F93" i="57"/>
  <c r="F63" i="57"/>
  <c r="F118" i="57"/>
  <c r="F94" i="57"/>
  <c r="F119" i="57" s="1"/>
  <c r="F64" i="57"/>
  <c r="F95" i="57"/>
  <c r="F65" i="57"/>
  <c r="F96" i="57"/>
  <c r="F66" i="57"/>
  <c r="F121" i="57"/>
  <c r="F97" i="57"/>
  <c r="F67" i="57"/>
  <c r="F122" i="57"/>
  <c r="F98" i="57"/>
  <c r="F123" i="57" s="1"/>
  <c r="F68" i="57"/>
  <c r="F99" i="57"/>
  <c r="F69" i="57"/>
  <c r="F124" i="57"/>
  <c r="F100" i="57"/>
  <c r="F70" i="57"/>
  <c r="F125" i="57"/>
  <c r="F101" i="57"/>
  <c r="F71" i="57"/>
  <c r="F126" i="57"/>
  <c r="F102" i="57"/>
  <c r="F127" i="57" s="1"/>
  <c r="F72" i="57"/>
  <c r="F103" i="57"/>
  <c r="F73" i="57"/>
  <c r="F104" i="57"/>
  <c r="F74" i="57"/>
  <c r="F129" i="57"/>
  <c r="F105" i="57"/>
  <c r="F75" i="57"/>
  <c r="F130" i="57"/>
  <c r="F106" i="57"/>
  <c r="F131" i="57" s="1"/>
  <c r="H131" i="57" s="1"/>
  <c r="F76" i="57"/>
  <c r="F107" i="57"/>
  <c r="F77" i="57"/>
  <c r="F132" i="57"/>
  <c r="F108" i="57"/>
  <c r="F78" i="57"/>
  <c r="F133" i="57"/>
  <c r="F109" i="57"/>
  <c r="F79" i="57"/>
  <c r="F134" i="57"/>
  <c r="F110" i="57"/>
  <c r="F135" i="57" s="1"/>
  <c r="F80" i="57"/>
  <c r="G91" i="57"/>
  <c r="G116" i="57" s="1"/>
  <c r="G61" i="57"/>
  <c r="G92" i="57"/>
  <c r="G62" i="57"/>
  <c r="G117" i="57"/>
  <c r="G93" i="57"/>
  <c r="G63" i="57"/>
  <c r="G118" i="57"/>
  <c r="G94" i="57"/>
  <c r="G64" i="57"/>
  <c r="G119" i="57"/>
  <c r="G95" i="57"/>
  <c r="G120" i="57" s="1"/>
  <c r="G65" i="57"/>
  <c r="G96" i="57"/>
  <c r="G66" i="57"/>
  <c r="G97" i="57"/>
  <c r="G67" i="57"/>
  <c r="G122" i="57"/>
  <c r="G98" i="57"/>
  <c r="G68" i="57"/>
  <c r="G123" i="57"/>
  <c r="G99" i="57"/>
  <c r="G124" i="57" s="1"/>
  <c r="G69" i="57"/>
  <c r="G100" i="57"/>
  <c r="G70" i="57"/>
  <c r="G125" i="57"/>
  <c r="G101" i="57"/>
  <c r="G71" i="57"/>
  <c r="G126" i="57"/>
  <c r="G102" i="57"/>
  <c r="G72" i="57"/>
  <c r="G127" i="57"/>
  <c r="G103" i="57"/>
  <c r="G128" i="57" s="1"/>
  <c r="G73" i="57"/>
  <c r="G104" i="57"/>
  <c r="G74" i="57"/>
  <c r="G105" i="57"/>
  <c r="G75" i="57"/>
  <c r="G130" i="57"/>
  <c r="G106" i="57"/>
  <c r="G76" i="57"/>
  <c r="G131" i="57"/>
  <c r="G107" i="57"/>
  <c r="G132" i="57" s="1"/>
  <c r="G77" i="57"/>
  <c r="G108" i="57"/>
  <c r="G78" i="57"/>
  <c r="G133" i="57"/>
  <c r="G109" i="57"/>
  <c r="G79" i="57"/>
  <c r="G134" i="57"/>
  <c r="G80" i="57"/>
  <c r="G135" i="57"/>
  <c r="C143" i="57"/>
  <c r="H143" i="57"/>
  <c r="C32" i="57"/>
  <c r="D32" i="57"/>
  <c r="E32" i="57"/>
  <c r="F32" i="57"/>
  <c r="G32" i="57"/>
  <c r="H32" i="57"/>
  <c r="C33" i="57"/>
  <c r="C34" i="57"/>
  <c r="C35" i="57"/>
  <c r="C36" i="57"/>
  <c r="C37" i="57"/>
  <c r="C38" i="57"/>
  <c r="C39" i="57"/>
  <c r="C40" i="57"/>
  <c r="C41" i="57"/>
  <c r="C42" i="57"/>
  <c r="C43" i="57"/>
  <c r="C44" i="57"/>
  <c r="C45" i="57"/>
  <c r="C46" i="57"/>
  <c r="C47" i="57"/>
  <c r="C48" i="57"/>
  <c r="C49" i="57"/>
  <c r="C50" i="57"/>
  <c r="C51" i="57"/>
  <c r="C52" i="57"/>
  <c r="C243" i="57"/>
  <c r="C218" i="57"/>
  <c r="C91" i="21"/>
  <c r="C116" i="21" s="1"/>
  <c r="C61" i="21"/>
  <c r="C92" i="21"/>
  <c r="C117" i="21" s="1"/>
  <c r="C62" i="21"/>
  <c r="C93" i="21"/>
  <c r="C118" i="21" s="1"/>
  <c r="C63" i="21"/>
  <c r="C94" i="21"/>
  <c r="C64" i="21"/>
  <c r="C119" i="21"/>
  <c r="C95" i="21"/>
  <c r="C65" i="21"/>
  <c r="C120" i="21"/>
  <c r="C96" i="21"/>
  <c r="C66" i="21"/>
  <c r="C121" i="21"/>
  <c r="C97" i="21"/>
  <c r="C67" i="21"/>
  <c r="C122" i="21"/>
  <c r="C98" i="21"/>
  <c r="C68" i="21"/>
  <c r="C123" i="21"/>
  <c r="C99" i="21"/>
  <c r="C124" i="21" s="1"/>
  <c r="H124" i="21" s="1"/>
  <c r="C69" i="21"/>
  <c r="C100" i="21"/>
  <c r="C125" i="21" s="1"/>
  <c r="C70" i="21"/>
  <c r="C101" i="21"/>
  <c r="C126" i="21" s="1"/>
  <c r="C71" i="21"/>
  <c r="C102" i="21"/>
  <c r="C72" i="21"/>
  <c r="C127" i="21"/>
  <c r="C103" i="21"/>
  <c r="C73" i="21"/>
  <c r="C128" i="21"/>
  <c r="H128" i="21" s="1"/>
  <c r="C104" i="21"/>
  <c r="C74" i="21"/>
  <c r="C129" i="21"/>
  <c r="C105" i="21"/>
  <c r="C75" i="21"/>
  <c r="C130" i="21"/>
  <c r="C106" i="21"/>
  <c r="C76" i="21"/>
  <c r="C131" i="21"/>
  <c r="C107" i="21"/>
  <c r="C132" i="21" s="1"/>
  <c r="H132" i="21" s="1"/>
  <c r="F184" i="21" s="1"/>
  <c r="C77" i="21"/>
  <c r="C108" i="21"/>
  <c r="C78" i="21"/>
  <c r="C133" i="21"/>
  <c r="C109" i="21"/>
  <c r="C134" i="21" s="1"/>
  <c r="C79" i="21"/>
  <c r="C110" i="21"/>
  <c r="C80" i="21"/>
  <c r="C135" i="21"/>
  <c r="D91" i="21"/>
  <c r="D61" i="21"/>
  <c r="D116" i="21"/>
  <c r="D92" i="21"/>
  <c r="D117" i="21" s="1"/>
  <c r="D62" i="21"/>
  <c r="D93" i="21"/>
  <c r="D118" i="21" s="1"/>
  <c r="D63" i="21"/>
  <c r="D94" i="21"/>
  <c r="D119" i="21" s="1"/>
  <c r="D64" i="21"/>
  <c r="D95" i="21"/>
  <c r="D65" i="21"/>
  <c r="D120" i="21"/>
  <c r="D96" i="21"/>
  <c r="D66" i="21"/>
  <c r="D121" i="21"/>
  <c r="D97" i="21"/>
  <c r="D122" i="21" s="1"/>
  <c r="D67" i="21"/>
  <c r="D98" i="21"/>
  <c r="D68" i="21"/>
  <c r="D123" i="21"/>
  <c r="D99" i="21"/>
  <c r="D69" i="21"/>
  <c r="D124" i="21"/>
  <c r="D100" i="21"/>
  <c r="D125" i="21" s="1"/>
  <c r="D70" i="21"/>
  <c r="D101" i="21"/>
  <c r="D126" i="21" s="1"/>
  <c r="D71" i="21"/>
  <c r="D102" i="21"/>
  <c r="D127" i="21" s="1"/>
  <c r="D72" i="21"/>
  <c r="D103" i="21"/>
  <c r="D128" i="21" s="1"/>
  <c r="D73" i="21"/>
  <c r="D104" i="21"/>
  <c r="D74" i="21"/>
  <c r="D129" i="21"/>
  <c r="D105" i="21"/>
  <c r="D75" i="21"/>
  <c r="D130" i="21"/>
  <c r="D106" i="21"/>
  <c r="D76" i="21"/>
  <c r="D131" i="21"/>
  <c r="D107" i="21"/>
  <c r="D77" i="21"/>
  <c r="D132" i="21"/>
  <c r="D108" i="21"/>
  <c r="D133" i="21" s="1"/>
  <c r="H133" i="21" s="1"/>
  <c r="D78" i="21"/>
  <c r="D109" i="21"/>
  <c r="D134" i="21" s="1"/>
  <c r="D79" i="21"/>
  <c r="D110" i="21"/>
  <c r="D135" i="21" s="1"/>
  <c r="D80" i="21"/>
  <c r="E91" i="21"/>
  <c r="E61" i="21"/>
  <c r="E116" i="21"/>
  <c r="E92" i="21"/>
  <c r="E62" i="21"/>
  <c r="E117" i="21"/>
  <c r="E93" i="21"/>
  <c r="E118" i="21" s="1"/>
  <c r="E63" i="21"/>
  <c r="E94" i="21"/>
  <c r="E119" i="21" s="1"/>
  <c r="E64" i="21"/>
  <c r="E95" i="21"/>
  <c r="E120" i="21" s="1"/>
  <c r="E65" i="21"/>
  <c r="E96" i="21"/>
  <c r="E121" i="21" s="1"/>
  <c r="E66" i="21"/>
  <c r="E97" i="21"/>
  <c r="E67" i="21"/>
  <c r="E122" i="21"/>
  <c r="E98" i="21"/>
  <c r="E68" i="21"/>
  <c r="E123" i="21"/>
  <c r="E99" i="21"/>
  <c r="E69" i="21"/>
  <c r="E124" i="21"/>
  <c r="E100" i="21"/>
  <c r="E70" i="21"/>
  <c r="E125" i="21"/>
  <c r="E101" i="21"/>
  <c r="E126" i="21" s="1"/>
  <c r="E71" i="21"/>
  <c r="E102" i="21"/>
  <c r="E127" i="21" s="1"/>
  <c r="E72" i="21"/>
  <c r="E103" i="21"/>
  <c r="E128" i="21" s="1"/>
  <c r="E73" i="21"/>
  <c r="E104" i="21"/>
  <c r="E129" i="21" s="1"/>
  <c r="E74" i="21"/>
  <c r="E105" i="21"/>
  <c r="E75" i="21"/>
  <c r="E130" i="21"/>
  <c r="E106" i="21"/>
  <c r="E76" i="21"/>
  <c r="E131" i="21"/>
  <c r="E107" i="21"/>
  <c r="E77" i="21"/>
  <c r="E132" i="21"/>
  <c r="E108" i="21"/>
  <c r="E78" i="21"/>
  <c r="E133" i="21"/>
  <c r="E109" i="21"/>
  <c r="E134" i="21" s="1"/>
  <c r="E79" i="21"/>
  <c r="E110" i="21"/>
  <c r="E135" i="21" s="1"/>
  <c r="E80" i="21"/>
  <c r="F91" i="21"/>
  <c r="F61" i="21"/>
  <c r="F116" i="21"/>
  <c r="F92" i="21"/>
  <c r="F62" i="21"/>
  <c r="F117" i="21"/>
  <c r="F93" i="21"/>
  <c r="F63" i="21"/>
  <c r="F118" i="21"/>
  <c r="F94" i="21"/>
  <c r="F119" i="21" s="1"/>
  <c r="F64" i="21"/>
  <c r="F95" i="21"/>
  <c r="F120" i="21" s="1"/>
  <c r="F65" i="21"/>
  <c r="F96" i="21"/>
  <c r="F121" i="21" s="1"/>
  <c r="F66" i="21"/>
  <c r="F97" i="21"/>
  <c r="F122" i="21" s="1"/>
  <c r="F67" i="21"/>
  <c r="F98" i="21"/>
  <c r="F68" i="21"/>
  <c r="F123" i="21"/>
  <c r="H123" i="21" s="1"/>
  <c r="F99" i="21"/>
  <c r="F69" i="21"/>
  <c r="F124" i="21"/>
  <c r="F100" i="21"/>
  <c r="F70" i="21"/>
  <c r="F125" i="21"/>
  <c r="F101" i="21"/>
  <c r="F71" i="21"/>
  <c r="F126" i="21"/>
  <c r="F102" i="21"/>
  <c r="F127" i="21" s="1"/>
  <c r="F72" i="21"/>
  <c r="F103" i="21"/>
  <c r="F128" i="21" s="1"/>
  <c r="F73" i="21"/>
  <c r="F104" i="21"/>
  <c r="F129" i="21" s="1"/>
  <c r="F74" i="21"/>
  <c r="F105" i="21"/>
  <c r="F130" i="21" s="1"/>
  <c r="F75" i="21"/>
  <c r="F106" i="21"/>
  <c r="F76" i="21"/>
  <c r="F131" i="21"/>
  <c r="H131" i="21" s="1"/>
  <c r="F107" i="21"/>
  <c r="F77" i="21"/>
  <c r="F132" i="21"/>
  <c r="F108" i="21"/>
  <c r="F78" i="21"/>
  <c r="F133" i="21"/>
  <c r="F109" i="21"/>
  <c r="F79" i="21"/>
  <c r="F134" i="21"/>
  <c r="F110" i="21"/>
  <c r="F135" i="21" s="1"/>
  <c r="F80" i="21"/>
  <c r="G91" i="21"/>
  <c r="G61" i="21"/>
  <c r="G116" i="21"/>
  <c r="G92" i="21"/>
  <c r="G62" i="21"/>
  <c r="G117" i="21"/>
  <c r="G93" i="21"/>
  <c r="G63" i="21"/>
  <c r="G118" i="21"/>
  <c r="G94" i="21"/>
  <c r="G64" i="21"/>
  <c r="G119" i="21"/>
  <c r="G95" i="21"/>
  <c r="G120" i="21" s="1"/>
  <c r="G65" i="21"/>
  <c r="G96" i="21"/>
  <c r="G121" i="21" s="1"/>
  <c r="G66" i="21"/>
  <c r="G97" i="21"/>
  <c r="G122" i="21" s="1"/>
  <c r="G67" i="21"/>
  <c r="G98" i="21"/>
  <c r="G68" i="21"/>
  <c r="G123" i="21"/>
  <c r="G99" i="21"/>
  <c r="G69" i="21"/>
  <c r="G124" i="21"/>
  <c r="G100" i="21"/>
  <c r="G70" i="21"/>
  <c r="G125" i="21"/>
  <c r="G101" i="21"/>
  <c r="G71" i="21"/>
  <c r="G126" i="21"/>
  <c r="G102" i="21"/>
  <c r="G72" i="21"/>
  <c r="G127" i="21"/>
  <c r="G103" i="21"/>
  <c r="G128" i="21" s="1"/>
  <c r="G73" i="21"/>
  <c r="G104" i="21"/>
  <c r="G129" i="21" s="1"/>
  <c r="G74" i="21"/>
  <c r="G105" i="21"/>
  <c r="G130" i="21" s="1"/>
  <c r="G75" i="21"/>
  <c r="G106" i="21"/>
  <c r="G76" i="21"/>
  <c r="G131" i="21"/>
  <c r="G107" i="21"/>
  <c r="G77" i="21"/>
  <c r="G132" i="21"/>
  <c r="G108" i="21"/>
  <c r="G78" i="21"/>
  <c r="G133" i="21"/>
  <c r="G109" i="21"/>
  <c r="G79" i="21"/>
  <c r="G134" i="21"/>
  <c r="G80" i="21"/>
  <c r="G135" i="21"/>
  <c r="C143" i="21"/>
  <c r="H143" i="21"/>
  <c r="C32" i="21"/>
  <c r="D32" i="21"/>
  <c r="E32" i="21"/>
  <c r="F32" i="21"/>
  <c r="G32" i="21"/>
  <c r="H32" i="21"/>
  <c r="C33" i="21"/>
  <c r="C34" i="21"/>
  <c r="C35" i="21"/>
  <c r="C36" i="21"/>
  <c r="C37" i="21"/>
  <c r="C38" i="21"/>
  <c r="C39" i="21"/>
  <c r="C40" i="21"/>
  <c r="C41" i="21"/>
  <c r="C42" i="21"/>
  <c r="C43" i="21"/>
  <c r="C44" i="21"/>
  <c r="C45" i="21"/>
  <c r="C46" i="21"/>
  <c r="C47" i="21"/>
  <c r="C48" i="21"/>
  <c r="C49" i="21"/>
  <c r="C50" i="21"/>
  <c r="C51" i="21"/>
  <c r="C52" i="21"/>
  <c r="C243" i="21"/>
  <c r="C218" i="21"/>
  <c r="C91" i="22"/>
  <c r="C116" i="22"/>
  <c r="C61" i="22"/>
  <c r="C92" i="22"/>
  <c r="C62" i="22"/>
  <c r="C93" i="22"/>
  <c r="C63" i="22"/>
  <c r="C118" i="22"/>
  <c r="C94" i="22"/>
  <c r="C64" i="22"/>
  <c r="C119" i="22"/>
  <c r="C95" i="22"/>
  <c r="C65" i="22"/>
  <c r="C120" i="22"/>
  <c r="C96" i="22"/>
  <c r="C66" i="22"/>
  <c r="C121" i="22"/>
  <c r="C97" i="22"/>
  <c r="C122" i="22"/>
  <c r="C67" i="22"/>
  <c r="C98" i="22"/>
  <c r="C123" i="22"/>
  <c r="H123" i="22"/>
  <c r="C68" i="22"/>
  <c r="C99" i="22"/>
  <c r="C69" i="22"/>
  <c r="C124" i="22"/>
  <c r="C100" i="22"/>
  <c r="C70" i="22"/>
  <c r="C101" i="22"/>
  <c r="C71" i="22"/>
  <c r="C126" i="22"/>
  <c r="C102" i="22"/>
  <c r="C72" i="22"/>
  <c r="C127" i="22"/>
  <c r="C103" i="22"/>
  <c r="C73" i="22"/>
  <c r="C128" i="22"/>
  <c r="C104" i="22"/>
  <c r="C74" i="22"/>
  <c r="C129" i="22"/>
  <c r="C105" i="22"/>
  <c r="C130" i="22"/>
  <c r="C75" i="22"/>
  <c r="C106" i="22"/>
  <c r="C76" i="22"/>
  <c r="C131" i="22"/>
  <c r="C107" i="22"/>
  <c r="C77" i="22"/>
  <c r="C132" i="22"/>
  <c r="C108" i="22"/>
  <c r="C78" i="22"/>
  <c r="C109" i="22"/>
  <c r="C79" i="22"/>
  <c r="C134" i="22"/>
  <c r="C110" i="22"/>
  <c r="C80" i="22"/>
  <c r="C135" i="22"/>
  <c r="D91" i="22"/>
  <c r="D61" i="22"/>
  <c r="D116" i="22"/>
  <c r="D92" i="22"/>
  <c r="D62" i="22"/>
  <c r="D117" i="22"/>
  <c r="D93" i="22"/>
  <c r="D118" i="22"/>
  <c r="H118" i="22"/>
  <c r="D170" i="22"/>
  <c r="D63" i="22"/>
  <c r="D94" i="22"/>
  <c r="D64" i="22"/>
  <c r="D119" i="22"/>
  <c r="D95" i="22"/>
  <c r="D65" i="22"/>
  <c r="D120" i="22"/>
  <c r="D96" i="22"/>
  <c r="D121" i="22"/>
  <c r="D66" i="22"/>
  <c r="D97" i="22"/>
  <c r="D67" i="22"/>
  <c r="D122" i="22"/>
  <c r="D98" i="22"/>
  <c r="D123" i="22"/>
  <c r="D68" i="22"/>
  <c r="D99" i="22"/>
  <c r="D69" i="22"/>
  <c r="D124" i="22"/>
  <c r="D100" i="22"/>
  <c r="D70" i="22"/>
  <c r="D125" i="22"/>
  <c r="D101" i="22"/>
  <c r="D71" i="22"/>
  <c r="D102" i="22"/>
  <c r="D127" i="22"/>
  <c r="D72" i="22"/>
  <c r="D103" i="22"/>
  <c r="D73" i="22"/>
  <c r="D128" i="22"/>
  <c r="D104" i="22"/>
  <c r="D129" i="22"/>
  <c r="D74" i="22"/>
  <c r="D105" i="22"/>
  <c r="D75" i="22"/>
  <c r="D130" i="22"/>
  <c r="D106" i="22"/>
  <c r="D131" i="22"/>
  <c r="D76" i="22"/>
  <c r="D107" i="22"/>
  <c r="D77" i="22"/>
  <c r="D132" i="22"/>
  <c r="D108" i="22"/>
  <c r="D78" i="22"/>
  <c r="D133" i="22"/>
  <c r="D109" i="22"/>
  <c r="D79" i="22"/>
  <c r="D110" i="22"/>
  <c r="D80" i="22"/>
  <c r="D135" i="22"/>
  <c r="E91" i="22"/>
  <c r="E116" i="22"/>
  <c r="E61" i="22"/>
  <c r="E92" i="22"/>
  <c r="E62" i="22"/>
  <c r="E117" i="22"/>
  <c r="E93" i="22"/>
  <c r="E63" i="22"/>
  <c r="E118" i="22"/>
  <c r="E94" i="22"/>
  <c r="E64" i="22"/>
  <c r="E95" i="22"/>
  <c r="E65" i="22"/>
  <c r="E120" i="22"/>
  <c r="E96" i="22"/>
  <c r="E66" i="22"/>
  <c r="E121" i="22"/>
  <c r="E97" i="22"/>
  <c r="E122" i="22"/>
  <c r="E67" i="22"/>
  <c r="E98" i="22"/>
  <c r="E68" i="22"/>
  <c r="E123" i="22"/>
  <c r="E99" i="22"/>
  <c r="E124" i="22"/>
  <c r="E69" i="22"/>
  <c r="E100" i="22"/>
  <c r="E70" i="22"/>
  <c r="E125" i="22"/>
  <c r="E101" i="22"/>
  <c r="E71" i="22"/>
  <c r="E126" i="22"/>
  <c r="E102" i="22"/>
  <c r="E72" i="22"/>
  <c r="E103" i="22"/>
  <c r="E73" i="22"/>
  <c r="E128" i="22"/>
  <c r="E104" i="22"/>
  <c r="E74" i="22"/>
  <c r="E129" i="22"/>
  <c r="E105" i="22"/>
  <c r="E130" i="22"/>
  <c r="E75" i="22"/>
  <c r="E106" i="22"/>
  <c r="E76" i="22"/>
  <c r="E131" i="22"/>
  <c r="E107" i="22"/>
  <c r="E132" i="22"/>
  <c r="E77" i="22"/>
  <c r="E108" i="22"/>
  <c r="E78" i="22"/>
  <c r="E133" i="22"/>
  <c r="E109" i="22"/>
  <c r="E79" i="22"/>
  <c r="E134" i="22"/>
  <c r="E110" i="22"/>
  <c r="E80" i="22"/>
  <c r="F91" i="22"/>
  <c r="F61" i="22"/>
  <c r="F116" i="22"/>
  <c r="F92" i="22"/>
  <c r="F117" i="22"/>
  <c r="F62" i="22"/>
  <c r="F93" i="22"/>
  <c r="F63" i="22"/>
  <c r="F118" i="22"/>
  <c r="F94" i="22"/>
  <c r="F64" i="22"/>
  <c r="F119" i="22"/>
  <c r="F95" i="22"/>
  <c r="F65" i="22"/>
  <c r="F96" i="22"/>
  <c r="F66" i="22"/>
  <c r="F121" i="22"/>
  <c r="F97" i="22"/>
  <c r="F67" i="22"/>
  <c r="F122" i="22"/>
  <c r="F98" i="22"/>
  <c r="F123" i="22"/>
  <c r="F68" i="22"/>
  <c r="F99" i="22"/>
  <c r="F69" i="22"/>
  <c r="F124" i="22"/>
  <c r="F100" i="22"/>
  <c r="F125" i="22"/>
  <c r="F70" i="22"/>
  <c r="F101" i="22"/>
  <c r="F71" i="22"/>
  <c r="F126" i="22"/>
  <c r="F102" i="22"/>
  <c r="F72" i="22"/>
  <c r="F127" i="22"/>
  <c r="F103" i="22"/>
  <c r="F73" i="22"/>
  <c r="F104" i="22"/>
  <c r="F129" i="22"/>
  <c r="F74" i="22"/>
  <c r="F105" i="22"/>
  <c r="F75" i="22"/>
  <c r="F130" i="22"/>
  <c r="F106" i="22"/>
  <c r="F131" i="22"/>
  <c r="F76" i="22"/>
  <c r="F107" i="22"/>
  <c r="F77" i="22"/>
  <c r="F132" i="22"/>
  <c r="F108" i="22"/>
  <c r="F133" i="22"/>
  <c r="F78" i="22"/>
  <c r="F109" i="22"/>
  <c r="F79" i="22"/>
  <c r="F134" i="22"/>
  <c r="F110" i="22"/>
  <c r="F80" i="22"/>
  <c r="F135" i="22"/>
  <c r="G91" i="22"/>
  <c r="G116" i="22"/>
  <c r="G61" i="22"/>
  <c r="G92" i="22"/>
  <c r="G62" i="22"/>
  <c r="G117" i="22"/>
  <c r="G93" i="22"/>
  <c r="G118" i="22"/>
  <c r="G63" i="22"/>
  <c r="G94" i="22"/>
  <c r="G64" i="22"/>
  <c r="G119" i="22"/>
  <c r="G95" i="22"/>
  <c r="G65" i="22"/>
  <c r="G120" i="22"/>
  <c r="G96" i="22"/>
  <c r="G66" i="22"/>
  <c r="G97" i="22"/>
  <c r="G122" i="22"/>
  <c r="G67" i="22"/>
  <c r="G98" i="22"/>
  <c r="G68" i="22"/>
  <c r="G123" i="22"/>
  <c r="G99" i="22"/>
  <c r="G124" i="22"/>
  <c r="G69" i="22"/>
  <c r="G100" i="22"/>
  <c r="G70" i="22"/>
  <c r="G125" i="22"/>
  <c r="G101" i="22"/>
  <c r="G126" i="22"/>
  <c r="G71" i="22"/>
  <c r="G102" i="22"/>
  <c r="G72" i="22"/>
  <c r="G127" i="22"/>
  <c r="G103" i="22"/>
  <c r="G73" i="22"/>
  <c r="G128" i="22"/>
  <c r="G104" i="22"/>
  <c r="G74" i="22"/>
  <c r="G105" i="22"/>
  <c r="G130" i="22"/>
  <c r="G75" i="22"/>
  <c r="G106" i="22"/>
  <c r="G76" i="22"/>
  <c r="G131" i="22"/>
  <c r="G107" i="22"/>
  <c r="G132" i="22"/>
  <c r="G77" i="22"/>
  <c r="G108" i="22"/>
  <c r="G78" i="22"/>
  <c r="G133" i="22"/>
  <c r="G109" i="22"/>
  <c r="G134" i="22"/>
  <c r="G79" i="22"/>
  <c r="G80" i="22"/>
  <c r="G135" i="22"/>
  <c r="C143" i="22"/>
  <c r="H143" i="22"/>
  <c r="C32" i="22"/>
  <c r="D32" i="22"/>
  <c r="E32" i="22"/>
  <c r="F32" i="22"/>
  <c r="G32" i="22"/>
  <c r="H32" i="22"/>
  <c r="C33" i="22"/>
  <c r="C34" i="22"/>
  <c r="C35" i="22"/>
  <c r="C36" i="22"/>
  <c r="C37" i="22"/>
  <c r="C38" i="22"/>
  <c r="C39" i="22"/>
  <c r="C40" i="22"/>
  <c r="C41" i="22"/>
  <c r="C42" i="22"/>
  <c r="C43" i="22"/>
  <c r="C44" i="22"/>
  <c r="C45" i="22"/>
  <c r="C46" i="22"/>
  <c r="C47" i="22"/>
  <c r="C48" i="22"/>
  <c r="C49" i="22"/>
  <c r="C50" i="22"/>
  <c r="C51" i="22"/>
  <c r="C52" i="22"/>
  <c r="C243" i="22"/>
  <c r="C218" i="22"/>
  <c r="C91" i="62"/>
  <c r="C116" i="62" s="1"/>
  <c r="C61" i="62"/>
  <c r="C92" i="62"/>
  <c r="C62" i="62"/>
  <c r="C117" i="62"/>
  <c r="C93" i="62"/>
  <c r="C63" i="62"/>
  <c r="C118" i="62"/>
  <c r="C94" i="62"/>
  <c r="C64" i="62"/>
  <c r="C119" i="62"/>
  <c r="C95" i="62"/>
  <c r="C120" i="62" s="1"/>
  <c r="H120" i="62" s="1"/>
  <c r="C65" i="62"/>
  <c r="C96" i="62"/>
  <c r="C66" i="62"/>
  <c r="C121" i="62"/>
  <c r="C97" i="62"/>
  <c r="C67" i="62"/>
  <c r="C122" i="62"/>
  <c r="C98" i="62"/>
  <c r="C123" i="62" s="1"/>
  <c r="C68" i="62"/>
  <c r="C99" i="62"/>
  <c r="C124" i="62" s="1"/>
  <c r="C69" i="62"/>
  <c r="C100" i="62"/>
  <c r="C70" i="62"/>
  <c r="C125" i="62"/>
  <c r="C101" i="62"/>
  <c r="C71" i="62"/>
  <c r="C126" i="62"/>
  <c r="C102" i="62"/>
  <c r="C127" i="62" s="1"/>
  <c r="C72" i="62"/>
  <c r="C103" i="62"/>
  <c r="C128" i="62" s="1"/>
  <c r="C73" i="62"/>
  <c r="C104" i="62"/>
  <c r="C74" i="62"/>
  <c r="C129" i="62"/>
  <c r="C105" i="62"/>
  <c r="C75" i="62"/>
  <c r="C130" i="62"/>
  <c r="C106" i="62"/>
  <c r="C131" i="62" s="1"/>
  <c r="C76" i="62"/>
  <c r="C107" i="62"/>
  <c r="C77" i="62"/>
  <c r="C132" i="62"/>
  <c r="C108" i="62"/>
  <c r="C78" i="62"/>
  <c r="C133" i="62"/>
  <c r="C109" i="62"/>
  <c r="C79" i="62"/>
  <c r="C134" i="62"/>
  <c r="C110" i="62"/>
  <c r="C80" i="62"/>
  <c r="C135" i="62"/>
  <c r="D91" i="62"/>
  <c r="D116" i="62" s="1"/>
  <c r="D61" i="62"/>
  <c r="D92" i="62"/>
  <c r="D62" i="62"/>
  <c r="D117" i="62"/>
  <c r="D93" i="62"/>
  <c r="D63" i="62"/>
  <c r="D118" i="62"/>
  <c r="D94" i="62"/>
  <c r="D119" i="62" s="1"/>
  <c r="D64" i="62"/>
  <c r="D95" i="62"/>
  <c r="D65" i="62"/>
  <c r="D120" i="62"/>
  <c r="D96" i="62"/>
  <c r="D121" i="62" s="1"/>
  <c r="D66" i="62"/>
  <c r="D97" i="62"/>
  <c r="D67" i="62"/>
  <c r="D122" i="62"/>
  <c r="D98" i="62"/>
  <c r="D68" i="62"/>
  <c r="D123" i="62"/>
  <c r="D99" i="62"/>
  <c r="D124" i="62" s="1"/>
  <c r="D69" i="62"/>
  <c r="D100" i="62"/>
  <c r="D125" i="62" s="1"/>
  <c r="D70" i="62"/>
  <c r="D101" i="62"/>
  <c r="D71" i="62"/>
  <c r="D126" i="62"/>
  <c r="D102" i="62"/>
  <c r="D72" i="62"/>
  <c r="D127" i="62"/>
  <c r="D103" i="62"/>
  <c r="D128" i="62" s="1"/>
  <c r="D73" i="62"/>
  <c r="D104" i="62"/>
  <c r="D129" i="62" s="1"/>
  <c r="D74" i="62"/>
  <c r="D105" i="62"/>
  <c r="D75" i="62"/>
  <c r="D130" i="62"/>
  <c r="D106" i="62"/>
  <c r="D76" i="62"/>
  <c r="D131" i="62"/>
  <c r="D107" i="62"/>
  <c r="D132" i="62" s="1"/>
  <c r="D77" i="62"/>
  <c r="D108" i="62"/>
  <c r="D133" i="62" s="1"/>
  <c r="D78" i="62"/>
  <c r="D109" i="62"/>
  <c r="D79" i="62"/>
  <c r="D134" i="62"/>
  <c r="D110" i="62"/>
  <c r="D80" i="62"/>
  <c r="D135" i="62"/>
  <c r="E91" i="62"/>
  <c r="E61" i="62"/>
  <c r="E116" i="62"/>
  <c r="E92" i="62"/>
  <c r="E117" i="62" s="1"/>
  <c r="E62" i="62"/>
  <c r="E93" i="62"/>
  <c r="E118" i="62" s="1"/>
  <c r="E63" i="62"/>
  <c r="E94" i="62"/>
  <c r="E64" i="62"/>
  <c r="E119" i="62"/>
  <c r="E95" i="62"/>
  <c r="E65" i="62"/>
  <c r="E120" i="62"/>
  <c r="E96" i="62"/>
  <c r="E121" i="62" s="1"/>
  <c r="E66" i="62"/>
  <c r="E97" i="62"/>
  <c r="E122" i="62" s="1"/>
  <c r="E67" i="62"/>
  <c r="E98" i="62"/>
  <c r="E68" i="62"/>
  <c r="E123" i="62"/>
  <c r="E99" i="62"/>
  <c r="E69" i="62"/>
  <c r="E124" i="62"/>
  <c r="E100" i="62"/>
  <c r="E125" i="62" s="1"/>
  <c r="E70" i="62"/>
  <c r="E101" i="62"/>
  <c r="E126" i="62" s="1"/>
  <c r="E71" i="62"/>
  <c r="E102" i="62"/>
  <c r="E72" i="62"/>
  <c r="E127" i="62"/>
  <c r="E103" i="62"/>
  <c r="E73" i="62"/>
  <c r="E128" i="62"/>
  <c r="E104" i="62"/>
  <c r="E129" i="62" s="1"/>
  <c r="E74" i="62"/>
  <c r="E105" i="62"/>
  <c r="E130" i="62" s="1"/>
  <c r="E75" i="62"/>
  <c r="E106" i="62"/>
  <c r="E76" i="62"/>
  <c r="E131" i="62"/>
  <c r="E107" i="62"/>
  <c r="E77" i="62"/>
  <c r="E132" i="62"/>
  <c r="E108" i="62"/>
  <c r="E133" i="62" s="1"/>
  <c r="E78" i="62"/>
  <c r="E109" i="62"/>
  <c r="E79" i="62"/>
  <c r="E134" i="62"/>
  <c r="E110" i="62"/>
  <c r="E80" i="62"/>
  <c r="E135" i="62"/>
  <c r="H135" i="62" s="1"/>
  <c r="F91" i="62"/>
  <c r="F61" i="62"/>
  <c r="F116" i="62"/>
  <c r="F92" i="62"/>
  <c r="F62" i="62"/>
  <c r="F117" i="62"/>
  <c r="F93" i="62"/>
  <c r="F118" i="62" s="1"/>
  <c r="F63" i="62"/>
  <c r="F94" i="62"/>
  <c r="F64" i="62"/>
  <c r="F119" i="62"/>
  <c r="F95" i="62"/>
  <c r="F65" i="62"/>
  <c r="F120" i="62"/>
  <c r="F96" i="62"/>
  <c r="F121" i="62" s="1"/>
  <c r="F66" i="62"/>
  <c r="F97" i="62"/>
  <c r="F122" i="62" s="1"/>
  <c r="F67" i="62"/>
  <c r="F98" i="62"/>
  <c r="F123" i="62" s="1"/>
  <c r="F68" i="62"/>
  <c r="F99" i="62"/>
  <c r="F69" i="62"/>
  <c r="F124" i="62"/>
  <c r="F100" i="62"/>
  <c r="F70" i="62"/>
  <c r="F125" i="62"/>
  <c r="F101" i="62"/>
  <c r="F126" i="62" s="1"/>
  <c r="F71" i="62"/>
  <c r="F102" i="62"/>
  <c r="F72" i="62"/>
  <c r="F127" i="62"/>
  <c r="F103" i="62"/>
  <c r="F73" i="62"/>
  <c r="F128" i="62"/>
  <c r="F104" i="62"/>
  <c r="F129" i="62" s="1"/>
  <c r="F74" i="62"/>
  <c r="F105" i="62"/>
  <c r="F130" i="62" s="1"/>
  <c r="F75" i="62"/>
  <c r="F106" i="62"/>
  <c r="F131" i="62" s="1"/>
  <c r="F76" i="62"/>
  <c r="F107" i="62"/>
  <c r="F77" i="62"/>
  <c r="F132" i="62"/>
  <c r="F108" i="62"/>
  <c r="F78" i="62"/>
  <c r="F133" i="62"/>
  <c r="F109" i="62"/>
  <c r="F134" i="62" s="1"/>
  <c r="F79" i="62"/>
  <c r="F110" i="62"/>
  <c r="F80" i="62"/>
  <c r="F135" i="62"/>
  <c r="G91" i="62"/>
  <c r="G116" i="62" s="1"/>
  <c r="G61" i="62"/>
  <c r="G92" i="62"/>
  <c r="G62" i="62"/>
  <c r="G117" i="62"/>
  <c r="G93" i="62"/>
  <c r="G63" i="62"/>
  <c r="G118" i="62"/>
  <c r="G94" i="62"/>
  <c r="G119" i="62" s="1"/>
  <c r="G64" i="62"/>
  <c r="G95" i="62"/>
  <c r="G65" i="62"/>
  <c r="G120" i="62"/>
  <c r="G96" i="62"/>
  <c r="G66" i="62"/>
  <c r="G121" i="62"/>
  <c r="G97" i="62"/>
  <c r="G122" i="62" s="1"/>
  <c r="G67" i="62"/>
  <c r="G98" i="62"/>
  <c r="G123" i="62" s="1"/>
  <c r="G68" i="62"/>
  <c r="G99" i="62"/>
  <c r="G124" i="62" s="1"/>
  <c r="G69" i="62"/>
  <c r="G100" i="62"/>
  <c r="G70" i="62"/>
  <c r="G125" i="62"/>
  <c r="G101" i="62"/>
  <c r="G71" i="62"/>
  <c r="G126" i="62"/>
  <c r="G102" i="62"/>
  <c r="G127" i="62" s="1"/>
  <c r="G72" i="62"/>
  <c r="G103" i="62"/>
  <c r="G73" i="62"/>
  <c r="G128" i="62"/>
  <c r="G104" i="62"/>
  <c r="G74" i="62"/>
  <c r="G129" i="62"/>
  <c r="G105" i="62"/>
  <c r="G130" i="62" s="1"/>
  <c r="G75" i="62"/>
  <c r="G106" i="62"/>
  <c r="G131" i="62" s="1"/>
  <c r="G76" i="62"/>
  <c r="G107" i="62"/>
  <c r="G132" i="62" s="1"/>
  <c r="G77" i="62"/>
  <c r="G108" i="62"/>
  <c r="G78" i="62"/>
  <c r="G133" i="62"/>
  <c r="G109" i="62"/>
  <c r="G79" i="62"/>
  <c r="G134" i="62"/>
  <c r="G80" i="62"/>
  <c r="G135" i="62"/>
  <c r="C143" i="62"/>
  <c r="H143" i="62"/>
  <c r="C32" i="62"/>
  <c r="D32" i="62"/>
  <c r="E32" i="62"/>
  <c r="F32" i="62"/>
  <c r="G32" i="62"/>
  <c r="H32" i="62"/>
  <c r="C33" i="62"/>
  <c r="C34" i="62"/>
  <c r="C35" i="62"/>
  <c r="C36" i="62"/>
  <c r="C37" i="62"/>
  <c r="C38" i="62"/>
  <c r="C39" i="62"/>
  <c r="C40" i="62"/>
  <c r="C41" i="62"/>
  <c r="C42" i="62"/>
  <c r="C43" i="62"/>
  <c r="C44" i="62"/>
  <c r="C45" i="62"/>
  <c r="C46" i="62"/>
  <c r="C47" i="62"/>
  <c r="C48" i="62"/>
  <c r="C49" i="62"/>
  <c r="C50" i="62"/>
  <c r="C51" i="62"/>
  <c r="C52" i="62"/>
  <c r="C243" i="62"/>
  <c r="C218" i="62"/>
  <c r="C91" i="23"/>
  <c r="C116" i="23"/>
  <c r="C61" i="23"/>
  <c r="C92" i="23"/>
  <c r="C62" i="23"/>
  <c r="C117" i="23"/>
  <c r="C93" i="23"/>
  <c r="C118" i="23"/>
  <c r="C63" i="23"/>
  <c r="C94" i="23"/>
  <c r="C64" i="23"/>
  <c r="C119" i="23"/>
  <c r="C95" i="23"/>
  <c r="C65" i="23"/>
  <c r="C120" i="23"/>
  <c r="C96" i="23"/>
  <c r="C66" i="23"/>
  <c r="C97" i="23"/>
  <c r="C67" i="23"/>
  <c r="C122" i="23"/>
  <c r="C98" i="23"/>
  <c r="C68" i="23"/>
  <c r="C123" i="23"/>
  <c r="C99" i="23"/>
  <c r="C124" i="23"/>
  <c r="C69" i="23"/>
  <c r="C100" i="23"/>
  <c r="C70" i="23"/>
  <c r="C125" i="23"/>
  <c r="C101" i="23"/>
  <c r="C126" i="23"/>
  <c r="C71" i="23"/>
  <c r="C102" i="23"/>
  <c r="C127" i="23"/>
  <c r="C72" i="23"/>
  <c r="C103" i="23"/>
  <c r="C73" i="23"/>
  <c r="C128" i="23"/>
  <c r="C104" i="23"/>
  <c r="C74" i="23"/>
  <c r="C105" i="23"/>
  <c r="C130" i="23"/>
  <c r="C75" i="23"/>
  <c r="C106" i="23"/>
  <c r="C76" i="23"/>
  <c r="C131" i="23"/>
  <c r="C107" i="23"/>
  <c r="C77" i="23"/>
  <c r="C132" i="23"/>
  <c r="C108" i="23"/>
  <c r="C78" i="23"/>
  <c r="C133" i="23"/>
  <c r="C109" i="23"/>
  <c r="C134" i="23"/>
  <c r="H134" i="23"/>
  <c r="C79" i="23"/>
  <c r="C110" i="23"/>
  <c r="C135" i="23"/>
  <c r="C80" i="23"/>
  <c r="D91" i="23"/>
  <c r="D61" i="23"/>
  <c r="D116" i="23"/>
  <c r="D92" i="23"/>
  <c r="D117" i="23"/>
  <c r="D62" i="23"/>
  <c r="D93" i="23"/>
  <c r="D63" i="23"/>
  <c r="D118" i="23"/>
  <c r="D94" i="23"/>
  <c r="D119" i="23"/>
  <c r="D64" i="23"/>
  <c r="D95" i="23"/>
  <c r="D120" i="23"/>
  <c r="D65" i="23"/>
  <c r="D96" i="23"/>
  <c r="D66" i="23"/>
  <c r="D121" i="23"/>
  <c r="D97" i="23"/>
  <c r="D67" i="23"/>
  <c r="D98" i="23"/>
  <c r="D68" i="23"/>
  <c r="D123" i="23"/>
  <c r="D99" i="23"/>
  <c r="H99" i="23"/>
  <c r="D69" i="23"/>
  <c r="D124" i="23"/>
  <c r="D100" i="23"/>
  <c r="D125" i="23"/>
  <c r="D70" i="23"/>
  <c r="D101" i="23"/>
  <c r="D71" i="23"/>
  <c r="D126" i="23"/>
  <c r="D102" i="23"/>
  <c r="D127" i="23"/>
  <c r="D72" i="23"/>
  <c r="D103" i="23"/>
  <c r="D128" i="23"/>
  <c r="D73" i="23"/>
  <c r="D104" i="23"/>
  <c r="D74" i="23"/>
  <c r="D129" i="23"/>
  <c r="D105" i="23"/>
  <c r="D75" i="23"/>
  <c r="D106" i="23"/>
  <c r="D76" i="23"/>
  <c r="D131" i="23"/>
  <c r="D107" i="23"/>
  <c r="D77" i="23"/>
  <c r="D132" i="23"/>
  <c r="D108" i="23"/>
  <c r="D78" i="23"/>
  <c r="D133" i="23"/>
  <c r="D109" i="23"/>
  <c r="D79" i="23"/>
  <c r="D134" i="23"/>
  <c r="D110" i="23"/>
  <c r="D135" i="23"/>
  <c r="D80" i="23"/>
  <c r="E91" i="23"/>
  <c r="E61" i="23"/>
  <c r="E116" i="23"/>
  <c r="E92" i="23"/>
  <c r="E62" i="23"/>
  <c r="E117" i="23"/>
  <c r="E93" i="23"/>
  <c r="E63" i="23"/>
  <c r="E118" i="23"/>
  <c r="E94" i="23"/>
  <c r="E64" i="23"/>
  <c r="E119" i="23"/>
  <c r="E95" i="23"/>
  <c r="E120" i="23"/>
  <c r="E65" i="23"/>
  <c r="E96" i="23"/>
  <c r="E121" i="23"/>
  <c r="E66" i="23"/>
  <c r="E97" i="23"/>
  <c r="E67" i="23"/>
  <c r="E122" i="23"/>
  <c r="E98" i="23"/>
  <c r="E68" i="23"/>
  <c r="E99" i="23"/>
  <c r="E69" i="23"/>
  <c r="E124" i="23"/>
  <c r="E100" i="23"/>
  <c r="E70" i="23"/>
  <c r="E125" i="23"/>
  <c r="E101" i="23"/>
  <c r="E71" i="23"/>
  <c r="E126" i="23"/>
  <c r="E102" i="23"/>
  <c r="E72" i="23"/>
  <c r="E127" i="23"/>
  <c r="E103" i="23"/>
  <c r="E128" i="23"/>
  <c r="E73" i="23"/>
  <c r="E104" i="23"/>
  <c r="E129" i="23"/>
  <c r="E74" i="23"/>
  <c r="E105" i="23"/>
  <c r="E75" i="23"/>
  <c r="E130" i="23"/>
  <c r="E106" i="23"/>
  <c r="E76" i="23"/>
  <c r="E107" i="23"/>
  <c r="E77" i="23"/>
  <c r="E132" i="23"/>
  <c r="E108" i="23"/>
  <c r="H108" i="23"/>
  <c r="E78" i="23"/>
  <c r="E133" i="23"/>
  <c r="E109" i="23"/>
  <c r="E79" i="23"/>
  <c r="E134" i="23"/>
  <c r="E110" i="23"/>
  <c r="E80" i="23"/>
  <c r="E135" i="23"/>
  <c r="F91" i="23"/>
  <c r="F61" i="23"/>
  <c r="F92" i="23"/>
  <c r="F62" i="23"/>
  <c r="F117" i="23"/>
  <c r="F93" i="23"/>
  <c r="F63" i="23"/>
  <c r="F118" i="23"/>
  <c r="F94" i="23"/>
  <c r="F64" i="23"/>
  <c r="F119" i="23"/>
  <c r="F95" i="23"/>
  <c r="F65" i="23"/>
  <c r="F120" i="23"/>
  <c r="F96" i="23"/>
  <c r="F121" i="23"/>
  <c r="F66" i="23"/>
  <c r="F97" i="23"/>
  <c r="F122" i="23"/>
  <c r="F67" i="23"/>
  <c r="F98" i="23"/>
  <c r="F68" i="23"/>
  <c r="F123" i="23"/>
  <c r="F99" i="23"/>
  <c r="F69" i="23"/>
  <c r="F100" i="23"/>
  <c r="F70" i="23"/>
  <c r="F125" i="23"/>
  <c r="F101" i="23"/>
  <c r="H101" i="23"/>
  <c r="F71" i="23"/>
  <c r="F126" i="23"/>
  <c r="F102" i="23"/>
  <c r="F72" i="23"/>
  <c r="F127" i="23"/>
  <c r="F103" i="23"/>
  <c r="F73" i="23"/>
  <c r="F128" i="23"/>
  <c r="F104" i="23"/>
  <c r="F129" i="23"/>
  <c r="F74" i="23"/>
  <c r="F105" i="23"/>
  <c r="F130" i="23"/>
  <c r="F75" i="23"/>
  <c r="F106" i="23"/>
  <c r="F76" i="23"/>
  <c r="F131" i="23"/>
  <c r="F107" i="23"/>
  <c r="F132" i="23"/>
  <c r="F77" i="23"/>
  <c r="F108" i="23"/>
  <c r="F78" i="23"/>
  <c r="F133" i="23"/>
  <c r="F109" i="23"/>
  <c r="H109" i="23"/>
  <c r="F79" i="23"/>
  <c r="F134" i="23"/>
  <c r="F110" i="23"/>
  <c r="F80" i="23"/>
  <c r="F135" i="23"/>
  <c r="G91" i="23"/>
  <c r="G61" i="23"/>
  <c r="G116" i="23"/>
  <c r="G92" i="23"/>
  <c r="G62" i="23"/>
  <c r="G93" i="23"/>
  <c r="G63" i="23"/>
  <c r="G118" i="23"/>
  <c r="G94" i="23"/>
  <c r="G64" i="23"/>
  <c r="G119" i="23"/>
  <c r="G95" i="23"/>
  <c r="G65" i="23"/>
  <c r="G120" i="23"/>
  <c r="G96" i="23"/>
  <c r="G66" i="23"/>
  <c r="G121" i="23"/>
  <c r="G97" i="23"/>
  <c r="G122" i="23"/>
  <c r="G67" i="23"/>
  <c r="G98" i="23"/>
  <c r="G123" i="23"/>
  <c r="G68" i="23"/>
  <c r="G99" i="23"/>
  <c r="G69" i="23"/>
  <c r="G124" i="23"/>
  <c r="G100" i="23"/>
  <c r="G125" i="23"/>
  <c r="G70" i="23"/>
  <c r="G101" i="23"/>
  <c r="G71" i="23"/>
  <c r="G126" i="23"/>
  <c r="G102" i="23"/>
  <c r="G72" i="23"/>
  <c r="G127" i="23"/>
  <c r="G103" i="23"/>
  <c r="G73" i="23"/>
  <c r="G128" i="23"/>
  <c r="G104" i="23"/>
  <c r="G74" i="23"/>
  <c r="G129" i="23"/>
  <c r="G105" i="23"/>
  <c r="G130" i="23"/>
  <c r="G75" i="23"/>
  <c r="G106" i="23"/>
  <c r="G131" i="23"/>
  <c r="G76" i="23"/>
  <c r="G107" i="23"/>
  <c r="G77" i="23"/>
  <c r="G132" i="23"/>
  <c r="G108" i="23"/>
  <c r="G78" i="23"/>
  <c r="G109" i="23"/>
  <c r="G79" i="23"/>
  <c r="G134" i="23"/>
  <c r="G80" i="23"/>
  <c r="G135" i="23"/>
  <c r="C143" i="23"/>
  <c r="H143" i="23"/>
  <c r="C32" i="23"/>
  <c r="D32" i="23"/>
  <c r="E32" i="23"/>
  <c r="F32" i="23"/>
  <c r="G32" i="23"/>
  <c r="H32" i="23"/>
  <c r="C33" i="23"/>
  <c r="C34" i="23"/>
  <c r="C35" i="23"/>
  <c r="C36" i="23"/>
  <c r="C37" i="23"/>
  <c r="C38" i="23"/>
  <c r="C39" i="23"/>
  <c r="C40" i="23"/>
  <c r="C41" i="23"/>
  <c r="C42" i="23"/>
  <c r="C43" i="23"/>
  <c r="C44" i="23"/>
  <c r="C45" i="23"/>
  <c r="C46" i="23"/>
  <c r="C47" i="23"/>
  <c r="C48" i="23"/>
  <c r="C49" i="23"/>
  <c r="C50" i="23"/>
  <c r="C51" i="23"/>
  <c r="C52" i="23"/>
  <c r="C243" i="23"/>
  <c r="C218" i="23"/>
  <c r="C91" i="24"/>
  <c r="C116" i="24"/>
  <c r="C61" i="24"/>
  <c r="C92" i="24"/>
  <c r="C62" i="24"/>
  <c r="C117" i="24"/>
  <c r="C93" i="24"/>
  <c r="C63" i="24"/>
  <c r="C118" i="24"/>
  <c r="C94" i="24"/>
  <c r="C64" i="24"/>
  <c r="C119" i="24"/>
  <c r="C95" i="24"/>
  <c r="C65" i="24"/>
  <c r="C120" i="24"/>
  <c r="C96" i="24"/>
  <c r="C121" i="24"/>
  <c r="C66" i="24"/>
  <c r="C97" i="24"/>
  <c r="C122" i="24"/>
  <c r="C67" i="24"/>
  <c r="C98" i="24"/>
  <c r="C68" i="24"/>
  <c r="C123" i="24"/>
  <c r="C99" i="24"/>
  <c r="C69" i="24"/>
  <c r="C124" i="24"/>
  <c r="C100" i="24"/>
  <c r="C70" i="24"/>
  <c r="C125" i="24"/>
  <c r="C101" i="24"/>
  <c r="C71" i="24"/>
  <c r="C126" i="24"/>
  <c r="C102" i="24"/>
  <c r="C72" i="24"/>
  <c r="C127" i="24"/>
  <c r="C103" i="24"/>
  <c r="C73" i="24"/>
  <c r="C128" i="24"/>
  <c r="C104" i="24"/>
  <c r="C129" i="24"/>
  <c r="C74" i="24"/>
  <c r="C105" i="24"/>
  <c r="C75" i="24"/>
  <c r="C130" i="24"/>
  <c r="C106" i="24"/>
  <c r="C76" i="24"/>
  <c r="C131" i="24"/>
  <c r="C107" i="24"/>
  <c r="C77" i="24"/>
  <c r="C132" i="24"/>
  <c r="C108" i="24"/>
  <c r="C78" i="24"/>
  <c r="C133" i="24"/>
  <c r="C109" i="24"/>
  <c r="C79" i="24"/>
  <c r="C134" i="24"/>
  <c r="C110" i="24"/>
  <c r="C80" i="24"/>
  <c r="C135" i="24"/>
  <c r="D91" i="24"/>
  <c r="D61" i="24"/>
  <c r="D116" i="24"/>
  <c r="D92" i="24"/>
  <c r="D62" i="24"/>
  <c r="D117" i="24"/>
  <c r="D93" i="24"/>
  <c r="D63" i="24"/>
  <c r="D118" i="24"/>
  <c r="D94" i="24"/>
  <c r="D64" i="24"/>
  <c r="D119" i="24"/>
  <c r="D95" i="24"/>
  <c r="D65" i="24"/>
  <c r="D120" i="24"/>
  <c r="D96" i="24"/>
  <c r="D121" i="24"/>
  <c r="D66" i="24"/>
  <c r="D97" i="24"/>
  <c r="D122" i="24"/>
  <c r="D67" i="24"/>
  <c r="D98" i="24"/>
  <c r="D68" i="24"/>
  <c r="D123" i="24"/>
  <c r="D99" i="24"/>
  <c r="D69" i="24"/>
  <c r="D124" i="24"/>
  <c r="D100" i="24"/>
  <c r="D70" i="24"/>
  <c r="D125" i="24"/>
  <c r="D101" i="24"/>
  <c r="D71" i="24"/>
  <c r="D126" i="24"/>
  <c r="D102" i="24"/>
  <c r="D127" i="24"/>
  <c r="H127" i="24"/>
  <c r="D72" i="24"/>
  <c r="D103" i="24"/>
  <c r="D73" i="24"/>
  <c r="D128" i="24"/>
  <c r="D104" i="24"/>
  <c r="D129" i="24"/>
  <c r="D74" i="24"/>
  <c r="D105" i="24"/>
  <c r="D130" i="24"/>
  <c r="D75" i="24"/>
  <c r="D106" i="24"/>
  <c r="D76" i="24"/>
  <c r="D131" i="24"/>
  <c r="D107" i="24"/>
  <c r="D77" i="24"/>
  <c r="D132" i="24"/>
  <c r="D108" i="24"/>
  <c r="D78" i="24"/>
  <c r="D133" i="24"/>
  <c r="D109" i="24"/>
  <c r="D79" i="24"/>
  <c r="D134" i="24"/>
  <c r="D110" i="24"/>
  <c r="D135" i="24"/>
  <c r="H135" i="24"/>
  <c r="D80" i="24"/>
  <c r="E91" i="24"/>
  <c r="E61" i="24"/>
  <c r="E116" i="24"/>
  <c r="E92" i="24"/>
  <c r="E62" i="24"/>
  <c r="E117" i="24"/>
  <c r="E93" i="24"/>
  <c r="E63" i="24"/>
  <c r="E118" i="24"/>
  <c r="E94" i="24"/>
  <c r="E64" i="24"/>
  <c r="E119" i="24"/>
  <c r="E95" i="24"/>
  <c r="E120" i="24"/>
  <c r="H120" i="24"/>
  <c r="E65" i="24"/>
  <c r="E96" i="24"/>
  <c r="E121" i="24"/>
  <c r="E66" i="24"/>
  <c r="E97" i="24"/>
  <c r="E122" i="24"/>
  <c r="E67" i="24"/>
  <c r="E98" i="24"/>
  <c r="E123" i="24"/>
  <c r="E68" i="24"/>
  <c r="E99" i="24"/>
  <c r="E69" i="24"/>
  <c r="E124" i="24"/>
  <c r="E100" i="24"/>
  <c r="E70" i="24"/>
  <c r="E125" i="24"/>
  <c r="H125" i="24"/>
  <c r="E101" i="24"/>
  <c r="E126" i="24"/>
  <c r="H126" i="24"/>
  <c r="E71" i="24"/>
  <c r="E102" i="24"/>
  <c r="E72" i="24"/>
  <c r="E127" i="24"/>
  <c r="E103" i="24"/>
  <c r="E73" i="24"/>
  <c r="E128" i="24"/>
  <c r="E104" i="24"/>
  <c r="E129" i="24"/>
  <c r="E74" i="24"/>
  <c r="E105" i="24"/>
  <c r="E130" i="24"/>
  <c r="E75" i="24"/>
  <c r="E106" i="24"/>
  <c r="E131" i="24"/>
  <c r="E76" i="24"/>
  <c r="E107" i="24"/>
  <c r="E77" i="24"/>
  <c r="E132" i="24"/>
  <c r="E108" i="24"/>
  <c r="E78" i="24"/>
  <c r="E133" i="24"/>
  <c r="E109" i="24"/>
  <c r="E79" i="24"/>
  <c r="E134" i="24"/>
  <c r="E110" i="24"/>
  <c r="E80" i="24"/>
  <c r="E135" i="24"/>
  <c r="F91" i="24"/>
  <c r="F116" i="24"/>
  <c r="F61" i="24"/>
  <c r="F92" i="24"/>
  <c r="F62" i="24"/>
  <c r="F117" i="24"/>
  <c r="F93" i="24"/>
  <c r="F63" i="24"/>
  <c r="F118" i="24"/>
  <c r="F94" i="24"/>
  <c r="F64" i="24"/>
  <c r="F119" i="24"/>
  <c r="F95" i="24"/>
  <c r="F65" i="24"/>
  <c r="F120" i="24"/>
  <c r="F96" i="24"/>
  <c r="F121" i="24"/>
  <c r="F66" i="24"/>
  <c r="F97" i="24"/>
  <c r="F122" i="24"/>
  <c r="F67" i="24"/>
  <c r="F98" i="24"/>
  <c r="F123" i="24"/>
  <c r="F68" i="24"/>
  <c r="F99" i="24"/>
  <c r="F124" i="24"/>
  <c r="F69" i="24"/>
  <c r="F100" i="24"/>
  <c r="F70" i="24"/>
  <c r="F125" i="24"/>
  <c r="F101" i="24"/>
  <c r="F71" i="24"/>
  <c r="F126" i="24"/>
  <c r="F102" i="24"/>
  <c r="F72" i="24"/>
  <c r="F127" i="24"/>
  <c r="F103" i="24"/>
  <c r="F73" i="24"/>
  <c r="F128" i="24"/>
  <c r="F104" i="24"/>
  <c r="F129" i="24"/>
  <c r="F74" i="24"/>
  <c r="F105" i="24"/>
  <c r="F130" i="24"/>
  <c r="F75" i="24"/>
  <c r="F106" i="24"/>
  <c r="F131" i="24"/>
  <c r="F76" i="24"/>
  <c r="F107" i="24"/>
  <c r="F132" i="24"/>
  <c r="F77" i="24"/>
  <c r="F108" i="24"/>
  <c r="F78" i="24"/>
  <c r="F133" i="24"/>
  <c r="F109" i="24"/>
  <c r="F79" i="24"/>
  <c r="F134" i="24"/>
  <c r="F110" i="24"/>
  <c r="F80" i="24"/>
  <c r="F135" i="24"/>
  <c r="G91" i="24"/>
  <c r="G116" i="24"/>
  <c r="G61" i="24"/>
  <c r="G92" i="24"/>
  <c r="G117" i="24"/>
  <c r="G62" i="24"/>
  <c r="G93" i="24"/>
  <c r="G63" i="24"/>
  <c r="G118" i="24"/>
  <c r="G94" i="24"/>
  <c r="G64" i="24"/>
  <c r="G119" i="24"/>
  <c r="G95" i="24"/>
  <c r="G65" i="24"/>
  <c r="G120" i="24"/>
  <c r="G96" i="24"/>
  <c r="G66" i="24"/>
  <c r="G121" i="24"/>
  <c r="G97" i="24"/>
  <c r="G122" i="24"/>
  <c r="G67" i="24"/>
  <c r="G98" i="24"/>
  <c r="G68" i="24"/>
  <c r="G123" i="24"/>
  <c r="G99" i="24"/>
  <c r="G124" i="24"/>
  <c r="G69" i="24"/>
  <c r="G100" i="24"/>
  <c r="G125" i="24"/>
  <c r="G70" i="24"/>
  <c r="G101" i="24"/>
  <c r="G71" i="24"/>
  <c r="G126" i="24"/>
  <c r="G102" i="24"/>
  <c r="G72" i="24"/>
  <c r="G127" i="24"/>
  <c r="G103" i="24"/>
  <c r="G73" i="24"/>
  <c r="G128" i="24"/>
  <c r="G104" i="24"/>
  <c r="G74" i="24"/>
  <c r="G129" i="24"/>
  <c r="G105" i="24"/>
  <c r="G130" i="24"/>
  <c r="G75" i="24"/>
  <c r="G106" i="24"/>
  <c r="G76" i="24"/>
  <c r="G131" i="24"/>
  <c r="G107" i="24"/>
  <c r="G132" i="24"/>
  <c r="G77" i="24"/>
  <c r="G108" i="24"/>
  <c r="G133" i="24"/>
  <c r="H133" i="24"/>
  <c r="G78" i="24"/>
  <c r="G109" i="24"/>
  <c r="G79" i="24"/>
  <c r="G134" i="24"/>
  <c r="G80" i="24"/>
  <c r="G135" i="24"/>
  <c r="C143" i="24"/>
  <c r="H143" i="24"/>
  <c r="C32" i="24"/>
  <c r="D32" i="24"/>
  <c r="E32" i="24"/>
  <c r="F32" i="24"/>
  <c r="G32" i="24"/>
  <c r="H32" i="24"/>
  <c r="C33" i="24"/>
  <c r="C34" i="24"/>
  <c r="C35" i="24"/>
  <c r="C36" i="24"/>
  <c r="C37" i="24"/>
  <c r="C38" i="24"/>
  <c r="C39" i="24"/>
  <c r="C40" i="24"/>
  <c r="C41" i="24"/>
  <c r="C42" i="24"/>
  <c r="C43" i="24"/>
  <c r="C44" i="24"/>
  <c r="C45" i="24"/>
  <c r="C46" i="24"/>
  <c r="C47" i="24"/>
  <c r="C48" i="24"/>
  <c r="C49" i="24"/>
  <c r="C50" i="24"/>
  <c r="C51" i="24"/>
  <c r="C52" i="24"/>
  <c r="C243" i="24"/>
  <c r="C218" i="24"/>
  <c r="C91" i="25"/>
  <c r="C116" i="25"/>
  <c r="C61" i="25"/>
  <c r="C92" i="25"/>
  <c r="C62" i="25"/>
  <c r="C117" i="25"/>
  <c r="C93" i="25"/>
  <c r="C63" i="25"/>
  <c r="C118" i="25"/>
  <c r="C94" i="25"/>
  <c r="C64" i="25"/>
  <c r="C119" i="25"/>
  <c r="C95" i="25"/>
  <c r="C120" i="25"/>
  <c r="C65" i="25"/>
  <c r="C96" i="25"/>
  <c r="C66" i="25"/>
  <c r="C121" i="25"/>
  <c r="C97" i="25"/>
  <c r="C67" i="25"/>
  <c r="C122" i="25"/>
  <c r="C98" i="25"/>
  <c r="C123" i="25"/>
  <c r="C68" i="25"/>
  <c r="C99" i="25"/>
  <c r="C124" i="25"/>
  <c r="C69" i="25"/>
  <c r="C100" i="25"/>
  <c r="C70" i="25"/>
  <c r="C125" i="25"/>
  <c r="C101" i="25"/>
  <c r="C71" i="25"/>
  <c r="C126" i="25"/>
  <c r="C102" i="25"/>
  <c r="C72" i="25"/>
  <c r="C127" i="25"/>
  <c r="C103" i="25"/>
  <c r="C128" i="25"/>
  <c r="C73" i="25"/>
  <c r="C104" i="25"/>
  <c r="C74" i="25"/>
  <c r="C129" i="25"/>
  <c r="C105" i="25"/>
  <c r="C75" i="25"/>
  <c r="C130" i="25"/>
  <c r="C106" i="25"/>
  <c r="C131" i="25"/>
  <c r="C76" i="25"/>
  <c r="C107" i="25"/>
  <c r="C132" i="25"/>
  <c r="H132" i="25"/>
  <c r="C77" i="25"/>
  <c r="C108" i="25"/>
  <c r="C78" i="25"/>
  <c r="C133" i="25"/>
  <c r="C109" i="25"/>
  <c r="C79" i="25"/>
  <c r="C134" i="25"/>
  <c r="C110" i="25"/>
  <c r="C80" i="25"/>
  <c r="C135" i="25"/>
  <c r="D91" i="25"/>
  <c r="D116" i="25"/>
  <c r="D136" i="25"/>
  <c r="K25" i="49"/>
  <c r="D61" i="25"/>
  <c r="D92" i="25"/>
  <c r="D117" i="25"/>
  <c r="D62" i="25"/>
  <c r="D93" i="25"/>
  <c r="D63" i="25"/>
  <c r="D118" i="25"/>
  <c r="D94" i="25"/>
  <c r="D64" i="25"/>
  <c r="D119" i="25"/>
  <c r="D95" i="25"/>
  <c r="D65" i="25"/>
  <c r="D120" i="25"/>
  <c r="D96" i="25"/>
  <c r="D121" i="25"/>
  <c r="H121" i="25"/>
  <c r="D66" i="25"/>
  <c r="D97" i="25"/>
  <c r="D67" i="25"/>
  <c r="D122" i="25"/>
  <c r="D98" i="25"/>
  <c r="D68" i="25"/>
  <c r="D123" i="25"/>
  <c r="D99" i="25"/>
  <c r="D124" i="25"/>
  <c r="D69" i="25"/>
  <c r="D100" i="25"/>
  <c r="D125" i="25"/>
  <c r="D70" i="25"/>
  <c r="D101" i="25"/>
  <c r="D71" i="25"/>
  <c r="D126" i="25"/>
  <c r="D102" i="25"/>
  <c r="D72" i="25"/>
  <c r="D127" i="25"/>
  <c r="D103" i="25"/>
  <c r="D73" i="25"/>
  <c r="D128" i="25"/>
  <c r="D104" i="25"/>
  <c r="D129" i="25"/>
  <c r="H129" i="25"/>
  <c r="C181" i="25"/>
  <c r="D74" i="25"/>
  <c r="D105" i="25"/>
  <c r="D75" i="25"/>
  <c r="D130" i="25"/>
  <c r="D106" i="25"/>
  <c r="D76" i="25"/>
  <c r="D131" i="25"/>
  <c r="D107" i="25"/>
  <c r="D132" i="25"/>
  <c r="D77" i="25"/>
  <c r="D108" i="25"/>
  <c r="D133" i="25"/>
  <c r="D78" i="25"/>
  <c r="D109" i="25"/>
  <c r="D79" i="25"/>
  <c r="D134" i="25"/>
  <c r="D110" i="25"/>
  <c r="D80" i="25"/>
  <c r="D135" i="25"/>
  <c r="E91" i="25"/>
  <c r="E61" i="25"/>
  <c r="E116" i="25"/>
  <c r="E92" i="25"/>
  <c r="E117" i="25"/>
  <c r="E62" i="25"/>
  <c r="E93" i="25"/>
  <c r="E118" i="25"/>
  <c r="E63" i="25"/>
  <c r="E94" i="25"/>
  <c r="E64" i="25"/>
  <c r="E119" i="25"/>
  <c r="E95" i="25"/>
  <c r="E65" i="25"/>
  <c r="E120" i="25"/>
  <c r="E96" i="25"/>
  <c r="E66" i="25"/>
  <c r="E121" i="25"/>
  <c r="E97" i="25"/>
  <c r="E122" i="25"/>
  <c r="H122" i="25"/>
  <c r="E67" i="25"/>
  <c r="E98" i="25"/>
  <c r="E68" i="25"/>
  <c r="E123" i="25"/>
  <c r="E99" i="25"/>
  <c r="E69" i="25"/>
  <c r="E124" i="25"/>
  <c r="E100" i="25"/>
  <c r="E125" i="25"/>
  <c r="E70" i="25"/>
  <c r="E101" i="25"/>
  <c r="E126" i="25"/>
  <c r="E71" i="25"/>
  <c r="E102" i="25"/>
  <c r="E72" i="25"/>
  <c r="E127" i="25"/>
  <c r="E103" i="25"/>
  <c r="E73" i="25"/>
  <c r="E128" i="25"/>
  <c r="E104" i="25"/>
  <c r="E74" i="25"/>
  <c r="E129" i="25"/>
  <c r="E105" i="25"/>
  <c r="E130" i="25"/>
  <c r="H130" i="25"/>
  <c r="C182" i="25"/>
  <c r="E75" i="25"/>
  <c r="E106" i="25"/>
  <c r="E76" i="25"/>
  <c r="E131" i="25"/>
  <c r="E107" i="25"/>
  <c r="E77" i="25"/>
  <c r="E132" i="25"/>
  <c r="E108" i="25"/>
  <c r="E133" i="25"/>
  <c r="E78" i="25"/>
  <c r="E109" i="25"/>
  <c r="E134" i="25"/>
  <c r="E79" i="25"/>
  <c r="E110" i="25"/>
  <c r="E80" i="25"/>
  <c r="E135" i="25"/>
  <c r="F91" i="25"/>
  <c r="F61" i="25"/>
  <c r="F116" i="25"/>
  <c r="F92" i="25"/>
  <c r="F62" i="25"/>
  <c r="F117" i="25"/>
  <c r="F93" i="25"/>
  <c r="F118" i="25"/>
  <c r="F63" i="25"/>
  <c r="F94" i="25"/>
  <c r="F119" i="25"/>
  <c r="F64" i="25"/>
  <c r="F95" i="25"/>
  <c r="F65" i="25"/>
  <c r="F120" i="25"/>
  <c r="F96" i="25"/>
  <c r="F66" i="25"/>
  <c r="F121" i="25"/>
  <c r="F97" i="25"/>
  <c r="F67" i="25"/>
  <c r="F122" i="25"/>
  <c r="F98" i="25"/>
  <c r="F123" i="25"/>
  <c r="F68" i="25"/>
  <c r="F99" i="25"/>
  <c r="F69" i="25"/>
  <c r="F124" i="25"/>
  <c r="F100" i="25"/>
  <c r="F70" i="25"/>
  <c r="F125" i="25"/>
  <c r="F101" i="25"/>
  <c r="F126" i="25"/>
  <c r="F71" i="25"/>
  <c r="F102" i="25"/>
  <c r="F127" i="25"/>
  <c r="F72" i="25"/>
  <c r="F103" i="25"/>
  <c r="F73" i="25"/>
  <c r="F128" i="25"/>
  <c r="F104" i="25"/>
  <c r="F74" i="25"/>
  <c r="F129" i="25"/>
  <c r="F105" i="25"/>
  <c r="F75" i="25"/>
  <c r="F130" i="25"/>
  <c r="F106" i="25"/>
  <c r="F131" i="25"/>
  <c r="F76" i="25"/>
  <c r="F107" i="25"/>
  <c r="F77" i="25"/>
  <c r="F132" i="25"/>
  <c r="F108" i="25"/>
  <c r="F78" i="25"/>
  <c r="F133" i="25"/>
  <c r="F109" i="25"/>
  <c r="F134" i="25"/>
  <c r="F79" i="25"/>
  <c r="F110" i="25"/>
  <c r="F135" i="25"/>
  <c r="F80" i="25"/>
  <c r="G91" i="25"/>
  <c r="G116" i="25"/>
  <c r="G61" i="25"/>
  <c r="G92" i="25"/>
  <c r="G62" i="25"/>
  <c r="G117" i="25"/>
  <c r="G93" i="25"/>
  <c r="G63" i="25"/>
  <c r="G118" i="25"/>
  <c r="G94" i="25"/>
  <c r="G119" i="25"/>
  <c r="G64" i="25"/>
  <c r="G95" i="25"/>
  <c r="G120" i="25"/>
  <c r="G65" i="25"/>
  <c r="G96" i="25"/>
  <c r="G66" i="25"/>
  <c r="G121" i="25"/>
  <c r="G97" i="25"/>
  <c r="G67" i="25"/>
  <c r="G122" i="25"/>
  <c r="G98" i="25"/>
  <c r="G123" i="25"/>
  <c r="G68" i="25"/>
  <c r="G99" i="25"/>
  <c r="G124" i="25"/>
  <c r="G69" i="25"/>
  <c r="G100" i="25"/>
  <c r="G70" i="25"/>
  <c r="G125" i="25"/>
  <c r="G101" i="25"/>
  <c r="G71" i="25"/>
  <c r="G126" i="25"/>
  <c r="G102" i="25"/>
  <c r="G127" i="25"/>
  <c r="G72" i="25"/>
  <c r="G103" i="25"/>
  <c r="G128" i="25"/>
  <c r="G73" i="25"/>
  <c r="G104" i="25"/>
  <c r="G74" i="25"/>
  <c r="G129" i="25"/>
  <c r="G105" i="25"/>
  <c r="G75" i="25"/>
  <c r="G130" i="25"/>
  <c r="G106" i="25"/>
  <c r="G131" i="25"/>
  <c r="G76" i="25"/>
  <c r="G107" i="25"/>
  <c r="G132" i="25"/>
  <c r="G77" i="25"/>
  <c r="G108" i="25"/>
  <c r="G78" i="25"/>
  <c r="G133" i="25"/>
  <c r="G109" i="25"/>
  <c r="G79" i="25"/>
  <c r="G134" i="25"/>
  <c r="G80" i="25"/>
  <c r="G135" i="25"/>
  <c r="C143" i="25"/>
  <c r="H143" i="25"/>
  <c r="C32" i="25"/>
  <c r="D32" i="25"/>
  <c r="E32" i="25"/>
  <c r="F32" i="25"/>
  <c r="G32" i="25"/>
  <c r="H32" i="25"/>
  <c r="C33" i="25"/>
  <c r="C34" i="25"/>
  <c r="C35" i="25"/>
  <c r="C36" i="25"/>
  <c r="C37" i="25"/>
  <c r="C38" i="25"/>
  <c r="C39" i="25"/>
  <c r="C40" i="25"/>
  <c r="C41" i="25"/>
  <c r="C42" i="25"/>
  <c r="C43" i="25"/>
  <c r="C44" i="25"/>
  <c r="C45" i="25"/>
  <c r="C46" i="25"/>
  <c r="C47" i="25"/>
  <c r="C48" i="25"/>
  <c r="C49" i="25"/>
  <c r="C50" i="25"/>
  <c r="C51" i="25"/>
  <c r="C52" i="25"/>
  <c r="C243" i="25"/>
  <c r="C218" i="25"/>
  <c r="C91" i="26"/>
  <c r="C61" i="26"/>
  <c r="C92" i="26"/>
  <c r="C62" i="26"/>
  <c r="C93" i="26"/>
  <c r="C63" i="26"/>
  <c r="C94" i="26"/>
  <c r="C119" i="26" s="1"/>
  <c r="C64" i="26"/>
  <c r="C95" i="26"/>
  <c r="C65" i="26"/>
  <c r="C96" i="26"/>
  <c r="C121" i="26" s="1"/>
  <c r="C66" i="26"/>
  <c r="C97" i="26"/>
  <c r="C67" i="26"/>
  <c r="C98" i="26"/>
  <c r="C68" i="26"/>
  <c r="C99" i="26"/>
  <c r="C124" i="26" s="1"/>
  <c r="C69" i="26"/>
  <c r="C100" i="26"/>
  <c r="C70" i="26"/>
  <c r="C101" i="26"/>
  <c r="C71" i="26"/>
  <c r="C102" i="26"/>
  <c r="C127" i="26" s="1"/>
  <c r="C72" i="26"/>
  <c r="C103" i="26"/>
  <c r="C73" i="26"/>
  <c r="C128" i="26"/>
  <c r="C104" i="26"/>
  <c r="C129" i="26" s="1"/>
  <c r="C74" i="26"/>
  <c r="C105" i="26"/>
  <c r="C75" i="26"/>
  <c r="C106" i="26"/>
  <c r="C76" i="26"/>
  <c r="C131" i="26"/>
  <c r="C107" i="26"/>
  <c r="C111" i="26" s="1"/>
  <c r="C77" i="26"/>
  <c r="C108" i="26"/>
  <c r="C78" i="26"/>
  <c r="C133" i="26" s="1"/>
  <c r="C109" i="26"/>
  <c r="C134" i="26" s="1"/>
  <c r="C79" i="26"/>
  <c r="C110" i="26"/>
  <c r="C135" i="26" s="1"/>
  <c r="C80" i="26"/>
  <c r="D91" i="26"/>
  <c r="H91" i="26" s="1"/>
  <c r="D61" i="26"/>
  <c r="D92" i="26"/>
  <c r="D62" i="26"/>
  <c r="D93" i="26"/>
  <c r="D63" i="26"/>
  <c r="D94" i="26"/>
  <c r="D64" i="26"/>
  <c r="D119" i="26" s="1"/>
  <c r="D95" i="26"/>
  <c r="H95" i="26" s="1"/>
  <c r="D65" i="26"/>
  <c r="D96" i="26"/>
  <c r="D121" i="26" s="1"/>
  <c r="D66" i="26"/>
  <c r="D97" i="26"/>
  <c r="D67" i="26"/>
  <c r="D98" i="26"/>
  <c r="D68" i="26"/>
  <c r="D99" i="26"/>
  <c r="H99" i="26" s="1"/>
  <c r="D69" i="26"/>
  <c r="D100" i="26"/>
  <c r="D70" i="26"/>
  <c r="D125" i="26" s="1"/>
  <c r="D101" i="26"/>
  <c r="D126" i="26" s="1"/>
  <c r="D71" i="26"/>
  <c r="D102" i="26"/>
  <c r="D72" i="26"/>
  <c r="D127" i="26" s="1"/>
  <c r="D103" i="26"/>
  <c r="H103" i="26" s="1"/>
  <c r="D73" i="26"/>
  <c r="D104" i="26"/>
  <c r="D129" i="26" s="1"/>
  <c r="D74" i="26"/>
  <c r="D105" i="26"/>
  <c r="D75" i="26"/>
  <c r="D106" i="26"/>
  <c r="D76" i="26"/>
  <c r="D107" i="26"/>
  <c r="D77" i="26"/>
  <c r="D108" i="26"/>
  <c r="D78" i="26"/>
  <c r="D109" i="26"/>
  <c r="D79" i="26"/>
  <c r="D110" i="26"/>
  <c r="D80" i="26"/>
  <c r="E91" i="26"/>
  <c r="E111" i="26" s="1"/>
  <c r="E61" i="26"/>
  <c r="E92" i="26"/>
  <c r="E62" i="26"/>
  <c r="E93" i="26"/>
  <c r="E63" i="26"/>
  <c r="E94" i="26"/>
  <c r="E119" i="26" s="1"/>
  <c r="E64" i="26"/>
  <c r="E95" i="26"/>
  <c r="E73" i="44" s="1"/>
  <c r="E97" i="44" s="1"/>
  <c r="E65" i="26"/>
  <c r="E96" i="26"/>
  <c r="E66" i="26"/>
  <c r="E121" i="26" s="1"/>
  <c r="E97" i="26"/>
  <c r="E67" i="26"/>
  <c r="E98" i="26"/>
  <c r="E123" i="26" s="1"/>
  <c r="E68" i="26"/>
  <c r="E99" i="26"/>
  <c r="E77" i="44" s="1"/>
  <c r="E101" i="44" s="1"/>
  <c r="E69" i="26"/>
  <c r="E100" i="26"/>
  <c r="E70" i="26"/>
  <c r="E125" i="26"/>
  <c r="E101" i="26"/>
  <c r="E71" i="26"/>
  <c r="E102" i="26"/>
  <c r="E127" i="26" s="1"/>
  <c r="E72" i="26"/>
  <c r="E103" i="26"/>
  <c r="E73" i="26"/>
  <c r="E128" i="26"/>
  <c r="E104" i="26"/>
  <c r="E129" i="26" s="1"/>
  <c r="E74" i="26"/>
  <c r="E105" i="26"/>
  <c r="E75" i="26"/>
  <c r="E106" i="26"/>
  <c r="E131" i="26" s="1"/>
  <c r="E76" i="26"/>
  <c r="E107" i="26"/>
  <c r="E77" i="26"/>
  <c r="E132" i="26"/>
  <c r="E108" i="26"/>
  <c r="E78" i="26"/>
  <c r="E109" i="26"/>
  <c r="E79" i="26"/>
  <c r="E110" i="26"/>
  <c r="E135" i="26" s="1"/>
  <c r="E80" i="26"/>
  <c r="F91" i="26"/>
  <c r="F116" i="26" s="1"/>
  <c r="F61" i="26"/>
  <c r="F92" i="26"/>
  <c r="F62" i="26"/>
  <c r="F93" i="26"/>
  <c r="F63" i="26"/>
  <c r="F94" i="26"/>
  <c r="F64" i="26"/>
  <c r="F95" i="26"/>
  <c r="F65" i="26"/>
  <c r="F96" i="26"/>
  <c r="F66" i="26"/>
  <c r="F97" i="26"/>
  <c r="F67" i="26"/>
  <c r="F98" i="26"/>
  <c r="F68" i="26"/>
  <c r="F99" i="26"/>
  <c r="F124" i="26" s="1"/>
  <c r="F69" i="26"/>
  <c r="F100" i="26"/>
  <c r="F70" i="26"/>
  <c r="F101" i="26"/>
  <c r="F126" i="26" s="1"/>
  <c r="F71" i="26"/>
  <c r="F102" i="26"/>
  <c r="F72" i="26"/>
  <c r="F103" i="26"/>
  <c r="F73" i="26"/>
  <c r="F104" i="26"/>
  <c r="F129" i="26" s="1"/>
  <c r="F74" i="26"/>
  <c r="F105" i="26"/>
  <c r="F130" i="26" s="1"/>
  <c r="F75" i="26"/>
  <c r="F106" i="26"/>
  <c r="F76" i="26"/>
  <c r="F107" i="26"/>
  <c r="F132" i="26" s="1"/>
  <c r="F77" i="26"/>
  <c r="F108" i="26"/>
  <c r="F133" i="26" s="1"/>
  <c r="F78" i="26"/>
  <c r="F109" i="26"/>
  <c r="F79" i="26"/>
  <c r="F110" i="26"/>
  <c r="F80" i="26"/>
  <c r="G91" i="26"/>
  <c r="G61" i="26"/>
  <c r="G116" i="26"/>
  <c r="G92" i="26"/>
  <c r="G117" i="26" s="1"/>
  <c r="G62" i="26"/>
  <c r="G93" i="26"/>
  <c r="G63" i="26"/>
  <c r="G94" i="26"/>
  <c r="G64" i="26"/>
  <c r="G95" i="26"/>
  <c r="G65" i="26"/>
  <c r="G96" i="26"/>
  <c r="G121" i="26" s="1"/>
  <c r="G66" i="26"/>
  <c r="G97" i="26"/>
  <c r="G67" i="26"/>
  <c r="G98" i="26"/>
  <c r="G123" i="26" s="1"/>
  <c r="G68" i="26"/>
  <c r="G99" i="26"/>
  <c r="G69" i="26"/>
  <c r="G100" i="26"/>
  <c r="G125" i="26" s="1"/>
  <c r="G70" i="26"/>
  <c r="G101" i="26"/>
  <c r="G71" i="26"/>
  <c r="G102" i="26"/>
  <c r="G72" i="26"/>
  <c r="G127" i="26"/>
  <c r="G103" i="26"/>
  <c r="G128" i="26" s="1"/>
  <c r="G73" i="26"/>
  <c r="G104" i="26"/>
  <c r="G129" i="26"/>
  <c r="G74" i="26"/>
  <c r="G105" i="26"/>
  <c r="G75" i="26"/>
  <c r="G130" i="26"/>
  <c r="G106" i="26"/>
  <c r="G76" i="26"/>
  <c r="G107" i="26"/>
  <c r="G77" i="26"/>
  <c r="G132" i="26" s="1"/>
  <c r="G108" i="26"/>
  <c r="G133" i="26" s="1"/>
  <c r="G78" i="26"/>
  <c r="G109" i="26"/>
  <c r="G79" i="26"/>
  <c r="G134" i="26"/>
  <c r="G80" i="26"/>
  <c r="G135" i="26" s="1"/>
  <c r="C143" i="26"/>
  <c r="H143" i="26"/>
  <c r="C32" i="26"/>
  <c r="C52" i="26" s="1"/>
  <c r="D32" i="26"/>
  <c r="E32" i="26"/>
  <c r="F32" i="26"/>
  <c r="G32" i="26"/>
  <c r="C33" i="26"/>
  <c r="C34" i="26"/>
  <c r="C35" i="26"/>
  <c r="C36" i="26"/>
  <c r="C37" i="26"/>
  <c r="C38" i="26"/>
  <c r="C39" i="26"/>
  <c r="C40" i="26"/>
  <c r="C41" i="26"/>
  <c r="C42" i="26"/>
  <c r="C43" i="26"/>
  <c r="C44" i="26"/>
  <c r="C45" i="26"/>
  <c r="C46" i="26"/>
  <c r="C47" i="26"/>
  <c r="C48" i="26"/>
  <c r="C49" i="26"/>
  <c r="C50" i="26"/>
  <c r="C51" i="26"/>
  <c r="C91" i="27"/>
  <c r="C116" i="27" s="1"/>
  <c r="H116" i="27" s="1"/>
  <c r="C61" i="27"/>
  <c r="C92" i="27"/>
  <c r="C62" i="27"/>
  <c r="C93" i="27"/>
  <c r="C118" i="27" s="1"/>
  <c r="C63" i="27"/>
  <c r="C94" i="27"/>
  <c r="H94" i="27" s="1"/>
  <c r="C64" i="27"/>
  <c r="C95" i="27"/>
  <c r="C65" i="27"/>
  <c r="C120" i="27"/>
  <c r="C96" i="27"/>
  <c r="C66" i="27"/>
  <c r="C121" i="27"/>
  <c r="C97" i="27"/>
  <c r="C122" i="27" s="1"/>
  <c r="C67" i="27"/>
  <c r="C98" i="27"/>
  <c r="C68" i="27"/>
  <c r="C123" i="27"/>
  <c r="C99" i="27"/>
  <c r="C69" i="27"/>
  <c r="C124" i="27"/>
  <c r="C100" i="27"/>
  <c r="C125" i="27" s="1"/>
  <c r="C70" i="27"/>
  <c r="C101" i="27"/>
  <c r="C71" i="27"/>
  <c r="C126" i="27"/>
  <c r="C102" i="27"/>
  <c r="C72" i="27"/>
  <c r="C127" i="27"/>
  <c r="H127" i="27" s="1"/>
  <c r="C103" i="27"/>
  <c r="C73" i="27"/>
  <c r="C128" i="27"/>
  <c r="C104" i="27"/>
  <c r="C74" i="27"/>
  <c r="C129" i="27"/>
  <c r="C105" i="27"/>
  <c r="C130" i="27" s="1"/>
  <c r="C75" i="27"/>
  <c r="C106" i="27"/>
  <c r="C76" i="27"/>
  <c r="C131" i="27"/>
  <c r="C107" i="27"/>
  <c r="C77" i="27"/>
  <c r="C132" i="27"/>
  <c r="C108" i="27"/>
  <c r="C133" i="27" s="1"/>
  <c r="C78" i="27"/>
  <c r="C109" i="27"/>
  <c r="C79" i="27"/>
  <c r="C134" i="27"/>
  <c r="C110" i="27"/>
  <c r="C80" i="27"/>
  <c r="C135" i="27"/>
  <c r="D91" i="27"/>
  <c r="D61" i="27"/>
  <c r="D116" i="27"/>
  <c r="D92" i="27"/>
  <c r="D62" i="27"/>
  <c r="D117" i="27"/>
  <c r="D93" i="27"/>
  <c r="D63" i="27"/>
  <c r="D94" i="27"/>
  <c r="D64" i="27"/>
  <c r="D119" i="27"/>
  <c r="D95" i="27"/>
  <c r="D65" i="27"/>
  <c r="D120" i="27"/>
  <c r="D96" i="27"/>
  <c r="D121" i="27" s="1"/>
  <c r="D66" i="27"/>
  <c r="D97" i="27"/>
  <c r="D67" i="27"/>
  <c r="D122" i="27"/>
  <c r="D98" i="27"/>
  <c r="D123" i="27" s="1"/>
  <c r="D68" i="27"/>
  <c r="D99" i="27"/>
  <c r="D69" i="27"/>
  <c r="D124" i="27"/>
  <c r="D100" i="27"/>
  <c r="D70" i="27"/>
  <c r="D125" i="27"/>
  <c r="D101" i="27"/>
  <c r="D71" i="27"/>
  <c r="D102" i="27"/>
  <c r="D72" i="27"/>
  <c r="D127" i="27"/>
  <c r="D103" i="27"/>
  <c r="D73" i="27"/>
  <c r="D128" i="27"/>
  <c r="H128" i="27" s="1"/>
  <c r="E180" i="27" s="1"/>
  <c r="D104" i="27"/>
  <c r="D129" i="27" s="1"/>
  <c r="D74" i="27"/>
  <c r="D105" i="27"/>
  <c r="D75" i="27"/>
  <c r="D130" i="27"/>
  <c r="D106" i="27"/>
  <c r="D131" i="27" s="1"/>
  <c r="D76" i="27"/>
  <c r="D107" i="27"/>
  <c r="D77" i="27"/>
  <c r="D132" i="27"/>
  <c r="D108" i="27"/>
  <c r="D78" i="27"/>
  <c r="D133" i="27"/>
  <c r="D109" i="27"/>
  <c r="D79" i="27"/>
  <c r="D110" i="27"/>
  <c r="D80" i="27"/>
  <c r="D135" i="27"/>
  <c r="E91" i="27"/>
  <c r="E116" i="27" s="1"/>
  <c r="E61" i="27"/>
  <c r="E92" i="27"/>
  <c r="E62" i="27"/>
  <c r="E117" i="27"/>
  <c r="E93" i="27"/>
  <c r="E63" i="27"/>
  <c r="E118" i="27"/>
  <c r="E94" i="27"/>
  <c r="E64" i="27"/>
  <c r="E95" i="27"/>
  <c r="E65" i="27"/>
  <c r="E120" i="27"/>
  <c r="E96" i="27"/>
  <c r="E66" i="27"/>
  <c r="E97" i="27"/>
  <c r="E122" i="27" s="1"/>
  <c r="E67" i="27"/>
  <c r="E98" i="27"/>
  <c r="E68" i="27"/>
  <c r="E123" i="27"/>
  <c r="E99" i="27"/>
  <c r="E124" i="27" s="1"/>
  <c r="E69" i="27"/>
  <c r="E100" i="27"/>
  <c r="E70" i="27"/>
  <c r="E125" i="27"/>
  <c r="E101" i="27"/>
  <c r="E71" i="27"/>
  <c r="E126" i="27"/>
  <c r="E102" i="27"/>
  <c r="E127" i="27" s="1"/>
  <c r="E72" i="27"/>
  <c r="E103" i="27"/>
  <c r="E73" i="27"/>
  <c r="E128" i="27"/>
  <c r="E104" i="27"/>
  <c r="E74" i="27"/>
  <c r="E129" i="27"/>
  <c r="E105" i="27"/>
  <c r="E130" i="27" s="1"/>
  <c r="E75" i="27"/>
  <c r="E106" i="27"/>
  <c r="E76" i="27"/>
  <c r="E131" i="27"/>
  <c r="E107" i="27"/>
  <c r="E132" i="27" s="1"/>
  <c r="E77" i="27"/>
  <c r="E108" i="27"/>
  <c r="E78" i="27"/>
  <c r="E133" i="27"/>
  <c r="E109" i="27"/>
  <c r="E79" i="27"/>
  <c r="E134" i="27"/>
  <c r="E110" i="27"/>
  <c r="E135" i="27" s="1"/>
  <c r="E80" i="27"/>
  <c r="F91" i="27"/>
  <c r="F61" i="27"/>
  <c r="F116" i="27"/>
  <c r="F92" i="27"/>
  <c r="F117" i="27" s="1"/>
  <c r="F62" i="27"/>
  <c r="F93" i="27"/>
  <c r="F63" i="27"/>
  <c r="F118" i="27"/>
  <c r="F94" i="27"/>
  <c r="F64" i="27"/>
  <c r="F119" i="27"/>
  <c r="F95" i="27"/>
  <c r="F65" i="27"/>
  <c r="F96" i="27"/>
  <c r="F66" i="27"/>
  <c r="F121" i="27"/>
  <c r="F97" i="27"/>
  <c r="H97" i="27" s="1"/>
  <c r="F67" i="27"/>
  <c r="F98" i="27"/>
  <c r="F123" i="27" s="1"/>
  <c r="F68" i="27"/>
  <c r="F99" i="27"/>
  <c r="F69" i="27"/>
  <c r="F124" i="27"/>
  <c r="F100" i="27"/>
  <c r="F125" i="27" s="1"/>
  <c r="F70" i="27"/>
  <c r="F101" i="27"/>
  <c r="F71" i="27"/>
  <c r="F126" i="27"/>
  <c r="F102" i="27"/>
  <c r="F72" i="27"/>
  <c r="F127" i="27"/>
  <c r="F103" i="27"/>
  <c r="F128" i="27" s="1"/>
  <c r="F73" i="27"/>
  <c r="F104" i="27"/>
  <c r="F74" i="27"/>
  <c r="F129" i="27"/>
  <c r="F105" i="27"/>
  <c r="H105" i="27" s="1"/>
  <c r="F75" i="27"/>
  <c r="F130" i="27"/>
  <c r="F106" i="27"/>
  <c r="F131" i="27" s="1"/>
  <c r="F76" i="27"/>
  <c r="F107" i="27"/>
  <c r="F77" i="27"/>
  <c r="F132" i="27"/>
  <c r="F108" i="27"/>
  <c r="F133" i="27" s="1"/>
  <c r="F78" i="27"/>
  <c r="F109" i="27"/>
  <c r="F79" i="27"/>
  <c r="F134" i="27"/>
  <c r="F110" i="27"/>
  <c r="F80" i="27"/>
  <c r="F135" i="27"/>
  <c r="G91" i="27"/>
  <c r="G116" i="27" s="1"/>
  <c r="G61" i="27"/>
  <c r="G92" i="27"/>
  <c r="G62" i="27"/>
  <c r="G117" i="27"/>
  <c r="G93" i="27"/>
  <c r="G118" i="27" s="1"/>
  <c r="G63" i="27"/>
  <c r="G94" i="27"/>
  <c r="G64" i="27"/>
  <c r="G119" i="27"/>
  <c r="G95" i="27"/>
  <c r="G65" i="27"/>
  <c r="G120" i="27"/>
  <c r="G96" i="27"/>
  <c r="G66" i="27"/>
  <c r="G97" i="27"/>
  <c r="G67" i="27"/>
  <c r="G122" i="27"/>
  <c r="G98" i="27"/>
  <c r="H98" i="27" s="1"/>
  <c r="G68" i="27"/>
  <c r="G99" i="27"/>
  <c r="G124" i="27" s="1"/>
  <c r="G69" i="27"/>
  <c r="G100" i="27"/>
  <c r="G70" i="27"/>
  <c r="G125" i="27"/>
  <c r="G101" i="27"/>
  <c r="G126" i="27" s="1"/>
  <c r="G71" i="27"/>
  <c r="G102" i="27"/>
  <c r="G72" i="27"/>
  <c r="G127" i="27"/>
  <c r="G103" i="27"/>
  <c r="G73" i="27"/>
  <c r="G128" i="27"/>
  <c r="G104" i="27"/>
  <c r="G129" i="27" s="1"/>
  <c r="G74" i="27"/>
  <c r="G105" i="27"/>
  <c r="G75" i="27"/>
  <c r="G130" i="27"/>
  <c r="G106" i="27"/>
  <c r="H106" i="27" s="1"/>
  <c r="G76" i="27"/>
  <c r="G131" i="27"/>
  <c r="G107" i="27"/>
  <c r="G132" i="27" s="1"/>
  <c r="G77" i="27"/>
  <c r="G108" i="27"/>
  <c r="G78" i="27"/>
  <c r="G133" i="27"/>
  <c r="G109" i="27"/>
  <c r="G134" i="27" s="1"/>
  <c r="G79" i="27"/>
  <c r="G80" i="27"/>
  <c r="G135" i="27"/>
  <c r="C143" i="27"/>
  <c r="H143" i="27"/>
  <c r="C32" i="27"/>
  <c r="D32" i="27"/>
  <c r="E32" i="27"/>
  <c r="F32" i="27"/>
  <c r="G32" i="27"/>
  <c r="H32" i="27"/>
  <c r="C33" i="27"/>
  <c r="C34" i="27"/>
  <c r="C35" i="27"/>
  <c r="C36" i="27"/>
  <c r="C37" i="27"/>
  <c r="C38" i="27"/>
  <c r="C39" i="27"/>
  <c r="C40" i="27"/>
  <c r="C41" i="27"/>
  <c r="C42" i="27"/>
  <c r="C43" i="27"/>
  <c r="C44" i="27"/>
  <c r="C45" i="27"/>
  <c r="C46" i="27"/>
  <c r="C47" i="27"/>
  <c r="C48" i="27"/>
  <c r="C49" i="27"/>
  <c r="C50" i="27"/>
  <c r="C51" i="27"/>
  <c r="C52" i="27"/>
  <c r="C243" i="27"/>
  <c r="C218" i="27"/>
  <c r="C91" i="28"/>
  <c r="C116" i="28" s="1"/>
  <c r="C61" i="28"/>
  <c r="C92" i="28"/>
  <c r="C117" i="28" s="1"/>
  <c r="C62" i="28"/>
  <c r="C93" i="28"/>
  <c r="C118" i="28" s="1"/>
  <c r="C63" i="28"/>
  <c r="C94" i="28"/>
  <c r="C119" i="28" s="1"/>
  <c r="C64" i="28"/>
  <c r="C95" i="28"/>
  <c r="C120" i="28" s="1"/>
  <c r="C65" i="28"/>
  <c r="C96" i="28"/>
  <c r="C121" i="28" s="1"/>
  <c r="C66" i="28"/>
  <c r="C97" i="28"/>
  <c r="C122" i="28" s="1"/>
  <c r="C67" i="28"/>
  <c r="C98" i="28"/>
  <c r="C123" i="28" s="1"/>
  <c r="C68" i="28"/>
  <c r="C99" i="28"/>
  <c r="C69" i="28"/>
  <c r="C100" i="28"/>
  <c r="C125" i="28" s="1"/>
  <c r="C70" i="28"/>
  <c r="C101" i="28"/>
  <c r="C126" i="28" s="1"/>
  <c r="C71" i="28"/>
  <c r="C102" i="28"/>
  <c r="C72" i="28"/>
  <c r="C127" i="28"/>
  <c r="C103" i="28"/>
  <c r="C128" i="28" s="1"/>
  <c r="C73" i="28"/>
  <c r="C104" i="28"/>
  <c r="C129" i="28" s="1"/>
  <c r="C74" i="28"/>
  <c r="C105" i="28"/>
  <c r="C75" i="28"/>
  <c r="C130" i="28"/>
  <c r="C106" i="28"/>
  <c r="C131" i="28" s="1"/>
  <c r="C76" i="28"/>
  <c r="C107" i="28"/>
  <c r="C77" i="28"/>
  <c r="C108" i="28"/>
  <c r="C133" i="28" s="1"/>
  <c r="C78" i="28"/>
  <c r="C109" i="28"/>
  <c r="C134" i="28" s="1"/>
  <c r="C79" i="28"/>
  <c r="C110" i="28"/>
  <c r="H110" i="28" s="1"/>
  <c r="C80" i="28"/>
  <c r="D91" i="28"/>
  <c r="D116" i="28" s="1"/>
  <c r="D61" i="28"/>
  <c r="D92" i="28"/>
  <c r="D62" i="28"/>
  <c r="D93" i="28"/>
  <c r="D118" i="28" s="1"/>
  <c r="D63" i="28"/>
  <c r="D94" i="28"/>
  <c r="D119" i="28" s="1"/>
  <c r="D64" i="28"/>
  <c r="D95" i="28"/>
  <c r="D65" i="28"/>
  <c r="D96" i="28"/>
  <c r="D121" i="28" s="1"/>
  <c r="D66" i="28"/>
  <c r="D97" i="28"/>
  <c r="D122" i="28" s="1"/>
  <c r="D67" i="28"/>
  <c r="D98" i="28"/>
  <c r="D68" i="28"/>
  <c r="D99" i="28"/>
  <c r="D124" i="28" s="1"/>
  <c r="D69" i="28"/>
  <c r="D100" i="28"/>
  <c r="D70" i="28"/>
  <c r="D101" i="28"/>
  <c r="D126" i="28" s="1"/>
  <c r="D71" i="28"/>
  <c r="D102" i="28"/>
  <c r="D72" i="28"/>
  <c r="D103" i="28"/>
  <c r="D128" i="28" s="1"/>
  <c r="D73" i="28"/>
  <c r="D104" i="28"/>
  <c r="D74" i="28"/>
  <c r="D105" i="28"/>
  <c r="D130" i="28" s="1"/>
  <c r="D75" i="28"/>
  <c r="D106" i="28"/>
  <c r="D131" i="28" s="1"/>
  <c r="D76" i="28"/>
  <c r="D107" i="28"/>
  <c r="D77" i="28"/>
  <c r="D108" i="28"/>
  <c r="D133" i="28" s="1"/>
  <c r="D78" i="28"/>
  <c r="D109" i="28"/>
  <c r="D134" i="28" s="1"/>
  <c r="D79" i="28"/>
  <c r="D110" i="28"/>
  <c r="D135" i="28" s="1"/>
  <c r="D80" i="28"/>
  <c r="E91" i="28"/>
  <c r="E116" i="28" s="1"/>
  <c r="E61" i="28"/>
  <c r="E92" i="28"/>
  <c r="E117" i="28" s="1"/>
  <c r="E62" i="28"/>
  <c r="E93" i="28"/>
  <c r="E118" i="28" s="1"/>
  <c r="E63" i="28"/>
  <c r="E94" i="28"/>
  <c r="E119" i="28" s="1"/>
  <c r="E64" i="28"/>
  <c r="E95" i="28"/>
  <c r="E120" i="28" s="1"/>
  <c r="E65" i="28"/>
  <c r="E96" i="28"/>
  <c r="E121" i="28" s="1"/>
  <c r="E66" i="28"/>
  <c r="E97" i="28"/>
  <c r="E122" i="28" s="1"/>
  <c r="E67" i="28"/>
  <c r="E98" i="28"/>
  <c r="E123" i="28" s="1"/>
  <c r="E68" i="28"/>
  <c r="E99" i="28"/>
  <c r="E124" i="28" s="1"/>
  <c r="E69" i="28"/>
  <c r="E100" i="28"/>
  <c r="E125" i="28" s="1"/>
  <c r="E70" i="28"/>
  <c r="E101" i="28"/>
  <c r="E71" i="28"/>
  <c r="E102" i="28"/>
  <c r="E127" i="28" s="1"/>
  <c r="E72" i="28"/>
  <c r="E103" i="28"/>
  <c r="E128" i="28" s="1"/>
  <c r="E73" i="28"/>
  <c r="E104" i="28"/>
  <c r="E129" i="28" s="1"/>
  <c r="E74" i="28"/>
  <c r="E105" i="28"/>
  <c r="E130" i="28" s="1"/>
  <c r="E75" i="28"/>
  <c r="E106" i="28"/>
  <c r="E131" i="28" s="1"/>
  <c r="E76" i="28"/>
  <c r="E107" i="28"/>
  <c r="E132" i="28" s="1"/>
  <c r="E77" i="28"/>
  <c r="E108" i="28"/>
  <c r="E133" i="28" s="1"/>
  <c r="E78" i="28"/>
  <c r="E109" i="28"/>
  <c r="E134" i="28" s="1"/>
  <c r="E79" i="28"/>
  <c r="E110" i="28"/>
  <c r="E135" i="28" s="1"/>
  <c r="E80" i="28"/>
  <c r="F91" i="28"/>
  <c r="F116" i="28" s="1"/>
  <c r="F61" i="28"/>
  <c r="F92" i="28"/>
  <c r="F117" i="28" s="1"/>
  <c r="F62" i="28"/>
  <c r="F93" i="28"/>
  <c r="F118" i="28" s="1"/>
  <c r="F63" i="28"/>
  <c r="F94" i="28"/>
  <c r="F64" i="28"/>
  <c r="F95" i="28"/>
  <c r="F120" i="28" s="1"/>
  <c r="F65" i="28"/>
  <c r="F96" i="28"/>
  <c r="F121" i="28" s="1"/>
  <c r="F66" i="28"/>
  <c r="F97" i="28"/>
  <c r="F122" i="28" s="1"/>
  <c r="F67" i="28"/>
  <c r="F98" i="28"/>
  <c r="F123" i="28" s="1"/>
  <c r="F68" i="28"/>
  <c r="F99" i="28"/>
  <c r="F124" i="28" s="1"/>
  <c r="F69" i="28"/>
  <c r="F100" i="28"/>
  <c r="F125" i="28" s="1"/>
  <c r="F70" i="28"/>
  <c r="F101" i="28"/>
  <c r="F126" i="28" s="1"/>
  <c r="F71" i="28"/>
  <c r="F102" i="28"/>
  <c r="F127" i="28" s="1"/>
  <c r="F72" i="28"/>
  <c r="F103" i="28"/>
  <c r="F128" i="28" s="1"/>
  <c r="F73" i="28"/>
  <c r="F104" i="28"/>
  <c r="F74" i="28"/>
  <c r="F105" i="28"/>
  <c r="F130" i="28" s="1"/>
  <c r="F75" i="28"/>
  <c r="F106" i="28"/>
  <c r="F76" i="28"/>
  <c r="F107" i="28"/>
  <c r="F132" i="28" s="1"/>
  <c r="F77" i="28"/>
  <c r="F108" i="28"/>
  <c r="F133" i="28" s="1"/>
  <c r="F78" i="28"/>
  <c r="F109" i="28"/>
  <c r="F79" i="28"/>
  <c r="F110" i="28"/>
  <c r="F135" i="28" s="1"/>
  <c r="F80" i="28"/>
  <c r="G91" i="28"/>
  <c r="G116" i="28" s="1"/>
  <c r="G61" i="28"/>
  <c r="G92" i="28"/>
  <c r="G117" i="28" s="1"/>
  <c r="G62" i="28"/>
  <c r="G93" i="28"/>
  <c r="G118" i="28" s="1"/>
  <c r="G63" i="28"/>
  <c r="G94" i="28"/>
  <c r="G119" i="28" s="1"/>
  <c r="G64" i="28"/>
  <c r="G95" i="28"/>
  <c r="G65" i="28"/>
  <c r="G96" i="28"/>
  <c r="G121" i="28" s="1"/>
  <c r="G66" i="28"/>
  <c r="G97" i="28"/>
  <c r="G122" i="28" s="1"/>
  <c r="G67" i="28"/>
  <c r="G98" i="28"/>
  <c r="G123" i="28" s="1"/>
  <c r="G68" i="28"/>
  <c r="G99" i="28"/>
  <c r="G124" i="28" s="1"/>
  <c r="G69" i="28"/>
  <c r="G100" i="28"/>
  <c r="G125" i="28" s="1"/>
  <c r="G70" i="28"/>
  <c r="G101" i="28"/>
  <c r="G126" i="28" s="1"/>
  <c r="G71" i="28"/>
  <c r="G102" i="28"/>
  <c r="G127" i="28" s="1"/>
  <c r="G72" i="28"/>
  <c r="G103" i="28"/>
  <c r="G128" i="28" s="1"/>
  <c r="G73" i="28"/>
  <c r="G104" i="28"/>
  <c r="G129" i="28" s="1"/>
  <c r="G74" i="28"/>
  <c r="G105" i="28"/>
  <c r="G130" i="28" s="1"/>
  <c r="G75" i="28"/>
  <c r="G106" i="28"/>
  <c r="G131" i="28" s="1"/>
  <c r="G76" i="28"/>
  <c r="G107" i="28"/>
  <c r="G132" i="28" s="1"/>
  <c r="G77" i="28"/>
  <c r="G108" i="28"/>
  <c r="G133" i="28" s="1"/>
  <c r="G78" i="28"/>
  <c r="G109" i="28"/>
  <c r="G134" i="28" s="1"/>
  <c r="G79" i="28"/>
  <c r="G80" i="28"/>
  <c r="G135" i="28"/>
  <c r="C143" i="28"/>
  <c r="H143" i="28"/>
  <c r="C32" i="28"/>
  <c r="D32" i="28"/>
  <c r="E32" i="28"/>
  <c r="F32" i="28"/>
  <c r="G32" i="28"/>
  <c r="H32" i="28"/>
  <c r="C33" i="28"/>
  <c r="C34" i="28"/>
  <c r="C35" i="28"/>
  <c r="C36" i="28"/>
  <c r="C37" i="28"/>
  <c r="C38" i="28"/>
  <c r="C39" i="28"/>
  <c r="C40" i="28"/>
  <c r="C41" i="28"/>
  <c r="C42" i="28"/>
  <c r="C43" i="28"/>
  <c r="C44" i="28"/>
  <c r="C45" i="28"/>
  <c r="C46" i="28"/>
  <c r="C47" i="28"/>
  <c r="C48" i="28"/>
  <c r="C49" i="28"/>
  <c r="C50" i="28"/>
  <c r="C51" i="28"/>
  <c r="C52" i="28"/>
  <c r="C243" i="28"/>
  <c r="C218" i="28"/>
  <c r="C91" i="29"/>
  <c r="C61" i="29"/>
  <c r="C116" i="29"/>
  <c r="C92" i="29"/>
  <c r="C62" i="29"/>
  <c r="C117" i="29"/>
  <c r="C93" i="29"/>
  <c r="C118" i="29"/>
  <c r="C63" i="29"/>
  <c r="C94" i="29"/>
  <c r="C64" i="29"/>
  <c r="C119" i="29"/>
  <c r="C95" i="29"/>
  <c r="C120" i="29"/>
  <c r="C65" i="29"/>
  <c r="C96" i="29"/>
  <c r="C66" i="29"/>
  <c r="C121" i="29"/>
  <c r="C97" i="29"/>
  <c r="C67" i="29"/>
  <c r="C122" i="29"/>
  <c r="C98" i="29"/>
  <c r="C123" i="29"/>
  <c r="C68" i="29"/>
  <c r="C99" i="29"/>
  <c r="C69" i="29"/>
  <c r="C124" i="29"/>
  <c r="C100" i="29"/>
  <c r="C70" i="29"/>
  <c r="C125" i="29"/>
  <c r="C101" i="29"/>
  <c r="C126" i="29"/>
  <c r="C71" i="29"/>
  <c r="C102" i="29"/>
  <c r="C72" i="29"/>
  <c r="C127" i="29"/>
  <c r="C103" i="29"/>
  <c r="C128" i="29"/>
  <c r="C73" i="29"/>
  <c r="C104" i="29"/>
  <c r="C74" i="29"/>
  <c r="C129" i="29"/>
  <c r="C105" i="29"/>
  <c r="C75" i="29"/>
  <c r="C130" i="29"/>
  <c r="C106" i="29"/>
  <c r="C76" i="29"/>
  <c r="C131" i="29"/>
  <c r="C107" i="29"/>
  <c r="C77" i="29"/>
  <c r="C132" i="29"/>
  <c r="C108" i="29"/>
  <c r="C78" i="29"/>
  <c r="C133" i="29"/>
  <c r="C109" i="29"/>
  <c r="C134" i="29"/>
  <c r="C79" i="29"/>
  <c r="C110" i="29"/>
  <c r="C80" i="29"/>
  <c r="C135" i="29"/>
  <c r="D91" i="29"/>
  <c r="D116" i="29"/>
  <c r="D61" i="29"/>
  <c r="D92" i="29"/>
  <c r="D62" i="29"/>
  <c r="D117" i="29"/>
  <c r="D93" i="29"/>
  <c r="D63" i="29"/>
  <c r="D118" i="29"/>
  <c r="D94" i="29"/>
  <c r="D119" i="29"/>
  <c r="H119" i="29"/>
  <c r="C171" i="29"/>
  <c r="D64" i="29"/>
  <c r="D95" i="29"/>
  <c r="D65" i="29"/>
  <c r="D120" i="29"/>
  <c r="D96" i="29"/>
  <c r="D121" i="29"/>
  <c r="D66" i="29"/>
  <c r="D97" i="29"/>
  <c r="D122" i="29"/>
  <c r="D67" i="29"/>
  <c r="D98" i="29"/>
  <c r="D68" i="29"/>
  <c r="D123" i="29"/>
  <c r="D99" i="29"/>
  <c r="D124" i="29"/>
  <c r="D69" i="29"/>
  <c r="D100" i="29"/>
  <c r="D70" i="29"/>
  <c r="D125" i="29"/>
  <c r="D101" i="29"/>
  <c r="D71" i="29"/>
  <c r="D126" i="29"/>
  <c r="D102" i="29"/>
  <c r="D127" i="29"/>
  <c r="H127" i="29"/>
  <c r="D72" i="29"/>
  <c r="D103" i="29"/>
  <c r="D128" i="29"/>
  <c r="D73" i="29"/>
  <c r="D104" i="29"/>
  <c r="D129" i="29"/>
  <c r="D74" i="29"/>
  <c r="D105" i="29"/>
  <c r="D75" i="29"/>
  <c r="D130" i="29"/>
  <c r="D106" i="29"/>
  <c r="D76" i="29"/>
  <c r="D131" i="29"/>
  <c r="D107" i="29"/>
  <c r="D77" i="29"/>
  <c r="D132" i="29"/>
  <c r="D108" i="29"/>
  <c r="D78" i="29"/>
  <c r="D133" i="29"/>
  <c r="D109" i="29"/>
  <c r="D134" i="29"/>
  <c r="D79" i="29"/>
  <c r="D110" i="29"/>
  <c r="D135" i="29"/>
  <c r="H135" i="29"/>
  <c r="D80" i="29"/>
  <c r="E91" i="29"/>
  <c r="E61" i="29"/>
  <c r="E116" i="29"/>
  <c r="E92" i="29"/>
  <c r="E117" i="29"/>
  <c r="H117" i="29"/>
  <c r="E62" i="29"/>
  <c r="E93" i="29"/>
  <c r="E63" i="29"/>
  <c r="E118" i="29"/>
  <c r="E94" i="29"/>
  <c r="E64" i="29"/>
  <c r="E119" i="29"/>
  <c r="E95" i="29"/>
  <c r="E120" i="29"/>
  <c r="E65" i="29"/>
  <c r="E96" i="29"/>
  <c r="E121" i="29"/>
  <c r="E66" i="29"/>
  <c r="E97" i="29"/>
  <c r="E122" i="29"/>
  <c r="E67" i="29"/>
  <c r="E98" i="29"/>
  <c r="E68" i="29"/>
  <c r="E123" i="29"/>
  <c r="E99" i="29"/>
  <c r="E69" i="29"/>
  <c r="E124" i="29"/>
  <c r="E100" i="29"/>
  <c r="E125" i="29"/>
  <c r="H125" i="29"/>
  <c r="G177" i="29"/>
  <c r="E70" i="29"/>
  <c r="E101" i="29"/>
  <c r="E71" i="29"/>
  <c r="E126" i="29"/>
  <c r="E102" i="29"/>
  <c r="E72" i="29"/>
  <c r="E127" i="29"/>
  <c r="E103" i="29"/>
  <c r="E128" i="29"/>
  <c r="E73" i="29"/>
  <c r="E104" i="29"/>
  <c r="E129" i="29"/>
  <c r="E74" i="29"/>
  <c r="E105" i="29"/>
  <c r="E130" i="29"/>
  <c r="E75" i="29"/>
  <c r="E106" i="29"/>
  <c r="E76" i="29"/>
  <c r="E131" i="29"/>
  <c r="E107" i="29"/>
  <c r="E77" i="29"/>
  <c r="E132" i="29"/>
  <c r="E108" i="29"/>
  <c r="E78" i="29"/>
  <c r="E133" i="29"/>
  <c r="E109" i="29"/>
  <c r="E79" i="29"/>
  <c r="E134" i="29"/>
  <c r="E110" i="29"/>
  <c r="E135" i="29"/>
  <c r="E80" i="29"/>
  <c r="F91" i="29"/>
  <c r="F61" i="29"/>
  <c r="F116" i="29"/>
  <c r="F92" i="29"/>
  <c r="F62" i="29"/>
  <c r="F117" i="29"/>
  <c r="F93" i="29"/>
  <c r="F63" i="29"/>
  <c r="F118" i="29"/>
  <c r="F94" i="29"/>
  <c r="F64" i="29"/>
  <c r="F119" i="29"/>
  <c r="F95" i="29"/>
  <c r="F120" i="29"/>
  <c r="F65" i="29"/>
  <c r="F96" i="29"/>
  <c r="F121" i="29"/>
  <c r="F66" i="29"/>
  <c r="F97" i="29"/>
  <c r="F122" i="29"/>
  <c r="F67" i="29"/>
  <c r="F98" i="29"/>
  <c r="F123" i="29"/>
  <c r="F68" i="29"/>
  <c r="F99" i="29"/>
  <c r="F69" i="29"/>
  <c r="F124" i="29"/>
  <c r="F100" i="29"/>
  <c r="F70" i="29"/>
  <c r="F125" i="29"/>
  <c r="F101" i="29"/>
  <c r="F126" i="29"/>
  <c r="F71" i="29"/>
  <c r="F102" i="29"/>
  <c r="F72" i="29"/>
  <c r="F127" i="29"/>
  <c r="F103" i="29"/>
  <c r="F128" i="29"/>
  <c r="F73" i="29"/>
  <c r="F104" i="29"/>
  <c r="F129" i="29"/>
  <c r="F74" i="29"/>
  <c r="F105" i="29"/>
  <c r="F130" i="29"/>
  <c r="F75" i="29"/>
  <c r="F106" i="29"/>
  <c r="F131" i="29"/>
  <c r="F76" i="29"/>
  <c r="F107" i="29"/>
  <c r="F77" i="29"/>
  <c r="F132" i="29"/>
  <c r="F108" i="29"/>
  <c r="F78" i="29"/>
  <c r="F133" i="29"/>
  <c r="H133" i="29"/>
  <c r="F109" i="29"/>
  <c r="F79" i="29"/>
  <c r="F134" i="29"/>
  <c r="F110" i="29"/>
  <c r="F80" i="29"/>
  <c r="F135" i="29"/>
  <c r="G91" i="29"/>
  <c r="G116" i="29"/>
  <c r="G61" i="29"/>
  <c r="G92" i="29"/>
  <c r="G62" i="29"/>
  <c r="G117" i="29"/>
  <c r="G93" i="29"/>
  <c r="G63" i="29"/>
  <c r="G118" i="29"/>
  <c r="G94" i="29"/>
  <c r="G64" i="29"/>
  <c r="G119" i="29"/>
  <c r="G95" i="29"/>
  <c r="G65" i="29"/>
  <c r="G120" i="29"/>
  <c r="G96" i="29"/>
  <c r="G121" i="29"/>
  <c r="G66" i="29"/>
  <c r="G97" i="29"/>
  <c r="G122" i="29"/>
  <c r="G67" i="29"/>
  <c r="G98" i="29"/>
  <c r="G123" i="29"/>
  <c r="G68" i="29"/>
  <c r="G99" i="29"/>
  <c r="H99" i="29"/>
  <c r="G69" i="29"/>
  <c r="G100" i="29"/>
  <c r="G70" i="29"/>
  <c r="G125" i="29"/>
  <c r="G101" i="29"/>
  <c r="G71" i="29"/>
  <c r="G126" i="29"/>
  <c r="G102" i="29"/>
  <c r="G72" i="29"/>
  <c r="G127" i="29"/>
  <c r="G103" i="29"/>
  <c r="G73" i="29"/>
  <c r="G128" i="29"/>
  <c r="G104" i="29"/>
  <c r="G129" i="29"/>
  <c r="G74" i="29"/>
  <c r="G105" i="29"/>
  <c r="G130" i="29"/>
  <c r="G75" i="29"/>
  <c r="G106" i="29"/>
  <c r="G131" i="29"/>
  <c r="G76" i="29"/>
  <c r="G107" i="29"/>
  <c r="G132" i="29"/>
  <c r="G77" i="29"/>
  <c r="G108" i="29"/>
  <c r="G78" i="29"/>
  <c r="G133" i="29"/>
  <c r="G109" i="29"/>
  <c r="G79" i="29"/>
  <c r="G134" i="29"/>
  <c r="G80" i="29"/>
  <c r="G135" i="29"/>
  <c r="C143" i="29"/>
  <c r="H143" i="29"/>
  <c r="I143" i="29"/>
  <c r="C32" i="29"/>
  <c r="D32" i="29"/>
  <c r="E32" i="29"/>
  <c r="F32" i="29"/>
  <c r="G32" i="29"/>
  <c r="H32" i="29"/>
  <c r="C33" i="29"/>
  <c r="C34" i="29"/>
  <c r="C35" i="29"/>
  <c r="C36" i="29"/>
  <c r="C37" i="29"/>
  <c r="C38" i="29"/>
  <c r="C39" i="29"/>
  <c r="C40" i="29"/>
  <c r="C41" i="29"/>
  <c r="C42" i="29"/>
  <c r="C43" i="29"/>
  <c r="C44" i="29"/>
  <c r="C45" i="29"/>
  <c r="C46" i="29"/>
  <c r="C47" i="29"/>
  <c r="C48" i="29"/>
  <c r="C49" i="29"/>
  <c r="C50" i="29"/>
  <c r="C51" i="29"/>
  <c r="C52" i="29"/>
  <c r="C243" i="29"/>
  <c r="C218" i="29"/>
  <c r="C91" i="30"/>
  <c r="C61" i="30"/>
  <c r="C116" i="30"/>
  <c r="C92" i="30"/>
  <c r="C62" i="30"/>
  <c r="C117" i="30"/>
  <c r="C93" i="30"/>
  <c r="C63" i="30"/>
  <c r="C118" i="30"/>
  <c r="C94" i="30"/>
  <c r="C64" i="30"/>
  <c r="C119" i="30"/>
  <c r="C95" i="30"/>
  <c r="C65" i="30"/>
  <c r="C120" i="30"/>
  <c r="C96" i="30"/>
  <c r="C66" i="30"/>
  <c r="C121" i="30"/>
  <c r="C97" i="30"/>
  <c r="C67" i="30"/>
  <c r="C122" i="30"/>
  <c r="C98" i="30"/>
  <c r="C68" i="30"/>
  <c r="C123" i="30"/>
  <c r="C99" i="30"/>
  <c r="C69" i="30"/>
  <c r="C124" i="30"/>
  <c r="C100" i="30"/>
  <c r="C70" i="30"/>
  <c r="C125" i="30"/>
  <c r="C101" i="30"/>
  <c r="C71" i="30"/>
  <c r="C126" i="30"/>
  <c r="C102" i="30"/>
  <c r="C72" i="30"/>
  <c r="C127" i="30"/>
  <c r="C103" i="30"/>
  <c r="C73" i="30"/>
  <c r="C128" i="30"/>
  <c r="C104" i="30"/>
  <c r="C74" i="30"/>
  <c r="C129" i="30"/>
  <c r="C105" i="30"/>
  <c r="C75" i="30"/>
  <c r="C130" i="30"/>
  <c r="C106" i="30"/>
  <c r="C76" i="30"/>
  <c r="C131" i="30"/>
  <c r="C107" i="30"/>
  <c r="C77" i="30"/>
  <c r="C132" i="30"/>
  <c r="C108" i="30"/>
  <c r="C78" i="30"/>
  <c r="C133" i="30"/>
  <c r="C109" i="30"/>
  <c r="C79" i="30"/>
  <c r="C134" i="30"/>
  <c r="C110" i="30"/>
  <c r="C80" i="30"/>
  <c r="C135" i="30"/>
  <c r="C136" i="30"/>
  <c r="D91" i="30"/>
  <c r="D61" i="30"/>
  <c r="D116" i="30"/>
  <c r="D92" i="30"/>
  <c r="D62" i="30"/>
  <c r="D117" i="30"/>
  <c r="D93" i="30"/>
  <c r="D63" i="30"/>
  <c r="D118" i="30"/>
  <c r="D94" i="30"/>
  <c r="D64" i="30"/>
  <c r="D119" i="30"/>
  <c r="D95" i="30"/>
  <c r="D65" i="30"/>
  <c r="D120" i="30"/>
  <c r="D96" i="30"/>
  <c r="D66" i="30"/>
  <c r="D121" i="30"/>
  <c r="D97" i="30"/>
  <c r="D67" i="30"/>
  <c r="D122" i="30"/>
  <c r="D98" i="30"/>
  <c r="D68" i="30"/>
  <c r="D123" i="30"/>
  <c r="D99" i="30"/>
  <c r="D69" i="30"/>
  <c r="D124" i="30"/>
  <c r="D100" i="30"/>
  <c r="D70" i="30"/>
  <c r="D125" i="30"/>
  <c r="D101" i="30"/>
  <c r="D71" i="30"/>
  <c r="D126" i="30"/>
  <c r="D102" i="30"/>
  <c r="D72" i="30"/>
  <c r="D127" i="30"/>
  <c r="D103" i="30"/>
  <c r="D73" i="30"/>
  <c r="D128" i="30"/>
  <c r="D104" i="30"/>
  <c r="D74" i="30"/>
  <c r="D129" i="30"/>
  <c r="D105" i="30"/>
  <c r="D75" i="30"/>
  <c r="D130" i="30"/>
  <c r="D106" i="30"/>
  <c r="D76" i="30"/>
  <c r="D131" i="30"/>
  <c r="D107" i="30"/>
  <c r="D77" i="30"/>
  <c r="D132" i="30"/>
  <c r="D108" i="30"/>
  <c r="D78" i="30"/>
  <c r="D133" i="30"/>
  <c r="D109" i="30"/>
  <c r="D79" i="30"/>
  <c r="D134" i="30"/>
  <c r="D110" i="30"/>
  <c r="D80" i="30"/>
  <c r="D135" i="30"/>
  <c r="D136" i="30"/>
  <c r="E91" i="30"/>
  <c r="E61" i="30"/>
  <c r="E116" i="30"/>
  <c r="E92" i="30"/>
  <c r="E62" i="30"/>
  <c r="E117" i="30"/>
  <c r="E93" i="30"/>
  <c r="E63" i="30"/>
  <c r="E118" i="30"/>
  <c r="E94" i="30"/>
  <c r="E64" i="30"/>
  <c r="E119" i="30"/>
  <c r="E95" i="30"/>
  <c r="E65" i="30"/>
  <c r="E120" i="30"/>
  <c r="E96" i="30"/>
  <c r="E66" i="30"/>
  <c r="E121" i="30"/>
  <c r="E97" i="30"/>
  <c r="E67" i="30"/>
  <c r="E122" i="30"/>
  <c r="E98" i="30"/>
  <c r="E68" i="30"/>
  <c r="E123" i="30"/>
  <c r="E99" i="30"/>
  <c r="E69" i="30"/>
  <c r="E124" i="30"/>
  <c r="E100" i="30"/>
  <c r="E70" i="30"/>
  <c r="E125" i="30"/>
  <c r="E101" i="30"/>
  <c r="E71" i="30"/>
  <c r="E126" i="30"/>
  <c r="E102" i="30"/>
  <c r="E72" i="30"/>
  <c r="E127" i="30"/>
  <c r="E103" i="30"/>
  <c r="E73" i="30"/>
  <c r="E128" i="30"/>
  <c r="E104" i="30"/>
  <c r="E74" i="30"/>
  <c r="E129" i="30"/>
  <c r="E105" i="30"/>
  <c r="E75" i="30"/>
  <c r="E130" i="30"/>
  <c r="E106" i="30"/>
  <c r="E76" i="30"/>
  <c r="E131" i="30"/>
  <c r="E107" i="30"/>
  <c r="E77" i="30"/>
  <c r="E132" i="30"/>
  <c r="E108" i="30"/>
  <c r="E78" i="30"/>
  <c r="E133" i="30"/>
  <c r="E109" i="30"/>
  <c r="E79" i="30"/>
  <c r="E134" i="30"/>
  <c r="E110" i="30"/>
  <c r="E80" i="30"/>
  <c r="E135" i="30"/>
  <c r="E136" i="30"/>
  <c r="F91" i="30"/>
  <c r="F61" i="30"/>
  <c r="F116" i="30"/>
  <c r="F92" i="30"/>
  <c r="F62" i="30"/>
  <c r="F117" i="30"/>
  <c r="F93" i="30"/>
  <c r="F63" i="30"/>
  <c r="F118" i="30"/>
  <c r="F94" i="30"/>
  <c r="F64" i="30"/>
  <c r="F119" i="30"/>
  <c r="F95" i="30"/>
  <c r="F65" i="30"/>
  <c r="F120" i="30"/>
  <c r="F96" i="30"/>
  <c r="F66" i="30"/>
  <c r="F121" i="30"/>
  <c r="F97" i="30"/>
  <c r="F67" i="30"/>
  <c r="F122" i="30"/>
  <c r="F98" i="30"/>
  <c r="F68" i="30"/>
  <c r="F123" i="30"/>
  <c r="F99" i="30"/>
  <c r="F69" i="30"/>
  <c r="F124" i="30"/>
  <c r="F100" i="30"/>
  <c r="F70" i="30"/>
  <c r="F125" i="30"/>
  <c r="F101" i="30"/>
  <c r="F71" i="30"/>
  <c r="F126" i="30"/>
  <c r="F102" i="30"/>
  <c r="F72" i="30"/>
  <c r="F127" i="30"/>
  <c r="F103" i="30"/>
  <c r="F73" i="30"/>
  <c r="F128" i="30"/>
  <c r="F104" i="30"/>
  <c r="F74" i="30"/>
  <c r="F129" i="30"/>
  <c r="F105" i="30"/>
  <c r="F75" i="30"/>
  <c r="F130" i="30"/>
  <c r="F106" i="30"/>
  <c r="F76" i="30"/>
  <c r="F131" i="30"/>
  <c r="F107" i="30"/>
  <c r="F77" i="30"/>
  <c r="F132" i="30"/>
  <c r="F108" i="30"/>
  <c r="F78" i="30"/>
  <c r="F133" i="30"/>
  <c r="F109" i="30"/>
  <c r="F79" i="30"/>
  <c r="F134" i="30"/>
  <c r="F110" i="30"/>
  <c r="F80" i="30"/>
  <c r="F135" i="30"/>
  <c r="F136" i="30"/>
  <c r="G91" i="30"/>
  <c r="G61" i="30"/>
  <c r="G116" i="30"/>
  <c r="G92" i="30"/>
  <c r="G62" i="30"/>
  <c r="G117" i="30"/>
  <c r="G93" i="30"/>
  <c r="G63" i="30"/>
  <c r="G118" i="30"/>
  <c r="G94" i="30"/>
  <c r="G64" i="30"/>
  <c r="G119" i="30"/>
  <c r="G95" i="30"/>
  <c r="G65" i="30"/>
  <c r="G120" i="30"/>
  <c r="G96" i="30"/>
  <c r="G66" i="30"/>
  <c r="G121" i="30"/>
  <c r="G97" i="30"/>
  <c r="G67" i="30"/>
  <c r="G122" i="30"/>
  <c r="G98" i="30"/>
  <c r="G68" i="30"/>
  <c r="G123" i="30"/>
  <c r="G99" i="30"/>
  <c r="G69" i="30"/>
  <c r="G124" i="30"/>
  <c r="G100" i="30"/>
  <c r="G70" i="30"/>
  <c r="G125" i="30"/>
  <c r="G101" i="30"/>
  <c r="G71" i="30"/>
  <c r="G126" i="30"/>
  <c r="G102" i="30"/>
  <c r="G72" i="30"/>
  <c r="G127" i="30"/>
  <c r="G103" i="30"/>
  <c r="G73" i="30"/>
  <c r="G128" i="30"/>
  <c r="G104" i="30"/>
  <c r="G74" i="30"/>
  <c r="G129" i="30"/>
  <c r="G105" i="30"/>
  <c r="G75" i="30"/>
  <c r="G130" i="30"/>
  <c r="G106" i="30"/>
  <c r="G76" i="30"/>
  <c r="G131" i="30"/>
  <c r="G107" i="30"/>
  <c r="G77" i="30"/>
  <c r="G132" i="30"/>
  <c r="G108" i="30"/>
  <c r="G78" i="30"/>
  <c r="G133" i="30"/>
  <c r="G109" i="30"/>
  <c r="G79" i="30"/>
  <c r="G134" i="30"/>
  <c r="G80" i="30"/>
  <c r="G135" i="30"/>
  <c r="G136" i="30"/>
  <c r="H136" i="30"/>
  <c r="C193" i="30"/>
  <c r="C143" i="30"/>
  <c r="H116" i="30"/>
  <c r="H143" i="30"/>
  <c r="C32" i="30"/>
  <c r="D32" i="30"/>
  <c r="E32" i="30"/>
  <c r="F32" i="30"/>
  <c r="G32" i="30"/>
  <c r="H32" i="30"/>
  <c r="C168" i="30"/>
  <c r="C33" i="30"/>
  <c r="C34" i="30"/>
  <c r="C35" i="30"/>
  <c r="C36" i="30"/>
  <c r="C37" i="30"/>
  <c r="C38" i="30"/>
  <c r="C39" i="30"/>
  <c r="C40" i="30"/>
  <c r="C41" i="30"/>
  <c r="C42" i="30"/>
  <c r="C43" i="30"/>
  <c r="C44" i="30"/>
  <c r="C45" i="30"/>
  <c r="C46" i="30"/>
  <c r="C47" i="30"/>
  <c r="C48" i="30"/>
  <c r="C49" i="30"/>
  <c r="C50" i="30"/>
  <c r="C51" i="30"/>
  <c r="C52" i="30"/>
  <c r="C243" i="30"/>
  <c r="C218" i="30"/>
  <c r="C268" i="30"/>
  <c r="C91" i="31"/>
  <c r="C116" i="31"/>
  <c r="C61" i="31"/>
  <c r="C92" i="31"/>
  <c r="C117" i="31"/>
  <c r="C62" i="31"/>
  <c r="C93" i="31"/>
  <c r="C63" i="31"/>
  <c r="C118" i="31"/>
  <c r="H118" i="31"/>
  <c r="C170" i="31"/>
  <c r="C94" i="31"/>
  <c r="C64" i="31"/>
  <c r="C95" i="31"/>
  <c r="C65" i="31"/>
  <c r="C120" i="31"/>
  <c r="C96" i="31"/>
  <c r="C66" i="31"/>
  <c r="C121" i="31"/>
  <c r="C97" i="31"/>
  <c r="C122" i="31"/>
  <c r="C67" i="31"/>
  <c r="C98" i="31"/>
  <c r="C123" i="31"/>
  <c r="C68" i="31"/>
  <c r="C99" i="31"/>
  <c r="C124" i="31"/>
  <c r="C69" i="31"/>
  <c r="C100" i="31"/>
  <c r="C70" i="31"/>
  <c r="C125" i="31"/>
  <c r="C101" i="31"/>
  <c r="C71" i="31"/>
  <c r="C126" i="31"/>
  <c r="C102" i="31"/>
  <c r="C72" i="31"/>
  <c r="C103" i="31"/>
  <c r="C128" i="31"/>
  <c r="C73" i="31"/>
  <c r="C104" i="31"/>
  <c r="C74" i="31"/>
  <c r="C129" i="31"/>
  <c r="C105" i="31"/>
  <c r="C75" i="31"/>
  <c r="C130" i="31"/>
  <c r="C106" i="31"/>
  <c r="C131" i="31"/>
  <c r="C76" i="31"/>
  <c r="C107" i="31"/>
  <c r="C132" i="31"/>
  <c r="H132" i="31"/>
  <c r="C77" i="31"/>
  <c r="C108" i="31"/>
  <c r="C78" i="31"/>
  <c r="C133" i="31"/>
  <c r="C109" i="31"/>
  <c r="C79" i="31"/>
  <c r="C134" i="31"/>
  <c r="C110" i="31"/>
  <c r="C80" i="31"/>
  <c r="D91" i="31"/>
  <c r="D116" i="31"/>
  <c r="D61" i="31"/>
  <c r="D92" i="31"/>
  <c r="D117" i="31"/>
  <c r="D62" i="31"/>
  <c r="D93" i="31"/>
  <c r="D63" i="31"/>
  <c r="D118" i="31"/>
  <c r="D94" i="31"/>
  <c r="D64" i="31"/>
  <c r="D119" i="31"/>
  <c r="D95" i="31"/>
  <c r="D65" i="31"/>
  <c r="D96" i="31"/>
  <c r="D121" i="31"/>
  <c r="D66" i="31"/>
  <c r="D97" i="31"/>
  <c r="D67" i="31"/>
  <c r="D122" i="31"/>
  <c r="D98" i="31"/>
  <c r="D68" i="31"/>
  <c r="D123" i="31"/>
  <c r="D99" i="31"/>
  <c r="D124" i="31"/>
  <c r="D69" i="31"/>
  <c r="D100" i="31"/>
  <c r="D125" i="31"/>
  <c r="H125" i="31"/>
  <c r="D70" i="31"/>
  <c r="D101" i="31"/>
  <c r="D71" i="31"/>
  <c r="D126" i="31"/>
  <c r="D102" i="31"/>
  <c r="D72" i="31"/>
  <c r="D127" i="31"/>
  <c r="D103" i="31"/>
  <c r="D73" i="31"/>
  <c r="D104" i="31"/>
  <c r="D129" i="31"/>
  <c r="D74" i="31"/>
  <c r="D105" i="31"/>
  <c r="D75" i="31"/>
  <c r="D130" i="31"/>
  <c r="D106" i="31"/>
  <c r="D76" i="31"/>
  <c r="D131" i="31"/>
  <c r="D107" i="31"/>
  <c r="D132" i="31"/>
  <c r="D77" i="31"/>
  <c r="D108" i="31"/>
  <c r="D133" i="31"/>
  <c r="D78" i="31"/>
  <c r="D109" i="31"/>
  <c r="D79" i="31"/>
  <c r="D134" i="31"/>
  <c r="D110" i="31"/>
  <c r="D80" i="31"/>
  <c r="D135" i="31"/>
  <c r="E91" i="31"/>
  <c r="E61" i="31"/>
  <c r="E116" i="31"/>
  <c r="E92" i="31"/>
  <c r="E117" i="31"/>
  <c r="E62" i="31"/>
  <c r="E93" i="31"/>
  <c r="E118" i="31"/>
  <c r="E63" i="31"/>
  <c r="E94" i="31"/>
  <c r="E64" i="31"/>
  <c r="E119" i="31"/>
  <c r="E95" i="31"/>
  <c r="E65" i="31"/>
  <c r="E120" i="31"/>
  <c r="E96" i="31"/>
  <c r="E66" i="31"/>
  <c r="E97" i="31"/>
  <c r="E122" i="31"/>
  <c r="E67" i="31"/>
  <c r="E98" i="31"/>
  <c r="E68" i="31"/>
  <c r="E123" i="31"/>
  <c r="E99" i="31"/>
  <c r="E69" i="31"/>
  <c r="E124" i="31"/>
  <c r="E100" i="31"/>
  <c r="E125" i="31"/>
  <c r="E70" i="31"/>
  <c r="E101" i="31"/>
  <c r="E126" i="31"/>
  <c r="H126" i="31"/>
  <c r="E71" i="31"/>
  <c r="E102" i="31"/>
  <c r="E72" i="31"/>
  <c r="E127" i="31"/>
  <c r="E103" i="31"/>
  <c r="E73" i="31"/>
  <c r="E128" i="31"/>
  <c r="E104" i="31"/>
  <c r="E74" i="31"/>
  <c r="E105" i="31"/>
  <c r="E130" i="31"/>
  <c r="E75" i="31"/>
  <c r="E106" i="31"/>
  <c r="E76" i="31"/>
  <c r="E131" i="31"/>
  <c r="E107" i="31"/>
  <c r="E77" i="31"/>
  <c r="E132" i="31"/>
  <c r="E108" i="31"/>
  <c r="E133" i="31"/>
  <c r="E78" i="31"/>
  <c r="E109" i="31"/>
  <c r="E134" i="31"/>
  <c r="H134" i="31"/>
  <c r="C186" i="31"/>
  <c r="E79" i="31"/>
  <c r="E110" i="31"/>
  <c r="E80" i="31"/>
  <c r="E135" i="31"/>
  <c r="F91" i="31"/>
  <c r="F61" i="31"/>
  <c r="F116" i="31"/>
  <c r="F92" i="31"/>
  <c r="F62" i="31"/>
  <c r="F117" i="31"/>
  <c r="F93" i="31"/>
  <c r="F118" i="31"/>
  <c r="F63" i="31"/>
  <c r="F94" i="31"/>
  <c r="F119" i="31"/>
  <c r="F64" i="31"/>
  <c r="F95" i="31"/>
  <c r="F65" i="31"/>
  <c r="F120" i="31"/>
  <c r="F96" i="31"/>
  <c r="F66" i="31"/>
  <c r="F121" i="31"/>
  <c r="F97" i="31"/>
  <c r="F67" i="31"/>
  <c r="F98" i="31"/>
  <c r="F123" i="31"/>
  <c r="F68" i="31"/>
  <c r="F99" i="31"/>
  <c r="F69" i="31"/>
  <c r="F124" i="31"/>
  <c r="F100" i="31"/>
  <c r="F70" i="31"/>
  <c r="F125" i="31"/>
  <c r="F101" i="31"/>
  <c r="F126" i="31"/>
  <c r="F71" i="31"/>
  <c r="F102" i="31"/>
  <c r="F127" i="31"/>
  <c r="F72" i="31"/>
  <c r="F103" i="31"/>
  <c r="F73" i="31"/>
  <c r="F128" i="31"/>
  <c r="F104" i="31"/>
  <c r="F74" i="31"/>
  <c r="F129" i="31"/>
  <c r="F105" i="31"/>
  <c r="F75" i="31"/>
  <c r="F106" i="31"/>
  <c r="F131" i="31"/>
  <c r="F76" i="31"/>
  <c r="F107" i="31"/>
  <c r="F77" i="31"/>
  <c r="F132" i="31"/>
  <c r="F108" i="31"/>
  <c r="F78" i="31"/>
  <c r="F133" i="31"/>
  <c r="F109" i="31"/>
  <c r="F134" i="31"/>
  <c r="F79" i="31"/>
  <c r="F110" i="31"/>
  <c r="F135" i="31"/>
  <c r="F80" i="31"/>
  <c r="G91" i="31"/>
  <c r="G116" i="31"/>
  <c r="G61" i="31"/>
  <c r="G92" i="31"/>
  <c r="G62" i="31"/>
  <c r="G117" i="31"/>
  <c r="G93" i="31"/>
  <c r="G63" i="31"/>
  <c r="G118" i="31"/>
  <c r="G94" i="31"/>
  <c r="G119" i="31"/>
  <c r="G64" i="31"/>
  <c r="G95" i="31"/>
  <c r="G120" i="31"/>
  <c r="G65" i="31"/>
  <c r="G96" i="31"/>
  <c r="G66" i="31"/>
  <c r="G121" i="31"/>
  <c r="G97" i="31"/>
  <c r="G67" i="31"/>
  <c r="G122" i="31"/>
  <c r="G98" i="31"/>
  <c r="G68" i="31"/>
  <c r="G99" i="31"/>
  <c r="G124" i="31"/>
  <c r="G69" i="31"/>
  <c r="G100" i="31"/>
  <c r="G70" i="31"/>
  <c r="G125" i="31"/>
  <c r="G101" i="31"/>
  <c r="G71" i="31"/>
  <c r="G126" i="31"/>
  <c r="G102" i="31"/>
  <c r="G127" i="31"/>
  <c r="G72" i="31"/>
  <c r="G103" i="31"/>
  <c r="G128" i="31"/>
  <c r="G73" i="31"/>
  <c r="G104" i="31"/>
  <c r="G74" i="31"/>
  <c r="G129" i="31"/>
  <c r="G105" i="31"/>
  <c r="G75" i="31"/>
  <c r="G130" i="31"/>
  <c r="G106" i="31"/>
  <c r="G76" i="31"/>
  <c r="G107" i="31"/>
  <c r="G132" i="31"/>
  <c r="G77" i="31"/>
  <c r="G108" i="31"/>
  <c r="G78" i="31"/>
  <c r="G133" i="31"/>
  <c r="G109" i="31"/>
  <c r="G79" i="31"/>
  <c r="G134" i="31"/>
  <c r="G80" i="31"/>
  <c r="G135" i="31"/>
  <c r="C143" i="31"/>
  <c r="H143" i="31"/>
  <c r="C32" i="31"/>
  <c r="D32" i="31"/>
  <c r="E32" i="31"/>
  <c r="F32" i="31"/>
  <c r="G32" i="31"/>
  <c r="H32" i="31"/>
  <c r="C33" i="31"/>
  <c r="C34" i="31"/>
  <c r="C35" i="31"/>
  <c r="C36" i="31"/>
  <c r="C37" i="31"/>
  <c r="C38" i="31"/>
  <c r="C39" i="31"/>
  <c r="C40" i="31"/>
  <c r="C41" i="31"/>
  <c r="C42" i="31"/>
  <c r="C43" i="31"/>
  <c r="C44" i="31"/>
  <c r="C45" i="31"/>
  <c r="C46" i="31"/>
  <c r="C47" i="31"/>
  <c r="C48" i="31"/>
  <c r="C49" i="31"/>
  <c r="C50" i="31"/>
  <c r="C51" i="31"/>
  <c r="C52" i="31"/>
  <c r="C243" i="31"/>
  <c r="C218" i="31"/>
  <c r="C91" i="32"/>
  <c r="C116" i="32" s="1"/>
  <c r="C61" i="32"/>
  <c r="C92" i="32"/>
  <c r="C62" i="32"/>
  <c r="C117" i="32"/>
  <c r="C93" i="32"/>
  <c r="C63" i="32"/>
  <c r="C118" i="32"/>
  <c r="C94" i="32"/>
  <c r="C64" i="32"/>
  <c r="C119" i="32"/>
  <c r="C95" i="32"/>
  <c r="C120" i="32" s="1"/>
  <c r="C65" i="32"/>
  <c r="C96" i="32"/>
  <c r="C66" i="32"/>
  <c r="C121" i="32"/>
  <c r="C97" i="32"/>
  <c r="C67" i="32"/>
  <c r="C122" i="32"/>
  <c r="C98" i="32"/>
  <c r="C68" i="32"/>
  <c r="C99" i="32"/>
  <c r="C124" i="32" s="1"/>
  <c r="C69" i="32"/>
  <c r="C100" i="32"/>
  <c r="C70" i="32"/>
  <c r="C125" i="32"/>
  <c r="C101" i="32"/>
  <c r="C71" i="32"/>
  <c r="C126" i="32"/>
  <c r="C102" i="32"/>
  <c r="C127" i="32" s="1"/>
  <c r="C72" i="32"/>
  <c r="C103" i="32"/>
  <c r="C128" i="32" s="1"/>
  <c r="C73" i="32"/>
  <c r="C104" i="32"/>
  <c r="C74" i="32"/>
  <c r="C129" i="32"/>
  <c r="C105" i="32"/>
  <c r="C75" i="32"/>
  <c r="C130" i="32"/>
  <c r="C106" i="32"/>
  <c r="C76" i="32"/>
  <c r="C107" i="32"/>
  <c r="C77" i="32"/>
  <c r="C132" i="32"/>
  <c r="C108" i="32"/>
  <c r="C78" i="32"/>
  <c r="C133" i="32"/>
  <c r="C109" i="32"/>
  <c r="C79" i="32"/>
  <c r="C134" i="32"/>
  <c r="C110" i="32"/>
  <c r="C135" i="32" s="1"/>
  <c r="C80" i="32"/>
  <c r="D91" i="32"/>
  <c r="D61" i="32"/>
  <c r="D92" i="32"/>
  <c r="D117" i="32" s="1"/>
  <c r="D62" i="32"/>
  <c r="D93" i="32"/>
  <c r="D63" i="32"/>
  <c r="D118" i="32"/>
  <c r="D94" i="32"/>
  <c r="D64" i="32"/>
  <c r="D119" i="32"/>
  <c r="D95" i="32"/>
  <c r="D120" i="32" s="1"/>
  <c r="D65" i="32"/>
  <c r="D96" i="32"/>
  <c r="D121" i="32" s="1"/>
  <c r="D66" i="32"/>
  <c r="D97" i="32"/>
  <c r="D67" i="32"/>
  <c r="D122" i="32"/>
  <c r="D98" i="32"/>
  <c r="D68" i="32"/>
  <c r="D123" i="32"/>
  <c r="D99" i="32"/>
  <c r="D69" i="32"/>
  <c r="D100" i="32"/>
  <c r="D125" i="32" s="1"/>
  <c r="D70" i="32"/>
  <c r="D101" i="32"/>
  <c r="D71" i="32"/>
  <c r="D126" i="32"/>
  <c r="D102" i="32"/>
  <c r="D72" i="32"/>
  <c r="D127" i="32"/>
  <c r="D103" i="32"/>
  <c r="D128" i="32" s="1"/>
  <c r="D73" i="32"/>
  <c r="D104" i="32"/>
  <c r="D129" i="32" s="1"/>
  <c r="H129" i="32" s="1"/>
  <c r="D74" i="32"/>
  <c r="D105" i="32"/>
  <c r="D75" i="32"/>
  <c r="D130" i="32"/>
  <c r="D106" i="32"/>
  <c r="D76" i="32"/>
  <c r="D131" i="32"/>
  <c r="D107" i="32"/>
  <c r="D77" i="32"/>
  <c r="D108" i="32"/>
  <c r="D133" i="32" s="1"/>
  <c r="D78" i="32"/>
  <c r="D109" i="32"/>
  <c r="D79" i="32"/>
  <c r="D134" i="32"/>
  <c r="D110" i="32"/>
  <c r="D80" i="32"/>
  <c r="D135" i="32"/>
  <c r="E91" i="32"/>
  <c r="E61" i="32"/>
  <c r="E116" i="32"/>
  <c r="E92" i="32"/>
  <c r="E62" i="32"/>
  <c r="E93" i="32"/>
  <c r="E118" i="32" s="1"/>
  <c r="E63" i="32"/>
  <c r="E94" i="32"/>
  <c r="E64" i="32"/>
  <c r="E119" i="32"/>
  <c r="E95" i="32"/>
  <c r="E65" i="32"/>
  <c r="E120" i="32"/>
  <c r="E96" i="32"/>
  <c r="E121" i="32" s="1"/>
  <c r="E66" i="32"/>
  <c r="E97" i="32"/>
  <c r="E122" i="32" s="1"/>
  <c r="E67" i="32"/>
  <c r="E98" i="32"/>
  <c r="E68" i="32"/>
  <c r="E123" i="32"/>
  <c r="E99" i="32"/>
  <c r="E69" i="32"/>
  <c r="E124" i="32"/>
  <c r="E100" i="32"/>
  <c r="E125" i="32" s="1"/>
  <c r="E70" i="32"/>
  <c r="E101" i="32"/>
  <c r="E126" i="32" s="1"/>
  <c r="E71" i="32"/>
  <c r="E102" i="32"/>
  <c r="E72" i="32"/>
  <c r="E127" i="32"/>
  <c r="E103" i="32"/>
  <c r="E73" i="32"/>
  <c r="E128" i="32"/>
  <c r="E104" i="32"/>
  <c r="E129" i="32" s="1"/>
  <c r="E74" i="32"/>
  <c r="E105" i="32"/>
  <c r="E130" i="32" s="1"/>
  <c r="E75" i="32"/>
  <c r="E106" i="32"/>
  <c r="E76" i="32"/>
  <c r="E131" i="32"/>
  <c r="E107" i="32"/>
  <c r="E77" i="32"/>
  <c r="E132" i="32"/>
  <c r="E108" i="32"/>
  <c r="E78" i="32"/>
  <c r="E109" i="32"/>
  <c r="E134" i="32" s="1"/>
  <c r="E79" i="32"/>
  <c r="E110" i="32"/>
  <c r="E80" i="32"/>
  <c r="E135" i="32"/>
  <c r="F91" i="32"/>
  <c r="F61" i="32"/>
  <c r="F116" i="32"/>
  <c r="F92" i="32"/>
  <c r="F62" i="32"/>
  <c r="F117" i="32"/>
  <c r="F93" i="32"/>
  <c r="F63" i="32"/>
  <c r="F94" i="32"/>
  <c r="F119" i="32" s="1"/>
  <c r="F64" i="32"/>
  <c r="F95" i="32"/>
  <c r="F65" i="32"/>
  <c r="F120" i="32"/>
  <c r="F96" i="32"/>
  <c r="F121" i="32" s="1"/>
  <c r="F66" i="32"/>
  <c r="F97" i="32"/>
  <c r="F122" i="32" s="1"/>
  <c r="F67" i="32"/>
  <c r="F98" i="32"/>
  <c r="F123" i="32" s="1"/>
  <c r="F68" i="32"/>
  <c r="F99" i="32"/>
  <c r="F69" i="32"/>
  <c r="F124" i="32"/>
  <c r="F100" i="32"/>
  <c r="F70" i="32"/>
  <c r="F125" i="32"/>
  <c r="F101" i="32"/>
  <c r="F71" i="32"/>
  <c r="F102" i="32"/>
  <c r="F127" i="32" s="1"/>
  <c r="F72" i="32"/>
  <c r="F103" i="32"/>
  <c r="F73" i="32"/>
  <c r="F128" i="32"/>
  <c r="F104" i="32"/>
  <c r="F129" i="32" s="1"/>
  <c r="F74" i="32"/>
  <c r="F105" i="32"/>
  <c r="F130" i="32" s="1"/>
  <c r="F75" i="32"/>
  <c r="F106" i="32"/>
  <c r="F131" i="32" s="1"/>
  <c r="F76" i="32"/>
  <c r="F107" i="32"/>
  <c r="F77" i="32"/>
  <c r="F132" i="32"/>
  <c r="F108" i="32"/>
  <c r="F78" i="32"/>
  <c r="F133" i="32"/>
  <c r="F109" i="32"/>
  <c r="F79" i="32"/>
  <c r="F110" i="32"/>
  <c r="F135" i="32" s="1"/>
  <c r="F80" i="32"/>
  <c r="G91" i="32"/>
  <c r="G116" i="32" s="1"/>
  <c r="G61" i="32"/>
  <c r="G92" i="32"/>
  <c r="G62" i="32"/>
  <c r="G117" i="32"/>
  <c r="G93" i="32"/>
  <c r="G63" i="32"/>
  <c r="G118" i="32"/>
  <c r="G94" i="32"/>
  <c r="G64" i="32"/>
  <c r="G95" i="32"/>
  <c r="G120" i="32" s="1"/>
  <c r="G65" i="32"/>
  <c r="G96" i="32"/>
  <c r="G66" i="32"/>
  <c r="G121" i="32"/>
  <c r="G97" i="32"/>
  <c r="G122" i="32" s="1"/>
  <c r="G67" i="32"/>
  <c r="G98" i="32"/>
  <c r="G123" i="32" s="1"/>
  <c r="G68" i="32"/>
  <c r="G99" i="32"/>
  <c r="G124" i="32" s="1"/>
  <c r="G69" i="32"/>
  <c r="G100" i="32"/>
  <c r="G70" i="32"/>
  <c r="G125" i="32"/>
  <c r="G101" i="32"/>
  <c r="G71" i="32"/>
  <c r="G126" i="32"/>
  <c r="G102" i="32"/>
  <c r="G72" i="32"/>
  <c r="G103" i="32"/>
  <c r="G128" i="32" s="1"/>
  <c r="G73" i="32"/>
  <c r="G104" i="32"/>
  <c r="G74" i="32"/>
  <c r="G129" i="32"/>
  <c r="G105" i="32"/>
  <c r="G130" i="32" s="1"/>
  <c r="G75" i="32"/>
  <c r="G106" i="32"/>
  <c r="G131" i="32" s="1"/>
  <c r="G76" i="32"/>
  <c r="G107" i="32"/>
  <c r="G132" i="32" s="1"/>
  <c r="G77" i="32"/>
  <c r="G108" i="32"/>
  <c r="G78" i="32"/>
  <c r="G133" i="32"/>
  <c r="G109" i="32"/>
  <c r="G79" i="32"/>
  <c r="G134" i="32"/>
  <c r="G80" i="32"/>
  <c r="G135" i="32"/>
  <c r="C143" i="32"/>
  <c r="H143" i="32"/>
  <c r="C32" i="32"/>
  <c r="D32" i="32"/>
  <c r="E32" i="32"/>
  <c r="F32" i="32"/>
  <c r="G32" i="32"/>
  <c r="H32" i="32"/>
  <c r="C33" i="32"/>
  <c r="C34" i="32"/>
  <c r="C35" i="32"/>
  <c r="C36" i="32"/>
  <c r="C37" i="32"/>
  <c r="C38" i="32"/>
  <c r="C39" i="32"/>
  <c r="C40" i="32"/>
  <c r="C41" i="32"/>
  <c r="C42" i="32"/>
  <c r="C43" i="32"/>
  <c r="C44" i="32"/>
  <c r="C45" i="32"/>
  <c r="C46" i="32"/>
  <c r="C47" i="32"/>
  <c r="C48" i="32"/>
  <c r="C49" i="32"/>
  <c r="C50" i="32"/>
  <c r="C51" i="32"/>
  <c r="C52" i="32"/>
  <c r="C243" i="32"/>
  <c r="C218" i="32"/>
  <c r="C91" i="59"/>
  <c r="C116" i="59"/>
  <c r="C61" i="59"/>
  <c r="C92" i="59"/>
  <c r="C117" i="59"/>
  <c r="C62" i="59"/>
  <c r="C93" i="59"/>
  <c r="C63" i="59"/>
  <c r="C118" i="59"/>
  <c r="C94" i="59"/>
  <c r="C64" i="59"/>
  <c r="C119" i="59"/>
  <c r="C95" i="59"/>
  <c r="C65" i="59"/>
  <c r="C96" i="59"/>
  <c r="C66" i="59"/>
  <c r="C121" i="59"/>
  <c r="C97" i="59"/>
  <c r="C67" i="59"/>
  <c r="C122" i="59"/>
  <c r="C98" i="59"/>
  <c r="C123" i="59"/>
  <c r="C68" i="59"/>
  <c r="C99" i="59"/>
  <c r="C124" i="59"/>
  <c r="C69" i="59"/>
  <c r="C100" i="59"/>
  <c r="C125" i="59"/>
  <c r="C70" i="59"/>
  <c r="C101" i="59"/>
  <c r="C71" i="59"/>
  <c r="C126" i="59"/>
  <c r="C102" i="59"/>
  <c r="C72" i="59"/>
  <c r="C127" i="59"/>
  <c r="C103" i="59"/>
  <c r="C73" i="59"/>
  <c r="C104" i="59"/>
  <c r="C74" i="59"/>
  <c r="C129" i="59"/>
  <c r="C105" i="59"/>
  <c r="C75" i="59"/>
  <c r="C130" i="59"/>
  <c r="C106" i="59"/>
  <c r="C76" i="59"/>
  <c r="C131" i="59"/>
  <c r="C107" i="59"/>
  <c r="C132" i="59"/>
  <c r="C77" i="59"/>
  <c r="C108" i="59"/>
  <c r="C78" i="59"/>
  <c r="C133" i="59"/>
  <c r="C109" i="59"/>
  <c r="C79" i="59"/>
  <c r="C134" i="59"/>
  <c r="C110" i="59"/>
  <c r="C80" i="59"/>
  <c r="C135" i="59"/>
  <c r="D91" i="59"/>
  <c r="D116" i="59"/>
  <c r="D61" i="59"/>
  <c r="D92" i="59"/>
  <c r="D117" i="59"/>
  <c r="D62" i="59"/>
  <c r="D93" i="59"/>
  <c r="D118" i="59"/>
  <c r="H118" i="59"/>
  <c r="D63" i="59"/>
  <c r="D94" i="59"/>
  <c r="D64" i="59"/>
  <c r="D119" i="59"/>
  <c r="D95" i="59"/>
  <c r="D65" i="59"/>
  <c r="D120" i="59"/>
  <c r="D96" i="59"/>
  <c r="D66" i="59"/>
  <c r="D97" i="59"/>
  <c r="D67" i="59"/>
  <c r="D122" i="59"/>
  <c r="D98" i="59"/>
  <c r="D68" i="59"/>
  <c r="D123" i="59"/>
  <c r="D99" i="59"/>
  <c r="D124" i="59"/>
  <c r="D69" i="59"/>
  <c r="D100" i="59"/>
  <c r="D125" i="59"/>
  <c r="D70" i="59"/>
  <c r="D101" i="59"/>
  <c r="D126" i="59"/>
  <c r="D71" i="59"/>
  <c r="D102" i="59"/>
  <c r="D72" i="59"/>
  <c r="D127" i="59"/>
  <c r="D103" i="59"/>
  <c r="D73" i="59"/>
  <c r="D128" i="59"/>
  <c r="D104" i="59"/>
  <c r="D74" i="59"/>
  <c r="D105" i="59"/>
  <c r="D75" i="59"/>
  <c r="D130" i="59"/>
  <c r="D106" i="59"/>
  <c r="D76" i="59"/>
  <c r="D131" i="59"/>
  <c r="D107" i="59"/>
  <c r="D132" i="59"/>
  <c r="D77" i="59"/>
  <c r="D108" i="59"/>
  <c r="D133" i="59"/>
  <c r="D78" i="59"/>
  <c r="D109" i="59"/>
  <c r="D134" i="59"/>
  <c r="D79" i="59"/>
  <c r="D110" i="59"/>
  <c r="D80" i="59"/>
  <c r="D135" i="59"/>
  <c r="E91" i="59"/>
  <c r="E61" i="59"/>
  <c r="E116" i="59"/>
  <c r="E92" i="59"/>
  <c r="E117" i="59"/>
  <c r="E62" i="59"/>
  <c r="E93" i="59"/>
  <c r="E118" i="59"/>
  <c r="E63" i="59"/>
  <c r="E94" i="59"/>
  <c r="E119" i="59"/>
  <c r="E64" i="59"/>
  <c r="E95" i="59"/>
  <c r="E65" i="59"/>
  <c r="E120" i="59"/>
  <c r="E96" i="59"/>
  <c r="E121" i="59"/>
  <c r="E66" i="59"/>
  <c r="E97" i="59"/>
  <c r="E67" i="59"/>
  <c r="E98" i="59"/>
  <c r="E68" i="59"/>
  <c r="E123" i="59"/>
  <c r="E99" i="59"/>
  <c r="E69" i="59"/>
  <c r="E124" i="59"/>
  <c r="E100" i="59"/>
  <c r="E125" i="59"/>
  <c r="E70" i="59"/>
  <c r="E101" i="59"/>
  <c r="E126" i="59"/>
  <c r="E71" i="59"/>
  <c r="E102" i="59"/>
  <c r="E127" i="59"/>
  <c r="E72" i="59"/>
  <c r="E103" i="59"/>
  <c r="E73" i="59"/>
  <c r="E128" i="59"/>
  <c r="E104" i="59"/>
  <c r="E129" i="59"/>
  <c r="E74" i="59"/>
  <c r="E105" i="59"/>
  <c r="E75" i="59"/>
  <c r="E106" i="59"/>
  <c r="E76" i="59"/>
  <c r="E131" i="59"/>
  <c r="E107" i="59"/>
  <c r="E77" i="59"/>
  <c r="E132" i="59"/>
  <c r="E108" i="59"/>
  <c r="E133" i="59"/>
  <c r="E78" i="59"/>
  <c r="E109" i="59"/>
  <c r="E134" i="59"/>
  <c r="E79" i="59"/>
  <c r="E110" i="59"/>
  <c r="E135" i="59"/>
  <c r="E80" i="59"/>
  <c r="F91" i="59"/>
  <c r="F61" i="59"/>
  <c r="F116" i="59"/>
  <c r="F92" i="59"/>
  <c r="F62" i="59"/>
  <c r="F117" i="59"/>
  <c r="F93" i="59"/>
  <c r="F118" i="59"/>
  <c r="F63" i="59"/>
  <c r="F94" i="59"/>
  <c r="F119" i="59"/>
  <c r="F64" i="59"/>
  <c r="F95" i="59"/>
  <c r="F120" i="59"/>
  <c r="F65" i="59"/>
  <c r="F96" i="59"/>
  <c r="F121" i="59"/>
  <c r="F66" i="59"/>
  <c r="F97" i="59"/>
  <c r="F122" i="59"/>
  <c r="F67" i="59"/>
  <c r="F98" i="59"/>
  <c r="F68" i="59"/>
  <c r="F99" i="59"/>
  <c r="F69" i="59"/>
  <c r="F124" i="59"/>
  <c r="F100" i="59"/>
  <c r="F70" i="59"/>
  <c r="F125" i="59"/>
  <c r="F101" i="59"/>
  <c r="F126" i="59"/>
  <c r="F71" i="59"/>
  <c r="F102" i="59"/>
  <c r="F127" i="59"/>
  <c r="F72" i="59"/>
  <c r="F103" i="59"/>
  <c r="F128" i="59"/>
  <c r="F73" i="59"/>
  <c r="F104" i="59"/>
  <c r="F74" i="59"/>
  <c r="F129" i="59"/>
  <c r="F105" i="59"/>
  <c r="F130" i="59"/>
  <c r="F75" i="59"/>
  <c r="F106" i="59"/>
  <c r="F76" i="59"/>
  <c r="F107" i="59"/>
  <c r="F77" i="59"/>
  <c r="F132" i="59"/>
  <c r="F108" i="59"/>
  <c r="F78" i="59"/>
  <c r="F133" i="59"/>
  <c r="F109" i="59"/>
  <c r="F134" i="59"/>
  <c r="F79" i="59"/>
  <c r="F110" i="59"/>
  <c r="F135" i="59"/>
  <c r="F80" i="59"/>
  <c r="G91" i="59"/>
  <c r="G61" i="59"/>
  <c r="G92" i="59"/>
  <c r="G62" i="59"/>
  <c r="G117" i="59"/>
  <c r="G93" i="59"/>
  <c r="G63" i="59"/>
  <c r="G118" i="59"/>
  <c r="G94" i="59"/>
  <c r="G119" i="59"/>
  <c r="G64" i="59"/>
  <c r="G95" i="59"/>
  <c r="G120" i="59"/>
  <c r="G65" i="59"/>
  <c r="G96" i="59"/>
  <c r="G121" i="59"/>
  <c r="G66" i="59"/>
  <c r="G97" i="59"/>
  <c r="G67" i="59"/>
  <c r="G122" i="59"/>
  <c r="G98" i="59"/>
  <c r="G123" i="59"/>
  <c r="G68" i="59"/>
  <c r="G99" i="59"/>
  <c r="G69" i="59"/>
  <c r="G100" i="59"/>
  <c r="G70" i="59"/>
  <c r="G125" i="59"/>
  <c r="G101" i="59"/>
  <c r="G71" i="59"/>
  <c r="G126" i="59"/>
  <c r="G102" i="59"/>
  <c r="G127" i="59"/>
  <c r="G72" i="59"/>
  <c r="G103" i="59"/>
  <c r="G128" i="59"/>
  <c r="G73" i="59"/>
  <c r="G104" i="59"/>
  <c r="G129" i="59"/>
  <c r="G74" i="59"/>
  <c r="G105" i="59"/>
  <c r="G75" i="59"/>
  <c r="G130" i="59"/>
  <c r="G106" i="59"/>
  <c r="G131" i="59"/>
  <c r="G76" i="59"/>
  <c r="G107" i="59"/>
  <c r="G77" i="59"/>
  <c r="G108" i="59"/>
  <c r="G78" i="59"/>
  <c r="G133" i="59"/>
  <c r="G109" i="59"/>
  <c r="G79" i="59"/>
  <c r="G134" i="59"/>
  <c r="G80" i="59"/>
  <c r="G135" i="59"/>
  <c r="C143" i="59"/>
  <c r="H143" i="59"/>
  <c r="C32" i="59"/>
  <c r="D32" i="59"/>
  <c r="E32" i="59"/>
  <c r="F32" i="59"/>
  <c r="G32" i="59"/>
  <c r="H32" i="59"/>
  <c r="C33" i="59"/>
  <c r="C34" i="59"/>
  <c r="C35" i="59"/>
  <c r="C36" i="59"/>
  <c r="C37" i="59"/>
  <c r="C38" i="59"/>
  <c r="C39" i="59"/>
  <c r="C40" i="59"/>
  <c r="C41" i="59"/>
  <c r="C42" i="59"/>
  <c r="C43" i="59"/>
  <c r="C44" i="59"/>
  <c r="C45" i="59"/>
  <c r="C46" i="59"/>
  <c r="C47" i="59"/>
  <c r="C48" i="59"/>
  <c r="C49" i="59"/>
  <c r="C50" i="59"/>
  <c r="C51" i="59"/>
  <c r="C52" i="59"/>
  <c r="C243" i="59"/>
  <c r="C218" i="59"/>
  <c r="C91" i="33"/>
  <c r="C116" i="33" s="1"/>
  <c r="C61" i="33"/>
  <c r="C92" i="33"/>
  <c r="C62" i="33"/>
  <c r="C117" i="33"/>
  <c r="C93" i="33"/>
  <c r="C118" i="33" s="1"/>
  <c r="C63" i="33"/>
  <c r="C94" i="33"/>
  <c r="C64" i="33"/>
  <c r="C119" i="33"/>
  <c r="C95" i="33"/>
  <c r="C65" i="33"/>
  <c r="C120" i="33"/>
  <c r="C96" i="33"/>
  <c r="C121" i="33" s="1"/>
  <c r="C66" i="33"/>
  <c r="C97" i="33"/>
  <c r="C122" i="33" s="1"/>
  <c r="H122" i="33" s="1"/>
  <c r="G174" i="33" s="1"/>
  <c r="C67" i="33"/>
  <c r="C98" i="33"/>
  <c r="C123" i="33" s="1"/>
  <c r="H123" i="33" s="1"/>
  <c r="C68" i="33"/>
  <c r="C99" i="33"/>
  <c r="C69" i="33"/>
  <c r="C124" i="33"/>
  <c r="C100" i="33"/>
  <c r="C70" i="33"/>
  <c r="C125" i="33"/>
  <c r="C101" i="33"/>
  <c r="C126" i="33" s="1"/>
  <c r="C71" i="33"/>
  <c r="C102" i="33"/>
  <c r="C72" i="33"/>
  <c r="C127" i="33"/>
  <c r="C103" i="33"/>
  <c r="C73" i="33"/>
  <c r="C128" i="33"/>
  <c r="C104" i="33"/>
  <c r="C129" i="33" s="1"/>
  <c r="C74" i="33"/>
  <c r="C105" i="33"/>
  <c r="C75" i="33"/>
  <c r="C130" i="33"/>
  <c r="C106" i="33"/>
  <c r="C76" i="33"/>
  <c r="C107" i="33"/>
  <c r="C77" i="33"/>
  <c r="C132" i="33"/>
  <c r="C108" i="33"/>
  <c r="C78" i="33"/>
  <c r="C133" i="33"/>
  <c r="C109" i="33"/>
  <c r="C134" i="33" s="1"/>
  <c r="C79" i="33"/>
  <c r="C110" i="33"/>
  <c r="C135" i="33" s="1"/>
  <c r="C80" i="33"/>
  <c r="D91" i="33"/>
  <c r="D61" i="33"/>
  <c r="D92" i="33"/>
  <c r="D62" i="33"/>
  <c r="D117" i="33"/>
  <c r="D93" i="33"/>
  <c r="D63" i="33"/>
  <c r="D118" i="33"/>
  <c r="D94" i="33"/>
  <c r="D119" i="33" s="1"/>
  <c r="D64" i="33"/>
  <c r="D95" i="33"/>
  <c r="D65" i="33"/>
  <c r="D120" i="33"/>
  <c r="D96" i="33"/>
  <c r="D66" i="33"/>
  <c r="D121" i="33"/>
  <c r="D97" i="33"/>
  <c r="D122" i="33" s="1"/>
  <c r="D67" i="33"/>
  <c r="D98" i="33"/>
  <c r="D68" i="33"/>
  <c r="D123" i="33"/>
  <c r="D99" i="33"/>
  <c r="D69" i="33"/>
  <c r="D100" i="33"/>
  <c r="D70" i="33"/>
  <c r="D125" i="33"/>
  <c r="D101" i="33"/>
  <c r="D71" i="33"/>
  <c r="D126" i="33"/>
  <c r="D102" i="33"/>
  <c r="D127" i="33" s="1"/>
  <c r="H127" i="33" s="1"/>
  <c r="D72" i="33"/>
  <c r="D103" i="33"/>
  <c r="D73" i="33"/>
  <c r="D128" i="33"/>
  <c r="D104" i="33"/>
  <c r="D74" i="33"/>
  <c r="D129" i="33"/>
  <c r="D105" i="33"/>
  <c r="D130" i="33" s="1"/>
  <c r="H130" i="33" s="1"/>
  <c r="C182" i="33" s="1"/>
  <c r="D75" i="33"/>
  <c r="D106" i="33"/>
  <c r="D76" i="33"/>
  <c r="D131" i="33"/>
  <c r="D107" i="33"/>
  <c r="D132" i="33" s="1"/>
  <c r="D77" i="33"/>
  <c r="D108" i="33"/>
  <c r="D78" i="33"/>
  <c r="D133" i="33"/>
  <c r="D109" i="33"/>
  <c r="D79" i="33"/>
  <c r="D134" i="33"/>
  <c r="D110" i="33"/>
  <c r="D135" i="33" s="1"/>
  <c r="D80" i="33"/>
  <c r="E91" i="33"/>
  <c r="E61" i="33"/>
  <c r="E116" i="33"/>
  <c r="E92" i="33"/>
  <c r="E62" i="33"/>
  <c r="E93" i="33"/>
  <c r="E63" i="33"/>
  <c r="E118" i="33"/>
  <c r="E94" i="33"/>
  <c r="E64" i="33"/>
  <c r="E119" i="33"/>
  <c r="E95" i="33"/>
  <c r="E120" i="33" s="1"/>
  <c r="E65" i="33"/>
  <c r="E96" i="33"/>
  <c r="E121" i="33" s="1"/>
  <c r="E66" i="33"/>
  <c r="E97" i="33"/>
  <c r="E67" i="33"/>
  <c r="E122" i="33"/>
  <c r="E98" i="33"/>
  <c r="E123" i="33" s="1"/>
  <c r="E68" i="33"/>
  <c r="E99" i="33"/>
  <c r="E69" i="33"/>
  <c r="E124" i="33"/>
  <c r="E100" i="33"/>
  <c r="E125" i="33" s="1"/>
  <c r="E70" i="33"/>
  <c r="E101" i="33"/>
  <c r="E71" i="33"/>
  <c r="E126" i="33"/>
  <c r="E102" i="33"/>
  <c r="E72" i="33"/>
  <c r="E127" i="33"/>
  <c r="E103" i="33"/>
  <c r="E128" i="33" s="1"/>
  <c r="E73" i="33"/>
  <c r="E104" i="33"/>
  <c r="E129" i="33" s="1"/>
  <c r="E74" i="33"/>
  <c r="E105" i="33"/>
  <c r="E75" i="33"/>
  <c r="E130" i="33"/>
  <c r="E106" i="33"/>
  <c r="E131" i="33" s="1"/>
  <c r="E76" i="33"/>
  <c r="E107" i="33"/>
  <c r="E77" i="33"/>
  <c r="E132" i="33"/>
  <c r="E108" i="33"/>
  <c r="E133" i="33" s="1"/>
  <c r="E78" i="33"/>
  <c r="E109" i="33"/>
  <c r="E79" i="33"/>
  <c r="E134" i="33"/>
  <c r="E110" i="33"/>
  <c r="E80" i="33"/>
  <c r="E135" i="33"/>
  <c r="F91" i="33"/>
  <c r="F61" i="33"/>
  <c r="F92" i="33"/>
  <c r="F62" i="33"/>
  <c r="F117" i="33"/>
  <c r="F93" i="33"/>
  <c r="F63" i="33"/>
  <c r="F94" i="33"/>
  <c r="F64" i="33"/>
  <c r="F119" i="33"/>
  <c r="F95" i="33"/>
  <c r="F65" i="33"/>
  <c r="F120" i="33"/>
  <c r="F96" i="33"/>
  <c r="F121" i="33" s="1"/>
  <c r="F66" i="33"/>
  <c r="F97" i="33"/>
  <c r="F122" i="33" s="1"/>
  <c r="F67" i="33"/>
  <c r="F98" i="33"/>
  <c r="F68" i="33"/>
  <c r="F123" i="33"/>
  <c r="F99" i="33"/>
  <c r="F124" i="33" s="1"/>
  <c r="F69" i="33"/>
  <c r="F100" i="33"/>
  <c r="F70" i="33"/>
  <c r="F125" i="33"/>
  <c r="F101" i="33"/>
  <c r="F126" i="33" s="1"/>
  <c r="F71" i="33"/>
  <c r="F102" i="33"/>
  <c r="F72" i="33"/>
  <c r="F127" i="33"/>
  <c r="F103" i="33"/>
  <c r="F73" i="33"/>
  <c r="F128" i="33"/>
  <c r="F104" i="33"/>
  <c r="F129" i="33" s="1"/>
  <c r="F74" i="33"/>
  <c r="F105" i="33"/>
  <c r="F130" i="33" s="1"/>
  <c r="F75" i="33"/>
  <c r="F106" i="33"/>
  <c r="F76" i="33"/>
  <c r="F131" i="33"/>
  <c r="F107" i="33"/>
  <c r="F132" i="33" s="1"/>
  <c r="F77" i="33"/>
  <c r="F108" i="33"/>
  <c r="F78" i="33"/>
  <c r="F133" i="33"/>
  <c r="F109" i="33"/>
  <c r="F79" i="33"/>
  <c r="F110" i="33"/>
  <c r="F80" i="33"/>
  <c r="F135" i="33"/>
  <c r="G91" i="33"/>
  <c r="G61" i="33"/>
  <c r="G116" i="33"/>
  <c r="G92" i="33"/>
  <c r="G117" i="33" s="1"/>
  <c r="G62" i="33"/>
  <c r="G93" i="33"/>
  <c r="G63" i="33"/>
  <c r="G118" i="33"/>
  <c r="G94" i="33"/>
  <c r="G64" i="33"/>
  <c r="G95" i="33"/>
  <c r="G65" i="33"/>
  <c r="G120" i="33"/>
  <c r="G96" i="33"/>
  <c r="G66" i="33"/>
  <c r="G121" i="33"/>
  <c r="G97" i="33"/>
  <c r="G122" i="33" s="1"/>
  <c r="G67" i="33"/>
  <c r="G98" i="33"/>
  <c r="G68" i="33"/>
  <c r="G123" i="33"/>
  <c r="G99" i="33"/>
  <c r="G69" i="33"/>
  <c r="G124" i="33"/>
  <c r="G100" i="33"/>
  <c r="G125" i="33" s="1"/>
  <c r="G70" i="33"/>
  <c r="G101" i="33"/>
  <c r="G71" i="33"/>
  <c r="G126" i="33"/>
  <c r="G102" i="33"/>
  <c r="G127" i="33" s="1"/>
  <c r="G72" i="33"/>
  <c r="G103" i="33"/>
  <c r="G73" i="33"/>
  <c r="G128" i="33"/>
  <c r="G104" i="33"/>
  <c r="G74" i="33"/>
  <c r="G129" i="33"/>
  <c r="G105" i="33"/>
  <c r="G130" i="33" s="1"/>
  <c r="G75" i="33"/>
  <c r="G106" i="33"/>
  <c r="G76" i="33"/>
  <c r="G131" i="33"/>
  <c r="G107" i="33"/>
  <c r="G77" i="33"/>
  <c r="G132" i="33"/>
  <c r="G108" i="33"/>
  <c r="G133" i="33" s="1"/>
  <c r="G78" i="33"/>
  <c r="G109" i="33"/>
  <c r="G79" i="33"/>
  <c r="G134" i="33"/>
  <c r="G80" i="33"/>
  <c r="G135" i="33"/>
  <c r="C143" i="33"/>
  <c r="H143" i="33"/>
  <c r="C32" i="33"/>
  <c r="D32" i="33"/>
  <c r="E32" i="33"/>
  <c r="F32" i="33"/>
  <c r="G32" i="33"/>
  <c r="H32" i="33"/>
  <c r="C33" i="33"/>
  <c r="C34" i="33"/>
  <c r="C35" i="33"/>
  <c r="C36" i="33"/>
  <c r="C37" i="33"/>
  <c r="C38" i="33"/>
  <c r="C39" i="33"/>
  <c r="C40" i="33"/>
  <c r="C41" i="33"/>
  <c r="C42" i="33"/>
  <c r="C43" i="33"/>
  <c r="C44" i="33"/>
  <c r="C45" i="33"/>
  <c r="C46" i="33"/>
  <c r="C47" i="33"/>
  <c r="C48" i="33"/>
  <c r="C49" i="33"/>
  <c r="C50" i="33"/>
  <c r="C51" i="33"/>
  <c r="C52" i="33"/>
  <c r="C243" i="33"/>
  <c r="C218" i="33"/>
  <c r="C91" i="34"/>
  <c r="C116" i="34" s="1"/>
  <c r="C61" i="34"/>
  <c r="C92" i="34"/>
  <c r="C117" i="34" s="1"/>
  <c r="C62" i="34"/>
  <c r="C93" i="34"/>
  <c r="C63" i="34"/>
  <c r="C118" i="34"/>
  <c r="C94" i="34"/>
  <c r="C64" i="34"/>
  <c r="C119" i="34"/>
  <c r="C95" i="34"/>
  <c r="C65" i="34"/>
  <c r="C96" i="34"/>
  <c r="C66" i="34"/>
  <c r="C121" i="34"/>
  <c r="C97" i="34"/>
  <c r="C67" i="34"/>
  <c r="C122" i="34"/>
  <c r="C98" i="34"/>
  <c r="C123" i="34" s="1"/>
  <c r="C68" i="34"/>
  <c r="C99" i="34"/>
  <c r="C69" i="34"/>
  <c r="C124" i="34"/>
  <c r="C100" i="34"/>
  <c r="C125" i="34" s="1"/>
  <c r="C70" i="34"/>
  <c r="C101" i="34"/>
  <c r="C126" i="34" s="1"/>
  <c r="C71" i="34"/>
  <c r="C102" i="34"/>
  <c r="C72" i="34"/>
  <c r="C127" i="34"/>
  <c r="C103" i="34"/>
  <c r="C73" i="34"/>
  <c r="C104" i="34"/>
  <c r="C74" i="34"/>
  <c r="C129" i="34"/>
  <c r="C105" i="34"/>
  <c r="C75" i="34"/>
  <c r="C130" i="34"/>
  <c r="C106" i="34"/>
  <c r="C76" i="34"/>
  <c r="C131" i="34"/>
  <c r="C107" i="34"/>
  <c r="C77" i="34"/>
  <c r="C132" i="34"/>
  <c r="C108" i="34"/>
  <c r="C133" i="34" s="1"/>
  <c r="H133" i="34" s="1"/>
  <c r="C78" i="34"/>
  <c r="C109" i="34"/>
  <c r="C79" i="34"/>
  <c r="C134" i="34"/>
  <c r="C110" i="34"/>
  <c r="C80" i="34"/>
  <c r="C135" i="34"/>
  <c r="D91" i="34"/>
  <c r="D116" i="34" s="1"/>
  <c r="D61" i="34"/>
  <c r="D92" i="34"/>
  <c r="D117" i="34" s="1"/>
  <c r="D62" i="34"/>
  <c r="D93" i="34"/>
  <c r="D118" i="34" s="1"/>
  <c r="D63" i="34"/>
  <c r="D94" i="34"/>
  <c r="D64" i="34"/>
  <c r="D119" i="34"/>
  <c r="D95" i="34"/>
  <c r="D65" i="34"/>
  <c r="D120" i="34"/>
  <c r="D96" i="34"/>
  <c r="D66" i="34"/>
  <c r="D97" i="34"/>
  <c r="D122" i="34" s="1"/>
  <c r="D67" i="34"/>
  <c r="D98" i="34"/>
  <c r="D68" i="34"/>
  <c r="D123" i="34"/>
  <c r="D99" i="34"/>
  <c r="D69" i="34"/>
  <c r="D124" i="34"/>
  <c r="D100" i="34"/>
  <c r="D70" i="34"/>
  <c r="D125" i="34"/>
  <c r="D101" i="34"/>
  <c r="D126" i="34" s="1"/>
  <c r="D71" i="34"/>
  <c r="D102" i="34"/>
  <c r="D72" i="34"/>
  <c r="D127" i="34"/>
  <c r="D103" i="34"/>
  <c r="D73" i="34"/>
  <c r="D128" i="34"/>
  <c r="D104" i="34"/>
  <c r="D74" i="34"/>
  <c r="D105" i="34"/>
  <c r="D75" i="34"/>
  <c r="D130" i="34"/>
  <c r="D106" i="34"/>
  <c r="D76" i="34"/>
  <c r="D131" i="34"/>
  <c r="D107" i="34"/>
  <c r="D77" i="34"/>
  <c r="D132" i="34"/>
  <c r="D108" i="34"/>
  <c r="D78" i="34"/>
  <c r="D133" i="34"/>
  <c r="D109" i="34"/>
  <c r="D134" i="34" s="1"/>
  <c r="H134" i="34" s="1"/>
  <c r="D79" i="34"/>
  <c r="D110" i="34"/>
  <c r="D135" i="34" s="1"/>
  <c r="D80" i="34"/>
  <c r="E91" i="34"/>
  <c r="E61" i="34"/>
  <c r="E116" i="34"/>
  <c r="E92" i="34"/>
  <c r="E62" i="34"/>
  <c r="E117" i="34"/>
  <c r="E93" i="34"/>
  <c r="E118" i="34" s="1"/>
  <c r="E63" i="34"/>
  <c r="E94" i="34"/>
  <c r="E119" i="34" s="1"/>
  <c r="E64" i="34"/>
  <c r="E95" i="34"/>
  <c r="E120" i="34" s="1"/>
  <c r="E65" i="34"/>
  <c r="E96" i="34"/>
  <c r="E66" i="34"/>
  <c r="E121" i="34"/>
  <c r="E97" i="34"/>
  <c r="E122" i="34" s="1"/>
  <c r="E67" i="34"/>
  <c r="E98" i="34"/>
  <c r="E68" i="34"/>
  <c r="E123" i="34"/>
  <c r="E99" i="34"/>
  <c r="E69" i="34"/>
  <c r="E124" i="34"/>
  <c r="E100" i="34"/>
  <c r="E70" i="34"/>
  <c r="E125" i="34"/>
  <c r="E101" i="34"/>
  <c r="E126" i="34" s="1"/>
  <c r="E71" i="34"/>
  <c r="E102" i="34"/>
  <c r="E127" i="34" s="1"/>
  <c r="E72" i="34"/>
  <c r="E103" i="34"/>
  <c r="E73" i="34"/>
  <c r="E128" i="34"/>
  <c r="E104" i="34"/>
  <c r="E74" i="34"/>
  <c r="E129" i="34"/>
  <c r="E105" i="34"/>
  <c r="E75" i="34"/>
  <c r="E106" i="34"/>
  <c r="E76" i="34"/>
  <c r="E131" i="34"/>
  <c r="E107" i="34"/>
  <c r="E77" i="34"/>
  <c r="E132" i="34"/>
  <c r="E108" i="34"/>
  <c r="E78" i="34"/>
  <c r="E133" i="34"/>
  <c r="E109" i="34"/>
  <c r="E134" i="34" s="1"/>
  <c r="E79" i="34"/>
  <c r="E110" i="34"/>
  <c r="E135" i="34" s="1"/>
  <c r="E80" i="34"/>
  <c r="F91" i="34"/>
  <c r="F61" i="34"/>
  <c r="F116" i="34"/>
  <c r="F92" i="34"/>
  <c r="F62" i="34"/>
  <c r="F117" i="34"/>
  <c r="F93" i="34"/>
  <c r="F63" i="34"/>
  <c r="F118" i="34"/>
  <c r="F94" i="34"/>
  <c r="F119" i="34" s="1"/>
  <c r="F64" i="34"/>
  <c r="F95" i="34"/>
  <c r="F120" i="34" s="1"/>
  <c r="F65" i="34"/>
  <c r="F96" i="34"/>
  <c r="F121" i="34" s="1"/>
  <c r="F66" i="34"/>
  <c r="F97" i="34"/>
  <c r="F67" i="34"/>
  <c r="F122" i="34"/>
  <c r="F98" i="34"/>
  <c r="F68" i="34"/>
  <c r="F99" i="34"/>
  <c r="F69" i="34"/>
  <c r="F124" i="34"/>
  <c r="F100" i="34"/>
  <c r="F70" i="34"/>
  <c r="F125" i="34"/>
  <c r="F101" i="34"/>
  <c r="F71" i="34"/>
  <c r="F126" i="34"/>
  <c r="F102" i="34"/>
  <c r="F127" i="34" s="1"/>
  <c r="F72" i="34"/>
  <c r="F103" i="34"/>
  <c r="F128" i="34" s="1"/>
  <c r="F73" i="34"/>
  <c r="F104" i="34"/>
  <c r="F129" i="34" s="1"/>
  <c r="F74" i="34"/>
  <c r="F105" i="34"/>
  <c r="F75" i="34"/>
  <c r="F130" i="34"/>
  <c r="F106" i="34"/>
  <c r="F131" i="34" s="1"/>
  <c r="F76" i="34"/>
  <c r="F107" i="34"/>
  <c r="F77" i="34"/>
  <c r="F132" i="34"/>
  <c r="F108" i="34"/>
  <c r="F78" i="34"/>
  <c r="F133" i="34"/>
  <c r="F109" i="34"/>
  <c r="F79" i="34"/>
  <c r="F134" i="34"/>
  <c r="F110" i="34"/>
  <c r="F135" i="34" s="1"/>
  <c r="F80" i="34"/>
  <c r="G91" i="34"/>
  <c r="G61" i="34"/>
  <c r="G92" i="34"/>
  <c r="G62" i="34"/>
  <c r="G117" i="34"/>
  <c r="G93" i="34"/>
  <c r="G63" i="34"/>
  <c r="G118" i="34"/>
  <c r="G94" i="34"/>
  <c r="G64" i="34"/>
  <c r="G119" i="34"/>
  <c r="G95" i="34"/>
  <c r="G120" i="34" s="1"/>
  <c r="G65" i="34"/>
  <c r="G96" i="34"/>
  <c r="G121" i="34" s="1"/>
  <c r="G66" i="34"/>
  <c r="G97" i="34"/>
  <c r="G122" i="34" s="1"/>
  <c r="G67" i="34"/>
  <c r="G98" i="34"/>
  <c r="G68" i="34"/>
  <c r="G123" i="34"/>
  <c r="G99" i="34"/>
  <c r="G124" i="34" s="1"/>
  <c r="G69" i="34"/>
  <c r="G100" i="34"/>
  <c r="G70" i="34"/>
  <c r="G125" i="34"/>
  <c r="G101" i="34"/>
  <c r="G71" i="34"/>
  <c r="G126" i="34"/>
  <c r="G102" i="34"/>
  <c r="G72" i="34"/>
  <c r="G127" i="34"/>
  <c r="G103" i="34"/>
  <c r="G73" i="34"/>
  <c r="G128" i="34"/>
  <c r="G104" i="34"/>
  <c r="G129" i="34" s="1"/>
  <c r="G74" i="34"/>
  <c r="G105" i="34"/>
  <c r="G130" i="34" s="1"/>
  <c r="G75" i="34"/>
  <c r="G106" i="34"/>
  <c r="G76" i="34"/>
  <c r="G131" i="34"/>
  <c r="G107" i="34"/>
  <c r="G77" i="34"/>
  <c r="G108" i="34"/>
  <c r="G78" i="34"/>
  <c r="G133" i="34"/>
  <c r="G109" i="34"/>
  <c r="G79" i="34"/>
  <c r="G134" i="34"/>
  <c r="G80" i="34"/>
  <c r="G135" i="34"/>
  <c r="C143" i="34"/>
  <c r="H143" i="34"/>
  <c r="C32" i="34"/>
  <c r="D32" i="34"/>
  <c r="E32" i="34"/>
  <c r="F32" i="34"/>
  <c r="G32" i="34"/>
  <c r="H32" i="34"/>
  <c r="C91" i="35"/>
  <c r="C116" i="35" s="1"/>
  <c r="C61" i="35"/>
  <c r="C92" i="35"/>
  <c r="C62" i="35"/>
  <c r="C93" i="35"/>
  <c r="C63" i="35"/>
  <c r="C118" i="35"/>
  <c r="C94" i="35"/>
  <c r="C64" i="35"/>
  <c r="C119" i="35"/>
  <c r="C95" i="35"/>
  <c r="C65" i="35"/>
  <c r="C96" i="35"/>
  <c r="C66" i="35"/>
  <c r="C121" i="35"/>
  <c r="C97" i="35"/>
  <c r="C67" i="35"/>
  <c r="C122" i="35"/>
  <c r="C98" i="35"/>
  <c r="C68" i="35"/>
  <c r="C123" i="35"/>
  <c r="C99" i="35"/>
  <c r="C124" i="35" s="1"/>
  <c r="C69" i="35"/>
  <c r="C100" i="35"/>
  <c r="C125" i="35" s="1"/>
  <c r="C70" i="35"/>
  <c r="C101" i="35"/>
  <c r="C71" i="35"/>
  <c r="C126" i="35"/>
  <c r="C102" i="35"/>
  <c r="C72" i="35"/>
  <c r="C127" i="35"/>
  <c r="C103" i="35"/>
  <c r="C73" i="35"/>
  <c r="C104" i="35"/>
  <c r="C74" i="35"/>
  <c r="C129" i="35"/>
  <c r="C105" i="35"/>
  <c r="C75" i="35"/>
  <c r="C106" i="35"/>
  <c r="C76" i="35"/>
  <c r="C131" i="35"/>
  <c r="C107" i="35"/>
  <c r="C77" i="35"/>
  <c r="C132" i="35"/>
  <c r="C108" i="35"/>
  <c r="C78" i="35"/>
  <c r="C109" i="35"/>
  <c r="C79" i="35"/>
  <c r="C134" i="35"/>
  <c r="C110" i="35"/>
  <c r="C80" i="35"/>
  <c r="C135" i="35"/>
  <c r="D91" i="35"/>
  <c r="D61" i="35"/>
  <c r="D116" i="35"/>
  <c r="D92" i="35"/>
  <c r="D117" i="35" s="1"/>
  <c r="D62" i="35"/>
  <c r="D93" i="35"/>
  <c r="D63" i="35"/>
  <c r="D94" i="35"/>
  <c r="D64" i="35"/>
  <c r="D119" i="35"/>
  <c r="D95" i="35"/>
  <c r="D65" i="35"/>
  <c r="D120" i="35"/>
  <c r="D96" i="35"/>
  <c r="D66" i="35"/>
  <c r="D97" i="35"/>
  <c r="D67" i="35"/>
  <c r="D122" i="35"/>
  <c r="D98" i="35"/>
  <c r="D68" i="35"/>
  <c r="D123" i="35"/>
  <c r="D99" i="35"/>
  <c r="D69" i="35"/>
  <c r="D124" i="35"/>
  <c r="D100" i="35"/>
  <c r="D125" i="35" s="1"/>
  <c r="D70" i="35"/>
  <c r="D101" i="35"/>
  <c r="D71" i="35"/>
  <c r="D102" i="35"/>
  <c r="D72" i="35"/>
  <c r="D127" i="35"/>
  <c r="D103" i="35"/>
  <c r="D73" i="35"/>
  <c r="D128" i="35"/>
  <c r="D104" i="35"/>
  <c r="D74" i="35"/>
  <c r="D105" i="35"/>
  <c r="D75" i="35"/>
  <c r="D130" i="35"/>
  <c r="D106" i="35"/>
  <c r="D76" i="35"/>
  <c r="D131" i="35"/>
  <c r="D107" i="35"/>
  <c r="D77" i="35"/>
  <c r="D132" i="35"/>
  <c r="D108" i="35"/>
  <c r="D78" i="35"/>
  <c r="D133" i="35"/>
  <c r="D109" i="35"/>
  <c r="D79" i="35"/>
  <c r="D110" i="35"/>
  <c r="D80" i="35"/>
  <c r="D135" i="35"/>
  <c r="E91" i="35"/>
  <c r="E61" i="35"/>
  <c r="E116" i="35"/>
  <c r="E92" i="35"/>
  <c r="E62" i="35"/>
  <c r="E117" i="35"/>
  <c r="E93" i="35"/>
  <c r="E118" i="35" s="1"/>
  <c r="E63" i="35"/>
  <c r="E94" i="35"/>
  <c r="E119" i="35" s="1"/>
  <c r="E64" i="35"/>
  <c r="E95" i="35"/>
  <c r="E65" i="35"/>
  <c r="E120" i="35"/>
  <c r="E96" i="35"/>
  <c r="E66" i="35"/>
  <c r="E121" i="35"/>
  <c r="E97" i="35"/>
  <c r="E122" i="35" s="1"/>
  <c r="E67" i="35"/>
  <c r="E98" i="35"/>
  <c r="E68" i="35"/>
  <c r="E123" i="35"/>
  <c r="E99" i="35"/>
  <c r="E69" i="35"/>
  <c r="E124" i="35"/>
  <c r="E100" i="35"/>
  <c r="E70" i="35"/>
  <c r="E125" i="35"/>
  <c r="E101" i="35"/>
  <c r="E71" i="35"/>
  <c r="E126" i="35"/>
  <c r="E102" i="35"/>
  <c r="E127" i="35" s="1"/>
  <c r="E72" i="35"/>
  <c r="E103" i="35"/>
  <c r="E73" i="35"/>
  <c r="E128" i="35"/>
  <c r="E104" i="35"/>
  <c r="E74" i="35"/>
  <c r="E129" i="35"/>
  <c r="E105" i="35"/>
  <c r="E75" i="35"/>
  <c r="E130" i="35"/>
  <c r="E106" i="35"/>
  <c r="H106" i="35" s="1"/>
  <c r="E76" i="35"/>
  <c r="E107" i="35"/>
  <c r="E132" i="35" s="1"/>
  <c r="E77" i="35"/>
  <c r="E108" i="35"/>
  <c r="E78" i="35"/>
  <c r="E133" i="35"/>
  <c r="E109" i="35"/>
  <c r="E79" i="35"/>
  <c r="E134" i="35"/>
  <c r="E110" i="35"/>
  <c r="E80" i="35"/>
  <c r="E135" i="35"/>
  <c r="F91" i="35"/>
  <c r="F116" i="35" s="1"/>
  <c r="F61" i="35"/>
  <c r="F92" i="35"/>
  <c r="F117" i="35" s="1"/>
  <c r="F62" i="35"/>
  <c r="F93" i="35"/>
  <c r="F63" i="35"/>
  <c r="F118" i="35"/>
  <c r="F94" i="35"/>
  <c r="F64" i="35"/>
  <c r="F119" i="35"/>
  <c r="F95" i="35"/>
  <c r="F120" i="35" s="1"/>
  <c r="F65" i="35"/>
  <c r="F96" i="35"/>
  <c r="F66" i="35"/>
  <c r="F121" i="35"/>
  <c r="F97" i="35"/>
  <c r="F67" i="35"/>
  <c r="F122" i="35"/>
  <c r="F98" i="35"/>
  <c r="F68" i="35"/>
  <c r="F123" i="35"/>
  <c r="F99" i="35"/>
  <c r="F124" i="35" s="1"/>
  <c r="F69" i="35"/>
  <c r="F100" i="35"/>
  <c r="F125" i="35" s="1"/>
  <c r="F70" i="35"/>
  <c r="F101" i="35"/>
  <c r="F71" i="35"/>
  <c r="F126" i="35"/>
  <c r="F102" i="35"/>
  <c r="F72" i="35"/>
  <c r="F127" i="35"/>
  <c r="F103" i="35"/>
  <c r="F128" i="35" s="1"/>
  <c r="F73" i="35"/>
  <c r="F104" i="35"/>
  <c r="F74" i="35"/>
  <c r="F129" i="35"/>
  <c r="F105" i="35"/>
  <c r="F75" i="35"/>
  <c r="F130" i="35"/>
  <c r="F106" i="35"/>
  <c r="F76" i="35"/>
  <c r="F131" i="35"/>
  <c r="F107" i="35"/>
  <c r="F132" i="35" s="1"/>
  <c r="F77" i="35"/>
  <c r="F108" i="35"/>
  <c r="F133" i="35" s="1"/>
  <c r="F78" i="35"/>
  <c r="F109" i="35"/>
  <c r="F79" i="35"/>
  <c r="F134" i="35"/>
  <c r="F110" i="35"/>
  <c r="F80" i="35"/>
  <c r="F135" i="35"/>
  <c r="G91" i="35"/>
  <c r="G61" i="35"/>
  <c r="G92" i="35"/>
  <c r="G62" i="35"/>
  <c r="G117" i="35"/>
  <c r="G93" i="35"/>
  <c r="G63" i="35"/>
  <c r="G118" i="35"/>
  <c r="G94" i="35"/>
  <c r="G64" i="35"/>
  <c r="G119" i="35"/>
  <c r="G95" i="35"/>
  <c r="G120" i="35" s="1"/>
  <c r="G65" i="35"/>
  <c r="G96" i="35"/>
  <c r="G66" i="35"/>
  <c r="G97" i="35"/>
  <c r="G67" i="35"/>
  <c r="G122" i="35"/>
  <c r="G98" i="35"/>
  <c r="G68" i="35"/>
  <c r="G123" i="35"/>
  <c r="G99" i="35"/>
  <c r="G69" i="35"/>
  <c r="G100" i="35"/>
  <c r="G70" i="35"/>
  <c r="G125" i="35"/>
  <c r="G101" i="35"/>
  <c r="G71" i="35"/>
  <c r="G126" i="35"/>
  <c r="G102" i="35"/>
  <c r="G72" i="35"/>
  <c r="G127" i="35"/>
  <c r="G103" i="35"/>
  <c r="G128" i="35" s="1"/>
  <c r="G73" i="35"/>
  <c r="G104" i="35"/>
  <c r="G129" i="35" s="1"/>
  <c r="G74" i="35"/>
  <c r="G105" i="35"/>
  <c r="G75" i="35"/>
  <c r="G130" i="35"/>
  <c r="G106" i="35"/>
  <c r="G76" i="35"/>
  <c r="G131" i="35"/>
  <c r="G107" i="35"/>
  <c r="G132" i="35" s="1"/>
  <c r="G77" i="35"/>
  <c r="G108" i="35"/>
  <c r="G78" i="35"/>
  <c r="G133" i="35"/>
  <c r="G109" i="35"/>
  <c r="G79" i="35"/>
  <c r="G134" i="35"/>
  <c r="G80" i="35"/>
  <c r="G135" i="35"/>
  <c r="C143" i="35"/>
  <c r="H143" i="35"/>
  <c r="C32" i="35"/>
  <c r="D32" i="35"/>
  <c r="E32" i="35"/>
  <c r="F32" i="35"/>
  <c r="G32" i="35"/>
  <c r="H32" i="35"/>
  <c r="C33" i="35"/>
  <c r="C34" i="35"/>
  <c r="C35" i="35"/>
  <c r="C36" i="35"/>
  <c r="C37" i="35"/>
  <c r="C38" i="35"/>
  <c r="C39" i="35"/>
  <c r="C40" i="35"/>
  <c r="C41" i="35"/>
  <c r="C42" i="35"/>
  <c r="C43" i="35"/>
  <c r="C44" i="35"/>
  <c r="C45" i="35"/>
  <c r="C46" i="35"/>
  <c r="C47" i="35"/>
  <c r="C48" i="35"/>
  <c r="C49" i="35"/>
  <c r="C50" i="35"/>
  <c r="C51" i="35"/>
  <c r="C52" i="35"/>
  <c r="C243" i="35"/>
  <c r="C218" i="35"/>
  <c r="C91" i="36"/>
  <c r="C116" i="36" s="1"/>
  <c r="C61" i="36"/>
  <c r="C92" i="36"/>
  <c r="C117" i="36" s="1"/>
  <c r="C62" i="36"/>
  <c r="C93" i="36"/>
  <c r="C118" i="36" s="1"/>
  <c r="C63" i="36"/>
  <c r="C94" i="36"/>
  <c r="C64" i="36"/>
  <c r="C95" i="36"/>
  <c r="C120" i="36" s="1"/>
  <c r="C65" i="36"/>
  <c r="C96" i="36"/>
  <c r="C121" i="36" s="1"/>
  <c r="C66" i="36"/>
  <c r="C97" i="36"/>
  <c r="C67" i="36"/>
  <c r="C98" i="36"/>
  <c r="C123" i="36" s="1"/>
  <c r="C68" i="36"/>
  <c r="C99" i="36"/>
  <c r="C124" i="36" s="1"/>
  <c r="C69" i="36"/>
  <c r="C100" i="36"/>
  <c r="C125" i="36" s="1"/>
  <c r="C70" i="36"/>
  <c r="C101" i="36"/>
  <c r="C71" i="36"/>
  <c r="C126" i="36"/>
  <c r="C102" i="36"/>
  <c r="C72" i="36"/>
  <c r="C103" i="36"/>
  <c r="C128" i="36" s="1"/>
  <c r="C73" i="36"/>
  <c r="C104" i="36"/>
  <c r="C129" i="36" s="1"/>
  <c r="C74" i="36"/>
  <c r="C105" i="36"/>
  <c r="C130" i="36"/>
  <c r="C75" i="36"/>
  <c r="C106" i="36"/>
  <c r="C131" i="36" s="1"/>
  <c r="C76" i="36"/>
  <c r="C107" i="36"/>
  <c r="C132" i="36" s="1"/>
  <c r="C77" i="36"/>
  <c r="C108" i="36"/>
  <c r="C78" i="36"/>
  <c r="C109" i="36"/>
  <c r="C134" i="36"/>
  <c r="C79" i="36"/>
  <c r="C110" i="36"/>
  <c r="C80" i="36"/>
  <c r="D91" i="36"/>
  <c r="D61" i="36"/>
  <c r="D92" i="36"/>
  <c r="D117" i="36" s="1"/>
  <c r="H117" i="36" s="1"/>
  <c r="D62" i="36"/>
  <c r="D93" i="36"/>
  <c r="D118" i="36" s="1"/>
  <c r="D63" i="36"/>
  <c r="D94" i="36"/>
  <c r="D119" i="36"/>
  <c r="D64" i="36"/>
  <c r="D95" i="36"/>
  <c r="D65" i="36"/>
  <c r="D96" i="36"/>
  <c r="D121" i="36" s="1"/>
  <c r="D66" i="36"/>
  <c r="D97" i="36"/>
  <c r="D122" i="36" s="1"/>
  <c r="D67" i="36"/>
  <c r="D98" i="36"/>
  <c r="D123" i="36" s="1"/>
  <c r="D68" i="36"/>
  <c r="D99" i="36"/>
  <c r="D124" i="36"/>
  <c r="D69" i="36"/>
  <c r="D100" i="36"/>
  <c r="D125" i="36" s="1"/>
  <c r="D70" i="36"/>
  <c r="D101" i="36"/>
  <c r="D126" i="36" s="1"/>
  <c r="H126" i="36" s="1"/>
  <c r="D178" i="36" s="1"/>
  <c r="D71" i="36"/>
  <c r="D102" i="36"/>
  <c r="D72" i="36"/>
  <c r="D103" i="36"/>
  <c r="D128" i="36"/>
  <c r="D73" i="36"/>
  <c r="D104" i="36"/>
  <c r="D129" i="36" s="1"/>
  <c r="D74" i="36"/>
  <c r="D105" i="36"/>
  <c r="D130" i="36" s="1"/>
  <c r="D75" i="36"/>
  <c r="D106" i="36"/>
  <c r="D131" i="36" s="1"/>
  <c r="D76" i="36"/>
  <c r="D107" i="36"/>
  <c r="D132" i="36"/>
  <c r="D77" i="36"/>
  <c r="D108" i="36"/>
  <c r="D133" i="36" s="1"/>
  <c r="D78" i="36"/>
  <c r="D109" i="36"/>
  <c r="D134" i="36" s="1"/>
  <c r="D79" i="36"/>
  <c r="D110" i="36"/>
  <c r="D80" i="36"/>
  <c r="E91" i="36"/>
  <c r="E116" i="36"/>
  <c r="E61" i="36"/>
  <c r="E92" i="36"/>
  <c r="E117" i="36" s="1"/>
  <c r="E62" i="36"/>
  <c r="E93" i="36"/>
  <c r="E118" i="36" s="1"/>
  <c r="E63" i="36"/>
  <c r="E94" i="36"/>
  <c r="E119" i="36" s="1"/>
  <c r="E64" i="36"/>
  <c r="E95" i="36"/>
  <c r="E120" i="36"/>
  <c r="E65" i="36"/>
  <c r="E96" i="36"/>
  <c r="E66" i="36"/>
  <c r="E97" i="36"/>
  <c r="E122" i="36" s="1"/>
  <c r="E67" i="36"/>
  <c r="E98" i="36"/>
  <c r="E68" i="36"/>
  <c r="E99" i="36"/>
  <c r="E124" i="36" s="1"/>
  <c r="E69" i="36"/>
  <c r="E100" i="36"/>
  <c r="E125" i="36" s="1"/>
  <c r="E70" i="36"/>
  <c r="E101" i="36"/>
  <c r="E126" i="36"/>
  <c r="E71" i="36"/>
  <c r="E102" i="36"/>
  <c r="E127" i="36" s="1"/>
  <c r="E72" i="36"/>
  <c r="E103" i="36"/>
  <c r="E73" i="36"/>
  <c r="E104" i="36"/>
  <c r="E74" i="36"/>
  <c r="E105" i="36"/>
  <c r="E130" i="36" s="1"/>
  <c r="E75" i="36"/>
  <c r="E106" i="36"/>
  <c r="E76" i="36"/>
  <c r="E107" i="36"/>
  <c r="E132" i="36" s="1"/>
  <c r="E77" i="36"/>
  <c r="E108" i="36"/>
  <c r="E133" i="36" s="1"/>
  <c r="E78" i="36"/>
  <c r="E109" i="36"/>
  <c r="E134" i="36"/>
  <c r="E79" i="36"/>
  <c r="E110" i="36"/>
  <c r="E135" i="36" s="1"/>
  <c r="E80" i="36"/>
  <c r="F91" i="36"/>
  <c r="F116" i="36" s="1"/>
  <c r="F61" i="36"/>
  <c r="F92" i="36"/>
  <c r="F117" i="36" s="1"/>
  <c r="F62" i="36"/>
  <c r="F93" i="36"/>
  <c r="F118" i="36"/>
  <c r="F63" i="36"/>
  <c r="F94" i="36"/>
  <c r="F119" i="36" s="1"/>
  <c r="F64" i="36"/>
  <c r="F95" i="36"/>
  <c r="F120" i="36" s="1"/>
  <c r="F65" i="36"/>
  <c r="F96" i="36"/>
  <c r="F121" i="36" s="1"/>
  <c r="F66" i="36"/>
  <c r="F97" i="36"/>
  <c r="F67" i="36"/>
  <c r="F98" i="36"/>
  <c r="F123" i="36" s="1"/>
  <c r="F68" i="36"/>
  <c r="F99" i="36"/>
  <c r="F124" i="36" s="1"/>
  <c r="F69" i="36"/>
  <c r="F100" i="36"/>
  <c r="F125" i="36" s="1"/>
  <c r="F70" i="36"/>
  <c r="F101" i="36"/>
  <c r="F126" i="36" s="1"/>
  <c r="F71" i="36"/>
  <c r="F102" i="36"/>
  <c r="F127" i="36"/>
  <c r="F72" i="36"/>
  <c r="F103" i="36"/>
  <c r="F128" i="36" s="1"/>
  <c r="F73" i="36"/>
  <c r="F104" i="36"/>
  <c r="F129" i="36" s="1"/>
  <c r="F74" i="36"/>
  <c r="F105" i="36"/>
  <c r="F75" i="36"/>
  <c r="F106" i="36"/>
  <c r="F131" i="36" s="1"/>
  <c r="F76" i="36"/>
  <c r="F107" i="36"/>
  <c r="F132" i="36"/>
  <c r="F77" i="36"/>
  <c r="F108" i="36"/>
  <c r="F133" i="36" s="1"/>
  <c r="F78" i="36"/>
  <c r="F109" i="36"/>
  <c r="F134" i="36" s="1"/>
  <c r="F79" i="36"/>
  <c r="F110" i="36"/>
  <c r="F135" i="36" s="1"/>
  <c r="F80" i="36"/>
  <c r="G91" i="36"/>
  <c r="G116" i="36" s="1"/>
  <c r="G61" i="36"/>
  <c r="G92" i="36"/>
  <c r="G117" i="36"/>
  <c r="G62" i="36"/>
  <c r="G93" i="36"/>
  <c r="G118" i="36" s="1"/>
  <c r="G63" i="36"/>
  <c r="G94" i="36"/>
  <c r="G119" i="36" s="1"/>
  <c r="G64" i="36"/>
  <c r="G95" i="36"/>
  <c r="G120" i="36" s="1"/>
  <c r="G65" i="36"/>
  <c r="G96" i="36"/>
  <c r="G66" i="36"/>
  <c r="G97" i="36"/>
  <c r="G122" i="36" s="1"/>
  <c r="G67" i="36"/>
  <c r="G98" i="36"/>
  <c r="G68" i="36"/>
  <c r="G99" i="36"/>
  <c r="G69" i="36"/>
  <c r="G100" i="36"/>
  <c r="G125" i="36" s="1"/>
  <c r="G70" i="36"/>
  <c r="G101" i="36"/>
  <c r="G126" i="36" s="1"/>
  <c r="G71" i="36"/>
  <c r="G102" i="36"/>
  <c r="G127" i="36"/>
  <c r="G72" i="36"/>
  <c r="G103" i="36"/>
  <c r="G128" i="36" s="1"/>
  <c r="G73" i="36"/>
  <c r="G104" i="36"/>
  <c r="G129" i="36"/>
  <c r="G74" i="36"/>
  <c r="G105" i="36"/>
  <c r="G130" i="36" s="1"/>
  <c r="G75" i="36"/>
  <c r="G106" i="36"/>
  <c r="G131" i="36" s="1"/>
  <c r="G76" i="36"/>
  <c r="G107" i="36"/>
  <c r="G132" i="36" s="1"/>
  <c r="G77" i="36"/>
  <c r="G108" i="36"/>
  <c r="G133" i="36" s="1"/>
  <c r="G78" i="36"/>
  <c r="G109" i="36"/>
  <c r="G79" i="36"/>
  <c r="G134" i="36"/>
  <c r="G80" i="36"/>
  <c r="G135" i="36"/>
  <c r="C143" i="36"/>
  <c r="H143" i="36"/>
  <c r="C32" i="36"/>
  <c r="D32" i="36"/>
  <c r="E32" i="36"/>
  <c r="F32" i="36"/>
  <c r="G32" i="36"/>
  <c r="H32" i="36"/>
  <c r="C33" i="36"/>
  <c r="C34" i="36"/>
  <c r="C35" i="36"/>
  <c r="C36" i="36"/>
  <c r="C37" i="36"/>
  <c r="C38" i="36"/>
  <c r="C39" i="36"/>
  <c r="C40" i="36"/>
  <c r="C41" i="36"/>
  <c r="C42" i="36"/>
  <c r="C43" i="36"/>
  <c r="C44" i="36"/>
  <c r="C45" i="36"/>
  <c r="C46" i="36"/>
  <c r="C47" i="36"/>
  <c r="C48" i="36"/>
  <c r="C49" i="36"/>
  <c r="C50" i="36"/>
  <c r="C51" i="36"/>
  <c r="C52" i="36"/>
  <c r="C243" i="36"/>
  <c r="C218" i="36"/>
  <c r="C91" i="37"/>
  <c r="C116" i="37" s="1"/>
  <c r="C61" i="37"/>
  <c r="C92" i="37"/>
  <c r="C117" i="37" s="1"/>
  <c r="C62" i="37"/>
  <c r="C93" i="37"/>
  <c r="C63" i="37"/>
  <c r="C118" i="37"/>
  <c r="C94" i="37"/>
  <c r="C64" i="37"/>
  <c r="C119" i="37"/>
  <c r="C95" i="37"/>
  <c r="C120" i="37" s="1"/>
  <c r="C65" i="37"/>
  <c r="C96" i="37"/>
  <c r="C121" i="37" s="1"/>
  <c r="C66" i="37"/>
  <c r="C97" i="37"/>
  <c r="C67" i="37"/>
  <c r="C122" i="37"/>
  <c r="C98" i="37"/>
  <c r="C123" i="37" s="1"/>
  <c r="H123" i="37" s="1"/>
  <c r="C68" i="37"/>
  <c r="C99" i="37"/>
  <c r="C124" i="37" s="1"/>
  <c r="C69" i="37"/>
  <c r="C100" i="37"/>
  <c r="C125" i="37" s="1"/>
  <c r="C70" i="37"/>
  <c r="C101" i="37"/>
  <c r="C71" i="37"/>
  <c r="C126" i="37"/>
  <c r="C102" i="37"/>
  <c r="C72" i="37"/>
  <c r="C127" i="37"/>
  <c r="C103" i="37"/>
  <c r="C128" i="37" s="1"/>
  <c r="C73" i="37"/>
  <c r="C104" i="37"/>
  <c r="C129" i="37" s="1"/>
  <c r="C74" i="37"/>
  <c r="C105" i="37"/>
  <c r="C75" i="37"/>
  <c r="C130" i="37"/>
  <c r="C106" i="37"/>
  <c r="C76" i="37"/>
  <c r="C131" i="37"/>
  <c r="C107" i="37"/>
  <c r="C132" i="37" s="1"/>
  <c r="C77" i="37"/>
  <c r="C108" i="37"/>
  <c r="C133" i="37" s="1"/>
  <c r="C78" i="37"/>
  <c r="C109" i="37"/>
  <c r="C79" i="37"/>
  <c r="C134" i="37"/>
  <c r="C110" i="37"/>
  <c r="C80" i="37"/>
  <c r="C135" i="37"/>
  <c r="D91" i="37"/>
  <c r="D116" i="37" s="1"/>
  <c r="D61" i="37"/>
  <c r="D92" i="37"/>
  <c r="D117" i="37" s="1"/>
  <c r="D62" i="37"/>
  <c r="D93" i="37"/>
  <c r="D63" i="37"/>
  <c r="D118" i="37"/>
  <c r="D94" i="37"/>
  <c r="D64" i="37"/>
  <c r="D119" i="37"/>
  <c r="D95" i="37"/>
  <c r="D120" i="37" s="1"/>
  <c r="D65" i="37"/>
  <c r="D96" i="37"/>
  <c r="D121" i="37" s="1"/>
  <c r="D66" i="37"/>
  <c r="D97" i="37"/>
  <c r="D67" i="37"/>
  <c r="D122" i="37"/>
  <c r="D98" i="37"/>
  <c r="D68" i="37"/>
  <c r="D123" i="37"/>
  <c r="D99" i="37"/>
  <c r="D124" i="37" s="1"/>
  <c r="D69" i="37"/>
  <c r="D100" i="37"/>
  <c r="D125" i="37" s="1"/>
  <c r="D70" i="37"/>
  <c r="D101" i="37"/>
  <c r="D71" i="37"/>
  <c r="D126" i="37"/>
  <c r="D102" i="37"/>
  <c r="D72" i="37"/>
  <c r="D127" i="37"/>
  <c r="D103" i="37"/>
  <c r="D128" i="37" s="1"/>
  <c r="D73" i="37"/>
  <c r="D104" i="37"/>
  <c r="D129" i="37" s="1"/>
  <c r="D74" i="37"/>
  <c r="D105" i="37"/>
  <c r="D75" i="37"/>
  <c r="D130" i="37"/>
  <c r="D106" i="37"/>
  <c r="D76" i="37"/>
  <c r="D131" i="37"/>
  <c r="D107" i="37"/>
  <c r="D132" i="37" s="1"/>
  <c r="D77" i="37"/>
  <c r="D108" i="37"/>
  <c r="D133" i="37" s="1"/>
  <c r="D78" i="37"/>
  <c r="D109" i="37"/>
  <c r="D79" i="37"/>
  <c r="D134" i="37"/>
  <c r="D110" i="37"/>
  <c r="D80" i="37"/>
  <c r="D135" i="37"/>
  <c r="E91" i="37"/>
  <c r="E116" i="37" s="1"/>
  <c r="E61" i="37"/>
  <c r="E92" i="37"/>
  <c r="E117" i="37" s="1"/>
  <c r="E62" i="37"/>
  <c r="E93" i="37"/>
  <c r="E63" i="37"/>
  <c r="E118" i="37"/>
  <c r="E94" i="37"/>
  <c r="E64" i="37"/>
  <c r="E119" i="37"/>
  <c r="E95" i="37"/>
  <c r="E111" i="37" s="1"/>
  <c r="E65" i="37"/>
  <c r="E96" i="37"/>
  <c r="E121" i="37" s="1"/>
  <c r="E66" i="37"/>
  <c r="E97" i="37"/>
  <c r="E67" i="37"/>
  <c r="E122" i="37"/>
  <c r="E98" i="37"/>
  <c r="E68" i="37"/>
  <c r="E123" i="37"/>
  <c r="E99" i="37"/>
  <c r="E124" i="37" s="1"/>
  <c r="E69" i="37"/>
  <c r="E100" i="37"/>
  <c r="E125" i="37" s="1"/>
  <c r="E70" i="37"/>
  <c r="E101" i="37"/>
  <c r="E71" i="37"/>
  <c r="E126" i="37"/>
  <c r="E102" i="37"/>
  <c r="E72" i="37"/>
  <c r="E127" i="37"/>
  <c r="E103" i="37"/>
  <c r="E128" i="37" s="1"/>
  <c r="E73" i="37"/>
  <c r="E104" i="37"/>
  <c r="E129" i="37" s="1"/>
  <c r="E74" i="37"/>
  <c r="E105" i="37"/>
  <c r="E75" i="37"/>
  <c r="E130" i="37"/>
  <c r="E106" i="37"/>
  <c r="E76" i="37"/>
  <c r="E131" i="37"/>
  <c r="E107" i="37"/>
  <c r="E132" i="37" s="1"/>
  <c r="E77" i="37"/>
  <c r="E108" i="37"/>
  <c r="E133" i="37" s="1"/>
  <c r="E78" i="37"/>
  <c r="E109" i="37"/>
  <c r="E79" i="37"/>
  <c r="E134" i="37"/>
  <c r="E110" i="37"/>
  <c r="E80" i="37"/>
  <c r="E135" i="37"/>
  <c r="F91" i="37"/>
  <c r="F116" i="37" s="1"/>
  <c r="F61" i="37"/>
  <c r="F92" i="37"/>
  <c r="F117" i="37" s="1"/>
  <c r="F62" i="37"/>
  <c r="F93" i="37"/>
  <c r="F63" i="37"/>
  <c r="F118" i="37"/>
  <c r="F94" i="37"/>
  <c r="F64" i="37"/>
  <c r="F119" i="37"/>
  <c r="F95" i="37"/>
  <c r="F120" i="37" s="1"/>
  <c r="F65" i="37"/>
  <c r="F96" i="37"/>
  <c r="F121" i="37" s="1"/>
  <c r="F66" i="37"/>
  <c r="F97" i="37"/>
  <c r="F67" i="37"/>
  <c r="F122" i="37"/>
  <c r="F98" i="37"/>
  <c r="F68" i="37"/>
  <c r="F123" i="37"/>
  <c r="F99" i="37"/>
  <c r="F124" i="37" s="1"/>
  <c r="F69" i="37"/>
  <c r="F100" i="37"/>
  <c r="F125" i="37" s="1"/>
  <c r="F70" i="37"/>
  <c r="F101" i="37"/>
  <c r="F71" i="37"/>
  <c r="F126" i="37"/>
  <c r="F102" i="37"/>
  <c r="F72" i="37"/>
  <c r="F127" i="37"/>
  <c r="F103" i="37"/>
  <c r="F128" i="37" s="1"/>
  <c r="F73" i="37"/>
  <c r="F104" i="37"/>
  <c r="F129" i="37" s="1"/>
  <c r="F74" i="37"/>
  <c r="F105" i="37"/>
  <c r="F75" i="37"/>
  <c r="F130" i="37"/>
  <c r="F106" i="37"/>
  <c r="F76" i="37"/>
  <c r="F131" i="37"/>
  <c r="F107" i="37"/>
  <c r="F132" i="37" s="1"/>
  <c r="F77" i="37"/>
  <c r="F108" i="37"/>
  <c r="F133" i="37" s="1"/>
  <c r="F78" i="37"/>
  <c r="F109" i="37"/>
  <c r="F79" i="37"/>
  <c r="F134" i="37"/>
  <c r="F110" i="37"/>
  <c r="F80" i="37"/>
  <c r="F135" i="37"/>
  <c r="G91" i="37"/>
  <c r="G116" i="37" s="1"/>
  <c r="G61" i="37"/>
  <c r="G92" i="37"/>
  <c r="G117" i="37" s="1"/>
  <c r="G62" i="37"/>
  <c r="G93" i="37"/>
  <c r="G63" i="37"/>
  <c r="G118" i="37"/>
  <c r="G94" i="37"/>
  <c r="G64" i="37"/>
  <c r="G119" i="37"/>
  <c r="G95" i="37"/>
  <c r="G120" i="37" s="1"/>
  <c r="G65" i="37"/>
  <c r="G96" i="37"/>
  <c r="G121" i="37" s="1"/>
  <c r="G66" i="37"/>
  <c r="G97" i="37"/>
  <c r="G67" i="37"/>
  <c r="G122" i="37"/>
  <c r="G98" i="37"/>
  <c r="G68" i="37"/>
  <c r="G123" i="37"/>
  <c r="G99" i="37"/>
  <c r="G124" i="37" s="1"/>
  <c r="G69" i="37"/>
  <c r="G100" i="37"/>
  <c r="G125" i="37" s="1"/>
  <c r="G70" i="37"/>
  <c r="G101" i="37"/>
  <c r="G71" i="37"/>
  <c r="G126" i="37"/>
  <c r="G102" i="37"/>
  <c r="G72" i="37"/>
  <c r="G127" i="37"/>
  <c r="G103" i="37"/>
  <c r="G128" i="37" s="1"/>
  <c r="G73" i="37"/>
  <c r="G104" i="37"/>
  <c r="G129" i="37" s="1"/>
  <c r="G74" i="37"/>
  <c r="G105" i="37"/>
  <c r="G75" i="37"/>
  <c r="G130" i="37"/>
  <c r="G106" i="37"/>
  <c r="G76" i="37"/>
  <c r="G131" i="37"/>
  <c r="G107" i="37"/>
  <c r="G132" i="37" s="1"/>
  <c r="G77" i="37"/>
  <c r="G108" i="37"/>
  <c r="G133" i="37" s="1"/>
  <c r="G78" i="37"/>
  <c r="G109" i="37"/>
  <c r="G79" i="37"/>
  <c r="G134" i="37"/>
  <c r="G80" i="37"/>
  <c r="G135" i="37"/>
  <c r="C143" i="37"/>
  <c r="H143" i="37"/>
  <c r="C32" i="37"/>
  <c r="D32" i="37"/>
  <c r="E32" i="37"/>
  <c r="F32" i="37"/>
  <c r="G32" i="37"/>
  <c r="C33" i="37"/>
  <c r="C34" i="37"/>
  <c r="C35" i="37"/>
  <c r="C36" i="37"/>
  <c r="C37" i="37"/>
  <c r="C38" i="37"/>
  <c r="C39" i="37"/>
  <c r="C40" i="37"/>
  <c r="C41" i="37"/>
  <c r="C42" i="37"/>
  <c r="C43" i="37"/>
  <c r="C44" i="37"/>
  <c r="D44" i="37"/>
  <c r="E44" i="37"/>
  <c r="F44" i="37"/>
  <c r="G44" i="37"/>
  <c r="H355" i="37"/>
  <c r="C45" i="37"/>
  <c r="C46" i="37"/>
  <c r="C47" i="37"/>
  <c r="C48" i="37"/>
  <c r="C49" i="37"/>
  <c r="C50" i="37"/>
  <c r="C51" i="37"/>
  <c r="C91" i="38"/>
  <c r="C116" i="38"/>
  <c r="C61" i="38"/>
  <c r="C92" i="38"/>
  <c r="C117" i="38"/>
  <c r="C62" i="38"/>
  <c r="C93" i="38"/>
  <c r="C63" i="38"/>
  <c r="C118" i="38"/>
  <c r="C94" i="38"/>
  <c r="C64" i="38"/>
  <c r="C95" i="38"/>
  <c r="C65" i="38"/>
  <c r="C120" i="38"/>
  <c r="C96" i="38"/>
  <c r="C121" i="38"/>
  <c r="C66" i="38"/>
  <c r="C97" i="38"/>
  <c r="C122" i="38"/>
  <c r="C67" i="38"/>
  <c r="C98" i="38"/>
  <c r="C68" i="38"/>
  <c r="C123" i="38"/>
  <c r="C99" i="38"/>
  <c r="C124" i="38"/>
  <c r="C69" i="38"/>
  <c r="C100" i="38"/>
  <c r="C70" i="38"/>
  <c r="C125" i="38"/>
  <c r="C101" i="38"/>
  <c r="C71" i="38"/>
  <c r="C126" i="38"/>
  <c r="C102" i="38"/>
  <c r="C72" i="38"/>
  <c r="C103" i="38"/>
  <c r="C128" i="38"/>
  <c r="C73" i="38"/>
  <c r="C104" i="38"/>
  <c r="C74" i="38"/>
  <c r="C105" i="38"/>
  <c r="C130" i="38"/>
  <c r="C75" i="38"/>
  <c r="C106" i="38"/>
  <c r="C76" i="38"/>
  <c r="C131" i="38"/>
  <c r="C107" i="38"/>
  <c r="C77" i="38"/>
  <c r="C132" i="38"/>
  <c r="C108" i="38"/>
  <c r="C78" i="38"/>
  <c r="C133" i="38"/>
  <c r="C109" i="38"/>
  <c r="C79" i="38"/>
  <c r="C134" i="38"/>
  <c r="C110" i="38"/>
  <c r="C80" i="38"/>
  <c r="D91" i="38"/>
  <c r="D61" i="38"/>
  <c r="D116" i="38"/>
  <c r="D92" i="38"/>
  <c r="D117" i="38"/>
  <c r="D62" i="38"/>
  <c r="D93" i="38"/>
  <c r="D63" i="38"/>
  <c r="D118" i="38"/>
  <c r="D94" i="38"/>
  <c r="D64" i="38"/>
  <c r="D119" i="38"/>
  <c r="D95" i="38"/>
  <c r="D65" i="38"/>
  <c r="D96" i="38"/>
  <c r="D121" i="38"/>
  <c r="D66" i="38"/>
  <c r="D97" i="38"/>
  <c r="D67" i="38"/>
  <c r="D122" i="38"/>
  <c r="D98" i="38"/>
  <c r="D68" i="38"/>
  <c r="D123" i="38"/>
  <c r="D99" i="38"/>
  <c r="D69" i="38"/>
  <c r="D124" i="38"/>
  <c r="D100" i="38"/>
  <c r="D125" i="38"/>
  <c r="D70" i="38"/>
  <c r="D101" i="38"/>
  <c r="D126" i="38"/>
  <c r="D71" i="38"/>
  <c r="D102" i="38"/>
  <c r="D72" i="38"/>
  <c r="D127" i="38"/>
  <c r="D103" i="38"/>
  <c r="D73" i="38"/>
  <c r="D104" i="38"/>
  <c r="D129" i="38"/>
  <c r="D74" i="38"/>
  <c r="D105" i="38"/>
  <c r="D75" i="38"/>
  <c r="D130" i="38"/>
  <c r="D106" i="38"/>
  <c r="D76" i="38"/>
  <c r="D131" i="38"/>
  <c r="D107" i="38"/>
  <c r="D77" i="38"/>
  <c r="D132" i="38"/>
  <c r="D108" i="38"/>
  <c r="D133" i="38"/>
  <c r="D78" i="38"/>
  <c r="D109" i="38"/>
  <c r="D134" i="38"/>
  <c r="D79" i="38"/>
  <c r="D110" i="38"/>
  <c r="D135" i="38"/>
  <c r="D80" i="38"/>
  <c r="E91" i="38"/>
  <c r="E61" i="38"/>
  <c r="E116" i="38"/>
  <c r="E92" i="38"/>
  <c r="E62" i="38"/>
  <c r="E117" i="38"/>
  <c r="E93" i="38"/>
  <c r="E118" i="38"/>
  <c r="E63" i="38"/>
  <c r="E94" i="38"/>
  <c r="E64" i="38"/>
  <c r="E119" i="38"/>
  <c r="E95" i="38"/>
  <c r="E65" i="38"/>
  <c r="E120" i="38"/>
  <c r="E96" i="38"/>
  <c r="E66" i="38"/>
  <c r="E97" i="38"/>
  <c r="E122" i="38"/>
  <c r="E67" i="38"/>
  <c r="E98" i="38"/>
  <c r="H98" i="38"/>
  <c r="E68" i="38"/>
  <c r="E99" i="38"/>
  <c r="E69" i="38"/>
  <c r="E124" i="38"/>
  <c r="E100" i="38"/>
  <c r="E70" i="38"/>
  <c r="E125" i="38"/>
  <c r="E101" i="38"/>
  <c r="E126" i="38"/>
  <c r="H126" i="38"/>
  <c r="E71" i="38"/>
  <c r="E102" i="38"/>
  <c r="E72" i="38"/>
  <c r="E127" i="38"/>
  <c r="E103" i="38"/>
  <c r="E73" i="38"/>
  <c r="E128" i="38"/>
  <c r="E104" i="38"/>
  <c r="E129" i="38"/>
  <c r="E74" i="38"/>
  <c r="E105" i="38"/>
  <c r="E130" i="38"/>
  <c r="E75" i="38"/>
  <c r="E106" i="38"/>
  <c r="E76" i="38"/>
  <c r="E131" i="38"/>
  <c r="E107" i="38"/>
  <c r="E77" i="38"/>
  <c r="E132" i="38"/>
  <c r="E108" i="38"/>
  <c r="E78" i="38"/>
  <c r="E133" i="38"/>
  <c r="E109" i="38"/>
  <c r="E134" i="38"/>
  <c r="E79" i="38"/>
  <c r="E110" i="38"/>
  <c r="E135" i="38"/>
  <c r="E80" i="38"/>
  <c r="F91" i="38"/>
  <c r="F61" i="38"/>
  <c r="F116" i="38"/>
  <c r="F92" i="38"/>
  <c r="F62" i="38"/>
  <c r="F117" i="38"/>
  <c r="F93" i="38"/>
  <c r="F63" i="38"/>
  <c r="F118" i="38"/>
  <c r="F94" i="38"/>
  <c r="F119" i="38"/>
  <c r="F64" i="38"/>
  <c r="F95" i="38"/>
  <c r="F120" i="38"/>
  <c r="F65" i="38"/>
  <c r="F96" i="38"/>
  <c r="F121" i="38"/>
  <c r="F66" i="38"/>
  <c r="F97" i="38"/>
  <c r="F122" i="38"/>
  <c r="F67" i="38"/>
  <c r="F98" i="38"/>
  <c r="F123" i="38"/>
  <c r="F68" i="38"/>
  <c r="F99" i="38"/>
  <c r="F69" i="38"/>
  <c r="F124" i="38"/>
  <c r="F100" i="38"/>
  <c r="F70" i="38"/>
  <c r="F125" i="38"/>
  <c r="F101" i="38"/>
  <c r="F71" i="38"/>
  <c r="F126" i="38"/>
  <c r="F102" i="38"/>
  <c r="F127" i="38"/>
  <c r="F72" i="38"/>
  <c r="F103" i="38"/>
  <c r="F73" i="38"/>
  <c r="F128" i="38"/>
  <c r="F104" i="38"/>
  <c r="F129" i="38"/>
  <c r="F74" i="38"/>
  <c r="F105" i="38"/>
  <c r="F130" i="38"/>
  <c r="F75" i="38"/>
  <c r="F106" i="38"/>
  <c r="F131" i="38"/>
  <c r="F76" i="38"/>
  <c r="F107" i="38"/>
  <c r="F77" i="38"/>
  <c r="F108" i="38"/>
  <c r="F78" i="38"/>
  <c r="F133" i="38"/>
  <c r="F109" i="38"/>
  <c r="F79" i="38"/>
  <c r="F134" i="38"/>
  <c r="F110" i="38"/>
  <c r="F135" i="38"/>
  <c r="F80" i="38"/>
  <c r="G91" i="38"/>
  <c r="G116" i="38"/>
  <c r="G61" i="38"/>
  <c r="G92" i="38"/>
  <c r="H92" i="38"/>
  <c r="G62" i="38"/>
  <c r="G117" i="38"/>
  <c r="G93" i="38"/>
  <c r="G63" i="38"/>
  <c r="G118" i="38"/>
  <c r="G94" i="38"/>
  <c r="G64" i="38"/>
  <c r="G119" i="38"/>
  <c r="G95" i="38"/>
  <c r="G120" i="38"/>
  <c r="G65" i="38"/>
  <c r="G96" i="38"/>
  <c r="G121" i="38"/>
  <c r="G66" i="38"/>
  <c r="G97" i="38"/>
  <c r="G122" i="38"/>
  <c r="G67" i="38"/>
  <c r="G98" i="38"/>
  <c r="G123" i="38"/>
  <c r="G68" i="38"/>
  <c r="G99" i="38"/>
  <c r="G124" i="38"/>
  <c r="G69" i="38"/>
  <c r="G100" i="38"/>
  <c r="G70" i="38"/>
  <c r="G101" i="38"/>
  <c r="G71" i="38"/>
  <c r="G126" i="38"/>
  <c r="G102" i="38"/>
  <c r="G72" i="38"/>
  <c r="G127" i="38"/>
  <c r="G103" i="38"/>
  <c r="G128" i="38"/>
  <c r="G73" i="38"/>
  <c r="G104" i="38"/>
  <c r="G74" i="38"/>
  <c r="G129" i="38"/>
  <c r="G105" i="38"/>
  <c r="G130" i="38"/>
  <c r="G75" i="38"/>
  <c r="G106" i="38"/>
  <c r="G131" i="38"/>
  <c r="H131" i="38"/>
  <c r="G76" i="38"/>
  <c r="G107" i="38"/>
  <c r="G132" i="38"/>
  <c r="G77" i="38"/>
  <c r="G108" i="38"/>
  <c r="H108" i="38"/>
  <c r="G78" i="38"/>
  <c r="G109" i="38"/>
  <c r="G79" i="38"/>
  <c r="G134" i="38"/>
  <c r="G80" i="38"/>
  <c r="G135" i="38"/>
  <c r="C143" i="38"/>
  <c r="H143" i="38"/>
  <c r="C32" i="38"/>
  <c r="D32" i="38"/>
  <c r="E32" i="38"/>
  <c r="F32" i="38"/>
  <c r="G32" i="38"/>
  <c r="H32" i="38"/>
  <c r="C33" i="38"/>
  <c r="C34" i="38"/>
  <c r="C35" i="38"/>
  <c r="C36" i="38"/>
  <c r="C37" i="38"/>
  <c r="C38" i="38"/>
  <c r="C39" i="38"/>
  <c r="C40" i="38"/>
  <c r="C41" i="38"/>
  <c r="C42" i="38"/>
  <c r="C43" i="38"/>
  <c r="C44" i="38"/>
  <c r="C45" i="38"/>
  <c r="C46" i="38"/>
  <c r="C47" i="38"/>
  <c r="C48" i="38"/>
  <c r="C49" i="38"/>
  <c r="C50" i="38"/>
  <c r="C51" i="38"/>
  <c r="C52" i="38"/>
  <c r="C243" i="38"/>
  <c r="C218" i="38"/>
  <c r="C91" i="39"/>
  <c r="C61" i="39"/>
  <c r="C116" i="39"/>
  <c r="C92" i="39"/>
  <c r="C117" i="39"/>
  <c r="C62" i="39"/>
  <c r="C93" i="39"/>
  <c r="C63" i="39"/>
  <c r="C118" i="39"/>
  <c r="C94" i="39"/>
  <c r="C64" i="39"/>
  <c r="C119" i="39"/>
  <c r="C95" i="39"/>
  <c r="C65" i="39"/>
  <c r="C96" i="39"/>
  <c r="C66" i="39"/>
  <c r="C121" i="39"/>
  <c r="C97" i="39"/>
  <c r="C122" i="39"/>
  <c r="H122" i="39"/>
  <c r="C174" i="39"/>
  <c r="C67" i="39"/>
  <c r="C98" i="39"/>
  <c r="C123" i="39"/>
  <c r="C68" i="39"/>
  <c r="C99" i="39"/>
  <c r="C69" i="39"/>
  <c r="C124" i="39"/>
  <c r="C100" i="39"/>
  <c r="C125" i="39"/>
  <c r="C70" i="39"/>
  <c r="C101" i="39"/>
  <c r="C71" i="39"/>
  <c r="C126" i="39"/>
  <c r="C102" i="39"/>
  <c r="C72" i="39"/>
  <c r="C127" i="39"/>
  <c r="C103" i="39"/>
  <c r="C73" i="39"/>
  <c r="C104" i="39"/>
  <c r="C129" i="39"/>
  <c r="C74" i="39"/>
  <c r="C105" i="39"/>
  <c r="C75" i="39"/>
  <c r="C106" i="39"/>
  <c r="C76" i="39"/>
  <c r="C131" i="39"/>
  <c r="C107" i="39"/>
  <c r="C77" i="39"/>
  <c r="C132" i="39"/>
  <c r="C108" i="39"/>
  <c r="C133" i="39"/>
  <c r="C78" i="39"/>
  <c r="C109" i="39"/>
  <c r="C79" i="39"/>
  <c r="C134" i="39"/>
  <c r="C110" i="39"/>
  <c r="C80" i="39"/>
  <c r="C135" i="39"/>
  <c r="D91" i="39"/>
  <c r="D116" i="39"/>
  <c r="D61" i="39"/>
  <c r="D92" i="39"/>
  <c r="D62" i="39"/>
  <c r="D117" i="39"/>
  <c r="D93" i="39"/>
  <c r="D118" i="39"/>
  <c r="H118" i="39"/>
  <c r="D63" i="39"/>
  <c r="D94" i="39"/>
  <c r="D64" i="39"/>
  <c r="D119" i="39"/>
  <c r="D95" i="39"/>
  <c r="D65" i="39"/>
  <c r="D120" i="39"/>
  <c r="D96" i="39"/>
  <c r="D66" i="39"/>
  <c r="D97" i="39"/>
  <c r="D122" i="39"/>
  <c r="D67" i="39"/>
  <c r="D98" i="39"/>
  <c r="D123" i="39"/>
  <c r="D68" i="39"/>
  <c r="D99" i="39"/>
  <c r="D124" i="39"/>
  <c r="D69" i="39"/>
  <c r="D100" i="39"/>
  <c r="D70" i="39"/>
  <c r="D125" i="39"/>
  <c r="D101" i="39"/>
  <c r="D126" i="39"/>
  <c r="D71" i="39"/>
  <c r="D102" i="39"/>
  <c r="D72" i="39"/>
  <c r="D127" i="39"/>
  <c r="D103" i="39"/>
  <c r="D73" i="39"/>
  <c r="D128" i="39"/>
  <c r="D104" i="39"/>
  <c r="D74" i="39"/>
  <c r="D105" i="39"/>
  <c r="D130" i="39"/>
  <c r="D75" i="39"/>
  <c r="D106" i="39"/>
  <c r="D76" i="39"/>
  <c r="D107" i="39"/>
  <c r="D132" i="39"/>
  <c r="D77" i="39"/>
  <c r="D108" i="39"/>
  <c r="D78" i="39"/>
  <c r="D133" i="39"/>
  <c r="D109" i="39"/>
  <c r="D134" i="39"/>
  <c r="D79" i="39"/>
  <c r="D110" i="39"/>
  <c r="D80" i="39"/>
  <c r="D135" i="39"/>
  <c r="E91" i="39"/>
  <c r="E116" i="39"/>
  <c r="E136" i="39"/>
  <c r="L40" i="49"/>
  <c r="E61" i="39"/>
  <c r="E92" i="39"/>
  <c r="E117" i="39"/>
  <c r="E62" i="39"/>
  <c r="E93" i="39"/>
  <c r="E63" i="39"/>
  <c r="E118" i="39"/>
  <c r="E94" i="39"/>
  <c r="E119" i="39"/>
  <c r="E64" i="39"/>
  <c r="E95" i="39"/>
  <c r="E65" i="39"/>
  <c r="E120" i="39"/>
  <c r="E96" i="39"/>
  <c r="E66" i="39"/>
  <c r="E121" i="39"/>
  <c r="E97" i="39"/>
  <c r="E122" i="39"/>
  <c r="E67" i="39"/>
  <c r="E98" i="39"/>
  <c r="E68" i="39"/>
  <c r="E123" i="39"/>
  <c r="E99" i="39"/>
  <c r="E69" i="39"/>
  <c r="E124" i="39"/>
  <c r="E100" i="39"/>
  <c r="E125" i="39"/>
  <c r="E70" i="39"/>
  <c r="E101" i="39"/>
  <c r="E71" i="39"/>
  <c r="E126" i="39"/>
  <c r="E102" i="39"/>
  <c r="E127" i="39"/>
  <c r="E72" i="39"/>
  <c r="E103" i="39"/>
  <c r="E73" i="39"/>
  <c r="E128" i="39"/>
  <c r="E104" i="39"/>
  <c r="E74" i="39"/>
  <c r="E129" i="39"/>
  <c r="E105" i="39"/>
  <c r="E130" i="39"/>
  <c r="E75" i="39"/>
  <c r="E106" i="39"/>
  <c r="E76" i="39"/>
  <c r="E131" i="39"/>
  <c r="E107" i="39"/>
  <c r="E77" i="39"/>
  <c r="E132" i="39"/>
  <c r="E108" i="39"/>
  <c r="E133" i="39"/>
  <c r="E78" i="39"/>
  <c r="E109" i="39"/>
  <c r="E79" i="39"/>
  <c r="E134" i="39"/>
  <c r="E110" i="39"/>
  <c r="E135" i="39"/>
  <c r="E80" i="39"/>
  <c r="F91" i="39"/>
  <c r="F61" i="39"/>
  <c r="F116" i="39"/>
  <c r="F92" i="39"/>
  <c r="F117" i="39"/>
  <c r="F62" i="39"/>
  <c r="F93" i="39"/>
  <c r="F118" i="39"/>
  <c r="F63" i="39"/>
  <c r="F94" i="39"/>
  <c r="F64" i="39"/>
  <c r="F119" i="39"/>
  <c r="F95" i="39"/>
  <c r="F120" i="39"/>
  <c r="F65" i="39"/>
  <c r="F96" i="39"/>
  <c r="F66" i="39"/>
  <c r="F121" i="39"/>
  <c r="F97" i="39"/>
  <c r="F67" i="39"/>
  <c r="F122" i="39"/>
  <c r="F98" i="39"/>
  <c r="F123" i="39"/>
  <c r="F68" i="39"/>
  <c r="F99" i="39"/>
  <c r="F69" i="39"/>
  <c r="F124" i="39"/>
  <c r="F100" i="39"/>
  <c r="H100" i="39"/>
  <c r="F70" i="39"/>
  <c r="F101" i="39"/>
  <c r="F126" i="39"/>
  <c r="F71" i="39"/>
  <c r="F102" i="39"/>
  <c r="F72" i="39"/>
  <c r="F127" i="39"/>
  <c r="F103" i="39"/>
  <c r="F128" i="39"/>
  <c r="F73" i="39"/>
  <c r="F104" i="39"/>
  <c r="F74" i="39"/>
  <c r="F129" i="39"/>
  <c r="F105" i="39"/>
  <c r="F75" i="39"/>
  <c r="F130" i="39"/>
  <c r="F106" i="39"/>
  <c r="F131" i="39"/>
  <c r="F76" i="39"/>
  <c r="F107" i="39"/>
  <c r="F77" i="39"/>
  <c r="F132" i="39"/>
  <c r="F108" i="39"/>
  <c r="H108" i="39"/>
  <c r="F78" i="39"/>
  <c r="F133" i="39"/>
  <c r="F109" i="39"/>
  <c r="F134" i="39"/>
  <c r="F79" i="39"/>
  <c r="F110" i="39"/>
  <c r="F80" i="39"/>
  <c r="F135" i="39"/>
  <c r="G91" i="39"/>
  <c r="G61" i="39"/>
  <c r="G92" i="39"/>
  <c r="G62" i="39"/>
  <c r="G117" i="39"/>
  <c r="G93" i="39"/>
  <c r="G63" i="39"/>
  <c r="G118" i="39"/>
  <c r="G94" i="39"/>
  <c r="G119" i="39"/>
  <c r="G64" i="39"/>
  <c r="G95" i="39"/>
  <c r="G65" i="39"/>
  <c r="G120" i="39"/>
  <c r="G96" i="39"/>
  <c r="G121" i="39"/>
  <c r="G66" i="39"/>
  <c r="G97" i="39"/>
  <c r="G67" i="39"/>
  <c r="G122" i="39"/>
  <c r="G98" i="39"/>
  <c r="G68" i="39"/>
  <c r="G123" i="39"/>
  <c r="G99" i="39"/>
  <c r="G124" i="39"/>
  <c r="G69" i="39"/>
  <c r="G100" i="39"/>
  <c r="G70" i="39"/>
  <c r="G125" i="39"/>
  <c r="G101" i="39"/>
  <c r="G126" i="39"/>
  <c r="G71" i="39"/>
  <c r="G102" i="39"/>
  <c r="G127" i="39"/>
  <c r="G72" i="39"/>
  <c r="G103" i="39"/>
  <c r="G73" i="39"/>
  <c r="G128" i="39"/>
  <c r="G104" i="39"/>
  <c r="G129" i="39"/>
  <c r="G74" i="39"/>
  <c r="G105" i="39"/>
  <c r="G75" i="39"/>
  <c r="G130" i="39"/>
  <c r="G106" i="39"/>
  <c r="G76" i="39"/>
  <c r="G131" i="39"/>
  <c r="G107" i="39"/>
  <c r="G132" i="39"/>
  <c r="G77" i="39"/>
  <c r="G108" i="39"/>
  <c r="G78" i="39"/>
  <c r="G133" i="39"/>
  <c r="G109" i="39"/>
  <c r="G79" i="39"/>
  <c r="G80" i="39"/>
  <c r="G135" i="39"/>
  <c r="C143" i="39"/>
  <c r="H143" i="39"/>
  <c r="C32" i="39"/>
  <c r="D32" i="39"/>
  <c r="E32" i="39"/>
  <c r="F32" i="39"/>
  <c r="G32" i="39"/>
  <c r="H32" i="39"/>
  <c r="C33" i="39"/>
  <c r="C34" i="39"/>
  <c r="C35" i="39"/>
  <c r="C36" i="39"/>
  <c r="C37" i="39"/>
  <c r="C38" i="39"/>
  <c r="C39" i="39"/>
  <c r="C40" i="39"/>
  <c r="C41" i="39"/>
  <c r="C42" i="39"/>
  <c r="C43" i="39"/>
  <c r="C44" i="39"/>
  <c r="C45" i="39"/>
  <c r="C46" i="39"/>
  <c r="C47" i="39"/>
  <c r="C48" i="39"/>
  <c r="C49" i="39"/>
  <c r="C50" i="39"/>
  <c r="C51" i="39"/>
  <c r="C52" i="39"/>
  <c r="C243" i="39"/>
  <c r="C218" i="39"/>
  <c r="C91" i="40"/>
  <c r="C61" i="40"/>
  <c r="C92" i="40"/>
  <c r="C117" i="40"/>
  <c r="C62" i="40"/>
  <c r="C93" i="40"/>
  <c r="C63" i="40"/>
  <c r="C118" i="40"/>
  <c r="C94" i="40"/>
  <c r="C64" i="40"/>
  <c r="C119" i="40"/>
  <c r="C95" i="40"/>
  <c r="C65" i="40"/>
  <c r="C120" i="40"/>
  <c r="C96" i="40"/>
  <c r="C66" i="40"/>
  <c r="C121" i="40"/>
  <c r="C97" i="40"/>
  <c r="C67" i="40"/>
  <c r="C122" i="40"/>
  <c r="C98" i="40"/>
  <c r="C123" i="40"/>
  <c r="C68" i="40"/>
  <c r="C99" i="40"/>
  <c r="C69" i="40"/>
  <c r="C100" i="40"/>
  <c r="C125" i="40"/>
  <c r="C70" i="40"/>
  <c r="C101" i="40"/>
  <c r="C71" i="40"/>
  <c r="C126" i="40"/>
  <c r="C102" i="40"/>
  <c r="C72" i="40"/>
  <c r="C127" i="40"/>
  <c r="C103" i="40"/>
  <c r="C128" i="40"/>
  <c r="C73" i="40"/>
  <c r="C104" i="40"/>
  <c r="C74" i="40"/>
  <c r="C129" i="40"/>
  <c r="C105" i="40"/>
  <c r="C75" i="40"/>
  <c r="C130" i="40"/>
  <c r="C106" i="40"/>
  <c r="C76" i="40"/>
  <c r="C131" i="40"/>
  <c r="C107" i="40"/>
  <c r="C132" i="40"/>
  <c r="C77" i="40"/>
  <c r="C108" i="40"/>
  <c r="C78" i="40"/>
  <c r="C133" i="40"/>
  <c r="C109" i="40"/>
  <c r="C79" i="40"/>
  <c r="C134" i="40"/>
  <c r="C110" i="40"/>
  <c r="C80" i="40"/>
  <c r="C135" i="40"/>
  <c r="D91" i="40"/>
  <c r="D61" i="40"/>
  <c r="D116" i="40"/>
  <c r="D92" i="40"/>
  <c r="D62" i="40"/>
  <c r="D93" i="40"/>
  <c r="D118" i="40"/>
  <c r="D63" i="40"/>
  <c r="D94" i="40"/>
  <c r="D64" i="40"/>
  <c r="D119" i="40"/>
  <c r="D95" i="40"/>
  <c r="D65" i="40"/>
  <c r="D120" i="40"/>
  <c r="D96" i="40"/>
  <c r="D121" i="40"/>
  <c r="D66" i="40"/>
  <c r="D97" i="40"/>
  <c r="D67" i="40"/>
  <c r="D122" i="40"/>
  <c r="D98" i="40"/>
  <c r="D68" i="40"/>
  <c r="D123" i="40"/>
  <c r="D99" i="40"/>
  <c r="D69" i="40"/>
  <c r="D124" i="40"/>
  <c r="D100" i="40"/>
  <c r="D70" i="40"/>
  <c r="D101" i="40"/>
  <c r="D71" i="40"/>
  <c r="D126" i="40"/>
  <c r="D102" i="40"/>
  <c r="D72" i="40"/>
  <c r="D127" i="40"/>
  <c r="D103" i="40"/>
  <c r="D73" i="40"/>
  <c r="D128" i="40"/>
  <c r="D104" i="40"/>
  <c r="D129" i="40"/>
  <c r="H129" i="40"/>
  <c r="D74" i="40"/>
  <c r="D105" i="40"/>
  <c r="D130" i="40"/>
  <c r="D75" i="40"/>
  <c r="D106" i="40"/>
  <c r="D76" i="40"/>
  <c r="D131" i="40"/>
  <c r="D107" i="40"/>
  <c r="D77" i="40"/>
  <c r="D132" i="40"/>
  <c r="D108" i="40"/>
  <c r="D133" i="40"/>
  <c r="H133" i="40"/>
  <c r="D78" i="40"/>
  <c r="D109" i="40"/>
  <c r="D79" i="40"/>
  <c r="D134" i="40"/>
  <c r="D110" i="40"/>
  <c r="D80" i="40"/>
  <c r="D135" i="40"/>
  <c r="E91" i="40"/>
  <c r="E61" i="40"/>
  <c r="E116" i="40"/>
  <c r="E92" i="40"/>
  <c r="E62" i="40"/>
  <c r="E117" i="40"/>
  <c r="E93" i="40"/>
  <c r="E63" i="40"/>
  <c r="E94" i="40"/>
  <c r="E64" i="40"/>
  <c r="E119" i="40"/>
  <c r="E95" i="40"/>
  <c r="E65" i="40"/>
  <c r="E120" i="40"/>
  <c r="E96" i="40"/>
  <c r="E121" i="40"/>
  <c r="E66" i="40"/>
  <c r="E97" i="40"/>
  <c r="E122" i="40"/>
  <c r="E67" i="40"/>
  <c r="E98" i="40"/>
  <c r="E68" i="40"/>
  <c r="E123" i="40"/>
  <c r="E99" i="40"/>
  <c r="E69" i="40"/>
  <c r="E124" i="40"/>
  <c r="E100" i="40"/>
  <c r="E70" i="40"/>
  <c r="E125" i="40"/>
  <c r="E101" i="40"/>
  <c r="E71" i="40"/>
  <c r="E102" i="40"/>
  <c r="E127" i="40"/>
  <c r="E72" i="40"/>
  <c r="E103" i="40"/>
  <c r="E73" i="40"/>
  <c r="E128" i="40"/>
  <c r="E104" i="40"/>
  <c r="E129" i="40"/>
  <c r="E74" i="40"/>
  <c r="E105" i="40"/>
  <c r="E130" i="40"/>
  <c r="E75" i="40"/>
  <c r="E106" i="40"/>
  <c r="E76" i="40"/>
  <c r="E131" i="40"/>
  <c r="E107" i="40"/>
  <c r="E77" i="40"/>
  <c r="E132" i="40"/>
  <c r="E108" i="40"/>
  <c r="E78" i="40"/>
  <c r="E133" i="40"/>
  <c r="E109" i="40"/>
  <c r="E79" i="40"/>
  <c r="E110" i="40"/>
  <c r="E135" i="40"/>
  <c r="E80" i="40"/>
  <c r="F91" i="40"/>
  <c r="F61" i="40"/>
  <c r="F116" i="40"/>
  <c r="F92" i="40"/>
  <c r="F62" i="40"/>
  <c r="F117" i="40"/>
  <c r="F93" i="40"/>
  <c r="F63" i="40"/>
  <c r="F118" i="40"/>
  <c r="F94" i="40"/>
  <c r="F64" i="40"/>
  <c r="F95" i="40"/>
  <c r="F65" i="40"/>
  <c r="F120" i="40"/>
  <c r="F96" i="40"/>
  <c r="F66" i="40"/>
  <c r="F121" i="40"/>
  <c r="F97" i="40"/>
  <c r="F122" i="40"/>
  <c r="F67" i="40"/>
  <c r="F98" i="40"/>
  <c r="F123" i="40"/>
  <c r="F68" i="40"/>
  <c r="F99" i="40"/>
  <c r="F69" i="40"/>
  <c r="F124" i="40"/>
  <c r="F100" i="40"/>
  <c r="F70" i="40"/>
  <c r="F125" i="40"/>
  <c r="F101" i="40"/>
  <c r="F71" i="40"/>
  <c r="F126" i="40"/>
  <c r="F102" i="40"/>
  <c r="F72" i="40"/>
  <c r="F103" i="40"/>
  <c r="F128" i="40"/>
  <c r="F73" i="40"/>
  <c r="F104" i="40"/>
  <c r="F74" i="40"/>
  <c r="F129" i="40"/>
  <c r="F105" i="40"/>
  <c r="F130" i="40"/>
  <c r="F75" i="40"/>
  <c r="F106" i="40"/>
  <c r="F131" i="40"/>
  <c r="F76" i="40"/>
  <c r="F107" i="40"/>
  <c r="F77" i="40"/>
  <c r="F132" i="40"/>
  <c r="F108" i="40"/>
  <c r="F78" i="40"/>
  <c r="F133" i="40"/>
  <c r="F109" i="40"/>
  <c r="F79" i="40"/>
  <c r="F134" i="40"/>
  <c r="F110" i="40"/>
  <c r="F80" i="40"/>
  <c r="G91" i="40"/>
  <c r="G116" i="40"/>
  <c r="G61" i="40"/>
  <c r="G92" i="40"/>
  <c r="G62" i="40"/>
  <c r="G117" i="40"/>
  <c r="G93" i="40"/>
  <c r="G63" i="40"/>
  <c r="G118" i="40"/>
  <c r="G94" i="40"/>
  <c r="G64" i="40"/>
  <c r="G119" i="40"/>
  <c r="G95" i="40"/>
  <c r="G65" i="40"/>
  <c r="G96" i="40"/>
  <c r="G66" i="40"/>
  <c r="G121" i="40"/>
  <c r="G97" i="40"/>
  <c r="G67" i="40"/>
  <c r="G122" i="40"/>
  <c r="G98" i="40"/>
  <c r="G123" i="40"/>
  <c r="G68" i="40"/>
  <c r="G99" i="40"/>
  <c r="G124" i="40"/>
  <c r="G69" i="40"/>
  <c r="G100" i="40"/>
  <c r="G70" i="40"/>
  <c r="G125" i="40"/>
  <c r="G101" i="40"/>
  <c r="G71" i="40"/>
  <c r="G126" i="40"/>
  <c r="G102" i="40"/>
  <c r="G72" i="40"/>
  <c r="G127" i="40"/>
  <c r="G103" i="40"/>
  <c r="G73" i="40"/>
  <c r="G104" i="40"/>
  <c r="G74" i="40"/>
  <c r="G129" i="40"/>
  <c r="G105" i="40"/>
  <c r="G75" i="40"/>
  <c r="G130" i="40"/>
  <c r="G106" i="40"/>
  <c r="G131" i="40"/>
  <c r="G76" i="40"/>
  <c r="G107" i="40"/>
  <c r="G132" i="40"/>
  <c r="G77" i="40"/>
  <c r="G108" i="40"/>
  <c r="G78" i="40"/>
  <c r="G133" i="40"/>
  <c r="G109" i="40"/>
  <c r="G79" i="40"/>
  <c r="G134" i="40"/>
  <c r="G80" i="40"/>
  <c r="G135" i="40"/>
  <c r="C143" i="40"/>
  <c r="H143" i="40"/>
  <c r="C32" i="40"/>
  <c r="D32" i="40"/>
  <c r="E32" i="40"/>
  <c r="F32" i="40"/>
  <c r="G32" i="40"/>
  <c r="H32" i="40"/>
  <c r="C33" i="40"/>
  <c r="C34" i="40"/>
  <c r="C35" i="40"/>
  <c r="C36" i="40"/>
  <c r="C37" i="40"/>
  <c r="C38" i="40"/>
  <c r="C39" i="40"/>
  <c r="C40" i="40"/>
  <c r="C41" i="40"/>
  <c r="C42" i="40"/>
  <c r="C43" i="40"/>
  <c r="C44" i="40"/>
  <c r="C45" i="40"/>
  <c r="C46" i="40"/>
  <c r="C47" i="40"/>
  <c r="C48" i="40"/>
  <c r="C49" i="40"/>
  <c r="C50" i="40"/>
  <c r="C51" i="40"/>
  <c r="C52" i="40"/>
  <c r="C243" i="40"/>
  <c r="C218" i="40"/>
  <c r="C91" i="41"/>
  <c r="C61" i="41"/>
  <c r="C116" i="41"/>
  <c r="C92" i="41"/>
  <c r="C62" i="41"/>
  <c r="C117" i="41"/>
  <c r="C93" i="41"/>
  <c r="C63" i="41"/>
  <c r="C118" i="41"/>
  <c r="C94" i="41"/>
  <c r="C64" i="41"/>
  <c r="C119" i="41"/>
  <c r="C95" i="41"/>
  <c r="C65" i="41"/>
  <c r="C120" i="41"/>
  <c r="C96" i="41"/>
  <c r="C66" i="41"/>
  <c r="C121" i="41"/>
  <c r="C97" i="41"/>
  <c r="C67" i="41"/>
  <c r="C122" i="41"/>
  <c r="C98" i="41"/>
  <c r="C68" i="41"/>
  <c r="C123" i="41"/>
  <c r="C99" i="41"/>
  <c r="C69" i="41"/>
  <c r="C124" i="41"/>
  <c r="C100" i="41"/>
  <c r="C70" i="41"/>
  <c r="C125" i="41"/>
  <c r="C101" i="41"/>
  <c r="C71" i="41"/>
  <c r="C126" i="41"/>
  <c r="C102" i="41"/>
  <c r="C72" i="41"/>
  <c r="C127" i="41"/>
  <c r="C103" i="41"/>
  <c r="C73" i="41"/>
  <c r="C128" i="41"/>
  <c r="C104" i="41"/>
  <c r="C74" i="41"/>
  <c r="C129" i="41"/>
  <c r="C105" i="41"/>
  <c r="C75" i="41"/>
  <c r="C130" i="41"/>
  <c r="C106" i="41"/>
  <c r="C76" i="41"/>
  <c r="C131" i="41"/>
  <c r="C107" i="41"/>
  <c r="C77" i="41"/>
  <c r="C132" i="41"/>
  <c r="C108" i="41"/>
  <c r="C78" i="41"/>
  <c r="C133" i="41"/>
  <c r="C109" i="41"/>
  <c r="C79" i="41"/>
  <c r="C134" i="41"/>
  <c r="C110" i="41"/>
  <c r="C80" i="41"/>
  <c r="C135" i="41"/>
  <c r="C136" i="41"/>
  <c r="D91" i="41"/>
  <c r="D61" i="41"/>
  <c r="D116" i="41"/>
  <c r="D92" i="41"/>
  <c r="D62" i="41"/>
  <c r="D117" i="41"/>
  <c r="D93" i="41"/>
  <c r="D63" i="41"/>
  <c r="D118" i="41"/>
  <c r="D94" i="41"/>
  <c r="D64" i="41"/>
  <c r="D119" i="41"/>
  <c r="D95" i="41"/>
  <c r="D65" i="41"/>
  <c r="D120" i="41"/>
  <c r="D96" i="41"/>
  <c r="D66" i="41"/>
  <c r="D121" i="41"/>
  <c r="D97" i="41"/>
  <c r="D67" i="41"/>
  <c r="D122" i="41"/>
  <c r="D98" i="41"/>
  <c r="D68" i="41"/>
  <c r="D123" i="41"/>
  <c r="D99" i="41"/>
  <c r="D69" i="41"/>
  <c r="D124" i="41"/>
  <c r="D100" i="41"/>
  <c r="D70" i="41"/>
  <c r="D125" i="41"/>
  <c r="D101" i="41"/>
  <c r="D71" i="41"/>
  <c r="D126" i="41"/>
  <c r="D102" i="41"/>
  <c r="D72" i="41"/>
  <c r="D127" i="41"/>
  <c r="D103" i="41"/>
  <c r="D73" i="41"/>
  <c r="D128" i="41"/>
  <c r="D104" i="41"/>
  <c r="D74" i="41"/>
  <c r="D129" i="41"/>
  <c r="D105" i="41"/>
  <c r="D75" i="41"/>
  <c r="D130" i="41"/>
  <c r="D106" i="41"/>
  <c r="D76" i="41"/>
  <c r="D131" i="41"/>
  <c r="D107" i="41"/>
  <c r="D77" i="41"/>
  <c r="D132" i="41"/>
  <c r="D108" i="41"/>
  <c r="D78" i="41"/>
  <c r="D133" i="41"/>
  <c r="D109" i="41"/>
  <c r="D79" i="41"/>
  <c r="D134" i="41"/>
  <c r="D110" i="41"/>
  <c r="D80" i="41"/>
  <c r="D135" i="41"/>
  <c r="D136" i="41"/>
  <c r="E91" i="41"/>
  <c r="E61" i="41"/>
  <c r="E116" i="41"/>
  <c r="E92" i="41"/>
  <c r="E62" i="41"/>
  <c r="E117" i="41"/>
  <c r="E93" i="41"/>
  <c r="E63" i="41"/>
  <c r="E118" i="41"/>
  <c r="E94" i="41"/>
  <c r="E64" i="41"/>
  <c r="E119" i="41"/>
  <c r="E95" i="41"/>
  <c r="E65" i="41"/>
  <c r="E120" i="41"/>
  <c r="E96" i="41"/>
  <c r="E66" i="41"/>
  <c r="E121" i="41"/>
  <c r="E97" i="41"/>
  <c r="E67" i="41"/>
  <c r="E122" i="41"/>
  <c r="E98" i="41"/>
  <c r="E68" i="41"/>
  <c r="E123" i="41"/>
  <c r="E99" i="41"/>
  <c r="E69" i="41"/>
  <c r="E124" i="41"/>
  <c r="E100" i="41"/>
  <c r="E70" i="41"/>
  <c r="E125" i="41"/>
  <c r="E101" i="41"/>
  <c r="E71" i="41"/>
  <c r="E126" i="41"/>
  <c r="E102" i="41"/>
  <c r="E72" i="41"/>
  <c r="E127" i="41"/>
  <c r="E103" i="41"/>
  <c r="E73" i="41"/>
  <c r="E128" i="41"/>
  <c r="E104" i="41"/>
  <c r="E74" i="41"/>
  <c r="E129" i="41"/>
  <c r="E105" i="41"/>
  <c r="E75" i="41"/>
  <c r="E130" i="41"/>
  <c r="E106" i="41"/>
  <c r="E76" i="41"/>
  <c r="E131" i="41"/>
  <c r="E107" i="41"/>
  <c r="E77" i="41"/>
  <c r="E132" i="41"/>
  <c r="E108" i="41"/>
  <c r="E78" i="41"/>
  <c r="E133" i="41"/>
  <c r="E109" i="41"/>
  <c r="E79" i="41"/>
  <c r="E134" i="41"/>
  <c r="E110" i="41"/>
  <c r="E80" i="41"/>
  <c r="E135" i="41"/>
  <c r="E136" i="41"/>
  <c r="F91" i="41"/>
  <c r="F61" i="41"/>
  <c r="F116" i="41"/>
  <c r="F92" i="41"/>
  <c r="F62" i="41"/>
  <c r="F117" i="41"/>
  <c r="F93" i="41"/>
  <c r="F63" i="41"/>
  <c r="F118" i="41"/>
  <c r="F94" i="41"/>
  <c r="F64" i="41"/>
  <c r="F119" i="41"/>
  <c r="F95" i="41"/>
  <c r="F65" i="41"/>
  <c r="F120" i="41"/>
  <c r="F96" i="41"/>
  <c r="F66" i="41"/>
  <c r="F121" i="41"/>
  <c r="F97" i="41"/>
  <c r="F67" i="41"/>
  <c r="F122" i="41"/>
  <c r="F98" i="41"/>
  <c r="F68" i="41"/>
  <c r="F123" i="41"/>
  <c r="F99" i="41"/>
  <c r="F69" i="41"/>
  <c r="F124" i="41"/>
  <c r="F100" i="41"/>
  <c r="F70" i="41"/>
  <c r="F125" i="41"/>
  <c r="F101" i="41"/>
  <c r="F71" i="41"/>
  <c r="F126" i="41"/>
  <c r="F102" i="41"/>
  <c r="F72" i="41"/>
  <c r="F127" i="41"/>
  <c r="F103" i="41"/>
  <c r="F73" i="41"/>
  <c r="F128" i="41"/>
  <c r="F104" i="41"/>
  <c r="F74" i="41"/>
  <c r="F129" i="41"/>
  <c r="F105" i="41"/>
  <c r="F75" i="41"/>
  <c r="F130" i="41"/>
  <c r="F106" i="41"/>
  <c r="F76" i="41"/>
  <c r="F131" i="41"/>
  <c r="F107" i="41"/>
  <c r="F77" i="41"/>
  <c r="F132" i="41"/>
  <c r="F108" i="41"/>
  <c r="F78" i="41"/>
  <c r="F133" i="41"/>
  <c r="F109" i="41"/>
  <c r="F79" i="41"/>
  <c r="F134" i="41"/>
  <c r="F110" i="41"/>
  <c r="F80" i="41"/>
  <c r="F135" i="41"/>
  <c r="F136" i="41"/>
  <c r="G91" i="41"/>
  <c r="G61" i="41"/>
  <c r="G116" i="41"/>
  <c r="G92" i="41"/>
  <c r="G62" i="41"/>
  <c r="G117" i="41"/>
  <c r="G93" i="41"/>
  <c r="G63" i="41"/>
  <c r="G118" i="41"/>
  <c r="G94" i="41"/>
  <c r="G64" i="41"/>
  <c r="G119" i="41"/>
  <c r="G95" i="41"/>
  <c r="G65" i="41"/>
  <c r="G120" i="41"/>
  <c r="G96" i="41"/>
  <c r="G66" i="41"/>
  <c r="G121" i="41"/>
  <c r="G97" i="41"/>
  <c r="G67" i="41"/>
  <c r="G122" i="41"/>
  <c r="G98" i="41"/>
  <c r="G68" i="41"/>
  <c r="G123" i="41"/>
  <c r="G99" i="41"/>
  <c r="G69" i="41"/>
  <c r="G124" i="41"/>
  <c r="G100" i="41"/>
  <c r="G70" i="41"/>
  <c r="G125" i="41"/>
  <c r="G101" i="41"/>
  <c r="G71" i="41"/>
  <c r="G126" i="41"/>
  <c r="G102" i="41"/>
  <c r="G72" i="41"/>
  <c r="G127" i="41"/>
  <c r="G103" i="41"/>
  <c r="G73" i="41"/>
  <c r="G128" i="41"/>
  <c r="G104" i="41"/>
  <c r="G74" i="41"/>
  <c r="G129" i="41"/>
  <c r="G105" i="41"/>
  <c r="G75" i="41"/>
  <c r="G130" i="41"/>
  <c r="G106" i="41"/>
  <c r="G76" i="41"/>
  <c r="G131" i="41"/>
  <c r="G107" i="41"/>
  <c r="G77" i="41"/>
  <c r="G132" i="41"/>
  <c r="G108" i="41"/>
  <c r="G78" i="41"/>
  <c r="G133" i="41"/>
  <c r="G109" i="41"/>
  <c r="G79" i="41"/>
  <c r="G134" i="41"/>
  <c r="G80" i="41"/>
  <c r="G135" i="41"/>
  <c r="G136" i="41"/>
  <c r="H136" i="41"/>
  <c r="C193" i="41"/>
  <c r="C143" i="41"/>
  <c r="H116" i="41"/>
  <c r="H143" i="41"/>
  <c r="C32" i="41"/>
  <c r="D32" i="41"/>
  <c r="E32" i="41"/>
  <c r="F32" i="41"/>
  <c r="G32" i="41"/>
  <c r="H32" i="41"/>
  <c r="C168" i="41"/>
  <c r="C33" i="41"/>
  <c r="C34" i="41"/>
  <c r="C35" i="41"/>
  <c r="C36" i="41"/>
  <c r="C37" i="41"/>
  <c r="C38" i="41"/>
  <c r="C39" i="41"/>
  <c r="C40" i="41"/>
  <c r="C41" i="41"/>
  <c r="C42" i="41"/>
  <c r="C43" i="41"/>
  <c r="C44" i="41"/>
  <c r="C45" i="41"/>
  <c r="C46" i="41"/>
  <c r="C47" i="41"/>
  <c r="C48" i="41"/>
  <c r="C49" i="41"/>
  <c r="C50" i="41"/>
  <c r="C51" i="41"/>
  <c r="C52" i="41"/>
  <c r="C243" i="41"/>
  <c r="C218" i="41"/>
  <c r="C268" i="41"/>
  <c r="C91" i="9"/>
  <c r="C116" i="9" s="1"/>
  <c r="C61" i="9"/>
  <c r="C92" i="9"/>
  <c r="C117" i="9" s="1"/>
  <c r="C62" i="9"/>
  <c r="C93" i="9"/>
  <c r="C118" i="9" s="1"/>
  <c r="H118" i="9" s="1"/>
  <c r="G170" i="9" s="1"/>
  <c r="C63" i="9"/>
  <c r="C94" i="9"/>
  <c r="C64" i="9"/>
  <c r="C119" i="9"/>
  <c r="C95" i="9"/>
  <c r="C65" i="9"/>
  <c r="C120" i="9"/>
  <c r="C96" i="9"/>
  <c r="C66" i="9"/>
  <c r="C97" i="9"/>
  <c r="C67" i="9"/>
  <c r="C122" i="9"/>
  <c r="C98" i="9"/>
  <c r="C68" i="9"/>
  <c r="C123" i="9"/>
  <c r="C99" i="9"/>
  <c r="C124" i="9" s="1"/>
  <c r="C69" i="9"/>
  <c r="C100" i="9"/>
  <c r="C125" i="9" s="1"/>
  <c r="C70" i="9"/>
  <c r="C101" i="9"/>
  <c r="C126" i="9" s="1"/>
  <c r="C71" i="9"/>
  <c r="C102" i="9"/>
  <c r="C72" i="9"/>
  <c r="C127" i="9"/>
  <c r="C103" i="9"/>
  <c r="C73" i="9"/>
  <c r="C128" i="9"/>
  <c r="C104" i="9"/>
  <c r="C74" i="9"/>
  <c r="C105" i="9"/>
  <c r="C75" i="9"/>
  <c r="C130" i="9"/>
  <c r="C106" i="9"/>
  <c r="C76" i="9"/>
  <c r="C131" i="9"/>
  <c r="C107" i="9"/>
  <c r="C77" i="9"/>
  <c r="C132" i="9"/>
  <c r="C108" i="9"/>
  <c r="C78" i="9"/>
  <c r="C133" i="9"/>
  <c r="C109" i="9"/>
  <c r="C134" i="9" s="1"/>
  <c r="H134" i="9" s="1"/>
  <c r="C79" i="9"/>
  <c r="C110" i="9"/>
  <c r="C80" i="9"/>
  <c r="C135" i="9"/>
  <c r="D91" i="9"/>
  <c r="D61" i="9"/>
  <c r="D116" i="9"/>
  <c r="D92" i="9"/>
  <c r="D62" i="9"/>
  <c r="D117" i="9"/>
  <c r="D93" i="9"/>
  <c r="D118" i="9" s="1"/>
  <c r="D63" i="9"/>
  <c r="D94" i="9"/>
  <c r="D119" i="9" s="1"/>
  <c r="D64" i="9"/>
  <c r="D95" i="9"/>
  <c r="D65" i="9"/>
  <c r="D120" i="9"/>
  <c r="D96" i="9"/>
  <c r="D66" i="9"/>
  <c r="D121" i="9"/>
  <c r="D97" i="9"/>
  <c r="D67" i="9"/>
  <c r="D98" i="9"/>
  <c r="D68" i="9"/>
  <c r="D123" i="9"/>
  <c r="D99" i="9"/>
  <c r="D69" i="9"/>
  <c r="D124" i="9"/>
  <c r="D100" i="9"/>
  <c r="D70" i="9"/>
  <c r="D125" i="9"/>
  <c r="D101" i="9"/>
  <c r="D126" i="9" s="1"/>
  <c r="D71" i="9"/>
  <c r="D102" i="9"/>
  <c r="D127" i="9" s="1"/>
  <c r="D72" i="9"/>
  <c r="D103" i="9"/>
  <c r="D73" i="9"/>
  <c r="D128" i="9"/>
  <c r="D104" i="9"/>
  <c r="D74" i="9"/>
  <c r="D129" i="9"/>
  <c r="D105" i="9"/>
  <c r="D75" i="9"/>
  <c r="D106" i="9"/>
  <c r="D76" i="9"/>
  <c r="D131" i="9"/>
  <c r="D107" i="9"/>
  <c r="D77" i="9"/>
  <c r="D132" i="9"/>
  <c r="D108" i="9"/>
  <c r="D78" i="9"/>
  <c r="D133" i="9"/>
  <c r="D109" i="9"/>
  <c r="D134" i="9" s="1"/>
  <c r="D79" i="9"/>
  <c r="D110" i="9"/>
  <c r="D135" i="9" s="1"/>
  <c r="D80" i="9"/>
  <c r="E91" i="9"/>
  <c r="E61" i="9"/>
  <c r="E116" i="9"/>
  <c r="E92" i="9"/>
  <c r="E62" i="9"/>
  <c r="E117" i="9"/>
  <c r="E93" i="9"/>
  <c r="E63" i="9"/>
  <c r="E118" i="9"/>
  <c r="E94" i="9"/>
  <c r="E119" i="9" s="1"/>
  <c r="E64" i="9"/>
  <c r="E95" i="9"/>
  <c r="E120" i="9" s="1"/>
  <c r="E65" i="9"/>
  <c r="E96" i="9"/>
  <c r="E121" i="9" s="1"/>
  <c r="E66" i="9"/>
  <c r="E97" i="9"/>
  <c r="E122" i="9" s="1"/>
  <c r="E67" i="9"/>
  <c r="E98" i="9"/>
  <c r="E68" i="9"/>
  <c r="E99" i="9"/>
  <c r="E69" i="9"/>
  <c r="E124" i="9"/>
  <c r="E100" i="9"/>
  <c r="E70" i="9"/>
  <c r="E125" i="9"/>
  <c r="E101" i="9"/>
  <c r="E71" i="9"/>
  <c r="E126" i="9"/>
  <c r="E102" i="9"/>
  <c r="E127" i="9" s="1"/>
  <c r="E72" i="9"/>
  <c r="E103" i="9"/>
  <c r="E128" i="9" s="1"/>
  <c r="E73" i="9"/>
  <c r="E104" i="9"/>
  <c r="E74" i="9"/>
  <c r="E129" i="9"/>
  <c r="E105" i="9"/>
  <c r="E130" i="9" s="1"/>
  <c r="E75" i="9"/>
  <c r="E106" i="9"/>
  <c r="E76" i="9"/>
  <c r="E107" i="9"/>
  <c r="E77" i="9"/>
  <c r="E132" i="9"/>
  <c r="E108" i="9"/>
  <c r="E78" i="9"/>
  <c r="E133" i="9"/>
  <c r="E109" i="9"/>
  <c r="E79" i="9"/>
  <c r="E134" i="9"/>
  <c r="E110" i="9"/>
  <c r="E135" i="9" s="1"/>
  <c r="H135" i="9" s="1"/>
  <c r="E80" i="9"/>
  <c r="F91" i="9"/>
  <c r="F61" i="9"/>
  <c r="F92" i="9"/>
  <c r="F62" i="9"/>
  <c r="F117" i="9"/>
  <c r="F93" i="9"/>
  <c r="F63" i="9"/>
  <c r="F118" i="9"/>
  <c r="F94" i="9"/>
  <c r="F64" i="9"/>
  <c r="F119" i="9"/>
  <c r="F95" i="9"/>
  <c r="F120" i="9" s="1"/>
  <c r="F65" i="9"/>
  <c r="F96" i="9"/>
  <c r="F121" i="9" s="1"/>
  <c r="F66" i="9"/>
  <c r="F97" i="9"/>
  <c r="F67" i="9"/>
  <c r="F122" i="9"/>
  <c r="F98" i="9"/>
  <c r="F123" i="9" s="1"/>
  <c r="F68" i="9"/>
  <c r="F99" i="9"/>
  <c r="F69" i="9"/>
  <c r="F100" i="9"/>
  <c r="F70" i="9"/>
  <c r="F125" i="9"/>
  <c r="F101" i="9"/>
  <c r="F71" i="9"/>
  <c r="F126" i="9"/>
  <c r="F102" i="9"/>
  <c r="F72" i="9"/>
  <c r="F127" i="9"/>
  <c r="F103" i="9"/>
  <c r="F128" i="9" s="1"/>
  <c r="F73" i="9"/>
  <c r="F104" i="9"/>
  <c r="F129" i="9" s="1"/>
  <c r="F74" i="9"/>
  <c r="F105" i="9"/>
  <c r="F75" i="9"/>
  <c r="F130" i="9"/>
  <c r="F106" i="9"/>
  <c r="F131" i="9" s="1"/>
  <c r="F76" i="9"/>
  <c r="F107" i="9"/>
  <c r="F77" i="9"/>
  <c r="F108" i="9"/>
  <c r="F78" i="9"/>
  <c r="F133" i="9"/>
  <c r="F109" i="9"/>
  <c r="F79" i="9"/>
  <c r="F134" i="9"/>
  <c r="F110" i="9"/>
  <c r="F80" i="9"/>
  <c r="F135" i="9"/>
  <c r="G91" i="9"/>
  <c r="G116" i="9" s="1"/>
  <c r="G61" i="9"/>
  <c r="G92" i="9"/>
  <c r="G62" i="9"/>
  <c r="G93" i="9"/>
  <c r="G63" i="9"/>
  <c r="G118" i="9"/>
  <c r="G94" i="9"/>
  <c r="G64" i="9"/>
  <c r="G119" i="9"/>
  <c r="G95" i="9"/>
  <c r="G65" i="9"/>
  <c r="G120" i="9"/>
  <c r="G96" i="9"/>
  <c r="G121" i="9" s="1"/>
  <c r="G66" i="9"/>
  <c r="G97" i="9"/>
  <c r="G122" i="9" s="1"/>
  <c r="G67" i="9"/>
  <c r="G98" i="9"/>
  <c r="G68" i="9"/>
  <c r="G123" i="9"/>
  <c r="G99" i="9"/>
  <c r="G124" i="9" s="1"/>
  <c r="G69" i="9"/>
  <c r="G100" i="9"/>
  <c r="G125" i="9" s="1"/>
  <c r="G70" i="9"/>
  <c r="G101" i="9"/>
  <c r="G71" i="9"/>
  <c r="G126" i="9"/>
  <c r="G102" i="9"/>
  <c r="G72" i="9"/>
  <c r="G127" i="9"/>
  <c r="G103" i="9"/>
  <c r="G73" i="9"/>
  <c r="G128" i="9"/>
  <c r="G104" i="9"/>
  <c r="G129" i="9" s="1"/>
  <c r="G74" i="9"/>
  <c r="G105" i="9"/>
  <c r="G130" i="9" s="1"/>
  <c r="G75" i="9"/>
  <c r="G106" i="9"/>
  <c r="G76" i="9"/>
  <c r="G131" i="9"/>
  <c r="G107" i="9"/>
  <c r="G132" i="9" s="1"/>
  <c r="G77" i="9"/>
  <c r="G108" i="9"/>
  <c r="G78" i="9"/>
  <c r="G109" i="9"/>
  <c r="G79" i="9"/>
  <c r="G134" i="9"/>
  <c r="G80" i="9"/>
  <c r="G135" i="9"/>
  <c r="C143" i="9"/>
  <c r="H143" i="9"/>
  <c r="C32" i="9"/>
  <c r="D32" i="9"/>
  <c r="E32" i="9"/>
  <c r="F32" i="9"/>
  <c r="H32" i="9"/>
  <c r="C33" i="9"/>
  <c r="C34" i="9"/>
  <c r="C35" i="9"/>
  <c r="C36" i="9"/>
  <c r="C37" i="9"/>
  <c r="C38" i="9"/>
  <c r="C39" i="9"/>
  <c r="C40" i="9"/>
  <c r="C41" i="9"/>
  <c r="C42" i="9"/>
  <c r="C43" i="9"/>
  <c r="C44" i="9"/>
  <c r="C45" i="9"/>
  <c r="C46" i="9"/>
  <c r="C47" i="9"/>
  <c r="C48" i="9"/>
  <c r="C49" i="9"/>
  <c r="C50" i="9"/>
  <c r="C51" i="9"/>
  <c r="C52" i="9"/>
  <c r="C243" i="9"/>
  <c r="C218" i="9"/>
  <c r="C91" i="10"/>
  <c r="C116" i="10"/>
  <c r="C61" i="10"/>
  <c r="C92" i="10"/>
  <c r="C117" i="10"/>
  <c r="C62" i="10"/>
  <c r="C93" i="10"/>
  <c r="C63" i="10"/>
  <c r="C118" i="10"/>
  <c r="C94" i="10"/>
  <c r="C64" i="10"/>
  <c r="C119" i="10"/>
  <c r="C95" i="10"/>
  <c r="C65" i="10"/>
  <c r="C96" i="10"/>
  <c r="C66" i="10"/>
  <c r="C121" i="10"/>
  <c r="C97" i="10"/>
  <c r="C67" i="10"/>
  <c r="C122" i="10"/>
  <c r="C98" i="10"/>
  <c r="C68" i="10"/>
  <c r="C123" i="10"/>
  <c r="C99" i="10"/>
  <c r="C124" i="10"/>
  <c r="C69" i="10"/>
  <c r="C100" i="10"/>
  <c r="C125" i="10"/>
  <c r="C70" i="10"/>
  <c r="C101" i="10"/>
  <c r="C71" i="10"/>
  <c r="C126" i="10"/>
  <c r="C102" i="10"/>
  <c r="C72" i="10"/>
  <c r="C127" i="10"/>
  <c r="C103" i="10"/>
  <c r="C73" i="10"/>
  <c r="C104" i="10"/>
  <c r="C74" i="10"/>
  <c r="C129" i="10"/>
  <c r="C105" i="10"/>
  <c r="C75" i="10"/>
  <c r="C130" i="10"/>
  <c r="C106" i="10"/>
  <c r="C76" i="10"/>
  <c r="C131" i="10"/>
  <c r="C107" i="10"/>
  <c r="C77" i="10"/>
  <c r="C132" i="10"/>
  <c r="C108" i="10"/>
  <c r="C133" i="10"/>
  <c r="C78" i="10"/>
  <c r="C109" i="10"/>
  <c r="C79" i="10"/>
  <c r="C134" i="10"/>
  <c r="C110" i="10"/>
  <c r="C80" i="10"/>
  <c r="C135" i="10"/>
  <c r="D91" i="10"/>
  <c r="D61" i="10"/>
  <c r="D116" i="10"/>
  <c r="D92" i="10"/>
  <c r="D117" i="10"/>
  <c r="D62" i="10"/>
  <c r="D93" i="10"/>
  <c r="D118" i="10"/>
  <c r="H118" i="10"/>
  <c r="D63" i="10"/>
  <c r="D94" i="10"/>
  <c r="D64" i="10"/>
  <c r="D119" i="10"/>
  <c r="D95" i="10"/>
  <c r="D65" i="10"/>
  <c r="D120" i="10"/>
  <c r="D96" i="10"/>
  <c r="D66" i="10"/>
  <c r="D97" i="10"/>
  <c r="D122" i="10"/>
  <c r="D67" i="10"/>
  <c r="D98" i="10"/>
  <c r="D68" i="10"/>
  <c r="D123" i="10"/>
  <c r="D99" i="10"/>
  <c r="D69" i="10"/>
  <c r="D124" i="10"/>
  <c r="D100" i="10"/>
  <c r="D125" i="10"/>
  <c r="D70" i="10"/>
  <c r="D101" i="10"/>
  <c r="D126" i="10"/>
  <c r="D71" i="10"/>
  <c r="D102" i="10"/>
  <c r="D72" i="10"/>
  <c r="D127" i="10"/>
  <c r="D103" i="10"/>
  <c r="D73" i="10"/>
  <c r="D128" i="10"/>
  <c r="D104" i="10"/>
  <c r="D74" i="10"/>
  <c r="D105" i="10"/>
  <c r="D130" i="10"/>
  <c r="D75" i="10"/>
  <c r="D106" i="10"/>
  <c r="D76" i="10"/>
  <c r="D131" i="10"/>
  <c r="D107" i="10"/>
  <c r="D77" i="10"/>
  <c r="D132" i="10"/>
  <c r="D108" i="10"/>
  <c r="D133" i="10"/>
  <c r="D78" i="10"/>
  <c r="D109" i="10"/>
  <c r="D134" i="10"/>
  <c r="H134" i="10"/>
  <c r="D79" i="10"/>
  <c r="D110" i="10"/>
  <c r="D80" i="10"/>
  <c r="D135" i="10"/>
  <c r="E91" i="10"/>
  <c r="E61" i="10"/>
  <c r="E116" i="10"/>
  <c r="E92" i="10"/>
  <c r="E62" i="10"/>
  <c r="E117" i="10"/>
  <c r="E93" i="10"/>
  <c r="E118" i="10"/>
  <c r="E63" i="10"/>
  <c r="E94" i="10"/>
  <c r="E119" i="10"/>
  <c r="E64" i="10"/>
  <c r="E95" i="10"/>
  <c r="E65" i="10"/>
  <c r="E120" i="10"/>
  <c r="E96" i="10"/>
  <c r="E66" i="10"/>
  <c r="E121" i="10"/>
  <c r="E97" i="10"/>
  <c r="E122" i="10"/>
  <c r="E67" i="10"/>
  <c r="E98" i="10"/>
  <c r="E68" i="10"/>
  <c r="E123" i="10"/>
  <c r="E99" i="10"/>
  <c r="E69" i="10"/>
  <c r="E124" i="10"/>
  <c r="E100" i="10"/>
  <c r="E70" i="10"/>
  <c r="E125" i="10"/>
  <c r="E101" i="10"/>
  <c r="E126" i="10"/>
  <c r="E71" i="10"/>
  <c r="E102" i="10"/>
  <c r="E127" i="10"/>
  <c r="E72" i="10"/>
  <c r="E103" i="10"/>
  <c r="E73" i="10"/>
  <c r="E128" i="10"/>
  <c r="E104" i="10"/>
  <c r="E74" i="10"/>
  <c r="E129" i="10"/>
  <c r="E105" i="10"/>
  <c r="E75" i="10"/>
  <c r="E106" i="10"/>
  <c r="E76" i="10"/>
  <c r="E131" i="10"/>
  <c r="E107" i="10"/>
  <c r="E77" i="10"/>
  <c r="E132" i="10"/>
  <c r="E108" i="10"/>
  <c r="E78" i="10"/>
  <c r="E133" i="10"/>
  <c r="E109" i="10"/>
  <c r="E134" i="10"/>
  <c r="E79" i="10"/>
  <c r="E110" i="10"/>
  <c r="E135" i="10"/>
  <c r="E80" i="10"/>
  <c r="F91" i="10"/>
  <c r="F61" i="10"/>
  <c r="F116" i="10"/>
  <c r="F92" i="10"/>
  <c r="F62" i="10"/>
  <c r="F117" i="10"/>
  <c r="F93" i="10"/>
  <c r="F63" i="10"/>
  <c r="F118" i="10"/>
  <c r="F94" i="10"/>
  <c r="F119" i="10"/>
  <c r="F64" i="10"/>
  <c r="F95" i="10"/>
  <c r="F120" i="10"/>
  <c r="F65" i="10"/>
  <c r="F96" i="10"/>
  <c r="F121" i="10"/>
  <c r="F66" i="10"/>
  <c r="F97" i="10"/>
  <c r="F67" i="10"/>
  <c r="F122" i="10"/>
  <c r="F98" i="10"/>
  <c r="F68" i="10"/>
  <c r="F99" i="10"/>
  <c r="F69" i="10"/>
  <c r="F124" i="10"/>
  <c r="F100" i="10"/>
  <c r="F70" i="10"/>
  <c r="F125" i="10"/>
  <c r="F101" i="10"/>
  <c r="F71" i="10"/>
  <c r="F126" i="10"/>
  <c r="F102" i="10"/>
  <c r="F127" i="10"/>
  <c r="F72" i="10"/>
  <c r="F103" i="10"/>
  <c r="F128" i="10"/>
  <c r="F73" i="10"/>
  <c r="F104" i="10"/>
  <c r="F129" i="10"/>
  <c r="F74" i="10"/>
  <c r="F105" i="10"/>
  <c r="F75" i="10"/>
  <c r="F130" i="10"/>
  <c r="F106" i="10"/>
  <c r="F76" i="10"/>
  <c r="F107" i="10"/>
  <c r="F77" i="10"/>
  <c r="F132" i="10"/>
  <c r="F108" i="10"/>
  <c r="F78" i="10"/>
  <c r="F133" i="10"/>
  <c r="F109" i="10"/>
  <c r="F79" i="10"/>
  <c r="F134" i="10"/>
  <c r="F110" i="10"/>
  <c r="F135" i="10"/>
  <c r="F80" i="10"/>
  <c r="G91" i="10"/>
  <c r="G61" i="10"/>
  <c r="G92" i="10"/>
  <c r="G117" i="10"/>
  <c r="G62" i="10"/>
  <c r="G93" i="10"/>
  <c r="G63" i="10"/>
  <c r="G118" i="10"/>
  <c r="G94" i="10"/>
  <c r="G64" i="10"/>
  <c r="G119" i="10"/>
  <c r="G95" i="10"/>
  <c r="G65" i="10"/>
  <c r="G120" i="10"/>
  <c r="G96" i="10"/>
  <c r="G121" i="10"/>
  <c r="G66" i="10"/>
  <c r="G97" i="10"/>
  <c r="G122" i="10"/>
  <c r="G67" i="10"/>
  <c r="G98" i="10"/>
  <c r="G68" i="10"/>
  <c r="G123" i="10"/>
  <c r="G99" i="10"/>
  <c r="G69" i="10"/>
  <c r="G100" i="10"/>
  <c r="G125" i="10"/>
  <c r="G70" i="10"/>
  <c r="G101" i="10"/>
  <c r="G71" i="10"/>
  <c r="G126" i="10"/>
  <c r="G102" i="10"/>
  <c r="G72" i="10"/>
  <c r="G127" i="10"/>
  <c r="G103" i="10"/>
  <c r="G73" i="10"/>
  <c r="G128" i="10"/>
  <c r="G104" i="10"/>
  <c r="G129" i="10"/>
  <c r="G74" i="10"/>
  <c r="G105" i="10"/>
  <c r="G130" i="10"/>
  <c r="G75" i="10"/>
  <c r="G106" i="10"/>
  <c r="G76" i="10"/>
  <c r="G131" i="10"/>
  <c r="G107" i="10"/>
  <c r="G77" i="10"/>
  <c r="G108" i="10"/>
  <c r="G133" i="10"/>
  <c r="G78" i="10"/>
  <c r="G109" i="10"/>
  <c r="G79" i="10"/>
  <c r="G134" i="10"/>
  <c r="G80" i="10"/>
  <c r="G135" i="10"/>
  <c r="C143" i="10"/>
  <c r="H143" i="10"/>
  <c r="C32" i="10"/>
  <c r="D32" i="10"/>
  <c r="E32" i="10"/>
  <c r="F32" i="10"/>
  <c r="G32" i="10"/>
  <c r="H32" i="10"/>
  <c r="C33" i="10"/>
  <c r="C34" i="10"/>
  <c r="C35" i="10"/>
  <c r="C36" i="10"/>
  <c r="C37" i="10"/>
  <c r="C38" i="10"/>
  <c r="C39" i="10"/>
  <c r="C40" i="10"/>
  <c r="C41" i="10"/>
  <c r="C42" i="10"/>
  <c r="C43" i="10"/>
  <c r="C44" i="10"/>
  <c r="C45" i="10"/>
  <c r="C46" i="10"/>
  <c r="C47" i="10"/>
  <c r="C48" i="10"/>
  <c r="C49" i="10"/>
  <c r="C50" i="10"/>
  <c r="C51" i="10"/>
  <c r="C52" i="10"/>
  <c r="C243" i="10"/>
  <c r="C218" i="10"/>
  <c r="C91" i="11"/>
  <c r="C116" i="11" s="1"/>
  <c r="C61" i="11"/>
  <c r="C92" i="11"/>
  <c r="C62" i="11"/>
  <c r="C93" i="11"/>
  <c r="C63" i="11"/>
  <c r="C118" i="11"/>
  <c r="C94" i="11"/>
  <c r="C64" i="11"/>
  <c r="C119" i="11"/>
  <c r="C95" i="11"/>
  <c r="C65" i="11"/>
  <c r="C120" i="11"/>
  <c r="C96" i="11"/>
  <c r="C121" i="11" s="1"/>
  <c r="C66" i="11"/>
  <c r="D66" i="11"/>
  <c r="D121" i="11"/>
  <c r="E66" i="11"/>
  <c r="F66" i="11"/>
  <c r="F121" i="11"/>
  <c r="G66" i="11"/>
  <c r="C97" i="11"/>
  <c r="C67" i="11"/>
  <c r="C98" i="11"/>
  <c r="C68" i="11"/>
  <c r="C123" i="11"/>
  <c r="C99" i="11"/>
  <c r="C69" i="11"/>
  <c r="C124" i="11"/>
  <c r="C100" i="11"/>
  <c r="C70" i="11"/>
  <c r="C125" i="11"/>
  <c r="C101" i="11"/>
  <c r="C126" i="11" s="1"/>
  <c r="H126" i="11" s="1"/>
  <c r="C71" i="11"/>
  <c r="C102" i="11"/>
  <c r="C127" i="11" s="1"/>
  <c r="C72" i="11"/>
  <c r="C103" i="11"/>
  <c r="C73" i="11"/>
  <c r="C128" i="11"/>
  <c r="C104" i="11"/>
  <c r="C129" i="11" s="1"/>
  <c r="H129" i="11" s="1"/>
  <c r="C74" i="11"/>
  <c r="C105" i="11"/>
  <c r="C130" i="11" s="1"/>
  <c r="C75" i="11"/>
  <c r="C106" i="11"/>
  <c r="C76" i="11"/>
  <c r="C131" i="11"/>
  <c r="C107" i="11"/>
  <c r="C77" i="11"/>
  <c r="C132" i="11"/>
  <c r="C108" i="11"/>
  <c r="C78" i="11"/>
  <c r="C133" i="11"/>
  <c r="C109" i="11"/>
  <c r="C134" i="11" s="1"/>
  <c r="C79" i="11"/>
  <c r="C110" i="11"/>
  <c r="C135" i="11" s="1"/>
  <c r="C80" i="11"/>
  <c r="D91" i="11"/>
  <c r="D61" i="11"/>
  <c r="D116" i="11"/>
  <c r="D92" i="11"/>
  <c r="D117" i="11" s="1"/>
  <c r="D62" i="11"/>
  <c r="D93" i="11"/>
  <c r="D63" i="11"/>
  <c r="D94" i="11"/>
  <c r="D64" i="11"/>
  <c r="D119" i="11"/>
  <c r="D95" i="11"/>
  <c r="D65" i="11"/>
  <c r="D120" i="11"/>
  <c r="D96" i="11"/>
  <c r="D97" i="11"/>
  <c r="D67" i="11"/>
  <c r="D122" i="11"/>
  <c r="D98" i="11"/>
  <c r="D123" i="11" s="1"/>
  <c r="D68" i="11"/>
  <c r="D99" i="11"/>
  <c r="D69" i="11"/>
  <c r="E69" i="11"/>
  <c r="E124" i="11"/>
  <c r="F69" i="11"/>
  <c r="G69" i="11"/>
  <c r="G124" i="11"/>
  <c r="D100" i="11"/>
  <c r="D70" i="11"/>
  <c r="D125" i="11"/>
  <c r="D101" i="11"/>
  <c r="D126" i="11" s="1"/>
  <c r="D71" i="11"/>
  <c r="D102" i="11"/>
  <c r="D72" i="11"/>
  <c r="D103" i="11"/>
  <c r="D73" i="11"/>
  <c r="D128" i="11"/>
  <c r="D104" i="11"/>
  <c r="D74" i="11"/>
  <c r="D129" i="11"/>
  <c r="D105" i="11"/>
  <c r="D130" i="11" s="1"/>
  <c r="D75" i="11"/>
  <c r="D106" i="11"/>
  <c r="D131" i="11" s="1"/>
  <c r="D76" i="11"/>
  <c r="D107" i="11"/>
  <c r="D132" i="11" s="1"/>
  <c r="D77" i="11"/>
  <c r="D108" i="11"/>
  <c r="D78" i="11"/>
  <c r="D133" i="11"/>
  <c r="D109" i="11"/>
  <c r="D134" i="11" s="1"/>
  <c r="D79" i="11"/>
  <c r="D110" i="11"/>
  <c r="D135" i="11" s="1"/>
  <c r="D80" i="11"/>
  <c r="E91" i="11"/>
  <c r="E61" i="11"/>
  <c r="E116" i="11"/>
  <c r="E92" i="11"/>
  <c r="E62" i="11"/>
  <c r="E117" i="11"/>
  <c r="E93" i="11"/>
  <c r="E118" i="11" s="1"/>
  <c r="E63" i="11"/>
  <c r="E94" i="11"/>
  <c r="E119" i="11" s="1"/>
  <c r="E64" i="11"/>
  <c r="E95" i="11"/>
  <c r="E120" i="11" s="1"/>
  <c r="E65" i="11"/>
  <c r="E96" i="11"/>
  <c r="E121" i="11" s="1"/>
  <c r="E97" i="11"/>
  <c r="E67" i="11"/>
  <c r="E122" i="11"/>
  <c r="E98" i="11"/>
  <c r="E68" i="11"/>
  <c r="E123" i="11"/>
  <c r="E99" i="11"/>
  <c r="E100" i="11"/>
  <c r="E70" i="11"/>
  <c r="E125" i="11"/>
  <c r="E101" i="11"/>
  <c r="E126" i="11" s="1"/>
  <c r="E71" i="11"/>
  <c r="E102" i="11"/>
  <c r="E72" i="11"/>
  <c r="E103" i="11"/>
  <c r="E73" i="11"/>
  <c r="E128" i="11"/>
  <c r="E104" i="11"/>
  <c r="E74" i="11"/>
  <c r="E129" i="11"/>
  <c r="E105" i="11"/>
  <c r="E130" i="11" s="1"/>
  <c r="E75" i="11"/>
  <c r="E106" i="11"/>
  <c r="E131" i="11" s="1"/>
  <c r="E76" i="11"/>
  <c r="E107" i="11"/>
  <c r="E132" i="11" s="1"/>
  <c r="E77" i="11"/>
  <c r="E108" i="11"/>
  <c r="E78" i="11"/>
  <c r="E133" i="11"/>
  <c r="E109" i="11"/>
  <c r="E134" i="11" s="1"/>
  <c r="E79" i="11"/>
  <c r="E110" i="11"/>
  <c r="E135" i="11" s="1"/>
  <c r="E80" i="11"/>
  <c r="F91" i="11"/>
  <c r="F61" i="11"/>
  <c r="F116" i="11"/>
  <c r="F92" i="11"/>
  <c r="F62" i="11"/>
  <c r="F117" i="11"/>
  <c r="F93" i="11"/>
  <c r="F118" i="11" s="1"/>
  <c r="F63" i="11"/>
  <c r="F94" i="11"/>
  <c r="F119" i="11" s="1"/>
  <c r="F64" i="11"/>
  <c r="F95" i="11"/>
  <c r="F120" i="11" s="1"/>
  <c r="F65" i="11"/>
  <c r="F96" i="11"/>
  <c r="F97" i="11"/>
  <c r="F67" i="11"/>
  <c r="F122" i="11"/>
  <c r="F98" i="11"/>
  <c r="F68" i="11"/>
  <c r="F123" i="11"/>
  <c r="F99" i="11"/>
  <c r="F124" i="11" s="1"/>
  <c r="F100" i="11"/>
  <c r="F70" i="11"/>
  <c r="F125" i="11"/>
  <c r="F101" i="11"/>
  <c r="F126" i="11" s="1"/>
  <c r="F71" i="11"/>
  <c r="F102" i="11"/>
  <c r="F72" i="11"/>
  <c r="F103" i="11"/>
  <c r="F73" i="11"/>
  <c r="F128" i="11"/>
  <c r="F104" i="11"/>
  <c r="F74" i="11"/>
  <c r="F129" i="11"/>
  <c r="F105" i="11"/>
  <c r="F130" i="11" s="1"/>
  <c r="F75" i="11"/>
  <c r="F106" i="11"/>
  <c r="F131" i="11" s="1"/>
  <c r="F76" i="11"/>
  <c r="F107" i="11"/>
  <c r="F132" i="11" s="1"/>
  <c r="F77" i="11"/>
  <c r="F108" i="11"/>
  <c r="F78" i="11"/>
  <c r="F133" i="11"/>
  <c r="F109" i="11"/>
  <c r="F134" i="11" s="1"/>
  <c r="F79" i="11"/>
  <c r="F110" i="11"/>
  <c r="F135" i="11" s="1"/>
  <c r="F80" i="11"/>
  <c r="G91" i="11"/>
  <c r="G61" i="11"/>
  <c r="G116" i="11"/>
  <c r="G62" i="11"/>
  <c r="G63" i="11"/>
  <c r="G64" i="11"/>
  <c r="G65" i="11"/>
  <c r="G67" i="11"/>
  <c r="G68" i="11"/>
  <c r="G70" i="11"/>
  <c r="G71" i="11"/>
  <c r="G126" i="11"/>
  <c r="G72" i="11"/>
  <c r="G73" i="11"/>
  <c r="G74" i="11"/>
  <c r="G75" i="11"/>
  <c r="G130" i="11"/>
  <c r="G76" i="11"/>
  <c r="G77" i="11"/>
  <c r="G78" i="11"/>
  <c r="G79" i="11"/>
  <c r="G134" i="11"/>
  <c r="G80" i="11"/>
  <c r="G135" i="11"/>
  <c r="G92" i="11"/>
  <c r="G117" i="11" s="1"/>
  <c r="G93" i="11"/>
  <c r="G118" i="11" s="1"/>
  <c r="G94" i="11"/>
  <c r="G119" i="11" s="1"/>
  <c r="G95" i="11"/>
  <c r="G120" i="11" s="1"/>
  <c r="G96" i="11"/>
  <c r="G121" i="11" s="1"/>
  <c r="G97" i="11"/>
  <c r="G122" i="11" s="1"/>
  <c r="G98" i="11"/>
  <c r="G99" i="11"/>
  <c r="G100" i="11"/>
  <c r="G125" i="11" s="1"/>
  <c r="H125" i="11" s="1"/>
  <c r="G101" i="11"/>
  <c r="G102" i="11"/>
  <c r="G127" i="11" s="1"/>
  <c r="G103" i="11"/>
  <c r="G128" i="11" s="1"/>
  <c r="G104" i="11"/>
  <c r="G129" i="11" s="1"/>
  <c r="G105" i="11"/>
  <c r="G106" i="11"/>
  <c r="G107" i="11"/>
  <c r="G132" i="11" s="1"/>
  <c r="G108" i="11"/>
  <c r="G133" i="11" s="1"/>
  <c r="H133" i="11" s="1"/>
  <c r="G109" i="11"/>
  <c r="C143" i="11"/>
  <c r="H143" i="11"/>
  <c r="C32" i="11"/>
  <c r="D32" i="11"/>
  <c r="E32" i="11"/>
  <c r="F32" i="11"/>
  <c r="G32" i="11"/>
  <c r="C33" i="11"/>
  <c r="C34" i="11"/>
  <c r="C35" i="11"/>
  <c r="C36" i="11"/>
  <c r="C37" i="11"/>
  <c r="C38" i="11"/>
  <c r="C38" i="12"/>
  <c r="C38" i="14"/>
  <c r="C38" i="34"/>
  <c r="C109" i="46"/>
  <c r="C85" i="46" s="1"/>
  <c r="C39" i="11"/>
  <c r="C40" i="11"/>
  <c r="C41" i="11"/>
  <c r="C42" i="11"/>
  <c r="C43" i="11"/>
  <c r="C44" i="11"/>
  <c r="C45" i="11"/>
  <c r="C46" i="11"/>
  <c r="C47" i="11"/>
  <c r="C48" i="11"/>
  <c r="C49" i="11"/>
  <c r="C50" i="11"/>
  <c r="C50" i="12"/>
  <c r="C50" i="14"/>
  <c r="C50" i="34"/>
  <c r="C51" i="11"/>
  <c r="C91" i="12"/>
  <c r="C61" i="12"/>
  <c r="C116" i="12"/>
  <c r="C92" i="12"/>
  <c r="C62" i="12"/>
  <c r="C117" i="12"/>
  <c r="C93" i="12"/>
  <c r="C63" i="12"/>
  <c r="C118" i="12"/>
  <c r="C94" i="12"/>
  <c r="C64" i="12"/>
  <c r="C119" i="12"/>
  <c r="C95" i="12"/>
  <c r="C65" i="12"/>
  <c r="C120" i="12"/>
  <c r="C96" i="12"/>
  <c r="C66" i="12"/>
  <c r="C121" i="12"/>
  <c r="C97" i="12"/>
  <c r="C122" i="12" s="1"/>
  <c r="C67" i="12"/>
  <c r="C98" i="12"/>
  <c r="C68" i="12"/>
  <c r="C99" i="12"/>
  <c r="C69" i="12"/>
  <c r="C124" i="12"/>
  <c r="C100" i="12"/>
  <c r="C70" i="12"/>
  <c r="C125" i="12"/>
  <c r="C101" i="12"/>
  <c r="C71" i="12"/>
  <c r="C126" i="12"/>
  <c r="C102" i="12"/>
  <c r="C72" i="12"/>
  <c r="C127" i="12"/>
  <c r="C103" i="12"/>
  <c r="C73" i="12"/>
  <c r="C128" i="12"/>
  <c r="C104" i="12"/>
  <c r="C74" i="12"/>
  <c r="C129" i="12"/>
  <c r="C105" i="12"/>
  <c r="C75" i="12"/>
  <c r="C130" i="12"/>
  <c r="C106" i="12"/>
  <c r="C76" i="12"/>
  <c r="C107" i="12"/>
  <c r="C77" i="12"/>
  <c r="C132" i="12"/>
  <c r="C108" i="12"/>
  <c r="C78" i="12"/>
  <c r="C133" i="12"/>
  <c r="C109" i="12"/>
  <c r="C79" i="12"/>
  <c r="C134" i="12"/>
  <c r="C110" i="12"/>
  <c r="C80" i="12"/>
  <c r="C135" i="12"/>
  <c r="D91" i="12"/>
  <c r="D116" i="12" s="1"/>
  <c r="D61" i="12"/>
  <c r="D92" i="12"/>
  <c r="D117" i="12" s="1"/>
  <c r="D62" i="12"/>
  <c r="D93" i="12"/>
  <c r="D63" i="12"/>
  <c r="D118" i="12"/>
  <c r="D94" i="12"/>
  <c r="D64" i="12"/>
  <c r="D95" i="12"/>
  <c r="D120" i="12" s="1"/>
  <c r="D65" i="12"/>
  <c r="D96" i="12"/>
  <c r="D66" i="12"/>
  <c r="D121" i="12"/>
  <c r="D97" i="12"/>
  <c r="D122" i="12" s="1"/>
  <c r="D67" i="12"/>
  <c r="D98" i="12"/>
  <c r="D68" i="12"/>
  <c r="D123" i="12"/>
  <c r="D99" i="12"/>
  <c r="D69" i="12"/>
  <c r="D124" i="12"/>
  <c r="D100" i="12"/>
  <c r="D125" i="12" s="1"/>
  <c r="D70" i="12"/>
  <c r="D101" i="12"/>
  <c r="D71" i="12"/>
  <c r="D126" i="12"/>
  <c r="D102" i="12"/>
  <c r="D127" i="12" s="1"/>
  <c r="H127" i="12" s="1"/>
  <c r="F179" i="12" s="1"/>
  <c r="D72" i="12"/>
  <c r="D103" i="12"/>
  <c r="D128" i="12" s="1"/>
  <c r="D73" i="12"/>
  <c r="D104" i="12"/>
  <c r="D74" i="12"/>
  <c r="D129" i="12"/>
  <c r="D105" i="12"/>
  <c r="D75" i="12"/>
  <c r="D130" i="12"/>
  <c r="D106" i="12"/>
  <c r="D76" i="12"/>
  <c r="D131" i="12"/>
  <c r="D107" i="12"/>
  <c r="D77" i="12"/>
  <c r="D132" i="12"/>
  <c r="D108" i="12"/>
  <c r="D133" i="12" s="1"/>
  <c r="D78" i="12"/>
  <c r="D109" i="12"/>
  <c r="D79" i="12"/>
  <c r="D134" i="12"/>
  <c r="D110" i="12"/>
  <c r="D80" i="12"/>
  <c r="E91" i="12"/>
  <c r="E61" i="12"/>
  <c r="E116" i="12"/>
  <c r="E92" i="12"/>
  <c r="E62" i="12"/>
  <c r="E117" i="12"/>
  <c r="E93" i="12"/>
  <c r="E118" i="12" s="1"/>
  <c r="H118" i="12" s="1"/>
  <c r="E63" i="12"/>
  <c r="E94" i="12"/>
  <c r="E64" i="12"/>
  <c r="E119" i="12"/>
  <c r="E95" i="12"/>
  <c r="E65" i="12"/>
  <c r="E96" i="12"/>
  <c r="E121" i="12" s="1"/>
  <c r="E66" i="12"/>
  <c r="E97" i="12"/>
  <c r="E67" i="12"/>
  <c r="E122" i="12"/>
  <c r="E98" i="12"/>
  <c r="E68" i="12"/>
  <c r="E123" i="12"/>
  <c r="E99" i="12"/>
  <c r="E69" i="12"/>
  <c r="E124" i="12"/>
  <c r="E100" i="12"/>
  <c r="E70" i="12"/>
  <c r="E125" i="12"/>
  <c r="E101" i="12"/>
  <c r="E126" i="12" s="1"/>
  <c r="H126" i="12" s="1"/>
  <c r="E71" i="12"/>
  <c r="E102" i="12"/>
  <c r="E72" i="12"/>
  <c r="E127" i="12"/>
  <c r="E103" i="12"/>
  <c r="E73" i="12"/>
  <c r="E104" i="12"/>
  <c r="E129" i="12" s="1"/>
  <c r="E74" i="12"/>
  <c r="E105" i="12"/>
  <c r="E75" i="12"/>
  <c r="E130" i="12"/>
  <c r="E106" i="12"/>
  <c r="E76" i="12"/>
  <c r="E131" i="12"/>
  <c r="E107" i="12"/>
  <c r="E77" i="12"/>
  <c r="E132" i="12"/>
  <c r="E108" i="12"/>
  <c r="E78" i="12"/>
  <c r="E133" i="12"/>
  <c r="E109" i="12"/>
  <c r="E79" i="12"/>
  <c r="E134" i="12"/>
  <c r="E110" i="12"/>
  <c r="E80" i="12"/>
  <c r="E135" i="12"/>
  <c r="F91" i="12"/>
  <c r="F61" i="12"/>
  <c r="F116" i="12"/>
  <c r="F92" i="12"/>
  <c r="F62" i="12"/>
  <c r="F117" i="12"/>
  <c r="F93" i="12"/>
  <c r="F63" i="12"/>
  <c r="F118" i="12"/>
  <c r="F94" i="12"/>
  <c r="F64" i="12"/>
  <c r="F119" i="12"/>
  <c r="F95" i="12"/>
  <c r="F65" i="12"/>
  <c r="F120" i="12"/>
  <c r="F96" i="12"/>
  <c r="F66" i="12"/>
  <c r="F97" i="12"/>
  <c r="F122" i="12" s="1"/>
  <c r="F67" i="12"/>
  <c r="F98" i="12"/>
  <c r="F68" i="12"/>
  <c r="F123" i="12"/>
  <c r="F99" i="12"/>
  <c r="F69" i="12"/>
  <c r="F124" i="12"/>
  <c r="F100" i="12"/>
  <c r="F70" i="12"/>
  <c r="F125" i="12"/>
  <c r="F101" i="12"/>
  <c r="F71" i="12"/>
  <c r="F126" i="12"/>
  <c r="F102" i="12"/>
  <c r="F72" i="12"/>
  <c r="F127" i="12"/>
  <c r="F103" i="12"/>
  <c r="F73" i="12"/>
  <c r="F128" i="12"/>
  <c r="F104" i="12"/>
  <c r="F74" i="12"/>
  <c r="F105" i="12"/>
  <c r="F130" i="12" s="1"/>
  <c r="F75" i="12"/>
  <c r="F106" i="12"/>
  <c r="F76" i="12"/>
  <c r="F131" i="12"/>
  <c r="F107" i="12"/>
  <c r="F77" i="12"/>
  <c r="F132" i="12"/>
  <c r="F108" i="12"/>
  <c r="F78" i="12"/>
  <c r="F133" i="12"/>
  <c r="F109" i="12"/>
  <c r="F79" i="12"/>
  <c r="F134" i="12"/>
  <c r="F110" i="12"/>
  <c r="F80" i="12"/>
  <c r="F135" i="12"/>
  <c r="G91" i="12"/>
  <c r="G61" i="12"/>
  <c r="G116" i="12"/>
  <c r="G92" i="12"/>
  <c r="G62" i="12"/>
  <c r="G117" i="12"/>
  <c r="G93" i="12"/>
  <c r="G63" i="12"/>
  <c r="G118" i="12"/>
  <c r="G94" i="12"/>
  <c r="G64" i="12"/>
  <c r="G119" i="12"/>
  <c r="G95" i="12"/>
  <c r="G65" i="12"/>
  <c r="G120" i="12"/>
  <c r="G96" i="12"/>
  <c r="G66" i="12"/>
  <c r="G121" i="12"/>
  <c r="G97" i="12"/>
  <c r="G67" i="12"/>
  <c r="G98" i="12"/>
  <c r="G123" i="12" s="1"/>
  <c r="G68" i="12"/>
  <c r="G99" i="12"/>
  <c r="G69" i="12"/>
  <c r="G124" i="12"/>
  <c r="H124" i="12" s="1"/>
  <c r="C176" i="12" s="1"/>
  <c r="G100" i="12"/>
  <c r="G70" i="12"/>
  <c r="G125" i="12"/>
  <c r="G101" i="12"/>
  <c r="G71" i="12"/>
  <c r="G126" i="12"/>
  <c r="G102" i="12"/>
  <c r="G72" i="12"/>
  <c r="G127" i="12"/>
  <c r="G103" i="12"/>
  <c r="G73" i="12"/>
  <c r="G128" i="12"/>
  <c r="G104" i="12"/>
  <c r="G74" i="12"/>
  <c r="G129" i="12"/>
  <c r="G105" i="12"/>
  <c r="G75" i="12"/>
  <c r="G106" i="12"/>
  <c r="G131" i="12" s="1"/>
  <c r="G76" i="12"/>
  <c r="G107" i="12"/>
  <c r="G77" i="12"/>
  <c r="G132" i="12"/>
  <c r="H132" i="12" s="1"/>
  <c r="G108" i="12"/>
  <c r="G78" i="12"/>
  <c r="G133" i="12"/>
  <c r="G109" i="12"/>
  <c r="G79" i="12"/>
  <c r="G134" i="12"/>
  <c r="G80" i="12"/>
  <c r="G135" i="12"/>
  <c r="C143" i="12"/>
  <c r="H143" i="12"/>
  <c r="C32" i="12"/>
  <c r="D32" i="12"/>
  <c r="E32" i="12"/>
  <c r="F32" i="12"/>
  <c r="G32" i="12"/>
  <c r="H32" i="12"/>
  <c r="C33" i="12"/>
  <c r="C34" i="12"/>
  <c r="C35" i="12"/>
  <c r="C36" i="12"/>
  <c r="C37" i="12"/>
  <c r="C39" i="12"/>
  <c r="C40" i="12"/>
  <c r="C41" i="12"/>
  <c r="C42" i="12"/>
  <c r="C43" i="12"/>
  <c r="C44" i="12"/>
  <c r="C45" i="12"/>
  <c r="C46" i="12"/>
  <c r="C47" i="12"/>
  <c r="C48" i="12"/>
  <c r="C49" i="12"/>
  <c r="C51" i="12"/>
  <c r="C52" i="12"/>
  <c r="C243" i="12"/>
  <c r="C218" i="12"/>
  <c r="C91" i="14"/>
  <c r="C116" i="14"/>
  <c r="C61" i="14"/>
  <c r="C92" i="14"/>
  <c r="C117" i="14"/>
  <c r="C62" i="14"/>
  <c r="C93" i="14"/>
  <c r="C63" i="14"/>
  <c r="C94" i="14"/>
  <c r="C64" i="14"/>
  <c r="C119" i="14"/>
  <c r="C95" i="14"/>
  <c r="C65" i="14"/>
  <c r="C120" i="14"/>
  <c r="C96" i="14"/>
  <c r="C66" i="14"/>
  <c r="C121" i="14"/>
  <c r="C97" i="14"/>
  <c r="C122" i="14"/>
  <c r="C67" i="14"/>
  <c r="C98" i="14"/>
  <c r="C68" i="14"/>
  <c r="C123" i="14"/>
  <c r="C99" i="14"/>
  <c r="C69" i="14"/>
  <c r="C124" i="14"/>
  <c r="C100" i="14"/>
  <c r="C125" i="14"/>
  <c r="C70" i="14"/>
  <c r="C101" i="14"/>
  <c r="C71" i="14"/>
  <c r="C102" i="14"/>
  <c r="C72" i="14"/>
  <c r="C127" i="14"/>
  <c r="C103" i="14"/>
  <c r="C73" i="14"/>
  <c r="C128" i="14"/>
  <c r="C104" i="14"/>
  <c r="C74" i="14"/>
  <c r="C129" i="14"/>
  <c r="C105" i="14"/>
  <c r="C130" i="14"/>
  <c r="C75" i="14"/>
  <c r="C106" i="14"/>
  <c r="C131" i="14"/>
  <c r="H131" i="14"/>
  <c r="C76" i="14"/>
  <c r="C107" i="14"/>
  <c r="C77" i="14"/>
  <c r="C132" i="14"/>
  <c r="C108" i="14"/>
  <c r="C78" i="14"/>
  <c r="C133" i="14"/>
  <c r="C109" i="14"/>
  <c r="C79" i="14"/>
  <c r="C110" i="14"/>
  <c r="C80" i="14"/>
  <c r="C135" i="14"/>
  <c r="D91" i="14"/>
  <c r="D116" i="14"/>
  <c r="D61" i="14"/>
  <c r="D92" i="14"/>
  <c r="D62" i="14"/>
  <c r="D117" i="14"/>
  <c r="D93" i="14"/>
  <c r="D63" i="14"/>
  <c r="D118" i="14"/>
  <c r="D94" i="14"/>
  <c r="D64" i="14"/>
  <c r="D95" i="14"/>
  <c r="D65" i="14"/>
  <c r="D120" i="14"/>
  <c r="D96" i="14"/>
  <c r="D66" i="14"/>
  <c r="D121" i="14"/>
  <c r="D97" i="14"/>
  <c r="D67" i="14"/>
  <c r="D122" i="14"/>
  <c r="D98" i="14"/>
  <c r="D68" i="14"/>
  <c r="D123" i="14"/>
  <c r="D99" i="14"/>
  <c r="D124" i="14"/>
  <c r="D69" i="14"/>
  <c r="D100" i="14"/>
  <c r="D70" i="14"/>
  <c r="D125" i="14"/>
  <c r="D101" i="14"/>
  <c r="D71" i="14"/>
  <c r="D126" i="14"/>
  <c r="D102" i="14"/>
  <c r="D72" i="14"/>
  <c r="D103" i="14"/>
  <c r="D73" i="14"/>
  <c r="D128" i="14"/>
  <c r="D104" i="14"/>
  <c r="D74" i="14"/>
  <c r="D129" i="14"/>
  <c r="D105" i="14"/>
  <c r="D75" i="14"/>
  <c r="D130" i="14"/>
  <c r="D106" i="14"/>
  <c r="D76" i="14"/>
  <c r="D131" i="14"/>
  <c r="D107" i="14"/>
  <c r="D132" i="14"/>
  <c r="D77" i="14"/>
  <c r="D108" i="14"/>
  <c r="D78" i="14"/>
  <c r="D133" i="14"/>
  <c r="D109" i="14"/>
  <c r="D79" i="14"/>
  <c r="D134" i="14"/>
  <c r="D110" i="14"/>
  <c r="D80" i="14"/>
  <c r="E91" i="14"/>
  <c r="E61" i="14"/>
  <c r="E116" i="14"/>
  <c r="E92" i="14"/>
  <c r="E117" i="14"/>
  <c r="E62" i="14"/>
  <c r="E93" i="14"/>
  <c r="E63" i="14"/>
  <c r="E118" i="14"/>
  <c r="E94" i="14"/>
  <c r="E64" i="14"/>
  <c r="E119" i="14"/>
  <c r="E95" i="14"/>
  <c r="E65" i="14"/>
  <c r="E96" i="14"/>
  <c r="E121" i="14"/>
  <c r="E66" i="14"/>
  <c r="E97" i="14"/>
  <c r="E67" i="14"/>
  <c r="E122" i="14"/>
  <c r="E98" i="14"/>
  <c r="E68" i="14"/>
  <c r="E123" i="14"/>
  <c r="E99" i="14"/>
  <c r="E69" i="14"/>
  <c r="E124" i="14"/>
  <c r="E100" i="14"/>
  <c r="E125" i="14"/>
  <c r="E70" i="14"/>
  <c r="E101" i="14"/>
  <c r="E71" i="14"/>
  <c r="E126" i="14"/>
  <c r="E102" i="14"/>
  <c r="E72" i="14"/>
  <c r="E127" i="14"/>
  <c r="E103" i="14"/>
  <c r="E73" i="14"/>
  <c r="E104" i="14"/>
  <c r="E129" i="14"/>
  <c r="E74" i="14"/>
  <c r="E105" i="14"/>
  <c r="E75" i="14"/>
  <c r="E130" i="14"/>
  <c r="E106" i="14"/>
  <c r="E76" i="14"/>
  <c r="E131" i="14"/>
  <c r="E107" i="14"/>
  <c r="E77" i="14"/>
  <c r="E132" i="14"/>
  <c r="E108" i="14"/>
  <c r="E133" i="14"/>
  <c r="H133" i="14"/>
  <c r="E78" i="14"/>
  <c r="E109" i="14"/>
  <c r="E79" i="14"/>
  <c r="E134" i="14"/>
  <c r="E110" i="14"/>
  <c r="E80" i="14"/>
  <c r="E135" i="14"/>
  <c r="F91" i="14"/>
  <c r="F61" i="14"/>
  <c r="F116" i="14"/>
  <c r="F92" i="14"/>
  <c r="F62" i="14"/>
  <c r="F117" i="14"/>
  <c r="F93" i="14"/>
  <c r="F118" i="14"/>
  <c r="F63" i="14"/>
  <c r="F94" i="14"/>
  <c r="F64" i="14"/>
  <c r="F119" i="14"/>
  <c r="F95" i="14"/>
  <c r="F65" i="14"/>
  <c r="F120" i="14"/>
  <c r="F96" i="14"/>
  <c r="F66" i="14"/>
  <c r="F97" i="14"/>
  <c r="F122" i="14"/>
  <c r="F67" i="14"/>
  <c r="F98" i="14"/>
  <c r="F68" i="14"/>
  <c r="F123" i="14"/>
  <c r="H123" i="14"/>
  <c r="C175" i="14"/>
  <c r="F99" i="14"/>
  <c r="F69" i="14"/>
  <c r="F124" i="14"/>
  <c r="F100" i="14"/>
  <c r="F70" i="14"/>
  <c r="F125" i="14"/>
  <c r="F101" i="14"/>
  <c r="F126" i="14"/>
  <c r="F71" i="14"/>
  <c r="F102" i="14"/>
  <c r="F72" i="14"/>
  <c r="F127" i="14"/>
  <c r="F103" i="14"/>
  <c r="F73" i="14"/>
  <c r="F128" i="14"/>
  <c r="F104" i="14"/>
  <c r="F74" i="14"/>
  <c r="F105" i="14"/>
  <c r="F130" i="14"/>
  <c r="F75" i="14"/>
  <c r="F106" i="14"/>
  <c r="F76" i="14"/>
  <c r="F131" i="14"/>
  <c r="F107" i="14"/>
  <c r="F77" i="14"/>
  <c r="F132" i="14"/>
  <c r="F108" i="14"/>
  <c r="F78" i="14"/>
  <c r="F133" i="14"/>
  <c r="F109" i="14"/>
  <c r="F134" i="14"/>
  <c r="F79" i="14"/>
  <c r="F110" i="14"/>
  <c r="F80" i="14"/>
  <c r="F135" i="14"/>
  <c r="G91" i="14"/>
  <c r="G61" i="14"/>
  <c r="G116" i="14"/>
  <c r="G92" i="14"/>
  <c r="G62" i="14"/>
  <c r="G117" i="14"/>
  <c r="G93" i="14"/>
  <c r="G63" i="14"/>
  <c r="G118" i="14"/>
  <c r="G94" i="14"/>
  <c r="G119" i="14"/>
  <c r="G64" i="14"/>
  <c r="G95" i="14"/>
  <c r="G65" i="14"/>
  <c r="G120" i="14"/>
  <c r="G96" i="14"/>
  <c r="G66" i="14"/>
  <c r="G121" i="14"/>
  <c r="G97" i="14"/>
  <c r="G67" i="14"/>
  <c r="G98" i="14"/>
  <c r="G123" i="14"/>
  <c r="G68" i="14"/>
  <c r="G99" i="14"/>
  <c r="G69" i="14"/>
  <c r="G124" i="14"/>
  <c r="G100" i="14"/>
  <c r="G70" i="14"/>
  <c r="G125" i="14"/>
  <c r="G101" i="14"/>
  <c r="G71" i="14"/>
  <c r="G126" i="14"/>
  <c r="G102" i="14"/>
  <c r="G127" i="14"/>
  <c r="G72" i="14"/>
  <c r="G103" i="14"/>
  <c r="G73" i="14"/>
  <c r="G128" i="14"/>
  <c r="G104" i="14"/>
  <c r="G74" i="14"/>
  <c r="G129" i="14"/>
  <c r="G105" i="14"/>
  <c r="G75" i="14"/>
  <c r="G106" i="14"/>
  <c r="G131" i="14"/>
  <c r="G76" i="14"/>
  <c r="G107" i="14"/>
  <c r="G77" i="14"/>
  <c r="G132" i="14"/>
  <c r="G108" i="14"/>
  <c r="G78" i="14"/>
  <c r="G133" i="14"/>
  <c r="G109" i="14"/>
  <c r="G79" i="14"/>
  <c r="G134" i="14"/>
  <c r="G80" i="14"/>
  <c r="G135" i="14"/>
  <c r="C143" i="14"/>
  <c r="H143" i="14"/>
  <c r="C32" i="14"/>
  <c r="D32" i="14"/>
  <c r="E32" i="14"/>
  <c r="F32" i="14"/>
  <c r="G32" i="14"/>
  <c r="H32" i="14"/>
  <c r="C33" i="14"/>
  <c r="C34" i="14"/>
  <c r="C35" i="14"/>
  <c r="C36" i="14"/>
  <c r="C37" i="14"/>
  <c r="C39" i="14"/>
  <c r="C40" i="14"/>
  <c r="C41" i="14"/>
  <c r="C42" i="14"/>
  <c r="C43" i="14"/>
  <c r="C44" i="14"/>
  <c r="C45" i="14"/>
  <c r="C46" i="14"/>
  <c r="C47" i="14"/>
  <c r="C48" i="14"/>
  <c r="C49" i="14"/>
  <c r="C51" i="14"/>
  <c r="C52" i="14"/>
  <c r="C243" i="14"/>
  <c r="C218" i="14"/>
  <c r="C144" i="15"/>
  <c r="H144" i="15"/>
  <c r="D33" i="15"/>
  <c r="E33" i="15"/>
  <c r="F33" i="15"/>
  <c r="G33" i="15"/>
  <c r="C144" i="16"/>
  <c r="H144" i="16"/>
  <c r="D33" i="16"/>
  <c r="E33" i="16"/>
  <c r="F33" i="16"/>
  <c r="G33" i="16"/>
  <c r="H33" i="16"/>
  <c r="C244" i="16"/>
  <c r="C219" i="16"/>
  <c r="C144" i="17"/>
  <c r="H144" i="17"/>
  <c r="D33" i="17"/>
  <c r="E33" i="17"/>
  <c r="F33" i="17"/>
  <c r="G33" i="17"/>
  <c r="H33" i="17"/>
  <c r="C244" i="17"/>
  <c r="C219" i="17"/>
  <c r="C144" i="18"/>
  <c r="H144" i="18"/>
  <c r="D33" i="18"/>
  <c r="E33" i="18"/>
  <c r="F33" i="18"/>
  <c r="G33" i="18"/>
  <c r="H33" i="18"/>
  <c r="C244" i="18"/>
  <c r="C219" i="18"/>
  <c r="C144" i="19"/>
  <c r="H144" i="19"/>
  <c r="D33" i="19"/>
  <c r="E33" i="19"/>
  <c r="F33" i="19"/>
  <c r="G33" i="19"/>
  <c r="H33" i="19"/>
  <c r="C244" i="19"/>
  <c r="C219" i="19"/>
  <c r="C144" i="20"/>
  <c r="H144" i="20"/>
  <c r="D33" i="20"/>
  <c r="E33" i="20"/>
  <c r="F33" i="20"/>
  <c r="G33" i="20"/>
  <c r="H33" i="20"/>
  <c r="C244" i="20"/>
  <c r="C219" i="20"/>
  <c r="C144" i="57"/>
  <c r="H144" i="57"/>
  <c r="D33" i="57"/>
  <c r="E33" i="57"/>
  <c r="F33" i="57"/>
  <c r="G33" i="57"/>
  <c r="H33" i="57"/>
  <c r="C244" i="57"/>
  <c r="C219" i="57"/>
  <c r="C144" i="21"/>
  <c r="H144" i="21"/>
  <c r="D33" i="21"/>
  <c r="E33" i="21"/>
  <c r="F33" i="21"/>
  <c r="G33" i="21"/>
  <c r="H33" i="21"/>
  <c r="C244" i="21"/>
  <c r="C219" i="21"/>
  <c r="C144" i="22"/>
  <c r="H144" i="22"/>
  <c r="D33" i="22"/>
  <c r="E33" i="22"/>
  <c r="F33" i="22"/>
  <c r="G33" i="22"/>
  <c r="H33" i="22"/>
  <c r="C244" i="22"/>
  <c r="C219" i="22"/>
  <c r="C144" i="62"/>
  <c r="H144" i="62"/>
  <c r="D33" i="62"/>
  <c r="E33" i="62"/>
  <c r="F33" i="62"/>
  <c r="G33" i="62"/>
  <c r="H33" i="62"/>
  <c r="C244" i="62"/>
  <c r="C219" i="62"/>
  <c r="C144" i="23"/>
  <c r="H144" i="23"/>
  <c r="D33" i="23"/>
  <c r="E33" i="23"/>
  <c r="F33" i="23"/>
  <c r="G33" i="23"/>
  <c r="H33" i="23"/>
  <c r="C244" i="23"/>
  <c r="C219" i="23"/>
  <c r="C144" i="24"/>
  <c r="H144" i="24"/>
  <c r="D33" i="24"/>
  <c r="E33" i="24"/>
  <c r="F33" i="24"/>
  <c r="G33" i="24"/>
  <c r="H33" i="24"/>
  <c r="C244" i="24"/>
  <c r="C219" i="24"/>
  <c r="C144" i="25"/>
  <c r="H144" i="25"/>
  <c r="D33" i="25"/>
  <c r="E33" i="25"/>
  <c r="F33" i="25"/>
  <c r="G33" i="25"/>
  <c r="H33" i="25"/>
  <c r="C244" i="25"/>
  <c r="C219" i="25"/>
  <c r="C144" i="26"/>
  <c r="H144" i="26"/>
  <c r="D33" i="26"/>
  <c r="E33" i="26"/>
  <c r="F33" i="26"/>
  <c r="G33" i="26"/>
  <c r="H33" i="26"/>
  <c r="C244" i="26"/>
  <c r="C144" i="27"/>
  <c r="H144" i="27"/>
  <c r="D33" i="27"/>
  <c r="E33" i="27"/>
  <c r="F33" i="27"/>
  <c r="G33" i="27"/>
  <c r="H33" i="27"/>
  <c r="C244" i="27"/>
  <c r="C219" i="27"/>
  <c r="C144" i="28"/>
  <c r="H144" i="28"/>
  <c r="D33" i="28"/>
  <c r="E33" i="28"/>
  <c r="F33" i="28"/>
  <c r="G33" i="28"/>
  <c r="H33" i="28"/>
  <c r="C244" i="28"/>
  <c r="C219" i="28"/>
  <c r="C144" i="29"/>
  <c r="H144" i="29"/>
  <c r="D33" i="29"/>
  <c r="E33" i="29"/>
  <c r="F33" i="29"/>
  <c r="G33" i="29"/>
  <c r="H33" i="29"/>
  <c r="C244" i="29"/>
  <c r="C219" i="29"/>
  <c r="C194" i="30"/>
  <c r="C144" i="30"/>
  <c r="H117" i="30"/>
  <c r="H144" i="30"/>
  <c r="D33" i="30"/>
  <c r="E33" i="30"/>
  <c r="F33" i="30"/>
  <c r="G33" i="30"/>
  <c r="H33" i="30"/>
  <c r="C169" i="30"/>
  <c r="C244" i="30"/>
  <c r="C219" i="30"/>
  <c r="C269" i="30"/>
  <c r="C144" i="31"/>
  <c r="H144" i="31"/>
  <c r="D33" i="31"/>
  <c r="E33" i="31"/>
  <c r="F33" i="31"/>
  <c r="G33" i="31"/>
  <c r="H33" i="31"/>
  <c r="C244" i="31"/>
  <c r="C219" i="31"/>
  <c r="C144" i="32"/>
  <c r="H144" i="32"/>
  <c r="D33" i="32"/>
  <c r="E33" i="32"/>
  <c r="F33" i="32"/>
  <c r="G33" i="32"/>
  <c r="H33" i="32"/>
  <c r="C244" i="32"/>
  <c r="C219" i="32"/>
  <c r="C144" i="59"/>
  <c r="H144" i="59"/>
  <c r="D33" i="59"/>
  <c r="E33" i="59"/>
  <c r="F33" i="59"/>
  <c r="G33" i="59"/>
  <c r="H33" i="59"/>
  <c r="C244" i="59"/>
  <c r="C219" i="59"/>
  <c r="C144" i="33"/>
  <c r="H144" i="33"/>
  <c r="D33" i="33"/>
  <c r="E33" i="33"/>
  <c r="F33" i="33"/>
  <c r="G33" i="33"/>
  <c r="H33" i="33"/>
  <c r="C244" i="33"/>
  <c r="C219" i="33"/>
  <c r="C144" i="34"/>
  <c r="H144" i="34"/>
  <c r="C33" i="34"/>
  <c r="D33" i="34"/>
  <c r="E33" i="34"/>
  <c r="F33" i="34"/>
  <c r="G33" i="34"/>
  <c r="H33" i="34"/>
  <c r="C144" i="35"/>
  <c r="H144" i="35"/>
  <c r="D33" i="35"/>
  <c r="E33" i="35"/>
  <c r="F33" i="35"/>
  <c r="G33" i="35"/>
  <c r="H33" i="35"/>
  <c r="C244" i="35"/>
  <c r="C219" i="35"/>
  <c r="C144" i="36"/>
  <c r="H144" i="36"/>
  <c r="D33" i="36"/>
  <c r="E33" i="36"/>
  <c r="F33" i="36"/>
  <c r="G33" i="36"/>
  <c r="H33" i="36"/>
  <c r="C244" i="36"/>
  <c r="C219" i="36"/>
  <c r="C144" i="37"/>
  <c r="H144" i="37"/>
  <c r="D33" i="37"/>
  <c r="E33" i="37"/>
  <c r="F33" i="37"/>
  <c r="G33" i="37"/>
  <c r="C144" i="38"/>
  <c r="H117" i="38"/>
  <c r="H144" i="38"/>
  <c r="D33" i="38"/>
  <c r="E33" i="38"/>
  <c r="F33" i="38"/>
  <c r="G33" i="38"/>
  <c r="H33" i="38"/>
  <c r="C244" i="38"/>
  <c r="C219" i="38"/>
  <c r="C144" i="39"/>
  <c r="H144" i="39"/>
  <c r="D33" i="39"/>
  <c r="E33" i="39"/>
  <c r="F33" i="39"/>
  <c r="G33" i="39"/>
  <c r="H33" i="39"/>
  <c r="C244" i="39"/>
  <c r="C219" i="39"/>
  <c r="C144" i="40"/>
  <c r="H144" i="40"/>
  <c r="D33" i="40"/>
  <c r="E33" i="40"/>
  <c r="F33" i="40"/>
  <c r="G33" i="40"/>
  <c r="H33" i="40"/>
  <c r="C244" i="40"/>
  <c r="C219" i="40"/>
  <c r="C194" i="41"/>
  <c r="C144" i="41"/>
  <c r="H117" i="41"/>
  <c r="H144" i="41"/>
  <c r="D33" i="41"/>
  <c r="E33" i="41"/>
  <c r="F33" i="41"/>
  <c r="G33" i="41"/>
  <c r="H33" i="41"/>
  <c r="C169" i="41"/>
  <c r="C244" i="41"/>
  <c r="C219" i="41"/>
  <c r="C269" i="41"/>
  <c r="C144" i="6"/>
  <c r="H144" i="6"/>
  <c r="D33" i="6"/>
  <c r="E33" i="6"/>
  <c r="F33" i="6"/>
  <c r="G33" i="6"/>
  <c r="H33" i="6"/>
  <c r="C244" i="6"/>
  <c r="C219" i="6"/>
  <c r="C144" i="9"/>
  <c r="H144" i="9"/>
  <c r="D33" i="9"/>
  <c r="E33" i="9"/>
  <c r="F33" i="9"/>
  <c r="G33" i="9"/>
  <c r="H33" i="9"/>
  <c r="C244" i="9"/>
  <c r="C219" i="9"/>
  <c r="C144" i="10"/>
  <c r="H144" i="10"/>
  <c r="D33" i="10"/>
  <c r="E33" i="10"/>
  <c r="F33" i="10"/>
  <c r="G33" i="10"/>
  <c r="H33" i="10"/>
  <c r="C244" i="10"/>
  <c r="C219" i="10"/>
  <c r="C144" i="11"/>
  <c r="H144" i="11"/>
  <c r="D33" i="11"/>
  <c r="E33" i="11"/>
  <c r="F33" i="11"/>
  <c r="G33" i="11"/>
  <c r="C144" i="12"/>
  <c r="H144" i="12"/>
  <c r="D33" i="12"/>
  <c r="E33" i="12"/>
  <c r="F33" i="12"/>
  <c r="G33" i="12"/>
  <c r="H33" i="12"/>
  <c r="C244" i="12"/>
  <c r="C219" i="12"/>
  <c r="C144" i="14"/>
  <c r="H144" i="14"/>
  <c r="D33" i="14"/>
  <c r="E33" i="14"/>
  <c r="F33" i="14"/>
  <c r="G33" i="14"/>
  <c r="H33" i="14"/>
  <c r="C244" i="14"/>
  <c r="C219" i="14"/>
  <c r="C145" i="15"/>
  <c r="H145" i="15"/>
  <c r="D34" i="15"/>
  <c r="E34" i="15"/>
  <c r="F34" i="15"/>
  <c r="G34" i="15"/>
  <c r="H34" i="15"/>
  <c r="C145" i="16"/>
  <c r="H145" i="16"/>
  <c r="D34" i="16"/>
  <c r="E34" i="16"/>
  <c r="F34" i="16"/>
  <c r="G34" i="16"/>
  <c r="H34" i="16"/>
  <c r="C245" i="16"/>
  <c r="C220" i="16"/>
  <c r="C145" i="17"/>
  <c r="H145" i="17"/>
  <c r="D34" i="17"/>
  <c r="E34" i="17"/>
  <c r="F34" i="17"/>
  <c r="G34" i="17"/>
  <c r="H34" i="17"/>
  <c r="C245" i="17"/>
  <c r="C220" i="17"/>
  <c r="C145" i="18"/>
  <c r="H145" i="18"/>
  <c r="D34" i="18"/>
  <c r="E34" i="18"/>
  <c r="F34" i="18"/>
  <c r="G34" i="18"/>
  <c r="H34" i="18"/>
  <c r="C245" i="18"/>
  <c r="C220" i="18"/>
  <c r="C145" i="19"/>
  <c r="H145" i="19"/>
  <c r="D34" i="19"/>
  <c r="E34" i="19"/>
  <c r="F34" i="19"/>
  <c r="G34" i="19"/>
  <c r="H34" i="19"/>
  <c r="C245" i="19"/>
  <c r="C220" i="19"/>
  <c r="C145" i="20"/>
  <c r="H145" i="20"/>
  <c r="D34" i="20"/>
  <c r="E34" i="20"/>
  <c r="F34" i="20"/>
  <c r="G34" i="20"/>
  <c r="H34" i="20"/>
  <c r="C245" i="20"/>
  <c r="C220" i="20"/>
  <c r="C145" i="57"/>
  <c r="H145" i="57"/>
  <c r="D34" i="57"/>
  <c r="E34" i="57"/>
  <c r="F34" i="57"/>
  <c r="G34" i="57"/>
  <c r="H34" i="57"/>
  <c r="C245" i="57"/>
  <c r="C220" i="57"/>
  <c r="C145" i="21"/>
  <c r="I145" i="21" s="1"/>
  <c r="H145" i="21"/>
  <c r="D34" i="21"/>
  <c r="E34" i="21"/>
  <c r="F34" i="21"/>
  <c r="G34" i="21"/>
  <c r="H34" i="21"/>
  <c r="C245" i="21"/>
  <c r="C220" i="21"/>
  <c r="C145" i="22"/>
  <c r="H145" i="22"/>
  <c r="D34" i="22"/>
  <c r="E34" i="22"/>
  <c r="F34" i="22"/>
  <c r="G34" i="22"/>
  <c r="H34" i="22"/>
  <c r="C245" i="22"/>
  <c r="C220" i="22"/>
  <c r="C145" i="62"/>
  <c r="H145" i="62"/>
  <c r="D34" i="62"/>
  <c r="E34" i="62"/>
  <c r="F34" i="62"/>
  <c r="G34" i="62"/>
  <c r="H34" i="62"/>
  <c r="C245" i="62"/>
  <c r="C220" i="62"/>
  <c r="C145" i="23"/>
  <c r="H145" i="23"/>
  <c r="D34" i="23"/>
  <c r="E34" i="23"/>
  <c r="F34" i="23"/>
  <c r="G34" i="23"/>
  <c r="H34" i="23"/>
  <c r="C245" i="23"/>
  <c r="C220" i="23"/>
  <c r="C145" i="24"/>
  <c r="H118" i="24"/>
  <c r="C170" i="24"/>
  <c r="H145" i="24"/>
  <c r="D34" i="24"/>
  <c r="E34" i="24"/>
  <c r="F34" i="24"/>
  <c r="G34" i="24"/>
  <c r="H34" i="24"/>
  <c r="C245" i="24"/>
  <c r="C220" i="24"/>
  <c r="C145" i="25"/>
  <c r="I145" i="25"/>
  <c r="H145" i="25"/>
  <c r="D34" i="25"/>
  <c r="E34" i="25"/>
  <c r="F34" i="25"/>
  <c r="G34" i="25"/>
  <c r="H34" i="25"/>
  <c r="C245" i="25"/>
  <c r="C220" i="25"/>
  <c r="C145" i="26"/>
  <c r="H145" i="26"/>
  <c r="D34" i="26"/>
  <c r="E34" i="26"/>
  <c r="F34" i="26"/>
  <c r="G34" i="26"/>
  <c r="C145" i="27"/>
  <c r="H145" i="27"/>
  <c r="D34" i="27"/>
  <c r="E34" i="27"/>
  <c r="F34" i="27"/>
  <c r="G34" i="27"/>
  <c r="H34" i="27"/>
  <c r="C245" i="27"/>
  <c r="C220" i="27"/>
  <c r="C145" i="28"/>
  <c r="H145" i="28"/>
  <c r="D34" i="28"/>
  <c r="E34" i="28"/>
  <c r="F34" i="28"/>
  <c r="G34" i="28"/>
  <c r="H34" i="28"/>
  <c r="C245" i="28"/>
  <c r="C220" i="28"/>
  <c r="C145" i="29"/>
  <c r="H145" i="29"/>
  <c r="D34" i="29"/>
  <c r="E34" i="29"/>
  <c r="F34" i="29"/>
  <c r="G34" i="29"/>
  <c r="H34" i="29"/>
  <c r="C245" i="29"/>
  <c r="C220" i="29"/>
  <c r="C195" i="30"/>
  <c r="C145" i="30"/>
  <c r="H118" i="30"/>
  <c r="H145" i="30"/>
  <c r="D34" i="30"/>
  <c r="E34" i="30"/>
  <c r="F34" i="30"/>
  <c r="G34" i="30"/>
  <c r="H34" i="30"/>
  <c r="C170" i="30"/>
  <c r="C245" i="30"/>
  <c r="C220" i="30"/>
  <c r="C270" i="30"/>
  <c r="C145" i="31"/>
  <c r="H145" i="31"/>
  <c r="D34" i="31"/>
  <c r="E34" i="31"/>
  <c r="F34" i="31"/>
  <c r="G34" i="31"/>
  <c r="H34" i="31"/>
  <c r="C245" i="31"/>
  <c r="C220" i="31"/>
  <c r="C145" i="32"/>
  <c r="H145" i="32"/>
  <c r="D34" i="32"/>
  <c r="E34" i="32"/>
  <c r="F34" i="32"/>
  <c r="G34" i="32"/>
  <c r="H34" i="32"/>
  <c r="C245" i="32"/>
  <c r="C220" i="32"/>
  <c r="C145" i="59"/>
  <c r="H145" i="59"/>
  <c r="D34" i="59"/>
  <c r="E34" i="59"/>
  <c r="F34" i="59"/>
  <c r="G34" i="59"/>
  <c r="H34" i="59"/>
  <c r="C245" i="59"/>
  <c r="C220" i="59"/>
  <c r="C145" i="33"/>
  <c r="H145" i="33"/>
  <c r="D34" i="33"/>
  <c r="E34" i="33"/>
  <c r="F34" i="33"/>
  <c r="G34" i="33"/>
  <c r="H34" i="33"/>
  <c r="C245" i="33"/>
  <c r="C220" i="33"/>
  <c r="C145" i="34"/>
  <c r="H145" i="34"/>
  <c r="C34" i="34"/>
  <c r="D34" i="34"/>
  <c r="E34" i="34"/>
  <c r="F34" i="34"/>
  <c r="G34" i="34"/>
  <c r="H34" i="34"/>
  <c r="C145" i="35"/>
  <c r="H145" i="35"/>
  <c r="D34" i="35"/>
  <c r="E34" i="35"/>
  <c r="F34" i="35"/>
  <c r="G34" i="35"/>
  <c r="H34" i="35"/>
  <c r="C245" i="35"/>
  <c r="C220" i="35"/>
  <c r="C145" i="36"/>
  <c r="H145" i="36"/>
  <c r="D34" i="36"/>
  <c r="E34" i="36"/>
  <c r="F34" i="36"/>
  <c r="G34" i="36"/>
  <c r="H34" i="36"/>
  <c r="C245" i="36"/>
  <c r="C220" i="36"/>
  <c r="C145" i="37"/>
  <c r="H145" i="37"/>
  <c r="D34" i="37"/>
  <c r="E34" i="37"/>
  <c r="F34" i="37"/>
  <c r="G34" i="37"/>
  <c r="H34" i="37"/>
  <c r="C145" i="38"/>
  <c r="H145" i="38"/>
  <c r="D34" i="38"/>
  <c r="E34" i="38"/>
  <c r="F34" i="38"/>
  <c r="G34" i="38"/>
  <c r="H34" i="38"/>
  <c r="C245" i="38"/>
  <c r="C220" i="38"/>
  <c r="C145" i="39"/>
  <c r="H145" i="39"/>
  <c r="D34" i="39"/>
  <c r="E34" i="39"/>
  <c r="F34" i="39"/>
  <c r="G34" i="39"/>
  <c r="H34" i="39"/>
  <c r="C245" i="39"/>
  <c r="C220" i="39"/>
  <c r="C145" i="40"/>
  <c r="H145" i="40"/>
  <c r="D34" i="40"/>
  <c r="E34" i="40"/>
  <c r="F34" i="40"/>
  <c r="G34" i="40"/>
  <c r="H34" i="40"/>
  <c r="C245" i="40"/>
  <c r="C220" i="40"/>
  <c r="C195" i="41"/>
  <c r="C145" i="41"/>
  <c r="H118" i="41"/>
  <c r="H145" i="41"/>
  <c r="D34" i="41"/>
  <c r="E34" i="41"/>
  <c r="F34" i="41"/>
  <c r="G34" i="41"/>
  <c r="H34" i="41"/>
  <c r="C170" i="41"/>
  <c r="C245" i="41"/>
  <c r="C220" i="41"/>
  <c r="C270" i="41"/>
  <c r="C145" i="6"/>
  <c r="H145" i="6"/>
  <c r="D34" i="6"/>
  <c r="E34" i="6"/>
  <c r="F34" i="6"/>
  <c r="G34" i="6"/>
  <c r="H34" i="6"/>
  <c r="C245" i="6"/>
  <c r="C220" i="6"/>
  <c r="C145" i="9"/>
  <c r="H145" i="9"/>
  <c r="D34" i="9"/>
  <c r="E34" i="9"/>
  <c r="F34" i="9"/>
  <c r="G34" i="9"/>
  <c r="H34" i="9"/>
  <c r="C245" i="9"/>
  <c r="C220" i="9"/>
  <c r="C145" i="10"/>
  <c r="H145" i="10"/>
  <c r="D34" i="10"/>
  <c r="E34" i="10"/>
  <c r="F34" i="10"/>
  <c r="G34" i="10"/>
  <c r="H34" i="10"/>
  <c r="C245" i="10"/>
  <c r="C220" i="10"/>
  <c r="C145" i="11"/>
  <c r="H145" i="11"/>
  <c r="D34" i="11"/>
  <c r="E34" i="11"/>
  <c r="F34" i="11"/>
  <c r="G34" i="11"/>
  <c r="G295" i="11"/>
  <c r="G345" i="11"/>
  <c r="C145" i="12"/>
  <c r="H145" i="12"/>
  <c r="D34" i="12"/>
  <c r="E34" i="12"/>
  <c r="F34" i="12"/>
  <c r="G34" i="12"/>
  <c r="H34" i="12"/>
  <c r="C245" i="12"/>
  <c r="C220" i="12"/>
  <c r="C145" i="14"/>
  <c r="H145" i="14"/>
  <c r="D34" i="14"/>
  <c r="E34" i="14"/>
  <c r="F34" i="14"/>
  <c r="G34" i="14"/>
  <c r="H34" i="14"/>
  <c r="C245" i="14"/>
  <c r="C220" i="14"/>
  <c r="C146" i="15"/>
  <c r="H146" i="15"/>
  <c r="D35" i="15"/>
  <c r="E35" i="15"/>
  <c r="F35" i="15"/>
  <c r="G35" i="15"/>
  <c r="H35" i="15"/>
  <c r="C146" i="16"/>
  <c r="H146" i="16"/>
  <c r="I146" i="16" s="1"/>
  <c r="D35" i="16"/>
  <c r="E35" i="16"/>
  <c r="F35" i="16"/>
  <c r="G35" i="16"/>
  <c r="H35" i="16"/>
  <c r="C246" i="16"/>
  <c r="C221" i="16"/>
  <c r="C146" i="17"/>
  <c r="H146" i="17"/>
  <c r="D35" i="17"/>
  <c r="E35" i="17"/>
  <c r="F35" i="17"/>
  <c r="G35" i="17"/>
  <c r="H35" i="17"/>
  <c r="C246" i="17"/>
  <c r="C221" i="17"/>
  <c r="C146" i="18"/>
  <c r="I146" i="18" s="1"/>
  <c r="H146" i="18"/>
  <c r="D35" i="18"/>
  <c r="E35" i="18"/>
  <c r="F35" i="18"/>
  <c r="G35" i="18"/>
  <c r="H35" i="18"/>
  <c r="C246" i="18"/>
  <c r="C221" i="18"/>
  <c r="C146" i="19"/>
  <c r="I146" i="19" s="1"/>
  <c r="H146" i="19"/>
  <c r="D35" i="19"/>
  <c r="E35" i="19"/>
  <c r="F35" i="19"/>
  <c r="G35" i="19"/>
  <c r="H35" i="19"/>
  <c r="C246" i="19"/>
  <c r="C221" i="19"/>
  <c r="C146" i="20"/>
  <c r="H146" i="20"/>
  <c r="D35" i="20"/>
  <c r="E35" i="20"/>
  <c r="F35" i="20"/>
  <c r="G35" i="20"/>
  <c r="H35" i="20"/>
  <c r="C246" i="20"/>
  <c r="C221" i="20"/>
  <c r="C146" i="57"/>
  <c r="H146" i="57"/>
  <c r="D35" i="57"/>
  <c r="E35" i="57"/>
  <c r="F35" i="57"/>
  <c r="G35" i="57"/>
  <c r="H35" i="57"/>
  <c r="C246" i="57"/>
  <c r="C221" i="57"/>
  <c r="C146" i="21"/>
  <c r="H146" i="21"/>
  <c r="D35" i="21"/>
  <c r="E35" i="21"/>
  <c r="F35" i="21"/>
  <c r="G35" i="21"/>
  <c r="H35" i="21"/>
  <c r="C246" i="21"/>
  <c r="C221" i="21"/>
  <c r="C146" i="22"/>
  <c r="H146" i="22"/>
  <c r="D35" i="22"/>
  <c r="E35" i="22"/>
  <c r="F35" i="22"/>
  <c r="G35" i="22"/>
  <c r="H35" i="22"/>
  <c r="C246" i="22"/>
  <c r="C221" i="22"/>
  <c r="C146" i="62"/>
  <c r="C163" i="62" s="1"/>
  <c r="H146" i="62"/>
  <c r="D35" i="62"/>
  <c r="E35" i="62"/>
  <c r="F35" i="62"/>
  <c r="G35" i="62"/>
  <c r="H35" i="62"/>
  <c r="C246" i="62"/>
  <c r="C221" i="62"/>
  <c r="C146" i="23"/>
  <c r="H146" i="23"/>
  <c r="I146" i="23"/>
  <c r="D35" i="23"/>
  <c r="E35" i="23"/>
  <c r="F35" i="23"/>
  <c r="G35" i="23"/>
  <c r="H35" i="23"/>
  <c r="C246" i="23"/>
  <c r="C221" i="23"/>
  <c r="C146" i="24"/>
  <c r="H119" i="24"/>
  <c r="E171" i="24"/>
  <c r="H146" i="24"/>
  <c r="D35" i="24"/>
  <c r="E35" i="24"/>
  <c r="F35" i="24"/>
  <c r="G35" i="24"/>
  <c r="H35" i="24"/>
  <c r="C246" i="24"/>
  <c r="C221" i="24"/>
  <c r="C146" i="25"/>
  <c r="H146" i="25"/>
  <c r="I146" i="25"/>
  <c r="D35" i="25"/>
  <c r="E35" i="25"/>
  <c r="F35" i="25"/>
  <c r="G35" i="25"/>
  <c r="H35" i="25"/>
  <c r="C246" i="25"/>
  <c r="C221" i="25"/>
  <c r="C146" i="26"/>
  <c r="C163" i="26" s="1"/>
  <c r="H146" i="26"/>
  <c r="D35" i="26"/>
  <c r="E35" i="26"/>
  <c r="F35" i="26"/>
  <c r="G35" i="26"/>
  <c r="H35" i="26"/>
  <c r="C146" i="27"/>
  <c r="H146" i="27"/>
  <c r="D35" i="27"/>
  <c r="E35" i="27"/>
  <c r="F35" i="27"/>
  <c r="G35" i="27"/>
  <c r="H35" i="27"/>
  <c r="C246" i="27"/>
  <c r="C221" i="27"/>
  <c r="C146" i="28"/>
  <c r="H146" i="28"/>
  <c r="D35" i="28"/>
  <c r="E35" i="28"/>
  <c r="F35" i="28"/>
  <c r="G35" i="28"/>
  <c r="H35" i="28"/>
  <c r="C246" i="28"/>
  <c r="C221" i="28"/>
  <c r="C146" i="29"/>
  <c r="H146" i="29"/>
  <c r="D35" i="29"/>
  <c r="E35" i="29"/>
  <c r="F35" i="29"/>
  <c r="G35" i="29"/>
  <c r="H35" i="29"/>
  <c r="C246" i="29"/>
  <c r="C221" i="29"/>
  <c r="C196" i="30"/>
  <c r="C146" i="30"/>
  <c r="H119" i="30"/>
  <c r="H146" i="30"/>
  <c r="D35" i="30"/>
  <c r="E35" i="30"/>
  <c r="F35" i="30"/>
  <c r="G35" i="30"/>
  <c r="H35" i="30"/>
  <c r="C171" i="30"/>
  <c r="C246" i="30"/>
  <c r="C221" i="30"/>
  <c r="C271" i="30"/>
  <c r="C146" i="31"/>
  <c r="I146" i="31"/>
  <c r="H146" i="31"/>
  <c r="D35" i="31"/>
  <c r="E35" i="31"/>
  <c r="F35" i="31"/>
  <c r="G35" i="31"/>
  <c r="H35" i="31"/>
  <c r="C246" i="31"/>
  <c r="C221" i="31"/>
  <c r="C146" i="32"/>
  <c r="H146" i="32"/>
  <c r="D35" i="32"/>
  <c r="E35" i="32"/>
  <c r="F35" i="32"/>
  <c r="G35" i="32"/>
  <c r="H35" i="32"/>
  <c r="C246" i="32"/>
  <c r="C221" i="32"/>
  <c r="C146" i="59"/>
  <c r="H146" i="59"/>
  <c r="D35" i="59"/>
  <c r="E35" i="59"/>
  <c r="F35" i="59"/>
  <c r="G35" i="59"/>
  <c r="H35" i="59"/>
  <c r="C246" i="59"/>
  <c r="C221" i="59"/>
  <c r="C146" i="33"/>
  <c r="H146" i="33"/>
  <c r="D35" i="33"/>
  <c r="E35" i="33"/>
  <c r="F35" i="33"/>
  <c r="G35" i="33"/>
  <c r="H35" i="33"/>
  <c r="C246" i="33"/>
  <c r="C221" i="33"/>
  <c r="C146" i="34"/>
  <c r="H146" i="34"/>
  <c r="C35" i="34"/>
  <c r="D35" i="34"/>
  <c r="E35" i="34"/>
  <c r="F35" i="34"/>
  <c r="G35" i="34"/>
  <c r="H35" i="34"/>
  <c r="C146" i="35"/>
  <c r="H146" i="35"/>
  <c r="D35" i="35"/>
  <c r="E35" i="35"/>
  <c r="F35" i="35"/>
  <c r="G35" i="35"/>
  <c r="H35" i="35"/>
  <c r="C246" i="35"/>
  <c r="C221" i="35"/>
  <c r="C146" i="36"/>
  <c r="H146" i="36"/>
  <c r="D35" i="36"/>
  <c r="E35" i="36"/>
  <c r="F35" i="36"/>
  <c r="G35" i="36"/>
  <c r="H35" i="36"/>
  <c r="C246" i="36"/>
  <c r="C221" i="36"/>
  <c r="C146" i="37"/>
  <c r="H146" i="37"/>
  <c r="D35" i="37"/>
  <c r="E35" i="37"/>
  <c r="F35" i="37"/>
  <c r="G35" i="37"/>
  <c r="C146" i="38"/>
  <c r="H146" i="38"/>
  <c r="D35" i="38"/>
  <c r="E35" i="38"/>
  <c r="F35" i="38"/>
  <c r="G35" i="38"/>
  <c r="H35" i="38"/>
  <c r="C246" i="38"/>
  <c r="C221" i="38"/>
  <c r="C146" i="39"/>
  <c r="H119" i="39"/>
  <c r="H146" i="39"/>
  <c r="D35" i="39"/>
  <c r="E35" i="39"/>
  <c r="F35" i="39"/>
  <c r="G35" i="39"/>
  <c r="H35" i="39"/>
  <c r="C246" i="39"/>
  <c r="C221" i="39"/>
  <c r="C146" i="40"/>
  <c r="H146" i="40"/>
  <c r="D35" i="40"/>
  <c r="E35" i="40"/>
  <c r="F35" i="40"/>
  <c r="G35" i="40"/>
  <c r="H35" i="40"/>
  <c r="C246" i="40"/>
  <c r="C221" i="40"/>
  <c r="C196" i="41"/>
  <c r="C146" i="41"/>
  <c r="H119" i="41"/>
  <c r="H146" i="41"/>
  <c r="D35" i="41"/>
  <c r="E35" i="41"/>
  <c r="F35" i="41"/>
  <c r="G35" i="41"/>
  <c r="H35" i="41"/>
  <c r="C171" i="41"/>
  <c r="C246" i="41"/>
  <c r="C221" i="41"/>
  <c r="C271" i="41"/>
  <c r="C146" i="6"/>
  <c r="H146" i="6"/>
  <c r="D35" i="6"/>
  <c r="E35" i="6"/>
  <c r="F35" i="6"/>
  <c r="G35" i="6"/>
  <c r="H35" i="6"/>
  <c r="C246" i="6"/>
  <c r="C221" i="6"/>
  <c r="C146" i="9"/>
  <c r="H146" i="9"/>
  <c r="D35" i="9"/>
  <c r="E35" i="9"/>
  <c r="F35" i="9"/>
  <c r="G35" i="9"/>
  <c r="H35" i="9"/>
  <c r="C246" i="9"/>
  <c r="C221" i="9"/>
  <c r="C146" i="10"/>
  <c r="H146" i="10"/>
  <c r="D35" i="10"/>
  <c r="E35" i="10"/>
  <c r="F35" i="10"/>
  <c r="G35" i="10"/>
  <c r="H35" i="10"/>
  <c r="C246" i="10"/>
  <c r="C221" i="10"/>
  <c r="C146" i="11"/>
  <c r="H146" i="11"/>
  <c r="D35" i="11"/>
  <c r="E35" i="11"/>
  <c r="F35" i="11"/>
  <c r="G35" i="11"/>
  <c r="C146" i="12"/>
  <c r="H146" i="12"/>
  <c r="D35" i="12"/>
  <c r="E35" i="12"/>
  <c r="F35" i="12"/>
  <c r="G35" i="12"/>
  <c r="H35" i="12"/>
  <c r="C246" i="12"/>
  <c r="C221" i="12"/>
  <c r="C146" i="14"/>
  <c r="H146" i="14"/>
  <c r="D35" i="14"/>
  <c r="E35" i="14"/>
  <c r="F35" i="14"/>
  <c r="G35" i="14"/>
  <c r="H35" i="14"/>
  <c r="C246" i="14"/>
  <c r="C221" i="14"/>
  <c r="C147" i="15"/>
  <c r="H147" i="15"/>
  <c r="D36" i="15"/>
  <c r="E36" i="15"/>
  <c r="F36" i="15"/>
  <c r="G36" i="15"/>
  <c r="H36" i="15"/>
  <c r="C147" i="16"/>
  <c r="H120" i="16"/>
  <c r="D36" i="16"/>
  <c r="E36" i="16"/>
  <c r="F36" i="16"/>
  <c r="G36" i="16"/>
  <c r="H36" i="16"/>
  <c r="C247" i="16"/>
  <c r="C222" i="16"/>
  <c r="C147" i="17"/>
  <c r="H147" i="17"/>
  <c r="D36" i="17"/>
  <c r="E36" i="17"/>
  <c r="F36" i="17"/>
  <c r="G36" i="17"/>
  <c r="H36" i="17"/>
  <c r="C247" i="17"/>
  <c r="C222" i="17"/>
  <c r="C147" i="18"/>
  <c r="I147" i="18" s="1"/>
  <c r="H147" i="18"/>
  <c r="D36" i="18"/>
  <c r="E36" i="18"/>
  <c r="F36" i="18"/>
  <c r="G36" i="18"/>
  <c r="H36" i="18"/>
  <c r="C247" i="18"/>
  <c r="C222" i="18"/>
  <c r="C147" i="19"/>
  <c r="H147" i="19"/>
  <c r="D36" i="19"/>
  <c r="E36" i="19"/>
  <c r="F36" i="19"/>
  <c r="G36" i="19"/>
  <c r="H36" i="19"/>
  <c r="C247" i="19"/>
  <c r="C222" i="19"/>
  <c r="C147" i="20"/>
  <c r="H147" i="20"/>
  <c r="D36" i="20"/>
  <c r="E36" i="20"/>
  <c r="F36" i="20"/>
  <c r="G36" i="20"/>
  <c r="H36" i="20"/>
  <c r="C247" i="20"/>
  <c r="C222" i="20"/>
  <c r="C147" i="57"/>
  <c r="D36" i="57"/>
  <c r="E36" i="57"/>
  <c r="F36" i="57"/>
  <c r="G36" i="57"/>
  <c r="H36" i="57"/>
  <c r="C247" i="57"/>
  <c r="C222" i="57"/>
  <c r="C147" i="21"/>
  <c r="H147" i="21"/>
  <c r="D36" i="21"/>
  <c r="E36" i="21"/>
  <c r="F36" i="21"/>
  <c r="G36" i="21"/>
  <c r="H36" i="21"/>
  <c r="C247" i="21"/>
  <c r="C222" i="21"/>
  <c r="C147" i="22"/>
  <c r="H147" i="22"/>
  <c r="D36" i="22"/>
  <c r="E36" i="22"/>
  <c r="F36" i="22"/>
  <c r="G36" i="22"/>
  <c r="H36" i="22"/>
  <c r="C247" i="22"/>
  <c r="C222" i="22"/>
  <c r="C147" i="62"/>
  <c r="H147" i="62"/>
  <c r="D36" i="62"/>
  <c r="E36" i="62"/>
  <c r="F36" i="62"/>
  <c r="G36" i="62"/>
  <c r="H36" i="62"/>
  <c r="C247" i="62"/>
  <c r="C222" i="62"/>
  <c r="C147" i="23"/>
  <c r="H147" i="23"/>
  <c r="D36" i="23"/>
  <c r="E36" i="23"/>
  <c r="F36" i="23"/>
  <c r="G36" i="23"/>
  <c r="H36" i="23"/>
  <c r="C247" i="23"/>
  <c r="C222" i="23"/>
  <c r="C147" i="24"/>
  <c r="H147" i="24"/>
  <c r="D36" i="24"/>
  <c r="E36" i="24"/>
  <c r="F36" i="24"/>
  <c r="G36" i="24"/>
  <c r="H36" i="24"/>
  <c r="C247" i="24"/>
  <c r="C222" i="24"/>
  <c r="C147" i="25"/>
  <c r="H147" i="25"/>
  <c r="D36" i="25"/>
  <c r="E36" i="25"/>
  <c r="F36" i="25"/>
  <c r="G36" i="25"/>
  <c r="H36" i="25"/>
  <c r="C247" i="25"/>
  <c r="C222" i="25"/>
  <c r="C147" i="26"/>
  <c r="H147" i="26"/>
  <c r="D36" i="26"/>
  <c r="E36" i="26"/>
  <c r="F36" i="26"/>
  <c r="G36" i="26"/>
  <c r="H36" i="26"/>
  <c r="H297" i="26" s="1"/>
  <c r="F24" i="48" s="1"/>
  <c r="C147" i="27"/>
  <c r="H147" i="27"/>
  <c r="D36" i="27"/>
  <c r="E36" i="27"/>
  <c r="F36" i="27"/>
  <c r="G36" i="27"/>
  <c r="H36" i="27"/>
  <c r="C247" i="27"/>
  <c r="C222" i="27"/>
  <c r="C147" i="28"/>
  <c r="D36" i="28"/>
  <c r="E36" i="28"/>
  <c r="F36" i="28"/>
  <c r="G36" i="28"/>
  <c r="H36" i="28"/>
  <c r="C247" i="28"/>
  <c r="C222" i="28"/>
  <c r="C147" i="29"/>
  <c r="D36" i="29"/>
  <c r="E36" i="29"/>
  <c r="F36" i="29"/>
  <c r="G36" i="29"/>
  <c r="H36" i="29"/>
  <c r="C247" i="29"/>
  <c r="C222" i="29"/>
  <c r="C197" i="30"/>
  <c r="C147" i="30"/>
  <c r="H120" i="30"/>
  <c r="D36" i="30"/>
  <c r="E36" i="30"/>
  <c r="F36" i="30"/>
  <c r="G36" i="30"/>
  <c r="H36" i="30"/>
  <c r="C172" i="30"/>
  <c r="C247" i="30"/>
  <c r="C222" i="30"/>
  <c r="C272" i="30"/>
  <c r="C147" i="31"/>
  <c r="H147" i="31"/>
  <c r="D36" i="31"/>
  <c r="E36" i="31"/>
  <c r="F36" i="31"/>
  <c r="G36" i="31"/>
  <c r="H36" i="31"/>
  <c r="C247" i="31"/>
  <c r="C222" i="31"/>
  <c r="C147" i="32"/>
  <c r="D36" i="32"/>
  <c r="E36" i="32"/>
  <c r="F36" i="32"/>
  <c r="G36" i="32"/>
  <c r="H36" i="32"/>
  <c r="C247" i="32"/>
  <c r="C222" i="32"/>
  <c r="C147" i="59"/>
  <c r="H147" i="59"/>
  <c r="I147" i="59"/>
  <c r="D36" i="59"/>
  <c r="E36" i="59"/>
  <c r="F36" i="59"/>
  <c r="G36" i="59"/>
  <c r="H36" i="59"/>
  <c r="C247" i="59"/>
  <c r="C222" i="59"/>
  <c r="C147" i="33"/>
  <c r="H147" i="33"/>
  <c r="D36" i="33"/>
  <c r="E36" i="33"/>
  <c r="F36" i="33"/>
  <c r="G36" i="33"/>
  <c r="H36" i="33"/>
  <c r="C247" i="33"/>
  <c r="C222" i="33"/>
  <c r="C147" i="34"/>
  <c r="C36" i="34"/>
  <c r="D36" i="34"/>
  <c r="E36" i="34"/>
  <c r="F36" i="34"/>
  <c r="G36" i="34"/>
  <c r="H36" i="34"/>
  <c r="C147" i="35"/>
  <c r="H147" i="35"/>
  <c r="D36" i="35"/>
  <c r="E36" i="35"/>
  <c r="F36" i="35"/>
  <c r="G36" i="35"/>
  <c r="H36" i="35"/>
  <c r="C247" i="35"/>
  <c r="C222" i="35"/>
  <c r="C147" i="36"/>
  <c r="H147" i="36"/>
  <c r="D36" i="36"/>
  <c r="E36" i="36"/>
  <c r="F36" i="36"/>
  <c r="G36" i="36"/>
  <c r="H36" i="36"/>
  <c r="C247" i="36"/>
  <c r="C222" i="36"/>
  <c r="C147" i="37"/>
  <c r="H147" i="37"/>
  <c r="D36" i="37"/>
  <c r="E36" i="37"/>
  <c r="F36" i="37"/>
  <c r="G36" i="37"/>
  <c r="C147" i="38"/>
  <c r="D36" i="38"/>
  <c r="E36" i="38"/>
  <c r="F36" i="38"/>
  <c r="G36" i="38"/>
  <c r="H36" i="38"/>
  <c r="C247" i="38"/>
  <c r="C222" i="38"/>
  <c r="C147" i="39"/>
  <c r="H147" i="39"/>
  <c r="D36" i="39"/>
  <c r="E36" i="39"/>
  <c r="F36" i="39"/>
  <c r="G36" i="39"/>
  <c r="H36" i="39"/>
  <c r="C247" i="39"/>
  <c r="C222" i="39"/>
  <c r="C147" i="40"/>
  <c r="H147" i="40"/>
  <c r="D36" i="40"/>
  <c r="E36" i="40"/>
  <c r="F36" i="40"/>
  <c r="G36" i="40"/>
  <c r="H36" i="40"/>
  <c r="C247" i="40"/>
  <c r="C222" i="40"/>
  <c r="C197" i="41"/>
  <c r="C147" i="41"/>
  <c r="H120" i="41"/>
  <c r="H147" i="41"/>
  <c r="D36" i="41"/>
  <c r="E36" i="41"/>
  <c r="F36" i="41"/>
  <c r="G36" i="41"/>
  <c r="H36" i="41"/>
  <c r="C172" i="41"/>
  <c r="C247" i="41"/>
  <c r="C222" i="41"/>
  <c r="C272" i="41"/>
  <c r="C147" i="6"/>
  <c r="D36" i="6"/>
  <c r="E36" i="6"/>
  <c r="F36" i="6"/>
  <c r="G36" i="6"/>
  <c r="H36" i="6"/>
  <c r="C247" i="6"/>
  <c r="C222" i="6"/>
  <c r="C147" i="9"/>
  <c r="D36" i="9"/>
  <c r="E36" i="9"/>
  <c r="F36" i="9"/>
  <c r="G36" i="9"/>
  <c r="H36" i="9"/>
  <c r="C247" i="9"/>
  <c r="C222" i="9"/>
  <c r="C147" i="10"/>
  <c r="D36" i="10"/>
  <c r="E36" i="10"/>
  <c r="F36" i="10"/>
  <c r="G36" i="10"/>
  <c r="H36" i="10"/>
  <c r="C247" i="10"/>
  <c r="C222" i="10"/>
  <c r="C147" i="11"/>
  <c r="D36" i="11"/>
  <c r="E36" i="11"/>
  <c r="E297" i="11"/>
  <c r="E347" i="11" s="1"/>
  <c r="F36" i="11"/>
  <c r="G36" i="11"/>
  <c r="C147" i="12"/>
  <c r="H147" i="12"/>
  <c r="D36" i="12"/>
  <c r="E36" i="12"/>
  <c r="F36" i="12"/>
  <c r="G36" i="12"/>
  <c r="H36" i="12"/>
  <c r="C247" i="12"/>
  <c r="C222" i="12"/>
  <c r="C147" i="14"/>
  <c r="D36" i="14"/>
  <c r="E36" i="14"/>
  <c r="F36" i="14"/>
  <c r="G36" i="14"/>
  <c r="H36" i="14"/>
  <c r="C247" i="14"/>
  <c r="C222" i="14"/>
  <c r="C148" i="15"/>
  <c r="H148" i="15"/>
  <c r="D37" i="15"/>
  <c r="E37" i="15"/>
  <c r="F37" i="15"/>
  <c r="G37" i="15"/>
  <c r="H37" i="15"/>
  <c r="C148" i="16"/>
  <c r="H148" i="16"/>
  <c r="D37" i="16"/>
  <c r="E37" i="16"/>
  <c r="F37" i="16"/>
  <c r="G37" i="16"/>
  <c r="H37" i="16"/>
  <c r="C248" i="16"/>
  <c r="C223" i="16"/>
  <c r="C148" i="17"/>
  <c r="H148" i="17"/>
  <c r="D37" i="17"/>
  <c r="E37" i="17"/>
  <c r="F37" i="17"/>
  <c r="G37" i="17"/>
  <c r="H37" i="17"/>
  <c r="C248" i="17"/>
  <c r="C223" i="17"/>
  <c r="C148" i="18"/>
  <c r="I148" i="18" s="1"/>
  <c r="H148" i="18"/>
  <c r="D37" i="18"/>
  <c r="E37" i="18"/>
  <c r="F37" i="18"/>
  <c r="G37" i="18"/>
  <c r="H37" i="18"/>
  <c r="C248" i="18"/>
  <c r="C223" i="18"/>
  <c r="C148" i="19"/>
  <c r="H148" i="19"/>
  <c r="D37" i="19"/>
  <c r="E37" i="19"/>
  <c r="F37" i="19"/>
  <c r="G37" i="19"/>
  <c r="H37" i="19"/>
  <c r="C248" i="19"/>
  <c r="C223" i="19"/>
  <c r="C148" i="20"/>
  <c r="H148" i="20"/>
  <c r="D37" i="20"/>
  <c r="E37" i="20"/>
  <c r="F37" i="20"/>
  <c r="G37" i="20"/>
  <c r="H37" i="20"/>
  <c r="C248" i="20"/>
  <c r="C223" i="20"/>
  <c r="C148" i="57"/>
  <c r="H148" i="57"/>
  <c r="D37" i="57"/>
  <c r="E37" i="57"/>
  <c r="F37" i="57"/>
  <c r="G37" i="57"/>
  <c r="H37" i="57"/>
  <c r="C248" i="57"/>
  <c r="C223" i="57"/>
  <c r="C148" i="21"/>
  <c r="H148" i="21"/>
  <c r="D37" i="21"/>
  <c r="E37" i="21"/>
  <c r="F37" i="21"/>
  <c r="G37" i="21"/>
  <c r="H37" i="21"/>
  <c r="C248" i="21"/>
  <c r="C223" i="21"/>
  <c r="C148" i="22"/>
  <c r="H148" i="22"/>
  <c r="D37" i="22"/>
  <c r="E37" i="22"/>
  <c r="F37" i="22"/>
  <c r="G37" i="22"/>
  <c r="H37" i="22"/>
  <c r="C248" i="22"/>
  <c r="C223" i="22"/>
  <c r="C148" i="62"/>
  <c r="H148" i="62"/>
  <c r="I148" i="62" s="1"/>
  <c r="D37" i="62"/>
  <c r="E37" i="62"/>
  <c r="F37" i="62"/>
  <c r="G37" i="62"/>
  <c r="H37" i="62"/>
  <c r="C248" i="62"/>
  <c r="C223" i="62"/>
  <c r="C148" i="23"/>
  <c r="H148" i="23"/>
  <c r="D37" i="23"/>
  <c r="E37" i="23"/>
  <c r="F37" i="23"/>
  <c r="G37" i="23"/>
  <c r="H37" i="23"/>
  <c r="C248" i="23"/>
  <c r="C223" i="23"/>
  <c r="C148" i="24"/>
  <c r="H148" i="24"/>
  <c r="D37" i="24"/>
  <c r="E37" i="24"/>
  <c r="F37" i="24"/>
  <c r="G37" i="24"/>
  <c r="H37" i="24"/>
  <c r="C248" i="24"/>
  <c r="C223" i="24"/>
  <c r="C148" i="25"/>
  <c r="H148" i="25"/>
  <c r="D37" i="25"/>
  <c r="E37" i="25"/>
  <c r="F37" i="25"/>
  <c r="G37" i="25"/>
  <c r="H37" i="25"/>
  <c r="C248" i="25"/>
  <c r="C223" i="25"/>
  <c r="C148" i="26"/>
  <c r="H148" i="26"/>
  <c r="D37" i="26"/>
  <c r="E37" i="26"/>
  <c r="F37" i="26"/>
  <c r="G37" i="26"/>
  <c r="C148" i="27"/>
  <c r="H148" i="27"/>
  <c r="D37" i="27"/>
  <c r="E37" i="27"/>
  <c r="F37" i="27"/>
  <c r="G37" i="27"/>
  <c r="H37" i="27"/>
  <c r="C248" i="27"/>
  <c r="C223" i="27"/>
  <c r="C148" i="28"/>
  <c r="H148" i="28"/>
  <c r="D37" i="28"/>
  <c r="E37" i="28"/>
  <c r="F37" i="28"/>
  <c r="G37" i="28"/>
  <c r="H37" i="28"/>
  <c r="C248" i="28"/>
  <c r="C223" i="28"/>
  <c r="C148" i="29"/>
  <c r="H148" i="29"/>
  <c r="D37" i="29"/>
  <c r="E37" i="29"/>
  <c r="F37" i="29"/>
  <c r="G37" i="29"/>
  <c r="H37" i="29"/>
  <c r="C248" i="29"/>
  <c r="C223" i="29"/>
  <c r="C198" i="30"/>
  <c r="C148" i="30"/>
  <c r="H121" i="30"/>
  <c r="H148" i="30"/>
  <c r="D37" i="30"/>
  <c r="E37" i="30"/>
  <c r="F37" i="30"/>
  <c r="G37" i="30"/>
  <c r="H37" i="30"/>
  <c r="C173" i="30"/>
  <c r="C248" i="30"/>
  <c r="C223" i="30"/>
  <c r="C273" i="30"/>
  <c r="C148" i="31"/>
  <c r="H148" i="31"/>
  <c r="D37" i="31"/>
  <c r="E37" i="31"/>
  <c r="F37" i="31"/>
  <c r="G37" i="31"/>
  <c r="H37" i="31"/>
  <c r="C248" i="31"/>
  <c r="C223" i="31"/>
  <c r="C148" i="32"/>
  <c r="H148" i="32"/>
  <c r="D37" i="32"/>
  <c r="E37" i="32"/>
  <c r="F37" i="32"/>
  <c r="G37" i="32"/>
  <c r="H37" i="32"/>
  <c r="C248" i="32"/>
  <c r="C223" i="32"/>
  <c r="C148" i="59"/>
  <c r="H148" i="59"/>
  <c r="D37" i="59"/>
  <c r="E37" i="59"/>
  <c r="F37" i="59"/>
  <c r="G37" i="59"/>
  <c r="H37" i="59"/>
  <c r="C248" i="59"/>
  <c r="C223" i="59"/>
  <c r="C148" i="33"/>
  <c r="H148" i="33"/>
  <c r="D37" i="33"/>
  <c r="E37" i="33"/>
  <c r="F37" i="33"/>
  <c r="G37" i="33"/>
  <c r="H37" i="33"/>
  <c r="C248" i="33"/>
  <c r="C223" i="33"/>
  <c r="C148" i="34"/>
  <c r="H148" i="34"/>
  <c r="C37" i="34"/>
  <c r="D37" i="34"/>
  <c r="E37" i="34"/>
  <c r="F37" i="34"/>
  <c r="G37" i="34"/>
  <c r="H37" i="34"/>
  <c r="C148" i="35"/>
  <c r="H148" i="35"/>
  <c r="D37" i="35"/>
  <c r="E37" i="35"/>
  <c r="F37" i="35"/>
  <c r="G37" i="35"/>
  <c r="H37" i="35"/>
  <c r="C248" i="35"/>
  <c r="C223" i="35"/>
  <c r="C148" i="36"/>
  <c r="H148" i="36"/>
  <c r="D37" i="36"/>
  <c r="E37" i="36"/>
  <c r="F37" i="36"/>
  <c r="G37" i="36"/>
  <c r="H37" i="36"/>
  <c r="C248" i="36"/>
  <c r="C223" i="36"/>
  <c r="C148" i="37"/>
  <c r="H148" i="37"/>
  <c r="D37" i="37"/>
  <c r="E37" i="37"/>
  <c r="F37" i="37"/>
  <c r="G37" i="37"/>
  <c r="H37" i="37"/>
  <c r="C148" i="38"/>
  <c r="H148" i="38"/>
  <c r="D37" i="38"/>
  <c r="E37" i="38"/>
  <c r="F37" i="38"/>
  <c r="G37" i="38"/>
  <c r="H37" i="38"/>
  <c r="C248" i="38"/>
  <c r="C223" i="38"/>
  <c r="C148" i="39"/>
  <c r="H148" i="39"/>
  <c r="D37" i="39"/>
  <c r="E37" i="39"/>
  <c r="F37" i="39"/>
  <c r="G37" i="39"/>
  <c r="H37" i="39"/>
  <c r="C248" i="39"/>
  <c r="C223" i="39"/>
  <c r="C148" i="40"/>
  <c r="H148" i="40"/>
  <c r="D37" i="40"/>
  <c r="E37" i="40"/>
  <c r="F37" i="40"/>
  <c r="G37" i="40"/>
  <c r="H37" i="40"/>
  <c r="C248" i="40"/>
  <c r="C223" i="40"/>
  <c r="C198" i="41"/>
  <c r="C148" i="41"/>
  <c r="H121" i="41"/>
  <c r="H148" i="41"/>
  <c r="D37" i="41"/>
  <c r="E37" i="41"/>
  <c r="F37" i="41"/>
  <c r="G37" i="41"/>
  <c r="H37" i="41"/>
  <c r="C173" i="41"/>
  <c r="C248" i="41"/>
  <c r="C223" i="41"/>
  <c r="C273" i="41"/>
  <c r="C148" i="6"/>
  <c r="H148" i="6"/>
  <c r="D37" i="6"/>
  <c r="E37" i="6"/>
  <c r="F37" i="6"/>
  <c r="G37" i="6"/>
  <c r="H37" i="6"/>
  <c r="C248" i="6"/>
  <c r="C223" i="6"/>
  <c r="C148" i="9"/>
  <c r="H148" i="9"/>
  <c r="J148" i="9" s="1"/>
  <c r="D37" i="9"/>
  <c r="E37" i="9"/>
  <c r="F37" i="9"/>
  <c r="G37" i="9"/>
  <c r="H37" i="9"/>
  <c r="C248" i="9"/>
  <c r="C223" i="9"/>
  <c r="C148" i="10"/>
  <c r="H148" i="10"/>
  <c r="D37" i="10"/>
  <c r="E37" i="10"/>
  <c r="F37" i="10"/>
  <c r="G37" i="10"/>
  <c r="H37" i="10"/>
  <c r="C248" i="10"/>
  <c r="C223" i="10"/>
  <c r="C148" i="11"/>
  <c r="H148" i="11"/>
  <c r="D37" i="11"/>
  <c r="E37" i="11"/>
  <c r="F37" i="11"/>
  <c r="G37" i="11"/>
  <c r="C148" i="12"/>
  <c r="H148" i="12"/>
  <c r="I148" i="12" s="1"/>
  <c r="D37" i="12"/>
  <c r="E37" i="12"/>
  <c r="F37" i="12"/>
  <c r="G37" i="12"/>
  <c r="H37" i="12"/>
  <c r="C248" i="12"/>
  <c r="C223" i="12"/>
  <c r="C148" i="14"/>
  <c r="H148" i="14"/>
  <c r="D37" i="14"/>
  <c r="E37" i="14"/>
  <c r="F37" i="14"/>
  <c r="G37" i="14"/>
  <c r="H37" i="14"/>
  <c r="C248" i="14"/>
  <c r="C223" i="14"/>
  <c r="C149" i="15"/>
  <c r="D38" i="15"/>
  <c r="E38" i="15"/>
  <c r="F38" i="15"/>
  <c r="G38" i="15"/>
  <c r="C149" i="16"/>
  <c r="H149" i="16"/>
  <c r="D38" i="16"/>
  <c r="E38" i="16"/>
  <c r="F38" i="16"/>
  <c r="G38" i="16"/>
  <c r="H38" i="16"/>
  <c r="C249" i="16"/>
  <c r="C224" i="16"/>
  <c r="C149" i="17"/>
  <c r="H149" i="17"/>
  <c r="D38" i="17"/>
  <c r="E38" i="17"/>
  <c r="F38" i="17"/>
  <c r="G38" i="17"/>
  <c r="H38" i="17"/>
  <c r="C249" i="17"/>
  <c r="C224" i="17"/>
  <c r="C149" i="18"/>
  <c r="D38" i="18"/>
  <c r="E38" i="18"/>
  <c r="F38" i="18"/>
  <c r="G38" i="18"/>
  <c r="H38" i="18"/>
  <c r="C249" i="18"/>
  <c r="C224" i="18"/>
  <c r="C149" i="19"/>
  <c r="H149" i="19"/>
  <c r="D38" i="19"/>
  <c r="E38" i="19"/>
  <c r="F38" i="19"/>
  <c r="G38" i="19"/>
  <c r="H38" i="19"/>
  <c r="C249" i="19"/>
  <c r="C224" i="19"/>
  <c r="C149" i="20"/>
  <c r="H149" i="20"/>
  <c r="D38" i="20"/>
  <c r="E38" i="20"/>
  <c r="F38" i="20"/>
  <c r="G38" i="20"/>
  <c r="H38" i="20"/>
  <c r="C249" i="20"/>
  <c r="C224" i="20"/>
  <c r="C149" i="57"/>
  <c r="D38" i="57"/>
  <c r="E38" i="57"/>
  <c r="F38" i="57"/>
  <c r="G38" i="57"/>
  <c r="H38" i="57"/>
  <c r="C249" i="57"/>
  <c r="C224" i="57"/>
  <c r="C149" i="21"/>
  <c r="D38" i="21"/>
  <c r="E38" i="21"/>
  <c r="F38" i="21"/>
  <c r="G38" i="21"/>
  <c r="H38" i="21"/>
  <c r="C249" i="21"/>
  <c r="C224" i="21"/>
  <c r="C149" i="22"/>
  <c r="H149" i="22"/>
  <c r="D38" i="22"/>
  <c r="E38" i="22"/>
  <c r="F38" i="22"/>
  <c r="G38" i="22"/>
  <c r="H38" i="22"/>
  <c r="C249" i="22"/>
  <c r="C224" i="22"/>
  <c r="C149" i="62"/>
  <c r="H149" i="62"/>
  <c r="D38" i="62"/>
  <c r="E38" i="62"/>
  <c r="F38" i="62"/>
  <c r="G38" i="62"/>
  <c r="H38" i="62"/>
  <c r="C249" i="62"/>
  <c r="C224" i="62"/>
  <c r="C149" i="23"/>
  <c r="H149" i="23"/>
  <c r="D38" i="23"/>
  <c r="E38" i="23"/>
  <c r="F38" i="23"/>
  <c r="G38" i="23"/>
  <c r="H38" i="23"/>
  <c r="C249" i="23"/>
  <c r="C224" i="23"/>
  <c r="C149" i="24"/>
  <c r="D38" i="24"/>
  <c r="E38" i="24"/>
  <c r="F38" i="24"/>
  <c r="G38" i="24"/>
  <c r="H38" i="24"/>
  <c r="C249" i="24"/>
  <c r="C224" i="24"/>
  <c r="C149" i="25"/>
  <c r="H149" i="25"/>
  <c r="D38" i="25"/>
  <c r="E38" i="25"/>
  <c r="F38" i="25"/>
  <c r="G38" i="25"/>
  <c r="H38" i="25"/>
  <c r="C249" i="25"/>
  <c r="C224" i="25"/>
  <c r="C149" i="26"/>
  <c r="H149" i="26"/>
  <c r="D38" i="26"/>
  <c r="E38" i="26"/>
  <c r="F38" i="26"/>
  <c r="G38" i="26"/>
  <c r="C149" i="27"/>
  <c r="H149" i="27"/>
  <c r="D38" i="27"/>
  <c r="E38" i="27"/>
  <c r="F38" i="27"/>
  <c r="G38" i="27"/>
  <c r="H38" i="27"/>
  <c r="C249" i="27"/>
  <c r="C224" i="27"/>
  <c r="C149" i="28"/>
  <c r="H149" i="28"/>
  <c r="D38" i="28"/>
  <c r="E38" i="28"/>
  <c r="F38" i="28"/>
  <c r="G38" i="28"/>
  <c r="H38" i="28"/>
  <c r="C249" i="28"/>
  <c r="C224" i="28"/>
  <c r="C149" i="29"/>
  <c r="H149" i="29"/>
  <c r="D38" i="29"/>
  <c r="E38" i="29"/>
  <c r="F38" i="29"/>
  <c r="G38" i="29"/>
  <c r="H38" i="29"/>
  <c r="C249" i="29"/>
  <c r="C224" i="29"/>
  <c r="C199" i="30"/>
  <c r="C149" i="30"/>
  <c r="H122" i="30"/>
  <c r="H149" i="30"/>
  <c r="D38" i="30"/>
  <c r="E38" i="30"/>
  <c r="F38" i="30"/>
  <c r="G38" i="30"/>
  <c r="H38" i="30"/>
  <c r="C174" i="30"/>
  <c r="C249" i="30"/>
  <c r="C224" i="30"/>
  <c r="C274" i="30"/>
  <c r="C149" i="31"/>
  <c r="H149" i="31"/>
  <c r="D38" i="31"/>
  <c r="E38" i="31"/>
  <c r="F38" i="31"/>
  <c r="G38" i="31"/>
  <c r="H38" i="31"/>
  <c r="C249" i="31"/>
  <c r="C224" i="31"/>
  <c r="C149" i="32"/>
  <c r="H149" i="32"/>
  <c r="D38" i="32"/>
  <c r="E38" i="32"/>
  <c r="F38" i="32"/>
  <c r="G38" i="32"/>
  <c r="H38" i="32"/>
  <c r="C249" i="32"/>
  <c r="C224" i="32"/>
  <c r="C149" i="59"/>
  <c r="H149" i="59"/>
  <c r="D38" i="59"/>
  <c r="E38" i="59"/>
  <c r="F38" i="59"/>
  <c r="G38" i="59"/>
  <c r="H38" i="59"/>
  <c r="C249" i="59"/>
  <c r="C224" i="59"/>
  <c r="C149" i="33"/>
  <c r="C174" i="33" s="1"/>
  <c r="H149" i="33"/>
  <c r="D38" i="33"/>
  <c r="E38" i="33"/>
  <c r="F38" i="33"/>
  <c r="G38" i="33"/>
  <c r="H38" i="33"/>
  <c r="C249" i="33"/>
  <c r="C224" i="33"/>
  <c r="C149" i="34"/>
  <c r="H149" i="34"/>
  <c r="D38" i="34"/>
  <c r="E38" i="34"/>
  <c r="F38" i="34"/>
  <c r="G38" i="34"/>
  <c r="H38" i="34"/>
  <c r="C149" i="35"/>
  <c r="H149" i="35"/>
  <c r="D38" i="35"/>
  <c r="E38" i="35"/>
  <c r="F38" i="35"/>
  <c r="G38" i="35"/>
  <c r="H38" i="35"/>
  <c r="C249" i="35"/>
  <c r="C224" i="35"/>
  <c r="C149" i="36"/>
  <c r="H149" i="36"/>
  <c r="D38" i="36"/>
  <c r="E38" i="36"/>
  <c r="F38" i="36"/>
  <c r="G38" i="36"/>
  <c r="H38" i="36"/>
  <c r="C249" i="36"/>
  <c r="C224" i="36"/>
  <c r="C149" i="37"/>
  <c r="I149" i="37" s="1"/>
  <c r="H149" i="37"/>
  <c r="D38" i="37"/>
  <c r="E38" i="37"/>
  <c r="F38" i="37"/>
  <c r="G38" i="37"/>
  <c r="C149" i="38"/>
  <c r="H149" i="38"/>
  <c r="D38" i="38"/>
  <c r="E38" i="38"/>
  <c r="F38" i="38"/>
  <c r="G38" i="38"/>
  <c r="H38" i="38"/>
  <c r="C249" i="38"/>
  <c r="C224" i="38"/>
  <c r="C149" i="39"/>
  <c r="H149" i="39"/>
  <c r="D38" i="39"/>
  <c r="E38" i="39"/>
  <c r="F38" i="39"/>
  <c r="G38" i="39"/>
  <c r="H38" i="39"/>
  <c r="C249" i="39"/>
  <c r="C224" i="39"/>
  <c r="C149" i="40"/>
  <c r="H149" i="40"/>
  <c r="D38" i="40"/>
  <c r="E38" i="40"/>
  <c r="F38" i="40"/>
  <c r="G38" i="40"/>
  <c r="H38" i="40"/>
  <c r="C249" i="40"/>
  <c r="C224" i="40"/>
  <c r="C199" i="41"/>
  <c r="C149" i="41"/>
  <c r="H122" i="41"/>
  <c r="H149" i="41"/>
  <c r="D38" i="41"/>
  <c r="E38" i="41"/>
  <c r="F38" i="41"/>
  <c r="G38" i="41"/>
  <c r="H38" i="41"/>
  <c r="C174" i="41"/>
  <c r="C249" i="41"/>
  <c r="C224" i="41"/>
  <c r="C274" i="41"/>
  <c r="C149" i="6"/>
  <c r="H149" i="6"/>
  <c r="D38" i="6"/>
  <c r="E38" i="6"/>
  <c r="F38" i="6"/>
  <c r="G38" i="6"/>
  <c r="H38" i="6"/>
  <c r="C249" i="6"/>
  <c r="C224" i="6"/>
  <c r="C149" i="9"/>
  <c r="H149" i="9"/>
  <c r="D38" i="9"/>
  <c r="E38" i="9"/>
  <c r="F38" i="9"/>
  <c r="G38" i="9"/>
  <c r="H38" i="9"/>
  <c r="C249" i="9"/>
  <c r="C224" i="9"/>
  <c r="C149" i="10"/>
  <c r="H122" i="10"/>
  <c r="D38" i="10"/>
  <c r="E38" i="10"/>
  <c r="F38" i="10"/>
  <c r="G38" i="10"/>
  <c r="H38" i="10"/>
  <c r="C249" i="10"/>
  <c r="C224" i="10"/>
  <c r="C149" i="11"/>
  <c r="D38" i="11"/>
  <c r="E38" i="11"/>
  <c r="F38" i="11"/>
  <c r="G38" i="11"/>
  <c r="C149" i="12"/>
  <c r="H149" i="12"/>
  <c r="D38" i="12"/>
  <c r="E38" i="12"/>
  <c r="F38" i="12"/>
  <c r="G38" i="12"/>
  <c r="H38" i="12"/>
  <c r="C249" i="12"/>
  <c r="C224" i="12"/>
  <c r="C149" i="14"/>
  <c r="H149" i="14"/>
  <c r="D38" i="14"/>
  <c r="E38" i="14"/>
  <c r="F38" i="14"/>
  <c r="G38" i="14"/>
  <c r="H38" i="14"/>
  <c r="C249" i="14"/>
  <c r="C224" i="14"/>
  <c r="C39" i="34"/>
  <c r="C110" i="46"/>
  <c r="C86" i="46" s="1"/>
  <c r="C38" i="46" s="1"/>
  <c r="C151" i="15"/>
  <c r="H151" i="15"/>
  <c r="C151" i="16"/>
  <c r="H151" i="16"/>
  <c r="D40" i="16"/>
  <c r="E40" i="16"/>
  <c r="F40" i="16"/>
  <c r="G40" i="16"/>
  <c r="H40" i="16"/>
  <c r="C251" i="16"/>
  <c r="C226" i="16"/>
  <c r="C151" i="17"/>
  <c r="D40" i="17"/>
  <c r="E40" i="17"/>
  <c r="F40" i="17"/>
  <c r="G40" i="17"/>
  <c r="H40" i="17"/>
  <c r="C251" i="17"/>
  <c r="C226" i="17"/>
  <c r="C151" i="18"/>
  <c r="H151" i="18"/>
  <c r="D40" i="18"/>
  <c r="E40" i="18"/>
  <c r="F40" i="18"/>
  <c r="G40" i="18"/>
  <c r="H40" i="18"/>
  <c r="C251" i="18"/>
  <c r="C226" i="18"/>
  <c r="C151" i="19"/>
  <c r="H151" i="19"/>
  <c r="D40" i="19"/>
  <c r="E40" i="19"/>
  <c r="F40" i="19"/>
  <c r="G40" i="19"/>
  <c r="H40" i="19"/>
  <c r="C251" i="19"/>
  <c r="C226" i="19"/>
  <c r="C151" i="20"/>
  <c r="H151" i="20"/>
  <c r="D40" i="20"/>
  <c r="E40" i="20"/>
  <c r="F40" i="20"/>
  <c r="G40" i="20"/>
  <c r="H40" i="20"/>
  <c r="C251" i="20"/>
  <c r="C226" i="20"/>
  <c r="C151" i="57"/>
  <c r="H151" i="57"/>
  <c r="D40" i="57"/>
  <c r="E40" i="57"/>
  <c r="F40" i="57"/>
  <c r="G40" i="57"/>
  <c r="H40" i="57"/>
  <c r="C251" i="57"/>
  <c r="C226" i="57"/>
  <c r="C151" i="21"/>
  <c r="H151" i="21"/>
  <c r="D40" i="21"/>
  <c r="E40" i="21"/>
  <c r="F40" i="21"/>
  <c r="G40" i="21"/>
  <c r="H40" i="21"/>
  <c r="C251" i="21"/>
  <c r="C226" i="21"/>
  <c r="C151" i="22"/>
  <c r="H151" i="22"/>
  <c r="D40" i="22"/>
  <c r="E40" i="22"/>
  <c r="F40" i="22"/>
  <c r="G40" i="22"/>
  <c r="H40" i="22"/>
  <c r="C251" i="22"/>
  <c r="C226" i="22"/>
  <c r="C151" i="62"/>
  <c r="D40" i="62"/>
  <c r="E40" i="62"/>
  <c r="F40" i="62"/>
  <c r="G40" i="62"/>
  <c r="H40" i="62"/>
  <c r="C251" i="62"/>
  <c r="C226" i="62"/>
  <c r="C151" i="23"/>
  <c r="H151" i="23"/>
  <c r="D40" i="23"/>
  <c r="E40" i="23"/>
  <c r="F40" i="23"/>
  <c r="G40" i="23"/>
  <c r="H40" i="23"/>
  <c r="C251" i="23"/>
  <c r="C226" i="23"/>
  <c r="C151" i="24"/>
  <c r="H151" i="24"/>
  <c r="D40" i="24"/>
  <c r="E40" i="24"/>
  <c r="F40" i="24"/>
  <c r="G40" i="24"/>
  <c r="H40" i="24"/>
  <c r="C251" i="24"/>
  <c r="C226" i="24"/>
  <c r="C151" i="25"/>
  <c r="H151" i="25"/>
  <c r="D40" i="25"/>
  <c r="E40" i="25"/>
  <c r="F40" i="25"/>
  <c r="G40" i="25"/>
  <c r="H40" i="25"/>
  <c r="C251" i="25"/>
  <c r="C226" i="25"/>
  <c r="C151" i="26"/>
  <c r="H151" i="26"/>
  <c r="D40" i="26"/>
  <c r="E40" i="26"/>
  <c r="F40" i="26"/>
  <c r="G40" i="26"/>
  <c r="H40" i="26" s="1"/>
  <c r="C151" i="27"/>
  <c r="H151" i="27"/>
  <c r="D40" i="27"/>
  <c r="E40" i="27"/>
  <c r="F40" i="27"/>
  <c r="G40" i="27"/>
  <c r="H40" i="27"/>
  <c r="C251" i="27"/>
  <c r="C226" i="27"/>
  <c r="C151" i="28"/>
  <c r="H151" i="28"/>
  <c r="D40" i="28"/>
  <c r="E40" i="28"/>
  <c r="F40" i="28"/>
  <c r="G40" i="28"/>
  <c r="H40" i="28"/>
  <c r="C251" i="28"/>
  <c r="C226" i="28"/>
  <c r="C151" i="29"/>
  <c r="H151" i="29"/>
  <c r="D40" i="29"/>
  <c r="E40" i="29"/>
  <c r="F40" i="29"/>
  <c r="G40" i="29"/>
  <c r="H40" i="29"/>
  <c r="C251" i="29"/>
  <c r="C226" i="29"/>
  <c r="C201" i="30"/>
  <c r="C151" i="30"/>
  <c r="H124" i="30"/>
  <c r="D40" i="30"/>
  <c r="E40" i="30"/>
  <c r="F40" i="30"/>
  <c r="G40" i="30"/>
  <c r="H40" i="30"/>
  <c r="C176" i="30"/>
  <c r="C251" i="30"/>
  <c r="C226" i="30"/>
  <c r="C276" i="30"/>
  <c r="C151" i="31"/>
  <c r="H151" i="31"/>
  <c r="D40" i="31"/>
  <c r="E40" i="31"/>
  <c r="F40" i="31"/>
  <c r="G40" i="31"/>
  <c r="H40" i="31"/>
  <c r="C251" i="31"/>
  <c r="C226" i="31"/>
  <c r="C151" i="32"/>
  <c r="H151" i="32"/>
  <c r="D40" i="32"/>
  <c r="E40" i="32"/>
  <c r="F40" i="32"/>
  <c r="G40" i="32"/>
  <c r="H40" i="32"/>
  <c r="C251" i="32"/>
  <c r="C226" i="32"/>
  <c r="C151" i="59"/>
  <c r="H151" i="59"/>
  <c r="D40" i="59"/>
  <c r="E40" i="59"/>
  <c r="F40" i="59"/>
  <c r="G40" i="59"/>
  <c r="H40" i="59"/>
  <c r="C251" i="59"/>
  <c r="C226" i="59"/>
  <c r="C151" i="33"/>
  <c r="H151" i="33"/>
  <c r="D40" i="33"/>
  <c r="E40" i="33"/>
  <c r="F40" i="33"/>
  <c r="G40" i="33"/>
  <c r="H40" i="33"/>
  <c r="C251" i="33"/>
  <c r="C226" i="33"/>
  <c r="C151" i="34"/>
  <c r="H151" i="34"/>
  <c r="C40" i="34"/>
  <c r="D40" i="34"/>
  <c r="E40" i="34"/>
  <c r="F40" i="34"/>
  <c r="G40" i="34"/>
  <c r="H40" i="34"/>
  <c r="C151" i="35"/>
  <c r="H151" i="35"/>
  <c r="D40" i="35"/>
  <c r="E40" i="35"/>
  <c r="F40" i="35"/>
  <c r="G40" i="35"/>
  <c r="H40" i="35"/>
  <c r="C251" i="35"/>
  <c r="C226" i="35"/>
  <c r="C151" i="36"/>
  <c r="H151" i="36"/>
  <c r="D40" i="36"/>
  <c r="E40" i="36"/>
  <c r="F40" i="36"/>
  <c r="G40" i="36"/>
  <c r="H40" i="36"/>
  <c r="C251" i="36"/>
  <c r="C226" i="36"/>
  <c r="C151" i="37"/>
  <c r="H151" i="37"/>
  <c r="D40" i="37"/>
  <c r="E40" i="37"/>
  <c r="F40" i="37"/>
  <c r="G40" i="37"/>
  <c r="C151" i="38"/>
  <c r="H151" i="38"/>
  <c r="D40" i="38"/>
  <c r="E40" i="38"/>
  <c r="F40" i="38"/>
  <c r="G40" i="38"/>
  <c r="H40" i="38"/>
  <c r="C251" i="38"/>
  <c r="C226" i="38"/>
  <c r="C151" i="39"/>
  <c r="H151" i="39"/>
  <c r="D40" i="39"/>
  <c r="E40" i="39"/>
  <c r="F40" i="39"/>
  <c r="G40" i="39"/>
  <c r="H40" i="39"/>
  <c r="C251" i="39"/>
  <c r="C226" i="39"/>
  <c r="C151" i="40"/>
  <c r="C163" i="40"/>
  <c r="H151" i="40"/>
  <c r="D40" i="40"/>
  <c r="E40" i="40"/>
  <c r="F40" i="40"/>
  <c r="G40" i="40"/>
  <c r="H40" i="40"/>
  <c r="C251" i="40"/>
  <c r="C226" i="40"/>
  <c r="C201" i="41"/>
  <c r="C151" i="41"/>
  <c r="H124" i="41"/>
  <c r="D40" i="41"/>
  <c r="E40" i="41"/>
  <c r="F40" i="41"/>
  <c r="G40" i="41"/>
  <c r="H40" i="41"/>
  <c r="C176" i="41"/>
  <c r="C251" i="41"/>
  <c r="C226" i="41"/>
  <c r="C276" i="41"/>
  <c r="C151" i="6"/>
  <c r="H151" i="6"/>
  <c r="D40" i="6"/>
  <c r="E40" i="6"/>
  <c r="F40" i="6"/>
  <c r="G40" i="6"/>
  <c r="H40" i="6"/>
  <c r="C251" i="6"/>
  <c r="C226" i="6"/>
  <c r="C151" i="9"/>
  <c r="H151" i="9"/>
  <c r="D40" i="9"/>
  <c r="E40" i="9"/>
  <c r="F40" i="9"/>
  <c r="G40" i="9"/>
  <c r="H40" i="9"/>
  <c r="C251" i="9"/>
  <c r="C226" i="9"/>
  <c r="C151" i="10"/>
  <c r="D40" i="10"/>
  <c r="E40" i="10"/>
  <c r="F40" i="10"/>
  <c r="G40" i="10"/>
  <c r="H40" i="10"/>
  <c r="C251" i="10"/>
  <c r="C226" i="10"/>
  <c r="C151" i="11"/>
  <c r="H151" i="11"/>
  <c r="D40" i="11"/>
  <c r="E40" i="11"/>
  <c r="F40" i="11"/>
  <c r="G40" i="11"/>
  <c r="G40" i="12"/>
  <c r="G40" i="14"/>
  <c r="G28" i="44"/>
  <c r="G245" i="44"/>
  <c r="G293" i="44" s="1"/>
  <c r="C151" i="12"/>
  <c r="H151" i="12"/>
  <c r="D40" i="12"/>
  <c r="E40" i="12"/>
  <c r="F40" i="12"/>
  <c r="H40" i="12"/>
  <c r="C251" i="12"/>
  <c r="C226" i="12"/>
  <c r="C151" i="14"/>
  <c r="H151" i="14"/>
  <c r="D40" i="14"/>
  <c r="E40" i="14"/>
  <c r="F40" i="14"/>
  <c r="H40" i="14"/>
  <c r="C251" i="14"/>
  <c r="C226" i="14"/>
  <c r="C152" i="15"/>
  <c r="H152" i="15"/>
  <c r="D41" i="15"/>
  <c r="E41" i="15"/>
  <c r="F41" i="15"/>
  <c r="G41" i="15"/>
  <c r="H41" i="15"/>
  <c r="C152" i="16"/>
  <c r="H125" i="16"/>
  <c r="H152" i="16"/>
  <c r="D41" i="16"/>
  <c r="E41" i="16"/>
  <c r="F41" i="16"/>
  <c r="G41" i="16"/>
  <c r="H41" i="16"/>
  <c r="C252" i="16"/>
  <c r="C227" i="16"/>
  <c r="C152" i="17"/>
  <c r="H152" i="17"/>
  <c r="D41" i="17"/>
  <c r="E41" i="17"/>
  <c r="F41" i="17"/>
  <c r="G41" i="17"/>
  <c r="H41" i="17"/>
  <c r="C252" i="17"/>
  <c r="C227" i="17"/>
  <c r="C152" i="18"/>
  <c r="H152" i="18"/>
  <c r="D41" i="18"/>
  <c r="E41" i="18"/>
  <c r="F41" i="18"/>
  <c r="G41" i="18"/>
  <c r="H41" i="18"/>
  <c r="C252" i="18"/>
  <c r="C227" i="18"/>
  <c r="C152" i="19"/>
  <c r="D41" i="19"/>
  <c r="E41" i="19"/>
  <c r="F41" i="19"/>
  <c r="G41" i="19"/>
  <c r="H41" i="19"/>
  <c r="C252" i="19"/>
  <c r="C227" i="19"/>
  <c r="C152" i="20"/>
  <c r="D41" i="20"/>
  <c r="E41" i="20"/>
  <c r="F41" i="20"/>
  <c r="G41" i="20"/>
  <c r="H41" i="20"/>
  <c r="C252" i="20"/>
  <c r="C227" i="20"/>
  <c r="C152" i="57"/>
  <c r="D41" i="57"/>
  <c r="E41" i="57"/>
  <c r="F41" i="57"/>
  <c r="G41" i="57"/>
  <c r="H41" i="57"/>
  <c r="C252" i="57"/>
  <c r="C227" i="57"/>
  <c r="C152" i="21"/>
  <c r="D41" i="21"/>
  <c r="E41" i="21"/>
  <c r="F41" i="21"/>
  <c r="G41" i="21"/>
  <c r="H41" i="21"/>
  <c r="C252" i="21"/>
  <c r="C227" i="21"/>
  <c r="C152" i="22"/>
  <c r="H152" i="22"/>
  <c r="I152" i="22"/>
  <c r="D41" i="22"/>
  <c r="E41" i="22"/>
  <c r="F41" i="22"/>
  <c r="G41" i="22"/>
  <c r="H41" i="22"/>
  <c r="C252" i="22"/>
  <c r="C227" i="22"/>
  <c r="C152" i="62"/>
  <c r="H152" i="62"/>
  <c r="D41" i="62"/>
  <c r="E41" i="62"/>
  <c r="F41" i="62"/>
  <c r="G41" i="62"/>
  <c r="H41" i="62"/>
  <c r="C252" i="62"/>
  <c r="C227" i="62"/>
  <c r="C152" i="23"/>
  <c r="D41" i="23"/>
  <c r="E41" i="23"/>
  <c r="F41" i="23"/>
  <c r="G41" i="23"/>
  <c r="H41" i="23"/>
  <c r="C252" i="23"/>
  <c r="C227" i="23"/>
  <c r="C152" i="24"/>
  <c r="D41" i="24"/>
  <c r="E41" i="24"/>
  <c r="F41" i="24"/>
  <c r="G41" i="24"/>
  <c r="H41" i="24"/>
  <c r="C252" i="24"/>
  <c r="C227" i="24"/>
  <c r="C152" i="25"/>
  <c r="H152" i="25"/>
  <c r="D41" i="25"/>
  <c r="E41" i="25"/>
  <c r="F41" i="25"/>
  <c r="G41" i="25"/>
  <c r="H41" i="25"/>
  <c r="C252" i="25"/>
  <c r="C227" i="25"/>
  <c r="C152" i="26"/>
  <c r="D41" i="26"/>
  <c r="E41" i="26"/>
  <c r="F41" i="26"/>
  <c r="H41" i="26" s="1"/>
  <c r="H302" i="26" s="1"/>
  <c r="G41" i="26"/>
  <c r="C252" i="26"/>
  <c r="C152" i="27"/>
  <c r="H125" i="27"/>
  <c r="H152" i="27"/>
  <c r="D41" i="27"/>
  <c r="E41" i="27"/>
  <c r="F41" i="27"/>
  <c r="G41" i="27"/>
  <c r="H41" i="27"/>
  <c r="C252" i="27"/>
  <c r="C227" i="27"/>
  <c r="C152" i="28"/>
  <c r="H152" i="28"/>
  <c r="D41" i="28"/>
  <c r="E41" i="28"/>
  <c r="F41" i="28"/>
  <c r="G41" i="28"/>
  <c r="H41" i="28"/>
  <c r="C252" i="28"/>
  <c r="C227" i="28"/>
  <c r="C152" i="29"/>
  <c r="C177" i="29"/>
  <c r="D41" i="29"/>
  <c r="E41" i="29"/>
  <c r="F41" i="29"/>
  <c r="G41" i="29"/>
  <c r="H41" i="29"/>
  <c r="C252" i="29"/>
  <c r="C227" i="29"/>
  <c r="C202" i="30"/>
  <c r="C152" i="30"/>
  <c r="H125" i="30"/>
  <c r="D41" i="30"/>
  <c r="E41" i="30"/>
  <c r="F41" i="30"/>
  <c r="G41" i="30"/>
  <c r="H41" i="30"/>
  <c r="C177" i="30"/>
  <c r="C252" i="30"/>
  <c r="C227" i="30"/>
  <c r="C277" i="30"/>
  <c r="C152" i="31"/>
  <c r="H152" i="31"/>
  <c r="D41" i="31"/>
  <c r="E41" i="31"/>
  <c r="F41" i="31"/>
  <c r="G41" i="31"/>
  <c r="H41" i="31"/>
  <c r="C252" i="31"/>
  <c r="C227" i="31"/>
  <c r="C152" i="32"/>
  <c r="H152" i="32"/>
  <c r="D41" i="32"/>
  <c r="E41" i="32"/>
  <c r="F41" i="32"/>
  <c r="G41" i="32"/>
  <c r="H41" i="32"/>
  <c r="C252" i="32"/>
  <c r="C227" i="32"/>
  <c r="C152" i="59"/>
  <c r="D41" i="59"/>
  <c r="E41" i="59"/>
  <c r="F41" i="59"/>
  <c r="G41" i="59"/>
  <c r="H41" i="59"/>
  <c r="C252" i="59"/>
  <c r="C227" i="59"/>
  <c r="C152" i="33"/>
  <c r="D41" i="33"/>
  <c r="E41" i="33"/>
  <c r="F41" i="33"/>
  <c r="G41" i="33"/>
  <c r="H41" i="33"/>
  <c r="C252" i="33"/>
  <c r="C227" i="33"/>
  <c r="C152" i="34"/>
  <c r="C41" i="34"/>
  <c r="D41" i="34"/>
  <c r="E41" i="34"/>
  <c r="F41" i="34"/>
  <c r="G41" i="34"/>
  <c r="H41" i="34"/>
  <c r="C152" i="35"/>
  <c r="H152" i="35"/>
  <c r="I152" i="35" s="1"/>
  <c r="D41" i="35"/>
  <c r="E41" i="35"/>
  <c r="F41" i="35"/>
  <c r="G41" i="35"/>
  <c r="H41" i="35"/>
  <c r="C252" i="35"/>
  <c r="C227" i="35"/>
  <c r="C152" i="36"/>
  <c r="D41" i="36"/>
  <c r="E41" i="36"/>
  <c r="F41" i="36"/>
  <c r="G41" i="36"/>
  <c r="H41" i="36"/>
  <c r="C252" i="36"/>
  <c r="C227" i="36"/>
  <c r="C152" i="37"/>
  <c r="H152" i="37"/>
  <c r="I152" i="37" s="1"/>
  <c r="D41" i="37"/>
  <c r="E41" i="37"/>
  <c r="F41" i="37"/>
  <c r="G41" i="37"/>
  <c r="C152" i="38"/>
  <c r="H152" i="38"/>
  <c r="D41" i="38"/>
  <c r="E41" i="38"/>
  <c r="F41" i="38"/>
  <c r="G41" i="38"/>
  <c r="H41" i="38"/>
  <c r="C252" i="38"/>
  <c r="C227" i="38"/>
  <c r="C152" i="39"/>
  <c r="H152" i="39"/>
  <c r="D41" i="39"/>
  <c r="E41" i="39"/>
  <c r="F41" i="39"/>
  <c r="G41" i="39"/>
  <c r="H41" i="39"/>
  <c r="C252" i="39"/>
  <c r="C227" i="39"/>
  <c r="C152" i="40"/>
  <c r="D41" i="40"/>
  <c r="E41" i="40"/>
  <c r="F41" i="40"/>
  <c r="G41" i="40"/>
  <c r="H41" i="40"/>
  <c r="C252" i="40"/>
  <c r="C227" i="40"/>
  <c r="C202" i="41"/>
  <c r="C152" i="41"/>
  <c r="H125" i="41"/>
  <c r="D41" i="41"/>
  <c r="E41" i="41"/>
  <c r="F41" i="41"/>
  <c r="G41" i="41"/>
  <c r="H41" i="41"/>
  <c r="C177" i="41"/>
  <c r="C252" i="41"/>
  <c r="C227" i="41"/>
  <c r="C277" i="41"/>
  <c r="C152" i="6"/>
  <c r="D41" i="6"/>
  <c r="E41" i="6"/>
  <c r="F41" i="6"/>
  <c r="G41" i="6"/>
  <c r="H41" i="6"/>
  <c r="C252" i="6"/>
  <c r="C227" i="6"/>
  <c r="C152" i="9"/>
  <c r="H152" i="9"/>
  <c r="D41" i="9"/>
  <c r="E41" i="9"/>
  <c r="F41" i="9"/>
  <c r="G41" i="9"/>
  <c r="H41" i="9"/>
  <c r="C252" i="9"/>
  <c r="C227" i="9"/>
  <c r="C152" i="10"/>
  <c r="H152" i="10"/>
  <c r="D41" i="10"/>
  <c r="E41" i="10"/>
  <c r="F41" i="10"/>
  <c r="G41" i="10"/>
  <c r="H41" i="10"/>
  <c r="C252" i="10"/>
  <c r="C227" i="10"/>
  <c r="C152" i="11"/>
  <c r="D41" i="11"/>
  <c r="D302" i="11"/>
  <c r="D352" i="11" s="1"/>
  <c r="E41" i="11"/>
  <c r="F41" i="11"/>
  <c r="G41" i="11"/>
  <c r="C152" i="12"/>
  <c r="H125" i="12"/>
  <c r="H152" i="12"/>
  <c r="D41" i="12"/>
  <c r="E41" i="12"/>
  <c r="F41" i="12"/>
  <c r="G41" i="12"/>
  <c r="H41" i="12"/>
  <c r="C252" i="12"/>
  <c r="C227" i="12"/>
  <c r="C152" i="14"/>
  <c r="H152" i="14"/>
  <c r="D41" i="14"/>
  <c r="E41" i="14"/>
  <c r="F41" i="14"/>
  <c r="G41" i="14"/>
  <c r="H41" i="14"/>
  <c r="C252" i="14"/>
  <c r="C227" i="14"/>
  <c r="C42" i="34"/>
  <c r="C154" i="15"/>
  <c r="H154" i="15"/>
  <c r="D43" i="15"/>
  <c r="E43" i="15"/>
  <c r="F43" i="15"/>
  <c r="G43" i="15"/>
  <c r="C154" i="16"/>
  <c r="D43" i="16"/>
  <c r="E43" i="16"/>
  <c r="F43" i="16"/>
  <c r="G43" i="16"/>
  <c r="H43" i="16"/>
  <c r="C254" i="16"/>
  <c r="C229" i="16"/>
  <c r="C154" i="17"/>
  <c r="D43" i="17"/>
  <c r="E43" i="17"/>
  <c r="F43" i="17"/>
  <c r="G43" i="17"/>
  <c r="H43" i="17"/>
  <c r="C254" i="17"/>
  <c r="C229" i="17"/>
  <c r="C154" i="18"/>
  <c r="H154" i="18"/>
  <c r="D43" i="18"/>
  <c r="E43" i="18"/>
  <c r="F43" i="18"/>
  <c r="G43" i="18"/>
  <c r="H43" i="18"/>
  <c r="C254" i="18"/>
  <c r="C229" i="18"/>
  <c r="C154" i="19"/>
  <c r="H154" i="19"/>
  <c r="D43" i="19"/>
  <c r="E43" i="19"/>
  <c r="F43" i="19"/>
  <c r="G43" i="19"/>
  <c r="H43" i="19"/>
  <c r="C254" i="19"/>
  <c r="C229" i="19"/>
  <c r="C154" i="20"/>
  <c r="D43" i="20"/>
  <c r="E43" i="20"/>
  <c r="F43" i="20"/>
  <c r="G43" i="20"/>
  <c r="H43" i="20"/>
  <c r="C254" i="20"/>
  <c r="C229" i="20"/>
  <c r="C154" i="57"/>
  <c r="D43" i="57"/>
  <c r="E43" i="57"/>
  <c r="F43" i="57"/>
  <c r="G43" i="57"/>
  <c r="H43" i="57"/>
  <c r="C254" i="57"/>
  <c r="C229" i="57"/>
  <c r="C154" i="21"/>
  <c r="D43" i="21"/>
  <c r="E43" i="21"/>
  <c r="F43" i="21"/>
  <c r="G43" i="21"/>
  <c r="H43" i="21"/>
  <c r="C254" i="21"/>
  <c r="C229" i="21"/>
  <c r="C154" i="22"/>
  <c r="H154" i="22"/>
  <c r="D43" i="22"/>
  <c r="E43" i="22"/>
  <c r="F43" i="22"/>
  <c r="G43" i="22"/>
  <c r="H43" i="22"/>
  <c r="C254" i="22"/>
  <c r="C229" i="22"/>
  <c r="C154" i="62"/>
  <c r="H154" i="62"/>
  <c r="D43" i="62"/>
  <c r="E43" i="62"/>
  <c r="F43" i="62"/>
  <c r="G43" i="62"/>
  <c r="H43" i="62"/>
  <c r="C254" i="62"/>
  <c r="C229" i="62"/>
  <c r="C154" i="23"/>
  <c r="D43" i="23"/>
  <c r="E43" i="23"/>
  <c r="F43" i="23"/>
  <c r="G43" i="23"/>
  <c r="H43" i="23"/>
  <c r="C254" i="23"/>
  <c r="C229" i="23"/>
  <c r="C154" i="24"/>
  <c r="H154" i="24"/>
  <c r="D43" i="24"/>
  <c r="E43" i="24"/>
  <c r="F43" i="24"/>
  <c r="G43" i="24"/>
  <c r="H43" i="24"/>
  <c r="C254" i="24"/>
  <c r="C229" i="24"/>
  <c r="C154" i="25"/>
  <c r="H154" i="25"/>
  <c r="D43" i="25"/>
  <c r="E43" i="25"/>
  <c r="F43" i="25"/>
  <c r="G43" i="25"/>
  <c r="H43" i="25"/>
  <c r="C254" i="25"/>
  <c r="C229" i="25"/>
  <c r="C154" i="26"/>
  <c r="D43" i="26"/>
  <c r="E43" i="26"/>
  <c r="F43" i="26"/>
  <c r="G43" i="26"/>
  <c r="C154" i="27"/>
  <c r="H154" i="27"/>
  <c r="D43" i="27"/>
  <c r="E43" i="27"/>
  <c r="F43" i="27"/>
  <c r="G43" i="27"/>
  <c r="H43" i="27"/>
  <c r="C254" i="27"/>
  <c r="C229" i="27"/>
  <c r="C154" i="28"/>
  <c r="H154" i="28"/>
  <c r="D43" i="28"/>
  <c r="E43" i="28"/>
  <c r="F43" i="28"/>
  <c r="G43" i="28"/>
  <c r="H43" i="28"/>
  <c r="C254" i="28"/>
  <c r="C229" i="28"/>
  <c r="C154" i="29"/>
  <c r="D43" i="29"/>
  <c r="E43" i="29"/>
  <c r="F43" i="29"/>
  <c r="G43" i="29"/>
  <c r="H43" i="29"/>
  <c r="C254" i="29"/>
  <c r="C229" i="29"/>
  <c r="C204" i="30"/>
  <c r="C154" i="30"/>
  <c r="H127" i="30"/>
  <c r="D43" i="30"/>
  <c r="E43" i="30"/>
  <c r="F43" i="30"/>
  <c r="G43" i="30"/>
  <c r="H43" i="30"/>
  <c r="C179" i="30"/>
  <c r="C254" i="30"/>
  <c r="C229" i="30"/>
  <c r="C279" i="30"/>
  <c r="C154" i="31"/>
  <c r="H154" i="31"/>
  <c r="D43" i="31"/>
  <c r="E43" i="31"/>
  <c r="F43" i="31"/>
  <c r="G43" i="31"/>
  <c r="H43" i="31"/>
  <c r="C254" i="31"/>
  <c r="C229" i="31"/>
  <c r="C154" i="32"/>
  <c r="H154" i="32"/>
  <c r="D43" i="32"/>
  <c r="E43" i="32"/>
  <c r="F43" i="32"/>
  <c r="G43" i="32"/>
  <c r="H43" i="32"/>
  <c r="C254" i="32"/>
  <c r="C229" i="32"/>
  <c r="C154" i="59"/>
  <c r="H154" i="59"/>
  <c r="D43" i="59"/>
  <c r="E43" i="59"/>
  <c r="F43" i="59"/>
  <c r="G43" i="59"/>
  <c r="H43" i="59"/>
  <c r="C254" i="59"/>
  <c r="C229" i="59"/>
  <c r="C154" i="33"/>
  <c r="H154" i="33"/>
  <c r="D43" i="33"/>
  <c r="E43" i="33"/>
  <c r="F43" i="33"/>
  <c r="G43" i="33"/>
  <c r="H43" i="33"/>
  <c r="C254" i="33"/>
  <c r="C229" i="33"/>
  <c r="C154" i="34"/>
  <c r="H154" i="34"/>
  <c r="C43" i="34"/>
  <c r="D43" i="34"/>
  <c r="E43" i="34"/>
  <c r="F43" i="34"/>
  <c r="G43" i="34"/>
  <c r="H43" i="34"/>
  <c r="C154" i="35"/>
  <c r="D43" i="35"/>
  <c r="E43" i="35"/>
  <c r="F43" i="35"/>
  <c r="G43" i="35"/>
  <c r="H43" i="35"/>
  <c r="C254" i="35"/>
  <c r="C229" i="35"/>
  <c r="C154" i="36"/>
  <c r="D43" i="36"/>
  <c r="E43" i="36"/>
  <c r="F43" i="36"/>
  <c r="G43" i="36"/>
  <c r="H43" i="36"/>
  <c r="C254" i="36"/>
  <c r="C229" i="36"/>
  <c r="C154" i="37"/>
  <c r="D43" i="37"/>
  <c r="E43" i="37"/>
  <c r="F43" i="37"/>
  <c r="G43" i="37"/>
  <c r="C154" i="38"/>
  <c r="D43" i="38"/>
  <c r="E43" i="38"/>
  <c r="F43" i="38"/>
  <c r="G43" i="38"/>
  <c r="H43" i="38"/>
  <c r="C254" i="38"/>
  <c r="C229" i="38"/>
  <c r="C154" i="39"/>
  <c r="H154" i="39"/>
  <c r="D43" i="39"/>
  <c r="E43" i="39"/>
  <c r="F43" i="39"/>
  <c r="G43" i="39"/>
  <c r="H43" i="39"/>
  <c r="C254" i="39"/>
  <c r="C229" i="39"/>
  <c r="C154" i="40"/>
  <c r="H154" i="40"/>
  <c r="D43" i="40"/>
  <c r="E43" i="40"/>
  <c r="F43" i="40"/>
  <c r="G43" i="40"/>
  <c r="H43" i="40"/>
  <c r="C254" i="40"/>
  <c r="C229" i="40"/>
  <c r="C204" i="41"/>
  <c r="C154" i="41"/>
  <c r="H127" i="41"/>
  <c r="H154" i="41"/>
  <c r="D43" i="41"/>
  <c r="E43" i="41"/>
  <c r="F43" i="41"/>
  <c r="G43" i="41"/>
  <c r="H43" i="41"/>
  <c r="C179" i="41"/>
  <c r="C254" i="41"/>
  <c r="C229" i="41"/>
  <c r="C279" i="41"/>
  <c r="C154" i="6"/>
  <c r="D43" i="6"/>
  <c r="E43" i="6"/>
  <c r="F43" i="6"/>
  <c r="G43" i="6"/>
  <c r="H43" i="6"/>
  <c r="C254" i="6"/>
  <c r="C229" i="6"/>
  <c r="C154" i="9"/>
  <c r="D43" i="9"/>
  <c r="E43" i="9"/>
  <c r="F43" i="9"/>
  <c r="G43" i="9"/>
  <c r="H43" i="9"/>
  <c r="C254" i="9"/>
  <c r="C229" i="9"/>
  <c r="C154" i="10"/>
  <c r="D43" i="10"/>
  <c r="E43" i="10"/>
  <c r="F43" i="10"/>
  <c r="G43" i="10"/>
  <c r="H43" i="10"/>
  <c r="C254" i="10"/>
  <c r="C229" i="10"/>
  <c r="C154" i="11"/>
  <c r="D43" i="11"/>
  <c r="E43" i="11"/>
  <c r="E304" i="11"/>
  <c r="E354" i="11" s="1"/>
  <c r="F43" i="11"/>
  <c r="F43" i="12"/>
  <c r="F43" i="14"/>
  <c r="F114" i="46"/>
  <c r="F90" i="46" s="1"/>
  <c r="F42" i="46" s="1"/>
  <c r="G43" i="11"/>
  <c r="C154" i="12"/>
  <c r="D43" i="12"/>
  <c r="E43" i="12"/>
  <c r="G43" i="12"/>
  <c r="H43" i="12"/>
  <c r="C254" i="12"/>
  <c r="C229" i="12"/>
  <c r="C154" i="14"/>
  <c r="D43" i="14"/>
  <c r="E43" i="14"/>
  <c r="G43" i="14"/>
  <c r="H43" i="14"/>
  <c r="C254" i="14"/>
  <c r="C229" i="14"/>
  <c r="C155" i="15"/>
  <c r="D44" i="15"/>
  <c r="E44" i="15"/>
  <c r="F44" i="15"/>
  <c r="G44" i="15"/>
  <c r="H44" i="15"/>
  <c r="C155" i="16"/>
  <c r="D44" i="16"/>
  <c r="E44" i="16"/>
  <c r="F44" i="16"/>
  <c r="G44" i="16"/>
  <c r="H44" i="16"/>
  <c r="C255" i="16"/>
  <c r="C230" i="16"/>
  <c r="C155" i="17"/>
  <c r="H155" i="17"/>
  <c r="D44" i="17"/>
  <c r="E44" i="17"/>
  <c r="F44" i="17"/>
  <c r="G44" i="17"/>
  <c r="H44" i="17"/>
  <c r="C255" i="17"/>
  <c r="C230" i="17"/>
  <c r="C155" i="18"/>
  <c r="D44" i="18"/>
  <c r="E44" i="18"/>
  <c r="F44" i="18"/>
  <c r="G44" i="18"/>
  <c r="H44" i="18"/>
  <c r="C255" i="18"/>
  <c r="C230" i="18"/>
  <c r="C155" i="19"/>
  <c r="D44" i="19"/>
  <c r="E44" i="19"/>
  <c r="F44" i="19"/>
  <c r="G44" i="19"/>
  <c r="H44" i="19"/>
  <c r="C255" i="19"/>
  <c r="C230" i="19"/>
  <c r="C155" i="20"/>
  <c r="D44" i="20"/>
  <c r="E44" i="20"/>
  <c r="F44" i="20"/>
  <c r="G44" i="20"/>
  <c r="H44" i="20"/>
  <c r="C255" i="20"/>
  <c r="C230" i="20"/>
  <c r="C155" i="57"/>
  <c r="D44" i="57"/>
  <c r="E44" i="57"/>
  <c r="F44" i="57"/>
  <c r="G44" i="57"/>
  <c r="H44" i="57"/>
  <c r="C255" i="57"/>
  <c r="C230" i="57"/>
  <c r="C155" i="21"/>
  <c r="D44" i="21"/>
  <c r="E44" i="21"/>
  <c r="F44" i="21"/>
  <c r="G44" i="21"/>
  <c r="H44" i="21"/>
  <c r="C255" i="21"/>
  <c r="C230" i="21"/>
  <c r="C155" i="22"/>
  <c r="D44" i="22"/>
  <c r="E44" i="22"/>
  <c r="F44" i="22"/>
  <c r="G44" i="22"/>
  <c r="H44" i="22"/>
  <c r="C255" i="22"/>
  <c r="C230" i="22"/>
  <c r="C155" i="62"/>
  <c r="D44" i="62"/>
  <c r="E44" i="62"/>
  <c r="F44" i="62"/>
  <c r="G44" i="62"/>
  <c r="H44" i="62"/>
  <c r="C255" i="62"/>
  <c r="C230" i="62"/>
  <c r="C155" i="23"/>
  <c r="D44" i="23"/>
  <c r="E44" i="23"/>
  <c r="F44" i="23"/>
  <c r="G44" i="23"/>
  <c r="H44" i="23"/>
  <c r="C255" i="23"/>
  <c r="C230" i="23"/>
  <c r="C155" i="24"/>
  <c r="I155" i="24"/>
  <c r="H128" i="24"/>
  <c r="D44" i="24"/>
  <c r="E44" i="24"/>
  <c r="F44" i="24"/>
  <c r="G44" i="24"/>
  <c r="H44" i="24"/>
  <c r="C255" i="24"/>
  <c r="C230" i="24"/>
  <c r="C155" i="25"/>
  <c r="D44" i="25"/>
  <c r="E44" i="25"/>
  <c r="F44" i="25"/>
  <c r="G44" i="25"/>
  <c r="H44" i="25"/>
  <c r="C255" i="25"/>
  <c r="C230" i="25"/>
  <c r="C155" i="26"/>
  <c r="D44" i="26"/>
  <c r="E44" i="26"/>
  <c r="F44" i="26"/>
  <c r="G44" i="26"/>
  <c r="H44" i="26"/>
  <c r="C230" i="26"/>
  <c r="C155" i="27"/>
  <c r="D44" i="27"/>
  <c r="E44" i="27"/>
  <c r="F44" i="27"/>
  <c r="G44" i="27"/>
  <c r="H44" i="27"/>
  <c r="C255" i="27"/>
  <c r="C230" i="27"/>
  <c r="C155" i="28"/>
  <c r="D44" i="28"/>
  <c r="E44" i="28"/>
  <c r="F44" i="28"/>
  <c r="G44" i="28"/>
  <c r="H44" i="28"/>
  <c r="C255" i="28"/>
  <c r="C230" i="28"/>
  <c r="C155" i="29"/>
  <c r="D44" i="29"/>
  <c r="E44" i="29"/>
  <c r="F44" i="29"/>
  <c r="G44" i="29"/>
  <c r="H44" i="29"/>
  <c r="C255" i="29"/>
  <c r="C230" i="29"/>
  <c r="C205" i="30"/>
  <c r="C155" i="30"/>
  <c r="H128" i="30"/>
  <c r="D44" i="30"/>
  <c r="E44" i="30"/>
  <c r="F44" i="30"/>
  <c r="G44" i="30"/>
  <c r="H44" i="30"/>
  <c r="C180" i="30"/>
  <c r="C255" i="30"/>
  <c r="C230" i="30"/>
  <c r="C280" i="30"/>
  <c r="C155" i="31"/>
  <c r="D44" i="31"/>
  <c r="E44" i="31"/>
  <c r="F44" i="31"/>
  <c r="G44" i="31"/>
  <c r="H44" i="31"/>
  <c r="C255" i="31"/>
  <c r="C230" i="31"/>
  <c r="C155" i="32"/>
  <c r="D44" i="32"/>
  <c r="E44" i="32"/>
  <c r="F44" i="32"/>
  <c r="G44" i="32"/>
  <c r="H44" i="32"/>
  <c r="C255" i="32"/>
  <c r="C230" i="32"/>
  <c r="C155" i="59"/>
  <c r="D44" i="59"/>
  <c r="E44" i="59"/>
  <c r="F44" i="59"/>
  <c r="G44" i="59"/>
  <c r="H44" i="59"/>
  <c r="C255" i="59"/>
  <c r="C230" i="59"/>
  <c r="C155" i="33"/>
  <c r="D44" i="33"/>
  <c r="E44" i="33"/>
  <c r="F44" i="33"/>
  <c r="G44" i="33"/>
  <c r="H44" i="33"/>
  <c r="C255" i="33"/>
  <c r="C230" i="33"/>
  <c r="C155" i="34"/>
  <c r="C44" i="34"/>
  <c r="D44" i="34"/>
  <c r="E44" i="34"/>
  <c r="F44" i="34"/>
  <c r="G44" i="34"/>
  <c r="H44" i="34"/>
  <c r="C155" i="35"/>
  <c r="D44" i="35"/>
  <c r="E44" i="35"/>
  <c r="F44" i="35"/>
  <c r="G44" i="35"/>
  <c r="H44" i="35"/>
  <c r="C255" i="35"/>
  <c r="C230" i="35"/>
  <c r="C155" i="36"/>
  <c r="D44" i="36"/>
  <c r="E44" i="36"/>
  <c r="F44" i="36"/>
  <c r="G44" i="36"/>
  <c r="H44" i="36"/>
  <c r="C255" i="36"/>
  <c r="C230" i="36"/>
  <c r="C155" i="37"/>
  <c r="C155" i="38"/>
  <c r="D44" i="38"/>
  <c r="E44" i="38"/>
  <c r="F44" i="38"/>
  <c r="G44" i="38"/>
  <c r="H44" i="38"/>
  <c r="C255" i="38"/>
  <c r="C230" i="38"/>
  <c r="C155" i="39"/>
  <c r="D44" i="39"/>
  <c r="E44" i="39"/>
  <c r="F44" i="39"/>
  <c r="G44" i="39"/>
  <c r="H44" i="39"/>
  <c r="C255" i="39"/>
  <c r="C230" i="39"/>
  <c r="C155" i="40"/>
  <c r="D44" i="40"/>
  <c r="E44" i="40"/>
  <c r="F44" i="40"/>
  <c r="G44" i="40"/>
  <c r="H44" i="40"/>
  <c r="C255" i="40"/>
  <c r="C230" i="40"/>
  <c r="C205" i="41"/>
  <c r="C155" i="41"/>
  <c r="H128" i="41"/>
  <c r="H155" i="41"/>
  <c r="D44" i="41"/>
  <c r="E44" i="41"/>
  <c r="F44" i="41"/>
  <c r="G44" i="41"/>
  <c r="H44" i="41"/>
  <c r="C180" i="41"/>
  <c r="C255" i="41"/>
  <c r="C230" i="41"/>
  <c r="C280" i="41"/>
  <c r="C155" i="6"/>
  <c r="D44" i="6"/>
  <c r="E44" i="6"/>
  <c r="F44" i="6"/>
  <c r="G44" i="6"/>
  <c r="H44" i="6"/>
  <c r="C255" i="6"/>
  <c r="C230" i="6"/>
  <c r="C155" i="9"/>
  <c r="H128" i="9"/>
  <c r="D44" i="9"/>
  <c r="E44" i="9"/>
  <c r="F44" i="9"/>
  <c r="G44" i="9"/>
  <c r="H44" i="9"/>
  <c r="C255" i="9"/>
  <c r="C230" i="9"/>
  <c r="C155" i="10"/>
  <c r="H155" i="10"/>
  <c r="D44" i="10"/>
  <c r="E44" i="10"/>
  <c r="F44" i="10"/>
  <c r="G44" i="10"/>
  <c r="H44" i="10"/>
  <c r="C255" i="10"/>
  <c r="C230" i="10"/>
  <c r="C155" i="11"/>
  <c r="D44" i="11"/>
  <c r="E44" i="11"/>
  <c r="E44" i="12"/>
  <c r="E44" i="14"/>
  <c r="E32" i="44"/>
  <c r="E249" i="44" s="1"/>
  <c r="E297" i="44" s="1"/>
  <c r="F44" i="11"/>
  <c r="G44" i="11"/>
  <c r="C155" i="12"/>
  <c r="D44" i="12"/>
  <c r="F44" i="12"/>
  <c r="G44" i="12"/>
  <c r="H44" i="12"/>
  <c r="C255" i="12"/>
  <c r="C230" i="12"/>
  <c r="C155" i="14"/>
  <c r="D44" i="14"/>
  <c r="F44" i="14"/>
  <c r="G44" i="14"/>
  <c r="H44" i="14"/>
  <c r="C255" i="14"/>
  <c r="C230" i="14"/>
  <c r="C156" i="15"/>
  <c r="H156" i="15"/>
  <c r="D45" i="15"/>
  <c r="E45" i="15"/>
  <c r="F45" i="15"/>
  <c r="G45" i="15"/>
  <c r="H45" i="15"/>
  <c r="C156" i="16"/>
  <c r="H156" i="16"/>
  <c r="D45" i="16"/>
  <c r="E45" i="16"/>
  <c r="F45" i="16"/>
  <c r="G45" i="16"/>
  <c r="H45" i="16"/>
  <c r="C256" i="16"/>
  <c r="C231" i="16"/>
  <c r="C156" i="17"/>
  <c r="H156" i="17"/>
  <c r="D45" i="17"/>
  <c r="E45" i="17"/>
  <c r="F45" i="17"/>
  <c r="G45" i="17"/>
  <c r="H45" i="17"/>
  <c r="C256" i="17"/>
  <c r="C231" i="17"/>
  <c r="C156" i="18"/>
  <c r="H156" i="18"/>
  <c r="D45" i="18"/>
  <c r="E45" i="18"/>
  <c r="F45" i="18"/>
  <c r="G45" i="18"/>
  <c r="H45" i="18"/>
  <c r="C256" i="18"/>
  <c r="C231" i="18"/>
  <c r="C156" i="19"/>
  <c r="H156" i="19"/>
  <c r="D45" i="19"/>
  <c r="E45" i="19"/>
  <c r="F45" i="19"/>
  <c r="G45" i="19"/>
  <c r="H45" i="19"/>
  <c r="C256" i="19"/>
  <c r="C231" i="19"/>
  <c r="C156" i="20"/>
  <c r="H156" i="20"/>
  <c r="D45" i="20"/>
  <c r="E45" i="20"/>
  <c r="F45" i="20"/>
  <c r="G45" i="20"/>
  <c r="H45" i="20"/>
  <c r="C256" i="20"/>
  <c r="C231" i="20"/>
  <c r="C156" i="57"/>
  <c r="H156" i="57"/>
  <c r="D45" i="57"/>
  <c r="E45" i="57"/>
  <c r="F45" i="57"/>
  <c r="G45" i="57"/>
  <c r="H45" i="57"/>
  <c r="C256" i="57"/>
  <c r="C231" i="57"/>
  <c r="C156" i="21"/>
  <c r="H156" i="21"/>
  <c r="D45" i="21"/>
  <c r="E45" i="21"/>
  <c r="F45" i="21"/>
  <c r="G45" i="21"/>
  <c r="H45" i="21"/>
  <c r="C256" i="21"/>
  <c r="C231" i="21"/>
  <c r="C156" i="22"/>
  <c r="H156" i="22"/>
  <c r="D45" i="22"/>
  <c r="E45" i="22"/>
  <c r="F45" i="22"/>
  <c r="G45" i="22"/>
  <c r="H45" i="22"/>
  <c r="C256" i="22"/>
  <c r="C231" i="22"/>
  <c r="C156" i="62"/>
  <c r="H156" i="62"/>
  <c r="D45" i="62"/>
  <c r="E45" i="62"/>
  <c r="F45" i="62"/>
  <c r="G45" i="62"/>
  <c r="H45" i="62"/>
  <c r="C256" i="62"/>
  <c r="C231" i="62"/>
  <c r="C156" i="23"/>
  <c r="H156" i="23"/>
  <c r="D45" i="23"/>
  <c r="E45" i="23"/>
  <c r="F45" i="23"/>
  <c r="G45" i="23"/>
  <c r="H45" i="23"/>
  <c r="C256" i="23"/>
  <c r="C231" i="23"/>
  <c r="C156" i="24"/>
  <c r="H156" i="24"/>
  <c r="D45" i="24"/>
  <c r="E45" i="24"/>
  <c r="F45" i="24"/>
  <c r="G45" i="24"/>
  <c r="H45" i="24"/>
  <c r="C256" i="24"/>
  <c r="C231" i="24"/>
  <c r="C156" i="25"/>
  <c r="I156" i="25"/>
  <c r="H156" i="25"/>
  <c r="D45" i="25"/>
  <c r="E45" i="25"/>
  <c r="F45" i="25"/>
  <c r="G45" i="25"/>
  <c r="H45" i="25"/>
  <c r="C256" i="25"/>
  <c r="C231" i="25"/>
  <c r="C156" i="26"/>
  <c r="H156" i="26"/>
  <c r="D45" i="26"/>
  <c r="E45" i="26"/>
  <c r="F45" i="26"/>
  <c r="G45" i="26"/>
  <c r="C156" i="27"/>
  <c r="H156" i="27"/>
  <c r="D45" i="27"/>
  <c r="E45" i="27"/>
  <c r="F45" i="27"/>
  <c r="G45" i="27"/>
  <c r="H45" i="27"/>
  <c r="C256" i="27"/>
  <c r="C231" i="27"/>
  <c r="C156" i="28"/>
  <c r="H156" i="28"/>
  <c r="D45" i="28"/>
  <c r="E45" i="28"/>
  <c r="F45" i="28"/>
  <c r="G45" i="28"/>
  <c r="H45" i="28"/>
  <c r="C256" i="28"/>
  <c r="C231" i="28"/>
  <c r="C156" i="29"/>
  <c r="H156" i="29"/>
  <c r="D45" i="29"/>
  <c r="E45" i="29"/>
  <c r="F45" i="29"/>
  <c r="G45" i="29"/>
  <c r="H45" i="29"/>
  <c r="C256" i="29"/>
  <c r="C231" i="29"/>
  <c r="C206" i="30"/>
  <c r="C156" i="30"/>
  <c r="H129" i="30"/>
  <c r="H156" i="30"/>
  <c r="D45" i="30"/>
  <c r="E45" i="30"/>
  <c r="F45" i="30"/>
  <c r="G45" i="30"/>
  <c r="H45" i="30"/>
  <c r="C181" i="30"/>
  <c r="C256" i="30"/>
  <c r="C231" i="30"/>
  <c r="C281" i="30"/>
  <c r="C156" i="31"/>
  <c r="H156" i="31"/>
  <c r="D45" i="31"/>
  <c r="E45" i="31"/>
  <c r="F45" i="31"/>
  <c r="G45" i="31"/>
  <c r="H45" i="31"/>
  <c r="C256" i="31"/>
  <c r="C231" i="31"/>
  <c r="C156" i="32"/>
  <c r="H156" i="32"/>
  <c r="D45" i="32"/>
  <c r="E45" i="32"/>
  <c r="F45" i="32"/>
  <c r="G45" i="32"/>
  <c r="H45" i="32"/>
  <c r="C256" i="32"/>
  <c r="C231" i="32"/>
  <c r="C156" i="59"/>
  <c r="I156" i="59"/>
  <c r="H156" i="59"/>
  <c r="D45" i="59"/>
  <c r="E45" i="59"/>
  <c r="F45" i="59"/>
  <c r="G45" i="59"/>
  <c r="H45" i="59"/>
  <c r="C256" i="59"/>
  <c r="C231" i="59"/>
  <c r="C156" i="33"/>
  <c r="H156" i="33"/>
  <c r="D45" i="33"/>
  <c r="E45" i="33"/>
  <c r="F45" i="33"/>
  <c r="G45" i="33"/>
  <c r="H45" i="33"/>
  <c r="C256" i="33"/>
  <c r="C231" i="33"/>
  <c r="C156" i="34"/>
  <c r="H156" i="34"/>
  <c r="C45" i="34"/>
  <c r="D45" i="34"/>
  <c r="E45" i="34"/>
  <c r="F45" i="34"/>
  <c r="G45" i="34"/>
  <c r="H45" i="34"/>
  <c r="C156" i="35"/>
  <c r="H156" i="35"/>
  <c r="D45" i="35"/>
  <c r="E45" i="35"/>
  <c r="F45" i="35"/>
  <c r="G45" i="35"/>
  <c r="H45" i="35"/>
  <c r="C256" i="35"/>
  <c r="C231" i="35"/>
  <c r="C156" i="36"/>
  <c r="H156" i="36"/>
  <c r="D45" i="36"/>
  <c r="E45" i="36"/>
  <c r="F45" i="36"/>
  <c r="G45" i="36"/>
  <c r="H45" i="36"/>
  <c r="C256" i="36"/>
  <c r="C231" i="36"/>
  <c r="C156" i="37"/>
  <c r="H156" i="37"/>
  <c r="D45" i="37"/>
  <c r="E45" i="37"/>
  <c r="F45" i="37"/>
  <c r="G45" i="37"/>
  <c r="C156" i="38"/>
  <c r="H156" i="38"/>
  <c r="D45" i="38"/>
  <c r="E45" i="38"/>
  <c r="F45" i="38"/>
  <c r="G45" i="38"/>
  <c r="H45" i="38"/>
  <c r="C256" i="38"/>
  <c r="C231" i="38"/>
  <c r="C156" i="39"/>
  <c r="H156" i="39"/>
  <c r="D45" i="39"/>
  <c r="E45" i="39"/>
  <c r="F45" i="39"/>
  <c r="G45" i="39"/>
  <c r="H45" i="39"/>
  <c r="C256" i="39"/>
  <c r="C231" i="39"/>
  <c r="C156" i="40"/>
  <c r="H156" i="40"/>
  <c r="D45" i="40"/>
  <c r="E45" i="40"/>
  <c r="F45" i="40"/>
  <c r="G45" i="40"/>
  <c r="H45" i="40"/>
  <c r="C256" i="40"/>
  <c r="C231" i="40"/>
  <c r="C206" i="41"/>
  <c r="C156" i="41"/>
  <c r="H129" i="41"/>
  <c r="H156" i="41"/>
  <c r="D45" i="41"/>
  <c r="E45" i="41"/>
  <c r="F45" i="41"/>
  <c r="G45" i="41"/>
  <c r="H45" i="41"/>
  <c r="C181" i="41"/>
  <c r="C256" i="41"/>
  <c r="C231" i="41"/>
  <c r="C281" i="41"/>
  <c r="C156" i="6"/>
  <c r="H156" i="6"/>
  <c r="D45" i="6"/>
  <c r="E45" i="6"/>
  <c r="F45" i="6"/>
  <c r="G45" i="6"/>
  <c r="H45" i="6"/>
  <c r="C256" i="6"/>
  <c r="C231" i="6"/>
  <c r="C156" i="9"/>
  <c r="H156" i="9"/>
  <c r="D45" i="9"/>
  <c r="E45" i="9"/>
  <c r="F45" i="9"/>
  <c r="G45" i="9"/>
  <c r="H45" i="9"/>
  <c r="C256" i="9"/>
  <c r="C231" i="9"/>
  <c r="C156" i="10"/>
  <c r="H156" i="10"/>
  <c r="D45" i="10"/>
  <c r="E45" i="10"/>
  <c r="F45" i="10"/>
  <c r="G45" i="10"/>
  <c r="H45" i="10"/>
  <c r="C256" i="10"/>
  <c r="C231" i="10"/>
  <c r="C156" i="11"/>
  <c r="H156" i="11"/>
  <c r="D45" i="11"/>
  <c r="E45" i="11"/>
  <c r="F45" i="11"/>
  <c r="G45" i="11"/>
  <c r="C156" i="12"/>
  <c r="H156" i="12"/>
  <c r="D45" i="12"/>
  <c r="E45" i="12"/>
  <c r="F45" i="12"/>
  <c r="G45" i="12"/>
  <c r="H45" i="12"/>
  <c r="C256" i="12"/>
  <c r="C231" i="12"/>
  <c r="C156" i="14"/>
  <c r="H156" i="14"/>
  <c r="D45" i="14"/>
  <c r="E45" i="14"/>
  <c r="F45" i="14"/>
  <c r="G45" i="14"/>
  <c r="H45" i="14"/>
  <c r="C256" i="14"/>
  <c r="C231" i="14"/>
  <c r="C157" i="15"/>
  <c r="D46" i="15"/>
  <c r="E46" i="15"/>
  <c r="F46" i="15"/>
  <c r="G46" i="15"/>
  <c r="G307" i="15"/>
  <c r="G357" i="15" s="1"/>
  <c r="C157" i="16"/>
  <c r="H157" i="16"/>
  <c r="D46" i="16"/>
  <c r="E46" i="16"/>
  <c r="F46" i="16"/>
  <c r="G46" i="16"/>
  <c r="H46" i="16"/>
  <c r="C257" i="16"/>
  <c r="C232" i="16"/>
  <c r="C157" i="17"/>
  <c r="D46" i="17"/>
  <c r="E46" i="17"/>
  <c r="F46" i="17"/>
  <c r="G46" i="17"/>
  <c r="H46" i="17"/>
  <c r="C257" i="17"/>
  <c r="C232" i="17"/>
  <c r="C157" i="18"/>
  <c r="H157" i="18"/>
  <c r="D46" i="18"/>
  <c r="E46" i="18"/>
  <c r="F46" i="18"/>
  <c r="G46" i="18"/>
  <c r="H46" i="18"/>
  <c r="C257" i="18"/>
  <c r="C232" i="18"/>
  <c r="C157" i="19"/>
  <c r="D46" i="19"/>
  <c r="E46" i="19"/>
  <c r="F46" i="19"/>
  <c r="G46" i="19"/>
  <c r="H46" i="19"/>
  <c r="C257" i="19"/>
  <c r="C232" i="19"/>
  <c r="C157" i="20"/>
  <c r="D46" i="20"/>
  <c r="E46" i="20"/>
  <c r="F46" i="20"/>
  <c r="G46" i="20"/>
  <c r="H46" i="20"/>
  <c r="C257" i="20"/>
  <c r="C232" i="20"/>
  <c r="C157" i="57"/>
  <c r="D46" i="57"/>
  <c r="E46" i="57"/>
  <c r="F46" i="57"/>
  <c r="G46" i="57"/>
  <c r="H46" i="57"/>
  <c r="C257" i="57"/>
  <c r="C232" i="57"/>
  <c r="C157" i="21"/>
  <c r="D46" i="21"/>
  <c r="E46" i="21"/>
  <c r="F46" i="21"/>
  <c r="G46" i="21"/>
  <c r="H46" i="21"/>
  <c r="C257" i="21"/>
  <c r="C232" i="21"/>
  <c r="C157" i="22"/>
  <c r="D46" i="22"/>
  <c r="E46" i="22"/>
  <c r="F46" i="22"/>
  <c r="G46" i="22"/>
  <c r="H46" i="22"/>
  <c r="C257" i="22"/>
  <c r="C232" i="22"/>
  <c r="C157" i="62"/>
  <c r="D46" i="62"/>
  <c r="E46" i="62"/>
  <c r="F46" i="62"/>
  <c r="G46" i="62"/>
  <c r="H46" i="62"/>
  <c r="C257" i="62"/>
  <c r="C232" i="62"/>
  <c r="C157" i="23"/>
  <c r="D46" i="23"/>
  <c r="E46" i="23"/>
  <c r="F46" i="23"/>
  <c r="G46" i="23"/>
  <c r="H46" i="23"/>
  <c r="C257" i="23"/>
  <c r="C232" i="23"/>
  <c r="C157" i="24"/>
  <c r="D46" i="24"/>
  <c r="E46" i="24"/>
  <c r="F46" i="24"/>
  <c r="G46" i="24"/>
  <c r="H46" i="24"/>
  <c r="C257" i="24"/>
  <c r="C232" i="24"/>
  <c r="C157" i="25"/>
  <c r="D46" i="25"/>
  <c r="E46" i="25"/>
  <c r="F46" i="25"/>
  <c r="G46" i="25"/>
  <c r="H46" i="25"/>
  <c r="C257" i="25"/>
  <c r="C232" i="25"/>
  <c r="C157" i="26"/>
  <c r="D46" i="26"/>
  <c r="E46" i="26"/>
  <c r="F46" i="26"/>
  <c r="G46" i="26"/>
  <c r="H46" i="26"/>
  <c r="C157" i="27"/>
  <c r="H157" i="27"/>
  <c r="D46" i="27"/>
  <c r="E46" i="27"/>
  <c r="F46" i="27"/>
  <c r="G46" i="27"/>
  <c r="H46" i="27"/>
  <c r="C257" i="27"/>
  <c r="C232" i="27"/>
  <c r="C157" i="28"/>
  <c r="D46" i="28"/>
  <c r="E46" i="28"/>
  <c r="F46" i="28"/>
  <c r="G46" i="28"/>
  <c r="H46" i="28"/>
  <c r="C257" i="28"/>
  <c r="C232" i="28"/>
  <c r="C157" i="29"/>
  <c r="D46" i="29"/>
  <c r="E46" i="29"/>
  <c r="F46" i="29"/>
  <c r="G46" i="29"/>
  <c r="H46" i="29"/>
  <c r="C257" i="29"/>
  <c r="C232" i="29"/>
  <c r="C207" i="30"/>
  <c r="C157" i="30"/>
  <c r="H130" i="30"/>
  <c r="D46" i="30"/>
  <c r="E46" i="30"/>
  <c r="F46" i="30"/>
  <c r="G46" i="30"/>
  <c r="H46" i="30"/>
  <c r="C182" i="30"/>
  <c r="C257" i="30"/>
  <c r="C232" i="30"/>
  <c r="C282" i="30"/>
  <c r="C157" i="31"/>
  <c r="D46" i="31"/>
  <c r="E46" i="31"/>
  <c r="F46" i="31"/>
  <c r="G46" i="31"/>
  <c r="H46" i="31"/>
  <c r="C257" i="31"/>
  <c r="C232" i="31"/>
  <c r="C157" i="32"/>
  <c r="D46" i="32"/>
  <c r="E46" i="32"/>
  <c r="F46" i="32"/>
  <c r="G46" i="32"/>
  <c r="H46" i="32"/>
  <c r="C257" i="32"/>
  <c r="C232" i="32"/>
  <c r="C157" i="59"/>
  <c r="H157" i="59"/>
  <c r="D46" i="59"/>
  <c r="E46" i="59"/>
  <c r="F46" i="59"/>
  <c r="G46" i="59"/>
  <c r="H46" i="59"/>
  <c r="C257" i="59"/>
  <c r="C232" i="59"/>
  <c r="C157" i="33"/>
  <c r="D46" i="33"/>
  <c r="E46" i="33"/>
  <c r="F46" i="33"/>
  <c r="G46" i="33"/>
  <c r="H46" i="33"/>
  <c r="C257" i="33"/>
  <c r="C232" i="33"/>
  <c r="C157" i="34"/>
  <c r="H157" i="34"/>
  <c r="C46" i="34"/>
  <c r="D46" i="34"/>
  <c r="E46" i="34"/>
  <c r="F46" i="34"/>
  <c r="G46" i="34"/>
  <c r="H46" i="34"/>
  <c r="C157" i="35"/>
  <c r="D46" i="35"/>
  <c r="E46" i="35"/>
  <c r="F46" i="35"/>
  <c r="G46" i="35"/>
  <c r="H46" i="35"/>
  <c r="C257" i="35"/>
  <c r="C232" i="35"/>
  <c r="C157" i="36"/>
  <c r="D46" i="36"/>
  <c r="E46" i="36"/>
  <c r="F46" i="36"/>
  <c r="G46" i="36"/>
  <c r="H46" i="36"/>
  <c r="C257" i="36"/>
  <c r="C232" i="36"/>
  <c r="C157" i="37"/>
  <c r="D46" i="37"/>
  <c r="E46" i="37"/>
  <c r="F46" i="37"/>
  <c r="F307" i="37"/>
  <c r="F357" i="37" s="1"/>
  <c r="G46" i="37"/>
  <c r="C157" i="38"/>
  <c r="D46" i="38"/>
  <c r="E46" i="38"/>
  <c r="F46" i="38"/>
  <c r="G46" i="38"/>
  <c r="H46" i="38"/>
  <c r="C257" i="38"/>
  <c r="C232" i="38"/>
  <c r="C157" i="39"/>
  <c r="D46" i="39"/>
  <c r="E46" i="39"/>
  <c r="F46" i="39"/>
  <c r="G46" i="39"/>
  <c r="H46" i="39"/>
  <c r="C257" i="39"/>
  <c r="C232" i="39"/>
  <c r="C157" i="40"/>
  <c r="H157" i="40"/>
  <c r="D46" i="40"/>
  <c r="E46" i="40"/>
  <c r="F46" i="40"/>
  <c r="G46" i="40"/>
  <c r="H46" i="40"/>
  <c r="C257" i="40"/>
  <c r="C232" i="40"/>
  <c r="C207" i="41"/>
  <c r="C157" i="41"/>
  <c r="H130" i="41"/>
  <c r="D46" i="41"/>
  <c r="E46" i="41"/>
  <c r="F46" i="41"/>
  <c r="G46" i="41"/>
  <c r="H46" i="41"/>
  <c r="C182" i="41"/>
  <c r="C257" i="41"/>
  <c r="C232" i="41"/>
  <c r="C282" i="41"/>
  <c r="C157" i="6"/>
  <c r="D46" i="6"/>
  <c r="E46" i="6"/>
  <c r="F46" i="6"/>
  <c r="G46" i="6"/>
  <c r="H46" i="6"/>
  <c r="C257" i="6"/>
  <c r="C232" i="6"/>
  <c r="C157" i="9"/>
  <c r="H157" i="9"/>
  <c r="D46" i="9"/>
  <c r="E46" i="9"/>
  <c r="F46" i="9"/>
  <c r="G46" i="9"/>
  <c r="H46" i="9"/>
  <c r="C257" i="9"/>
  <c r="C232" i="9"/>
  <c r="C157" i="10"/>
  <c r="D46" i="10"/>
  <c r="E46" i="10"/>
  <c r="F46" i="10"/>
  <c r="G46" i="10"/>
  <c r="H46" i="10"/>
  <c r="C257" i="10"/>
  <c r="C232" i="10"/>
  <c r="C157" i="11"/>
  <c r="H157" i="11"/>
  <c r="D46" i="11"/>
  <c r="E46" i="11"/>
  <c r="F46" i="11"/>
  <c r="G46" i="11"/>
  <c r="H46" i="11"/>
  <c r="C157" i="12"/>
  <c r="D46" i="12"/>
  <c r="E46" i="12"/>
  <c r="F46" i="12"/>
  <c r="G46" i="12"/>
  <c r="H46" i="12"/>
  <c r="C257" i="12"/>
  <c r="C232" i="12"/>
  <c r="C157" i="14"/>
  <c r="D46" i="14"/>
  <c r="E46" i="14"/>
  <c r="F46" i="14"/>
  <c r="G46" i="14"/>
  <c r="H46" i="14"/>
  <c r="C257" i="14"/>
  <c r="C232" i="14"/>
  <c r="C158" i="15"/>
  <c r="H158" i="15"/>
  <c r="D47" i="15"/>
  <c r="E47" i="15"/>
  <c r="F47" i="15"/>
  <c r="G47" i="15"/>
  <c r="H47" i="15"/>
  <c r="C158" i="16"/>
  <c r="H158" i="16"/>
  <c r="I158" i="16" s="1"/>
  <c r="D47" i="16"/>
  <c r="E47" i="16"/>
  <c r="F47" i="16"/>
  <c r="G47" i="16"/>
  <c r="H47" i="16"/>
  <c r="C258" i="16"/>
  <c r="C233" i="16"/>
  <c r="C158" i="17"/>
  <c r="H158" i="17"/>
  <c r="D47" i="17"/>
  <c r="E47" i="17"/>
  <c r="F47" i="17"/>
  <c r="G47" i="17"/>
  <c r="H47" i="17"/>
  <c r="C258" i="17"/>
  <c r="C233" i="17"/>
  <c r="C158" i="18"/>
  <c r="H158" i="18"/>
  <c r="D47" i="18"/>
  <c r="E47" i="18"/>
  <c r="F47" i="18"/>
  <c r="G47" i="18"/>
  <c r="H47" i="18"/>
  <c r="C258" i="18"/>
  <c r="C233" i="18"/>
  <c r="C158" i="19"/>
  <c r="H158" i="19"/>
  <c r="D47" i="19"/>
  <c r="E47" i="19"/>
  <c r="F47" i="19"/>
  <c r="G47" i="19"/>
  <c r="H47" i="19"/>
  <c r="C258" i="19"/>
  <c r="C233" i="19"/>
  <c r="C158" i="20"/>
  <c r="H158" i="20"/>
  <c r="D47" i="20"/>
  <c r="E47" i="20"/>
  <c r="F47" i="20"/>
  <c r="G47" i="20"/>
  <c r="H47" i="20"/>
  <c r="C258" i="20"/>
  <c r="C233" i="20"/>
  <c r="C158" i="57"/>
  <c r="H158" i="57"/>
  <c r="D47" i="57"/>
  <c r="E47" i="57"/>
  <c r="F47" i="57"/>
  <c r="G47" i="57"/>
  <c r="H47" i="57"/>
  <c r="C258" i="57"/>
  <c r="C233" i="57"/>
  <c r="C158" i="21"/>
  <c r="H158" i="21"/>
  <c r="D47" i="21"/>
  <c r="E47" i="21"/>
  <c r="F47" i="21"/>
  <c r="G47" i="21"/>
  <c r="H47" i="21"/>
  <c r="C258" i="21"/>
  <c r="C233" i="21"/>
  <c r="C158" i="22"/>
  <c r="H158" i="22"/>
  <c r="D47" i="22"/>
  <c r="E47" i="22"/>
  <c r="F47" i="22"/>
  <c r="G47" i="22"/>
  <c r="H47" i="22"/>
  <c r="C258" i="22"/>
  <c r="C233" i="22"/>
  <c r="C158" i="62"/>
  <c r="H158" i="62"/>
  <c r="D47" i="62"/>
  <c r="E47" i="62"/>
  <c r="F47" i="62"/>
  <c r="G47" i="62"/>
  <c r="H47" i="62"/>
  <c r="C258" i="62"/>
  <c r="C233" i="62"/>
  <c r="C158" i="23"/>
  <c r="H158" i="23"/>
  <c r="D47" i="23"/>
  <c r="E47" i="23"/>
  <c r="F47" i="23"/>
  <c r="G47" i="23"/>
  <c r="H47" i="23"/>
  <c r="C258" i="23"/>
  <c r="C233" i="23"/>
  <c r="C158" i="24"/>
  <c r="H158" i="24"/>
  <c r="D47" i="24"/>
  <c r="E47" i="24"/>
  <c r="F47" i="24"/>
  <c r="G47" i="24"/>
  <c r="H47" i="24"/>
  <c r="C258" i="24"/>
  <c r="C233" i="24"/>
  <c r="C158" i="25"/>
  <c r="H158" i="25"/>
  <c r="I158" i="25"/>
  <c r="D47" i="25"/>
  <c r="E47" i="25"/>
  <c r="F47" i="25"/>
  <c r="G47" i="25"/>
  <c r="H47" i="25"/>
  <c r="C258" i="25"/>
  <c r="C233" i="25"/>
  <c r="C158" i="26"/>
  <c r="H158" i="26"/>
  <c r="D47" i="26"/>
  <c r="E47" i="26"/>
  <c r="F47" i="26"/>
  <c r="G47" i="26"/>
  <c r="H47" i="26"/>
  <c r="C158" i="27"/>
  <c r="H158" i="27"/>
  <c r="D47" i="27"/>
  <c r="E47" i="27"/>
  <c r="F47" i="27"/>
  <c r="G47" i="27"/>
  <c r="H47" i="27"/>
  <c r="C258" i="27"/>
  <c r="C233" i="27"/>
  <c r="C158" i="28"/>
  <c r="H158" i="28"/>
  <c r="D47" i="28"/>
  <c r="E47" i="28"/>
  <c r="F47" i="28"/>
  <c r="G47" i="28"/>
  <c r="H47" i="28"/>
  <c r="C258" i="28"/>
  <c r="C233" i="28"/>
  <c r="C158" i="29"/>
  <c r="H158" i="29"/>
  <c r="D47" i="29"/>
  <c r="E47" i="29"/>
  <c r="F47" i="29"/>
  <c r="G47" i="29"/>
  <c r="H47" i="29"/>
  <c r="C258" i="29"/>
  <c r="C233" i="29"/>
  <c r="C208" i="30"/>
  <c r="C158" i="30"/>
  <c r="H131" i="30"/>
  <c r="H158" i="30"/>
  <c r="D47" i="30"/>
  <c r="E47" i="30"/>
  <c r="F47" i="30"/>
  <c r="G47" i="30"/>
  <c r="H47" i="30"/>
  <c r="C183" i="30"/>
  <c r="C258" i="30"/>
  <c r="C233" i="30"/>
  <c r="C283" i="30"/>
  <c r="C158" i="31"/>
  <c r="H158" i="31"/>
  <c r="D47" i="31"/>
  <c r="E47" i="31"/>
  <c r="F47" i="31"/>
  <c r="G47" i="31"/>
  <c r="H47" i="31"/>
  <c r="C258" i="31"/>
  <c r="C233" i="31"/>
  <c r="C158" i="32"/>
  <c r="H158" i="32"/>
  <c r="D47" i="32"/>
  <c r="E47" i="32"/>
  <c r="F47" i="32"/>
  <c r="G47" i="32"/>
  <c r="H47" i="32"/>
  <c r="C258" i="32"/>
  <c r="C233" i="32"/>
  <c r="C158" i="59"/>
  <c r="H158" i="59"/>
  <c r="D47" i="59"/>
  <c r="E47" i="59"/>
  <c r="F47" i="59"/>
  <c r="G47" i="59"/>
  <c r="H47" i="59"/>
  <c r="C258" i="59"/>
  <c r="C233" i="59"/>
  <c r="C158" i="33"/>
  <c r="H158" i="33"/>
  <c r="D47" i="33"/>
  <c r="E47" i="33"/>
  <c r="F47" i="33"/>
  <c r="G47" i="33"/>
  <c r="H47" i="33"/>
  <c r="C258" i="33"/>
  <c r="C233" i="33"/>
  <c r="C158" i="34"/>
  <c r="H158" i="34"/>
  <c r="C47" i="34"/>
  <c r="D47" i="34"/>
  <c r="E47" i="34"/>
  <c r="F47" i="34"/>
  <c r="G47" i="34"/>
  <c r="H47" i="34"/>
  <c r="C158" i="35"/>
  <c r="H158" i="35"/>
  <c r="D47" i="35"/>
  <c r="E47" i="35"/>
  <c r="F47" i="35"/>
  <c r="G47" i="35"/>
  <c r="H47" i="35"/>
  <c r="C258" i="35"/>
  <c r="C233" i="35"/>
  <c r="C158" i="36"/>
  <c r="H158" i="36"/>
  <c r="D47" i="36"/>
  <c r="E47" i="36"/>
  <c r="F47" i="36"/>
  <c r="G47" i="36"/>
  <c r="H47" i="36"/>
  <c r="C258" i="36"/>
  <c r="C233" i="36"/>
  <c r="C158" i="37"/>
  <c r="H158" i="37"/>
  <c r="D47" i="37"/>
  <c r="E47" i="37"/>
  <c r="F47" i="37"/>
  <c r="G47" i="37"/>
  <c r="H47" i="37"/>
  <c r="C158" i="38"/>
  <c r="H158" i="38"/>
  <c r="D47" i="38"/>
  <c r="E47" i="38"/>
  <c r="F47" i="38"/>
  <c r="G47" i="38"/>
  <c r="H47" i="38"/>
  <c r="C258" i="38"/>
  <c r="C233" i="38"/>
  <c r="C158" i="39"/>
  <c r="H158" i="39"/>
  <c r="D47" i="39"/>
  <c r="E47" i="39"/>
  <c r="F47" i="39"/>
  <c r="G47" i="39"/>
  <c r="H47" i="39"/>
  <c r="C258" i="39"/>
  <c r="C233" i="39"/>
  <c r="C158" i="40"/>
  <c r="H131" i="40"/>
  <c r="H158" i="40"/>
  <c r="D47" i="40"/>
  <c r="E47" i="40"/>
  <c r="F47" i="40"/>
  <c r="G47" i="40"/>
  <c r="H47" i="40"/>
  <c r="C258" i="40"/>
  <c r="C233" i="40"/>
  <c r="C208" i="41"/>
  <c r="C158" i="41"/>
  <c r="H131" i="41"/>
  <c r="H158" i="41"/>
  <c r="D47" i="41"/>
  <c r="E47" i="41"/>
  <c r="F47" i="41"/>
  <c r="G47" i="41"/>
  <c r="H47" i="41"/>
  <c r="C183" i="41"/>
  <c r="C258" i="41"/>
  <c r="C233" i="41"/>
  <c r="C283" i="41"/>
  <c r="C158" i="6"/>
  <c r="H158" i="6"/>
  <c r="D47" i="6"/>
  <c r="E47" i="6"/>
  <c r="F47" i="6"/>
  <c r="G47" i="6"/>
  <c r="H47" i="6"/>
  <c r="C258" i="6"/>
  <c r="C233" i="6"/>
  <c r="C158" i="9"/>
  <c r="H158" i="9"/>
  <c r="D47" i="9"/>
  <c r="E47" i="9"/>
  <c r="F47" i="9"/>
  <c r="G47" i="9"/>
  <c r="H47" i="9"/>
  <c r="C258" i="9"/>
  <c r="C233" i="9"/>
  <c r="C158" i="10"/>
  <c r="H158" i="10"/>
  <c r="D47" i="10"/>
  <c r="E47" i="10"/>
  <c r="F47" i="10"/>
  <c r="G47" i="10"/>
  <c r="H47" i="10"/>
  <c r="C258" i="10"/>
  <c r="C233" i="10"/>
  <c r="C158" i="11"/>
  <c r="H158" i="11"/>
  <c r="D47" i="11"/>
  <c r="E47" i="11"/>
  <c r="F47" i="11"/>
  <c r="F47" i="12"/>
  <c r="F47" i="14"/>
  <c r="F35" i="44"/>
  <c r="G47" i="11"/>
  <c r="C158" i="12"/>
  <c r="H158" i="12"/>
  <c r="D47" i="12"/>
  <c r="E47" i="12"/>
  <c r="G47" i="12"/>
  <c r="H47" i="12"/>
  <c r="C258" i="12"/>
  <c r="C233" i="12"/>
  <c r="C158" i="14"/>
  <c r="H158" i="14"/>
  <c r="D47" i="14"/>
  <c r="E47" i="14"/>
  <c r="G47" i="14"/>
  <c r="H47" i="14"/>
  <c r="C258" i="14"/>
  <c r="C233" i="14"/>
  <c r="C48" i="34"/>
  <c r="C160" i="15"/>
  <c r="H160" i="15"/>
  <c r="D49" i="15"/>
  <c r="E49" i="15"/>
  <c r="F49" i="15"/>
  <c r="G49" i="15"/>
  <c r="C160" i="16"/>
  <c r="H160" i="16"/>
  <c r="I160" i="16" s="1"/>
  <c r="D49" i="16"/>
  <c r="E49" i="16"/>
  <c r="F49" i="16"/>
  <c r="G49" i="16"/>
  <c r="H49" i="16"/>
  <c r="C260" i="16"/>
  <c r="C235" i="16"/>
  <c r="C160" i="17"/>
  <c r="H160" i="17"/>
  <c r="D49" i="17"/>
  <c r="E49" i="17"/>
  <c r="F49" i="17"/>
  <c r="G49" i="17"/>
  <c r="H49" i="17"/>
  <c r="C260" i="17"/>
  <c r="C235" i="17"/>
  <c r="C160" i="18"/>
  <c r="H160" i="18"/>
  <c r="D49" i="18"/>
  <c r="E49" i="18"/>
  <c r="F49" i="18"/>
  <c r="G49" i="18"/>
  <c r="H49" i="18"/>
  <c r="C260" i="18"/>
  <c r="C235" i="18"/>
  <c r="C160" i="19"/>
  <c r="H160" i="19"/>
  <c r="D49" i="19"/>
  <c r="E49" i="19"/>
  <c r="F49" i="19"/>
  <c r="G49" i="19"/>
  <c r="H49" i="19"/>
  <c r="C260" i="19"/>
  <c r="C235" i="19"/>
  <c r="C160" i="20"/>
  <c r="H160" i="20"/>
  <c r="D49" i="20"/>
  <c r="E49" i="20"/>
  <c r="F49" i="20"/>
  <c r="G49" i="20"/>
  <c r="H49" i="20"/>
  <c r="C260" i="20"/>
  <c r="C235" i="20"/>
  <c r="C160" i="57"/>
  <c r="H160" i="57"/>
  <c r="D49" i="57"/>
  <c r="E49" i="57"/>
  <c r="F49" i="57"/>
  <c r="G49" i="57"/>
  <c r="H49" i="57"/>
  <c r="C260" i="57"/>
  <c r="C235" i="57"/>
  <c r="C160" i="21"/>
  <c r="H160" i="21"/>
  <c r="D49" i="21"/>
  <c r="E49" i="21"/>
  <c r="F49" i="21"/>
  <c r="G49" i="21"/>
  <c r="H49" i="21"/>
  <c r="C260" i="21"/>
  <c r="C235" i="21"/>
  <c r="C160" i="22"/>
  <c r="H160" i="22"/>
  <c r="D49" i="22"/>
  <c r="E49" i="22"/>
  <c r="F49" i="22"/>
  <c r="G49" i="22"/>
  <c r="H49" i="22"/>
  <c r="C260" i="22"/>
  <c r="C235" i="22"/>
  <c r="C160" i="62"/>
  <c r="H160" i="62"/>
  <c r="D49" i="62"/>
  <c r="E49" i="62"/>
  <c r="F49" i="62"/>
  <c r="G49" i="62"/>
  <c r="H49" i="62"/>
  <c r="C260" i="62"/>
  <c r="C235" i="62"/>
  <c r="C160" i="23"/>
  <c r="H160" i="23"/>
  <c r="D49" i="23"/>
  <c r="E49" i="23"/>
  <c r="F49" i="23"/>
  <c r="G49" i="23"/>
  <c r="H49" i="23"/>
  <c r="C260" i="23"/>
  <c r="C235" i="23"/>
  <c r="C160" i="24"/>
  <c r="H160" i="24"/>
  <c r="D49" i="24"/>
  <c r="E49" i="24"/>
  <c r="F49" i="24"/>
  <c r="G49" i="24"/>
  <c r="H49" i="24"/>
  <c r="C260" i="24"/>
  <c r="C235" i="24"/>
  <c r="C160" i="25"/>
  <c r="H160" i="25"/>
  <c r="D49" i="25"/>
  <c r="E49" i="25"/>
  <c r="F49" i="25"/>
  <c r="G49" i="25"/>
  <c r="H49" i="25"/>
  <c r="C260" i="25"/>
  <c r="C235" i="25"/>
  <c r="C160" i="26"/>
  <c r="H160" i="26"/>
  <c r="D49" i="26"/>
  <c r="E49" i="26"/>
  <c r="F49" i="26"/>
  <c r="G49" i="26"/>
  <c r="C160" i="27"/>
  <c r="H133" i="27"/>
  <c r="H160" i="27"/>
  <c r="D49" i="27"/>
  <c r="E49" i="27"/>
  <c r="F49" i="27"/>
  <c r="G49" i="27"/>
  <c r="H49" i="27"/>
  <c r="C260" i="27"/>
  <c r="C235" i="27"/>
  <c r="C160" i="28"/>
  <c r="H160" i="28"/>
  <c r="D49" i="28"/>
  <c r="E49" i="28"/>
  <c r="F49" i="28"/>
  <c r="G49" i="28"/>
  <c r="H49" i="28"/>
  <c r="C260" i="28"/>
  <c r="C235" i="28"/>
  <c r="C160" i="29"/>
  <c r="H160" i="29"/>
  <c r="D49" i="29"/>
  <c r="E49" i="29"/>
  <c r="F49" i="29"/>
  <c r="G49" i="29"/>
  <c r="H49" i="29"/>
  <c r="C260" i="29"/>
  <c r="C235" i="29"/>
  <c r="C210" i="30"/>
  <c r="C160" i="30"/>
  <c r="H133" i="30"/>
  <c r="H160" i="30"/>
  <c r="D49" i="30"/>
  <c r="E49" i="30"/>
  <c r="F49" i="30"/>
  <c r="G49" i="30"/>
  <c r="H49" i="30"/>
  <c r="C185" i="30"/>
  <c r="C260" i="30"/>
  <c r="C235" i="30"/>
  <c r="C285" i="30"/>
  <c r="C160" i="31"/>
  <c r="H160" i="31"/>
  <c r="D49" i="31"/>
  <c r="E49" i="31"/>
  <c r="F49" i="31"/>
  <c r="G49" i="31"/>
  <c r="H49" i="31"/>
  <c r="C260" i="31"/>
  <c r="C235" i="31"/>
  <c r="C160" i="32"/>
  <c r="H160" i="32"/>
  <c r="D49" i="32"/>
  <c r="E49" i="32"/>
  <c r="F49" i="32"/>
  <c r="G49" i="32"/>
  <c r="H49" i="32"/>
  <c r="C260" i="32"/>
  <c r="C235" i="32"/>
  <c r="C160" i="59"/>
  <c r="H160" i="59"/>
  <c r="D49" i="59"/>
  <c r="E49" i="59"/>
  <c r="F49" i="59"/>
  <c r="G49" i="59"/>
  <c r="H49" i="59"/>
  <c r="C260" i="59"/>
  <c r="C235" i="59"/>
  <c r="C160" i="33"/>
  <c r="I160" i="33" s="1"/>
  <c r="H160" i="33"/>
  <c r="D49" i="33"/>
  <c r="E49" i="33"/>
  <c r="F49" i="33"/>
  <c r="G49" i="33"/>
  <c r="H49" i="33"/>
  <c r="C260" i="33"/>
  <c r="C235" i="33"/>
  <c r="C160" i="34"/>
  <c r="H160" i="34"/>
  <c r="C49" i="34"/>
  <c r="D49" i="34"/>
  <c r="E49" i="34"/>
  <c r="F49" i="34"/>
  <c r="G49" i="34"/>
  <c r="H49" i="34"/>
  <c r="C160" i="35"/>
  <c r="H160" i="35"/>
  <c r="D49" i="35"/>
  <c r="E49" i="35"/>
  <c r="F49" i="35"/>
  <c r="G49" i="35"/>
  <c r="H49" i="35"/>
  <c r="C260" i="35"/>
  <c r="C235" i="35"/>
  <c r="C160" i="36"/>
  <c r="H160" i="36"/>
  <c r="D49" i="36"/>
  <c r="E49" i="36"/>
  <c r="F49" i="36"/>
  <c r="G49" i="36"/>
  <c r="H49" i="36"/>
  <c r="C260" i="36"/>
  <c r="C235" i="36"/>
  <c r="C160" i="37"/>
  <c r="H160" i="37"/>
  <c r="D49" i="37"/>
  <c r="E49" i="37"/>
  <c r="F49" i="37"/>
  <c r="G49" i="37"/>
  <c r="H49" i="37"/>
  <c r="C160" i="38"/>
  <c r="H160" i="38"/>
  <c r="D49" i="38"/>
  <c r="E49" i="38"/>
  <c r="F49" i="38"/>
  <c r="G49" i="38"/>
  <c r="H49" i="38"/>
  <c r="C260" i="38"/>
  <c r="C235" i="38"/>
  <c r="C160" i="39"/>
  <c r="H160" i="39"/>
  <c r="D49" i="39"/>
  <c r="E49" i="39"/>
  <c r="F49" i="39"/>
  <c r="G49" i="39"/>
  <c r="H49" i="39"/>
  <c r="C260" i="39"/>
  <c r="C235" i="39"/>
  <c r="C160" i="40"/>
  <c r="H160" i="40"/>
  <c r="D49" i="40"/>
  <c r="E49" i="40"/>
  <c r="F49" i="40"/>
  <c r="G49" i="40"/>
  <c r="H49" i="40"/>
  <c r="C260" i="40"/>
  <c r="C235" i="40"/>
  <c r="C210" i="41"/>
  <c r="C160" i="41"/>
  <c r="H133" i="41"/>
  <c r="H160" i="41"/>
  <c r="D49" i="41"/>
  <c r="E49" i="41"/>
  <c r="F49" i="41"/>
  <c r="G49" i="41"/>
  <c r="H49" i="41"/>
  <c r="C185" i="41"/>
  <c r="C260" i="41"/>
  <c r="C235" i="41"/>
  <c r="C285" i="41"/>
  <c r="C160" i="6"/>
  <c r="H160" i="6"/>
  <c r="D49" i="6"/>
  <c r="E49" i="6"/>
  <c r="F49" i="6"/>
  <c r="G49" i="6"/>
  <c r="H49" i="6"/>
  <c r="C260" i="6"/>
  <c r="C235" i="6"/>
  <c r="C160" i="9"/>
  <c r="D49" i="9"/>
  <c r="E49" i="9"/>
  <c r="F49" i="9"/>
  <c r="G49" i="9"/>
  <c r="H49" i="9"/>
  <c r="C260" i="9"/>
  <c r="C235" i="9"/>
  <c r="C160" i="10"/>
  <c r="H160" i="10"/>
  <c r="D49" i="10"/>
  <c r="E49" i="10"/>
  <c r="F49" i="10"/>
  <c r="G49" i="10"/>
  <c r="H49" i="10"/>
  <c r="C260" i="10"/>
  <c r="C235" i="10"/>
  <c r="C160" i="11"/>
  <c r="H160" i="11"/>
  <c r="D49" i="11"/>
  <c r="E49" i="11"/>
  <c r="F49" i="11"/>
  <c r="F310" i="11"/>
  <c r="F360" i="11"/>
  <c r="G49" i="11"/>
  <c r="G49" i="12"/>
  <c r="G49" i="14"/>
  <c r="G120" i="46"/>
  <c r="G96" i="46" s="1"/>
  <c r="G48" i="46" s="1"/>
  <c r="C160" i="12"/>
  <c r="H133" i="12"/>
  <c r="H160" i="12"/>
  <c r="D49" i="12"/>
  <c r="E49" i="12"/>
  <c r="F49" i="12"/>
  <c r="H49" i="12"/>
  <c r="C260" i="12"/>
  <c r="C235" i="12"/>
  <c r="C160" i="14"/>
  <c r="H160" i="14"/>
  <c r="D49" i="14"/>
  <c r="E49" i="14"/>
  <c r="F49" i="14"/>
  <c r="H49" i="14"/>
  <c r="C260" i="14"/>
  <c r="C235" i="14"/>
  <c r="C161" i="15"/>
  <c r="H161" i="15"/>
  <c r="D50" i="15"/>
  <c r="E50" i="15"/>
  <c r="F50" i="15"/>
  <c r="G50" i="15"/>
  <c r="H50" i="15"/>
  <c r="C161" i="16"/>
  <c r="H134" i="16"/>
  <c r="H161" i="16"/>
  <c r="D50" i="16"/>
  <c r="E50" i="16"/>
  <c r="F50" i="16"/>
  <c r="G50" i="16"/>
  <c r="H50" i="16"/>
  <c r="C261" i="16"/>
  <c r="C236" i="16"/>
  <c r="C161" i="17"/>
  <c r="H161" i="17"/>
  <c r="D50" i="17"/>
  <c r="E50" i="17"/>
  <c r="F50" i="17"/>
  <c r="G50" i="17"/>
  <c r="H50" i="17"/>
  <c r="C261" i="17"/>
  <c r="C236" i="17"/>
  <c r="C161" i="18"/>
  <c r="H161" i="18"/>
  <c r="D50" i="18"/>
  <c r="E50" i="18"/>
  <c r="F50" i="18"/>
  <c r="G50" i="18"/>
  <c r="H50" i="18"/>
  <c r="C261" i="18"/>
  <c r="C236" i="18"/>
  <c r="C161" i="19"/>
  <c r="H161" i="19"/>
  <c r="D50" i="19"/>
  <c r="E50" i="19"/>
  <c r="F50" i="19"/>
  <c r="G50" i="19"/>
  <c r="H50" i="19"/>
  <c r="C261" i="19"/>
  <c r="C236" i="19"/>
  <c r="C161" i="20"/>
  <c r="H161" i="20"/>
  <c r="D50" i="20"/>
  <c r="E50" i="20"/>
  <c r="F50" i="20"/>
  <c r="G50" i="20"/>
  <c r="H50" i="20"/>
  <c r="C261" i="20"/>
  <c r="C236" i="20"/>
  <c r="C161" i="57"/>
  <c r="H161" i="57"/>
  <c r="D50" i="57"/>
  <c r="E50" i="57"/>
  <c r="F50" i="57"/>
  <c r="G50" i="57"/>
  <c r="H50" i="57"/>
  <c r="C261" i="57"/>
  <c r="C236" i="57"/>
  <c r="C161" i="21"/>
  <c r="H161" i="21"/>
  <c r="D50" i="21"/>
  <c r="E50" i="21"/>
  <c r="F50" i="21"/>
  <c r="G50" i="21"/>
  <c r="H50" i="21"/>
  <c r="C261" i="21"/>
  <c r="C236" i="21"/>
  <c r="C161" i="22"/>
  <c r="H161" i="22"/>
  <c r="D50" i="22"/>
  <c r="E50" i="22"/>
  <c r="F50" i="22"/>
  <c r="G50" i="22"/>
  <c r="H50" i="22"/>
  <c r="C261" i="22"/>
  <c r="C236" i="22"/>
  <c r="C161" i="62"/>
  <c r="H161" i="62"/>
  <c r="D50" i="62"/>
  <c r="E50" i="62"/>
  <c r="F50" i="62"/>
  <c r="G50" i="62"/>
  <c r="H50" i="62"/>
  <c r="C261" i="62"/>
  <c r="C236" i="62"/>
  <c r="C161" i="23"/>
  <c r="H161" i="23"/>
  <c r="D50" i="23"/>
  <c r="E50" i="23"/>
  <c r="F50" i="23"/>
  <c r="G50" i="23"/>
  <c r="H50" i="23"/>
  <c r="C261" i="23"/>
  <c r="C236" i="23"/>
  <c r="C161" i="24"/>
  <c r="H134" i="24"/>
  <c r="G186" i="24"/>
  <c r="H161" i="24"/>
  <c r="D50" i="24"/>
  <c r="E50" i="24"/>
  <c r="F50" i="24"/>
  <c r="G50" i="24"/>
  <c r="H50" i="24"/>
  <c r="C261" i="24"/>
  <c r="C236" i="24"/>
  <c r="C161" i="25"/>
  <c r="H161" i="25"/>
  <c r="D50" i="25"/>
  <c r="E50" i="25"/>
  <c r="F50" i="25"/>
  <c r="G50" i="25"/>
  <c r="H50" i="25"/>
  <c r="C261" i="25"/>
  <c r="C236" i="25"/>
  <c r="C161" i="26"/>
  <c r="H161" i="26"/>
  <c r="D50" i="26"/>
  <c r="E50" i="26"/>
  <c r="F50" i="26"/>
  <c r="G50" i="26"/>
  <c r="C161" i="27"/>
  <c r="H161" i="27"/>
  <c r="D50" i="27"/>
  <c r="E50" i="27"/>
  <c r="F50" i="27"/>
  <c r="G50" i="27"/>
  <c r="H50" i="27"/>
  <c r="C261" i="27"/>
  <c r="C236" i="27"/>
  <c r="C161" i="28"/>
  <c r="H161" i="28"/>
  <c r="D50" i="28"/>
  <c r="E50" i="28"/>
  <c r="F50" i="28"/>
  <c r="G50" i="28"/>
  <c r="H50" i="28"/>
  <c r="C261" i="28"/>
  <c r="C236" i="28"/>
  <c r="C161" i="29"/>
  <c r="H161" i="29"/>
  <c r="I161" i="29"/>
  <c r="D50" i="29"/>
  <c r="E50" i="29"/>
  <c r="F50" i="29"/>
  <c r="G50" i="29"/>
  <c r="H50" i="29"/>
  <c r="C261" i="29"/>
  <c r="C236" i="29"/>
  <c r="C211" i="30"/>
  <c r="C161" i="30"/>
  <c r="H134" i="30"/>
  <c r="H161" i="30"/>
  <c r="D50" i="30"/>
  <c r="E50" i="30"/>
  <c r="F50" i="30"/>
  <c r="G50" i="30"/>
  <c r="H50" i="30"/>
  <c r="C186" i="30"/>
  <c r="C261" i="30"/>
  <c r="C236" i="30"/>
  <c r="C286" i="30"/>
  <c r="C161" i="31"/>
  <c r="H161" i="31"/>
  <c r="D50" i="31"/>
  <c r="E50" i="31"/>
  <c r="F50" i="31"/>
  <c r="G50" i="31"/>
  <c r="H50" i="31"/>
  <c r="C261" i="31"/>
  <c r="C236" i="31"/>
  <c r="C161" i="32"/>
  <c r="H161" i="32"/>
  <c r="D50" i="32"/>
  <c r="E50" i="32"/>
  <c r="F50" i="32"/>
  <c r="G50" i="32"/>
  <c r="H50" i="32"/>
  <c r="C261" i="32"/>
  <c r="C236" i="32"/>
  <c r="C161" i="59"/>
  <c r="H161" i="59"/>
  <c r="D50" i="59"/>
  <c r="E50" i="59"/>
  <c r="F50" i="59"/>
  <c r="G50" i="59"/>
  <c r="H50" i="59"/>
  <c r="C261" i="59"/>
  <c r="C236" i="59"/>
  <c r="C161" i="33"/>
  <c r="H161" i="33"/>
  <c r="D50" i="33"/>
  <c r="E50" i="33"/>
  <c r="F50" i="33"/>
  <c r="G50" i="33"/>
  <c r="H50" i="33"/>
  <c r="C261" i="33"/>
  <c r="C236" i="33"/>
  <c r="C161" i="34"/>
  <c r="H161" i="34"/>
  <c r="D50" i="34"/>
  <c r="E50" i="34"/>
  <c r="F50" i="34"/>
  <c r="G50" i="34"/>
  <c r="H50" i="34"/>
  <c r="C161" i="35"/>
  <c r="H161" i="35"/>
  <c r="D50" i="35"/>
  <c r="E50" i="35"/>
  <c r="F50" i="35"/>
  <c r="G50" i="35"/>
  <c r="H50" i="35"/>
  <c r="C261" i="35"/>
  <c r="C236" i="35"/>
  <c r="C161" i="36"/>
  <c r="H161" i="36"/>
  <c r="D50" i="36"/>
  <c r="E50" i="36"/>
  <c r="F50" i="36"/>
  <c r="G50" i="36"/>
  <c r="H50" i="36"/>
  <c r="C261" i="36"/>
  <c r="C236" i="36"/>
  <c r="C161" i="37"/>
  <c r="H161" i="37"/>
  <c r="D50" i="37"/>
  <c r="E50" i="37"/>
  <c r="F50" i="37"/>
  <c r="G50" i="37"/>
  <c r="H50" i="37"/>
  <c r="F311" i="37"/>
  <c r="F361" i="37" s="1"/>
  <c r="C161" i="38"/>
  <c r="H161" i="38"/>
  <c r="D50" i="38"/>
  <c r="E50" i="38"/>
  <c r="F50" i="38"/>
  <c r="G50" i="38"/>
  <c r="H50" i="38"/>
  <c r="C261" i="38"/>
  <c r="C236" i="38"/>
  <c r="C161" i="39"/>
  <c r="H161" i="39"/>
  <c r="D50" i="39"/>
  <c r="E50" i="39"/>
  <c r="F50" i="39"/>
  <c r="G50" i="39"/>
  <c r="H50" i="39"/>
  <c r="C261" i="39"/>
  <c r="C236" i="39"/>
  <c r="C161" i="40"/>
  <c r="H161" i="40"/>
  <c r="I161" i="40"/>
  <c r="D50" i="40"/>
  <c r="E50" i="40"/>
  <c r="F50" i="40"/>
  <c r="G50" i="40"/>
  <c r="H50" i="40"/>
  <c r="C261" i="40"/>
  <c r="C236" i="40"/>
  <c r="C211" i="41"/>
  <c r="C161" i="41"/>
  <c r="H134" i="41"/>
  <c r="H161" i="41"/>
  <c r="D50" i="41"/>
  <c r="E50" i="41"/>
  <c r="F50" i="41"/>
  <c r="G50" i="41"/>
  <c r="H50" i="41"/>
  <c r="C186" i="41"/>
  <c r="C261" i="41"/>
  <c r="C236" i="41"/>
  <c r="C286" i="41"/>
  <c r="C161" i="6"/>
  <c r="H161" i="6"/>
  <c r="D50" i="6"/>
  <c r="E50" i="6"/>
  <c r="F50" i="6"/>
  <c r="G50" i="6"/>
  <c r="H50" i="6"/>
  <c r="C261" i="6"/>
  <c r="C236" i="6"/>
  <c r="C161" i="9"/>
  <c r="H161" i="9"/>
  <c r="D50" i="9"/>
  <c r="E50" i="9"/>
  <c r="F50" i="9"/>
  <c r="G50" i="9"/>
  <c r="H50" i="9"/>
  <c r="C261" i="9"/>
  <c r="C236" i="9"/>
  <c r="C161" i="10"/>
  <c r="H161" i="10"/>
  <c r="D50" i="10"/>
  <c r="E50" i="10"/>
  <c r="F50" i="10"/>
  <c r="G50" i="10"/>
  <c r="H50" i="10"/>
  <c r="C261" i="10"/>
  <c r="C236" i="10"/>
  <c r="C161" i="11"/>
  <c r="H161" i="11"/>
  <c r="D50" i="11"/>
  <c r="E50" i="11"/>
  <c r="F50" i="11"/>
  <c r="G50" i="11"/>
  <c r="C161" i="12"/>
  <c r="H134" i="12"/>
  <c r="C186" i="12" s="1"/>
  <c r="H161" i="12"/>
  <c r="D50" i="12"/>
  <c r="E50" i="12"/>
  <c r="F50" i="12"/>
  <c r="G50" i="12"/>
  <c r="H50" i="12"/>
  <c r="C261" i="12"/>
  <c r="C236" i="12"/>
  <c r="C161" i="14"/>
  <c r="H161" i="14"/>
  <c r="D50" i="14"/>
  <c r="E50" i="14"/>
  <c r="F50" i="14"/>
  <c r="G50" i="14"/>
  <c r="H50" i="14"/>
  <c r="C261" i="14"/>
  <c r="C236" i="14"/>
  <c r="C162" i="15"/>
  <c r="H162" i="15"/>
  <c r="D51" i="15"/>
  <c r="E51" i="15"/>
  <c r="F51" i="15"/>
  <c r="G51" i="15"/>
  <c r="H51" i="15"/>
  <c r="C162" i="16"/>
  <c r="H162" i="16"/>
  <c r="C187" i="16" s="1"/>
  <c r="D51" i="16"/>
  <c r="E51" i="16"/>
  <c r="F51" i="16"/>
  <c r="G51" i="16"/>
  <c r="H51" i="16"/>
  <c r="C262" i="16"/>
  <c r="C237" i="16"/>
  <c r="C162" i="17"/>
  <c r="D51" i="17"/>
  <c r="E51" i="17"/>
  <c r="F51" i="17"/>
  <c r="G51" i="17"/>
  <c r="H51" i="17"/>
  <c r="C262" i="17"/>
  <c r="C237" i="17"/>
  <c r="C162" i="18"/>
  <c r="H135" i="18"/>
  <c r="H162" i="18"/>
  <c r="D51" i="18"/>
  <c r="E51" i="18"/>
  <c r="F51" i="18"/>
  <c r="G51" i="18"/>
  <c r="H51" i="18"/>
  <c r="C262" i="18"/>
  <c r="C237" i="18"/>
  <c r="C162" i="19"/>
  <c r="H162" i="19"/>
  <c r="D51" i="19"/>
  <c r="E51" i="19"/>
  <c r="F51" i="19"/>
  <c r="G51" i="19"/>
  <c r="H51" i="19"/>
  <c r="C262" i="19"/>
  <c r="C237" i="19"/>
  <c r="C162" i="20"/>
  <c r="H162" i="20"/>
  <c r="D51" i="20"/>
  <c r="E51" i="20"/>
  <c r="F51" i="20"/>
  <c r="G51" i="20"/>
  <c r="H51" i="20"/>
  <c r="C262" i="20"/>
  <c r="C237" i="20"/>
  <c r="C162" i="57"/>
  <c r="H162" i="57"/>
  <c r="D51" i="57"/>
  <c r="E51" i="57"/>
  <c r="F51" i="57"/>
  <c r="G51" i="57"/>
  <c r="H51" i="57"/>
  <c r="C262" i="57"/>
  <c r="C237" i="57"/>
  <c r="C162" i="21"/>
  <c r="H162" i="21"/>
  <c r="D51" i="21"/>
  <c r="E51" i="21"/>
  <c r="F51" i="21"/>
  <c r="G51" i="21"/>
  <c r="H51" i="21"/>
  <c r="C262" i="21"/>
  <c r="C237" i="21"/>
  <c r="C162" i="22"/>
  <c r="D51" i="22"/>
  <c r="E51" i="22"/>
  <c r="F51" i="22"/>
  <c r="G51" i="22"/>
  <c r="H51" i="22"/>
  <c r="C262" i="22"/>
  <c r="C237" i="22"/>
  <c r="C162" i="62"/>
  <c r="D51" i="62"/>
  <c r="E51" i="62"/>
  <c r="F51" i="62"/>
  <c r="G51" i="62"/>
  <c r="H51" i="62"/>
  <c r="C262" i="62"/>
  <c r="C237" i="62"/>
  <c r="C162" i="23"/>
  <c r="H135" i="23"/>
  <c r="H162" i="23"/>
  <c r="D51" i="23"/>
  <c r="E51" i="23"/>
  <c r="F51" i="23"/>
  <c r="G51" i="23"/>
  <c r="H51" i="23"/>
  <c r="C262" i="23"/>
  <c r="C237" i="23"/>
  <c r="C162" i="24"/>
  <c r="H162" i="24"/>
  <c r="D51" i="24"/>
  <c r="E51" i="24"/>
  <c r="F51" i="24"/>
  <c r="G51" i="24"/>
  <c r="H51" i="24"/>
  <c r="C262" i="24"/>
  <c r="C237" i="24"/>
  <c r="C162" i="25"/>
  <c r="H162" i="25"/>
  <c r="I162" i="25"/>
  <c r="D51" i="25"/>
  <c r="E51" i="25"/>
  <c r="F51" i="25"/>
  <c r="G51" i="25"/>
  <c r="H51" i="25"/>
  <c r="C262" i="25"/>
  <c r="C237" i="25"/>
  <c r="C162" i="26"/>
  <c r="H162" i="26"/>
  <c r="D51" i="26"/>
  <c r="E51" i="26"/>
  <c r="H51" i="26" s="1"/>
  <c r="F51" i="26"/>
  <c r="G51" i="26"/>
  <c r="C162" i="27"/>
  <c r="H162" i="27"/>
  <c r="D51" i="27"/>
  <c r="E51" i="27"/>
  <c r="F51" i="27"/>
  <c r="G51" i="27"/>
  <c r="H51" i="27"/>
  <c r="C262" i="27"/>
  <c r="C237" i="27"/>
  <c r="C162" i="28"/>
  <c r="H162" i="28"/>
  <c r="D51" i="28"/>
  <c r="E51" i="28"/>
  <c r="F51" i="28"/>
  <c r="G51" i="28"/>
  <c r="H51" i="28"/>
  <c r="C262" i="28"/>
  <c r="C237" i="28"/>
  <c r="C162" i="29"/>
  <c r="H162" i="29"/>
  <c r="I162" i="29"/>
  <c r="D51" i="29"/>
  <c r="E51" i="29"/>
  <c r="F51" i="29"/>
  <c r="G51" i="29"/>
  <c r="H51" i="29"/>
  <c r="C262" i="29"/>
  <c r="C237" i="29"/>
  <c r="C212" i="30"/>
  <c r="C162" i="30"/>
  <c r="H135" i="30"/>
  <c r="H162" i="30"/>
  <c r="D51" i="30"/>
  <c r="E51" i="30"/>
  <c r="F51" i="30"/>
  <c r="G51" i="30"/>
  <c r="H51" i="30"/>
  <c r="C187" i="30"/>
  <c r="C262" i="30"/>
  <c r="C237" i="30"/>
  <c r="C287" i="30"/>
  <c r="C162" i="31"/>
  <c r="H162" i="31"/>
  <c r="D51" i="31"/>
  <c r="E51" i="31"/>
  <c r="F51" i="31"/>
  <c r="G51" i="31"/>
  <c r="H51" i="31"/>
  <c r="C262" i="31"/>
  <c r="C237" i="31"/>
  <c r="C162" i="32"/>
  <c r="D51" i="32"/>
  <c r="E51" i="32"/>
  <c r="F51" i="32"/>
  <c r="G51" i="32"/>
  <c r="H51" i="32"/>
  <c r="C262" i="32"/>
  <c r="C237" i="32"/>
  <c r="C162" i="59"/>
  <c r="H162" i="59"/>
  <c r="D51" i="59"/>
  <c r="E51" i="59"/>
  <c r="F51" i="59"/>
  <c r="G51" i="59"/>
  <c r="H51" i="59"/>
  <c r="C262" i="59"/>
  <c r="C237" i="59"/>
  <c r="C162" i="33"/>
  <c r="H162" i="33"/>
  <c r="D51" i="33"/>
  <c r="E51" i="33"/>
  <c r="F51" i="33"/>
  <c r="G51" i="33"/>
  <c r="H51" i="33"/>
  <c r="C262" i="33"/>
  <c r="C237" i="33"/>
  <c r="C162" i="34"/>
  <c r="H162" i="34"/>
  <c r="C51" i="34"/>
  <c r="D51" i="34"/>
  <c r="E51" i="34"/>
  <c r="F51" i="34"/>
  <c r="G51" i="34"/>
  <c r="H51" i="34"/>
  <c r="C162" i="35"/>
  <c r="D51" i="35"/>
  <c r="E51" i="35"/>
  <c r="F51" i="35"/>
  <c r="G51" i="35"/>
  <c r="H51" i="35"/>
  <c r="C262" i="35"/>
  <c r="C237" i="35"/>
  <c r="C162" i="36"/>
  <c r="H162" i="36"/>
  <c r="D51" i="36"/>
  <c r="E51" i="36"/>
  <c r="F51" i="36"/>
  <c r="G51" i="36"/>
  <c r="H51" i="36"/>
  <c r="C262" i="36"/>
  <c r="C237" i="36"/>
  <c r="C162" i="37"/>
  <c r="H162" i="37"/>
  <c r="D51" i="37"/>
  <c r="E51" i="37"/>
  <c r="F51" i="37"/>
  <c r="G51" i="37"/>
  <c r="C162" i="38"/>
  <c r="H162" i="38"/>
  <c r="D51" i="38"/>
  <c r="E51" i="38"/>
  <c r="F51" i="38"/>
  <c r="G51" i="38"/>
  <c r="H51" i="38"/>
  <c r="C262" i="38"/>
  <c r="C237" i="38"/>
  <c r="C162" i="39"/>
  <c r="H135" i="39"/>
  <c r="H162" i="39"/>
  <c r="D51" i="39"/>
  <c r="E51" i="39"/>
  <c r="F51" i="39"/>
  <c r="G51" i="39"/>
  <c r="H51" i="39"/>
  <c r="C262" i="39"/>
  <c r="C237" i="39"/>
  <c r="C162" i="40"/>
  <c r="H162" i="40"/>
  <c r="I162" i="40"/>
  <c r="D51" i="40"/>
  <c r="E51" i="40"/>
  <c r="F51" i="40"/>
  <c r="G51" i="40"/>
  <c r="H51" i="40"/>
  <c r="C262" i="40"/>
  <c r="C237" i="40"/>
  <c r="C212" i="41"/>
  <c r="C162" i="41"/>
  <c r="H135" i="41"/>
  <c r="H162" i="41"/>
  <c r="D51" i="41"/>
  <c r="E51" i="41"/>
  <c r="F51" i="41"/>
  <c r="G51" i="41"/>
  <c r="H51" i="41"/>
  <c r="C187" i="41"/>
  <c r="C262" i="41"/>
  <c r="C237" i="41"/>
  <c r="C287" i="41"/>
  <c r="C162" i="6"/>
  <c r="H162" i="6"/>
  <c r="D51" i="6"/>
  <c r="E51" i="6"/>
  <c r="F51" i="6"/>
  <c r="G51" i="6"/>
  <c r="H51" i="6"/>
  <c r="C262" i="6"/>
  <c r="C237" i="6"/>
  <c r="C162" i="9"/>
  <c r="H162" i="9"/>
  <c r="D51" i="9"/>
  <c r="E51" i="9"/>
  <c r="F51" i="9"/>
  <c r="G51" i="9"/>
  <c r="H51" i="9"/>
  <c r="C262" i="9"/>
  <c r="C237" i="9"/>
  <c r="C162" i="10"/>
  <c r="D51" i="10"/>
  <c r="E51" i="10"/>
  <c r="F51" i="10"/>
  <c r="G51" i="10"/>
  <c r="H51" i="10"/>
  <c r="C262" i="10"/>
  <c r="C237" i="10"/>
  <c r="C162" i="11"/>
  <c r="H162" i="11"/>
  <c r="D51" i="11"/>
  <c r="E51" i="11"/>
  <c r="E51" i="12"/>
  <c r="E51" i="14"/>
  <c r="E39" i="44"/>
  <c r="F51" i="11"/>
  <c r="F51" i="12"/>
  <c r="F51" i="14"/>
  <c r="F122" i="46"/>
  <c r="F98" i="46" s="1"/>
  <c r="G51" i="11"/>
  <c r="C162" i="12"/>
  <c r="H162" i="12"/>
  <c r="D51" i="12"/>
  <c r="G51" i="12"/>
  <c r="H51" i="12"/>
  <c r="C262" i="12"/>
  <c r="C237" i="12"/>
  <c r="C162" i="14"/>
  <c r="H162" i="14"/>
  <c r="D51" i="14"/>
  <c r="G51" i="14"/>
  <c r="H51" i="14"/>
  <c r="C262" i="14"/>
  <c r="C237" i="14"/>
  <c r="D143" i="15"/>
  <c r="D39" i="15"/>
  <c r="D42" i="15"/>
  <c r="D48" i="15"/>
  <c r="D309" i="15"/>
  <c r="D359" i="15" s="1"/>
  <c r="D143" i="16"/>
  <c r="D39" i="16"/>
  <c r="D42" i="16"/>
  <c r="D48" i="16"/>
  <c r="D52" i="16"/>
  <c r="D243" i="16"/>
  <c r="D218" i="16"/>
  <c r="D143" i="17"/>
  <c r="D39" i="17"/>
  <c r="D42" i="17"/>
  <c r="D48" i="17"/>
  <c r="D52" i="17"/>
  <c r="D243" i="17"/>
  <c r="D218" i="17"/>
  <c r="D143" i="18"/>
  <c r="D39" i="18"/>
  <c r="D42" i="18"/>
  <c r="D48" i="18"/>
  <c r="D52" i="18"/>
  <c r="D243" i="18"/>
  <c r="D218" i="18"/>
  <c r="D143" i="19"/>
  <c r="D39" i="19"/>
  <c r="D42" i="19"/>
  <c r="D48" i="19"/>
  <c r="D52" i="19"/>
  <c r="D243" i="19"/>
  <c r="D218" i="19"/>
  <c r="D143" i="20"/>
  <c r="D39" i="20"/>
  <c r="D42" i="20"/>
  <c r="D48" i="20"/>
  <c r="D52" i="20"/>
  <c r="D243" i="20"/>
  <c r="D218" i="20"/>
  <c r="D143" i="57"/>
  <c r="D39" i="57"/>
  <c r="D42" i="57"/>
  <c r="D48" i="57"/>
  <c r="D52" i="57"/>
  <c r="D243" i="57"/>
  <c r="D218" i="57"/>
  <c r="D143" i="21"/>
  <c r="D39" i="21"/>
  <c r="D42" i="21"/>
  <c r="D48" i="21"/>
  <c r="D52" i="21"/>
  <c r="D243" i="21"/>
  <c r="D218" i="21"/>
  <c r="D143" i="22"/>
  <c r="D39" i="22"/>
  <c r="D42" i="22"/>
  <c r="D48" i="22"/>
  <c r="D52" i="22"/>
  <c r="D243" i="22"/>
  <c r="D218" i="22"/>
  <c r="D143" i="62"/>
  <c r="D39" i="62"/>
  <c r="D42" i="62"/>
  <c r="D48" i="62"/>
  <c r="D52" i="62"/>
  <c r="D243" i="62"/>
  <c r="D218" i="62"/>
  <c r="D143" i="23"/>
  <c r="D39" i="23"/>
  <c r="D42" i="23"/>
  <c r="D48" i="23"/>
  <c r="D52" i="23"/>
  <c r="D243" i="23"/>
  <c r="D218" i="23"/>
  <c r="D143" i="24"/>
  <c r="D39" i="24"/>
  <c r="D42" i="24"/>
  <c r="D48" i="24"/>
  <c r="D52" i="24"/>
  <c r="D243" i="24"/>
  <c r="D218" i="24"/>
  <c r="D143" i="25"/>
  <c r="D39" i="25"/>
  <c r="D42" i="25"/>
  <c r="D48" i="25"/>
  <c r="D52" i="25"/>
  <c r="D243" i="25"/>
  <c r="D218" i="25"/>
  <c r="D143" i="26"/>
  <c r="D39" i="26"/>
  <c r="D42" i="26"/>
  <c r="D48" i="26"/>
  <c r="D143" i="27"/>
  <c r="D48" i="27"/>
  <c r="D39" i="27"/>
  <c r="D42" i="27"/>
  <c r="D52" i="27"/>
  <c r="D243" i="27"/>
  <c r="D218" i="27"/>
  <c r="D143" i="28"/>
  <c r="D39" i="28"/>
  <c r="D42" i="28"/>
  <c r="D48" i="28"/>
  <c r="D52" i="28"/>
  <c r="D243" i="28"/>
  <c r="D218" i="28"/>
  <c r="D143" i="29"/>
  <c r="D39" i="29"/>
  <c r="D42" i="29"/>
  <c r="D48" i="29"/>
  <c r="D52" i="29"/>
  <c r="D243" i="29"/>
  <c r="D218" i="29"/>
  <c r="D193" i="30"/>
  <c r="D143" i="30"/>
  <c r="D168" i="30"/>
  <c r="D39" i="30"/>
  <c r="D42" i="30"/>
  <c r="D48" i="30"/>
  <c r="D52" i="30"/>
  <c r="D243" i="30"/>
  <c r="D218" i="30"/>
  <c r="D268" i="30"/>
  <c r="D143" i="31"/>
  <c r="D39" i="31"/>
  <c r="D42" i="31"/>
  <c r="D48" i="31"/>
  <c r="D52" i="31"/>
  <c r="D243" i="31"/>
  <c r="D218" i="31"/>
  <c r="D143" i="32"/>
  <c r="D39" i="32"/>
  <c r="D42" i="32"/>
  <c r="D48" i="32"/>
  <c r="D52" i="32"/>
  <c r="D243" i="32"/>
  <c r="D218" i="32"/>
  <c r="D143" i="59"/>
  <c r="D39" i="59"/>
  <c r="D42" i="59"/>
  <c r="D48" i="59"/>
  <c r="D52" i="59"/>
  <c r="D243" i="59"/>
  <c r="D218" i="59"/>
  <c r="D143" i="33"/>
  <c r="D39" i="33"/>
  <c r="D42" i="33"/>
  <c r="D48" i="33"/>
  <c r="D52" i="33"/>
  <c r="D243" i="33"/>
  <c r="D218" i="33"/>
  <c r="D143" i="34"/>
  <c r="D143" i="35"/>
  <c r="D39" i="35"/>
  <c r="D42" i="35"/>
  <c r="D48" i="35"/>
  <c r="D52" i="35"/>
  <c r="D243" i="35"/>
  <c r="D218" i="35"/>
  <c r="D143" i="36"/>
  <c r="D39" i="36"/>
  <c r="D42" i="36"/>
  <c r="D48" i="36"/>
  <c r="D52" i="36"/>
  <c r="D243" i="36"/>
  <c r="D218" i="36"/>
  <c r="D143" i="37"/>
  <c r="D39" i="37"/>
  <c r="D42" i="37"/>
  <c r="D48" i="37"/>
  <c r="D143" i="38"/>
  <c r="D39" i="38"/>
  <c r="D42" i="38"/>
  <c r="D48" i="38"/>
  <c r="D52" i="38"/>
  <c r="D243" i="38"/>
  <c r="D218" i="38"/>
  <c r="D143" i="39"/>
  <c r="D39" i="39"/>
  <c r="D42" i="39"/>
  <c r="D48" i="39"/>
  <c r="D52" i="39"/>
  <c r="D243" i="39"/>
  <c r="D218" i="39"/>
  <c r="D143" i="40"/>
  <c r="D39" i="40"/>
  <c r="D42" i="40"/>
  <c r="D48" i="40"/>
  <c r="D52" i="40"/>
  <c r="D243" i="40"/>
  <c r="D218" i="40"/>
  <c r="D193" i="41"/>
  <c r="D143" i="41"/>
  <c r="D168" i="41"/>
  <c r="D39" i="41"/>
  <c r="D42" i="41"/>
  <c r="D48" i="41"/>
  <c r="D52" i="41"/>
  <c r="D243" i="41"/>
  <c r="D218" i="41"/>
  <c r="D268" i="41"/>
  <c r="D143" i="6"/>
  <c r="D39" i="6"/>
  <c r="D42" i="6"/>
  <c r="D48" i="6"/>
  <c r="D52" i="6"/>
  <c r="D243" i="6"/>
  <c r="D218" i="6"/>
  <c r="D143" i="9"/>
  <c r="D42" i="9"/>
  <c r="D48" i="9"/>
  <c r="D52" i="9"/>
  <c r="D243" i="9"/>
  <c r="D218" i="9"/>
  <c r="D143" i="10"/>
  <c r="D39" i="10"/>
  <c r="D42" i="10"/>
  <c r="D48" i="10"/>
  <c r="D52" i="10"/>
  <c r="D243" i="10"/>
  <c r="D218" i="10"/>
  <c r="D143" i="11"/>
  <c r="D39" i="11"/>
  <c r="D300" i="11"/>
  <c r="D350" i="11" s="1"/>
  <c r="D42" i="11"/>
  <c r="D48" i="11"/>
  <c r="D143" i="12"/>
  <c r="D39" i="12"/>
  <c r="D42" i="12"/>
  <c r="D48" i="12"/>
  <c r="D52" i="12"/>
  <c r="D243" i="12"/>
  <c r="D218" i="12"/>
  <c r="D143" i="14"/>
  <c r="D39" i="14"/>
  <c r="D42" i="14"/>
  <c r="D48" i="14"/>
  <c r="D52" i="14"/>
  <c r="D243" i="14"/>
  <c r="D218" i="14"/>
  <c r="D144" i="15"/>
  <c r="D144" i="16"/>
  <c r="D244" i="16"/>
  <c r="D219" i="16"/>
  <c r="D144" i="17"/>
  <c r="D244" i="17"/>
  <c r="D219" i="17"/>
  <c r="D144" i="18"/>
  <c r="D244" i="18"/>
  <c r="D219" i="18"/>
  <c r="D144" i="19"/>
  <c r="D244" i="19"/>
  <c r="D219" i="19"/>
  <c r="D144" i="20"/>
  <c r="D244" i="20"/>
  <c r="D219" i="20"/>
  <c r="D144" i="57"/>
  <c r="D244" i="57"/>
  <c r="D219" i="57"/>
  <c r="D144" i="21"/>
  <c r="D244" i="21"/>
  <c r="D219" i="21"/>
  <c r="D144" i="22"/>
  <c r="D244" i="22"/>
  <c r="D219" i="22"/>
  <c r="D144" i="62"/>
  <c r="D244" i="62"/>
  <c r="D219" i="62"/>
  <c r="D144" i="23"/>
  <c r="D244" i="23"/>
  <c r="D219" i="23"/>
  <c r="D144" i="24"/>
  <c r="D244" i="24"/>
  <c r="D219" i="24"/>
  <c r="D144" i="25"/>
  <c r="D244" i="25"/>
  <c r="D219" i="25"/>
  <c r="D144" i="26"/>
  <c r="D144" i="27"/>
  <c r="D244" i="27"/>
  <c r="D219" i="27"/>
  <c r="D144" i="28"/>
  <c r="D244" i="28"/>
  <c r="D219" i="28"/>
  <c r="D144" i="29"/>
  <c r="D169" i="29"/>
  <c r="D244" i="29"/>
  <c r="D219" i="29"/>
  <c r="D194" i="30"/>
  <c r="D144" i="30"/>
  <c r="D169" i="30"/>
  <c r="D244" i="30"/>
  <c r="D219" i="30"/>
  <c r="D269" i="30"/>
  <c r="D144" i="31"/>
  <c r="D244" i="31"/>
  <c r="D219" i="31"/>
  <c r="D144" i="32"/>
  <c r="D244" i="32"/>
  <c r="D219" i="32"/>
  <c r="D144" i="59"/>
  <c r="D244" i="59"/>
  <c r="D219" i="59"/>
  <c r="D144" i="33"/>
  <c r="D244" i="33"/>
  <c r="D219" i="33"/>
  <c r="D144" i="34"/>
  <c r="D144" i="35"/>
  <c r="D244" i="35"/>
  <c r="D219" i="35"/>
  <c r="D144" i="36"/>
  <c r="D244" i="36"/>
  <c r="D219" i="36"/>
  <c r="D144" i="37"/>
  <c r="D144" i="38"/>
  <c r="D244" i="38"/>
  <c r="D219" i="38"/>
  <c r="D144" i="39"/>
  <c r="D244" i="39"/>
  <c r="D219" i="39"/>
  <c r="D144" i="40"/>
  <c r="D244" i="40"/>
  <c r="D219" i="40"/>
  <c r="D194" i="41"/>
  <c r="D144" i="41"/>
  <c r="D169" i="41"/>
  <c r="D244" i="41"/>
  <c r="D219" i="41"/>
  <c r="D269" i="41"/>
  <c r="D144" i="6"/>
  <c r="D244" i="6"/>
  <c r="D219" i="6"/>
  <c r="D144" i="9"/>
  <c r="D244" i="9"/>
  <c r="D219" i="9"/>
  <c r="D144" i="10"/>
  <c r="D244" i="10"/>
  <c r="D219" i="10"/>
  <c r="D144" i="11"/>
  <c r="D144" i="12"/>
  <c r="D244" i="12"/>
  <c r="D219" i="12"/>
  <c r="D144" i="14"/>
  <c r="D244" i="14"/>
  <c r="D219" i="14"/>
  <c r="D145" i="15"/>
  <c r="D145" i="16"/>
  <c r="D245" i="16"/>
  <c r="D220" i="16"/>
  <c r="D145" i="17"/>
  <c r="D245" i="17"/>
  <c r="D220" i="17"/>
  <c r="D145" i="18"/>
  <c r="D245" i="18"/>
  <c r="D220" i="18"/>
  <c r="D145" i="19"/>
  <c r="D245" i="19"/>
  <c r="D220" i="19"/>
  <c r="D145" i="20"/>
  <c r="D245" i="20"/>
  <c r="D220" i="20"/>
  <c r="D145" i="57"/>
  <c r="D245" i="57"/>
  <c r="D220" i="57"/>
  <c r="D145" i="21"/>
  <c r="D245" i="21"/>
  <c r="D220" i="21"/>
  <c r="D145" i="22"/>
  <c r="D245" i="22"/>
  <c r="D220" i="22"/>
  <c r="D145" i="62"/>
  <c r="D245" i="62"/>
  <c r="D220" i="62"/>
  <c r="D145" i="23"/>
  <c r="D245" i="23"/>
  <c r="D220" i="23"/>
  <c r="D145" i="24"/>
  <c r="D170" i="24"/>
  <c r="D245" i="24"/>
  <c r="D220" i="24"/>
  <c r="D145" i="25"/>
  <c r="D245" i="25"/>
  <c r="D220" i="25"/>
  <c r="D145" i="26"/>
  <c r="D145" i="27"/>
  <c r="D245" i="27"/>
  <c r="D220" i="27"/>
  <c r="D145" i="28"/>
  <c r="D245" i="28"/>
  <c r="D220" i="28"/>
  <c r="D145" i="29"/>
  <c r="D245" i="29"/>
  <c r="D220" i="29"/>
  <c r="D195" i="30"/>
  <c r="D145" i="30"/>
  <c r="D170" i="30"/>
  <c r="D245" i="30"/>
  <c r="D220" i="30"/>
  <c r="D270" i="30"/>
  <c r="D145" i="31"/>
  <c r="D170" i="31"/>
  <c r="D245" i="31"/>
  <c r="D220" i="31"/>
  <c r="D145" i="32"/>
  <c r="D245" i="32"/>
  <c r="D220" i="32"/>
  <c r="D145" i="59"/>
  <c r="D170" i="59"/>
  <c r="D245" i="59"/>
  <c r="D220" i="59"/>
  <c r="D145" i="33"/>
  <c r="D245" i="33"/>
  <c r="D220" i="33"/>
  <c r="D145" i="34"/>
  <c r="D145" i="35"/>
  <c r="D245" i="35"/>
  <c r="D220" i="35"/>
  <c r="D145" i="36"/>
  <c r="D245" i="36"/>
  <c r="D220" i="36"/>
  <c r="D145" i="37"/>
  <c r="D145" i="38"/>
  <c r="D245" i="38"/>
  <c r="D220" i="38"/>
  <c r="D145" i="39"/>
  <c r="D245" i="39"/>
  <c r="D220" i="39"/>
  <c r="D145" i="40"/>
  <c r="D245" i="40"/>
  <c r="D220" i="40"/>
  <c r="D195" i="41"/>
  <c r="D145" i="41"/>
  <c r="D170" i="41"/>
  <c r="D245" i="41"/>
  <c r="D220" i="41"/>
  <c r="D270" i="41"/>
  <c r="D145" i="6"/>
  <c r="D245" i="6"/>
  <c r="D220" i="6"/>
  <c r="D145" i="9"/>
  <c r="D170" i="9"/>
  <c r="D245" i="9"/>
  <c r="D220" i="9"/>
  <c r="D145" i="10"/>
  <c r="D245" i="10"/>
  <c r="D220" i="10"/>
  <c r="D145" i="11"/>
  <c r="D145" i="12"/>
  <c r="D170" i="12" s="1"/>
  <c r="D245" i="12"/>
  <c r="D220" i="12"/>
  <c r="D145" i="14"/>
  <c r="D245" i="14"/>
  <c r="D220" i="14"/>
  <c r="D146" i="15"/>
  <c r="D146" i="16"/>
  <c r="D246" i="16"/>
  <c r="D221" i="16"/>
  <c r="D146" i="17"/>
  <c r="D246" i="17"/>
  <c r="D221" i="17"/>
  <c r="D146" i="18"/>
  <c r="D246" i="18"/>
  <c r="D221" i="18"/>
  <c r="D146" i="19"/>
  <c r="D246" i="19"/>
  <c r="D221" i="19"/>
  <c r="D146" i="20"/>
  <c r="D246" i="20"/>
  <c r="D221" i="20"/>
  <c r="D146" i="57"/>
  <c r="D246" i="57"/>
  <c r="D221" i="57"/>
  <c r="D146" i="21"/>
  <c r="D246" i="21"/>
  <c r="D221" i="21"/>
  <c r="D146" i="22"/>
  <c r="D246" i="22"/>
  <c r="D221" i="22"/>
  <c r="D146" i="62"/>
  <c r="D246" i="62"/>
  <c r="D221" i="62"/>
  <c r="D146" i="23"/>
  <c r="D246" i="23"/>
  <c r="D221" i="23"/>
  <c r="D146" i="24"/>
  <c r="D171" i="24"/>
  <c r="D246" i="24"/>
  <c r="D221" i="24"/>
  <c r="D146" i="25"/>
  <c r="D246" i="25"/>
  <c r="D221" i="25"/>
  <c r="D146" i="26"/>
  <c r="D146" i="27"/>
  <c r="D246" i="27"/>
  <c r="D221" i="27"/>
  <c r="D146" i="28"/>
  <c r="D246" i="28"/>
  <c r="D221" i="28"/>
  <c r="D146" i="29"/>
  <c r="D171" i="29"/>
  <c r="D246" i="29"/>
  <c r="D221" i="29"/>
  <c r="D196" i="30"/>
  <c r="D146" i="30"/>
  <c r="D171" i="30"/>
  <c r="D246" i="30"/>
  <c r="D221" i="30"/>
  <c r="D271" i="30"/>
  <c r="D146" i="31"/>
  <c r="D246" i="31"/>
  <c r="D221" i="31"/>
  <c r="D146" i="32"/>
  <c r="D246" i="32"/>
  <c r="D221" i="32"/>
  <c r="D146" i="59"/>
  <c r="D246" i="59"/>
  <c r="D221" i="59"/>
  <c r="D146" i="33"/>
  <c r="D246" i="33"/>
  <c r="D221" i="33"/>
  <c r="D146" i="34"/>
  <c r="D146" i="35"/>
  <c r="D246" i="35"/>
  <c r="D221" i="35"/>
  <c r="D146" i="36"/>
  <c r="D246" i="36"/>
  <c r="D221" i="36"/>
  <c r="D146" i="37"/>
  <c r="D146" i="38"/>
  <c r="D246" i="38"/>
  <c r="D221" i="38"/>
  <c r="D146" i="39"/>
  <c r="D171" i="39"/>
  <c r="D246" i="39"/>
  <c r="D221" i="39"/>
  <c r="D146" i="40"/>
  <c r="D246" i="40"/>
  <c r="D221" i="40"/>
  <c r="D196" i="41"/>
  <c r="D146" i="41"/>
  <c r="D171" i="41"/>
  <c r="D246" i="41"/>
  <c r="D221" i="41"/>
  <c r="D271" i="41"/>
  <c r="D146" i="6"/>
  <c r="D246" i="6"/>
  <c r="D221" i="6"/>
  <c r="D146" i="9"/>
  <c r="D246" i="9"/>
  <c r="D221" i="9"/>
  <c r="D146" i="10"/>
  <c r="D246" i="10"/>
  <c r="D221" i="10"/>
  <c r="D146" i="11"/>
  <c r="D146" i="12"/>
  <c r="D246" i="12"/>
  <c r="D221" i="12"/>
  <c r="D146" i="14"/>
  <c r="D246" i="14"/>
  <c r="D221" i="14"/>
  <c r="D147" i="15"/>
  <c r="D147" i="16"/>
  <c r="D247" i="16"/>
  <c r="D222" i="16"/>
  <c r="D147" i="17"/>
  <c r="D247" i="17"/>
  <c r="D222" i="17"/>
  <c r="D147" i="18"/>
  <c r="D247" i="18"/>
  <c r="D222" i="18"/>
  <c r="D147" i="19"/>
  <c r="D247" i="19"/>
  <c r="D222" i="19"/>
  <c r="D147" i="20"/>
  <c r="D247" i="20"/>
  <c r="D222" i="20"/>
  <c r="D147" i="57"/>
  <c r="D247" i="57"/>
  <c r="D222" i="57"/>
  <c r="D147" i="21"/>
  <c r="D247" i="21"/>
  <c r="D222" i="21"/>
  <c r="D147" i="22"/>
  <c r="D247" i="22"/>
  <c r="D222" i="22"/>
  <c r="D147" i="62"/>
  <c r="D247" i="62"/>
  <c r="D222" i="62"/>
  <c r="D147" i="23"/>
  <c r="D247" i="23"/>
  <c r="D222" i="23"/>
  <c r="D147" i="24"/>
  <c r="D172" i="24"/>
  <c r="D247" i="24"/>
  <c r="D222" i="24"/>
  <c r="D147" i="25"/>
  <c r="D247" i="25"/>
  <c r="D222" i="25"/>
  <c r="D147" i="26"/>
  <c r="D147" i="27"/>
  <c r="D247" i="27"/>
  <c r="D222" i="27"/>
  <c r="D147" i="28"/>
  <c r="D247" i="28"/>
  <c r="D222" i="28"/>
  <c r="D147" i="29"/>
  <c r="D247" i="29"/>
  <c r="D222" i="29"/>
  <c r="D197" i="30"/>
  <c r="D147" i="30"/>
  <c r="D172" i="30"/>
  <c r="D247" i="30"/>
  <c r="D222" i="30"/>
  <c r="D272" i="30"/>
  <c r="D147" i="31"/>
  <c r="D247" i="31"/>
  <c r="D222" i="31"/>
  <c r="D147" i="32"/>
  <c r="D247" i="32"/>
  <c r="D222" i="32"/>
  <c r="D147" i="59"/>
  <c r="D247" i="59"/>
  <c r="D222" i="59"/>
  <c r="D147" i="33"/>
  <c r="D247" i="33"/>
  <c r="D222" i="33"/>
  <c r="D147" i="34"/>
  <c r="D147" i="35"/>
  <c r="D247" i="35"/>
  <c r="D222" i="35"/>
  <c r="D147" i="36"/>
  <c r="D247" i="36"/>
  <c r="D222" i="36"/>
  <c r="D147" i="37"/>
  <c r="D147" i="38"/>
  <c r="D247" i="38"/>
  <c r="D222" i="38"/>
  <c r="D147" i="39"/>
  <c r="D247" i="39"/>
  <c r="D222" i="39"/>
  <c r="D147" i="40"/>
  <c r="D247" i="40"/>
  <c r="D222" i="40"/>
  <c r="D197" i="41"/>
  <c r="D147" i="41"/>
  <c r="D172" i="41"/>
  <c r="D247" i="41"/>
  <c r="D222" i="41"/>
  <c r="D272" i="41"/>
  <c r="D147" i="6"/>
  <c r="D247" i="6"/>
  <c r="D222" i="6"/>
  <c r="D147" i="9"/>
  <c r="D247" i="9"/>
  <c r="D222" i="9"/>
  <c r="D147" i="10"/>
  <c r="D247" i="10"/>
  <c r="D222" i="10"/>
  <c r="D147" i="11"/>
  <c r="D147" i="12"/>
  <c r="D247" i="12"/>
  <c r="D222" i="12"/>
  <c r="D147" i="14"/>
  <c r="D247" i="14"/>
  <c r="D222" i="14"/>
  <c r="D148" i="15"/>
  <c r="D148" i="16"/>
  <c r="D248" i="16"/>
  <c r="D223" i="16"/>
  <c r="D148" i="17"/>
  <c r="D248" i="17"/>
  <c r="D223" i="17"/>
  <c r="D148" i="18"/>
  <c r="D248" i="18"/>
  <c r="D223" i="18"/>
  <c r="D148" i="19"/>
  <c r="D248" i="19"/>
  <c r="D223" i="19"/>
  <c r="D148" i="20"/>
  <c r="D248" i="20"/>
  <c r="D223" i="20"/>
  <c r="D148" i="57"/>
  <c r="D248" i="57"/>
  <c r="D223" i="57"/>
  <c r="D148" i="21"/>
  <c r="D248" i="21"/>
  <c r="D223" i="21"/>
  <c r="D148" i="22"/>
  <c r="D248" i="22"/>
  <c r="D223" i="22"/>
  <c r="D148" i="62"/>
  <c r="D248" i="62"/>
  <c r="D223" i="62"/>
  <c r="D148" i="23"/>
  <c r="I148" i="23"/>
  <c r="D248" i="23"/>
  <c r="D223" i="23"/>
  <c r="D148" i="24"/>
  <c r="D248" i="24"/>
  <c r="D223" i="24"/>
  <c r="D148" i="25"/>
  <c r="D173" i="25"/>
  <c r="D248" i="25"/>
  <c r="D223" i="25"/>
  <c r="D148" i="26"/>
  <c r="D148" i="27"/>
  <c r="D248" i="27"/>
  <c r="D223" i="27"/>
  <c r="D148" i="28"/>
  <c r="D248" i="28"/>
  <c r="D223" i="28"/>
  <c r="D148" i="29"/>
  <c r="D248" i="29"/>
  <c r="D223" i="29"/>
  <c r="D198" i="30"/>
  <c r="D148" i="30"/>
  <c r="D173" i="30"/>
  <c r="D248" i="30"/>
  <c r="D223" i="30"/>
  <c r="D273" i="30"/>
  <c r="D148" i="31"/>
  <c r="D248" i="31"/>
  <c r="D223" i="31"/>
  <c r="D148" i="32"/>
  <c r="D248" i="32"/>
  <c r="D223" i="32"/>
  <c r="D148" i="59"/>
  <c r="D248" i="59"/>
  <c r="D223" i="59"/>
  <c r="D148" i="33"/>
  <c r="D248" i="33"/>
  <c r="D223" i="33"/>
  <c r="D148" i="34"/>
  <c r="D148" i="35"/>
  <c r="D248" i="35"/>
  <c r="D223" i="35"/>
  <c r="D148" i="36"/>
  <c r="D248" i="36"/>
  <c r="D223" i="36"/>
  <c r="D148" i="37"/>
  <c r="D148" i="38"/>
  <c r="D248" i="38"/>
  <c r="D223" i="38"/>
  <c r="D148" i="39"/>
  <c r="D248" i="39"/>
  <c r="D223" i="39"/>
  <c r="D148" i="40"/>
  <c r="D248" i="40"/>
  <c r="D223" i="40"/>
  <c r="D198" i="41"/>
  <c r="D148" i="41"/>
  <c r="D173" i="41"/>
  <c r="D248" i="41"/>
  <c r="D223" i="41"/>
  <c r="D273" i="41"/>
  <c r="D148" i="6"/>
  <c r="D248" i="6"/>
  <c r="D223" i="6"/>
  <c r="D148" i="9"/>
  <c r="D248" i="9"/>
  <c r="D223" i="9"/>
  <c r="D148" i="10"/>
  <c r="D248" i="10"/>
  <c r="D223" i="10"/>
  <c r="D148" i="11"/>
  <c r="D148" i="12"/>
  <c r="D248" i="12"/>
  <c r="D223" i="12"/>
  <c r="D148" i="14"/>
  <c r="D248" i="14"/>
  <c r="D223" i="14"/>
  <c r="D149" i="15"/>
  <c r="I149" i="15" s="1"/>
  <c r="D149" i="16"/>
  <c r="D249" i="16"/>
  <c r="D224" i="16"/>
  <c r="D149" i="17"/>
  <c r="D249" i="17"/>
  <c r="D224" i="17"/>
  <c r="D149" i="18"/>
  <c r="D249" i="18"/>
  <c r="D224" i="18"/>
  <c r="D149" i="19"/>
  <c r="D249" i="19"/>
  <c r="D224" i="19"/>
  <c r="D149" i="20"/>
  <c r="D249" i="20"/>
  <c r="D224" i="20"/>
  <c r="D149" i="57"/>
  <c r="D249" i="57"/>
  <c r="D224" i="57"/>
  <c r="D149" i="21"/>
  <c r="D249" i="21"/>
  <c r="D224" i="21"/>
  <c r="D149" i="22"/>
  <c r="D249" i="22"/>
  <c r="D224" i="22"/>
  <c r="D149" i="62"/>
  <c r="D249" i="62"/>
  <c r="D224" i="62"/>
  <c r="D149" i="23"/>
  <c r="D249" i="23"/>
  <c r="D224" i="23"/>
  <c r="D149" i="24"/>
  <c r="D249" i="24"/>
  <c r="D224" i="24"/>
  <c r="D149" i="25"/>
  <c r="D249" i="25"/>
  <c r="D224" i="25"/>
  <c r="D149" i="26"/>
  <c r="D149" i="27"/>
  <c r="D249" i="27"/>
  <c r="D224" i="27"/>
  <c r="D149" i="28"/>
  <c r="D249" i="28"/>
  <c r="D224" i="28"/>
  <c r="D149" i="29"/>
  <c r="D249" i="29"/>
  <c r="D224" i="29"/>
  <c r="D199" i="30"/>
  <c r="D149" i="30"/>
  <c r="D174" i="30"/>
  <c r="D249" i="30"/>
  <c r="D224" i="30"/>
  <c r="D274" i="30"/>
  <c r="D149" i="31"/>
  <c r="D249" i="31"/>
  <c r="D224" i="31"/>
  <c r="D149" i="32"/>
  <c r="D249" i="32"/>
  <c r="D224" i="32"/>
  <c r="D149" i="59"/>
  <c r="D249" i="59"/>
  <c r="D224" i="59"/>
  <c r="D149" i="33"/>
  <c r="D249" i="33"/>
  <c r="D224" i="33"/>
  <c r="D149" i="34"/>
  <c r="D149" i="35"/>
  <c r="D249" i="35"/>
  <c r="D224" i="35"/>
  <c r="D149" i="36"/>
  <c r="D249" i="36"/>
  <c r="D224" i="36"/>
  <c r="D149" i="37"/>
  <c r="D149" i="38"/>
  <c r="D249" i="38"/>
  <c r="D224" i="38"/>
  <c r="D149" i="39"/>
  <c r="D249" i="39"/>
  <c r="D224" i="39"/>
  <c r="D149" i="40"/>
  <c r="D249" i="40"/>
  <c r="D224" i="40"/>
  <c r="D199" i="41"/>
  <c r="D149" i="41"/>
  <c r="D174" i="41"/>
  <c r="D249" i="41"/>
  <c r="D224" i="41"/>
  <c r="D274" i="41"/>
  <c r="D149" i="6"/>
  <c r="D249" i="6"/>
  <c r="D224" i="6"/>
  <c r="D149" i="9"/>
  <c r="D249" i="9"/>
  <c r="D224" i="9"/>
  <c r="D149" i="10"/>
  <c r="D249" i="10"/>
  <c r="D224" i="10"/>
  <c r="D149" i="11"/>
  <c r="D149" i="12"/>
  <c r="D249" i="12"/>
  <c r="D224" i="12"/>
  <c r="D149" i="14"/>
  <c r="D249" i="14"/>
  <c r="D224" i="14"/>
  <c r="D150" i="15"/>
  <c r="E39" i="15"/>
  <c r="F39" i="15"/>
  <c r="G39" i="15"/>
  <c r="D150" i="16"/>
  <c r="H150" i="16"/>
  <c r="E39" i="16"/>
  <c r="F39" i="16"/>
  <c r="G39" i="16"/>
  <c r="H39" i="16"/>
  <c r="D250" i="16"/>
  <c r="D225" i="16"/>
  <c r="D150" i="17"/>
  <c r="H150" i="17"/>
  <c r="E39" i="17"/>
  <c r="F39" i="17"/>
  <c r="G39" i="17"/>
  <c r="H39" i="17"/>
  <c r="D250" i="17"/>
  <c r="D225" i="17"/>
  <c r="D150" i="18"/>
  <c r="E39" i="18"/>
  <c r="F39" i="18"/>
  <c r="G39" i="18"/>
  <c r="H39" i="18"/>
  <c r="D250" i="18"/>
  <c r="D225" i="18"/>
  <c r="D150" i="19"/>
  <c r="E39" i="19"/>
  <c r="F39" i="19"/>
  <c r="G39" i="19"/>
  <c r="H39" i="19"/>
  <c r="D250" i="19"/>
  <c r="D225" i="19"/>
  <c r="D150" i="20"/>
  <c r="E39" i="20"/>
  <c r="F39" i="20"/>
  <c r="G39" i="20"/>
  <c r="H39" i="20"/>
  <c r="D250" i="20"/>
  <c r="D225" i="20"/>
  <c r="D150" i="57"/>
  <c r="E39" i="57"/>
  <c r="F39" i="57"/>
  <c r="G39" i="57"/>
  <c r="H39" i="57"/>
  <c r="D250" i="57"/>
  <c r="D225" i="57"/>
  <c r="D150" i="21"/>
  <c r="E39" i="21"/>
  <c r="F39" i="21"/>
  <c r="G39" i="21"/>
  <c r="H39" i="21"/>
  <c r="D250" i="21"/>
  <c r="D225" i="21"/>
  <c r="D150" i="22"/>
  <c r="H150" i="22"/>
  <c r="E39" i="22"/>
  <c r="F39" i="22"/>
  <c r="G39" i="22"/>
  <c r="H39" i="22"/>
  <c r="D250" i="22"/>
  <c r="D225" i="22"/>
  <c r="D150" i="62"/>
  <c r="E39" i="62"/>
  <c r="F39" i="62"/>
  <c r="G39" i="62"/>
  <c r="H39" i="62"/>
  <c r="D250" i="62"/>
  <c r="D225" i="62"/>
  <c r="D150" i="23"/>
  <c r="E39" i="23"/>
  <c r="F39" i="23"/>
  <c r="G39" i="23"/>
  <c r="H39" i="23"/>
  <c r="D250" i="23"/>
  <c r="D225" i="23"/>
  <c r="D150" i="24"/>
  <c r="E39" i="24"/>
  <c r="F39" i="24"/>
  <c r="G39" i="24"/>
  <c r="H39" i="24"/>
  <c r="D250" i="24"/>
  <c r="D225" i="24"/>
  <c r="D150" i="25"/>
  <c r="H123" i="25"/>
  <c r="E39" i="25"/>
  <c r="F39" i="25"/>
  <c r="G39" i="25"/>
  <c r="H39" i="25"/>
  <c r="D250" i="25"/>
  <c r="D225" i="25"/>
  <c r="D150" i="26"/>
  <c r="E39" i="26"/>
  <c r="F39" i="26"/>
  <c r="G39" i="26"/>
  <c r="D150" i="27"/>
  <c r="H150" i="27"/>
  <c r="G39" i="27"/>
  <c r="E39" i="27"/>
  <c r="F39" i="27"/>
  <c r="H39" i="27"/>
  <c r="D250" i="27"/>
  <c r="D225" i="27"/>
  <c r="D150" i="28"/>
  <c r="E39" i="28"/>
  <c r="F39" i="28"/>
  <c r="G39" i="28"/>
  <c r="H39" i="28"/>
  <c r="D250" i="28"/>
  <c r="D225" i="28"/>
  <c r="D150" i="29"/>
  <c r="E39" i="29"/>
  <c r="F39" i="29"/>
  <c r="G39" i="29"/>
  <c r="H39" i="29"/>
  <c r="D250" i="29"/>
  <c r="D225" i="29"/>
  <c r="D200" i="30"/>
  <c r="D150" i="30"/>
  <c r="H123" i="30"/>
  <c r="E39" i="30"/>
  <c r="F39" i="30"/>
  <c r="G39" i="30"/>
  <c r="H39" i="30"/>
  <c r="D175" i="30"/>
  <c r="D250" i="30"/>
  <c r="D225" i="30"/>
  <c r="D275" i="30"/>
  <c r="D150" i="31"/>
  <c r="E39" i="31"/>
  <c r="F39" i="31"/>
  <c r="G39" i="31"/>
  <c r="H39" i="31"/>
  <c r="D250" i="31"/>
  <c r="D225" i="31"/>
  <c r="D150" i="32"/>
  <c r="E39" i="32"/>
  <c r="F39" i="32"/>
  <c r="G39" i="32"/>
  <c r="H39" i="32"/>
  <c r="D250" i="32"/>
  <c r="D225" i="32"/>
  <c r="D150" i="59"/>
  <c r="H150" i="59"/>
  <c r="E39" i="59"/>
  <c r="F39" i="59"/>
  <c r="G39" i="59"/>
  <c r="H39" i="59"/>
  <c r="D250" i="59"/>
  <c r="D225" i="59"/>
  <c r="D150" i="33"/>
  <c r="D175" i="33" s="1"/>
  <c r="E39" i="33"/>
  <c r="F39" i="33"/>
  <c r="G39" i="33"/>
  <c r="H39" i="33"/>
  <c r="D250" i="33"/>
  <c r="D225" i="33"/>
  <c r="D150" i="34"/>
  <c r="H150" i="34"/>
  <c r="D39" i="34"/>
  <c r="E39" i="34"/>
  <c r="F39" i="34"/>
  <c r="G39" i="34"/>
  <c r="H39" i="34"/>
  <c r="D150" i="35"/>
  <c r="H150" i="35"/>
  <c r="E39" i="35"/>
  <c r="G39" i="35"/>
  <c r="F39" i="35"/>
  <c r="H39" i="35"/>
  <c r="D250" i="35"/>
  <c r="D225" i="35"/>
  <c r="D150" i="36"/>
  <c r="E39" i="36"/>
  <c r="F39" i="36"/>
  <c r="G39" i="36"/>
  <c r="H39" i="36"/>
  <c r="D250" i="36"/>
  <c r="D225" i="36"/>
  <c r="D150" i="37"/>
  <c r="D163" i="37" s="1"/>
  <c r="E39" i="37"/>
  <c r="F39" i="37"/>
  <c r="G39" i="37"/>
  <c r="D150" i="38"/>
  <c r="H150" i="38"/>
  <c r="E39" i="38"/>
  <c r="F39" i="38"/>
  <c r="G39" i="38"/>
  <c r="H39" i="38"/>
  <c r="D250" i="38"/>
  <c r="D225" i="38"/>
  <c r="D150" i="39"/>
  <c r="E39" i="39"/>
  <c r="F39" i="39"/>
  <c r="G39" i="39"/>
  <c r="H39" i="39"/>
  <c r="D250" i="39"/>
  <c r="D225" i="39"/>
  <c r="D150" i="40"/>
  <c r="H150" i="40"/>
  <c r="E39" i="40"/>
  <c r="F39" i="40"/>
  <c r="G39" i="40"/>
  <c r="H39" i="40"/>
  <c r="D250" i="40"/>
  <c r="D225" i="40"/>
  <c r="D200" i="41"/>
  <c r="D150" i="41"/>
  <c r="H123" i="41"/>
  <c r="H150" i="41"/>
  <c r="E39" i="41"/>
  <c r="F39" i="41"/>
  <c r="G39" i="41"/>
  <c r="H39" i="41"/>
  <c r="D175" i="41"/>
  <c r="D250" i="41"/>
  <c r="D225" i="41"/>
  <c r="D275" i="41"/>
  <c r="D150" i="6"/>
  <c r="E39" i="6"/>
  <c r="F39" i="6"/>
  <c r="G39" i="6"/>
  <c r="H39" i="6"/>
  <c r="D250" i="6"/>
  <c r="D225" i="6"/>
  <c r="D150" i="9"/>
  <c r="H150" i="9"/>
  <c r="E39" i="9"/>
  <c r="F39" i="9"/>
  <c r="G39" i="9"/>
  <c r="H39" i="9"/>
  <c r="D250" i="9"/>
  <c r="D225" i="9"/>
  <c r="D150" i="10"/>
  <c r="E39" i="10"/>
  <c r="F39" i="10"/>
  <c r="G39" i="10"/>
  <c r="H39" i="10"/>
  <c r="D250" i="10"/>
  <c r="D225" i="10"/>
  <c r="D150" i="11"/>
  <c r="E39" i="11"/>
  <c r="E39" i="12"/>
  <c r="E39" i="14"/>
  <c r="F39" i="11"/>
  <c r="F300" i="11"/>
  <c r="F350" i="11"/>
  <c r="G39" i="11"/>
  <c r="D150" i="12"/>
  <c r="F39" i="12"/>
  <c r="G39" i="12"/>
  <c r="H39" i="12"/>
  <c r="D250" i="12"/>
  <c r="D225" i="12"/>
  <c r="D150" i="14"/>
  <c r="D175" i="14"/>
  <c r="F39" i="14"/>
  <c r="G39" i="14"/>
  <c r="H39" i="14"/>
  <c r="D250" i="14"/>
  <c r="D225" i="14"/>
  <c r="D42" i="34"/>
  <c r="D48" i="34"/>
  <c r="D52" i="34"/>
  <c r="D250" i="34"/>
  <c r="D225" i="34"/>
  <c r="D151" i="15"/>
  <c r="D151" i="16"/>
  <c r="D251" i="16"/>
  <c r="D226" i="16"/>
  <c r="D151" i="17"/>
  <c r="D251" i="17"/>
  <c r="D226" i="17"/>
  <c r="D151" i="18"/>
  <c r="D251" i="18"/>
  <c r="D226" i="18"/>
  <c r="D151" i="19"/>
  <c r="D251" i="19"/>
  <c r="D226" i="19"/>
  <c r="D151" i="20"/>
  <c r="D251" i="20"/>
  <c r="D226" i="20"/>
  <c r="D151" i="57"/>
  <c r="D176" i="57" s="1"/>
  <c r="D251" i="57"/>
  <c r="D226" i="57"/>
  <c r="D151" i="21"/>
  <c r="D251" i="21"/>
  <c r="D226" i="21"/>
  <c r="D151" i="22"/>
  <c r="D251" i="22"/>
  <c r="D226" i="22"/>
  <c r="D151" i="62"/>
  <c r="D251" i="62"/>
  <c r="D226" i="62"/>
  <c r="D151" i="23"/>
  <c r="D251" i="23"/>
  <c r="D226" i="23"/>
  <c r="D151" i="24"/>
  <c r="D251" i="24"/>
  <c r="D226" i="24"/>
  <c r="D151" i="25"/>
  <c r="D251" i="25"/>
  <c r="D226" i="25"/>
  <c r="D151" i="26"/>
  <c r="D151" i="27"/>
  <c r="D251" i="27"/>
  <c r="D226" i="27"/>
  <c r="D151" i="28"/>
  <c r="D251" i="28"/>
  <c r="D226" i="28"/>
  <c r="D151" i="29"/>
  <c r="D251" i="29"/>
  <c r="D226" i="29"/>
  <c r="D201" i="30"/>
  <c r="D151" i="30"/>
  <c r="D176" i="30"/>
  <c r="D251" i="30"/>
  <c r="D226" i="30"/>
  <c r="D276" i="30"/>
  <c r="D151" i="31"/>
  <c r="D251" i="31"/>
  <c r="D226" i="31"/>
  <c r="D151" i="32"/>
  <c r="D251" i="32"/>
  <c r="D226" i="32"/>
  <c r="D151" i="59"/>
  <c r="D251" i="59"/>
  <c r="D226" i="59"/>
  <c r="D151" i="33"/>
  <c r="D251" i="33"/>
  <c r="D226" i="33"/>
  <c r="D151" i="34"/>
  <c r="D151" i="35"/>
  <c r="I151" i="35" s="1"/>
  <c r="D251" i="35"/>
  <c r="D226" i="35"/>
  <c r="D151" i="36"/>
  <c r="D251" i="36"/>
  <c r="D226" i="36"/>
  <c r="D151" i="37"/>
  <c r="D151" i="38"/>
  <c r="D251" i="38"/>
  <c r="D226" i="38"/>
  <c r="D151" i="39"/>
  <c r="D251" i="39"/>
  <c r="D226" i="39"/>
  <c r="D151" i="40"/>
  <c r="D251" i="40"/>
  <c r="D226" i="40"/>
  <c r="D201" i="41"/>
  <c r="D151" i="41"/>
  <c r="D176" i="41"/>
  <c r="D251" i="41"/>
  <c r="D226" i="41"/>
  <c r="D276" i="41"/>
  <c r="D151" i="6"/>
  <c r="D251" i="6"/>
  <c r="D226" i="6"/>
  <c r="D151" i="9"/>
  <c r="D251" i="9"/>
  <c r="D226" i="9"/>
  <c r="D151" i="10"/>
  <c r="D251" i="10"/>
  <c r="D226" i="10"/>
  <c r="D151" i="11"/>
  <c r="D151" i="12"/>
  <c r="D176" i="12"/>
  <c r="D251" i="12"/>
  <c r="D226" i="12"/>
  <c r="D151" i="14"/>
  <c r="D251" i="14"/>
  <c r="D226" i="14"/>
  <c r="D152" i="15"/>
  <c r="D152" i="16"/>
  <c r="D252" i="16"/>
  <c r="D227" i="16"/>
  <c r="D152" i="17"/>
  <c r="D252" i="17"/>
  <c r="D227" i="17"/>
  <c r="D152" i="18"/>
  <c r="D252" i="18"/>
  <c r="D227" i="18"/>
  <c r="D152" i="19"/>
  <c r="D252" i="19"/>
  <c r="D227" i="19"/>
  <c r="D152" i="20"/>
  <c r="D252" i="20"/>
  <c r="D227" i="20"/>
  <c r="D152" i="57"/>
  <c r="D252" i="57"/>
  <c r="D227" i="57"/>
  <c r="D152" i="21"/>
  <c r="D252" i="21"/>
  <c r="D227" i="21"/>
  <c r="D152" i="22"/>
  <c r="D252" i="22"/>
  <c r="D227" i="22"/>
  <c r="D152" i="62"/>
  <c r="D252" i="62"/>
  <c r="D227" i="62"/>
  <c r="D152" i="23"/>
  <c r="D252" i="23"/>
  <c r="D227" i="23"/>
  <c r="D152" i="24"/>
  <c r="D252" i="24"/>
  <c r="D227" i="24"/>
  <c r="D152" i="25"/>
  <c r="D252" i="25"/>
  <c r="D227" i="25"/>
  <c r="D152" i="26"/>
  <c r="D152" i="27"/>
  <c r="D252" i="27"/>
  <c r="D227" i="27"/>
  <c r="D152" i="28"/>
  <c r="D252" i="28"/>
  <c r="D227" i="28"/>
  <c r="D152" i="29"/>
  <c r="D177" i="29"/>
  <c r="D252" i="29"/>
  <c r="D227" i="29"/>
  <c r="D202" i="30"/>
  <c r="D152" i="30"/>
  <c r="D177" i="30"/>
  <c r="D252" i="30"/>
  <c r="D227" i="30"/>
  <c r="D277" i="30"/>
  <c r="D152" i="31"/>
  <c r="D177" i="31"/>
  <c r="D252" i="31"/>
  <c r="D227" i="31"/>
  <c r="D152" i="32"/>
  <c r="D252" i="32"/>
  <c r="D227" i="32"/>
  <c r="D152" i="59"/>
  <c r="D252" i="59"/>
  <c r="D227" i="59"/>
  <c r="D152" i="33"/>
  <c r="D252" i="33"/>
  <c r="D227" i="33"/>
  <c r="D152" i="34"/>
  <c r="D152" i="35"/>
  <c r="D252" i="35"/>
  <c r="D227" i="35"/>
  <c r="D152" i="36"/>
  <c r="D252" i="36"/>
  <c r="D227" i="36"/>
  <c r="D152" i="37"/>
  <c r="D152" i="38"/>
  <c r="D252" i="38"/>
  <c r="D227" i="38"/>
  <c r="D152" i="39"/>
  <c r="D252" i="39"/>
  <c r="D227" i="39"/>
  <c r="D152" i="40"/>
  <c r="D252" i="40"/>
  <c r="D227" i="40"/>
  <c r="D202" i="41"/>
  <c r="D152" i="41"/>
  <c r="D177" i="41"/>
  <c r="D252" i="41"/>
  <c r="D227" i="41"/>
  <c r="D277" i="41"/>
  <c r="D152" i="6"/>
  <c r="D252" i="6"/>
  <c r="D227" i="6"/>
  <c r="D152" i="9"/>
  <c r="D252" i="9"/>
  <c r="D227" i="9"/>
  <c r="D152" i="10"/>
  <c r="D252" i="10"/>
  <c r="D227" i="10"/>
  <c r="D152" i="11"/>
  <c r="D152" i="12"/>
  <c r="D177" i="12" s="1"/>
  <c r="D252" i="12"/>
  <c r="D227" i="12"/>
  <c r="D152" i="14"/>
  <c r="D252" i="14"/>
  <c r="D227" i="14"/>
  <c r="D154" i="15"/>
  <c r="D154" i="16"/>
  <c r="D254" i="16"/>
  <c r="D229" i="16"/>
  <c r="D154" i="17"/>
  <c r="D179" i="17" s="1"/>
  <c r="D254" i="17"/>
  <c r="D229" i="17"/>
  <c r="D154" i="18"/>
  <c r="D254" i="18"/>
  <c r="D229" i="18"/>
  <c r="D154" i="19"/>
  <c r="D254" i="19"/>
  <c r="D229" i="19"/>
  <c r="D154" i="20"/>
  <c r="D254" i="20"/>
  <c r="D229" i="20"/>
  <c r="D154" i="57"/>
  <c r="D254" i="57"/>
  <c r="D229" i="57"/>
  <c r="D154" i="21"/>
  <c r="D254" i="21"/>
  <c r="D229" i="21"/>
  <c r="D154" i="22"/>
  <c r="D254" i="22"/>
  <c r="D229" i="22"/>
  <c r="D154" i="62"/>
  <c r="D254" i="62"/>
  <c r="D229" i="62"/>
  <c r="D154" i="23"/>
  <c r="D254" i="23"/>
  <c r="D229" i="23"/>
  <c r="D154" i="24"/>
  <c r="D179" i="24"/>
  <c r="D254" i="24"/>
  <c r="D229" i="24"/>
  <c r="D154" i="25"/>
  <c r="D254" i="25"/>
  <c r="D229" i="25"/>
  <c r="D154" i="26"/>
  <c r="D154" i="27"/>
  <c r="D179" i="27"/>
  <c r="D254" i="27"/>
  <c r="D229" i="27"/>
  <c r="D154" i="28"/>
  <c r="D254" i="28"/>
  <c r="D229" i="28"/>
  <c r="D154" i="29"/>
  <c r="D254" i="29"/>
  <c r="D229" i="29"/>
  <c r="D204" i="30"/>
  <c r="D154" i="30"/>
  <c r="D179" i="30"/>
  <c r="D254" i="30"/>
  <c r="D229" i="30"/>
  <c r="D279" i="30"/>
  <c r="D154" i="31"/>
  <c r="D254" i="31"/>
  <c r="D229" i="31"/>
  <c r="D154" i="32"/>
  <c r="D254" i="32"/>
  <c r="D229" i="32"/>
  <c r="D154" i="59"/>
  <c r="D254" i="59"/>
  <c r="D229" i="59"/>
  <c r="D154" i="33"/>
  <c r="D179" i="33"/>
  <c r="D254" i="33"/>
  <c r="D229" i="33"/>
  <c r="D154" i="34"/>
  <c r="D154" i="35"/>
  <c r="D254" i="35"/>
  <c r="D229" i="35"/>
  <c r="D154" i="36"/>
  <c r="D254" i="36"/>
  <c r="D229" i="36"/>
  <c r="D154" i="37"/>
  <c r="D154" i="38"/>
  <c r="D254" i="38"/>
  <c r="D229" i="38"/>
  <c r="D154" i="39"/>
  <c r="D254" i="39"/>
  <c r="D229" i="39"/>
  <c r="D154" i="40"/>
  <c r="D254" i="40"/>
  <c r="D229" i="40"/>
  <c r="D204" i="41"/>
  <c r="D154" i="41"/>
  <c r="D179" i="41"/>
  <c r="D254" i="41"/>
  <c r="D229" i="41"/>
  <c r="D279" i="41"/>
  <c r="D154" i="6"/>
  <c r="D254" i="6"/>
  <c r="D229" i="6"/>
  <c r="D154" i="9"/>
  <c r="D254" i="9"/>
  <c r="D229" i="9"/>
  <c r="D154" i="10"/>
  <c r="D254" i="10"/>
  <c r="D229" i="10"/>
  <c r="D154" i="11"/>
  <c r="D154" i="12"/>
  <c r="D179" i="12" s="1"/>
  <c r="D254" i="12"/>
  <c r="D229" i="12"/>
  <c r="D154" i="14"/>
  <c r="D254" i="14"/>
  <c r="D229" i="14"/>
  <c r="D155" i="15"/>
  <c r="D155" i="16"/>
  <c r="D255" i="16"/>
  <c r="D230" i="16"/>
  <c r="D155" i="17"/>
  <c r="D255" i="17"/>
  <c r="D230" i="17"/>
  <c r="D155" i="18"/>
  <c r="D255" i="18"/>
  <c r="D230" i="18"/>
  <c r="D155" i="19"/>
  <c r="D255" i="19"/>
  <c r="D230" i="19"/>
  <c r="D155" i="20"/>
  <c r="D255" i="20"/>
  <c r="D230" i="20"/>
  <c r="D155" i="57"/>
  <c r="D255" i="57"/>
  <c r="D230" i="57"/>
  <c r="D155" i="21"/>
  <c r="D255" i="21"/>
  <c r="D230" i="21"/>
  <c r="D155" i="22"/>
  <c r="D255" i="22"/>
  <c r="D230" i="22"/>
  <c r="D155" i="62"/>
  <c r="D255" i="62"/>
  <c r="D230" i="62"/>
  <c r="D155" i="23"/>
  <c r="D255" i="23"/>
  <c r="D230" i="23"/>
  <c r="D155" i="24"/>
  <c r="D180" i="24"/>
  <c r="D255" i="24"/>
  <c r="D230" i="24"/>
  <c r="D155" i="25"/>
  <c r="D255" i="25"/>
  <c r="D230" i="25"/>
  <c r="D155" i="26"/>
  <c r="D163" i="26" s="1"/>
  <c r="D155" i="27"/>
  <c r="D255" i="27"/>
  <c r="D230" i="27"/>
  <c r="D155" i="28"/>
  <c r="D255" i="28"/>
  <c r="D230" i="28"/>
  <c r="D155" i="29"/>
  <c r="D255" i="29"/>
  <c r="D230" i="29"/>
  <c r="D205" i="30"/>
  <c r="D155" i="30"/>
  <c r="D180" i="30"/>
  <c r="D255" i="30"/>
  <c r="D230" i="30"/>
  <c r="D280" i="30"/>
  <c r="D155" i="31"/>
  <c r="D255" i="31"/>
  <c r="D230" i="31"/>
  <c r="D155" i="32"/>
  <c r="D255" i="32"/>
  <c r="D230" i="32"/>
  <c r="D155" i="59"/>
  <c r="D255" i="59"/>
  <c r="D230" i="59"/>
  <c r="D155" i="33"/>
  <c r="D255" i="33"/>
  <c r="D230" i="33"/>
  <c r="D155" i="34"/>
  <c r="D155" i="35"/>
  <c r="D255" i="35"/>
  <c r="D230" i="35"/>
  <c r="D155" i="36"/>
  <c r="D255" i="36"/>
  <c r="D230" i="36"/>
  <c r="D155" i="37"/>
  <c r="D155" i="38"/>
  <c r="D255" i="38"/>
  <c r="D230" i="38"/>
  <c r="D155" i="39"/>
  <c r="D255" i="39"/>
  <c r="D230" i="39"/>
  <c r="D155" i="40"/>
  <c r="D255" i="40"/>
  <c r="D230" i="40"/>
  <c r="D205" i="41"/>
  <c r="D155" i="41"/>
  <c r="D180" i="41"/>
  <c r="D255" i="41"/>
  <c r="D230" i="41"/>
  <c r="D280" i="41"/>
  <c r="D155" i="6"/>
  <c r="D255" i="6"/>
  <c r="D230" i="6"/>
  <c r="D155" i="9"/>
  <c r="D255" i="9"/>
  <c r="D230" i="9"/>
  <c r="D155" i="10"/>
  <c r="D255" i="10"/>
  <c r="D230" i="10"/>
  <c r="D155" i="11"/>
  <c r="D155" i="12"/>
  <c r="D255" i="12"/>
  <c r="D230" i="12"/>
  <c r="D155" i="14"/>
  <c r="D255" i="14"/>
  <c r="D230" i="14"/>
  <c r="D156" i="15"/>
  <c r="D156" i="16"/>
  <c r="D256" i="16"/>
  <c r="D231" i="16"/>
  <c r="D156" i="17"/>
  <c r="D256" i="17"/>
  <c r="D231" i="17"/>
  <c r="D156" i="18"/>
  <c r="D256" i="18"/>
  <c r="D231" i="18"/>
  <c r="D156" i="19"/>
  <c r="D256" i="19"/>
  <c r="D231" i="19"/>
  <c r="D156" i="20"/>
  <c r="D256" i="20"/>
  <c r="D231" i="20"/>
  <c r="D156" i="57"/>
  <c r="D256" i="57"/>
  <c r="D231" i="57"/>
  <c r="D156" i="21"/>
  <c r="D256" i="21"/>
  <c r="D231" i="21"/>
  <c r="D156" i="22"/>
  <c r="D256" i="22"/>
  <c r="D231" i="22"/>
  <c r="D156" i="62"/>
  <c r="D256" i="62"/>
  <c r="D231" i="62"/>
  <c r="D156" i="23"/>
  <c r="D256" i="23"/>
  <c r="D231" i="23"/>
  <c r="D156" i="24"/>
  <c r="D256" i="24"/>
  <c r="D231" i="24"/>
  <c r="D156" i="25"/>
  <c r="D181" i="25"/>
  <c r="D256" i="25"/>
  <c r="D231" i="25"/>
  <c r="D156" i="26"/>
  <c r="D156" i="27"/>
  <c r="D256" i="27"/>
  <c r="D231" i="27"/>
  <c r="D156" i="28"/>
  <c r="D256" i="28"/>
  <c r="D231" i="28"/>
  <c r="D156" i="29"/>
  <c r="D256" i="29"/>
  <c r="D231" i="29"/>
  <c r="D206" i="30"/>
  <c r="D156" i="30"/>
  <c r="D181" i="30"/>
  <c r="D256" i="30"/>
  <c r="D231" i="30"/>
  <c r="D281" i="30"/>
  <c r="D156" i="31"/>
  <c r="D256" i="31"/>
  <c r="D231" i="31"/>
  <c r="D156" i="32"/>
  <c r="D256" i="32"/>
  <c r="D231" i="32"/>
  <c r="D156" i="59"/>
  <c r="D256" i="59"/>
  <c r="D231" i="59"/>
  <c r="D156" i="33"/>
  <c r="D256" i="33"/>
  <c r="D231" i="33"/>
  <c r="D156" i="34"/>
  <c r="D156" i="35"/>
  <c r="D256" i="35"/>
  <c r="D231" i="35"/>
  <c r="D156" i="36"/>
  <c r="D256" i="36"/>
  <c r="D231" i="36"/>
  <c r="D156" i="37"/>
  <c r="D156" i="38"/>
  <c r="D256" i="38"/>
  <c r="D231" i="38"/>
  <c r="D156" i="39"/>
  <c r="D256" i="39"/>
  <c r="D231" i="39"/>
  <c r="D156" i="40"/>
  <c r="D181" i="40"/>
  <c r="D256" i="40"/>
  <c r="D231" i="40"/>
  <c r="D206" i="41"/>
  <c r="D156" i="41"/>
  <c r="D181" i="41"/>
  <c r="D256" i="41"/>
  <c r="D231" i="41"/>
  <c r="D281" i="41"/>
  <c r="D156" i="6"/>
  <c r="D256" i="6"/>
  <c r="D231" i="6"/>
  <c r="D156" i="9"/>
  <c r="D256" i="9"/>
  <c r="D231" i="9"/>
  <c r="D156" i="10"/>
  <c r="D256" i="10"/>
  <c r="D231" i="10"/>
  <c r="D156" i="11"/>
  <c r="D156" i="12"/>
  <c r="D256" i="12"/>
  <c r="D231" i="12"/>
  <c r="D156" i="14"/>
  <c r="D256" i="14"/>
  <c r="D231" i="14"/>
  <c r="D157" i="15"/>
  <c r="D157" i="16"/>
  <c r="D257" i="16"/>
  <c r="D232" i="16"/>
  <c r="D157" i="17"/>
  <c r="D257" i="17"/>
  <c r="D232" i="17"/>
  <c r="D157" i="18"/>
  <c r="D257" i="18"/>
  <c r="D232" i="18"/>
  <c r="D157" i="19"/>
  <c r="D257" i="19"/>
  <c r="D232" i="19"/>
  <c r="D157" i="20"/>
  <c r="D257" i="20"/>
  <c r="D232" i="20"/>
  <c r="D157" i="57"/>
  <c r="D257" i="57"/>
  <c r="D232" i="57"/>
  <c r="D157" i="21"/>
  <c r="D257" i="21"/>
  <c r="D232" i="21"/>
  <c r="D157" i="22"/>
  <c r="D257" i="22"/>
  <c r="D232" i="22"/>
  <c r="D157" i="62"/>
  <c r="D257" i="62"/>
  <c r="D232" i="62"/>
  <c r="D157" i="23"/>
  <c r="D257" i="23"/>
  <c r="D232" i="23"/>
  <c r="D157" i="24"/>
  <c r="D257" i="24"/>
  <c r="D232" i="24"/>
  <c r="D157" i="25"/>
  <c r="D182" i="25"/>
  <c r="D257" i="25"/>
  <c r="D232" i="25"/>
  <c r="D157" i="26"/>
  <c r="D157" i="27"/>
  <c r="D257" i="27"/>
  <c r="D232" i="27"/>
  <c r="D157" i="28"/>
  <c r="D257" i="28"/>
  <c r="D232" i="28"/>
  <c r="D157" i="29"/>
  <c r="D257" i="29"/>
  <c r="D232" i="29"/>
  <c r="D207" i="30"/>
  <c r="D157" i="30"/>
  <c r="D182" i="30"/>
  <c r="D257" i="30"/>
  <c r="D232" i="30"/>
  <c r="D282" i="30"/>
  <c r="D157" i="31"/>
  <c r="D257" i="31"/>
  <c r="D232" i="31"/>
  <c r="D157" i="32"/>
  <c r="D257" i="32"/>
  <c r="D232" i="32"/>
  <c r="D157" i="59"/>
  <c r="D257" i="59"/>
  <c r="D232" i="59"/>
  <c r="D157" i="33"/>
  <c r="D257" i="33"/>
  <c r="D232" i="33"/>
  <c r="D157" i="34"/>
  <c r="D157" i="35"/>
  <c r="D257" i="35"/>
  <c r="D232" i="35"/>
  <c r="D157" i="36"/>
  <c r="D257" i="36"/>
  <c r="D232" i="36"/>
  <c r="D157" i="37"/>
  <c r="D157" i="38"/>
  <c r="D257" i="38"/>
  <c r="D232" i="38"/>
  <c r="D157" i="39"/>
  <c r="D257" i="39"/>
  <c r="D232" i="39"/>
  <c r="D157" i="40"/>
  <c r="D257" i="40"/>
  <c r="D232" i="40"/>
  <c r="D207" i="41"/>
  <c r="D157" i="41"/>
  <c r="D182" i="41"/>
  <c r="D257" i="41"/>
  <c r="D232" i="41"/>
  <c r="D282" i="41"/>
  <c r="D157" i="6"/>
  <c r="D257" i="6"/>
  <c r="D232" i="6"/>
  <c r="D157" i="9"/>
  <c r="D257" i="9"/>
  <c r="D232" i="9"/>
  <c r="D157" i="10"/>
  <c r="D257" i="10"/>
  <c r="D232" i="10"/>
  <c r="D157" i="11"/>
  <c r="D157" i="12"/>
  <c r="D257" i="12"/>
  <c r="D232" i="12"/>
  <c r="D157" i="14"/>
  <c r="D257" i="14"/>
  <c r="D232" i="14"/>
  <c r="D158" i="15"/>
  <c r="D163" i="15" s="1"/>
  <c r="D158" i="16"/>
  <c r="D183" i="16" s="1"/>
  <c r="D258" i="16"/>
  <c r="D233" i="16"/>
  <c r="D158" i="17"/>
  <c r="D258" i="17"/>
  <c r="D233" i="17"/>
  <c r="D158" i="18"/>
  <c r="D258" i="18"/>
  <c r="D233" i="18"/>
  <c r="D158" i="19"/>
  <c r="D258" i="19"/>
  <c r="D233" i="19"/>
  <c r="D158" i="20"/>
  <c r="D258" i="20"/>
  <c r="D233" i="20"/>
  <c r="D158" i="57"/>
  <c r="D258" i="57"/>
  <c r="D233" i="57"/>
  <c r="D158" i="21"/>
  <c r="D183" i="21" s="1"/>
  <c r="D258" i="21"/>
  <c r="D233" i="21"/>
  <c r="D158" i="22"/>
  <c r="D258" i="22"/>
  <c r="D233" i="22"/>
  <c r="D158" i="62"/>
  <c r="D258" i="62"/>
  <c r="D233" i="62"/>
  <c r="D158" i="23"/>
  <c r="D258" i="23"/>
  <c r="D233" i="23"/>
  <c r="D158" i="24"/>
  <c r="D258" i="24"/>
  <c r="D233" i="24"/>
  <c r="D158" i="25"/>
  <c r="D258" i="25"/>
  <c r="D233" i="25"/>
  <c r="D158" i="26"/>
  <c r="D158" i="27"/>
  <c r="D258" i="27"/>
  <c r="D233" i="27"/>
  <c r="D158" i="28"/>
  <c r="D258" i="28"/>
  <c r="D233" i="28"/>
  <c r="D158" i="29"/>
  <c r="D258" i="29"/>
  <c r="D233" i="29"/>
  <c r="D208" i="30"/>
  <c r="D158" i="30"/>
  <c r="D183" i="30"/>
  <c r="D258" i="30"/>
  <c r="D233" i="30"/>
  <c r="D283" i="30"/>
  <c r="D158" i="31"/>
  <c r="D258" i="31"/>
  <c r="D233" i="31"/>
  <c r="D158" i="32"/>
  <c r="D258" i="32"/>
  <c r="D233" i="32"/>
  <c r="D158" i="59"/>
  <c r="D258" i="59"/>
  <c r="D233" i="59"/>
  <c r="D158" i="33"/>
  <c r="D258" i="33"/>
  <c r="D233" i="33"/>
  <c r="D158" i="34"/>
  <c r="D158" i="35"/>
  <c r="D258" i="35"/>
  <c r="D233" i="35"/>
  <c r="D158" i="36"/>
  <c r="D258" i="36"/>
  <c r="D233" i="36"/>
  <c r="D158" i="37"/>
  <c r="D158" i="38"/>
  <c r="D258" i="38"/>
  <c r="D233" i="38"/>
  <c r="D158" i="39"/>
  <c r="D258" i="39"/>
  <c r="D233" i="39"/>
  <c r="D158" i="40"/>
  <c r="D183" i="40"/>
  <c r="D258" i="40"/>
  <c r="D233" i="40"/>
  <c r="D208" i="41"/>
  <c r="D158" i="41"/>
  <c r="D183" i="41"/>
  <c r="D258" i="41"/>
  <c r="D233" i="41"/>
  <c r="D283" i="41"/>
  <c r="D158" i="6"/>
  <c r="D258" i="6"/>
  <c r="D233" i="6"/>
  <c r="D158" i="9"/>
  <c r="D258" i="9"/>
  <c r="D233" i="9"/>
  <c r="D158" i="10"/>
  <c r="D258" i="10"/>
  <c r="D233" i="10"/>
  <c r="D158" i="11"/>
  <c r="D158" i="12"/>
  <c r="D258" i="12"/>
  <c r="D233" i="12"/>
  <c r="D158" i="14"/>
  <c r="D258" i="14"/>
  <c r="D233" i="14"/>
  <c r="D159" i="15"/>
  <c r="E48" i="15"/>
  <c r="F48" i="15"/>
  <c r="G48" i="15"/>
  <c r="D159" i="16"/>
  <c r="E48" i="16"/>
  <c r="F48" i="16"/>
  <c r="G48" i="16"/>
  <c r="H48" i="16"/>
  <c r="D259" i="16"/>
  <c r="D234" i="16"/>
  <c r="D159" i="17"/>
  <c r="E48" i="17"/>
  <c r="F48" i="17"/>
  <c r="G48" i="17"/>
  <c r="H48" i="17"/>
  <c r="D259" i="17"/>
  <c r="D234" i="17"/>
  <c r="D159" i="18"/>
  <c r="E48" i="18"/>
  <c r="F48" i="18"/>
  <c r="G48" i="18"/>
  <c r="H48" i="18"/>
  <c r="D259" i="18"/>
  <c r="D234" i="18"/>
  <c r="D159" i="19"/>
  <c r="E48" i="19"/>
  <c r="F48" i="19"/>
  <c r="G48" i="19"/>
  <c r="H48" i="19"/>
  <c r="D259" i="19"/>
  <c r="D234" i="19"/>
  <c r="D159" i="20"/>
  <c r="E48" i="20"/>
  <c r="F48" i="20"/>
  <c r="G48" i="20"/>
  <c r="H48" i="20"/>
  <c r="D259" i="20"/>
  <c r="D234" i="20"/>
  <c r="D159" i="57"/>
  <c r="E48" i="57"/>
  <c r="F48" i="57"/>
  <c r="G48" i="57"/>
  <c r="H48" i="57"/>
  <c r="D259" i="57"/>
  <c r="D234" i="57"/>
  <c r="D159" i="21"/>
  <c r="D184" i="21" s="1"/>
  <c r="E48" i="21"/>
  <c r="F48" i="21"/>
  <c r="G48" i="21"/>
  <c r="H48" i="21"/>
  <c r="D259" i="21"/>
  <c r="D234" i="21"/>
  <c r="D159" i="22"/>
  <c r="E48" i="22"/>
  <c r="F48" i="22"/>
  <c r="G48" i="22"/>
  <c r="H48" i="22"/>
  <c r="D259" i="22"/>
  <c r="D234" i="22"/>
  <c r="D159" i="62"/>
  <c r="E48" i="62"/>
  <c r="F48" i="62"/>
  <c r="G48" i="62"/>
  <c r="H48" i="62"/>
  <c r="D259" i="62"/>
  <c r="D234" i="62"/>
  <c r="D159" i="23"/>
  <c r="E48" i="23"/>
  <c r="F48" i="23"/>
  <c r="G48" i="23"/>
  <c r="H48" i="23"/>
  <c r="D259" i="23"/>
  <c r="D234" i="23"/>
  <c r="D159" i="24"/>
  <c r="E48" i="24"/>
  <c r="F48" i="24"/>
  <c r="G48" i="24"/>
  <c r="H48" i="24"/>
  <c r="D259" i="24"/>
  <c r="D234" i="24"/>
  <c r="D159" i="25"/>
  <c r="D184" i="25"/>
  <c r="E48" i="25"/>
  <c r="F48" i="25"/>
  <c r="G48" i="25"/>
  <c r="H48" i="25"/>
  <c r="D259" i="25"/>
  <c r="D234" i="25"/>
  <c r="D159" i="26"/>
  <c r="I159" i="26" s="1"/>
  <c r="E48" i="26"/>
  <c r="F48" i="26"/>
  <c r="G48" i="26"/>
  <c r="H48" i="26" s="1"/>
  <c r="H309" i="26" s="1"/>
  <c r="R24" i="48" s="1"/>
  <c r="D159" i="27"/>
  <c r="H159" i="27"/>
  <c r="G48" i="27"/>
  <c r="E48" i="27"/>
  <c r="F48" i="27"/>
  <c r="H48" i="27"/>
  <c r="D259" i="27"/>
  <c r="D234" i="27"/>
  <c r="D159" i="28"/>
  <c r="I159" i="28" s="1"/>
  <c r="E48" i="28"/>
  <c r="F48" i="28"/>
  <c r="G48" i="28"/>
  <c r="H48" i="28"/>
  <c r="D259" i="28"/>
  <c r="D234" i="28"/>
  <c r="D159" i="29"/>
  <c r="E48" i="29"/>
  <c r="F48" i="29"/>
  <c r="G48" i="29"/>
  <c r="H48" i="29"/>
  <c r="D259" i="29"/>
  <c r="D234" i="29"/>
  <c r="D209" i="30"/>
  <c r="D159" i="30"/>
  <c r="H132" i="30"/>
  <c r="E48" i="30"/>
  <c r="F48" i="30"/>
  <c r="G48" i="30"/>
  <c r="H48" i="30"/>
  <c r="D184" i="30"/>
  <c r="D259" i="30"/>
  <c r="D234" i="30"/>
  <c r="D284" i="30"/>
  <c r="D159" i="31"/>
  <c r="E48" i="31"/>
  <c r="F48" i="31"/>
  <c r="G48" i="31"/>
  <c r="H48" i="31"/>
  <c r="D259" i="31"/>
  <c r="D234" i="31"/>
  <c r="D159" i="32"/>
  <c r="E48" i="32"/>
  <c r="F48" i="32"/>
  <c r="G48" i="32"/>
  <c r="H48" i="32"/>
  <c r="D259" i="32"/>
  <c r="D234" i="32"/>
  <c r="D159" i="59"/>
  <c r="H159" i="59"/>
  <c r="E48" i="59"/>
  <c r="F48" i="59"/>
  <c r="G48" i="59"/>
  <c r="H48" i="59"/>
  <c r="D259" i="59"/>
  <c r="D234" i="59"/>
  <c r="D159" i="33"/>
  <c r="E48" i="33"/>
  <c r="F48" i="33"/>
  <c r="G48" i="33"/>
  <c r="H48" i="33"/>
  <c r="D259" i="33"/>
  <c r="D234" i="33"/>
  <c r="D159" i="34"/>
  <c r="E48" i="34"/>
  <c r="F48" i="34"/>
  <c r="G48" i="34"/>
  <c r="H48" i="34"/>
  <c r="D159" i="35"/>
  <c r="E48" i="35"/>
  <c r="F48" i="35"/>
  <c r="G48" i="35"/>
  <c r="H48" i="35"/>
  <c r="D259" i="35"/>
  <c r="D234" i="35"/>
  <c r="D159" i="36"/>
  <c r="E48" i="36"/>
  <c r="F48" i="36"/>
  <c r="G48" i="36"/>
  <c r="H48" i="36"/>
  <c r="D259" i="36"/>
  <c r="D234" i="36"/>
  <c r="D159" i="37"/>
  <c r="E48" i="37"/>
  <c r="F48" i="37"/>
  <c r="G48" i="37"/>
  <c r="G309" i="37"/>
  <c r="G359" i="37" s="1"/>
  <c r="D159" i="38"/>
  <c r="E48" i="38"/>
  <c r="F48" i="38"/>
  <c r="G48" i="38"/>
  <c r="H48" i="38"/>
  <c r="D259" i="38"/>
  <c r="D234" i="38"/>
  <c r="D159" i="39"/>
  <c r="E48" i="39"/>
  <c r="F48" i="39"/>
  <c r="G48" i="39"/>
  <c r="H48" i="39"/>
  <c r="D259" i="39"/>
  <c r="D234" i="39"/>
  <c r="D159" i="40"/>
  <c r="E48" i="40"/>
  <c r="F48" i="40"/>
  <c r="G48" i="40"/>
  <c r="H48" i="40"/>
  <c r="D259" i="40"/>
  <c r="D234" i="40"/>
  <c r="D209" i="41"/>
  <c r="D159" i="41"/>
  <c r="H132" i="41"/>
  <c r="E48" i="41"/>
  <c r="F48" i="41"/>
  <c r="G48" i="41"/>
  <c r="H48" i="41"/>
  <c r="D184" i="41"/>
  <c r="D259" i="41"/>
  <c r="D234" i="41"/>
  <c r="D284" i="41"/>
  <c r="D159" i="6"/>
  <c r="E48" i="6"/>
  <c r="F48" i="6"/>
  <c r="G48" i="6"/>
  <c r="H48" i="6"/>
  <c r="D259" i="6"/>
  <c r="D234" i="6"/>
  <c r="D159" i="9"/>
  <c r="E48" i="9"/>
  <c r="F48" i="9"/>
  <c r="G48" i="9"/>
  <c r="H48" i="9"/>
  <c r="D259" i="9"/>
  <c r="D234" i="9"/>
  <c r="D159" i="10"/>
  <c r="E48" i="10"/>
  <c r="F48" i="10"/>
  <c r="G48" i="10"/>
  <c r="H48" i="10"/>
  <c r="D259" i="10"/>
  <c r="D234" i="10"/>
  <c r="D159" i="11"/>
  <c r="E48" i="11"/>
  <c r="E48" i="12"/>
  <c r="E48" i="14"/>
  <c r="E119" i="46"/>
  <c r="E95" i="46" s="1"/>
  <c r="E47" i="46" s="1"/>
  <c r="F48" i="11"/>
  <c r="G48" i="11"/>
  <c r="D159" i="12"/>
  <c r="F48" i="12"/>
  <c r="G48" i="12"/>
  <c r="H48" i="12"/>
  <c r="D184" i="12"/>
  <c r="D259" i="12"/>
  <c r="D234" i="12"/>
  <c r="D159" i="14"/>
  <c r="F48" i="14"/>
  <c r="G48" i="14"/>
  <c r="H48" i="14"/>
  <c r="D259" i="14"/>
  <c r="D234" i="14"/>
  <c r="D259" i="34"/>
  <c r="D234" i="34"/>
  <c r="D160" i="15"/>
  <c r="D160" i="16"/>
  <c r="D260" i="16"/>
  <c r="D235" i="16"/>
  <c r="D160" i="17"/>
  <c r="D260" i="17"/>
  <c r="D235" i="17"/>
  <c r="D160" i="18"/>
  <c r="D260" i="18"/>
  <c r="D235" i="18"/>
  <c r="D160" i="19"/>
  <c r="D260" i="19"/>
  <c r="D235" i="19"/>
  <c r="D160" i="20"/>
  <c r="D260" i="20"/>
  <c r="D235" i="20"/>
  <c r="D160" i="57"/>
  <c r="D260" i="57"/>
  <c r="D235" i="57"/>
  <c r="D160" i="21"/>
  <c r="D185" i="21" s="1"/>
  <c r="D260" i="21"/>
  <c r="D235" i="21"/>
  <c r="D160" i="22"/>
  <c r="D260" i="22"/>
  <c r="D235" i="22"/>
  <c r="D160" i="62"/>
  <c r="D260" i="62"/>
  <c r="D235" i="62"/>
  <c r="D160" i="23"/>
  <c r="D260" i="23"/>
  <c r="D235" i="23"/>
  <c r="D160" i="24"/>
  <c r="D260" i="24"/>
  <c r="D235" i="24"/>
  <c r="D260" i="25"/>
  <c r="D235" i="25"/>
  <c r="D160" i="26"/>
  <c r="D160" i="27"/>
  <c r="D260" i="27"/>
  <c r="D235" i="27"/>
  <c r="D160" i="28"/>
  <c r="D260" i="28"/>
  <c r="D235" i="28"/>
  <c r="D160" i="29"/>
  <c r="D185" i="29"/>
  <c r="D260" i="29"/>
  <c r="D235" i="29"/>
  <c r="D210" i="30"/>
  <c r="D160" i="30"/>
  <c r="D185" i="30"/>
  <c r="D260" i="30"/>
  <c r="D235" i="30"/>
  <c r="D285" i="30"/>
  <c r="D160" i="31"/>
  <c r="D260" i="31"/>
  <c r="D235" i="31"/>
  <c r="D160" i="32"/>
  <c r="D260" i="32"/>
  <c r="D235" i="32"/>
  <c r="D160" i="59"/>
  <c r="D260" i="59"/>
  <c r="D235" i="59"/>
  <c r="D160" i="33"/>
  <c r="D260" i="33"/>
  <c r="D235" i="33"/>
  <c r="D160" i="34"/>
  <c r="D160" i="35"/>
  <c r="D260" i="35"/>
  <c r="D235" i="35"/>
  <c r="D160" i="36"/>
  <c r="D260" i="36"/>
  <c r="D235" i="36"/>
  <c r="D160" i="37"/>
  <c r="D160" i="38"/>
  <c r="D260" i="38"/>
  <c r="D235" i="38"/>
  <c r="D160" i="39"/>
  <c r="D260" i="39"/>
  <c r="D235" i="39"/>
  <c r="D160" i="40"/>
  <c r="D185" i="40"/>
  <c r="D260" i="40"/>
  <c r="D235" i="40"/>
  <c r="D210" i="41"/>
  <c r="D160" i="41"/>
  <c r="D185" i="41"/>
  <c r="D260" i="41"/>
  <c r="D235" i="41"/>
  <c r="D285" i="41"/>
  <c r="D160" i="6"/>
  <c r="D260" i="6"/>
  <c r="D235" i="6"/>
  <c r="D160" i="9"/>
  <c r="D260" i="9"/>
  <c r="D235" i="9"/>
  <c r="D160" i="10"/>
  <c r="D260" i="10"/>
  <c r="D235" i="10"/>
  <c r="D160" i="11"/>
  <c r="D160" i="12"/>
  <c r="D185" i="12" s="1"/>
  <c r="D260" i="12"/>
  <c r="D235" i="12"/>
  <c r="D160" i="14"/>
  <c r="D260" i="14"/>
  <c r="D235" i="14"/>
  <c r="D161" i="15"/>
  <c r="D161" i="16"/>
  <c r="D261" i="16"/>
  <c r="D236" i="16"/>
  <c r="D161" i="17"/>
  <c r="D261" i="17"/>
  <c r="D236" i="17"/>
  <c r="D161" i="18"/>
  <c r="D261" i="18"/>
  <c r="D236" i="18"/>
  <c r="D161" i="19"/>
  <c r="D261" i="19"/>
  <c r="D236" i="19"/>
  <c r="D161" i="20"/>
  <c r="D261" i="20"/>
  <c r="D236" i="20"/>
  <c r="D161" i="57"/>
  <c r="D261" i="57"/>
  <c r="D236" i="57"/>
  <c r="D161" i="21"/>
  <c r="D261" i="21"/>
  <c r="D236" i="21"/>
  <c r="D161" i="22"/>
  <c r="D261" i="22"/>
  <c r="D236" i="22"/>
  <c r="D161" i="62"/>
  <c r="D261" i="62"/>
  <c r="D236" i="62"/>
  <c r="D161" i="23"/>
  <c r="D261" i="23"/>
  <c r="D236" i="23"/>
  <c r="D161" i="24"/>
  <c r="D186" i="24"/>
  <c r="D261" i="24"/>
  <c r="D236" i="24"/>
  <c r="D161" i="25"/>
  <c r="D261" i="25"/>
  <c r="D236" i="25"/>
  <c r="D161" i="26"/>
  <c r="D161" i="27"/>
  <c r="D261" i="27"/>
  <c r="D236" i="27"/>
  <c r="D161" i="28"/>
  <c r="D261" i="28"/>
  <c r="D236" i="28"/>
  <c r="D161" i="29"/>
  <c r="D261" i="29"/>
  <c r="D236" i="29"/>
  <c r="D211" i="30"/>
  <c r="D161" i="30"/>
  <c r="D186" i="30"/>
  <c r="D261" i="30"/>
  <c r="D236" i="30"/>
  <c r="D286" i="30"/>
  <c r="D161" i="31"/>
  <c r="D261" i="31"/>
  <c r="D236" i="31"/>
  <c r="D161" i="32"/>
  <c r="D261" i="32"/>
  <c r="D236" i="32"/>
  <c r="D161" i="59"/>
  <c r="D261" i="59"/>
  <c r="D236" i="59"/>
  <c r="D161" i="33"/>
  <c r="D261" i="33"/>
  <c r="D236" i="33"/>
  <c r="D161" i="34"/>
  <c r="D161" i="35"/>
  <c r="D261" i="35"/>
  <c r="D236" i="35"/>
  <c r="D161" i="36"/>
  <c r="D261" i="36"/>
  <c r="D236" i="36"/>
  <c r="D161" i="37"/>
  <c r="D161" i="38"/>
  <c r="D261" i="38"/>
  <c r="D236" i="38"/>
  <c r="D161" i="39"/>
  <c r="D261" i="39"/>
  <c r="D236" i="39"/>
  <c r="D161" i="40"/>
  <c r="D261" i="40"/>
  <c r="D236" i="40"/>
  <c r="D211" i="41"/>
  <c r="D161" i="41"/>
  <c r="D186" i="41"/>
  <c r="D261" i="41"/>
  <c r="D236" i="41"/>
  <c r="D286" i="41"/>
  <c r="D161" i="6"/>
  <c r="D261" i="6"/>
  <c r="D236" i="6"/>
  <c r="D161" i="9"/>
  <c r="D261" i="9"/>
  <c r="D236" i="9"/>
  <c r="D161" i="10"/>
  <c r="D261" i="10"/>
  <c r="D236" i="10"/>
  <c r="D161" i="11"/>
  <c r="D161" i="12"/>
  <c r="D186" i="12" s="1"/>
  <c r="D261" i="12"/>
  <c r="D236" i="12"/>
  <c r="D161" i="14"/>
  <c r="D261" i="14"/>
  <c r="D236" i="14"/>
  <c r="D162" i="15"/>
  <c r="D162" i="16"/>
  <c r="D187" i="16"/>
  <c r="D262" i="16"/>
  <c r="D237" i="16"/>
  <c r="D162" i="17"/>
  <c r="D262" i="17"/>
  <c r="D237" i="17"/>
  <c r="D162" i="18"/>
  <c r="D262" i="18"/>
  <c r="D237" i="18"/>
  <c r="D162" i="19"/>
  <c r="D262" i="19"/>
  <c r="D237" i="19"/>
  <c r="D162" i="20"/>
  <c r="D262" i="20"/>
  <c r="D237" i="20"/>
  <c r="D162" i="57"/>
  <c r="D262" i="57"/>
  <c r="D237" i="57"/>
  <c r="D162" i="21"/>
  <c r="D262" i="21"/>
  <c r="D237" i="21"/>
  <c r="D162" i="22"/>
  <c r="D262" i="22"/>
  <c r="D237" i="22"/>
  <c r="D162" i="62"/>
  <c r="D262" i="62"/>
  <c r="D237" i="62"/>
  <c r="D162" i="23"/>
  <c r="D187" i="23"/>
  <c r="D262" i="23"/>
  <c r="D237" i="23"/>
  <c r="D162" i="24"/>
  <c r="D187" i="24"/>
  <c r="D262" i="24"/>
  <c r="D237" i="24"/>
  <c r="D162" i="25"/>
  <c r="D262" i="25"/>
  <c r="D237" i="25"/>
  <c r="D162" i="26"/>
  <c r="D162" i="27"/>
  <c r="D262" i="27"/>
  <c r="D237" i="27"/>
  <c r="D162" i="28"/>
  <c r="D262" i="28"/>
  <c r="D237" i="28"/>
  <c r="D162" i="29"/>
  <c r="D187" i="29"/>
  <c r="D262" i="29"/>
  <c r="D237" i="29"/>
  <c r="D212" i="30"/>
  <c r="D162" i="30"/>
  <c r="D187" i="30"/>
  <c r="D262" i="30"/>
  <c r="D237" i="30"/>
  <c r="D287" i="30"/>
  <c r="D162" i="31"/>
  <c r="D262" i="31"/>
  <c r="D237" i="31"/>
  <c r="D162" i="32"/>
  <c r="D262" i="32"/>
  <c r="D237" i="32"/>
  <c r="D162" i="59"/>
  <c r="D262" i="59"/>
  <c r="D237" i="59"/>
  <c r="D162" i="33"/>
  <c r="D262" i="33"/>
  <c r="D237" i="33"/>
  <c r="D162" i="34"/>
  <c r="D162" i="35"/>
  <c r="D262" i="35"/>
  <c r="D237" i="35"/>
  <c r="D162" i="36"/>
  <c r="D262" i="36"/>
  <c r="D237" i="36"/>
  <c r="D162" i="37"/>
  <c r="D162" i="38"/>
  <c r="D262" i="38"/>
  <c r="D237" i="38"/>
  <c r="D162" i="39"/>
  <c r="D187" i="39"/>
  <c r="D262" i="39"/>
  <c r="D237" i="39"/>
  <c r="D162" i="40"/>
  <c r="D262" i="40"/>
  <c r="D237" i="40"/>
  <c r="D212" i="41"/>
  <c r="D162" i="41"/>
  <c r="D187" i="41"/>
  <c r="D262" i="41"/>
  <c r="D237" i="41"/>
  <c r="D287" i="41"/>
  <c r="D162" i="6"/>
  <c r="D262" i="6"/>
  <c r="D237" i="6"/>
  <c r="D162" i="9"/>
  <c r="D262" i="9"/>
  <c r="D237" i="9"/>
  <c r="D162" i="10"/>
  <c r="D262" i="10"/>
  <c r="D237" i="10"/>
  <c r="D162" i="11"/>
  <c r="D162" i="12"/>
  <c r="D262" i="12"/>
  <c r="D237" i="12"/>
  <c r="D162" i="14"/>
  <c r="D262" i="14"/>
  <c r="D237" i="14"/>
  <c r="E143" i="15"/>
  <c r="E163" i="15" s="1"/>
  <c r="E42" i="15"/>
  <c r="E143" i="16"/>
  <c r="E42" i="16"/>
  <c r="E52" i="16"/>
  <c r="E243" i="16"/>
  <c r="E218" i="16"/>
  <c r="E143" i="17"/>
  <c r="E42" i="17"/>
  <c r="E52" i="17"/>
  <c r="E243" i="17"/>
  <c r="E218" i="17"/>
  <c r="E143" i="18"/>
  <c r="E42" i="18"/>
  <c r="E52" i="18"/>
  <c r="E243" i="18"/>
  <c r="E218" i="18"/>
  <c r="E143" i="19"/>
  <c r="E42" i="19"/>
  <c r="E52" i="19"/>
  <c r="E243" i="19"/>
  <c r="E218" i="19"/>
  <c r="E143" i="20"/>
  <c r="E42" i="20"/>
  <c r="E52" i="20"/>
  <c r="E243" i="20"/>
  <c r="E218" i="20"/>
  <c r="E143" i="57"/>
  <c r="E42" i="57"/>
  <c r="E52" i="57"/>
  <c r="E243" i="57"/>
  <c r="E218" i="57"/>
  <c r="E143" i="21"/>
  <c r="E42" i="21"/>
  <c r="E52" i="21"/>
  <c r="E243" i="21"/>
  <c r="E218" i="21"/>
  <c r="E143" i="22"/>
  <c r="E42" i="22"/>
  <c r="E52" i="22"/>
  <c r="E243" i="22"/>
  <c r="E218" i="22"/>
  <c r="E143" i="62"/>
  <c r="E42" i="62"/>
  <c r="E52" i="62"/>
  <c r="E243" i="62"/>
  <c r="E218" i="62"/>
  <c r="E143" i="23"/>
  <c r="E42" i="23"/>
  <c r="E52" i="23"/>
  <c r="E243" i="23"/>
  <c r="E218" i="23"/>
  <c r="E143" i="24"/>
  <c r="E42" i="24"/>
  <c r="E52" i="24"/>
  <c r="E243" i="24"/>
  <c r="E218" i="24"/>
  <c r="E143" i="25"/>
  <c r="E42" i="25"/>
  <c r="E52" i="25"/>
  <c r="E243" i="25"/>
  <c r="E218" i="25"/>
  <c r="E143" i="26"/>
  <c r="E42" i="26"/>
  <c r="E143" i="27"/>
  <c r="E42" i="27"/>
  <c r="E52" i="27"/>
  <c r="E243" i="27"/>
  <c r="E218" i="27"/>
  <c r="E143" i="28"/>
  <c r="E42" i="28"/>
  <c r="E52" i="28"/>
  <c r="E243" i="28"/>
  <c r="E218" i="28"/>
  <c r="E143" i="29"/>
  <c r="E42" i="29"/>
  <c r="E52" i="29"/>
  <c r="E243" i="29"/>
  <c r="E218" i="29"/>
  <c r="E193" i="30"/>
  <c r="E143" i="30"/>
  <c r="E168" i="30"/>
  <c r="E42" i="30"/>
  <c r="E52" i="30"/>
  <c r="E243" i="30"/>
  <c r="E218" i="30"/>
  <c r="E268" i="30"/>
  <c r="E143" i="31"/>
  <c r="E42" i="31"/>
  <c r="E52" i="31"/>
  <c r="E243" i="31"/>
  <c r="E218" i="31"/>
  <c r="E143" i="32"/>
  <c r="E42" i="32"/>
  <c r="E52" i="32"/>
  <c r="E243" i="32"/>
  <c r="E218" i="32"/>
  <c r="E143" i="59"/>
  <c r="E42" i="59"/>
  <c r="E52" i="59"/>
  <c r="E243" i="59"/>
  <c r="E218" i="59"/>
  <c r="E143" i="33"/>
  <c r="E42" i="33"/>
  <c r="E52" i="33"/>
  <c r="E243" i="33"/>
  <c r="E218" i="33"/>
  <c r="E143" i="34"/>
  <c r="E143" i="35"/>
  <c r="E42" i="35"/>
  <c r="E52" i="35"/>
  <c r="E243" i="35"/>
  <c r="E218" i="35"/>
  <c r="E143" i="36"/>
  <c r="E42" i="36"/>
  <c r="E52" i="36"/>
  <c r="E243" i="36"/>
  <c r="E218" i="36"/>
  <c r="E143" i="37"/>
  <c r="E42" i="37"/>
  <c r="E143" i="38"/>
  <c r="E42" i="38"/>
  <c r="E52" i="38"/>
  <c r="E243" i="38"/>
  <c r="E218" i="38"/>
  <c r="E143" i="39"/>
  <c r="E42" i="39"/>
  <c r="E52" i="39"/>
  <c r="E243" i="39"/>
  <c r="E218" i="39"/>
  <c r="E143" i="40"/>
  <c r="E42" i="40"/>
  <c r="E52" i="40"/>
  <c r="E243" i="40"/>
  <c r="E218" i="40"/>
  <c r="E193" i="41"/>
  <c r="E143" i="41"/>
  <c r="E168" i="41"/>
  <c r="E42" i="41"/>
  <c r="E52" i="41"/>
  <c r="E243" i="41"/>
  <c r="E218" i="41"/>
  <c r="E268" i="41"/>
  <c r="E143" i="6"/>
  <c r="E42" i="6"/>
  <c r="E52" i="6"/>
  <c r="E243" i="6"/>
  <c r="E218" i="6"/>
  <c r="E143" i="9"/>
  <c r="E42" i="9"/>
  <c r="E52" i="9"/>
  <c r="E243" i="9"/>
  <c r="E218" i="9"/>
  <c r="E143" i="10"/>
  <c r="E42" i="10"/>
  <c r="E52" i="10"/>
  <c r="E243" i="10"/>
  <c r="E218" i="10"/>
  <c r="E143" i="11"/>
  <c r="E42" i="11"/>
  <c r="E143" i="12"/>
  <c r="E42" i="12"/>
  <c r="E52" i="12"/>
  <c r="E243" i="12"/>
  <c r="E218" i="12"/>
  <c r="E143" i="14"/>
  <c r="E42" i="14"/>
  <c r="E52" i="14"/>
  <c r="E243" i="14"/>
  <c r="E218" i="14"/>
  <c r="E144" i="15"/>
  <c r="E144" i="16"/>
  <c r="E244" i="16"/>
  <c r="E219" i="16"/>
  <c r="E144" i="17"/>
  <c r="E244" i="17"/>
  <c r="E219" i="17"/>
  <c r="E144" i="18"/>
  <c r="E244" i="18"/>
  <c r="E219" i="18"/>
  <c r="E144" i="19"/>
  <c r="E244" i="19"/>
  <c r="E219" i="19"/>
  <c r="E144" i="20"/>
  <c r="E244" i="20"/>
  <c r="E219" i="20"/>
  <c r="E144" i="57"/>
  <c r="E244" i="57"/>
  <c r="E219" i="57"/>
  <c r="E144" i="21"/>
  <c r="E244" i="21"/>
  <c r="E219" i="21"/>
  <c r="E144" i="22"/>
  <c r="E244" i="22"/>
  <c r="E219" i="22"/>
  <c r="E144" i="62"/>
  <c r="E244" i="62"/>
  <c r="E219" i="62"/>
  <c r="E144" i="23"/>
  <c r="E244" i="23"/>
  <c r="E219" i="23"/>
  <c r="E144" i="24"/>
  <c r="E244" i="24"/>
  <c r="E219" i="24"/>
  <c r="E144" i="25"/>
  <c r="E244" i="25"/>
  <c r="E219" i="25"/>
  <c r="E144" i="26"/>
  <c r="E144" i="27"/>
  <c r="E244" i="27"/>
  <c r="E219" i="27"/>
  <c r="E144" i="28"/>
  <c r="E244" i="28"/>
  <c r="E219" i="28"/>
  <c r="E144" i="29"/>
  <c r="E169" i="29"/>
  <c r="E244" i="29"/>
  <c r="E219" i="29"/>
  <c r="E194" i="30"/>
  <c r="E144" i="30"/>
  <c r="E169" i="30"/>
  <c r="E244" i="30"/>
  <c r="E219" i="30"/>
  <c r="E269" i="30"/>
  <c r="E144" i="31"/>
  <c r="E244" i="31"/>
  <c r="E219" i="31"/>
  <c r="E144" i="32"/>
  <c r="E244" i="32"/>
  <c r="E219" i="32"/>
  <c r="E144" i="59"/>
  <c r="E244" i="59"/>
  <c r="E219" i="59"/>
  <c r="E144" i="33"/>
  <c r="E244" i="33"/>
  <c r="E219" i="33"/>
  <c r="E144" i="34"/>
  <c r="E144" i="35"/>
  <c r="E244" i="35"/>
  <c r="E219" i="35"/>
  <c r="E144" i="36"/>
  <c r="E244" i="36"/>
  <c r="E219" i="36"/>
  <c r="E144" i="37"/>
  <c r="E144" i="38"/>
  <c r="E244" i="38"/>
  <c r="E219" i="38"/>
  <c r="E144" i="39"/>
  <c r="E244" i="39"/>
  <c r="E219" i="39"/>
  <c r="E144" i="40"/>
  <c r="E244" i="40"/>
  <c r="E219" i="40"/>
  <c r="E194" i="41"/>
  <c r="E144" i="41"/>
  <c r="E169" i="41"/>
  <c r="E244" i="41"/>
  <c r="E219" i="41"/>
  <c r="E269" i="41"/>
  <c r="E144" i="6"/>
  <c r="E244" i="6"/>
  <c r="E219" i="6"/>
  <c r="E144" i="9"/>
  <c r="E244" i="9"/>
  <c r="E219" i="9"/>
  <c r="E144" i="10"/>
  <c r="E244" i="10"/>
  <c r="E219" i="10"/>
  <c r="E144" i="11"/>
  <c r="E144" i="12"/>
  <c r="E244" i="12"/>
  <c r="E219" i="12"/>
  <c r="E144" i="14"/>
  <c r="E244" i="14"/>
  <c r="E219" i="14"/>
  <c r="E145" i="15"/>
  <c r="E145" i="16"/>
  <c r="E245" i="16"/>
  <c r="E220" i="16"/>
  <c r="E145" i="17"/>
  <c r="E245" i="17"/>
  <c r="E220" i="17"/>
  <c r="E145" i="18"/>
  <c r="E245" i="18"/>
  <c r="E220" i="18"/>
  <c r="E145" i="19"/>
  <c r="E245" i="19"/>
  <c r="E220" i="19"/>
  <c r="E145" i="20"/>
  <c r="E245" i="20"/>
  <c r="E220" i="20"/>
  <c r="E145" i="57"/>
  <c r="E245" i="57"/>
  <c r="E220" i="57"/>
  <c r="E145" i="21"/>
  <c r="E245" i="21"/>
  <c r="E220" i="21"/>
  <c r="E145" i="22"/>
  <c r="E170" i="22"/>
  <c r="E245" i="22"/>
  <c r="E220" i="22"/>
  <c r="E145" i="62"/>
  <c r="E245" i="62"/>
  <c r="E220" i="62"/>
  <c r="E145" i="23"/>
  <c r="E245" i="23"/>
  <c r="E220" i="23"/>
  <c r="E145" i="24"/>
  <c r="E170" i="24"/>
  <c r="E245" i="24"/>
  <c r="E220" i="24"/>
  <c r="E145" i="25"/>
  <c r="E245" i="25"/>
  <c r="E220" i="25"/>
  <c r="E145" i="26"/>
  <c r="E145" i="27"/>
  <c r="E245" i="27"/>
  <c r="E220" i="27"/>
  <c r="E145" i="28"/>
  <c r="E245" i="28"/>
  <c r="E220" i="28"/>
  <c r="E145" i="29"/>
  <c r="E245" i="29"/>
  <c r="E220" i="29"/>
  <c r="E195" i="30"/>
  <c r="E145" i="30"/>
  <c r="E170" i="30"/>
  <c r="E245" i="30"/>
  <c r="E220" i="30"/>
  <c r="E270" i="30"/>
  <c r="E145" i="31"/>
  <c r="E170" i="31"/>
  <c r="E245" i="31"/>
  <c r="E220" i="31"/>
  <c r="E145" i="32"/>
  <c r="E245" i="32"/>
  <c r="E220" i="32"/>
  <c r="E145" i="59"/>
  <c r="E170" i="59"/>
  <c r="E245" i="59"/>
  <c r="E220" i="59"/>
  <c r="E145" i="33"/>
  <c r="E245" i="33"/>
  <c r="E220" i="33"/>
  <c r="E145" i="34"/>
  <c r="E145" i="35"/>
  <c r="E245" i="35"/>
  <c r="E220" i="35"/>
  <c r="E145" i="36"/>
  <c r="E245" i="36"/>
  <c r="E220" i="36"/>
  <c r="E145" i="37"/>
  <c r="E145" i="38"/>
  <c r="E245" i="38"/>
  <c r="E220" i="38"/>
  <c r="E145" i="39"/>
  <c r="E245" i="39"/>
  <c r="E220" i="39"/>
  <c r="E145" i="40"/>
  <c r="E245" i="40"/>
  <c r="E220" i="40"/>
  <c r="E195" i="41"/>
  <c r="E145" i="41"/>
  <c r="E170" i="41"/>
  <c r="E245" i="41"/>
  <c r="E220" i="41"/>
  <c r="E270" i="41"/>
  <c r="E145" i="6"/>
  <c r="E245" i="6"/>
  <c r="E220" i="6"/>
  <c r="E145" i="9"/>
  <c r="E170" i="9" s="1"/>
  <c r="E245" i="9"/>
  <c r="E220" i="9"/>
  <c r="E145" i="10"/>
  <c r="E245" i="10"/>
  <c r="E220" i="10"/>
  <c r="E145" i="11"/>
  <c r="E145" i="12"/>
  <c r="E170" i="12" s="1"/>
  <c r="E245" i="12"/>
  <c r="E220" i="12"/>
  <c r="E145" i="14"/>
  <c r="E245" i="14"/>
  <c r="E220" i="14"/>
  <c r="E146" i="15"/>
  <c r="I146" i="15" s="1"/>
  <c r="E146" i="16"/>
  <c r="E246" i="16"/>
  <c r="E221" i="16"/>
  <c r="E146" i="17"/>
  <c r="E246" i="17"/>
  <c r="E221" i="17"/>
  <c r="E146" i="18"/>
  <c r="E246" i="18"/>
  <c r="E221" i="18"/>
  <c r="E146" i="19"/>
  <c r="E246" i="19"/>
  <c r="E221" i="19"/>
  <c r="E146" i="20"/>
  <c r="E246" i="20"/>
  <c r="E221" i="20"/>
  <c r="E146" i="57"/>
  <c r="E246" i="57"/>
  <c r="E221" i="57"/>
  <c r="E146" i="21"/>
  <c r="E246" i="21"/>
  <c r="E221" i="21"/>
  <c r="E146" i="22"/>
  <c r="E246" i="22"/>
  <c r="E221" i="22"/>
  <c r="E146" i="62"/>
  <c r="E246" i="62"/>
  <c r="E221" i="62"/>
  <c r="E146" i="23"/>
  <c r="E246" i="23"/>
  <c r="E221" i="23"/>
  <c r="E146" i="24"/>
  <c r="E246" i="24"/>
  <c r="E221" i="24"/>
  <c r="E146" i="25"/>
  <c r="E246" i="25"/>
  <c r="E221" i="25"/>
  <c r="E146" i="26"/>
  <c r="E163" i="26" s="1"/>
  <c r="E146" i="27"/>
  <c r="E246" i="27"/>
  <c r="E221" i="27"/>
  <c r="E146" i="28"/>
  <c r="E246" i="28"/>
  <c r="E221" i="28"/>
  <c r="E146" i="29"/>
  <c r="E171" i="29"/>
  <c r="E246" i="29"/>
  <c r="E221" i="29"/>
  <c r="E196" i="30"/>
  <c r="E146" i="30"/>
  <c r="E171" i="30"/>
  <c r="E246" i="30"/>
  <c r="E221" i="30"/>
  <c r="E271" i="30"/>
  <c r="E146" i="31"/>
  <c r="E246" i="31"/>
  <c r="E221" i="31"/>
  <c r="E146" i="32"/>
  <c r="E246" i="32"/>
  <c r="E221" i="32"/>
  <c r="E146" i="59"/>
  <c r="E246" i="59"/>
  <c r="E221" i="59"/>
  <c r="E146" i="33"/>
  <c r="E246" i="33"/>
  <c r="E221" i="33"/>
  <c r="E146" i="34"/>
  <c r="E146" i="35"/>
  <c r="E246" i="35"/>
  <c r="E221" i="35"/>
  <c r="E146" i="36"/>
  <c r="E246" i="36"/>
  <c r="E221" i="36"/>
  <c r="E146" i="37"/>
  <c r="E146" i="38"/>
  <c r="E246" i="38"/>
  <c r="E221" i="38"/>
  <c r="E146" i="39"/>
  <c r="E171" i="39"/>
  <c r="E246" i="39"/>
  <c r="E221" i="39"/>
  <c r="E146" i="40"/>
  <c r="E246" i="40"/>
  <c r="E221" i="40"/>
  <c r="E196" i="41"/>
  <c r="E146" i="41"/>
  <c r="E171" i="41"/>
  <c r="E246" i="41"/>
  <c r="E221" i="41"/>
  <c r="E271" i="41"/>
  <c r="E146" i="6"/>
  <c r="E246" i="6"/>
  <c r="E221" i="6"/>
  <c r="E146" i="9"/>
  <c r="E246" i="9"/>
  <c r="E221" i="9"/>
  <c r="E146" i="10"/>
  <c r="E246" i="10"/>
  <c r="E221" i="10"/>
  <c r="E146" i="11"/>
  <c r="E146" i="12"/>
  <c r="E246" i="12"/>
  <c r="E221" i="12"/>
  <c r="E146" i="14"/>
  <c r="E246" i="14"/>
  <c r="E221" i="14"/>
  <c r="E147" i="15"/>
  <c r="E147" i="16"/>
  <c r="E172" i="16"/>
  <c r="E247" i="16"/>
  <c r="E222" i="16"/>
  <c r="E147" i="17"/>
  <c r="E247" i="17"/>
  <c r="E222" i="17"/>
  <c r="E147" i="18"/>
  <c r="E247" i="18"/>
  <c r="E222" i="18"/>
  <c r="E147" i="19"/>
  <c r="E247" i="19"/>
  <c r="E222" i="19"/>
  <c r="E147" i="20"/>
  <c r="E247" i="20"/>
  <c r="E222" i="20"/>
  <c r="E147" i="57"/>
  <c r="E247" i="57"/>
  <c r="E222" i="57"/>
  <c r="E147" i="21"/>
  <c r="E247" i="21"/>
  <c r="E222" i="21"/>
  <c r="E147" i="22"/>
  <c r="E247" i="22"/>
  <c r="E222" i="22"/>
  <c r="E147" i="62"/>
  <c r="E172" i="62" s="1"/>
  <c r="E247" i="62"/>
  <c r="E222" i="62"/>
  <c r="E147" i="23"/>
  <c r="E247" i="23"/>
  <c r="E222" i="23"/>
  <c r="E147" i="24"/>
  <c r="E247" i="24"/>
  <c r="E222" i="24"/>
  <c r="E147" i="25"/>
  <c r="E247" i="25"/>
  <c r="E222" i="25"/>
  <c r="E147" i="26"/>
  <c r="E147" i="27"/>
  <c r="E247" i="27"/>
  <c r="E222" i="27"/>
  <c r="E147" i="28"/>
  <c r="E247" i="28"/>
  <c r="E222" i="28"/>
  <c r="E147" i="29"/>
  <c r="E247" i="29"/>
  <c r="E222" i="29"/>
  <c r="E197" i="30"/>
  <c r="E147" i="30"/>
  <c r="E172" i="30"/>
  <c r="E247" i="30"/>
  <c r="E222" i="30"/>
  <c r="E272" i="30"/>
  <c r="E147" i="31"/>
  <c r="E247" i="31"/>
  <c r="E222" i="31"/>
  <c r="E147" i="32"/>
  <c r="E247" i="32"/>
  <c r="E222" i="32"/>
  <c r="E147" i="59"/>
  <c r="E247" i="59"/>
  <c r="E222" i="59"/>
  <c r="E147" i="33"/>
  <c r="E247" i="33"/>
  <c r="E222" i="33"/>
  <c r="E147" i="34"/>
  <c r="E147" i="35"/>
  <c r="E247" i="35"/>
  <c r="E222" i="35"/>
  <c r="E147" i="36"/>
  <c r="E247" i="36"/>
  <c r="E222" i="36"/>
  <c r="E147" i="37"/>
  <c r="E147" i="38"/>
  <c r="E247" i="38"/>
  <c r="E222" i="38"/>
  <c r="E147" i="39"/>
  <c r="E247" i="39"/>
  <c r="E222" i="39"/>
  <c r="E147" i="40"/>
  <c r="E247" i="40"/>
  <c r="E222" i="40"/>
  <c r="E197" i="41"/>
  <c r="E147" i="41"/>
  <c r="E172" i="41"/>
  <c r="E247" i="41"/>
  <c r="E222" i="41"/>
  <c r="E272" i="41"/>
  <c r="E147" i="6"/>
  <c r="E247" i="6"/>
  <c r="E222" i="6"/>
  <c r="E147" i="9"/>
  <c r="E247" i="9"/>
  <c r="E222" i="9"/>
  <c r="E147" i="10"/>
  <c r="E247" i="10"/>
  <c r="E222" i="10"/>
  <c r="E147" i="11"/>
  <c r="E147" i="12"/>
  <c r="E247" i="12"/>
  <c r="E222" i="12"/>
  <c r="E147" i="14"/>
  <c r="E247" i="14"/>
  <c r="E222" i="14"/>
  <c r="E148" i="15"/>
  <c r="I148" i="15" s="1"/>
  <c r="E148" i="16"/>
  <c r="E248" i="16"/>
  <c r="E223" i="16"/>
  <c r="E148" i="17"/>
  <c r="E248" i="17"/>
  <c r="E223" i="17"/>
  <c r="E148" i="18"/>
  <c r="E248" i="18"/>
  <c r="E223" i="18"/>
  <c r="E148" i="19"/>
  <c r="I148" i="19" s="1"/>
  <c r="E248" i="19"/>
  <c r="E223" i="19"/>
  <c r="E148" i="20"/>
  <c r="E248" i="20"/>
  <c r="E223" i="20"/>
  <c r="E148" i="57"/>
  <c r="E248" i="57"/>
  <c r="E223" i="57"/>
  <c r="E148" i="21"/>
  <c r="E248" i="21"/>
  <c r="E223" i="21"/>
  <c r="E148" i="22"/>
  <c r="E248" i="22"/>
  <c r="E223" i="22"/>
  <c r="E148" i="62"/>
  <c r="E248" i="62"/>
  <c r="E223" i="62"/>
  <c r="E148" i="23"/>
  <c r="E248" i="23"/>
  <c r="E223" i="23"/>
  <c r="E148" i="24"/>
  <c r="E248" i="24"/>
  <c r="E223" i="24"/>
  <c r="E148" i="25"/>
  <c r="E248" i="25"/>
  <c r="E223" i="25"/>
  <c r="E148" i="26"/>
  <c r="E148" i="27"/>
  <c r="E248" i="27"/>
  <c r="E223" i="27"/>
  <c r="E148" i="28"/>
  <c r="E248" i="28"/>
  <c r="E223" i="28"/>
  <c r="E148" i="29"/>
  <c r="E248" i="29"/>
  <c r="E223" i="29"/>
  <c r="E198" i="30"/>
  <c r="E148" i="30"/>
  <c r="E173" i="30"/>
  <c r="E248" i="30"/>
  <c r="E223" i="30"/>
  <c r="E273" i="30"/>
  <c r="E148" i="31"/>
  <c r="E248" i="31"/>
  <c r="E223" i="31"/>
  <c r="E148" i="32"/>
  <c r="E248" i="32"/>
  <c r="E223" i="32"/>
  <c r="E148" i="59"/>
  <c r="E248" i="59"/>
  <c r="E223" i="59"/>
  <c r="E148" i="33"/>
  <c r="E248" i="33"/>
  <c r="E223" i="33"/>
  <c r="E148" i="34"/>
  <c r="E148" i="35"/>
  <c r="E248" i="35"/>
  <c r="E223" i="35"/>
  <c r="E148" i="36"/>
  <c r="E248" i="36"/>
  <c r="E223" i="36"/>
  <c r="E148" i="37"/>
  <c r="E148" i="38"/>
  <c r="E248" i="38"/>
  <c r="E223" i="38"/>
  <c r="E148" i="39"/>
  <c r="E248" i="39"/>
  <c r="E223" i="39"/>
  <c r="E148" i="40"/>
  <c r="E248" i="40"/>
  <c r="E223" i="40"/>
  <c r="E198" i="41"/>
  <c r="E148" i="41"/>
  <c r="E173" i="41"/>
  <c r="E248" i="41"/>
  <c r="E223" i="41"/>
  <c r="E273" i="41"/>
  <c r="E148" i="6"/>
  <c r="E248" i="6"/>
  <c r="E223" i="6"/>
  <c r="E148" i="9"/>
  <c r="E248" i="9"/>
  <c r="E223" i="9"/>
  <c r="E148" i="10"/>
  <c r="E248" i="10"/>
  <c r="E223" i="10"/>
  <c r="E148" i="11"/>
  <c r="E148" i="12"/>
  <c r="E248" i="12"/>
  <c r="E223" i="12"/>
  <c r="E148" i="14"/>
  <c r="E248" i="14"/>
  <c r="E223" i="14"/>
  <c r="E149" i="15"/>
  <c r="E149" i="16"/>
  <c r="E249" i="16"/>
  <c r="E224" i="16"/>
  <c r="E149" i="17"/>
  <c r="E249" i="17"/>
  <c r="E224" i="17"/>
  <c r="E149" i="18"/>
  <c r="E249" i="18"/>
  <c r="E224" i="18"/>
  <c r="E149" i="19"/>
  <c r="E249" i="19"/>
  <c r="E224" i="19"/>
  <c r="E149" i="20"/>
  <c r="E249" i="20"/>
  <c r="E224" i="20"/>
  <c r="E149" i="57"/>
  <c r="E249" i="57"/>
  <c r="E224" i="57"/>
  <c r="E149" i="21"/>
  <c r="E249" i="21"/>
  <c r="E224" i="21"/>
  <c r="E149" i="22"/>
  <c r="E249" i="22"/>
  <c r="E224" i="22"/>
  <c r="E149" i="62"/>
  <c r="E249" i="62"/>
  <c r="E224" i="62"/>
  <c r="E149" i="23"/>
  <c r="E249" i="23"/>
  <c r="E224" i="23"/>
  <c r="E149" i="24"/>
  <c r="E249" i="24"/>
  <c r="E224" i="24"/>
  <c r="E149" i="25"/>
  <c r="E174" i="25"/>
  <c r="E249" i="25"/>
  <c r="E224" i="25"/>
  <c r="E149" i="26"/>
  <c r="E149" i="27"/>
  <c r="E249" i="27"/>
  <c r="E224" i="27"/>
  <c r="E149" i="28"/>
  <c r="E249" i="28"/>
  <c r="E224" i="28"/>
  <c r="E149" i="29"/>
  <c r="E249" i="29"/>
  <c r="E224" i="29"/>
  <c r="E199" i="30"/>
  <c r="E149" i="30"/>
  <c r="E174" i="30"/>
  <c r="E249" i="30"/>
  <c r="E224" i="30"/>
  <c r="E274" i="30"/>
  <c r="E149" i="31"/>
  <c r="E249" i="31"/>
  <c r="E224" i="31"/>
  <c r="E149" i="32"/>
  <c r="E249" i="32"/>
  <c r="E224" i="32"/>
  <c r="E149" i="59"/>
  <c r="E249" i="59"/>
  <c r="E224" i="59"/>
  <c r="E149" i="33"/>
  <c r="E174" i="33" s="1"/>
  <c r="E249" i="33"/>
  <c r="E224" i="33"/>
  <c r="E149" i="34"/>
  <c r="E149" i="35"/>
  <c r="E249" i="35"/>
  <c r="E224" i="35"/>
  <c r="E149" i="36"/>
  <c r="E249" i="36"/>
  <c r="E224" i="36"/>
  <c r="E149" i="37"/>
  <c r="E149" i="38"/>
  <c r="E249" i="38"/>
  <c r="E224" i="38"/>
  <c r="E149" i="39"/>
  <c r="E249" i="39"/>
  <c r="E224" i="39"/>
  <c r="E149" i="40"/>
  <c r="E249" i="40"/>
  <c r="E224" i="40"/>
  <c r="E199" i="41"/>
  <c r="E149" i="41"/>
  <c r="E174" i="41"/>
  <c r="E249" i="41"/>
  <c r="E224" i="41"/>
  <c r="E274" i="41"/>
  <c r="E149" i="6"/>
  <c r="E249" i="6"/>
  <c r="E224" i="6"/>
  <c r="E149" i="9"/>
  <c r="E249" i="9"/>
  <c r="E224" i="9"/>
  <c r="E149" i="10"/>
  <c r="E249" i="10"/>
  <c r="E224" i="10"/>
  <c r="E149" i="11"/>
  <c r="E149" i="12"/>
  <c r="E249" i="12"/>
  <c r="E224" i="12"/>
  <c r="E149" i="14"/>
  <c r="E249" i="14"/>
  <c r="E224" i="14"/>
  <c r="E150" i="15"/>
  <c r="I150" i="15" s="1"/>
  <c r="E150" i="16"/>
  <c r="E250" i="16"/>
  <c r="E225" i="16"/>
  <c r="E150" i="17"/>
  <c r="E250" i="17"/>
  <c r="E225" i="17"/>
  <c r="E150" i="18"/>
  <c r="E250" i="18"/>
  <c r="E225" i="18"/>
  <c r="E150" i="19"/>
  <c r="E250" i="19"/>
  <c r="E225" i="19"/>
  <c r="E150" i="20"/>
  <c r="E250" i="20"/>
  <c r="E225" i="20"/>
  <c r="E150" i="57"/>
  <c r="E250" i="57"/>
  <c r="E225" i="57"/>
  <c r="E150" i="21"/>
  <c r="E250" i="21"/>
  <c r="E225" i="21"/>
  <c r="E150" i="22"/>
  <c r="E250" i="22"/>
  <c r="E225" i="22"/>
  <c r="E150" i="62"/>
  <c r="E250" i="62"/>
  <c r="E225" i="62"/>
  <c r="E150" i="23"/>
  <c r="E250" i="23"/>
  <c r="E225" i="23"/>
  <c r="E150" i="24"/>
  <c r="E250" i="24"/>
  <c r="E225" i="24"/>
  <c r="E150" i="25"/>
  <c r="E250" i="25"/>
  <c r="E225" i="25"/>
  <c r="E150" i="26"/>
  <c r="E150" i="27"/>
  <c r="E250" i="27"/>
  <c r="E225" i="27"/>
  <c r="E150" i="28"/>
  <c r="E250" i="28"/>
  <c r="E225" i="28"/>
  <c r="E150" i="29"/>
  <c r="E250" i="29"/>
  <c r="E225" i="29"/>
  <c r="E200" i="30"/>
  <c r="E150" i="30"/>
  <c r="E175" i="30"/>
  <c r="E250" i="30"/>
  <c r="E225" i="30"/>
  <c r="E275" i="30"/>
  <c r="E150" i="31"/>
  <c r="E250" i="31"/>
  <c r="E225" i="31"/>
  <c r="E150" i="32"/>
  <c r="E250" i="32"/>
  <c r="E225" i="32"/>
  <c r="E150" i="59"/>
  <c r="E250" i="59"/>
  <c r="E225" i="59"/>
  <c r="E150" i="33"/>
  <c r="E175" i="33"/>
  <c r="E250" i="33"/>
  <c r="E225" i="33"/>
  <c r="E150" i="34"/>
  <c r="E150" i="35"/>
  <c r="E250" i="35"/>
  <c r="E225" i="35"/>
  <c r="E150" i="36"/>
  <c r="E250" i="36"/>
  <c r="E225" i="36"/>
  <c r="E150" i="37"/>
  <c r="E150" i="38"/>
  <c r="E250" i="38"/>
  <c r="E225" i="38"/>
  <c r="E150" i="39"/>
  <c r="E250" i="39"/>
  <c r="E225" i="39"/>
  <c r="E150" i="40"/>
  <c r="E250" i="40"/>
  <c r="E225" i="40"/>
  <c r="E200" i="41"/>
  <c r="E150" i="41"/>
  <c r="E175" i="41"/>
  <c r="E250" i="41"/>
  <c r="E225" i="41"/>
  <c r="E275" i="41"/>
  <c r="E150" i="6"/>
  <c r="E250" i="6"/>
  <c r="E225" i="6"/>
  <c r="E150" i="9"/>
  <c r="E250" i="9"/>
  <c r="E225" i="9"/>
  <c r="E150" i="10"/>
  <c r="E250" i="10"/>
  <c r="E225" i="10"/>
  <c r="E150" i="11"/>
  <c r="E150" i="12"/>
  <c r="E250" i="12"/>
  <c r="E225" i="12"/>
  <c r="E150" i="14"/>
  <c r="E175" i="14"/>
  <c r="E250" i="14"/>
  <c r="E225" i="14"/>
  <c r="E42" i="34"/>
  <c r="E52" i="34"/>
  <c r="E250" i="34"/>
  <c r="E225" i="34"/>
  <c r="E151" i="15"/>
  <c r="E151" i="16"/>
  <c r="E251" i="16"/>
  <c r="E226" i="16"/>
  <c r="E151" i="17"/>
  <c r="E251" i="17"/>
  <c r="E226" i="17"/>
  <c r="E151" i="18"/>
  <c r="E251" i="18"/>
  <c r="E226" i="18"/>
  <c r="E151" i="19"/>
  <c r="E251" i="19"/>
  <c r="E226" i="19"/>
  <c r="E151" i="20"/>
  <c r="E251" i="20"/>
  <c r="E226" i="20"/>
  <c r="E151" i="57"/>
  <c r="E251" i="57"/>
  <c r="E226" i="57"/>
  <c r="E151" i="21"/>
  <c r="E251" i="21"/>
  <c r="E226" i="21"/>
  <c r="E151" i="22"/>
  <c r="E251" i="22"/>
  <c r="E226" i="22"/>
  <c r="E151" i="62"/>
  <c r="E251" i="62"/>
  <c r="E226" i="62"/>
  <c r="E151" i="23"/>
  <c r="E251" i="23"/>
  <c r="E226" i="23"/>
  <c r="E151" i="24"/>
  <c r="E251" i="24"/>
  <c r="E226" i="24"/>
  <c r="E151" i="25"/>
  <c r="E251" i="25"/>
  <c r="E226" i="25"/>
  <c r="E151" i="26"/>
  <c r="E151" i="27"/>
  <c r="E251" i="27"/>
  <c r="E226" i="27"/>
  <c r="E151" i="28"/>
  <c r="E251" i="28"/>
  <c r="E226" i="28"/>
  <c r="E151" i="29"/>
  <c r="E251" i="29"/>
  <c r="E226" i="29"/>
  <c r="E201" i="30"/>
  <c r="E151" i="30"/>
  <c r="E176" i="30"/>
  <c r="E251" i="30"/>
  <c r="E226" i="30"/>
  <c r="E276" i="30"/>
  <c r="E151" i="31"/>
  <c r="E251" i="31"/>
  <c r="E226" i="31"/>
  <c r="E151" i="32"/>
  <c r="E251" i="32"/>
  <c r="E226" i="32"/>
  <c r="E151" i="59"/>
  <c r="E251" i="59"/>
  <c r="E226" i="59"/>
  <c r="E151" i="33"/>
  <c r="E251" i="33"/>
  <c r="E226" i="33"/>
  <c r="E151" i="34"/>
  <c r="E151" i="35"/>
  <c r="E251" i="35"/>
  <c r="E226" i="35"/>
  <c r="E151" i="36"/>
  <c r="E251" i="36"/>
  <c r="E226" i="36"/>
  <c r="E151" i="37"/>
  <c r="E151" i="38"/>
  <c r="E251" i="38"/>
  <c r="E226" i="38"/>
  <c r="E151" i="39"/>
  <c r="E251" i="39"/>
  <c r="E226" i="39"/>
  <c r="E151" i="40"/>
  <c r="E251" i="40"/>
  <c r="E226" i="40"/>
  <c r="E201" i="41"/>
  <c r="E151" i="41"/>
  <c r="E176" i="41"/>
  <c r="E251" i="41"/>
  <c r="E226" i="41"/>
  <c r="E276" i="41"/>
  <c r="E151" i="6"/>
  <c r="E251" i="6"/>
  <c r="E226" i="6"/>
  <c r="E151" i="9"/>
  <c r="E251" i="9"/>
  <c r="E226" i="9"/>
  <c r="E151" i="10"/>
  <c r="E251" i="10"/>
  <c r="E226" i="10"/>
  <c r="E151" i="11"/>
  <c r="E151" i="12"/>
  <c r="E176" i="12" s="1"/>
  <c r="E251" i="12"/>
  <c r="E226" i="12"/>
  <c r="E151" i="14"/>
  <c r="E251" i="14"/>
  <c r="E226" i="14"/>
  <c r="E152" i="15"/>
  <c r="E152" i="16"/>
  <c r="E177" i="16" s="1"/>
  <c r="E252" i="16"/>
  <c r="E227" i="16"/>
  <c r="E152" i="17"/>
  <c r="E177" i="17" s="1"/>
  <c r="E252" i="17"/>
  <c r="E227" i="17"/>
  <c r="E152" i="18"/>
  <c r="E252" i="18"/>
  <c r="E227" i="18"/>
  <c r="E152" i="19"/>
  <c r="E252" i="19"/>
  <c r="E227" i="19"/>
  <c r="E152" i="20"/>
  <c r="E252" i="20"/>
  <c r="E227" i="20"/>
  <c r="E152" i="57"/>
  <c r="E252" i="57"/>
  <c r="E227" i="57"/>
  <c r="E152" i="21"/>
  <c r="E252" i="21"/>
  <c r="E227" i="21"/>
  <c r="E152" i="22"/>
  <c r="E252" i="22"/>
  <c r="E227" i="22"/>
  <c r="E152" i="62"/>
  <c r="E252" i="62"/>
  <c r="E227" i="62"/>
  <c r="E152" i="23"/>
  <c r="E252" i="23"/>
  <c r="E227" i="23"/>
  <c r="E152" i="24"/>
  <c r="E177" i="24"/>
  <c r="E252" i="24"/>
  <c r="E227" i="24"/>
  <c r="E152" i="25"/>
  <c r="E252" i="25"/>
  <c r="E227" i="25"/>
  <c r="E152" i="26"/>
  <c r="E152" i="27"/>
  <c r="E252" i="27"/>
  <c r="E227" i="27"/>
  <c r="E152" i="28"/>
  <c r="E252" i="28"/>
  <c r="E227" i="28"/>
  <c r="E152" i="29"/>
  <c r="E177" i="29"/>
  <c r="E252" i="29"/>
  <c r="E227" i="29"/>
  <c r="E202" i="30"/>
  <c r="E152" i="30"/>
  <c r="E177" i="30"/>
  <c r="E252" i="30"/>
  <c r="E227" i="30"/>
  <c r="E277" i="30"/>
  <c r="E152" i="31"/>
  <c r="E177" i="31"/>
  <c r="E252" i="31"/>
  <c r="E227" i="31"/>
  <c r="E152" i="32"/>
  <c r="E252" i="32"/>
  <c r="E227" i="32"/>
  <c r="E152" i="59"/>
  <c r="E252" i="59"/>
  <c r="E227" i="59"/>
  <c r="E152" i="33"/>
  <c r="E252" i="33"/>
  <c r="E227" i="33"/>
  <c r="E152" i="34"/>
  <c r="E152" i="35"/>
  <c r="E252" i="35"/>
  <c r="E227" i="35"/>
  <c r="E152" i="36"/>
  <c r="E252" i="36"/>
  <c r="E227" i="36"/>
  <c r="E152" i="37"/>
  <c r="E152" i="38"/>
  <c r="E252" i="38"/>
  <c r="E227" i="38"/>
  <c r="E152" i="39"/>
  <c r="E252" i="39"/>
  <c r="E227" i="39"/>
  <c r="E152" i="40"/>
  <c r="E252" i="40"/>
  <c r="E227" i="40"/>
  <c r="E202" i="41"/>
  <c r="E152" i="41"/>
  <c r="E177" i="41"/>
  <c r="E252" i="41"/>
  <c r="E227" i="41"/>
  <c r="E277" i="41"/>
  <c r="E152" i="6"/>
  <c r="E252" i="6"/>
  <c r="E227" i="6"/>
  <c r="E152" i="9"/>
  <c r="E252" i="9"/>
  <c r="E227" i="9"/>
  <c r="E152" i="10"/>
  <c r="E252" i="10"/>
  <c r="E227" i="10"/>
  <c r="E152" i="11"/>
  <c r="E152" i="12"/>
  <c r="E252" i="12"/>
  <c r="E227" i="12"/>
  <c r="E152" i="14"/>
  <c r="E252" i="14"/>
  <c r="E227" i="14"/>
  <c r="E113" i="46"/>
  <c r="E89" i="46"/>
  <c r="E41" i="46" s="1"/>
  <c r="E156" i="15"/>
  <c r="E156" i="16"/>
  <c r="E256" i="16"/>
  <c r="E231" i="16"/>
  <c r="E156" i="17"/>
  <c r="E256" i="17"/>
  <c r="E231" i="17"/>
  <c r="E156" i="18"/>
  <c r="E256" i="18"/>
  <c r="E231" i="18"/>
  <c r="E156" i="19"/>
  <c r="E256" i="19"/>
  <c r="E231" i="19"/>
  <c r="E156" i="20"/>
  <c r="E256" i="20"/>
  <c r="E231" i="20"/>
  <c r="E156" i="57"/>
  <c r="E256" i="57"/>
  <c r="E231" i="57"/>
  <c r="E156" i="21"/>
  <c r="E256" i="21"/>
  <c r="E231" i="21"/>
  <c r="E156" i="22"/>
  <c r="E256" i="22"/>
  <c r="E231" i="22"/>
  <c r="E156" i="62"/>
  <c r="E256" i="62"/>
  <c r="E231" i="62"/>
  <c r="E156" i="23"/>
  <c r="E256" i="23"/>
  <c r="E231" i="23"/>
  <c r="E156" i="24"/>
  <c r="E256" i="24"/>
  <c r="E231" i="24"/>
  <c r="E156" i="25"/>
  <c r="E181" i="25"/>
  <c r="E256" i="25"/>
  <c r="E231" i="25"/>
  <c r="E156" i="26"/>
  <c r="E156" i="27"/>
  <c r="E256" i="27"/>
  <c r="E231" i="27"/>
  <c r="E156" i="28"/>
  <c r="E256" i="28"/>
  <c r="E231" i="28"/>
  <c r="E156" i="29"/>
  <c r="E256" i="29"/>
  <c r="E231" i="29"/>
  <c r="E206" i="30"/>
  <c r="E156" i="30"/>
  <c r="E181" i="30"/>
  <c r="E256" i="30"/>
  <c r="E231" i="30"/>
  <c r="E281" i="30"/>
  <c r="E156" i="31"/>
  <c r="E256" i="31"/>
  <c r="E231" i="31"/>
  <c r="E156" i="32"/>
  <c r="E181" i="32" s="1"/>
  <c r="E256" i="32"/>
  <c r="E231" i="32"/>
  <c r="E156" i="59"/>
  <c r="E256" i="59"/>
  <c r="E231" i="59"/>
  <c r="E156" i="33"/>
  <c r="E256" i="33"/>
  <c r="E231" i="33"/>
  <c r="E156" i="34"/>
  <c r="E156" i="35"/>
  <c r="E256" i="35"/>
  <c r="E231" i="35"/>
  <c r="E156" i="36"/>
  <c r="E256" i="36"/>
  <c r="E231" i="36"/>
  <c r="E156" i="37"/>
  <c r="E156" i="38"/>
  <c r="E256" i="38"/>
  <c r="E231" i="38"/>
  <c r="E156" i="39"/>
  <c r="E256" i="39"/>
  <c r="E231" i="39"/>
  <c r="E156" i="40"/>
  <c r="E256" i="40"/>
  <c r="E231" i="40"/>
  <c r="E206" i="41"/>
  <c r="E156" i="41"/>
  <c r="E181" i="41"/>
  <c r="E256" i="41"/>
  <c r="E231" i="41"/>
  <c r="E281" i="41"/>
  <c r="E156" i="6"/>
  <c r="E256" i="6"/>
  <c r="E231" i="6"/>
  <c r="E156" i="9"/>
  <c r="E256" i="9"/>
  <c r="E231" i="9"/>
  <c r="E156" i="10"/>
  <c r="E256" i="10"/>
  <c r="E231" i="10"/>
  <c r="E156" i="11"/>
  <c r="E156" i="12"/>
  <c r="E256" i="12"/>
  <c r="E231" i="12"/>
  <c r="E156" i="14"/>
  <c r="E256" i="14"/>
  <c r="E231" i="14"/>
  <c r="E157" i="15"/>
  <c r="E157" i="16"/>
  <c r="E257" i="16"/>
  <c r="E232" i="16"/>
  <c r="E157" i="17"/>
  <c r="E257" i="17"/>
  <c r="E232" i="17"/>
  <c r="E157" i="18"/>
  <c r="E257" i="18"/>
  <c r="E232" i="18"/>
  <c r="E157" i="19"/>
  <c r="E257" i="19"/>
  <c r="E232" i="19"/>
  <c r="E157" i="20"/>
  <c r="E257" i="20"/>
  <c r="E232" i="20"/>
  <c r="E157" i="57"/>
  <c r="E257" i="57"/>
  <c r="E232" i="57"/>
  <c r="E157" i="21"/>
  <c r="E257" i="21"/>
  <c r="E232" i="21"/>
  <c r="E157" i="22"/>
  <c r="E257" i="22"/>
  <c r="E232" i="22"/>
  <c r="E157" i="62"/>
  <c r="E257" i="62"/>
  <c r="E232" i="62"/>
  <c r="E157" i="23"/>
  <c r="E257" i="23"/>
  <c r="E232" i="23"/>
  <c r="E157" i="24"/>
  <c r="E257" i="24"/>
  <c r="E232" i="24"/>
  <c r="E157" i="25"/>
  <c r="E182" i="25"/>
  <c r="E257" i="25"/>
  <c r="E232" i="25"/>
  <c r="E157" i="26"/>
  <c r="E157" i="27"/>
  <c r="E163" i="27" s="1"/>
  <c r="E257" i="27"/>
  <c r="E232" i="27"/>
  <c r="E157" i="28"/>
  <c r="E257" i="28"/>
  <c r="E232" i="28"/>
  <c r="E157" i="29"/>
  <c r="E257" i="29"/>
  <c r="E232" i="29"/>
  <c r="E207" i="30"/>
  <c r="E157" i="30"/>
  <c r="E182" i="30"/>
  <c r="E257" i="30"/>
  <c r="E232" i="30"/>
  <c r="E282" i="30"/>
  <c r="E157" i="31"/>
  <c r="E257" i="31"/>
  <c r="E232" i="31"/>
  <c r="E157" i="32"/>
  <c r="E257" i="32"/>
  <c r="E232" i="32"/>
  <c r="E157" i="59"/>
  <c r="E257" i="59"/>
  <c r="E232" i="59"/>
  <c r="E157" i="33"/>
  <c r="E182" i="33"/>
  <c r="E257" i="33"/>
  <c r="E232" i="33"/>
  <c r="E157" i="34"/>
  <c r="E157" i="35"/>
  <c r="E257" i="35"/>
  <c r="E232" i="35"/>
  <c r="E157" i="36"/>
  <c r="E257" i="36"/>
  <c r="E232" i="36"/>
  <c r="E157" i="37"/>
  <c r="E157" i="38"/>
  <c r="E257" i="38"/>
  <c r="E232" i="38"/>
  <c r="E157" i="39"/>
  <c r="E257" i="39"/>
  <c r="E232" i="39"/>
  <c r="E157" i="40"/>
  <c r="E257" i="40"/>
  <c r="E232" i="40"/>
  <c r="E207" i="41"/>
  <c r="E157" i="41"/>
  <c r="E182" i="41"/>
  <c r="E257" i="41"/>
  <c r="E232" i="41"/>
  <c r="E282" i="41"/>
  <c r="E157" i="6"/>
  <c r="E257" i="6"/>
  <c r="E232" i="6"/>
  <c r="E157" i="9"/>
  <c r="E257" i="9"/>
  <c r="E232" i="9"/>
  <c r="E157" i="10"/>
  <c r="E257" i="10"/>
  <c r="E232" i="10"/>
  <c r="E157" i="11"/>
  <c r="E157" i="12"/>
  <c r="E257" i="12"/>
  <c r="E232" i="12"/>
  <c r="E157" i="14"/>
  <c r="E257" i="14"/>
  <c r="E232" i="14"/>
  <c r="E158" i="15"/>
  <c r="E158" i="16"/>
  <c r="E183" i="16" s="1"/>
  <c r="E258" i="16"/>
  <c r="E233" i="16"/>
  <c r="E158" i="17"/>
  <c r="E258" i="17"/>
  <c r="E233" i="17"/>
  <c r="E158" i="18"/>
  <c r="E258" i="18"/>
  <c r="E233" i="18"/>
  <c r="E158" i="19"/>
  <c r="E258" i="19"/>
  <c r="E233" i="19"/>
  <c r="E158" i="20"/>
  <c r="E258" i="20"/>
  <c r="E233" i="20"/>
  <c r="E158" i="57"/>
  <c r="E258" i="57"/>
  <c r="E233" i="57"/>
  <c r="E158" i="21"/>
  <c r="E183" i="21" s="1"/>
  <c r="E258" i="21"/>
  <c r="E233" i="21"/>
  <c r="E158" i="22"/>
  <c r="E258" i="22"/>
  <c r="E233" i="22"/>
  <c r="E158" i="62"/>
  <c r="E258" i="62"/>
  <c r="E233" i="62"/>
  <c r="E158" i="23"/>
  <c r="E258" i="23"/>
  <c r="E233" i="23"/>
  <c r="E158" i="24"/>
  <c r="E258" i="24"/>
  <c r="E233" i="24"/>
  <c r="E158" i="25"/>
  <c r="E258" i="25"/>
  <c r="E233" i="25"/>
  <c r="E158" i="26"/>
  <c r="E158" i="27"/>
  <c r="E258" i="27"/>
  <c r="E233" i="27"/>
  <c r="E158" i="28"/>
  <c r="E258" i="28"/>
  <c r="E233" i="28"/>
  <c r="E158" i="29"/>
  <c r="E258" i="29"/>
  <c r="E233" i="29"/>
  <c r="E208" i="30"/>
  <c r="E158" i="30"/>
  <c r="E183" i="30"/>
  <c r="E258" i="30"/>
  <c r="E233" i="30"/>
  <c r="E283" i="30"/>
  <c r="E158" i="31"/>
  <c r="E258" i="31"/>
  <c r="E233" i="31"/>
  <c r="E158" i="32"/>
  <c r="E258" i="32"/>
  <c r="E233" i="32"/>
  <c r="E158" i="59"/>
  <c r="E258" i="59"/>
  <c r="E233" i="59"/>
  <c r="E158" i="33"/>
  <c r="E258" i="33"/>
  <c r="E233" i="33"/>
  <c r="E158" i="34"/>
  <c r="E158" i="35"/>
  <c r="E258" i="35"/>
  <c r="E233" i="35"/>
  <c r="E158" i="36"/>
  <c r="E258" i="36"/>
  <c r="E233" i="36"/>
  <c r="E158" i="37"/>
  <c r="E158" i="38"/>
  <c r="E258" i="38"/>
  <c r="E233" i="38"/>
  <c r="E158" i="39"/>
  <c r="E258" i="39"/>
  <c r="E233" i="39"/>
  <c r="E158" i="40"/>
  <c r="E183" i="40"/>
  <c r="E258" i="40"/>
  <c r="E233" i="40"/>
  <c r="E208" i="41"/>
  <c r="E158" i="41"/>
  <c r="E183" i="41"/>
  <c r="E258" i="41"/>
  <c r="E233" i="41"/>
  <c r="E283" i="41"/>
  <c r="E158" i="6"/>
  <c r="E258" i="6"/>
  <c r="E233" i="6"/>
  <c r="E158" i="9"/>
  <c r="E258" i="9"/>
  <c r="E233" i="9"/>
  <c r="E158" i="10"/>
  <c r="E258" i="10"/>
  <c r="E233" i="10"/>
  <c r="E158" i="11"/>
  <c r="E158" i="12"/>
  <c r="E258" i="12"/>
  <c r="E233" i="12"/>
  <c r="E158" i="14"/>
  <c r="E258" i="14"/>
  <c r="E233" i="14"/>
  <c r="E161" i="15"/>
  <c r="E161" i="16"/>
  <c r="E186" i="16" s="1"/>
  <c r="E261" i="16"/>
  <c r="E236" i="16"/>
  <c r="E161" i="17"/>
  <c r="E261" i="17"/>
  <c r="E236" i="17"/>
  <c r="E161" i="18"/>
  <c r="E261" i="18"/>
  <c r="E236" i="18"/>
  <c r="E161" i="19"/>
  <c r="E261" i="19"/>
  <c r="E236" i="19"/>
  <c r="E161" i="20"/>
  <c r="E261" i="20"/>
  <c r="E236" i="20"/>
  <c r="E161" i="57"/>
  <c r="E261" i="57"/>
  <c r="E236" i="57"/>
  <c r="E161" i="21"/>
  <c r="E261" i="21"/>
  <c r="E236" i="21"/>
  <c r="E161" i="22"/>
  <c r="E261" i="22"/>
  <c r="E236" i="22"/>
  <c r="E161" i="62"/>
  <c r="E261" i="62"/>
  <c r="E236" i="62"/>
  <c r="E161" i="23"/>
  <c r="E261" i="23"/>
  <c r="E236" i="23"/>
  <c r="E161" i="24"/>
  <c r="E186" i="24"/>
  <c r="E261" i="24"/>
  <c r="E236" i="24"/>
  <c r="E161" i="25"/>
  <c r="E261" i="25"/>
  <c r="E236" i="25"/>
  <c r="E161" i="26"/>
  <c r="E161" i="27"/>
  <c r="E261" i="27"/>
  <c r="E236" i="27"/>
  <c r="E161" i="28"/>
  <c r="E261" i="28"/>
  <c r="E236" i="28"/>
  <c r="E161" i="29"/>
  <c r="E261" i="29"/>
  <c r="E236" i="29"/>
  <c r="E211" i="30"/>
  <c r="E161" i="30"/>
  <c r="E186" i="30"/>
  <c r="E261" i="30"/>
  <c r="E236" i="30"/>
  <c r="E286" i="30"/>
  <c r="E161" i="31"/>
  <c r="E186" i="31"/>
  <c r="E261" i="31"/>
  <c r="E236" i="31"/>
  <c r="E161" i="32"/>
  <c r="E261" i="32"/>
  <c r="E236" i="32"/>
  <c r="E161" i="59"/>
  <c r="E261" i="59"/>
  <c r="E236" i="59"/>
  <c r="E161" i="33"/>
  <c r="E261" i="33"/>
  <c r="E236" i="33"/>
  <c r="E161" i="34"/>
  <c r="E161" i="35"/>
  <c r="E261" i="35"/>
  <c r="E236" i="35"/>
  <c r="E161" i="36"/>
  <c r="E261" i="36"/>
  <c r="E236" i="36"/>
  <c r="E161" i="37"/>
  <c r="E161" i="38"/>
  <c r="E261" i="38"/>
  <c r="E236" i="38"/>
  <c r="E161" i="39"/>
  <c r="E261" i="39"/>
  <c r="E236" i="39"/>
  <c r="E161" i="40"/>
  <c r="E261" i="40"/>
  <c r="E236" i="40"/>
  <c r="E211" i="41"/>
  <c r="E161" i="41"/>
  <c r="E186" i="41"/>
  <c r="E261" i="41"/>
  <c r="E236" i="41"/>
  <c r="E286" i="41"/>
  <c r="E161" i="6"/>
  <c r="I161" i="6" s="1"/>
  <c r="E261" i="6"/>
  <c r="E236" i="6"/>
  <c r="E161" i="9"/>
  <c r="E261" i="9"/>
  <c r="E236" i="9"/>
  <c r="E161" i="10"/>
  <c r="E261" i="10"/>
  <c r="E236" i="10"/>
  <c r="E161" i="11"/>
  <c r="E161" i="12"/>
  <c r="E186" i="12" s="1"/>
  <c r="E261" i="12"/>
  <c r="E236" i="12"/>
  <c r="E161" i="14"/>
  <c r="E261" i="14"/>
  <c r="E236" i="14"/>
  <c r="E162" i="15"/>
  <c r="E162" i="16"/>
  <c r="E262" i="16"/>
  <c r="E237" i="16"/>
  <c r="E162" i="17"/>
  <c r="E262" i="17"/>
  <c r="E237" i="17"/>
  <c r="E162" i="18"/>
  <c r="E262" i="18"/>
  <c r="E237" i="18"/>
  <c r="E162" i="19"/>
  <c r="E262" i="19"/>
  <c r="E237" i="19"/>
  <c r="E162" i="20"/>
  <c r="E262" i="20"/>
  <c r="E237" i="20"/>
  <c r="E162" i="57"/>
  <c r="E262" i="57"/>
  <c r="E237" i="57"/>
  <c r="E162" i="21"/>
  <c r="E262" i="21"/>
  <c r="E237" i="21"/>
  <c r="E162" i="22"/>
  <c r="E262" i="22"/>
  <c r="E237" i="22"/>
  <c r="E162" i="62"/>
  <c r="E187" i="62" s="1"/>
  <c r="E262" i="62"/>
  <c r="E237" i="62"/>
  <c r="E162" i="23"/>
  <c r="E187" i="23"/>
  <c r="E262" i="23"/>
  <c r="E237" i="23"/>
  <c r="E162" i="24"/>
  <c r="E187" i="24"/>
  <c r="E262" i="24"/>
  <c r="E237" i="24"/>
  <c r="E162" i="25"/>
  <c r="E262" i="25"/>
  <c r="E237" i="25"/>
  <c r="E162" i="26"/>
  <c r="E162" i="27"/>
  <c r="E262" i="27"/>
  <c r="E237" i="27"/>
  <c r="E162" i="28"/>
  <c r="E262" i="28"/>
  <c r="E237" i="28"/>
  <c r="E162" i="29"/>
  <c r="E187" i="29"/>
  <c r="E262" i="29"/>
  <c r="E237" i="29"/>
  <c r="E212" i="30"/>
  <c r="E162" i="30"/>
  <c r="E187" i="30"/>
  <c r="E262" i="30"/>
  <c r="E237" i="30"/>
  <c r="E287" i="30"/>
  <c r="E162" i="31"/>
  <c r="E262" i="31"/>
  <c r="E237" i="31"/>
  <c r="E162" i="32"/>
  <c r="E262" i="32"/>
  <c r="E237" i="32"/>
  <c r="E162" i="59"/>
  <c r="E262" i="59"/>
  <c r="E237" i="59"/>
  <c r="E162" i="33"/>
  <c r="E262" i="33"/>
  <c r="E237" i="33"/>
  <c r="E162" i="34"/>
  <c r="E162" i="35"/>
  <c r="E262" i="35"/>
  <c r="E237" i="35"/>
  <c r="E162" i="36"/>
  <c r="E262" i="36"/>
  <c r="E237" i="36"/>
  <c r="E162" i="37"/>
  <c r="E187" i="37" s="1"/>
  <c r="E162" i="38"/>
  <c r="E262" i="38"/>
  <c r="E237" i="38"/>
  <c r="E162" i="39"/>
  <c r="E262" i="39"/>
  <c r="E237" i="39"/>
  <c r="E162" i="40"/>
  <c r="E262" i="40"/>
  <c r="E237" i="40"/>
  <c r="E212" i="41"/>
  <c r="E162" i="41"/>
  <c r="E187" i="41"/>
  <c r="E262" i="41"/>
  <c r="E237" i="41"/>
  <c r="E287" i="41"/>
  <c r="E162" i="6"/>
  <c r="E262" i="6"/>
  <c r="E237" i="6"/>
  <c r="E162" i="9"/>
  <c r="E262" i="9"/>
  <c r="E237" i="9"/>
  <c r="E162" i="10"/>
  <c r="E262" i="10"/>
  <c r="E237" i="10"/>
  <c r="E162" i="11"/>
  <c r="E162" i="12"/>
  <c r="E262" i="12"/>
  <c r="E237" i="12"/>
  <c r="E162" i="14"/>
  <c r="E262" i="14"/>
  <c r="E237" i="14"/>
  <c r="F143" i="15"/>
  <c r="F42" i="15"/>
  <c r="F143" i="16"/>
  <c r="F42" i="16"/>
  <c r="F52" i="16"/>
  <c r="F243" i="16"/>
  <c r="F218" i="16"/>
  <c r="F143" i="17"/>
  <c r="F42" i="17"/>
  <c r="F52" i="17"/>
  <c r="F243" i="17"/>
  <c r="F218" i="17"/>
  <c r="F143" i="18"/>
  <c r="F42" i="18"/>
  <c r="F52" i="18"/>
  <c r="F243" i="18"/>
  <c r="F218" i="18"/>
  <c r="F143" i="19"/>
  <c r="F42" i="19"/>
  <c r="F52" i="19"/>
  <c r="F243" i="19"/>
  <c r="F218" i="19"/>
  <c r="F143" i="20"/>
  <c r="F42" i="20"/>
  <c r="F52" i="20"/>
  <c r="F243" i="20"/>
  <c r="F218" i="20"/>
  <c r="F143" i="57"/>
  <c r="F42" i="57"/>
  <c r="F52" i="57"/>
  <c r="F243" i="57"/>
  <c r="F218" i="57"/>
  <c r="F143" i="21"/>
  <c r="F42" i="21"/>
  <c r="F52" i="21"/>
  <c r="F243" i="21"/>
  <c r="F218" i="21"/>
  <c r="F143" i="22"/>
  <c r="F42" i="22"/>
  <c r="F52" i="22"/>
  <c r="F243" i="22"/>
  <c r="F218" i="22"/>
  <c r="F143" i="62"/>
  <c r="F42" i="62"/>
  <c r="F52" i="62"/>
  <c r="F243" i="62"/>
  <c r="F218" i="62"/>
  <c r="F143" i="23"/>
  <c r="F42" i="23"/>
  <c r="F52" i="23"/>
  <c r="F243" i="23"/>
  <c r="F218" i="23"/>
  <c r="F143" i="24"/>
  <c r="F42" i="24"/>
  <c r="F52" i="24"/>
  <c r="F243" i="24"/>
  <c r="F218" i="24"/>
  <c r="F143" i="25"/>
  <c r="F42" i="25"/>
  <c r="F52" i="25"/>
  <c r="F243" i="25"/>
  <c r="F218" i="25"/>
  <c r="F143" i="26"/>
  <c r="F42" i="26"/>
  <c r="F143" i="27"/>
  <c r="F42" i="27"/>
  <c r="F52" i="27"/>
  <c r="F243" i="27"/>
  <c r="F218" i="27"/>
  <c r="F143" i="28"/>
  <c r="F42" i="28"/>
  <c r="F52" i="28"/>
  <c r="F243" i="28"/>
  <c r="F218" i="28"/>
  <c r="F143" i="29"/>
  <c r="F42" i="29"/>
  <c r="F52" i="29"/>
  <c r="F243" i="29"/>
  <c r="F218" i="29"/>
  <c r="F193" i="30"/>
  <c r="F143" i="30"/>
  <c r="F168" i="30"/>
  <c r="F42" i="30"/>
  <c r="F52" i="30"/>
  <c r="F243" i="30"/>
  <c r="F218" i="30"/>
  <c r="F268" i="30"/>
  <c r="F143" i="31"/>
  <c r="F42" i="31"/>
  <c r="F52" i="31"/>
  <c r="F243" i="31"/>
  <c r="F218" i="31"/>
  <c r="F143" i="32"/>
  <c r="F42" i="32"/>
  <c r="F52" i="32"/>
  <c r="F243" i="32"/>
  <c r="F218" i="32"/>
  <c r="F143" i="59"/>
  <c r="F42" i="59"/>
  <c r="F52" i="59"/>
  <c r="F243" i="59"/>
  <c r="F218" i="59"/>
  <c r="F143" i="33"/>
  <c r="F42" i="33"/>
  <c r="F52" i="33"/>
  <c r="F243" i="33"/>
  <c r="F218" i="33"/>
  <c r="F143" i="34"/>
  <c r="F143" i="35"/>
  <c r="F42" i="35"/>
  <c r="F52" i="35"/>
  <c r="F243" i="35"/>
  <c r="F218" i="35"/>
  <c r="F143" i="36"/>
  <c r="F42" i="36"/>
  <c r="F52" i="36"/>
  <c r="F243" i="36"/>
  <c r="F218" i="36"/>
  <c r="F143" i="37"/>
  <c r="F42" i="37"/>
  <c r="F303" i="37"/>
  <c r="F353" i="37" s="1"/>
  <c r="F143" i="38"/>
  <c r="F42" i="38"/>
  <c r="F52" i="38"/>
  <c r="F243" i="38"/>
  <c r="F218" i="38"/>
  <c r="F143" i="39"/>
  <c r="F42" i="39"/>
  <c r="F52" i="39"/>
  <c r="F243" i="39"/>
  <c r="F218" i="39"/>
  <c r="F143" i="40"/>
  <c r="F42" i="40"/>
  <c r="F52" i="40"/>
  <c r="F243" i="40"/>
  <c r="F218" i="40"/>
  <c r="F193" i="41"/>
  <c r="F143" i="41"/>
  <c r="F168" i="41"/>
  <c r="F42" i="41"/>
  <c r="F52" i="41"/>
  <c r="F243" i="41"/>
  <c r="F218" i="41"/>
  <c r="F268" i="41"/>
  <c r="F143" i="6"/>
  <c r="F42" i="6"/>
  <c r="F52" i="6"/>
  <c r="F243" i="6"/>
  <c r="F218" i="6"/>
  <c r="F143" i="9"/>
  <c r="F42" i="9"/>
  <c r="F52" i="9"/>
  <c r="F243" i="9"/>
  <c r="F218" i="9"/>
  <c r="F143" i="10"/>
  <c r="F42" i="10"/>
  <c r="F52" i="10"/>
  <c r="F243" i="10"/>
  <c r="F218" i="10"/>
  <c r="F143" i="11"/>
  <c r="F42" i="11"/>
  <c r="F42" i="12"/>
  <c r="F42" i="14"/>
  <c r="F42" i="34"/>
  <c r="F30" i="44"/>
  <c r="F247" i="44"/>
  <c r="F295" i="44" s="1"/>
  <c r="F143" i="12"/>
  <c r="F52" i="12"/>
  <c r="F243" i="12"/>
  <c r="F218" i="12"/>
  <c r="F143" i="14"/>
  <c r="F52" i="14"/>
  <c r="F243" i="14"/>
  <c r="F218" i="14"/>
  <c r="F144" i="15"/>
  <c r="F144" i="16"/>
  <c r="F244" i="16"/>
  <c r="F219" i="16"/>
  <c r="F144" i="17"/>
  <c r="F244" i="17"/>
  <c r="F219" i="17"/>
  <c r="F144" i="18"/>
  <c r="F244" i="18"/>
  <c r="F219" i="18"/>
  <c r="F144" i="19"/>
  <c r="F244" i="19"/>
  <c r="F219" i="19"/>
  <c r="F144" i="20"/>
  <c r="F244" i="20"/>
  <c r="F219" i="20"/>
  <c r="F144" i="57"/>
  <c r="F244" i="57"/>
  <c r="F219" i="57"/>
  <c r="F144" i="21"/>
  <c r="F244" i="21"/>
  <c r="F219" i="21"/>
  <c r="F144" i="22"/>
  <c r="F244" i="22"/>
  <c r="F219" i="22"/>
  <c r="F144" i="62"/>
  <c r="F244" i="62"/>
  <c r="F219" i="62"/>
  <c r="F144" i="23"/>
  <c r="F244" i="23"/>
  <c r="F219" i="23"/>
  <c r="F144" i="24"/>
  <c r="F244" i="24"/>
  <c r="F219" i="24"/>
  <c r="F144" i="25"/>
  <c r="F244" i="25"/>
  <c r="F219" i="25"/>
  <c r="F144" i="26"/>
  <c r="F144" i="27"/>
  <c r="F244" i="27"/>
  <c r="F219" i="27"/>
  <c r="F144" i="28"/>
  <c r="F244" i="28"/>
  <c r="F219" i="28"/>
  <c r="F144" i="29"/>
  <c r="F244" i="29"/>
  <c r="F219" i="29"/>
  <c r="F194" i="30"/>
  <c r="F144" i="30"/>
  <c r="F169" i="30"/>
  <c r="F244" i="30"/>
  <c r="F219" i="30"/>
  <c r="F269" i="30"/>
  <c r="F144" i="31"/>
  <c r="F244" i="31"/>
  <c r="F219" i="31"/>
  <c r="F144" i="32"/>
  <c r="F244" i="32"/>
  <c r="F219" i="32"/>
  <c r="F144" i="59"/>
  <c r="F244" i="59"/>
  <c r="F219" i="59"/>
  <c r="F144" i="33"/>
  <c r="F244" i="33"/>
  <c r="F219" i="33"/>
  <c r="F144" i="34"/>
  <c r="F144" i="35"/>
  <c r="F244" i="35"/>
  <c r="F219" i="35"/>
  <c r="F144" i="36"/>
  <c r="F244" i="36"/>
  <c r="F219" i="36"/>
  <c r="F144" i="37"/>
  <c r="F144" i="38"/>
  <c r="F244" i="38"/>
  <c r="F219" i="38"/>
  <c r="F144" i="39"/>
  <c r="F244" i="39"/>
  <c r="F219" i="39"/>
  <c r="F144" i="40"/>
  <c r="F244" i="40"/>
  <c r="F219" i="40"/>
  <c r="F194" i="41"/>
  <c r="F144" i="41"/>
  <c r="F169" i="41"/>
  <c r="F244" i="41"/>
  <c r="F219" i="41"/>
  <c r="F269" i="41"/>
  <c r="F144" i="6"/>
  <c r="F244" i="6"/>
  <c r="F219" i="6"/>
  <c r="F144" i="9"/>
  <c r="F244" i="9"/>
  <c r="F219" i="9"/>
  <c r="F144" i="10"/>
  <c r="F244" i="10"/>
  <c r="F219" i="10"/>
  <c r="F144" i="11"/>
  <c r="F144" i="12"/>
  <c r="F244" i="12"/>
  <c r="F219" i="12"/>
  <c r="F144" i="14"/>
  <c r="F244" i="14"/>
  <c r="F219" i="14"/>
  <c r="F145" i="15"/>
  <c r="F145" i="16"/>
  <c r="F245" i="16"/>
  <c r="F220" i="16"/>
  <c r="F145" i="17"/>
  <c r="I145" i="17" s="1"/>
  <c r="F245" i="17"/>
  <c r="F220" i="17"/>
  <c r="F145" i="18"/>
  <c r="F245" i="18"/>
  <c r="F220" i="18"/>
  <c r="F145" i="19"/>
  <c r="F245" i="19"/>
  <c r="F220" i="19"/>
  <c r="F145" i="20"/>
  <c r="F245" i="20"/>
  <c r="F220" i="20"/>
  <c r="F145" i="57"/>
  <c r="F245" i="57"/>
  <c r="F220" i="57"/>
  <c r="F145" i="21"/>
  <c r="F245" i="21"/>
  <c r="F220" i="21"/>
  <c r="F145" i="22"/>
  <c r="F170" i="22"/>
  <c r="F245" i="22"/>
  <c r="F220" i="22"/>
  <c r="F145" i="62"/>
  <c r="F245" i="62"/>
  <c r="F220" i="62"/>
  <c r="F145" i="23"/>
  <c r="F245" i="23"/>
  <c r="F220" i="23"/>
  <c r="F145" i="24"/>
  <c r="F170" i="24"/>
  <c r="F245" i="24"/>
  <c r="F220" i="24"/>
  <c r="F145" i="25"/>
  <c r="F245" i="25"/>
  <c r="F220" i="25"/>
  <c r="F145" i="26"/>
  <c r="F163" i="26" s="1"/>
  <c r="F145" i="27"/>
  <c r="F245" i="27"/>
  <c r="F220" i="27"/>
  <c r="F145" i="28"/>
  <c r="F245" i="28"/>
  <c r="F220" i="28"/>
  <c r="F145" i="29"/>
  <c r="F245" i="29"/>
  <c r="F220" i="29"/>
  <c r="F195" i="30"/>
  <c r="F145" i="30"/>
  <c r="F170" i="30"/>
  <c r="F245" i="30"/>
  <c r="F220" i="30"/>
  <c r="F270" i="30"/>
  <c r="F145" i="31"/>
  <c r="F170" i="31"/>
  <c r="F245" i="31"/>
  <c r="F220" i="31"/>
  <c r="F145" i="32"/>
  <c r="F245" i="32"/>
  <c r="F220" i="32"/>
  <c r="F145" i="59"/>
  <c r="F170" i="59"/>
  <c r="F245" i="59"/>
  <c r="F220" i="59"/>
  <c r="F145" i="33"/>
  <c r="F245" i="33"/>
  <c r="F220" i="33"/>
  <c r="F145" i="34"/>
  <c r="F145" i="35"/>
  <c r="F245" i="35"/>
  <c r="F220" i="35"/>
  <c r="F145" i="36"/>
  <c r="F245" i="36"/>
  <c r="F220" i="36"/>
  <c r="F145" i="37"/>
  <c r="F145" i="38"/>
  <c r="F245" i="38"/>
  <c r="F220" i="38"/>
  <c r="F145" i="39"/>
  <c r="F245" i="39"/>
  <c r="F220" i="39"/>
  <c r="F145" i="40"/>
  <c r="F245" i="40"/>
  <c r="F220" i="40"/>
  <c r="F195" i="41"/>
  <c r="F145" i="41"/>
  <c r="F170" i="41"/>
  <c r="F245" i="41"/>
  <c r="F220" i="41"/>
  <c r="F270" i="41"/>
  <c r="F145" i="6"/>
  <c r="F245" i="6"/>
  <c r="F220" i="6"/>
  <c r="F145" i="9"/>
  <c r="F170" i="9" s="1"/>
  <c r="F245" i="9"/>
  <c r="F220" i="9"/>
  <c r="F145" i="10"/>
  <c r="F245" i="10"/>
  <c r="F220" i="10"/>
  <c r="F145" i="11"/>
  <c r="F145" i="12"/>
  <c r="F170" i="12" s="1"/>
  <c r="F245" i="12"/>
  <c r="F220" i="12"/>
  <c r="F145" i="14"/>
  <c r="F245" i="14"/>
  <c r="F220" i="14"/>
  <c r="F146" i="15"/>
  <c r="F146" i="16"/>
  <c r="F246" i="16"/>
  <c r="F221" i="16"/>
  <c r="F146" i="17"/>
  <c r="F246" i="17"/>
  <c r="F221" i="17"/>
  <c r="F146" i="18"/>
  <c r="F171" i="18" s="1"/>
  <c r="F246" i="18"/>
  <c r="F221" i="18"/>
  <c r="F146" i="19"/>
  <c r="F246" i="19"/>
  <c r="F221" i="19"/>
  <c r="F146" i="20"/>
  <c r="F246" i="20"/>
  <c r="F221" i="20"/>
  <c r="F146" i="57"/>
  <c r="F246" i="57"/>
  <c r="F221" i="57"/>
  <c r="F146" i="21"/>
  <c r="F246" i="21"/>
  <c r="F221" i="21"/>
  <c r="F146" i="22"/>
  <c r="F246" i="22"/>
  <c r="F221" i="22"/>
  <c r="F146" i="62"/>
  <c r="F246" i="62"/>
  <c r="F221" i="62"/>
  <c r="F146" i="23"/>
  <c r="F246" i="23"/>
  <c r="F221" i="23"/>
  <c r="F146" i="24"/>
  <c r="F171" i="24"/>
  <c r="F246" i="24"/>
  <c r="F221" i="24"/>
  <c r="F146" i="25"/>
  <c r="F246" i="25"/>
  <c r="F221" i="25"/>
  <c r="F146" i="26"/>
  <c r="F146" i="27"/>
  <c r="F246" i="27"/>
  <c r="F221" i="27"/>
  <c r="F146" i="28"/>
  <c r="F246" i="28"/>
  <c r="F221" i="28"/>
  <c r="F146" i="29"/>
  <c r="F171" i="29"/>
  <c r="F246" i="29"/>
  <c r="F221" i="29"/>
  <c r="F196" i="30"/>
  <c r="F146" i="30"/>
  <c r="F171" i="30"/>
  <c r="F246" i="30"/>
  <c r="F221" i="30"/>
  <c r="F271" i="30"/>
  <c r="F146" i="31"/>
  <c r="F246" i="31"/>
  <c r="F221" i="31"/>
  <c r="F146" i="32"/>
  <c r="F246" i="32"/>
  <c r="F221" i="32"/>
  <c r="F146" i="59"/>
  <c r="F246" i="59"/>
  <c r="F221" i="59"/>
  <c r="F146" i="33"/>
  <c r="F246" i="33"/>
  <c r="F221" i="33"/>
  <c r="F146" i="34"/>
  <c r="F146" i="35"/>
  <c r="F246" i="35"/>
  <c r="F221" i="35"/>
  <c r="F146" i="36"/>
  <c r="F246" i="36"/>
  <c r="F221" i="36"/>
  <c r="F146" i="37"/>
  <c r="F146" i="38"/>
  <c r="F246" i="38"/>
  <c r="F221" i="38"/>
  <c r="F146" i="39"/>
  <c r="F171" i="39"/>
  <c r="F246" i="39"/>
  <c r="F221" i="39"/>
  <c r="F146" i="40"/>
  <c r="F246" i="40"/>
  <c r="F221" i="40"/>
  <c r="F196" i="41"/>
  <c r="F146" i="41"/>
  <c r="F171" i="41"/>
  <c r="F246" i="41"/>
  <c r="F221" i="41"/>
  <c r="F271" i="41"/>
  <c r="F146" i="6"/>
  <c r="F246" i="6"/>
  <c r="F221" i="6"/>
  <c r="F146" i="9"/>
  <c r="F246" i="9"/>
  <c r="F221" i="9"/>
  <c r="F146" i="10"/>
  <c r="F246" i="10"/>
  <c r="F221" i="10"/>
  <c r="F146" i="11"/>
  <c r="F146" i="12"/>
  <c r="F246" i="12"/>
  <c r="F221" i="12"/>
  <c r="F146" i="14"/>
  <c r="F246" i="14"/>
  <c r="F221" i="14"/>
  <c r="F147" i="15"/>
  <c r="F147" i="16"/>
  <c r="F172" i="16" s="1"/>
  <c r="F247" i="16"/>
  <c r="F222" i="16"/>
  <c r="F147" i="17"/>
  <c r="F247" i="17"/>
  <c r="F222" i="17"/>
  <c r="F147" i="18"/>
  <c r="F247" i="18"/>
  <c r="F222" i="18"/>
  <c r="F147" i="19"/>
  <c r="F247" i="19"/>
  <c r="F222" i="19"/>
  <c r="F147" i="20"/>
  <c r="F247" i="20"/>
  <c r="F222" i="20"/>
  <c r="F147" i="57"/>
  <c r="F247" i="57"/>
  <c r="F222" i="57"/>
  <c r="F147" i="21"/>
  <c r="F247" i="21"/>
  <c r="F222" i="21"/>
  <c r="F147" i="22"/>
  <c r="F247" i="22"/>
  <c r="F222" i="22"/>
  <c r="F147" i="62"/>
  <c r="F172" i="62" s="1"/>
  <c r="F247" i="62"/>
  <c r="F222" i="62"/>
  <c r="F147" i="23"/>
  <c r="F247" i="23"/>
  <c r="F222" i="23"/>
  <c r="F147" i="24"/>
  <c r="F172" i="24"/>
  <c r="F247" i="24"/>
  <c r="F222" i="24"/>
  <c r="F147" i="25"/>
  <c r="F247" i="25"/>
  <c r="F222" i="25"/>
  <c r="F147" i="26"/>
  <c r="F147" i="27"/>
  <c r="F247" i="27"/>
  <c r="F222" i="27"/>
  <c r="F147" i="28"/>
  <c r="F247" i="28"/>
  <c r="F222" i="28"/>
  <c r="F147" i="29"/>
  <c r="F247" i="29"/>
  <c r="F222" i="29"/>
  <c r="F197" i="30"/>
  <c r="F147" i="30"/>
  <c r="F172" i="30"/>
  <c r="F247" i="30"/>
  <c r="F222" i="30"/>
  <c r="F272" i="30"/>
  <c r="F147" i="31"/>
  <c r="F247" i="31"/>
  <c r="F222" i="31"/>
  <c r="F147" i="32"/>
  <c r="F247" i="32"/>
  <c r="F222" i="32"/>
  <c r="F147" i="59"/>
  <c r="F247" i="59"/>
  <c r="F222" i="59"/>
  <c r="F147" i="33"/>
  <c r="F247" i="33"/>
  <c r="F222" i="33"/>
  <c r="F147" i="34"/>
  <c r="F147" i="35"/>
  <c r="F247" i="35"/>
  <c r="F222" i="35"/>
  <c r="F147" i="36"/>
  <c r="F247" i="36"/>
  <c r="F222" i="36"/>
  <c r="F147" i="37"/>
  <c r="F147" i="38"/>
  <c r="F247" i="38"/>
  <c r="F222" i="38"/>
  <c r="F147" i="39"/>
  <c r="F247" i="39"/>
  <c r="F222" i="39"/>
  <c r="F147" i="40"/>
  <c r="F247" i="40"/>
  <c r="F222" i="40"/>
  <c r="F197" i="41"/>
  <c r="F147" i="41"/>
  <c r="F172" i="41"/>
  <c r="F247" i="41"/>
  <c r="F222" i="41"/>
  <c r="F272" i="41"/>
  <c r="F147" i="6"/>
  <c r="F247" i="6"/>
  <c r="F222" i="6"/>
  <c r="F147" i="9"/>
  <c r="F247" i="9"/>
  <c r="F222" i="9"/>
  <c r="F147" i="10"/>
  <c r="F247" i="10"/>
  <c r="F222" i="10"/>
  <c r="F147" i="11"/>
  <c r="F147" i="12"/>
  <c r="F247" i="12"/>
  <c r="F222" i="12"/>
  <c r="F147" i="14"/>
  <c r="F247" i="14"/>
  <c r="F222" i="14"/>
  <c r="F148" i="15"/>
  <c r="F148" i="16"/>
  <c r="F248" i="16"/>
  <c r="F223" i="16"/>
  <c r="F148" i="17"/>
  <c r="F248" i="17"/>
  <c r="F223" i="17"/>
  <c r="F148" i="18"/>
  <c r="F248" i="18"/>
  <c r="F223" i="18"/>
  <c r="F148" i="19"/>
  <c r="F248" i="19"/>
  <c r="F223" i="19"/>
  <c r="F148" i="20"/>
  <c r="F248" i="20"/>
  <c r="F223" i="20"/>
  <c r="F148" i="57"/>
  <c r="F248" i="57"/>
  <c r="F223" i="57"/>
  <c r="F148" i="21"/>
  <c r="F248" i="21"/>
  <c r="F223" i="21"/>
  <c r="F148" i="22"/>
  <c r="I148" i="22"/>
  <c r="F248" i="22"/>
  <c r="F223" i="22"/>
  <c r="F148" i="62"/>
  <c r="F248" i="62"/>
  <c r="F223" i="62"/>
  <c r="F148" i="23"/>
  <c r="F248" i="23"/>
  <c r="F223" i="23"/>
  <c r="F148" i="24"/>
  <c r="F248" i="24"/>
  <c r="F223" i="24"/>
  <c r="F148" i="25"/>
  <c r="F173" i="25"/>
  <c r="F248" i="25"/>
  <c r="F223" i="25"/>
  <c r="F148" i="26"/>
  <c r="F148" i="27"/>
  <c r="F248" i="27"/>
  <c r="F223" i="27"/>
  <c r="F148" i="28"/>
  <c r="F248" i="28"/>
  <c r="F223" i="28"/>
  <c r="F148" i="29"/>
  <c r="F248" i="29"/>
  <c r="F223" i="29"/>
  <c r="F198" i="30"/>
  <c r="F148" i="30"/>
  <c r="F173" i="30"/>
  <c r="F248" i="30"/>
  <c r="F223" i="30"/>
  <c r="F273" i="30"/>
  <c r="F148" i="31"/>
  <c r="F248" i="31"/>
  <c r="F223" i="31"/>
  <c r="F148" i="32"/>
  <c r="F248" i="32"/>
  <c r="F223" i="32"/>
  <c r="F148" i="59"/>
  <c r="F248" i="59"/>
  <c r="F223" i="59"/>
  <c r="F148" i="33"/>
  <c r="F248" i="33"/>
  <c r="F223" i="33"/>
  <c r="F148" i="34"/>
  <c r="F148" i="35"/>
  <c r="F248" i="35"/>
  <c r="F223" i="35"/>
  <c r="F148" i="36"/>
  <c r="F248" i="36"/>
  <c r="F223" i="36"/>
  <c r="F148" i="37"/>
  <c r="F148" i="38"/>
  <c r="F248" i="38"/>
  <c r="F223" i="38"/>
  <c r="F148" i="39"/>
  <c r="F248" i="39"/>
  <c r="F223" i="39"/>
  <c r="F148" i="40"/>
  <c r="F248" i="40"/>
  <c r="F223" i="40"/>
  <c r="F198" i="41"/>
  <c r="F148" i="41"/>
  <c r="F173" i="41"/>
  <c r="F248" i="41"/>
  <c r="F223" i="41"/>
  <c r="F273" i="41"/>
  <c r="F148" i="6"/>
  <c r="F248" i="6"/>
  <c r="F223" i="6"/>
  <c r="F148" i="9"/>
  <c r="F248" i="9"/>
  <c r="F223" i="9"/>
  <c r="F148" i="10"/>
  <c r="F248" i="10"/>
  <c r="F223" i="10"/>
  <c r="F148" i="11"/>
  <c r="F148" i="12"/>
  <c r="F248" i="12"/>
  <c r="F223" i="12"/>
  <c r="F148" i="14"/>
  <c r="F248" i="14"/>
  <c r="F223" i="14"/>
  <c r="F149" i="15"/>
  <c r="F149" i="16"/>
  <c r="F249" i="16"/>
  <c r="F224" i="16"/>
  <c r="F149" i="17"/>
  <c r="F249" i="17"/>
  <c r="F224" i="17"/>
  <c r="F149" i="18"/>
  <c r="F249" i="18"/>
  <c r="F224" i="18"/>
  <c r="F149" i="19"/>
  <c r="F249" i="19"/>
  <c r="F224" i="19"/>
  <c r="F149" i="20"/>
  <c r="F249" i="20"/>
  <c r="F224" i="20"/>
  <c r="F149" i="57"/>
  <c r="F249" i="57"/>
  <c r="F224" i="57"/>
  <c r="F149" i="21"/>
  <c r="F249" i="21"/>
  <c r="F224" i="21"/>
  <c r="F149" i="22"/>
  <c r="F249" i="22"/>
  <c r="F224" i="22"/>
  <c r="F149" i="62"/>
  <c r="F249" i="62"/>
  <c r="F224" i="62"/>
  <c r="F149" i="23"/>
  <c r="F249" i="23"/>
  <c r="F224" i="23"/>
  <c r="F149" i="24"/>
  <c r="F249" i="24"/>
  <c r="F224" i="24"/>
  <c r="F149" i="25"/>
  <c r="F174" i="25"/>
  <c r="F249" i="25"/>
  <c r="F224" i="25"/>
  <c r="F149" i="26"/>
  <c r="F149" i="27"/>
  <c r="F249" i="27"/>
  <c r="F224" i="27"/>
  <c r="F149" i="28"/>
  <c r="F249" i="28"/>
  <c r="F224" i="28"/>
  <c r="F149" i="29"/>
  <c r="F249" i="29"/>
  <c r="F224" i="29"/>
  <c r="F199" i="30"/>
  <c r="F149" i="30"/>
  <c r="F174" i="30"/>
  <c r="F249" i="30"/>
  <c r="F224" i="30"/>
  <c r="F274" i="30"/>
  <c r="F149" i="31"/>
  <c r="F249" i="31"/>
  <c r="F224" i="31"/>
  <c r="F149" i="32"/>
  <c r="F249" i="32"/>
  <c r="F224" i="32"/>
  <c r="F149" i="59"/>
  <c r="F249" i="59"/>
  <c r="F224" i="59"/>
  <c r="F149" i="33"/>
  <c r="F174" i="33" s="1"/>
  <c r="F249" i="33"/>
  <c r="F224" i="33"/>
  <c r="F149" i="34"/>
  <c r="F149" i="35"/>
  <c r="F249" i="35"/>
  <c r="F224" i="35"/>
  <c r="F149" i="36"/>
  <c r="F249" i="36"/>
  <c r="F224" i="36"/>
  <c r="F149" i="37"/>
  <c r="F149" i="38"/>
  <c r="F249" i="38"/>
  <c r="F224" i="38"/>
  <c r="F149" i="39"/>
  <c r="F249" i="39"/>
  <c r="F224" i="39"/>
  <c r="F149" i="40"/>
  <c r="F249" i="40"/>
  <c r="F224" i="40"/>
  <c r="F199" i="41"/>
  <c r="F149" i="41"/>
  <c r="F174" i="41"/>
  <c r="F249" i="41"/>
  <c r="F224" i="41"/>
  <c r="F274" i="41"/>
  <c r="F149" i="6"/>
  <c r="F249" i="6"/>
  <c r="F224" i="6"/>
  <c r="F149" i="9"/>
  <c r="F249" i="9"/>
  <c r="F224" i="9"/>
  <c r="F149" i="10"/>
  <c r="F249" i="10"/>
  <c r="F224" i="10"/>
  <c r="F149" i="11"/>
  <c r="F149" i="12"/>
  <c r="F249" i="12"/>
  <c r="F224" i="12"/>
  <c r="F149" i="14"/>
  <c r="F249" i="14"/>
  <c r="F224" i="14"/>
  <c r="F150" i="15"/>
  <c r="F150" i="16"/>
  <c r="F250" i="16"/>
  <c r="F225" i="16"/>
  <c r="F150" i="17"/>
  <c r="F250" i="17"/>
  <c r="F225" i="17"/>
  <c r="F150" i="18"/>
  <c r="F250" i="18"/>
  <c r="F225" i="18"/>
  <c r="F150" i="19"/>
  <c r="F250" i="19"/>
  <c r="F225" i="19"/>
  <c r="F150" i="20"/>
  <c r="F250" i="20"/>
  <c r="F225" i="20"/>
  <c r="F150" i="57"/>
  <c r="F250" i="57"/>
  <c r="F225" i="57"/>
  <c r="F150" i="21"/>
  <c r="F175" i="21"/>
  <c r="F250" i="21"/>
  <c r="F225" i="21"/>
  <c r="F150" i="22"/>
  <c r="F250" i="22"/>
  <c r="F225" i="22"/>
  <c r="F150" i="62"/>
  <c r="F250" i="62"/>
  <c r="F225" i="62"/>
  <c r="F150" i="23"/>
  <c r="F250" i="23"/>
  <c r="F225" i="23"/>
  <c r="F150" i="24"/>
  <c r="F250" i="24"/>
  <c r="F225" i="24"/>
  <c r="F150" i="25"/>
  <c r="F250" i="25"/>
  <c r="F225" i="25"/>
  <c r="F150" i="26"/>
  <c r="F150" i="27"/>
  <c r="F250" i="27"/>
  <c r="F225" i="27"/>
  <c r="F150" i="28"/>
  <c r="F250" i="28"/>
  <c r="F225" i="28"/>
  <c r="F150" i="29"/>
  <c r="F250" i="29"/>
  <c r="F225" i="29"/>
  <c r="F200" i="30"/>
  <c r="F150" i="30"/>
  <c r="F175" i="30"/>
  <c r="F250" i="30"/>
  <c r="F225" i="30"/>
  <c r="F275" i="30"/>
  <c r="F150" i="31"/>
  <c r="F250" i="31"/>
  <c r="F225" i="31"/>
  <c r="F150" i="32"/>
  <c r="F250" i="32"/>
  <c r="F225" i="32"/>
  <c r="F150" i="59"/>
  <c r="F250" i="59"/>
  <c r="F225" i="59"/>
  <c r="F150" i="33"/>
  <c r="F175" i="33" s="1"/>
  <c r="F250" i="33"/>
  <c r="F225" i="33"/>
  <c r="F150" i="34"/>
  <c r="F150" i="35"/>
  <c r="F250" i="35"/>
  <c r="F225" i="35"/>
  <c r="F150" i="36"/>
  <c r="F250" i="36"/>
  <c r="F225" i="36"/>
  <c r="F150" i="37"/>
  <c r="F150" i="38"/>
  <c r="F250" i="38"/>
  <c r="F225" i="38"/>
  <c r="F150" i="39"/>
  <c r="F250" i="39"/>
  <c r="F225" i="39"/>
  <c r="F150" i="40"/>
  <c r="F250" i="40"/>
  <c r="F225" i="40"/>
  <c r="F200" i="41"/>
  <c r="F150" i="41"/>
  <c r="F175" i="41"/>
  <c r="F250" i="41"/>
  <c r="F225" i="41"/>
  <c r="F275" i="41"/>
  <c r="F150" i="6"/>
  <c r="F250" i="6"/>
  <c r="F225" i="6"/>
  <c r="F150" i="9"/>
  <c r="F250" i="9"/>
  <c r="F225" i="9"/>
  <c r="F150" i="10"/>
  <c r="F250" i="10"/>
  <c r="F225" i="10"/>
  <c r="F150" i="11"/>
  <c r="F150" i="12"/>
  <c r="F250" i="12"/>
  <c r="F225" i="12"/>
  <c r="F150" i="14"/>
  <c r="F250" i="14"/>
  <c r="F225" i="14"/>
  <c r="F52" i="34"/>
  <c r="F250" i="34"/>
  <c r="F225" i="34"/>
  <c r="F151" i="15"/>
  <c r="F151" i="16"/>
  <c r="F251" i="16"/>
  <c r="F226" i="16"/>
  <c r="F151" i="17"/>
  <c r="F251" i="17"/>
  <c r="F226" i="17"/>
  <c r="F151" i="18"/>
  <c r="F251" i="18"/>
  <c r="F226" i="18"/>
  <c r="F151" i="19"/>
  <c r="F251" i="19"/>
  <c r="F226" i="19"/>
  <c r="F151" i="20"/>
  <c r="F251" i="20"/>
  <c r="F226" i="20"/>
  <c r="F151" i="57"/>
  <c r="F251" i="57"/>
  <c r="F226" i="57"/>
  <c r="F151" i="21"/>
  <c r="F176" i="21" s="1"/>
  <c r="F251" i="21"/>
  <c r="F226" i="21"/>
  <c r="F151" i="22"/>
  <c r="F251" i="22"/>
  <c r="F226" i="22"/>
  <c r="F151" i="62"/>
  <c r="F251" i="62"/>
  <c r="F226" i="62"/>
  <c r="F151" i="23"/>
  <c r="F251" i="23"/>
  <c r="F226" i="23"/>
  <c r="F151" i="24"/>
  <c r="F251" i="24"/>
  <c r="F226" i="24"/>
  <c r="F151" i="25"/>
  <c r="F251" i="25"/>
  <c r="F226" i="25"/>
  <c r="F151" i="26"/>
  <c r="F151" i="27"/>
  <c r="F251" i="27"/>
  <c r="F226" i="27"/>
  <c r="F151" i="28"/>
  <c r="F251" i="28"/>
  <c r="F226" i="28"/>
  <c r="F151" i="29"/>
  <c r="F251" i="29"/>
  <c r="F226" i="29"/>
  <c r="F201" i="30"/>
  <c r="F151" i="30"/>
  <c r="F176" i="30"/>
  <c r="F251" i="30"/>
  <c r="F226" i="30"/>
  <c r="F276" i="30"/>
  <c r="F151" i="31"/>
  <c r="F251" i="31"/>
  <c r="F226" i="31"/>
  <c r="F151" i="32"/>
  <c r="F251" i="32"/>
  <c r="F226" i="32"/>
  <c r="F151" i="59"/>
  <c r="F251" i="59"/>
  <c r="F226" i="59"/>
  <c r="F151" i="33"/>
  <c r="F251" i="33"/>
  <c r="F226" i="33"/>
  <c r="F151" i="34"/>
  <c r="F151" i="35"/>
  <c r="F251" i="35"/>
  <c r="F226" i="35"/>
  <c r="F151" i="36"/>
  <c r="F251" i="36"/>
  <c r="F226" i="36"/>
  <c r="F151" i="37"/>
  <c r="F151" i="38"/>
  <c r="F251" i="38"/>
  <c r="F226" i="38"/>
  <c r="F151" i="39"/>
  <c r="F251" i="39"/>
  <c r="F226" i="39"/>
  <c r="F151" i="40"/>
  <c r="F251" i="40"/>
  <c r="F226" i="40"/>
  <c r="F201" i="41"/>
  <c r="F151" i="41"/>
  <c r="F176" i="41"/>
  <c r="F251" i="41"/>
  <c r="F226" i="41"/>
  <c r="F276" i="41"/>
  <c r="F151" i="6"/>
  <c r="F251" i="6"/>
  <c r="F226" i="6"/>
  <c r="F151" i="9"/>
  <c r="F251" i="9"/>
  <c r="F226" i="9"/>
  <c r="F151" i="10"/>
  <c r="F251" i="10"/>
  <c r="F226" i="10"/>
  <c r="F151" i="11"/>
  <c r="F151" i="12"/>
  <c r="F176" i="12" s="1"/>
  <c r="F251" i="12"/>
  <c r="F226" i="12"/>
  <c r="F151" i="14"/>
  <c r="F251" i="14"/>
  <c r="F226" i="14"/>
  <c r="F152" i="15"/>
  <c r="F152" i="16"/>
  <c r="F177" i="16" s="1"/>
  <c r="F252" i="16"/>
  <c r="F227" i="16"/>
  <c r="F152" i="17"/>
  <c r="F252" i="17"/>
  <c r="F227" i="17"/>
  <c r="F152" i="18"/>
  <c r="F252" i="18"/>
  <c r="F227" i="18"/>
  <c r="F152" i="19"/>
  <c r="F252" i="19"/>
  <c r="F227" i="19"/>
  <c r="F152" i="20"/>
  <c r="F252" i="20"/>
  <c r="F227" i="20"/>
  <c r="F152" i="57"/>
  <c r="F252" i="57"/>
  <c r="F227" i="57"/>
  <c r="F152" i="21"/>
  <c r="F252" i="21"/>
  <c r="F227" i="21"/>
  <c r="F152" i="22"/>
  <c r="F252" i="22"/>
  <c r="F227" i="22"/>
  <c r="F152" i="62"/>
  <c r="F252" i="62"/>
  <c r="F227" i="62"/>
  <c r="F152" i="23"/>
  <c r="F252" i="23"/>
  <c r="F227" i="23"/>
  <c r="F152" i="24"/>
  <c r="F252" i="24"/>
  <c r="F227" i="24"/>
  <c r="F152" i="25"/>
  <c r="F252" i="25"/>
  <c r="F227" i="25"/>
  <c r="F152" i="26"/>
  <c r="F152" i="27"/>
  <c r="F252" i="27"/>
  <c r="F227" i="27"/>
  <c r="F152" i="28"/>
  <c r="F252" i="28"/>
  <c r="F227" i="28"/>
  <c r="F152" i="29"/>
  <c r="F177" i="29"/>
  <c r="F252" i="29"/>
  <c r="F227" i="29"/>
  <c r="F202" i="30"/>
  <c r="F152" i="30"/>
  <c r="F177" i="30"/>
  <c r="F252" i="30"/>
  <c r="F227" i="30"/>
  <c r="F277" i="30"/>
  <c r="F152" i="31"/>
  <c r="F177" i="31"/>
  <c r="F252" i="31"/>
  <c r="F227" i="31"/>
  <c r="F152" i="32"/>
  <c r="F252" i="32"/>
  <c r="F227" i="32"/>
  <c r="F152" i="59"/>
  <c r="F252" i="59"/>
  <c r="F227" i="59"/>
  <c r="F152" i="33"/>
  <c r="F252" i="33"/>
  <c r="F227" i="33"/>
  <c r="F152" i="34"/>
  <c r="F152" i="35"/>
  <c r="F252" i="35"/>
  <c r="F227" i="35"/>
  <c r="F152" i="36"/>
  <c r="F252" i="36"/>
  <c r="F227" i="36"/>
  <c r="F152" i="37"/>
  <c r="F152" i="38"/>
  <c r="F252" i="38"/>
  <c r="F227" i="38"/>
  <c r="F152" i="39"/>
  <c r="F252" i="39"/>
  <c r="F227" i="39"/>
  <c r="F152" i="40"/>
  <c r="F252" i="40"/>
  <c r="F227" i="40"/>
  <c r="F202" i="41"/>
  <c r="F152" i="41"/>
  <c r="F177" i="41"/>
  <c r="F252" i="41"/>
  <c r="F227" i="41"/>
  <c r="F277" i="41"/>
  <c r="F152" i="6"/>
  <c r="F252" i="6"/>
  <c r="F227" i="6"/>
  <c r="F152" i="9"/>
  <c r="F252" i="9"/>
  <c r="F227" i="9"/>
  <c r="F152" i="10"/>
  <c r="F252" i="10"/>
  <c r="F227" i="10"/>
  <c r="F152" i="11"/>
  <c r="F152" i="12"/>
  <c r="F177" i="12" s="1"/>
  <c r="F252" i="12"/>
  <c r="F227" i="12"/>
  <c r="F152" i="14"/>
  <c r="F252" i="14"/>
  <c r="F227" i="14"/>
  <c r="F156" i="15"/>
  <c r="F156" i="16"/>
  <c r="F256" i="16"/>
  <c r="F231" i="16"/>
  <c r="F156" i="17"/>
  <c r="F256" i="17"/>
  <c r="F231" i="17"/>
  <c r="F156" i="18"/>
  <c r="F256" i="18"/>
  <c r="F231" i="18"/>
  <c r="F156" i="19"/>
  <c r="F256" i="19"/>
  <c r="F231" i="19"/>
  <c r="F156" i="20"/>
  <c r="F256" i="20"/>
  <c r="F231" i="20"/>
  <c r="F156" i="57"/>
  <c r="F256" i="57"/>
  <c r="F231" i="57"/>
  <c r="F156" i="21"/>
  <c r="F256" i="21"/>
  <c r="F231" i="21"/>
  <c r="F156" i="22"/>
  <c r="F256" i="22"/>
  <c r="F231" i="22"/>
  <c r="F156" i="62"/>
  <c r="F256" i="62"/>
  <c r="F231" i="62"/>
  <c r="F156" i="23"/>
  <c r="F256" i="23"/>
  <c r="F231" i="23"/>
  <c r="F156" i="24"/>
  <c r="F256" i="24"/>
  <c r="F231" i="24"/>
  <c r="F156" i="25"/>
  <c r="F181" i="25"/>
  <c r="F256" i="25"/>
  <c r="F231" i="25"/>
  <c r="F156" i="26"/>
  <c r="F156" i="27"/>
  <c r="F256" i="27"/>
  <c r="F231" i="27"/>
  <c r="F156" i="28"/>
  <c r="F256" i="28"/>
  <c r="F231" i="28"/>
  <c r="F156" i="29"/>
  <c r="F256" i="29"/>
  <c r="F231" i="29"/>
  <c r="F206" i="30"/>
  <c r="F156" i="30"/>
  <c r="F181" i="30"/>
  <c r="F256" i="30"/>
  <c r="F231" i="30"/>
  <c r="F281" i="30"/>
  <c r="F156" i="31"/>
  <c r="F256" i="31"/>
  <c r="F231" i="31"/>
  <c r="F156" i="32"/>
  <c r="F256" i="32"/>
  <c r="F231" i="32"/>
  <c r="F156" i="59"/>
  <c r="F256" i="59"/>
  <c r="F231" i="59"/>
  <c r="F156" i="33"/>
  <c r="F256" i="33"/>
  <c r="F231" i="33"/>
  <c r="F156" i="34"/>
  <c r="F156" i="35"/>
  <c r="F256" i="35"/>
  <c r="F231" i="35"/>
  <c r="F156" i="36"/>
  <c r="F256" i="36"/>
  <c r="F231" i="36"/>
  <c r="F156" i="37"/>
  <c r="F156" i="38"/>
  <c r="F256" i="38"/>
  <c r="F231" i="38"/>
  <c r="F156" i="39"/>
  <c r="F256" i="39"/>
  <c r="F231" i="39"/>
  <c r="F156" i="40"/>
  <c r="F256" i="40"/>
  <c r="F231" i="40"/>
  <c r="F206" i="41"/>
  <c r="F156" i="41"/>
  <c r="F181" i="41"/>
  <c r="F256" i="41"/>
  <c r="F231" i="41"/>
  <c r="F281" i="41"/>
  <c r="F156" i="6"/>
  <c r="F256" i="6"/>
  <c r="F231" i="6"/>
  <c r="F156" i="9"/>
  <c r="F256" i="9"/>
  <c r="F231" i="9"/>
  <c r="F156" i="10"/>
  <c r="I156" i="10"/>
  <c r="F256" i="10"/>
  <c r="F231" i="10"/>
  <c r="F156" i="11"/>
  <c r="F156" i="12"/>
  <c r="F256" i="12"/>
  <c r="F231" i="12"/>
  <c r="F156" i="14"/>
  <c r="F256" i="14"/>
  <c r="F231" i="14"/>
  <c r="F157" i="15"/>
  <c r="F157" i="16"/>
  <c r="F257" i="16"/>
  <c r="F232" i="16"/>
  <c r="F157" i="17"/>
  <c r="F257" i="17"/>
  <c r="F232" i="17"/>
  <c r="F157" i="18"/>
  <c r="F257" i="18"/>
  <c r="F232" i="18"/>
  <c r="F157" i="19"/>
  <c r="F257" i="19"/>
  <c r="F232" i="19"/>
  <c r="F157" i="20"/>
  <c r="F257" i="20"/>
  <c r="F232" i="20"/>
  <c r="F157" i="57"/>
  <c r="F257" i="57"/>
  <c r="F232" i="57"/>
  <c r="F157" i="21"/>
  <c r="F257" i="21"/>
  <c r="F232" i="21"/>
  <c r="F157" i="22"/>
  <c r="F257" i="22"/>
  <c r="F232" i="22"/>
  <c r="F157" i="62"/>
  <c r="F257" i="62"/>
  <c r="F232" i="62"/>
  <c r="F157" i="23"/>
  <c r="F257" i="23"/>
  <c r="F232" i="23"/>
  <c r="F157" i="24"/>
  <c r="F257" i="24"/>
  <c r="F232" i="24"/>
  <c r="F157" i="25"/>
  <c r="F182" i="25"/>
  <c r="F257" i="25"/>
  <c r="F232" i="25"/>
  <c r="F157" i="26"/>
  <c r="F157" i="27"/>
  <c r="F257" i="27"/>
  <c r="F232" i="27"/>
  <c r="F157" i="28"/>
  <c r="F257" i="28"/>
  <c r="F232" i="28"/>
  <c r="F157" i="29"/>
  <c r="F257" i="29"/>
  <c r="F232" i="29"/>
  <c r="F207" i="30"/>
  <c r="F157" i="30"/>
  <c r="F182" i="30"/>
  <c r="F257" i="30"/>
  <c r="F232" i="30"/>
  <c r="F282" i="30"/>
  <c r="F157" i="31"/>
  <c r="F257" i="31"/>
  <c r="F232" i="31"/>
  <c r="F157" i="32"/>
  <c r="F257" i="32"/>
  <c r="F232" i="32"/>
  <c r="F157" i="59"/>
  <c r="F257" i="59"/>
  <c r="F232" i="59"/>
  <c r="F157" i="33"/>
  <c r="F182" i="33" s="1"/>
  <c r="F257" i="33"/>
  <c r="F232" i="33"/>
  <c r="F157" i="34"/>
  <c r="F157" i="35"/>
  <c r="F257" i="35"/>
  <c r="F232" i="35"/>
  <c r="F157" i="36"/>
  <c r="F257" i="36"/>
  <c r="F232" i="36"/>
  <c r="F157" i="37"/>
  <c r="F157" i="38"/>
  <c r="F257" i="38"/>
  <c r="F232" i="38"/>
  <c r="F157" i="39"/>
  <c r="F257" i="39"/>
  <c r="F232" i="39"/>
  <c r="F157" i="40"/>
  <c r="F257" i="40"/>
  <c r="F232" i="40"/>
  <c r="F207" i="41"/>
  <c r="F157" i="41"/>
  <c r="F182" i="41"/>
  <c r="F257" i="41"/>
  <c r="F232" i="41"/>
  <c r="F282" i="41"/>
  <c r="F157" i="6"/>
  <c r="F257" i="6"/>
  <c r="F232" i="6"/>
  <c r="F157" i="9"/>
  <c r="F257" i="9"/>
  <c r="F232" i="9"/>
  <c r="F157" i="10"/>
  <c r="I157" i="10"/>
  <c r="F257" i="10"/>
  <c r="F232" i="10"/>
  <c r="F157" i="11"/>
  <c r="F157" i="12"/>
  <c r="F257" i="12"/>
  <c r="F232" i="12"/>
  <c r="F157" i="14"/>
  <c r="F257" i="14"/>
  <c r="F232" i="14"/>
  <c r="F158" i="15"/>
  <c r="F158" i="16"/>
  <c r="F258" i="16"/>
  <c r="F233" i="16"/>
  <c r="F158" i="17"/>
  <c r="F258" i="17"/>
  <c r="F233" i="17"/>
  <c r="F158" i="18"/>
  <c r="F258" i="18"/>
  <c r="F233" i="18"/>
  <c r="F158" i="19"/>
  <c r="F258" i="19"/>
  <c r="F233" i="19"/>
  <c r="F158" i="20"/>
  <c r="F258" i="20"/>
  <c r="F233" i="20"/>
  <c r="F158" i="57"/>
  <c r="F258" i="57"/>
  <c r="F233" i="57"/>
  <c r="F158" i="21"/>
  <c r="F258" i="21"/>
  <c r="F233" i="21"/>
  <c r="F158" i="22"/>
  <c r="F258" i="22"/>
  <c r="F233" i="22"/>
  <c r="F158" i="62"/>
  <c r="F258" i="62"/>
  <c r="F233" i="62"/>
  <c r="F158" i="23"/>
  <c r="F258" i="23"/>
  <c r="F233" i="23"/>
  <c r="F158" i="24"/>
  <c r="F258" i="24"/>
  <c r="F233" i="24"/>
  <c r="F158" i="25"/>
  <c r="F258" i="25"/>
  <c r="F233" i="25"/>
  <c r="F158" i="26"/>
  <c r="F158" i="27"/>
  <c r="F258" i="27"/>
  <c r="F233" i="27"/>
  <c r="F158" i="28"/>
  <c r="F258" i="28"/>
  <c r="F233" i="28"/>
  <c r="F158" i="29"/>
  <c r="F258" i="29"/>
  <c r="F233" i="29"/>
  <c r="F208" i="30"/>
  <c r="F158" i="30"/>
  <c r="F183" i="30"/>
  <c r="F258" i="30"/>
  <c r="F233" i="30"/>
  <c r="F283" i="30"/>
  <c r="F158" i="31"/>
  <c r="F258" i="31"/>
  <c r="F233" i="31"/>
  <c r="F158" i="32"/>
  <c r="F258" i="32"/>
  <c r="F233" i="32"/>
  <c r="F158" i="59"/>
  <c r="F258" i="59"/>
  <c r="F233" i="59"/>
  <c r="F158" i="33"/>
  <c r="F258" i="33"/>
  <c r="F233" i="33"/>
  <c r="F158" i="34"/>
  <c r="F158" i="35"/>
  <c r="F258" i="35"/>
  <c r="F233" i="35"/>
  <c r="F158" i="36"/>
  <c r="F258" i="36"/>
  <c r="F233" i="36"/>
  <c r="F158" i="37"/>
  <c r="F158" i="38"/>
  <c r="I158" i="38"/>
  <c r="F258" i="38"/>
  <c r="F233" i="38"/>
  <c r="F158" i="39"/>
  <c r="F258" i="39"/>
  <c r="F233" i="39"/>
  <c r="F158" i="40"/>
  <c r="F183" i="40"/>
  <c r="F258" i="40"/>
  <c r="F233" i="40"/>
  <c r="F208" i="41"/>
  <c r="F158" i="41"/>
  <c r="F183" i="41"/>
  <c r="F258" i="41"/>
  <c r="F233" i="41"/>
  <c r="F283" i="41"/>
  <c r="F158" i="6"/>
  <c r="F258" i="6"/>
  <c r="F233" i="6"/>
  <c r="F158" i="9"/>
  <c r="F258" i="9"/>
  <c r="F233" i="9"/>
  <c r="F158" i="10"/>
  <c r="I158" i="10"/>
  <c r="F258" i="10"/>
  <c r="F233" i="10"/>
  <c r="F158" i="11"/>
  <c r="F158" i="12"/>
  <c r="F258" i="12"/>
  <c r="F233" i="12"/>
  <c r="F158" i="14"/>
  <c r="F258" i="14"/>
  <c r="F233" i="14"/>
  <c r="F161" i="15"/>
  <c r="F161" i="16"/>
  <c r="F186" i="16" s="1"/>
  <c r="F261" i="16"/>
  <c r="F236" i="16"/>
  <c r="F161" i="17"/>
  <c r="F261" i="17"/>
  <c r="F236" i="17"/>
  <c r="F161" i="18"/>
  <c r="F261" i="18"/>
  <c r="F236" i="18"/>
  <c r="F161" i="19"/>
  <c r="F261" i="19"/>
  <c r="F236" i="19"/>
  <c r="F161" i="20"/>
  <c r="F261" i="20"/>
  <c r="F236" i="20"/>
  <c r="F161" i="57"/>
  <c r="F261" i="57"/>
  <c r="F236" i="57"/>
  <c r="F161" i="21"/>
  <c r="F261" i="21"/>
  <c r="F236" i="21"/>
  <c r="F161" i="22"/>
  <c r="F261" i="22"/>
  <c r="F236" i="22"/>
  <c r="F161" i="62"/>
  <c r="F261" i="62"/>
  <c r="F236" i="62"/>
  <c r="F161" i="23"/>
  <c r="F261" i="23"/>
  <c r="F236" i="23"/>
  <c r="F161" i="24"/>
  <c r="F261" i="24"/>
  <c r="F236" i="24"/>
  <c r="F161" i="25"/>
  <c r="F261" i="25"/>
  <c r="F236" i="25"/>
  <c r="F161" i="26"/>
  <c r="F161" i="27"/>
  <c r="F261" i="27"/>
  <c r="F236" i="27"/>
  <c r="F161" i="28"/>
  <c r="F261" i="28"/>
  <c r="F236" i="28"/>
  <c r="F161" i="29"/>
  <c r="F261" i="29"/>
  <c r="F236" i="29"/>
  <c r="F211" i="30"/>
  <c r="F161" i="30"/>
  <c r="F186" i="30"/>
  <c r="F261" i="30"/>
  <c r="F236" i="30"/>
  <c r="F286" i="30"/>
  <c r="F161" i="31"/>
  <c r="F186" i="31"/>
  <c r="F261" i="31"/>
  <c r="F236" i="31"/>
  <c r="F161" i="32"/>
  <c r="F261" i="32"/>
  <c r="F236" i="32"/>
  <c r="F161" i="59"/>
  <c r="F261" i="59"/>
  <c r="F236" i="59"/>
  <c r="F161" i="33"/>
  <c r="F261" i="33"/>
  <c r="F236" i="33"/>
  <c r="F161" i="34"/>
  <c r="F161" i="35"/>
  <c r="F261" i="35"/>
  <c r="F236" i="35"/>
  <c r="F161" i="36"/>
  <c r="F261" i="36"/>
  <c r="F236" i="36"/>
  <c r="F161" i="37"/>
  <c r="F161" i="38"/>
  <c r="F261" i="38"/>
  <c r="F236" i="38"/>
  <c r="F161" i="39"/>
  <c r="F261" i="39"/>
  <c r="F236" i="39"/>
  <c r="F161" i="40"/>
  <c r="F261" i="40"/>
  <c r="F236" i="40"/>
  <c r="F211" i="41"/>
  <c r="F161" i="41"/>
  <c r="F186" i="41"/>
  <c r="F261" i="41"/>
  <c r="F236" i="41"/>
  <c r="F286" i="41"/>
  <c r="F161" i="6"/>
  <c r="F261" i="6"/>
  <c r="F236" i="6"/>
  <c r="F161" i="9"/>
  <c r="F186" i="9" s="1"/>
  <c r="F261" i="9"/>
  <c r="F236" i="9"/>
  <c r="F161" i="10"/>
  <c r="F261" i="10"/>
  <c r="F236" i="10"/>
  <c r="F161" i="11"/>
  <c r="F161" i="12"/>
  <c r="F261" i="12"/>
  <c r="F236" i="12"/>
  <c r="F161" i="14"/>
  <c r="F261" i="14"/>
  <c r="F236" i="14"/>
  <c r="F162" i="15"/>
  <c r="F162" i="16"/>
  <c r="F262" i="16"/>
  <c r="F237" i="16"/>
  <c r="F162" i="17"/>
  <c r="F262" i="17"/>
  <c r="F237" i="17"/>
  <c r="F162" i="18"/>
  <c r="F262" i="18"/>
  <c r="F237" i="18"/>
  <c r="F162" i="19"/>
  <c r="F262" i="19"/>
  <c r="F237" i="19"/>
  <c r="F162" i="20"/>
  <c r="F262" i="20"/>
  <c r="F237" i="20"/>
  <c r="F162" i="57"/>
  <c r="F262" i="57"/>
  <c r="F237" i="57"/>
  <c r="F162" i="21"/>
  <c r="F262" i="21"/>
  <c r="F237" i="21"/>
  <c r="F162" i="22"/>
  <c r="F262" i="22"/>
  <c r="F237" i="22"/>
  <c r="F162" i="62"/>
  <c r="F187" i="62" s="1"/>
  <c r="F262" i="62"/>
  <c r="F237" i="62"/>
  <c r="F162" i="23"/>
  <c r="F187" i="23"/>
  <c r="F262" i="23"/>
  <c r="F237" i="23"/>
  <c r="F162" i="24"/>
  <c r="F262" i="24"/>
  <c r="F237" i="24"/>
  <c r="F162" i="25"/>
  <c r="F262" i="25"/>
  <c r="F237" i="25"/>
  <c r="F162" i="26"/>
  <c r="I162" i="26" s="1"/>
  <c r="F162" i="27"/>
  <c r="F262" i="27"/>
  <c r="F237" i="27"/>
  <c r="F162" i="28"/>
  <c r="F262" i="28"/>
  <c r="F237" i="28"/>
  <c r="F162" i="29"/>
  <c r="F187" i="29"/>
  <c r="F262" i="29"/>
  <c r="F237" i="29"/>
  <c r="F212" i="30"/>
  <c r="F162" i="30"/>
  <c r="F187" i="30"/>
  <c r="F262" i="30"/>
  <c r="F237" i="30"/>
  <c r="F287" i="30"/>
  <c r="F162" i="31"/>
  <c r="F262" i="31"/>
  <c r="F237" i="31"/>
  <c r="F162" i="32"/>
  <c r="F262" i="32"/>
  <c r="F237" i="32"/>
  <c r="F162" i="59"/>
  <c r="F262" i="59"/>
  <c r="F237" i="59"/>
  <c r="F162" i="33"/>
  <c r="F262" i="33"/>
  <c r="F237" i="33"/>
  <c r="F162" i="34"/>
  <c r="F162" i="35"/>
  <c r="F262" i="35"/>
  <c r="F237" i="35"/>
  <c r="F162" i="36"/>
  <c r="F262" i="36"/>
  <c r="F237" i="36"/>
  <c r="F162" i="37"/>
  <c r="F162" i="38"/>
  <c r="F262" i="38"/>
  <c r="F237" i="38"/>
  <c r="F162" i="39"/>
  <c r="F187" i="39"/>
  <c r="F262" i="39"/>
  <c r="F237" i="39"/>
  <c r="F162" i="40"/>
  <c r="F262" i="40"/>
  <c r="F237" i="40"/>
  <c r="F212" i="41"/>
  <c r="F162" i="41"/>
  <c r="F187" i="41"/>
  <c r="F262" i="41"/>
  <c r="F237" i="41"/>
  <c r="F287" i="41"/>
  <c r="F162" i="6"/>
  <c r="F262" i="6"/>
  <c r="F237" i="6"/>
  <c r="F162" i="9"/>
  <c r="F262" i="9"/>
  <c r="F237" i="9"/>
  <c r="F162" i="10"/>
  <c r="I162" i="10"/>
  <c r="F262" i="10"/>
  <c r="F237" i="10"/>
  <c r="F162" i="11"/>
  <c r="F162" i="12"/>
  <c r="F262" i="12"/>
  <c r="F237" i="12"/>
  <c r="F162" i="14"/>
  <c r="F262" i="14"/>
  <c r="F237" i="14"/>
  <c r="G103" i="46"/>
  <c r="G79" i="46"/>
  <c r="G31" i="46" s="1"/>
  <c r="G104" i="46"/>
  <c r="G80" i="46" s="1"/>
  <c r="G32" i="46" s="1"/>
  <c r="G107" i="46"/>
  <c r="G83" i="46"/>
  <c r="G35" i="46" s="1"/>
  <c r="G108" i="46"/>
  <c r="G84" i="46" s="1"/>
  <c r="G36" i="46" s="1"/>
  <c r="G150" i="15"/>
  <c r="G42" i="15"/>
  <c r="H353" i="15"/>
  <c r="G150" i="16"/>
  <c r="G42" i="16"/>
  <c r="G52" i="16"/>
  <c r="G250" i="16"/>
  <c r="G225" i="16"/>
  <c r="G150" i="17"/>
  <c r="G42" i="17"/>
  <c r="H42" i="17"/>
  <c r="G52" i="17"/>
  <c r="G257" i="17"/>
  <c r="G150" i="18"/>
  <c r="G42" i="18"/>
  <c r="G52" i="18"/>
  <c r="G250" i="18"/>
  <c r="G225" i="18"/>
  <c r="G150" i="19"/>
  <c r="G42" i="19"/>
  <c r="G52" i="19"/>
  <c r="G250" i="19"/>
  <c r="G225" i="19"/>
  <c r="G150" i="20"/>
  <c r="G42" i="20"/>
  <c r="G52" i="20"/>
  <c r="G250" i="20"/>
  <c r="G225" i="20"/>
  <c r="G150" i="57"/>
  <c r="G42" i="57"/>
  <c r="G52" i="57"/>
  <c r="G250" i="57"/>
  <c r="G225" i="57"/>
  <c r="G150" i="21"/>
  <c r="G175" i="21" s="1"/>
  <c r="G42" i="21"/>
  <c r="G52" i="21"/>
  <c r="G250" i="21"/>
  <c r="G225" i="21"/>
  <c r="G150" i="22"/>
  <c r="G42" i="22"/>
  <c r="G52" i="22"/>
  <c r="G250" i="22"/>
  <c r="G225" i="22"/>
  <c r="G150" i="62"/>
  <c r="G42" i="62"/>
  <c r="G52" i="62"/>
  <c r="G250" i="62"/>
  <c r="G225" i="62"/>
  <c r="G150" i="23"/>
  <c r="G42" i="23"/>
  <c r="G52" i="23"/>
  <c r="G250" i="23"/>
  <c r="G225" i="23"/>
  <c r="G150" i="24"/>
  <c r="G42" i="24"/>
  <c r="G52" i="24"/>
  <c r="G250" i="24"/>
  <c r="G225" i="24"/>
  <c r="G150" i="25"/>
  <c r="G42" i="25"/>
  <c r="G52" i="25"/>
  <c r="G250" i="25"/>
  <c r="G225" i="25"/>
  <c r="G150" i="26"/>
  <c r="G42" i="26"/>
  <c r="G150" i="27"/>
  <c r="G42" i="27"/>
  <c r="G52" i="27"/>
  <c r="G250" i="27"/>
  <c r="G225" i="27"/>
  <c r="G150" i="28"/>
  <c r="G42" i="28"/>
  <c r="G52" i="28"/>
  <c r="G250" i="28"/>
  <c r="G225" i="28"/>
  <c r="G150" i="29"/>
  <c r="G42" i="29"/>
  <c r="G52" i="29"/>
  <c r="G250" i="29"/>
  <c r="G225" i="29"/>
  <c r="G200" i="30"/>
  <c r="G150" i="30"/>
  <c r="G175" i="30"/>
  <c r="G42" i="30"/>
  <c r="G52" i="30"/>
  <c r="G250" i="30"/>
  <c r="G225" i="30"/>
  <c r="G275" i="30"/>
  <c r="G150" i="31"/>
  <c r="G42" i="31"/>
  <c r="G52" i="31"/>
  <c r="G250" i="31"/>
  <c r="G225" i="31"/>
  <c r="G150" i="32"/>
  <c r="G42" i="32"/>
  <c r="G52" i="32"/>
  <c r="G250" i="32"/>
  <c r="G225" i="32"/>
  <c r="G150" i="59"/>
  <c r="G42" i="59"/>
  <c r="G52" i="59"/>
  <c r="G250" i="59"/>
  <c r="G225" i="59"/>
  <c r="G150" i="33"/>
  <c r="G175" i="33"/>
  <c r="G42" i="33"/>
  <c r="G52" i="33"/>
  <c r="G250" i="33"/>
  <c r="G225" i="33"/>
  <c r="G150" i="34"/>
  <c r="G150" i="35"/>
  <c r="G42" i="35"/>
  <c r="G52" i="35"/>
  <c r="G250" i="35"/>
  <c r="G225" i="35"/>
  <c r="G150" i="36"/>
  <c r="G42" i="36"/>
  <c r="G52" i="36"/>
  <c r="G250" i="36"/>
  <c r="G225" i="36"/>
  <c r="G150" i="37"/>
  <c r="G42" i="37"/>
  <c r="G150" i="38"/>
  <c r="G42" i="38"/>
  <c r="G52" i="38"/>
  <c r="G250" i="38"/>
  <c r="G225" i="38"/>
  <c r="G150" i="39"/>
  <c r="G42" i="39"/>
  <c r="G52" i="39"/>
  <c r="G250" i="39"/>
  <c r="G225" i="39"/>
  <c r="G150" i="40"/>
  <c r="G42" i="40"/>
  <c r="G52" i="40"/>
  <c r="G250" i="40"/>
  <c r="G225" i="40"/>
  <c r="G200" i="41"/>
  <c r="G150" i="41"/>
  <c r="G175" i="41"/>
  <c r="G42" i="41"/>
  <c r="G52" i="41"/>
  <c r="G250" i="41"/>
  <c r="G225" i="41"/>
  <c r="G275" i="41"/>
  <c r="G150" i="6"/>
  <c r="G42" i="6"/>
  <c r="G52" i="6"/>
  <c r="G250" i="6"/>
  <c r="G225" i="6"/>
  <c r="G150" i="9"/>
  <c r="G42" i="9"/>
  <c r="G52" i="9"/>
  <c r="G250" i="9"/>
  <c r="G225" i="9"/>
  <c r="G150" i="10"/>
  <c r="G42" i="10"/>
  <c r="G52" i="10"/>
  <c r="G250" i="10"/>
  <c r="G225" i="10"/>
  <c r="G150" i="11"/>
  <c r="G42" i="11"/>
  <c r="G150" i="12"/>
  <c r="G42" i="12"/>
  <c r="G52" i="12"/>
  <c r="G250" i="12"/>
  <c r="G225" i="12"/>
  <c r="G150" i="14"/>
  <c r="G175" i="14"/>
  <c r="G42" i="14"/>
  <c r="G52" i="14"/>
  <c r="G250" i="14"/>
  <c r="G225" i="14"/>
  <c r="G111" i="46"/>
  <c r="G87" i="46" s="1"/>
  <c r="G39" i="46" s="1"/>
  <c r="G112" i="46"/>
  <c r="G88" i="46"/>
  <c r="G40" i="46" s="1"/>
  <c r="G153" i="15"/>
  <c r="G153" i="16"/>
  <c r="H42" i="16"/>
  <c r="G253" i="16"/>
  <c r="G228" i="16"/>
  <c r="G153" i="17"/>
  <c r="H153" i="17"/>
  <c r="G153" i="18"/>
  <c r="H42" i="18"/>
  <c r="G253" i="18"/>
  <c r="G228" i="18"/>
  <c r="G153" i="19"/>
  <c r="H42" i="19"/>
  <c r="G253" i="19"/>
  <c r="G228" i="19"/>
  <c r="G153" i="20"/>
  <c r="H42" i="20"/>
  <c r="G253" i="20"/>
  <c r="G228" i="20"/>
  <c r="G153" i="57"/>
  <c r="H42" i="57"/>
  <c r="G253" i="57"/>
  <c r="G228" i="57"/>
  <c r="G153" i="21"/>
  <c r="H42" i="21"/>
  <c r="G253" i="21"/>
  <c r="G228" i="21"/>
  <c r="G153" i="22"/>
  <c r="H153" i="22"/>
  <c r="H42" i="22"/>
  <c r="G253" i="22"/>
  <c r="G228" i="22"/>
  <c r="G153" i="62"/>
  <c r="H42" i="62"/>
  <c r="G253" i="62"/>
  <c r="G228" i="62"/>
  <c r="G153" i="23"/>
  <c r="H42" i="23"/>
  <c r="G253" i="23"/>
  <c r="G228" i="23"/>
  <c r="G153" i="24"/>
  <c r="H42" i="24"/>
  <c r="G253" i="24"/>
  <c r="G228" i="24"/>
  <c r="G153" i="25"/>
  <c r="H42" i="25"/>
  <c r="G253" i="25"/>
  <c r="G228" i="25"/>
  <c r="G153" i="26"/>
  <c r="G153" i="27"/>
  <c r="H42" i="27"/>
  <c r="G253" i="27"/>
  <c r="G228" i="27"/>
  <c r="G153" i="28"/>
  <c r="H42" i="28"/>
  <c r="G253" i="28"/>
  <c r="G228" i="28"/>
  <c r="G153" i="29"/>
  <c r="H42" i="29"/>
  <c r="G253" i="29"/>
  <c r="G228" i="29"/>
  <c r="G203" i="30"/>
  <c r="G153" i="30"/>
  <c r="H126" i="30"/>
  <c r="H42" i="30"/>
  <c r="G178" i="30"/>
  <c r="G253" i="30"/>
  <c r="G228" i="30"/>
  <c r="G278" i="30"/>
  <c r="G153" i="31"/>
  <c r="G178" i="31"/>
  <c r="H42" i="31"/>
  <c r="G253" i="31"/>
  <c r="G228" i="31"/>
  <c r="G153" i="32"/>
  <c r="H42" i="32"/>
  <c r="G253" i="32"/>
  <c r="G228" i="32"/>
  <c r="G153" i="59"/>
  <c r="H42" i="59"/>
  <c r="G253" i="59"/>
  <c r="G228" i="59"/>
  <c r="G153" i="33"/>
  <c r="H42" i="33"/>
  <c r="G253" i="33"/>
  <c r="G228" i="33"/>
  <c r="G153" i="34"/>
  <c r="G42" i="34"/>
  <c r="H42" i="34"/>
  <c r="G153" i="35"/>
  <c r="H153" i="35"/>
  <c r="H42" i="35"/>
  <c r="G253" i="35"/>
  <c r="G228" i="35"/>
  <c r="G153" i="36"/>
  <c r="H42" i="36"/>
  <c r="G253" i="36"/>
  <c r="G228" i="36"/>
  <c r="G153" i="37"/>
  <c r="H42" i="37"/>
  <c r="H303" i="37"/>
  <c r="L36" i="48"/>
  <c r="G153" i="38"/>
  <c r="H42" i="38"/>
  <c r="G253" i="38"/>
  <c r="G228" i="38"/>
  <c r="G153" i="39"/>
  <c r="H42" i="39"/>
  <c r="G253" i="39"/>
  <c r="G228" i="39"/>
  <c r="G153" i="40"/>
  <c r="H42" i="40"/>
  <c r="G253" i="40"/>
  <c r="G228" i="40"/>
  <c r="G203" i="41"/>
  <c r="G153" i="41"/>
  <c r="H126" i="41"/>
  <c r="H42" i="41"/>
  <c r="G178" i="41"/>
  <c r="G253" i="41"/>
  <c r="G228" i="41"/>
  <c r="G278" i="41"/>
  <c r="G153" i="6"/>
  <c r="H42" i="6"/>
  <c r="G253" i="6"/>
  <c r="G228" i="6"/>
  <c r="G153" i="9"/>
  <c r="H42" i="9"/>
  <c r="G253" i="9"/>
  <c r="G228" i="9"/>
  <c r="G153" i="10"/>
  <c r="H42" i="10"/>
  <c r="G253" i="10"/>
  <c r="G228" i="10"/>
  <c r="G153" i="11"/>
  <c r="G153" i="12"/>
  <c r="H42" i="12"/>
  <c r="G178" i="12"/>
  <c r="G253" i="12"/>
  <c r="G228" i="12"/>
  <c r="G153" i="14"/>
  <c r="H42" i="14"/>
  <c r="G253" i="14"/>
  <c r="G228" i="14"/>
  <c r="G156" i="15"/>
  <c r="G156" i="16"/>
  <c r="G256" i="16"/>
  <c r="G231" i="16"/>
  <c r="G156" i="17"/>
  <c r="G156" i="18"/>
  <c r="G256" i="18"/>
  <c r="G231" i="18"/>
  <c r="G156" i="19"/>
  <c r="G256" i="19"/>
  <c r="G231" i="19"/>
  <c r="G156" i="20"/>
  <c r="G256" i="20"/>
  <c r="G231" i="20"/>
  <c r="G156" i="57"/>
  <c r="G256" i="57"/>
  <c r="G231" i="57"/>
  <c r="G156" i="21"/>
  <c r="G256" i="21"/>
  <c r="G231" i="21"/>
  <c r="G156" i="22"/>
  <c r="G256" i="22"/>
  <c r="G231" i="22"/>
  <c r="G156" i="62"/>
  <c r="G256" i="62"/>
  <c r="G231" i="62"/>
  <c r="G156" i="23"/>
  <c r="G256" i="23"/>
  <c r="G231" i="23"/>
  <c r="G156" i="24"/>
  <c r="G256" i="24"/>
  <c r="G231" i="24"/>
  <c r="G156" i="25"/>
  <c r="G181" i="25"/>
  <c r="G256" i="25"/>
  <c r="G231" i="25"/>
  <c r="G156" i="26"/>
  <c r="G163" i="26" s="1"/>
  <c r="G156" i="27"/>
  <c r="G256" i="27"/>
  <c r="G231" i="27"/>
  <c r="G156" i="28"/>
  <c r="G256" i="28"/>
  <c r="G231" i="28"/>
  <c r="G156" i="29"/>
  <c r="G256" i="29"/>
  <c r="G231" i="29"/>
  <c r="G206" i="30"/>
  <c r="G156" i="30"/>
  <c r="G181" i="30"/>
  <c r="G256" i="30"/>
  <c r="G231" i="30"/>
  <c r="G281" i="30"/>
  <c r="G156" i="31"/>
  <c r="G256" i="31"/>
  <c r="G231" i="31"/>
  <c r="G156" i="32"/>
  <c r="G256" i="32"/>
  <c r="G231" i="32"/>
  <c r="G156" i="59"/>
  <c r="G256" i="59"/>
  <c r="G231" i="59"/>
  <c r="G156" i="33"/>
  <c r="G256" i="33"/>
  <c r="G231" i="33"/>
  <c r="G156" i="34"/>
  <c r="G156" i="35"/>
  <c r="G256" i="35"/>
  <c r="G231" i="35"/>
  <c r="G156" i="36"/>
  <c r="G256" i="36"/>
  <c r="G231" i="36"/>
  <c r="G156" i="37"/>
  <c r="G156" i="38"/>
  <c r="G256" i="38"/>
  <c r="G231" i="38"/>
  <c r="G156" i="39"/>
  <c r="G256" i="39"/>
  <c r="G231" i="39"/>
  <c r="G156" i="40"/>
  <c r="G256" i="40"/>
  <c r="G231" i="40"/>
  <c r="G206" i="41"/>
  <c r="G156" i="41"/>
  <c r="G181" i="41"/>
  <c r="G256" i="41"/>
  <c r="G231" i="41"/>
  <c r="G281" i="41"/>
  <c r="G156" i="6"/>
  <c r="G256" i="6"/>
  <c r="G231" i="6"/>
  <c r="G156" i="9"/>
  <c r="G256" i="9"/>
  <c r="G231" i="9"/>
  <c r="G156" i="10"/>
  <c r="G256" i="10"/>
  <c r="G231" i="10"/>
  <c r="G156" i="11"/>
  <c r="G156" i="12"/>
  <c r="G256" i="12"/>
  <c r="G231" i="12"/>
  <c r="G156" i="14"/>
  <c r="G256" i="14"/>
  <c r="G231" i="14"/>
  <c r="G157" i="15"/>
  <c r="G157" i="16"/>
  <c r="G257" i="16"/>
  <c r="G232" i="16"/>
  <c r="G157" i="17"/>
  <c r="G232" i="17"/>
  <c r="G157" i="18"/>
  <c r="G257" i="18"/>
  <c r="G232" i="18"/>
  <c r="G157" i="19"/>
  <c r="G257" i="19"/>
  <c r="G232" i="19"/>
  <c r="G157" i="20"/>
  <c r="G257" i="20"/>
  <c r="G232" i="20"/>
  <c r="G157" i="57"/>
  <c r="G257" i="57"/>
  <c r="G232" i="57"/>
  <c r="G157" i="21"/>
  <c r="G257" i="21"/>
  <c r="G232" i="21"/>
  <c r="G157" i="22"/>
  <c r="G257" i="22"/>
  <c r="G232" i="22"/>
  <c r="G157" i="62"/>
  <c r="G257" i="62"/>
  <c r="G232" i="62"/>
  <c r="G157" i="23"/>
  <c r="G257" i="23"/>
  <c r="G232" i="23"/>
  <c r="G157" i="24"/>
  <c r="G257" i="24"/>
  <c r="G232" i="24"/>
  <c r="G157" i="25"/>
  <c r="G182" i="25"/>
  <c r="G257" i="25"/>
  <c r="G232" i="25"/>
  <c r="G157" i="26"/>
  <c r="I157" i="26" s="1"/>
  <c r="G157" i="27"/>
  <c r="G257" i="27"/>
  <c r="G232" i="27"/>
  <c r="G157" i="28"/>
  <c r="G257" i="28"/>
  <c r="G232" i="28"/>
  <c r="G157" i="29"/>
  <c r="G257" i="29"/>
  <c r="G232" i="29"/>
  <c r="G207" i="30"/>
  <c r="G157" i="30"/>
  <c r="G182" i="30"/>
  <c r="G257" i="30"/>
  <c r="G232" i="30"/>
  <c r="G282" i="30"/>
  <c r="G157" i="31"/>
  <c r="G257" i="31"/>
  <c r="G232" i="31"/>
  <c r="G157" i="32"/>
  <c r="G257" i="32"/>
  <c r="G232" i="32"/>
  <c r="G157" i="59"/>
  <c r="G257" i="59"/>
  <c r="G232" i="59"/>
  <c r="G157" i="33"/>
  <c r="G182" i="33"/>
  <c r="G257" i="33"/>
  <c r="G232" i="33"/>
  <c r="G157" i="34"/>
  <c r="G157" i="35"/>
  <c r="G257" i="35"/>
  <c r="G232" i="35"/>
  <c r="G157" i="36"/>
  <c r="G257" i="36"/>
  <c r="G232" i="36"/>
  <c r="G157" i="37"/>
  <c r="G157" i="38"/>
  <c r="G257" i="38"/>
  <c r="G232" i="38"/>
  <c r="G157" i="39"/>
  <c r="G257" i="39"/>
  <c r="G232" i="39"/>
  <c r="G157" i="40"/>
  <c r="G257" i="40"/>
  <c r="G232" i="40"/>
  <c r="G207" i="41"/>
  <c r="G157" i="41"/>
  <c r="G182" i="41"/>
  <c r="G257" i="41"/>
  <c r="G232" i="41"/>
  <c r="G282" i="41"/>
  <c r="G157" i="6"/>
  <c r="G257" i="6"/>
  <c r="G232" i="6"/>
  <c r="G157" i="9"/>
  <c r="G257" i="9"/>
  <c r="G232" i="9"/>
  <c r="G157" i="10"/>
  <c r="G257" i="10"/>
  <c r="G232" i="10"/>
  <c r="G157" i="11"/>
  <c r="G157" i="12"/>
  <c r="G257" i="12"/>
  <c r="G232" i="12"/>
  <c r="G157" i="14"/>
  <c r="G257" i="14"/>
  <c r="G232" i="14"/>
  <c r="G118" i="46"/>
  <c r="G94" i="46" s="1"/>
  <c r="G46" i="46" s="1"/>
  <c r="G159" i="15"/>
  <c r="G159" i="16"/>
  <c r="G259" i="16"/>
  <c r="G234" i="16"/>
  <c r="G159" i="17"/>
  <c r="G259" i="17"/>
  <c r="G234" i="17"/>
  <c r="G159" i="18"/>
  <c r="G259" i="18"/>
  <c r="G234" i="18"/>
  <c r="G159" i="19"/>
  <c r="G259" i="19"/>
  <c r="G234" i="19"/>
  <c r="G159" i="20"/>
  <c r="G259" i="20"/>
  <c r="G234" i="20"/>
  <c r="G159" i="57"/>
  <c r="G259" i="57"/>
  <c r="G234" i="57"/>
  <c r="G159" i="21"/>
  <c r="G184" i="21" s="1"/>
  <c r="G259" i="21"/>
  <c r="G234" i="21"/>
  <c r="G159" i="22"/>
  <c r="G259" i="22"/>
  <c r="G234" i="22"/>
  <c r="G159" i="62"/>
  <c r="G259" i="62"/>
  <c r="G234" i="62"/>
  <c r="G159" i="23"/>
  <c r="G259" i="23"/>
  <c r="G234" i="23"/>
  <c r="G159" i="24"/>
  <c r="G259" i="24"/>
  <c r="G234" i="24"/>
  <c r="G159" i="25"/>
  <c r="G259" i="25"/>
  <c r="G234" i="25"/>
  <c r="G159" i="26"/>
  <c r="G159" i="27"/>
  <c r="G259" i="27"/>
  <c r="G234" i="27"/>
  <c r="G159" i="28"/>
  <c r="G259" i="28"/>
  <c r="G234" i="28"/>
  <c r="G159" i="29"/>
  <c r="G259" i="29"/>
  <c r="G234" i="29"/>
  <c r="G209" i="30"/>
  <c r="G159" i="30"/>
  <c r="G184" i="30"/>
  <c r="G259" i="30"/>
  <c r="G234" i="30"/>
  <c r="G284" i="30"/>
  <c r="G159" i="31"/>
  <c r="G259" i="31"/>
  <c r="G234" i="31"/>
  <c r="G159" i="32"/>
  <c r="G259" i="32"/>
  <c r="G234" i="32"/>
  <c r="G159" i="59"/>
  <c r="G259" i="59"/>
  <c r="G234" i="59"/>
  <c r="G159" i="33"/>
  <c r="G259" i="33"/>
  <c r="G234" i="33"/>
  <c r="G159" i="34"/>
  <c r="G159" i="35"/>
  <c r="G259" i="35"/>
  <c r="G234" i="35"/>
  <c r="G159" i="36"/>
  <c r="G259" i="36"/>
  <c r="G234" i="36"/>
  <c r="G159" i="37"/>
  <c r="I159" i="37" s="1"/>
  <c r="G159" i="38"/>
  <c r="G259" i="38"/>
  <c r="G234" i="38"/>
  <c r="G159" i="39"/>
  <c r="G259" i="39"/>
  <c r="G234" i="39"/>
  <c r="G159" i="40"/>
  <c r="G259" i="40"/>
  <c r="G234" i="40"/>
  <c r="G209" i="41"/>
  <c r="G159" i="41"/>
  <c r="G184" i="41"/>
  <c r="G259" i="41"/>
  <c r="G234" i="41"/>
  <c r="G284" i="41"/>
  <c r="G159" i="6"/>
  <c r="G259" i="6"/>
  <c r="G234" i="6"/>
  <c r="G159" i="9"/>
  <c r="G259" i="9"/>
  <c r="G234" i="9"/>
  <c r="G159" i="10"/>
  <c r="G259" i="10"/>
  <c r="G234" i="10"/>
  <c r="G159" i="11"/>
  <c r="G159" i="12"/>
  <c r="G259" i="12"/>
  <c r="G234" i="12"/>
  <c r="G159" i="14"/>
  <c r="G259" i="14"/>
  <c r="G234" i="14"/>
  <c r="G119" i="46"/>
  <c r="G95" i="46" s="1"/>
  <c r="G122" i="46"/>
  <c r="G98" i="46" s="1"/>
  <c r="G50" i="46" s="1"/>
  <c r="AR4" i="60"/>
  <c r="HQ20" i="56"/>
  <c r="B69" i="15"/>
  <c r="B69" i="14"/>
  <c r="B69" i="11"/>
  <c r="B69" i="10"/>
  <c r="AO114" i="60"/>
  <c r="AO99" i="60"/>
  <c r="AO100" i="60"/>
  <c r="AO101" i="60"/>
  <c r="AO102" i="60"/>
  <c r="AO103" i="60"/>
  <c r="AO104" i="60"/>
  <c r="AO105" i="60"/>
  <c r="AO106" i="60"/>
  <c r="AO107" i="60"/>
  <c r="AO108" i="60"/>
  <c r="AO109" i="60"/>
  <c r="AO70" i="60"/>
  <c r="AO71" i="60"/>
  <c r="AO72" i="60"/>
  <c r="AO73" i="60"/>
  <c r="AO74" i="60"/>
  <c r="AO75" i="60"/>
  <c r="AO76" i="60"/>
  <c r="AO77" i="60"/>
  <c r="AO78" i="60"/>
  <c r="AO79" i="60"/>
  <c r="AO80" i="60"/>
  <c r="AO81" i="60"/>
  <c r="AO82" i="60"/>
  <c r="AO83" i="60"/>
  <c r="AO84" i="60"/>
  <c r="AO85" i="60"/>
  <c r="AO86" i="60"/>
  <c r="AO87" i="60"/>
  <c r="AO88" i="60"/>
  <c r="AO89" i="60"/>
  <c r="AO48" i="60"/>
  <c r="AO49" i="60"/>
  <c r="AO50" i="60"/>
  <c r="AO51" i="60"/>
  <c r="AO52" i="60"/>
  <c r="AO53" i="60"/>
  <c r="AO54" i="60"/>
  <c r="AO55" i="60"/>
  <c r="AO56" i="60"/>
  <c r="AO57" i="60"/>
  <c r="AO58" i="60"/>
  <c r="AO59" i="60"/>
  <c r="AO60" i="60"/>
  <c r="AO61" i="60"/>
  <c r="AO62" i="60"/>
  <c r="AO63" i="60"/>
  <c r="AO64" i="60"/>
  <c r="AO65" i="60"/>
  <c r="AO66" i="60"/>
  <c r="AO67" i="60"/>
  <c r="AO26" i="60"/>
  <c r="AO27" i="60"/>
  <c r="AO28" i="60"/>
  <c r="AO29" i="60"/>
  <c r="AO30" i="60"/>
  <c r="AO31" i="60"/>
  <c r="AO32" i="60"/>
  <c r="AO33" i="60"/>
  <c r="AO34" i="60"/>
  <c r="AO35" i="60"/>
  <c r="AO36" i="60"/>
  <c r="AO37" i="60"/>
  <c r="AO38" i="60"/>
  <c r="AO39" i="60"/>
  <c r="AO40" i="60"/>
  <c r="AO41" i="60"/>
  <c r="AO42" i="60"/>
  <c r="AO43" i="60"/>
  <c r="AO44" i="60"/>
  <c r="AO45" i="60"/>
  <c r="AO4" i="60"/>
  <c r="AO5" i="60"/>
  <c r="AO6" i="60"/>
  <c r="AO7" i="60"/>
  <c r="AO8" i="60"/>
  <c r="AO9" i="60"/>
  <c r="AO10" i="60"/>
  <c r="AO11" i="60"/>
  <c r="AO12" i="60"/>
  <c r="AO13" i="60"/>
  <c r="AO14" i="60"/>
  <c r="AO15" i="60"/>
  <c r="AO16" i="60"/>
  <c r="AO17" i="60"/>
  <c r="AO18" i="60"/>
  <c r="AO19" i="60"/>
  <c r="AO20" i="60"/>
  <c r="AO21" i="60"/>
  <c r="AO22" i="60"/>
  <c r="AO23" i="60"/>
  <c r="AN5" i="60"/>
  <c r="H17" i="41"/>
  <c r="H16" i="41"/>
  <c r="H15" i="41"/>
  <c r="H14" i="41"/>
  <c r="H13" i="41"/>
  <c r="H17" i="40"/>
  <c r="H16" i="40"/>
  <c r="H15" i="40"/>
  <c r="H14" i="40"/>
  <c r="H13" i="40"/>
  <c r="H17" i="39"/>
  <c r="H16" i="39"/>
  <c r="H15" i="39"/>
  <c r="H14" i="39"/>
  <c r="H13" i="39"/>
  <c r="H17" i="38"/>
  <c r="H16" i="38"/>
  <c r="H15" i="38"/>
  <c r="H14" i="38"/>
  <c r="H13" i="38"/>
  <c r="H17" i="37"/>
  <c r="H16" i="37"/>
  <c r="H15" i="37"/>
  <c r="H14" i="37"/>
  <c r="H13" i="37"/>
  <c r="H17" i="36"/>
  <c r="H16" i="36"/>
  <c r="H15" i="36"/>
  <c r="H14" i="36"/>
  <c r="H13" i="36"/>
  <c r="H17" i="35"/>
  <c r="H16" i="35"/>
  <c r="H15" i="35"/>
  <c r="H14" i="35"/>
  <c r="H13" i="35"/>
  <c r="H17" i="34"/>
  <c r="H16" i="34"/>
  <c r="H15" i="34"/>
  <c r="H190" i="34"/>
  <c r="H14" i="34"/>
  <c r="H13" i="34"/>
  <c r="H17" i="33"/>
  <c r="H16" i="33"/>
  <c r="H15" i="33"/>
  <c r="H14" i="33"/>
  <c r="H13" i="33"/>
  <c r="H17" i="59"/>
  <c r="H16" i="59"/>
  <c r="H15" i="59"/>
  <c r="H14" i="59"/>
  <c r="H13" i="59"/>
  <c r="H17" i="32"/>
  <c r="H16" i="32"/>
  <c r="H15" i="32"/>
  <c r="H14" i="32"/>
  <c r="H13" i="32"/>
  <c r="H17" i="31"/>
  <c r="H16" i="31"/>
  <c r="H15" i="31"/>
  <c r="H14" i="31"/>
  <c r="H13" i="31"/>
  <c r="H17" i="30"/>
  <c r="H16" i="30"/>
  <c r="H15" i="30"/>
  <c r="H14" i="30"/>
  <c r="H13" i="30"/>
  <c r="H17" i="29"/>
  <c r="H16" i="29"/>
  <c r="H15" i="29"/>
  <c r="H14" i="29"/>
  <c r="H13" i="29"/>
  <c r="H17" i="28"/>
  <c r="H16" i="28"/>
  <c r="H15" i="28"/>
  <c r="H14" i="28"/>
  <c r="H13" i="28"/>
  <c r="H17" i="27"/>
  <c r="H16" i="27"/>
  <c r="H15" i="27"/>
  <c r="H14" i="27"/>
  <c r="H13" i="27"/>
  <c r="H17" i="26"/>
  <c r="H16" i="26"/>
  <c r="H15" i="26"/>
  <c r="H14" i="26"/>
  <c r="H13" i="26"/>
  <c r="H17" i="25"/>
  <c r="H16" i="25"/>
  <c r="H15" i="25"/>
  <c r="H14" i="25"/>
  <c r="H13" i="25"/>
  <c r="H17" i="24"/>
  <c r="H16" i="24"/>
  <c r="H15" i="24"/>
  <c r="H14" i="24"/>
  <c r="H13" i="24"/>
  <c r="H17" i="23"/>
  <c r="H16" i="23"/>
  <c r="H15" i="23"/>
  <c r="H14" i="23"/>
  <c r="H13" i="23"/>
  <c r="H17" i="62"/>
  <c r="H16" i="62"/>
  <c r="H15" i="62"/>
  <c r="H14" i="62"/>
  <c r="H13" i="62"/>
  <c r="H17" i="22"/>
  <c r="H16" i="22"/>
  <c r="H15" i="22"/>
  <c r="H14" i="22"/>
  <c r="H13" i="22"/>
  <c r="H17" i="21"/>
  <c r="H16" i="21"/>
  <c r="H15" i="21"/>
  <c r="H14" i="21"/>
  <c r="H13" i="21"/>
  <c r="H17" i="57"/>
  <c r="H16" i="57"/>
  <c r="H15" i="57"/>
  <c r="H14" i="57"/>
  <c r="H13" i="57"/>
  <c r="H17" i="20"/>
  <c r="H16" i="20"/>
  <c r="H15" i="20"/>
  <c r="H14" i="20"/>
  <c r="H13" i="20"/>
  <c r="H17" i="19"/>
  <c r="H16" i="19"/>
  <c r="H15" i="19"/>
  <c r="H14" i="19"/>
  <c r="H13" i="19"/>
  <c r="H17" i="18"/>
  <c r="H16" i="18"/>
  <c r="H15" i="18"/>
  <c r="H14" i="18"/>
  <c r="H13" i="18"/>
  <c r="H17" i="17"/>
  <c r="H16" i="17"/>
  <c r="H15" i="17"/>
  <c r="H14" i="17"/>
  <c r="H13" i="17"/>
  <c r="H17" i="16"/>
  <c r="H16" i="16"/>
  <c r="H15" i="16"/>
  <c r="H14" i="16"/>
  <c r="H13" i="16"/>
  <c r="H17" i="15"/>
  <c r="H16" i="15"/>
  <c r="H15" i="15"/>
  <c r="H14" i="15"/>
  <c r="H13" i="15"/>
  <c r="B350" i="15"/>
  <c r="B349" i="15"/>
  <c r="B348" i="15"/>
  <c r="B347" i="15"/>
  <c r="B346" i="15"/>
  <c r="B345" i="15"/>
  <c r="B344" i="15"/>
  <c r="B343" i="15"/>
  <c r="B325" i="15"/>
  <c r="B324" i="15"/>
  <c r="B323" i="15"/>
  <c r="B322" i="15"/>
  <c r="B321" i="15"/>
  <c r="B320" i="15"/>
  <c r="B319" i="15"/>
  <c r="B318" i="15"/>
  <c r="B300" i="15"/>
  <c r="B299" i="15"/>
  <c r="B298" i="15"/>
  <c r="B297" i="15"/>
  <c r="B296" i="15"/>
  <c r="B295" i="15"/>
  <c r="B294" i="15"/>
  <c r="B293" i="15"/>
  <c r="B275" i="15"/>
  <c r="B274" i="15"/>
  <c r="B273" i="15"/>
  <c r="B272" i="15"/>
  <c r="B271" i="15"/>
  <c r="B270" i="15"/>
  <c r="B269" i="15"/>
  <c r="B268" i="15"/>
  <c r="B250" i="15"/>
  <c r="B249" i="15"/>
  <c r="B248" i="15"/>
  <c r="B247" i="15"/>
  <c r="B246" i="15"/>
  <c r="B245" i="15"/>
  <c r="B244" i="15"/>
  <c r="B243" i="15"/>
  <c r="B225" i="15"/>
  <c r="B224" i="15"/>
  <c r="B223" i="15"/>
  <c r="B222" i="15"/>
  <c r="B221" i="15"/>
  <c r="B220" i="15"/>
  <c r="B219" i="15"/>
  <c r="B218" i="15"/>
  <c r="B200" i="15"/>
  <c r="B199" i="15"/>
  <c r="B198" i="15"/>
  <c r="B197" i="15"/>
  <c r="B196" i="15"/>
  <c r="B195" i="15"/>
  <c r="B194" i="15"/>
  <c r="B193" i="15"/>
  <c r="B175" i="15"/>
  <c r="B174" i="15"/>
  <c r="B173" i="15"/>
  <c r="B172" i="15"/>
  <c r="B171" i="15"/>
  <c r="B170" i="15"/>
  <c r="B169" i="15"/>
  <c r="B168" i="15"/>
  <c r="B150" i="15"/>
  <c r="B149" i="15"/>
  <c r="B148" i="15"/>
  <c r="B147" i="15"/>
  <c r="B146" i="15"/>
  <c r="B145" i="15"/>
  <c r="B144" i="15"/>
  <c r="B143" i="15"/>
  <c r="B123" i="15"/>
  <c r="B122" i="15"/>
  <c r="B121" i="15"/>
  <c r="B120" i="15"/>
  <c r="B119" i="15"/>
  <c r="B118" i="15"/>
  <c r="B117" i="15"/>
  <c r="B116" i="15"/>
  <c r="B98" i="15"/>
  <c r="B97" i="15"/>
  <c r="B96" i="15"/>
  <c r="B95" i="15"/>
  <c r="B94" i="15"/>
  <c r="B93" i="15"/>
  <c r="B92" i="15"/>
  <c r="B91" i="15"/>
  <c r="B68" i="15"/>
  <c r="B67" i="15"/>
  <c r="B66" i="15"/>
  <c r="B65" i="15"/>
  <c r="B64" i="15"/>
  <c r="B63" i="15"/>
  <c r="B62" i="15"/>
  <c r="B61" i="15"/>
  <c r="H17" i="14"/>
  <c r="H16" i="14"/>
  <c r="H15" i="14"/>
  <c r="H14" i="14"/>
  <c r="H13" i="14"/>
  <c r="H13" i="12"/>
  <c r="H17" i="12"/>
  <c r="H16" i="12"/>
  <c r="H15" i="12"/>
  <c r="H14" i="12"/>
  <c r="H17" i="11"/>
  <c r="H16" i="11"/>
  <c r="H15" i="11"/>
  <c r="H14" i="11"/>
  <c r="H13" i="11"/>
  <c r="H17" i="10"/>
  <c r="H16" i="10"/>
  <c r="H15" i="10"/>
  <c r="H14" i="10"/>
  <c r="H13" i="10"/>
  <c r="H17" i="9"/>
  <c r="H16" i="9"/>
  <c r="H15" i="9"/>
  <c r="H14" i="9"/>
  <c r="H13" i="9"/>
  <c r="H17" i="6"/>
  <c r="H11" i="44"/>
  <c r="H16" i="6"/>
  <c r="H10" i="44"/>
  <c r="H15" i="6"/>
  <c r="H14" i="6"/>
  <c r="H8" i="44"/>
  <c r="H13" i="6"/>
  <c r="H7" i="44"/>
  <c r="AO2" i="60"/>
  <c r="H64" i="10"/>
  <c r="H63" i="10"/>
  <c r="H65" i="10"/>
  <c r="H61" i="10"/>
  <c r="H62" i="10"/>
  <c r="AR2" i="60"/>
  <c r="AR113" i="60"/>
  <c r="V113" i="60"/>
  <c r="H190" i="37"/>
  <c r="H240" i="37"/>
  <c r="H215" i="37"/>
  <c r="D21" i="37"/>
  <c r="G21" i="37"/>
  <c r="H21" i="37"/>
  <c r="C25" i="37"/>
  <c r="D25" i="37"/>
  <c r="E25" i="37"/>
  <c r="F25" i="37"/>
  <c r="G25" i="37"/>
  <c r="D28" i="37"/>
  <c r="G28" i="37"/>
  <c r="H28" i="37"/>
  <c r="G293" i="37"/>
  <c r="G343" i="37" s="1"/>
  <c r="G297" i="37"/>
  <c r="G347" i="37"/>
  <c r="G298" i="37"/>
  <c r="G348" i="37" s="1"/>
  <c r="G299" i="37"/>
  <c r="G349" i="37"/>
  <c r="C300" i="37"/>
  <c r="C350" i="37"/>
  <c r="E300" i="37"/>
  <c r="E350" i="37"/>
  <c r="F301" i="37"/>
  <c r="F351" i="37" s="1"/>
  <c r="G301" i="37"/>
  <c r="G351" i="37"/>
  <c r="G302" i="37"/>
  <c r="G352" i="37"/>
  <c r="D303" i="37"/>
  <c r="D353" i="37" s="1"/>
  <c r="E303" i="37"/>
  <c r="E353" i="37"/>
  <c r="G303" i="37"/>
  <c r="G353" i="37"/>
  <c r="D304" i="37"/>
  <c r="D354" i="37"/>
  <c r="F304" i="37"/>
  <c r="F354" i="37"/>
  <c r="G304" i="37"/>
  <c r="G354" i="37"/>
  <c r="D305" i="37"/>
  <c r="D355" i="37"/>
  <c r="E305" i="37"/>
  <c r="E355" i="37"/>
  <c r="F305" i="37"/>
  <c r="F355" i="37"/>
  <c r="D307" i="37"/>
  <c r="D357" i="37"/>
  <c r="E307" i="37"/>
  <c r="E357" i="37"/>
  <c r="G307" i="37"/>
  <c r="G357" i="37" s="1"/>
  <c r="G308" i="37"/>
  <c r="G358" i="37" s="1"/>
  <c r="D309" i="37"/>
  <c r="D359" i="37" s="1"/>
  <c r="E309" i="37"/>
  <c r="E359" i="37"/>
  <c r="E310" i="37"/>
  <c r="E360" i="37" s="1"/>
  <c r="F310" i="37"/>
  <c r="F360" i="37" s="1"/>
  <c r="G310" i="37"/>
  <c r="G360" i="37" s="1"/>
  <c r="G311" i="37"/>
  <c r="G361" i="37"/>
  <c r="D55" i="37"/>
  <c r="G55" i="37"/>
  <c r="H55" i="37"/>
  <c r="B61" i="37"/>
  <c r="B62" i="37"/>
  <c r="B63" i="37"/>
  <c r="B64" i="37"/>
  <c r="B65" i="37"/>
  <c r="B66" i="37"/>
  <c r="B67" i="37"/>
  <c r="B68" i="37"/>
  <c r="B69" i="37"/>
  <c r="B70" i="37"/>
  <c r="B71" i="37"/>
  <c r="B72" i="37"/>
  <c r="B73" i="37"/>
  <c r="B74" i="37"/>
  <c r="B75" i="37"/>
  <c r="B76" i="37"/>
  <c r="B77" i="37"/>
  <c r="B78" i="37"/>
  <c r="B79" i="37"/>
  <c r="B80" i="37"/>
  <c r="B81" i="37"/>
  <c r="D84" i="37"/>
  <c r="G84" i="37"/>
  <c r="H84" i="37"/>
  <c r="B91" i="37"/>
  <c r="B92" i="37"/>
  <c r="B93" i="37"/>
  <c r="B94" i="37"/>
  <c r="B95" i="37"/>
  <c r="B96" i="37"/>
  <c r="B97" i="37"/>
  <c r="B98" i="37"/>
  <c r="B99" i="37"/>
  <c r="B100" i="37"/>
  <c r="B101" i="37"/>
  <c r="B102" i="37"/>
  <c r="B103" i="37"/>
  <c r="B104" i="37"/>
  <c r="B105" i="37"/>
  <c r="B106" i="37"/>
  <c r="B107" i="37"/>
  <c r="B108" i="37"/>
  <c r="B109" i="37"/>
  <c r="B110" i="37"/>
  <c r="G110" i="37"/>
  <c r="B111" i="37"/>
  <c r="B116" i="37"/>
  <c r="B117" i="37"/>
  <c r="B118" i="37"/>
  <c r="B119" i="37"/>
  <c r="B120" i="37"/>
  <c r="B121" i="37"/>
  <c r="B122" i="37"/>
  <c r="B123" i="37"/>
  <c r="B124" i="37"/>
  <c r="B125" i="37"/>
  <c r="B126" i="37"/>
  <c r="B127" i="37"/>
  <c r="B128" i="37"/>
  <c r="B129" i="37"/>
  <c r="B130" i="37"/>
  <c r="B131" i="37"/>
  <c r="B132" i="37"/>
  <c r="B133" i="37"/>
  <c r="B134" i="37"/>
  <c r="B135" i="37"/>
  <c r="B136" i="37"/>
  <c r="H141" i="37"/>
  <c r="B143" i="37"/>
  <c r="G143" i="37"/>
  <c r="B144" i="37"/>
  <c r="G144" i="37"/>
  <c r="B145" i="37"/>
  <c r="G145" i="37"/>
  <c r="B146" i="37"/>
  <c r="G146" i="37"/>
  <c r="B147" i="37"/>
  <c r="G147" i="37"/>
  <c r="B148" i="37"/>
  <c r="G148" i="37"/>
  <c r="B149" i="37"/>
  <c r="G149" i="37"/>
  <c r="B150" i="37"/>
  <c r="C150" i="37"/>
  <c r="H150" i="37"/>
  <c r="B151" i="37"/>
  <c r="G151" i="37"/>
  <c r="B152" i="37"/>
  <c r="G152" i="37"/>
  <c r="B153" i="37"/>
  <c r="C153" i="37"/>
  <c r="D153" i="37"/>
  <c r="E153" i="37"/>
  <c r="F153" i="37"/>
  <c r="H153" i="37"/>
  <c r="B154" i="37"/>
  <c r="E154" i="37"/>
  <c r="F154" i="37"/>
  <c r="G154" i="37"/>
  <c r="H154" i="37"/>
  <c r="B155" i="37"/>
  <c r="E155" i="37"/>
  <c r="F155" i="37"/>
  <c r="G155" i="37"/>
  <c r="H155" i="37"/>
  <c r="B156" i="37"/>
  <c r="B157" i="37"/>
  <c r="H157" i="37"/>
  <c r="B158" i="37"/>
  <c r="G158" i="37"/>
  <c r="B159" i="37"/>
  <c r="C159" i="37"/>
  <c r="E159" i="37"/>
  <c r="F159" i="37"/>
  <c r="H159" i="37"/>
  <c r="B160" i="37"/>
  <c r="E160" i="37"/>
  <c r="F160" i="37"/>
  <c r="G160" i="37"/>
  <c r="B161" i="37"/>
  <c r="G161" i="37"/>
  <c r="B162" i="37"/>
  <c r="G162" i="37"/>
  <c r="B163" i="37"/>
  <c r="B168" i="37"/>
  <c r="B169" i="37"/>
  <c r="B170" i="37"/>
  <c r="B171" i="37"/>
  <c r="B172" i="37"/>
  <c r="B173" i="37"/>
  <c r="B174" i="37"/>
  <c r="B175" i="37"/>
  <c r="B176" i="37"/>
  <c r="B177" i="37"/>
  <c r="B178" i="37"/>
  <c r="B179" i="37"/>
  <c r="B180" i="37"/>
  <c r="B181" i="37"/>
  <c r="B182" i="37"/>
  <c r="B183" i="37"/>
  <c r="B184" i="37"/>
  <c r="B185" i="37"/>
  <c r="B186" i="37"/>
  <c r="B187" i="37"/>
  <c r="B188" i="37"/>
  <c r="B193" i="37"/>
  <c r="B194" i="37"/>
  <c r="B195" i="37"/>
  <c r="B196" i="37"/>
  <c r="B197" i="37"/>
  <c r="B198" i="37"/>
  <c r="B199" i="37"/>
  <c r="B200" i="37"/>
  <c r="B201" i="37"/>
  <c r="B202" i="37"/>
  <c r="B203" i="37"/>
  <c r="B204" i="37"/>
  <c r="B205" i="37"/>
  <c r="B206" i="37"/>
  <c r="B207" i="37"/>
  <c r="B208" i="37"/>
  <c r="B209" i="37"/>
  <c r="B210" i="37"/>
  <c r="B211" i="37"/>
  <c r="B212" i="37"/>
  <c r="B213" i="37"/>
  <c r="B218" i="37"/>
  <c r="B219" i="37"/>
  <c r="B220" i="37"/>
  <c r="B221" i="37"/>
  <c r="B222" i="37"/>
  <c r="B223" i="37"/>
  <c r="B224" i="37"/>
  <c r="B225" i="37"/>
  <c r="B226" i="37"/>
  <c r="B227" i="37"/>
  <c r="B228" i="37"/>
  <c r="B229" i="37"/>
  <c r="B230" i="37"/>
  <c r="B231" i="37"/>
  <c r="B232" i="37"/>
  <c r="B233" i="37"/>
  <c r="B234" i="37"/>
  <c r="B235" i="37"/>
  <c r="B236" i="37"/>
  <c r="B237" i="37"/>
  <c r="B238" i="37"/>
  <c r="B243" i="37"/>
  <c r="B244" i="37"/>
  <c r="B245" i="37"/>
  <c r="B246" i="37"/>
  <c r="B247" i="37"/>
  <c r="B248" i="37"/>
  <c r="B249" i="37"/>
  <c r="B250" i="37"/>
  <c r="B251" i="37"/>
  <c r="B252" i="37"/>
  <c r="B253" i="37"/>
  <c r="B254" i="37"/>
  <c r="B255" i="37"/>
  <c r="B256" i="37"/>
  <c r="B257" i="37"/>
  <c r="B258" i="37"/>
  <c r="B259" i="37"/>
  <c r="B260" i="37"/>
  <c r="B261" i="37"/>
  <c r="B262" i="37"/>
  <c r="B263" i="37"/>
  <c r="B268" i="37"/>
  <c r="B269" i="37"/>
  <c r="B270" i="37"/>
  <c r="B271" i="37"/>
  <c r="B272" i="37"/>
  <c r="B273" i="37"/>
  <c r="B274" i="37"/>
  <c r="B275" i="37"/>
  <c r="B276" i="37"/>
  <c r="B277" i="37"/>
  <c r="B278" i="37"/>
  <c r="B279" i="37"/>
  <c r="B280" i="37"/>
  <c r="B281" i="37"/>
  <c r="B282" i="37"/>
  <c r="B283" i="37"/>
  <c r="B284" i="37"/>
  <c r="B285" i="37"/>
  <c r="B286" i="37"/>
  <c r="B287" i="37"/>
  <c r="B288" i="37"/>
  <c r="B293" i="37"/>
  <c r="B294" i="37"/>
  <c r="B295" i="37"/>
  <c r="B296" i="37"/>
  <c r="B297" i="37"/>
  <c r="B298" i="37"/>
  <c r="B299" i="37"/>
  <c r="B300" i="37"/>
  <c r="B301" i="37"/>
  <c r="B302" i="37"/>
  <c r="B303" i="37"/>
  <c r="C303" i="37"/>
  <c r="C353" i="37"/>
  <c r="B304" i="37"/>
  <c r="B305" i="37"/>
  <c r="B306" i="37"/>
  <c r="B307" i="37"/>
  <c r="B308" i="37"/>
  <c r="B309" i="37"/>
  <c r="B310" i="37"/>
  <c r="B311" i="37"/>
  <c r="B312" i="37"/>
  <c r="B313" i="37"/>
  <c r="B318" i="37"/>
  <c r="B319" i="37"/>
  <c r="B320" i="37"/>
  <c r="B321" i="37"/>
  <c r="B322" i="37"/>
  <c r="B323" i="37"/>
  <c r="B324" i="37"/>
  <c r="B325" i="37"/>
  <c r="B326" i="37"/>
  <c r="B327" i="37"/>
  <c r="B328" i="37"/>
  <c r="B329" i="37"/>
  <c r="B330" i="37"/>
  <c r="B331" i="37"/>
  <c r="B332" i="37"/>
  <c r="B333" i="37"/>
  <c r="B334" i="37"/>
  <c r="B335" i="37"/>
  <c r="B336" i="37"/>
  <c r="B337" i="37"/>
  <c r="B338" i="37"/>
  <c r="B343" i="37"/>
  <c r="B344" i="37"/>
  <c r="B345" i="37"/>
  <c r="B346" i="37"/>
  <c r="B347" i="37"/>
  <c r="B348" i="37"/>
  <c r="B349" i="37"/>
  <c r="B350" i="37"/>
  <c r="B351" i="37"/>
  <c r="B352" i="37"/>
  <c r="B353" i="37"/>
  <c r="B354" i="37"/>
  <c r="B355" i="37"/>
  <c r="B356" i="37"/>
  <c r="B357" i="37"/>
  <c r="B358" i="37"/>
  <c r="B359" i="37"/>
  <c r="B360" i="37"/>
  <c r="B361" i="37"/>
  <c r="B362" i="37"/>
  <c r="B363" i="37"/>
  <c r="H215" i="23"/>
  <c r="H240" i="62"/>
  <c r="H190" i="62"/>
  <c r="H215" i="24"/>
  <c r="H190" i="24"/>
  <c r="H215" i="25"/>
  <c r="H240" i="25"/>
  <c r="H215" i="26"/>
  <c r="HQ7" i="56"/>
  <c r="HQ2" i="56"/>
  <c r="HQ3" i="56"/>
  <c r="HQ4" i="56"/>
  <c r="HQ5" i="56"/>
  <c r="HQ6" i="56"/>
  <c r="HQ8" i="56"/>
  <c r="HQ9" i="56"/>
  <c r="HQ10" i="56"/>
  <c r="HQ11" i="56"/>
  <c r="HQ12" i="56"/>
  <c r="HQ13" i="56"/>
  <c r="HQ14" i="56"/>
  <c r="HQ15" i="56"/>
  <c r="HQ16" i="56"/>
  <c r="HQ17" i="56"/>
  <c r="HQ18" i="56"/>
  <c r="HQ19" i="56"/>
  <c r="HQ21" i="56"/>
  <c r="HQ22" i="56"/>
  <c r="HQ23" i="56"/>
  <c r="HQ24" i="56"/>
  <c r="HQ25" i="56"/>
  <c r="HQ26" i="56"/>
  <c r="HQ27" i="56"/>
  <c r="HQ28" i="56"/>
  <c r="HQ29" i="56"/>
  <c r="HQ30" i="56"/>
  <c r="HQ31" i="56"/>
  <c r="HQ32" i="56"/>
  <c r="HQ33" i="56"/>
  <c r="HQ34" i="56"/>
  <c r="HQ35" i="56"/>
  <c r="HQ36" i="56"/>
  <c r="HQ37" i="56"/>
  <c r="Q116" i="60" a="1"/>
  <c r="Q116" i="60"/>
  <c r="Q115" i="60" a="1"/>
  <c r="Q115" i="60"/>
  <c r="P115" i="60" a="1"/>
  <c r="P115" i="60"/>
  <c r="P116" i="60" a="1"/>
  <c r="P116" i="60"/>
  <c r="AL100" i="60"/>
  <c r="AM100" i="60"/>
  <c r="AL101" i="60"/>
  <c r="AM101" i="60"/>
  <c r="AL102" i="60"/>
  <c r="AM102" i="60"/>
  <c r="AL103" i="60"/>
  <c r="AM103" i="60"/>
  <c r="AL104" i="60"/>
  <c r="AM104" i="60"/>
  <c r="AL105" i="60"/>
  <c r="AM105" i="60"/>
  <c r="AL106" i="60"/>
  <c r="AM106" i="60"/>
  <c r="AL107" i="60"/>
  <c r="AM107" i="60"/>
  <c r="AL108" i="60"/>
  <c r="AM108" i="60"/>
  <c r="AL109" i="60"/>
  <c r="AM109" i="60"/>
  <c r="AL110" i="60"/>
  <c r="AM110" i="60"/>
  <c r="AL111" i="60"/>
  <c r="AM111" i="60"/>
  <c r="AM99" i="60"/>
  <c r="AL71" i="60"/>
  <c r="AM71" i="60"/>
  <c r="AL72" i="60"/>
  <c r="AM72" i="60"/>
  <c r="AL73" i="60"/>
  <c r="AM73" i="60"/>
  <c r="AL74" i="60"/>
  <c r="AM74" i="60"/>
  <c r="AL75" i="60"/>
  <c r="AM75" i="60"/>
  <c r="AL76" i="60"/>
  <c r="AM76" i="60"/>
  <c r="AL77" i="60"/>
  <c r="AM77" i="60"/>
  <c r="AL78" i="60"/>
  <c r="AM78" i="60"/>
  <c r="AL79" i="60"/>
  <c r="AM79" i="60"/>
  <c r="AL80" i="60"/>
  <c r="AM80" i="60"/>
  <c r="AL81" i="60"/>
  <c r="AM81" i="60"/>
  <c r="AL82" i="60"/>
  <c r="AM82" i="60"/>
  <c r="AL83" i="60"/>
  <c r="AM83" i="60"/>
  <c r="AL84" i="60"/>
  <c r="AM84" i="60"/>
  <c r="AL85" i="60"/>
  <c r="AM85" i="60"/>
  <c r="AL86" i="60"/>
  <c r="AM86" i="60"/>
  <c r="AL87" i="60"/>
  <c r="AM87" i="60"/>
  <c r="AL88" i="60"/>
  <c r="AM88" i="60"/>
  <c r="AL89" i="60"/>
  <c r="AM89" i="60"/>
  <c r="AM70" i="60"/>
  <c r="AM67" i="60"/>
  <c r="AL67" i="60"/>
  <c r="AK67" i="60"/>
  <c r="AM66" i="60"/>
  <c r="AL66" i="60"/>
  <c r="AK66" i="60"/>
  <c r="AM65" i="60"/>
  <c r="AL65" i="60"/>
  <c r="AK65" i="60"/>
  <c r="AM64" i="60"/>
  <c r="AL64" i="60"/>
  <c r="AK64" i="60"/>
  <c r="AM63" i="60"/>
  <c r="AL63" i="60"/>
  <c r="AK63" i="60"/>
  <c r="AM62" i="60"/>
  <c r="AL62" i="60"/>
  <c r="AK62" i="60"/>
  <c r="AM61" i="60"/>
  <c r="AL61" i="60"/>
  <c r="AK61" i="60"/>
  <c r="AM60" i="60"/>
  <c r="AL60" i="60"/>
  <c r="AK60" i="60"/>
  <c r="AM59" i="60"/>
  <c r="AL59" i="60"/>
  <c r="AK59" i="60"/>
  <c r="AM58" i="60"/>
  <c r="AL58" i="60"/>
  <c r="AK58" i="60"/>
  <c r="AM57" i="60"/>
  <c r="AL57" i="60"/>
  <c r="AK57" i="60"/>
  <c r="AM56" i="60"/>
  <c r="AL56" i="60"/>
  <c r="AK56" i="60"/>
  <c r="AM55" i="60"/>
  <c r="AL55" i="60"/>
  <c r="AK55" i="60"/>
  <c r="AM54" i="60"/>
  <c r="AL54" i="60"/>
  <c r="AK54" i="60"/>
  <c r="AM53" i="60"/>
  <c r="AL53" i="60"/>
  <c r="AK53" i="60"/>
  <c r="AM52" i="60"/>
  <c r="AL52" i="60"/>
  <c r="AK52" i="60"/>
  <c r="AM51" i="60"/>
  <c r="AL51" i="60"/>
  <c r="AK51" i="60"/>
  <c r="AM50" i="60"/>
  <c r="AL50" i="60"/>
  <c r="AK50" i="60"/>
  <c r="AM49" i="60"/>
  <c r="AL49" i="60"/>
  <c r="AK49" i="60"/>
  <c r="AM48" i="60"/>
  <c r="AL48" i="60"/>
  <c r="AL27" i="60"/>
  <c r="AM27" i="60"/>
  <c r="AL28" i="60"/>
  <c r="AM28" i="60"/>
  <c r="AL29" i="60"/>
  <c r="AM29" i="60"/>
  <c r="AL30" i="60"/>
  <c r="AM30" i="60"/>
  <c r="AL31" i="60"/>
  <c r="AM31" i="60"/>
  <c r="AL32" i="60"/>
  <c r="AM32" i="60"/>
  <c r="AL33" i="60"/>
  <c r="AM33" i="60"/>
  <c r="AL34" i="60"/>
  <c r="AM34" i="60"/>
  <c r="AL35" i="60"/>
  <c r="AM35" i="60"/>
  <c r="AL36" i="60"/>
  <c r="AM36" i="60"/>
  <c r="AL37" i="60"/>
  <c r="AM37" i="60"/>
  <c r="AL38" i="60"/>
  <c r="AM38" i="60"/>
  <c r="AL39" i="60"/>
  <c r="AM39" i="60"/>
  <c r="AL40" i="60"/>
  <c r="AM40" i="60"/>
  <c r="AL41" i="60"/>
  <c r="AM41" i="60"/>
  <c r="AL42" i="60"/>
  <c r="AM42" i="60"/>
  <c r="AL43" i="60"/>
  <c r="AM43" i="60"/>
  <c r="AL44" i="60"/>
  <c r="AM44" i="60"/>
  <c r="AL45" i="60"/>
  <c r="AM45" i="60"/>
  <c r="AM26" i="60"/>
  <c r="AL5" i="60"/>
  <c r="AM5" i="60"/>
  <c r="AL6" i="60"/>
  <c r="AM6" i="60"/>
  <c r="AL7" i="60"/>
  <c r="AM7" i="60"/>
  <c r="AL8" i="60"/>
  <c r="AM8" i="60"/>
  <c r="AL9" i="60"/>
  <c r="AM9" i="60"/>
  <c r="AL10" i="60"/>
  <c r="AM10" i="60"/>
  <c r="AL11" i="60"/>
  <c r="AM11" i="60"/>
  <c r="AL12" i="60"/>
  <c r="AM12" i="60"/>
  <c r="AL13" i="60"/>
  <c r="AM13" i="60"/>
  <c r="AL14" i="60"/>
  <c r="AM14" i="60"/>
  <c r="AL15" i="60"/>
  <c r="AM15" i="60"/>
  <c r="AL16" i="60"/>
  <c r="AM16" i="60"/>
  <c r="AL17" i="60"/>
  <c r="AM17" i="60"/>
  <c r="AL18" i="60"/>
  <c r="AM18" i="60"/>
  <c r="AL19" i="60"/>
  <c r="AM19" i="60"/>
  <c r="AL20" i="60"/>
  <c r="AM20" i="60"/>
  <c r="AL21" i="60"/>
  <c r="AM21" i="60"/>
  <c r="AL22" i="60"/>
  <c r="AM22" i="60"/>
  <c r="AL23" i="60"/>
  <c r="AM23" i="60"/>
  <c r="AM4" i="60"/>
  <c r="AN4" i="60"/>
  <c r="AL4" i="60"/>
  <c r="AM2" i="60"/>
  <c r="AM113" i="60"/>
  <c r="AN2" i="60"/>
  <c r="AN113" i="60"/>
  <c r="AM98" i="60"/>
  <c r="AM97" i="60"/>
  <c r="AM96" i="60"/>
  <c r="AM95" i="60"/>
  <c r="AM94" i="60"/>
  <c r="AM93" i="60"/>
  <c r="AM92" i="60"/>
  <c r="AJ100" i="60"/>
  <c r="AK100" i="60"/>
  <c r="AJ101" i="60"/>
  <c r="AK101" i="60"/>
  <c r="AJ102" i="60"/>
  <c r="AK102" i="60"/>
  <c r="AJ103" i="60"/>
  <c r="AK103" i="60"/>
  <c r="AJ104" i="60"/>
  <c r="AK104" i="60"/>
  <c r="AJ105" i="60"/>
  <c r="AK105" i="60"/>
  <c r="AJ106" i="60"/>
  <c r="AK106" i="60"/>
  <c r="AJ107" i="60"/>
  <c r="AK107" i="60"/>
  <c r="AJ108" i="60"/>
  <c r="AK108" i="60"/>
  <c r="AJ109" i="60"/>
  <c r="AK109" i="60"/>
  <c r="AJ110" i="60"/>
  <c r="AK110" i="60"/>
  <c r="AJ111" i="60"/>
  <c r="AK111" i="60"/>
  <c r="AK99" i="60"/>
  <c r="AL99" i="60"/>
  <c r="AJ89" i="60"/>
  <c r="AK89" i="60"/>
  <c r="AK88" i="60"/>
  <c r="AJ71" i="60"/>
  <c r="AK71" i="60"/>
  <c r="AJ72" i="60"/>
  <c r="AK72" i="60"/>
  <c r="AJ73" i="60"/>
  <c r="AK73" i="60"/>
  <c r="AJ74" i="60"/>
  <c r="AK74" i="60"/>
  <c r="AJ75" i="60"/>
  <c r="AK75" i="60"/>
  <c r="AJ76" i="60"/>
  <c r="AK76" i="60"/>
  <c r="AJ77" i="60"/>
  <c r="AK77" i="60"/>
  <c r="AJ78" i="60"/>
  <c r="AK78" i="60"/>
  <c r="AJ79" i="60"/>
  <c r="AK79" i="60"/>
  <c r="AJ80" i="60"/>
  <c r="AK80" i="60"/>
  <c r="AJ81" i="60"/>
  <c r="AK81" i="60"/>
  <c r="AJ82" i="60"/>
  <c r="AK82" i="60"/>
  <c r="AJ83" i="60"/>
  <c r="AK83" i="60"/>
  <c r="AJ84" i="60"/>
  <c r="AK84" i="60"/>
  <c r="AJ85" i="60"/>
  <c r="AK85" i="60"/>
  <c r="AK70" i="60"/>
  <c r="AL70" i="60"/>
  <c r="AJ67" i="60"/>
  <c r="AJ49" i="60"/>
  <c r="AJ50" i="60"/>
  <c r="AJ51" i="60"/>
  <c r="AJ52" i="60"/>
  <c r="AJ53" i="60"/>
  <c r="AJ54" i="60"/>
  <c r="AJ55" i="60"/>
  <c r="AJ56" i="60"/>
  <c r="AJ57" i="60"/>
  <c r="AJ58" i="60"/>
  <c r="AJ59" i="60"/>
  <c r="AJ60" i="60"/>
  <c r="AJ61" i="60"/>
  <c r="AJ62" i="60"/>
  <c r="AJ63" i="60"/>
  <c r="AK48" i="60"/>
  <c r="AJ27" i="60"/>
  <c r="AK27" i="60"/>
  <c r="AJ28" i="60"/>
  <c r="AK28" i="60"/>
  <c r="AJ29" i="60"/>
  <c r="AK29" i="60"/>
  <c r="AJ30" i="60"/>
  <c r="AK30" i="60"/>
  <c r="AJ31" i="60"/>
  <c r="AK31" i="60"/>
  <c r="AJ32" i="60"/>
  <c r="AK32" i="60"/>
  <c r="AJ33" i="60"/>
  <c r="AK33" i="60"/>
  <c r="AJ34" i="60"/>
  <c r="AK34" i="60"/>
  <c r="AJ35" i="60"/>
  <c r="AK35" i="60"/>
  <c r="AJ36" i="60"/>
  <c r="AK36" i="60"/>
  <c r="AJ37" i="60"/>
  <c r="AK37" i="60"/>
  <c r="AJ38" i="60"/>
  <c r="AK38" i="60"/>
  <c r="AJ39" i="60"/>
  <c r="AK39" i="60"/>
  <c r="AJ40" i="60"/>
  <c r="AK40" i="60"/>
  <c r="AJ41" i="60"/>
  <c r="AK41" i="60"/>
  <c r="AJ42" i="60"/>
  <c r="AK42" i="60"/>
  <c r="AJ43" i="60"/>
  <c r="AK43" i="60"/>
  <c r="AJ44" i="60"/>
  <c r="AK44" i="60"/>
  <c r="AJ45" i="60"/>
  <c r="AK45" i="60"/>
  <c r="AK26" i="60"/>
  <c r="AL26" i="60"/>
  <c r="AK5" i="60"/>
  <c r="AK6" i="60"/>
  <c r="AK7" i="60"/>
  <c r="AK8" i="60"/>
  <c r="AK9" i="60"/>
  <c r="AK10" i="60"/>
  <c r="AK11" i="60"/>
  <c r="AK12" i="60"/>
  <c r="AK13" i="60"/>
  <c r="AK14" i="60"/>
  <c r="AK15" i="60"/>
  <c r="AK16" i="60"/>
  <c r="AK17" i="60"/>
  <c r="AK18" i="60"/>
  <c r="AK19" i="60"/>
  <c r="AK20" i="60"/>
  <c r="AK21" i="60"/>
  <c r="AK22" i="60"/>
  <c r="AK23" i="60"/>
  <c r="AK4" i="60"/>
  <c r="AL2" i="60"/>
  <c r="AL113" i="60"/>
  <c r="P113" i="60"/>
  <c r="P114" i="60"/>
  <c r="D114" i="60"/>
  <c r="D115" i="60" a="1"/>
  <c r="D115" i="60"/>
  <c r="D116" i="60" a="1"/>
  <c r="D116" i="60"/>
  <c r="AA48" i="60"/>
  <c r="AA49" i="60"/>
  <c r="AA50" i="60"/>
  <c r="AA51" i="60"/>
  <c r="AA52" i="60"/>
  <c r="AA53" i="60"/>
  <c r="AA54" i="60"/>
  <c r="AA55" i="60"/>
  <c r="AA56" i="60"/>
  <c r="AA57" i="60"/>
  <c r="AA58" i="60"/>
  <c r="AA59" i="60"/>
  <c r="AA60" i="60"/>
  <c r="AA61" i="60"/>
  <c r="AA62" i="60"/>
  <c r="AA63" i="60"/>
  <c r="AA64" i="60"/>
  <c r="AA65" i="60"/>
  <c r="AA66" i="60"/>
  <c r="AA67" i="60"/>
  <c r="AA70" i="60"/>
  <c r="AA71" i="60"/>
  <c r="AA72" i="60"/>
  <c r="AA73" i="60"/>
  <c r="AA74" i="60"/>
  <c r="AA75" i="60"/>
  <c r="AA76" i="60"/>
  <c r="AA77" i="60"/>
  <c r="AA78" i="60"/>
  <c r="AA79" i="60"/>
  <c r="AA80" i="60"/>
  <c r="AA81" i="60"/>
  <c r="AA82" i="60"/>
  <c r="AA83" i="60"/>
  <c r="AA84" i="60"/>
  <c r="AA85" i="60"/>
  <c r="AA86" i="60"/>
  <c r="AA87" i="60"/>
  <c r="AA88" i="60"/>
  <c r="AA89" i="60"/>
  <c r="AA92" i="60"/>
  <c r="AA93" i="60"/>
  <c r="AA94" i="60"/>
  <c r="AA95" i="60"/>
  <c r="AA96" i="60"/>
  <c r="AA97" i="60"/>
  <c r="AA98" i="60"/>
  <c r="AA99" i="60"/>
  <c r="AA100" i="60"/>
  <c r="AA101" i="60"/>
  <c r="AA102" i="60"/>
  <c r="AA103" i="60"/>
  <c r="AA104" i="60"/>
  <c r="AA105" i="60"/>
  <c r="AA106" i="60"/>
  <c r="AA107" i="60"/>
  <c r="AA108" i="60"/>
  <c r="AA109" i="60"/>
  <c r="AA110" i="60"/>
  <c r="AA111" i="60"/>
  <c r="AA26" i="60"/>
  <c r="AA27" i="60"/>
  <c r="AA28" i="60"/>
  <c r="AA29" i="60"/>
  <c r="AA30" i="60"/>
  <c r="AA31" i="60"/>
  <c r="AA32" i="60"/>
  <c r="AA33" i="60"/>
  <c r="AA34" i="60"/>
  <c r="AA35" i="60"/>
  <c r="AA36" i="60"/>
  <c r="AA37" i="60"/>
  <c r="AA38" i="60"/>
  <c r="AA39" i="60"/>
  <c r="AA40" i="60"/>
  <c r="AA41" i="60"/>
  <c r="AA42" i="60"/>
  <c r="AA43" i="60"/>
  <c r="AA44" i="60"/>
  <c r="AA45" i="60"/>
  <c r="AA4" i="60"/>
  <c r="AA5" i="60"/>
  <c r="AA6" i="60"/>
  <c r="AA7" i="60"/>
  <c r="AA8" i="60"/>
  <c r="AA9" i="60"/>
  <c r="AA10" i="60"/>
  <c r="AA11" i="60"/>
  <c r="AA12" i="60"/>
  <c r="AA13" i="60"/>
  <c r="AA14" i="60"/>
  <c r="AA15" i="60"/>
  <c r="AA16" i="60"/>
  <c r="AA17" i="60"/>
  <c r="AA18" i="60"/>
  <c r="AA19" i="60"/>
  <c r="AA20" i="60"/>
  <c r="AA21" i="60"/>
  <c r="AA22" i="60"/>
  <c r="AA23" i="60"/>
  <c r="Z93" i="60"/>
  <c r="Z94" i="60"/>
  <c r="Z95" i="60"/>
  <c r="Z96" i="60"/>
  <c r="Z97" i="60"/>
  <c r="Z98" i="60"/>
  <c r="Z99" i="60"/>
  <c r="Z100" i="60"/>
  <c r="Z101" i="60"/>
  <c r="Z102" i="60"/>
  <c r="Z103" i="60"/>
  <c r="Z104" i="60"/>
  <c r="Z105" i="60"/>
  <c r="Z106" i="60"/>
  <c r="Z107" i="60"/>
  <c r="Z108" i="60"/>
  <c r="Z109" i="60"/>
  <c r="Z110" i="60"/>
  <c r="Z111" i="60"/>
  <c r="Z92" i="60"/>
  <c r="Z71" i="60"/>
  <c r="Z72" i="60"/>
  <c r="Z73" i="60"/>
  <c r="Z74" i="60"/>
  <c r="Z75" i="60"/>
  <c r="Z76" i="60"/>
  <c r="Z77" i="60"/>
  <c r="Z78" i="60"/>
  <c r="Z79" i="60"/>
  <c r="Z80" i="60"/>
  <c r="Z81" i="60"/>
  <c r="Z82" i="60"/>
  <c r="Z83" i="60"/>
  <c r="Z84" i="60"/>
  <c r="Z85" i="60"/>
  <c r="Z86" i="60"/>
  <c r="Z87" i="60"/>
  <c r="Z88" i="60"/>
  <c r="Z89" i="60"/>
  <c r="Z70" i="60"/>
  <c r="Z49" i="60"/>
  <c r="Z50" i="60"/>
  <c r="Z51" i="60"/>
  <c r="Z52" i="60"/>
  <c r="Z53" i="60"/>
  <c r="Z54" i="60"/>
  <c r="Z55" i="60"/>
  <c r="Z56" i="60"/>
  <c r="Z57" i="60"/>
  <c r="Z58" i="60"/>
  <c r="Z59" i="60"/>
  <c r="Z60" i="60"/>
  <c r="Z61" i="60"/>
  <c r="Z62" i="60"/>
  <c r="Z63" i="60"/>
  <c r="Z64" i="60"/>
  <c r="Z65" i="60"/>
  <c r="Z66" i="60"/>
  <c r="Z67" i="60"/>
  <c r="Z48" i="60"/>
  <c r="Z27" i="60"/>
  <c r="Z28" i="60"/>
  <c r="Z29" i="60"/>
  <c r="Z30" i="60"/>
  <c r="Z31" i="60"/>
  <c r="Z32" i="60"/>
  <c r="Z33" i="60"/>
  <c r="Z34" i="60"/>
  <c r="Z35" i="60"/>
  <c r="Z36" i="60"/>
  <c r="Z37" i="60"/>
  <c r="Z38" i="60"/>
  <c r="Z39" i="60"/>
  <c r="Z40" i="60"/>
  <c r="Z41" i="60"/>
  <c r="Z42" i="60"/>
  <c r="Z43" i="60"/>
  <c r="Z44" i="60"/>
  <c r="Z45" i="60"/>
  <c r="Z26" i="60"/>
  <c r="Y5" i="60"/>
  <c r="Z5" i="60"/>
  <c r="Y6" i="60"/>
  <c r="Z6" i="60"/>
  <c r="Y7" i="60"/>
  <c r="Z7" i="60"/>
  <c r="Y8" i="60"/>
  <c r="Z8" i="60"/>
  <c r="Y9" i="60"/>
  <c r="Z9" i="60"/>
  <c r="Y10" i="60"/>
  <c r="Z10" i="60"/>
  <c r="Y11" i="60"/>
  <c r="Z11" i="60"/>
  <c r="Y12" i="60"/>
  <c r="Z12" i="60"/>
  <c r="Y13" i="60"/>
  <c r="Z13" i="60"/>
  <c r="Y14" i="60"/>
  <c r="Z14" i="60"/>
  <c r="Y15" i="60"/>
  <c r="Z15" i="60"/>
  <c r="Y16" i="60"/>
  <c r="Z16" i="60"/>
  <c r="Y17" i="60"/>
  <c r="Z17" i="60"/>
  <c r="Y18" i="60"/>
  <c r="Z18" i="60"/>
  <c r="Y19" i="60"/>
  <c r="Z19" i="60"/>
  <c r="Y20" i="60"/>
  <c r="Z20" i="60"/>
  <c r="Y21" i="60"/>
  <c r="Z21" i="60"/>
  <c r="Y22" i="60"/>
  <c r="Z22" i="60"/>
  <c r="Y23" i="60"/>
  <c r="Z23" i="60"/>
  <c r="Z4" i="60"/>
  <c r="O116" i="60" a="1"/>
  <c r="O116" i="60"/>
  <c r="N116" i="60" a="1"/>
  <c r="N116" i="60"/>
  <c r="M116" i="60" a="1"/>
  <c r="M116" i="60"/>
  <c r="L116" i="60" a="1"/>
  <c r="L116" i="60"/>
  <c r="K116" i="60" a="1"/>
  <c r="K116" i="60"/>
  <c r="J116" i="60" a="1"/>
  <c r="J116" i="60"/>
  <c r="I116" i="60" a="1"/>
  <c r="I116" i="60"/>
  <c r="H116" i="60" a="1"/>
  <c r="H116" i="60"/>
  <c r="G116" i="60" a="1"/>
  <c r="G116" i="60"/>
  <c r="F116" i="60" a="1"/>
  <c r="F116" i="60"/>
  <c r="E116" i="60" a="1"/>
  <c r="E116" i="60"/>
  <c r="C116" i="60" a="1"/>
  <c r="C116" i="60"/>
  <c r="B116" i="60" a="1"/>
  <c r="B116" i="60"/>
  <c r="O115" i="60" a="1"/>
  <c r="O115" i="60"/>
  <c r="N115" i="60" a="1"/>
  <c r="N115" i="60"/>
  <c r="M115" i="60" a="1"/>
  <c r="M115" i="60"/>
  <c r="L115" i="60" a="1"/>
  <c r="L115" i="60"/>
  <c r="K115" i="60" a="1"/>
  <c r="K115" i="60"/>
  <c r="J115" i="60" a="1"/>
  <c r="J115" i="60"/>
  <c r="I115" i="60" a="1"/>
  <c r="I115" i="60"/>
  <c r="H115" i="60" a="1"/>
  <c r="H115" i="60"/>
  <c r="G115" i="60" a="1"/>
  <c r="G115" i="60"/>
  <c r="F115" i="60" a="1"/>
  <c r="F115" i="60"/>
  <c r="E115" i="60" a="1"/>
  <c r="E115" i="60"/>
  <c r="C115" i="60" a="1"/>
  <c r="C115" i="60"/>
  <c r="B115" i="60" a="1"/>
  <c r="B115" i="60"/>
  <c r="O114" i="60"/>
  <c r="N114" i="60"/>
  <c r="M114" i="60"/>
  <c r="L114" i="60"/>
  <c r="K114" i="60"/>
  <c r="J114" i="60"/>
  <c r="I114" i="60"/>
  <c r="H114" i="60"/>
  <c r="G114" i="60"/>
  <c r="F114" i="60"/>
  <c r="E114" i="60"/>
  <c r="AA114" i="60"/>
  <c r="C114" i="60"/>
  <c r="Z114" i="60"/>
  <c r="B114" i="60"/>
  <c r="AF4" i="60"/>
  <c r="AE4" i="60"/>
  <c r="AD4" i="60"/>
  <c r="AC4" i="60"/>
  <c r="AB4" i="60"/>
  <c r="Y4" i="60"/>
  <c r="AJ4" i="60"/>
  <c r="AI4" i="60"/>
  <c r="AH4" i="60"/>
  <c r="AG4" i="60"/>
  <c r="H200" i="46"/>
  <c r="H201" i="46"/>
  <c r="H202" i="46"/>
  <c r="H203" i="46"/>
  <c r="H204" i="46"/>
  <c r="H205" i="46"/>
  <c r="H206" i="46"/>
  <c r="H207" i="46"/>
  <c r="H208" i="46"/>
  <c r="H209" i="46"/>
  <c r="H210" i="46"/>
  <c r="H211" i="46"/>
  <c r="H212" i="46"/>
  <c r="H213" i="46"/>
  <c r="H214" i="46"/>
  <c r="H215" i="46"/>
  <c r="H216" i="46"/>
  <c r="H217" i="46"/>
  <c r="H218" i="46"/>
  <c r="H199" i="46"/>
  <c r="D219" i="46"/>
  <c r="E219" i="46"/>
  <c r="F219" i="46"/>
  <c r="G219" i="46"/>
  <c r="C219" i="46"/>
  <c r="H224" i="46"/>
  <c r="H225" i="46"/>
  <c r="H226" i="46"/>
  <c r="H227" i="46"/>
  <c r="H228" i="46"/>
  <c r="H229" i="46"/>
  <c r="H230" i="46"/>
  <c r="H231" i="46"/>
  <c r="H232" i="46"/>
  <c r="H233" i="46"/>
  <c r="H234" i="46"/>
  <c r="H235" i="46"/>
  <c r="H236" i="46"/>
  <c r="H237" i="46"/>
  <c r="H238" i="46"/>
  <c r="H239" i="46"/>
  <c r="H240" i="46"/>
  <c r="H241" i="46"/>
  <c r="H242" i="46"/>
  <c r="H223" i="46"/>
  <c r="D243" i="46"/>
  <c r="E243" i="46"/>
  <c r="F243" i="46"/>
  <c r="G243" i="46"/>
  <c r="C243" i="46"/>
  <c r="H170" i="46"/>
  <c r="H152" i="46"/>
  <c r="H153" i="46"/>
  <c r="H154" i="46"/>
  <c r="H155" i="46"/>
  <c r="H156" i="46"/>
  <c r="H157" i="46"/>
  <c r="H158" i="46"/>
  <c r="H159" i="46"/>
  <c r="H160" i="46"/>
  <c r="H161" i="46"/>
  <c r="H162" i="46"/>
  <c r="H163" i="46"/>
  <c r="H164" i="46"/>
  <c r="H165" i="46"/>
  <c r="H166" i="46"/>
  <c r="H167" i="46"/>
  <c r="H168" i="46"/>
  <c r="H169" i="46"/>
  <c r="H151" i="46"/>
  <c r="D171" i="46"/>
  <c r="E171" i="46"/>
  <c r="F171" i="46"/>
  <c r="G171" i="46"/>
  <c r="C171" i="46"/>
  <c r="H128" i="46"/>
  <c r="H129" i="46"/>
  <c r="H130" i="46"/>
  <c r="H131" i="46"/>
  <c r="H132" i="46"/>
  <c r="H133" i="46"/>
  <c r="H134" i="46"/>
  <c r="H135" i="46"/>
  <c r="H136" i="46"/>
  <c r="H137" i="46"/>
  <c r="H138" i="46"/>
  <c r="H139" i="46"/>
  <c r="H140" i="46"/>
  <c r="H141" i="46"/>
  <c r="H142" i="46"/>
  <c r="H143" i="46"/>
  <c r="H144" i="46"/>
  <c r="H145" i="46"/>
  <c r="H146" i="46"/>
  <c r="H127" i="46"/>
  <c r="D147" i="46"/>
  <c r="E147" i="46"/>
  <c r="F147" i="46"/>
  <c r="G147" i="46"/>
  <c r="C147" i="46"/>
  <c r="AK98" i="60"/>
  <c r="AK97" i="60"/>
  <c r="AK96" i="60"/>
  <c r="AK95" i="60"/>
  <c r="AK94" i="60"/>
  <c r="AK93" i="60"/>
  <c r="AK92" i="60"/>
  <c r="AK87" i="60"/>
  <c r="AK86" i="60"/>
  <c r="AK2" i="60"/>
  <c r="AK113" i="60"/>
  <c r="O113" i="60"/>
  <c r="C159" i="28"/>
  <c r="C153" i="28"/>
  <c r="C150" i="28"/>
  <c r="I150" i="28" s="1"/>
  <c r="G143" i="28"/>
  <c r="G144" i="28"/>
  <c r="G145" i="28"/>
  <c r="G146" i="28"/>
  <c r="G147" i="28"/>
  <c r="H147" i="28"/>
  <c r="G148" i="28"/>
  <c r="G149" i="28"/>
  <c r="H150" i="28"/>
  <c r="G151" i="28"/>
  <c r="G152" i="28"/>
  <c r="D153" i="28"/>
  <c r="E153" i="28"/>
  <c r="F153" i="28"/>
  <c r="H153" i="28"/>
  <c r="E154" i="28"/>
  <c r="F154" i="28"/>
  <c r="G154" i="28"/>
  <c r="E155" i="28"/>
  <c r="F155" i="28"/>
  <c r="G155" i="28"/>
  <c r="H155" i="28"/>
  <c r="H157" i="28"/>
  <c r="G158" i="28"/>
  <c r="E159" i="28"/>
  <c r="F159" i="28"/>
  <c r="H159" i="28"/>
  <c r="E160" i="28"/>
  <c r="F160" i="28"/>
  <c r="G160" i="28"/>
  <c r="G161" i="28"/>
  <c r="G162" i="28"/>
  <c r="H162" i="62"/>
  <c r="G162" i="62"/>
  <c r="G161" i="62"/>
  <c r="G160" i="62"/>
  <c r="F160" i="62"/>
  <c r="E160" i="62"/>
  <c r="H159" i="62"/>
  <c r="F159" i="62"/>
  <c r="E159" i="62"/>
  <c r="C159" i="62"/>
  <c r="G158" i="62"/>
  <c r="H157" i="62"/>
  <c r="H155" i="62"/>
  <c r="G155" i="62"/>
  <c r="F155" i="62"/>
  <c r="E155" i="62"/>
  <c r="G154" i="62"/>
  <c r="F154" i="62"/>
  <c r="E154" i="62"/>
  <c r="H153" i="62"/>
  <c r="I153" i="62" s="1"/>
  <c r="F153" i="62"/>
  <c r="E153" i="62"/>
  <c r="D153" i="62"/>
  <c r="C153" i="62"/>
  <c r="G152" i="62"/>
  <c r="H151" i="62"/>
  <c r="G151" i="62"/>
  <c r="H150" i="62"/>
  <c r="C150" i="62"/>
  <c r="G149" i="62"/>
  <c r="G148" i="62"/>
  <c r="G147" i="62"/>
  <c r="G146" i="62"/>
  <c r="G145" i="62"/>
  <c r="G144" i="62"/>
  <c r="G143" i="62"/>
  <c r="G110" i="62"/>
  <c r="H84" i="62"/>
  <c r="G84" i="62"/>
  <c r="D84" i="62"/>
  <c r="H55" i="62"/>
  <c r="G55" i="62"/>
  <c r="D55" i="62"/>
  <c r="G312" i="62"/>
  <c r="G362" i="62" s="1"/>
  <c r="F312" i="62"/>
  <c r="F362" i="62" s="1"/>
  <c r="E312" i="62"/>
  <c r="E362" i="62" s="1"/>
  <c r="C312" i="62"/>
  <c r="C362" i="62" s="1"/>
  <c r="G311" i="62"/>
  <c r="G361" i="62" s="1"/>
  <c r="F311" i="62"/>
  <c r="F361" i="62" s="1"/>
  <c r="G310" i="62"/>
  <c r="G360" i="62"/>
  <c r="F310" i="62"/>
  <c r="F360" i="62"/>
  <c r="E310" i="62"/>
  <c r="E360" i="62" s="1"/>
  <c r="G309" i="62"/>
  <c r="G359" i="62" s="1"/>
  <c r="F309" i="62"/>
  <c r="F359" i="62" s="1"/>
  <c r="E309" i="62"/>
  <c r="E359" i="62" s="1"/>
  <c r="D309" i="62"/>
  <c r="D359" i="62" s="1"/>
  <c r="C309" i="62"/>
  <c r="C359" i="62" s="1"/>
  <c r="G308" i="62"/>
  <c r="G358" i="62" s="1"/>
  <c r="F308" i="62"/>
  <c r="F358" i="62" s="1"/>
  <c r="G307" i="62"/>
  <c r="G357" i="62" s="1"/>
  <c r="E307" i="62"/>
  <c r="E357" i="62"/>
  <c r="D307" i="62"/>
  <c r="D357" i="62" s="1"/>
  <c r="C307" i="62"/>
  <c r="C357" i="62"/>
  <c r="G306" i="62"/>
  <c r="G356" i="62" s="1"/>
  <c r="F306" i="62"/>
  <c r="F356" i="62"/>
  <c r="G305" i="62"/>
  <c r="G355" i="62" s="1"/>
  <c r="E305" i="62"/>
  <c r="E355" i="62" s="1"/>
  <c r="D305" i="62"/>
  <c r="D355" i="62" s="1"/>
  <c r="G304" i="62"/>
  <c r="G354" i="62" s="1"/>
  <c r="F304" i="62"/>
  <c r="F354" i="62" s="1"/>
  <c r="E304" i="62"/>
  <c r="E354" i="62" s="1"/>
  <c r="D304" i="62"/>
  <c r="D354" i="62" s="1"/>
  <c r="G303" i="62"/>
  <c r="G353" i="62" s="1"/>
  <c r="F303" i="62"/>
  <c r="F353" i="62" s="1"/>
  <c r="E303" i="62"/>
  <c r="E353" i="62" s="1"/>
  <c r="D303" i="62"/>
  <c r="D353" i="62" s="1"/>
  <c r="C303" i="62"/>
  <c r="C353" i="62" s="1"/>
  <c r="G302" i="62"/>
  <c r="G352" i="62" s="1"/>
  <c r="E302" i="62"/>
  <c r="E352" i="62" s="1"/>
  <c r="D302" i="62"/>
  <c r="D352" i="62" s="1"/>
  <c r="C302" i="62"/>
  <c r="C352" i="62" s="1"/>
  <c r="G301" i="62"/>
  <c r="G351" i="62" s="1"/>
  <c r="F301" i="62"/>
  <c r="F351" i="62" s="1"/>
  <c r="E301" i="62"/>
  <c r="E351" i="62" s="1"/>
  <c r="D301" i="62"/>
  <c r="D351" i="62" s="1"/>
  <c r="C301" i="62"/>
  <c r="C351" i="62" s="1"/>
  <c r="G300" i="62"/>
  <c r="G350" i="62" s="1"/>
  <c r="F300" i="62"/>
  <c r="F350" i="62" s="1"/>
  <c r="D300" i="62"/>
  <c r="D350" i="62" s="1"/>
  <c r="C300" i="62"/>
  <c r="C350" i="62" s="1"/>
  <c r="G299" i="62"/>
  <c r="G349" i="62" s="1"/>
  <c r="F299" i="62"/>
  <c r="F349" i="62" s="1"/>
  <c r="G298" i="62"/>
  <c r="G348" i="62" s="1"/>
  <c r="F298" i="62"/>
  <c r="F348" i="62" s="1"/>
  <c r="G297" i="62"/>
  <c r="G347" i="62" s="1"/>
  <c r="E297" i="62"/>
  <c r="E347" i="62" s="1"/>
  <c r="D297" i="62"/>
  <c r="D347" i="62" s="1"/>
  <c r="C297" i="62"/>
  <c r="C347" i="62" s="1"/>
  <c r="G296" i="62"/>
  <c r="G346" i="62" s="1"/>
  <c r="F296" i="62"/>
  <c r="F346" i="62" s="1"/>
  <c r="G295" i="62"/>
  <c r="G345" i="62" s="1"/>
  <c r="F295" i="62"/>
  <c r="F345" i="62" s="1"/>
  <c r="E295" i="62"/>
  <c r="E345" i="62" s="1"/>
  <c r="G293" i="62"/>
  <c r="G343" i="62" s="1"/>
  <c r="F293" i="62"/>
  <c r="F343" i="62" s="1"/>
  <c r="H28" i="62"/>
  <c r="G28" i="62"/>
  <c r="D28" i="62"/>
  <c r="G25" i="62"/>
  <c r="F25" i="62"/>
  <c r="E25" i="62"/>
  <c r="D25" i="62"/>
  <c r="C25" i="62"/>
  <c r="H21" i="62"/>
  <c r="G21" i="62"/>
  <c r="D21" i="62"/>
  <c r="H215" i="62"/>
  <c r="B363" i="62"/>
  <c r="B362" i="62"/>
  <c r="B361" i="62"/>
  <c r="B360" i="62"/>
  <c r="B359" i="62"/>
  <c r="B358" i="62"/>
  <c r="B357" i="62"/>
  <c r="B356" i="62"/>
  <c r="B355" i="62"/>
  <c r="B354" i="62"/>
  <c r="B353" i="62"/>
  <c r="B352" i="62"/>
  <c r="B351" i="62"/>
  <c r="B350" i="62"/>
  <c r="B349" i="62"/>
  <c r="B348" i="62"/>
  <c r="B347" i="62"/>
  <c r="B346" i="62"/>
  <c r="B345" i="62"/>
  <c r="B344" i="62"/>
  <c r="B343" i="62"/>
  <c r="B338" i="62"/>
  <c r="B337" i="62"/>
  <c r="B336" i="62"/>
  <c r="B335" i="62"/>
  <c r="B334" i="62"/>
  <c r="B333" i="62"/>
  <c r="B332" i="62"/>
  <c r="B331" i="62"/>
  <c r="B330" i="62"/>
  <c r="B329" i="62"/>
  <c r="B328" i="62"/>
  <c r="B327" i="62"/>
  <c r="B326" i="62"/>
  <c r="B325" i="62"/>
  <c r="B324" i="62"/>
  <c r="B323" i="62"/>
  <c r="B322" i="62"/>
  <c r="B321" i="62"/>
  <c r="B320" i="62"/>
  <c r="B319" i="62"/>
  <c r="B318" i="62"/>
  <c r="B313" i="62"/>
  <c r="B312" i="62"/>
  <c r="B311" i="62"/>
  <c r="B310" i="62"/>
  <c r="B309" i="62"/>
  <c r="B308" i="62"/>
  <c r="B307" i="62"/>
  <c r="B306" i="62"/>
  <c r="B305" i="62"/>
  <c r="B304" i="62"/>
  <c r="B303" i="62"/>
  <c r="B302" i="62"/>
  <c r="B301" i="62"/>
  <c r="B300" i="62"/>
  <c r="B299" i="62"/>
  <c r="B298" i="62"/>
  <c r="B297" i="62"/>
  <c r="B296" i="62"/>
  <c r="B295" i="62"/>
  <c r="B294" i="62"/>
  <c r="B293" i="62"/>
  <c r="B288" i="62"/>
  <c r="B287" i="62"/>
  <c r="B286" i="62"/>
  <c r="B285" i="62"/>
  <c r="B284" i="62"/>
  <c r="B283" i="62"/>
  <c r="B282" i="62"/>
  <c r="B281" i="62"/>
  <c r="B280" i="62"/>
  <c r="B279" i="62"/>
  <c r="B278" i="62"/>
  <c r="B277" i="62"/>
  <c r="B276" i="62"/>
  <c r="B275" i="62"/>
  <c r="B274" i="62"/>
  <c r="B273" i="62"/>
  <c r="B272" i="62"/>
  <c r="B271" i="62"/>
  <c r="B270" i="62"/>
  <c r="B269" i="62"/>
  <c r="B268" i="62"/>
  <c r="B263" i="62"/>
  <c r="B262" i="62"/>
  <c r="B261" i="62"/>
  <c r="B260" i="62"/>
  <c r="B259" i="62"/>
  <c r="B258" i="62"/>
  <c r="B257" i="62"/>
  <c r="B256" i="62"/>
  <c r="B255" i="62"/>
  <c r="B254" i="62"/>
  <c r="B253" i="62"/>
  <c r="B252" i="62"/>
  <c r="B251" i="62"/>
  <c r="B250" i="62"/>
  <c r="B249" i="62"/>
  <c r="B248" i="62"/>
  <c r="B247" i="62"/>
  <c r="B246" i="62"/>
  <c r="B245" i="62"/>
  <c r="B244" i="62"/>
  <c r="B243" i="62"/>
  <c r="B238" i="62"/>
  <c r="B237" i="62"/>
  <c r="B236" i="62"/>
  <c r="B235" i="62"/>
  <c r="B234" i="62"/>
  <c r="B233" i="62"/>
  <c r="B232" i="62"/>
  <c r="B231" i="62"/>
  <c r="B230" i="62"/>
  <c r="B229" i="62"/>
  <c r="B228" i="62"/>
  <c r="B227" i="62"/>
  <c r="B226" i="62"/>
  <c r="B225" i="62"/>
  <c r="B224" i="62"/>
  <c r="B223" i="62"/>
  <c r="B222" i="62"/>
  <c r="B221" i="62"/>
  <c r="B220" i="62"/>
  <c r="B219" i="62"/>
  <c r="B218" i="62"/>
  <c r="B213" i="62"/>
  <c r="B212" i="62"/>
  <c r="B211" i="62"/>
  <c r="B210" i="62"/>
  <c r="B209" i="62"/>
  <c r="B208" i="62"/>
  <c r="B207" i="62"/>
  <c r="B206" i="62"/>
  <c r="B205" i="62"/>
  <c r="B204" i="62"/>
  <c r="B203" i="62"/>
  <c r="B202" i="62"/>
  <c r="B201" i="62"/>
  <c r="B200" i="62"/>
  <c r="B199" i="62"/>
  <c r="B198" i="62"/>
  <c r="B197" i="62"/>
  <c r="B196" i="62"/>
  <c r="B195" i="62"/>
  <c r="B194" i="62"/>
  <c r="B193" i="62"/>
  <c r="B188" i="62"/>
  <c r="B187" i="62"/>
  <c r="B186" i="62"/>
  <c r="B185" i="62"/>
  <c r="B184" i="62"/>
  <c r="B183" i="62"/>
  <c r="B182" i="62"/>
  <c r="B181" i="62"/>
  <c r="B180" i="62"/>
  <c r="B179" i="62"/>
  <c r="B178" i="62"/>
  <c r="B177" i="62"/>
  <c r="B176" i="62"/>
  <c r="B175" i="62"/>
  <c r="B174" i="62"/>
  <c r="B173" i="62"/>
  <c r="B172" i="62"/>
  <c r="B171" i="62"/>
  <c r="B170" i="62"/>
  <c r="B169" i="62"/>
  <c r="B168" i="62"/>
  <c r="B163" i="62"/>
  <c r="B162" i="62"/>
  <c r="B161" i="62"/>
  <c r="B160" i="62"/>
  <c r="B159" i="62"/>
  <c r="B158" i="62"/>
  <c r="B157" i="62"/>
  <c r="B156" i="62"/>
  <c r="B155" i="62"/>
  <c r="B154" i="62"/>
  <c r="B153" i="62"/>
  <c r="B152" i="62"/>
  <c r="B151" i="62"/>
  <c r="B150" i="62"/>
  <c r="B149" i="62"/>
  <c r="B148" i="62"/>
  <c r="B147" i="62"/>
  <c r="B146" i="62"/>
  <c r="B145" i="62"/>
  <c r="B144" i="62"/>
  <c r="B143" i="62"/>
  <c r="B136" i="62"/>
  <c r="B135" i="62"/>
  <c r="B134" i="62"/>
  <c r="B133" i="62"/>
  <c r="B132" i="62"/>
  <c r="B131" i="62"/>
  <c r="B130" i="62"/>
  <c r="B129" i="62"/>
  <c r="B128" i="62"/>
  <c r="B127" i="62"/>
  <c r="B126" i="62"/>
  <c r="B125" i="62"/>
  <c r="B124" i="62"/>
  <c r="B123" i="62"/>
  <c r="B122" i="62"/>
  <c r="B121" i="62"/>
  <c r="B120" i="62"/>
  <c r="B119" i="62"/>
  <c r="B118" i="62"/>
  <c r="B117" i="62"/>
  <c r="B116" i="62"/>
  <c r="B111" i="62"/>
  <c r="B110" i="62"/>
  <c r="B109" i="62"/>
  <c r="B108" i="62"/>
  <c r="B107" i="62"/>
  <c r="B106" i="62"/>
  <c r="B105" i="62"/>
  <c r="B104" i="62"/>
  <c r="B103" i="62"/>
  <c r="B102" i="62"/>
  <c r="B101" i="62"/>
  <c r="B100" i="62"/>
  <c r="B99" i="62"/>
  <c r="B98" i="62"/>
  <c r="B97" i="62"/>
  <c r="B96" i="62"/>
  <c r="B95" i="62"/>
  <c r="B94" i="62"/>
  <c r="B93" i="62"/>
  <c r="B92" i="62"/>
  <c r="B91" i="62"/>
  <c r="B81" i="62"/>
  <c r="B80" i="62"/>
  <c r="B79" i="62"/>
  <c r="B78" i="62"/>
  <c r="B77" i="62"/>
  <c r="B76" i="62"/>
  <c r="B75" i="62"/>
  <c r="B74" i="62"/>
  <c r="B73" i="62"/>
  <c r="B72" i="62"/>
  <c r="B71" i="62"/>
  <c r="B70" i="62"/>
  <c r="B69" i="62"/>
  <c r="B68" i="62"/>
  <c r="B67" i="62"/>
  <c r="B66" i="62"/>
  <c r="B65" i="62"/>
  <c r="B64" i="62"/>
  <c r="B63" i="62"/>
  <c r="B62" i="62"/>
  <c r="B61" i="62"/>
  <c r="O39" i="56"/>
  <c r="P39" i="56"/>
  <c r="Q39" i="56"/>
  <c r="R39" i="56"/>
  <c r="S39" i="56"/>
  <c r="AI111" i="60"/>
  <c r="AI110" i="60"/>
  <c r="AI109" i="60"/>
  <c r="AI108" i="60"/>
  <c r="AI107" i="60"/>
  <c r="AI106" i="60"/>
  <c r="AI105" i="60"/>
  <c r="AI104" i="60"/>
  <c r="AI103" i="60"/>
  <c r="AI102" i="60"/>
  <c r="AI101" i="60"/>
  <c r="AI100" i="60"/>
  <c r="AI99" i="60"/>
  <c r="AJ99" i="60"/>
  <c r="AI98" i="60"/>
  <c r="AJ98" i="60"/>
  <c r="AI97" i="60"/>
  <c r="AJ97" i="60"/>
  <c r="AI96" i="60"/>
  <c r="AJ96" i="60"/>
  <c r="AI95" i="60"/>
  <c r="AJ95" i="60"/>
  <c r="AI94" i="60"/>
  <c r="AJ94" i="60"/>
  <c r="AI93" i="60"/>
  <c r="AJ93" i="60"/>
  <c r="AI92" i="60"/>
  <c r="AJ92" i="60"/>
  <c r="AI89" i="60"/>
  <c r="AI88" i="60"/>
  <c r="AJ88" i="60"/>
  <c r="AI87" i="60"/>
  <c r="AJ87" i="60"/>
  <c r="AI86" i="60"/>
  <c r="AJ86" i="60"/>
  <c r="AI85" i="60"/>
  <c r="AI84" i="60"/>
  <c r="AI83" i="60"/>
  <c r="AI82" i="60"/>
  <c r="AI81" i="60"/>
  <c r="AI80" i="60"/>
  <c r="AI79" i="60"/>
  <c r="AI78" i="60"/>
  <c r="AI77" i="60"/>
  <c r="AI76" i="60"/>
  <c r="AI75" i="60"/>
  <c r="AI74" i="60"/>
  <c r="AI73" i="60"/>
  <c r="AI72" i="60"/>
  <c r="AI71" i="60"/>
  <c r="AI70" i="60"/>
  <c r="AJ70" i="60"/>
  <c r="AI67" i="60"/>
  <c r="AI66" i="60"/>
  <c r="AJ66" i="60"/>
  <c r="AI65" i="60"/>
  <c r="AJ65" i="60"/>
  <c r="AI64" i="60"/>
  <c r="AJ64" i="60"/>
  <c r="AI63" i="60"/>
  <c r="AI62" i="60"/>
  <c r="AI61" i="60"/>
  <c r="AI60" i="60"/>
  <c r="AI59" i="60"/>
  <c r="AI58" i="60"/>
  <c r="AI57" i="60"/>
  <c r="AI56" i="60"/>
  <c r="AI55" i="60"/>
  <c r="AI54" i="60"/>
  <c r="AI53" i="60"/>
  <c r="AI52" i="60"/>
  <c r="AI51" i="60"/>
  <c r="AI50" i="60"/>
  <c r="AI49" i="60"/>
  <c r="AI48" i="60"/>
  <c r="AJ48" i="60"/>
  <c r="AI45" i="60"/>
  <c r="AI44" i="60"/>
  <c r="AI43" i="60"/>
  <c r="AI42" i="60"/>
  <c r="AI41" i="60"/>
  <c r="AI40" i="60"/>
  <c r="AI39" i="60"/>
  <c r="AI38" i="60"/>
  <c r="AI37" i="60"/>
  <c r="AI36" i="60"/>
  <c r="AI35" i="60"/>
  <c r="AI34" i="60"/>
  <c r="AI33" i="60"/>
  <c r="AI32" i="60"/>
  <c r="AI31" i="60"/>
  <c r="AI30" i="60"/>
  <c r="AI29" i="60"/>
  <c r="AI28" i="60"/>
  <c r="AI27" i="60"/>
  <c r="AI26" i="60"/>
  <c r="AJ26" i="60"/>
  <c r="AI23" i="60"/>
  <c r="AJ23" i="60"/>
  <c r="AI22" i="60"/>
  <c r="AJ22" i="60"/>
  <c r="AI21" i="60"/>
  <c r="AJ21" i="60"/>
  <c r="AI20" i="60"/>
  <c r="AJ20" i="60"/>
  <c r="AI19" i="60"/>
  <c r="AJ19" i="60"/>
  <c r="AI18" i="60"/>
  <c r="AJ18" i="60"/>
  <c r="AI17" i="60"/>
  <c r="AJ17" i="60"/>
  <c r="AI16" i="60"/>
  <c r="AJ16" i="60"/>
  <c r="AI15" i="60"/>
  <c r="AJ15" i="60"/>
  <c r="AI14" i="60"/>
  <c r="AJ14" i="60"/>
  <c r="AI13" i="60"/>
  <c r="AJ13" i="60"/>
  <c r="AI12" i="60"/>
  <c r="AJ12" i="60"/>
  <c r="AI11" i="60"/>
  <c r="AJ11" i="60"/>
  <c r="AI10" i="60"/>
  <c r="AJ10" i="60"/>
  <c r="AI9" i="60"/>
  <c r="AJ9" i="60"/>
  <c r="AI8" i="60"/>
  <c r="AJ8" i="60"/>
  <c r="AI7" i="60"/>
  <c r="AJ7" i="60"/>
  <c r="AI6" i="60"/>
  <c r="AJ6" i="60"/>
  <c r="AI5" i="60"/>
  <c r="AJ5" i="60"/>
  <c r="AJ2" i="60"/>
  <c r="AJ113" i="60"/>
  <c r="N113" i="60"/>
  <c r="G162" i="36"/>
  <c r="G161" i="36"/>
  <c r="G160" i="36"/>
  <c r="F160" i="36"/>
  <c r="E160" i="36"/>
  <c r="H159" i="36"/>
  <c r="F159" i="36"/>
  <c r="E159" i="36"/>
  <c r="C159" i="36"/>
  <c r="G158" i="36"/>
  <c r="H157" i="36"/>
  <c r="H155" i="36"/>
  <c r="G155" i="36"/>
  <c r="F155" i="36"/>
  <c r="E155" i="36"/>
  <c r="H154" i="36"/>
  <c r="G154" i="36"/>
  <c r="F154" i="36"/>
  <c r="E154" i="36"/>
  <c r="H153" i="36"/>
  <c r="F153" i="36"/>
  <c r="E153" i="36"/>
  <c r="D153" i="36"/>
  <c r="C153" i="36"/>
  <c r="H152" i="36"/>
  <c r="G152" i="36"/>
  <c r="G151" i="36"/>
  <c r="H150" i="36"/>
  <c r="I150" i="36" s="1"/>
  <c r="C150" i="36"/>
  <c r="G149" i="36"/>
  <c r="G148" i="36"/>
  <c r="G147" i="36"/>
  <c r="G146" i="36"/>
  <c r="G145" i="36"/>
  <c r="G144" i="36"/>
  <c r="G143" i="36"/>
  <c r="G110" i="36"/>
  <c r="G162" i="30"/>
  <c r="G161" i="30"/>
  <c r="G160" i="30"/>
  <c r="F160" i="30"/>
  <c r="E160" i="30"/>
  <c r="H159" i="30"/>
  <c r="F159" i="30"/>
  <c r="E159" i="30"/>
  <c r="C159" i="30"/>
  <c r="G158" i="30"/>
  <c r="H157" i="30"/>
  <c r="H155" i="30"/>
  <c r="G155" i="30"/>
  <c r="F155" i="30"/>
  <c r="E155" i="30"/>
  <c r="H154" i="30"/>
  <c r="G154" i="30"/>
  <c r="F154" i="30"/>
  <c r="E154" i="30"/>
  <c r="H153" i="30"/>
  <c r="F153" i="30"/>
  <c r="E153" i="30"/>
  <c r="D153" i="30"/>
  <c r="C153" i="30"/>
  <c r="H152" i="30"/>
  <c r="G152" i="30"/>
  <c r="H151" i="30"/>
  <c r="G151" i="30"/>
  <c r="H150" i="30"/>
  <c r="C150" i="30"/>
  <c r="G149" i="30"/>
  <c r="G148" i="30"/>
  <c r="H147" i="30"/>
  <c r="G147" i="30"/>
  <c r="G146" i="30"/>
  <c r="G145" i="30"/>
  <c r="G144" i="30"/>
  <c r="G143" i="30"/>
  <c r="G110" i="30"/>
  <c r="G110" i="31"/>
  <c r="AI2" i="60"/>
  <c r="AI113" i="60"/>
  <c r="H190" i="36"/>
  <c r="H215" i="36"/>
  <c r="D21" i="36"/>
  <c r="G21" i="36"/>
  <c r="H21" i="36"/>
  <c r="C25" i="36"/>
  <c r="D25" i="36"/>
  <c r="E25" i="36"/>
  <c r="F25" i="36"/>
  <c r="G25" i="36"/>
  <c r="D28" i="36"/>
  <c r="G28" i="36"/>
  <c r="H28" i="36"/>
  <c r="F293" i="36"/>
  <c r="F343" i="36"/>
  <c r="G293" i="36"/>
  <c r="G343" i="36" s="1"/>
  <c r="F294" i="36"/>
  <c r="F344" i="36" s="1"/>
  <c r="G294" i="36"/>
  <c r="G344" i="36"/>
  <c r="E295" i="36"/>
  <c r="E345" i="36"/>
  <c r="F295" i="36"/>
  <c r="F345" i="36" s="1"/>
  <c r="G295" i="36"/>
  <c r="G345" i="36"/>
  <c r="F296" i="36"/>
  <c r="F346" i="36" s="1"/>
  <c r="G296" i="36"/>
  <c r="G346" i="36"/>
  <c r="F297" i="36"/>
  <c r="F347" i="36" s="1"/>
  <c r="G297" i="36"/>
  <c r="G347" i="36"/>
  <c r="F298" i="36"/>
  <c r="F348" i="36"/>
  <c r="G298" i="36"/>
  <c r="G348" i="36"/>
  <c r="F299" i="36"/>
  <c r="F349" i="36" s="1"/>
  <c r="G299" i="36"/>
  <c r="G349" i="36" s="1"/>
  <c r="C300" i="36"/>
  <c r="C350" i="36"/>
  <c r="D300" i="36"/>
  <c r="D350" i="36" s="1"/>
  <c r="E300" i="36"/>
  <c r="E350" i="36" s="1"/>
  <c r="F300" i="36"/>
  <c r="F350" i="36"/>
  <c r="F301" i="36"/>
  <c r="F351" i="36" s="1"/>
  <c r="G301" i="36"/>
  <c r="G351" i="36"/>
  <c r="D302" i="36"/>
  <c r="D352" i="36" s="1"/>
  <c r="E302" i="36"/>
  <c r="E352" i="36" s="1"/>
  <c r="F302" i="36"/>
  <c r="F352" i="36"/>
  <c r="G302" i="36"/>
  <c r="G352" i="36" s="1"/>
  <c r="C303" i="36"/>
  <c r="C353" i="36" s="1"/>
  <c r="D303" i="36"/>
  <c r="D353" i="36" s="1"/>
  <c r="E303" i="36"/>
  <c r="E353" i="36"/>
  <c r="F303" i="36"/>
  <c r="F353" i="36" s="1"/>
  <c r="G303" i="36"/>
  <c r="G353" i="36" s="1"/>
  <c r="C304" i="36"/>
  <c r="C354" i="36"/>
  <c r="D304" i="36"/>
  <c r="D354" i="36" s="1"/>
  <c r="E304" i="36"/>
  <c r="E354" i="36"/>
  <c r="F304" i="36"/>
  <c r="F354" i="36" s="1"/>
  <c r="D305" i="36"/>
  <c r="D355" i="36"/>
  <c r="E305" i="36"/>
  <c r="E355" i="36" s="1"/>
  <c r="G305" i="36"/>
  <c r="G355" i="36"/>
  <c r="C307" i="36"/>
  <c r="C357" i="36" s="1"/>
  <c r="D307" i="36"/>
  <c r="D357" i="36" s="1"/>
  <c r="E307" i="36"/>
  <c r="E357" i="36"/>
  <c r="F307" i="36"/>
  <c r="F357" i="36" s="1"/>
  <c r="G307" i="36"/>
  <c r="G357" i="36" s="1"/>
  <c r="F308" i="36"/>
  <c r="F358" i="36" s="1"/>
  <c r="E309" i="36"/>
  <c r="E359" i="36" s="1"/>
  <c r="F309" i="36"/>
  <c r="F359" i="36"/>
  <c r="G309" i="36"/>
  <c r="G359" i="36" s="1"/>
  <c r="E310" i="36"/>
  <c r="E360" i="36" s="1"/>
  <c r="F310" i="36"/>
  <c r="F360" i="36"/>
  <c r="G310" i="36"/>
  <c r="G360" i="36" s="1"/>
  <c r="F311" i="36"/>
  <c r="F361" i="36" s="1"/>
  <c r="G311" i="36"/>
  <c r="G361" i="36" s="1"/>
  <c r="F312" i="36"/>
  <c r="F362" i="36" s="1"/>
  <c r="G312" i="36"/>
  <c r="G362" i="36"/>
  <c r="D55" i="36"/>
  <c r="G55" i="36"/>
  <c r="H55" i="36"/>
  <c r="B61" i="36"/>
  <c r="B62" i="36"/>
  <c r="B63" i="36"/>
  <c r="B64" i="36"/>
  <c r="B65" i="36"/>
  <c r="B66" i="36"/>
  <c r="B67" i="36"/>
  <c r="B68" i="36"/>
  <c r="B69" i="36"/>
  <c r="B70" i="36"/>
  <c r="B71" i="36"/>
  <c r="B72" i="36"/>
  <c r="B73" i="36"/>
  <c r="B74" i="36"/>
  <c r="B75" i="36"/>
  <c r="B76" i="36"/>
  <c r="B77" i="36"/>
  <c r="B78" i="36"/>
  <c r="B79" i="36"/>
  <c r="B80" i="36"/>
  <c r="B81" i="36"/>
  <c r="D84" i="36"/>
  <c r="G84" i="36"/>
  <c r="H84" i="36"/>
  <c r="B91" i="36"/>
  <c r="B92" i="36"/>
  <c r="B93" i="36"/>
  <c r="B94" i="36"/>
  <c r="B95" i="36"/>
  <c r="B96" i="36"/>
  <c r="B97" i="36"/>
  <c r="B98" i="36"/>
  <c r="B99" i="36"/>
  <c r="B100" i="36"/>
  <c r="B101" i="36"/>
  <c r="B102" i="36"/>
  <c r="B103" i="36"/>
  <c r="B104" i="36"/>
  <c r="B105" i="36"/>
  <c r="B106" i="36"/>
  <c r="B107" i="36"/>
  <c r="B108" i="36"/>
  <c r="B109" i="36"/>
  <c r="B110" i="36"/>
  <c r="B111" i="36"/>
  <c r="B116" i="36"/>
  <c r="B117" i="36"/>
  <c r="B118" i="36"/>
  <c r="B119" i="36"/>
  <c r="B120" i="36"/>
  <c r="B121" i="36"/>
  <c r="B122" i="36"/>
  <c r="B123" i="36"/>
  <c r="B124" i="36"/>
  <c r="B125" i="36"/>
  <c r="B126" i="36"/>
  <c r="B127" i="36"/>
  <c r="B128" i="36"/>
  <c r="B129" i="36"/>
  <c r="B130" i="36"/>
  <c r="B131" i="36"/>
  <c r="B132" i="36"/>
  <c r="B133" i="36"/>
  <c r="B134" i="36"/>
  <c r="B135" i="36"/>
  <c r="B136" i="36"/>
  <c r="B143" i="36"/>
  <c r="B144" i="36"/>
  <c r="B145" i="36"/>
  <c r="B146" i="36"/>
  <c r="B147" i="36"/>
  <c r="B148" i="36"/>
  <c r="B149" i="36"/>
  <c r="B150" i="36"/>
  <c r="B151" i="36"/>
  <c r="B152" i="36"/>
  <c r="B153" i="36"/>
  <c r="B154" i="36"/>
  <c r="B155" i="36"/>
  <c r="B156" i="36"/>
  <c r="B157" i="36"/>
  <c r="B158" i="36"/>
  <c r="B159" i="36"/>
  <c r="B160" i="36"/>
  <c r="B161" i="36"/>
  <c r="B162" i="36"/>
  <c r="B163" i="36"/>
  <c r="B168" i="36"/>
  <c r="B169" i="36"/>
  <c r="B170" i="36"/>
  <c r="B171" i="36"/>
  <c r="B172" i="36"/>
  <c r="B173" i="36"/>
  <c r="B174" i="36"/>
  <c r="B175" i="36"/>
  <c r="B176" i="36"/>
  <c r="B177" i="36"/>
  <c r="B178" i="36"/>
  <c r="B179" i="36"/>
  <c r="B180" i="36"/>
  <c r="B181" i="36"/>
  <c r="B182" i="36"/>
  <c r="B183" i="36"/>
  <c r="B184" i="36"/>
  <c r="B185" i="36"/>
  <c r="B186" i="36"/>
  <c r="B187" i="36"/>
  <c r="B188" i="36"/>
  <c r="B193" i="36"/>
  <c r="B194" i="36"/>
  <c r="B195" i="36"/>
  <c r="B196" i="36"/>
  <c r="B197" i="36"/>
  <c r="B198" i="36"/>
  <c r="B199" i="36"/>
  <c r="B200" i="36"/>
  <c r="B201" i="36"/>
  <c r="B202" i="36"/>
  <c r="B203" i="36"/>
  <c r="B204" i="36"/>
  <c r="B205" i="36"/>
  <c r="B206" i="36"/>
  <c r="B207" i="36"/>
  <c r="B208" i="36"/>
  <c r="B209" i="36"/>
  <c r="B210" i="36"/>
  <c r="B211" i="36"/>
  <c r="B212" i="36"/>
  <c r="B213" i="36"/>
  <c r="B218" i="36"/>
  <c r="B219" i="36"/>
  <c r="B220" i="36"/>
  <c r="B221" i="36"/>
  <c r="B222" i="36"/>
  <c r="B223" i="36"/>
  <c r="B224" i="36"/>
  <c r="B225" i="36"/>
  <c r="B226" i="36"/>
  <c r="B227" i="36"/>
  <c r="B228" i="36"/>
  <c r="B229" i="36"/>
  <c r="B230" i="36"/>
  <c r="B231" i="36"/>
  <c r="B232" i="36"/>
  <c r="B233" i="36"/>
  <c r="B234" i="36"/>
  <c r="B235" i="36"/>
  <c r="B236" i="36"/>
  <c r="B237" i="36"/>
  <c r="B238" i="36"/>
  <c r="B243" i="36"/>
  <c r="B244" i="36"/>
  <c r="B245" i="36"/>
  <c r="B246" i="36"/>
  <c r="B247" i="36"/>
  <c r="B248" i="36"/>
  <c r="B249" i="36"/>
  <c r="B250" i="36"/>
  <c r="B251" i="36"/>
  <c r="B252" i="36"/>
  <c r="B253" i="36"/>
  <c r="B254" i="36"/>
  <c r="B255" i="36"/>
  <c r="B256" i="36"/>
  <c r="B257" i="36"/>
  <c r="B258" i="36"/>
  <c r="B259" i="36"/>
  <c r="B260" i="36"/>
  <c r="B261" i="36"/>
  <c r="B262" i="36"/>
  <c r="B263" i="36"/>
  <c r="B268" i="36"/>
  <c r="B269" i="36"/>
  <c r="B270" i="36"/>
  <c r="B271" i="36"/>
  <c r="B272" i="36"/>
  <c r="B273" i="36"/>
  <c r="B274" i="36"/>
  <c r="B275" i="36"/>
  <c r="B276" i="36"/>
  <c r="B277" i="36"/>
  <c r="B278" i="36"/>
  <c r="B279" i="36"/>
  <c r="B280" i="36"/>
  <c r="B281" i="36"/>
  <c r="B282" i="36"/>
  <c r="B283" i="36"/>
  <c r="B284" i="36"/>
  <c r="B285" i="36"/>
  <c r="B286" i="36"/>
  <c r="B287" i="36"/>
  <c r="B288" i="36"/>
  <c r="B293" i="36"/>
  <c r="B294" i="36"/>
  <c r="B295" i="36"/>
  <c r="B296" i="36"/>
  <c r="B297" i="36"/>
  <c r="B298" i="36"/>
  <c r="B299" i="36"/>
  <c r="B300" i="36"/>
  <c r="B301" i="36"/>
  <c r="B302" i="36"/>
  <c r="B303" i="36"/>
  <c r="B304" i="36"/>
  <c r="B305" i="36"/>
  <c r="B306" i="36"/>
  <c r="B307" i="36"/>
  <c r="B308" i="36"/>
  <c r="B309" i="36"/>
  <c r="B310" i="36"/>
  <c r="B311" i="36"/>
  <c r="B312" i="36"/>
  <c r="B313" i="36"/>
  <c r="B318" i="36"/>
  <c r="B319" i="36"/>
  <c r="B320" i="36"/>
  <c r="B321" i="36"/>
  <c r="B322" i="36"/>
  <c r="B323" i="36"/>
  <c r="B324" i="36"/>
  <c r="B325" i="36"/>
  <c r="B326" i="36"/>
  <c r="B327" i="36"/>
  <c r="B328" i="36"/>
  <c r="B329" i="36"/>
  <c r="B330" i="36"/>
  <c r="B331" i="36"/>
  <c r="B332" i="36"/>
  <c r="B333" i="36"/>
  <c r="B334" i="36"/>
  <c r="B335" i="36"/>
  <c r="B336" i="36"/>
  <c r="B337" i="36"/>
  <c r="B338" i="36"/>
  <c r="B343" i="36"/>
  <c r="B344" i="36"/>
  <c r="B345" i="36"/>
  <c r="B346" i="36"/>
  <c r="B347" i="36"/>
  <c r="B348" i="36"/>
  <c r="B349" i="36"/>
  <c r="B350" i="36"/>
  <c r="B351" i="36"/>
  <c r="B352" i="36"/>
  <c r="B353" i="36"/>
  <c r="B354" i="36"/>
  <c r="B355" i="36"/>
  <c r="B356" i="36"/>
  <c r="B357" i="36"/>
  <c r="B358" i="36"/>
  <c r="B359" i="36"/>
  <c r="B360" i="36"/>
  <c r="B361" i="36"/>
  <c r="B362" i="36"/>
  <c r="B363" i="36"/>
  <c r="Y2" i="60"/>
  <c r="Y113" i="60"/>
  <c r="AA2" i="60"/>
  <c r="AB2" i="60"/>
  <c r="AB113" i="60"/>
  <c r="AC2" i="60"/>
  <c r="AC113" i="60"/>
  <c r="AD2" i="60"/>
  <c r="AD113" i="60"/>
  <c r="AE2" i="60"/>
  <c r="AE113" i="60"/>
  <c r="AF2" i="60"/>
  <c r="AG2" i="60"/>
  <c r="AH2" i="60"/>
  <c r="AH113" i="60"/>
  <c r="AH111" i="60"/>
  <c r="AH110" i="60"/>
  <c r="AH109" i="60"/>
  <c r="AH108" i="60"/>
  <c r="AH107" i="60"/>
  <c r="AH106" i="60"/>
  <c r="AH105" i="60"/>
  <c r="AH104" i="60"/>
  <c r="AH103" i="60"/>
  <c r="AH102" i="60"/>
  <c r="AH101" i="60"/>
  <c r="AH100" i="60"/>
  <c r="AH99" i="60"/>
  <c r="AH98" i="60"/>
  <c r="AH97" i="60"/>
  <c r="AH96" i="60"/>
  <c r="AH95" i="60"/>
  <c r="AH94" i="60"/>
  <c r="AH93" i="60"/>
  <c r="AH92" i="60"/>
  <c r="AH89" i="60"/>
  <c r="AH88" i="60"/>
  <c r="AH87" i="60"/>
  <c r="AH86" i="60"/>
  <c r="AH85" i="60"/>
  <c r="AH84" i="60"/>
  <c r="AH83" i="60"/>
  <c r="AH82" i="60"/>
  <c r="AH81" i="60"/>
  <c r="AH80" i="60"/>
  <c r="AH79" i="60"/>
  <c r="AH78" i="60"/>
  <c r="AH77" i="60"/>
  <c r="AH76" i="60"/>
  <c r="AH75" i="60"/>
  <c r="AH74" i="60"/>
  <c r="AH73" i="60"/>
  <c r="AH72" i="60"/>
  <c r="AH71" i="60"/>
  <c r="AH70" i="60"/>
  <c r="AH67" i="60"/>
  <c r="AH66" i="60"/>
  <c r="AH65" i="60"/>
  <c r="AH64" i="60"/>
  <c r="AH63" i="60"/>
  <c r="AH62" i="60"/>
  <c r="AH61" i="60"/>
  <c r="AH60" i="60"/>
  <c r="AH59" i="60"/>
  <c r="AH58" i="60"/>
  <c r="AH57" i="60"/>
  <c r="AH56" i="60"/>
  <c r="AH55" i="60"/>
  <c r="AH54" i="60"/>
  <c r="AH53" i="60"/>
  <c r="AH52" i="60"/>
  <c r="AH51" i="60"/>
  <c r="AH50" i="60"/>
  <c r="AH49" i="60"/>
  <c r="AH48" i="60"/>
  <c r="AH45" i="60"/>
  <c r="AH44" i="60"/>
  <c r="AH43" i="60"/>
  <c r="AH42" i="60"/>
  <c r="AH41" i="60"/>
  <c r="AH40" i="60"/>
  <c r="AH39" i="60"/>
  <c r="AH38" i="60"/>
  <c r="AH37" i="60"/>
  <c r="AH36" i="60"/>
  <c r="AH35" i="60"/>
  <c r="AH34" i="60"/>
  <c r="AH33" i="60"/>
  <c r="AH32" i="60"/>
  <c r="AH31" i="60"/>
  <c r="AH30" i="60"/>
  <c r="AH29" i="60"/>
  <c r="AH28" i="60"/>
  <c r="AH27" i="60"/>
  <c r="AH26" i="60"/>
  <c r="AH23" i="60"/>
  <c r="AH22" i="60"/>
  <c r="AH21" i="60"/>
  <c r="AH20" i="60"/>
  <c r="AH19" i="60"/>
  <c r="AH18" i="60"/>
  <c r="AH17" i="60"/>
  <c r="AH16" i="60"/>
  <c r="AH15" i="60"/>
  <c r="AH14" i="60"/>
  <c r="AH13" i="60"/>
  <c r="AH12" i="60"/>
  <c r="AH11" i="60"/>
  <c r="AH10" i="60"/>
  <c r="AH9" i="60"/>
  <c r="AH8" i="60"/>
  <c r="AH7" i="60"/>
  <c r="AH6" i="60"/>
  <c r="AH5" i="60"/>
  <c r="L113" i="60"/>
  <c r="Y111" i="60"/>
  <c r="AB111" i="60"/>
  <c r="AC111" i="60"/>
  <c r="AD111" i="60"/>
  <c r="AE111" i="60"/>
  <c r="AF111" i="60"/>
  <c r="AG111" i="60"/>
  <c r="Y110" i="60"/>
  <c r="AB110" i="60"/>
  <c r="AC110" i="60"/>
  <c r="AD110" i="60"/>
  <c r="AE110" i="60"/>
  <c r="AF110" i="60"/>
  <c r="AG110" i="60"/>
  <c r="Y109" i="60"/>
  <c r="AB109" i="60"/>
  <c r="AC109" i="60"/>
  <c r="AD109" i="60"/>
  <c r="AE109" i="60"/>
  <c r="AF109" i="60"/>
  <c r="AG109" i="60"/>
  <c r="Y108" i="60"/>
  <c r="AB108" i="60"/>
  <c r="AC108" i="60"/>
  <c r="AD108" i="60"/>
  <c r="AE108" i="60"/>
  <c r="AF108" i="60"/>
  <c r="AG108" i="60"/>
  <c r="Y107" i="60"/>
  <c r="AB107" i="60"/>
  <c r="AC107" i="60"/>
  <c r="AD107" i="60"/>
  <c r="AE107" i="60"/>
  <c r="AF107" i="60"/>
  <c r="AG107" i="60"/>
  <c r="Y106" i="60"/>
  <c r="AB106" i="60"/>
  <c r="AC106" i="60"/>
  <c r="AD106" i="60"/>
  <c r="AE106" i="60"/>
  <c r="AF106" i="60"/>
  <c r="AG106" i="60"/>
  <c r="Y105" i="60"/>
  <c r="AB105" i="60"/>
  <c r="AC105" i="60"/>
  <c r="AD105" i="60"/>
  <c r="AE105" i="60"/>
  <c r="AF105" i="60"/>
  <c r="AG105" i="60"/>
  <c r="Y104" i="60"/>
  <c r="AB104" i="60"/>
  <c r="AC104" i="60"/>
  <c r="AD104" i="60"/>
  <c r="AE104" i="60"/>
  <c r="AF104" i="60"/>
  <c r="AG104" i="60"/>
  <c r="Y103" i="60"/>
  <c r="AB103" i="60"/>
  <c r="AC103" i="60"/>
  <c r="AD103" i="60"/>
  <c r="AE103" i="60"/>
  <c r="AF103" i="60"/>
  <c r="AG103" i="60"/>
  <c r="Y102" i="60"/>
  <c r="AB102" i="60"/>
  <c r="AC102" i="60"/>
  <c r="AD102" i="60"/>
  <c r="AE102" i="60"/>
  <c r="AF102" i="60"/>
  <c r="AG102" i="60"/>
  <c r="Y101" i="60"/>
  <c r="AB101" i="60"/>
  <c r="AC101" i="60"/>
  <c r="AD101" i="60"/>
  <c r="AE101" i="60"/>
  <c r="AF101" i="60"/>
  <c r="AG101" i="60"/>
  <c r="Y100" i="60"/>
  <c r="AB100" i="60"/>
  <c r="AC100" i="60"/>
  <c r="AD100" i="60"/>
  <c r="AE100" i="60"/>
  <c r="AF100" i="60"/>
  <c r="AG100" i="60"/>
  <c r="Y99" i="60"/>
  <c r="AB99" i="60"/>
  <c r="AC99" i="60"/>
  <c r="AD99" i="60"/>
  <c r="AE99" i="60"/>
  <c r="AF99" i="60"/>
  <c r="AG99" i="60"/>
  <c r="Y98" i="60"/>
  <c r="AB98" i="60"/>
  <c r="AC98" i="60"/>
  <c r="AD98" i="60"/>
  <c r="AE98" i="60"/>
  <c r="AF98" i="60"/>
  <c r="AG98" i="60"/>
  <c r="Y97" i="60"/>
  <c r="AB97" i="60"/>
  <c r="AC97" i="60"/>
  <c r="AD97" i="60"/>
  <c r="AE97" i="60"/>
  <c r="AF97" i="60"/>
  <c r="AG97" i="60"/>
  <c r="Y96" i="60"/>
  <c r="AB96" i="60"/>
  <c r="AC96" i="60"/>
  <c r="AD96" i="60"/>
  <c r="AE96" i="60"/>
  <c r="AF96" i="60"/>
  <c r="AG96" i="60"/>
  <c r="Y95" i="60"/>
  <c r="AB95" i="60"/>
  <c r="AC95" i="60"/>
  <c r="AD95" i="60"/>
  <c r="AE95" i="60"/>
  <c r="AF95" i="60"/>
  <c r="AG95" i="60"/>
  <c r="Y94" i="60"/>
  <c r="AB94" i="60"/>
  <c r="AC94" i="60"/>
  <c r="AD94" i="60"/>
  <c r="AE94" i="60"/>
  <c r="AF94" i="60"/>
  <c r="AG94" i="60"/>
  <c r="Y93" i="60"/>
  <c r="AB93" i="60"/>
  <c r="AC93" i="60"/>
  <c r="AD93" i="60"/>
  <c r="AE93" i="60"/>
  <c r="AF93" i="60"/>
  <c r="AG93" i="60"/>
  <c r="Y92" i="60"/>
  <c r="AB92" i="60"/>
  <c r="AC92" i="60"/>
  <c r="AD92" i="60"/>
  <c r="AE92" i="60"/>
  <c r="AF92" i="60"/>
  <c r="AG92" i="60"/>
  <c r="Y89" i="60"/>
  <c r="AB89" i="60"/>
  <c r="AC89" i="60"/>
  <c r="AD89" i="60"/>
  <c r="AE89" i="60"/>
  <c r="AF89" i="60"/>
  <c r="AG89" i="60"/>
  <c r="Y88" i="60"/>
  <c r="AB88" i="60"/>
  <c r="AC88" i="60"/>
  <c r="AD88" i="60"/>
  <c r="AE88" i="60"/>
  <c r="AF88" i="60"/>
  <c r="AG88" i="60"/>
  <c r="Y87" i="60"/>
  <c r="AB87" i="60"/>
  <c r="AC87" i="60"/>
  <c r="AD87" i="60"/>
  <c r="AE87" i="60"/>
  <c r="AF87" i="60"/>
  <c r="AG87" i="60"/>
  <c r="Y86" i="60"/>
  <c r="AB86" i="60"/>
  <c r="AC86" i="60"/>
  <c r="AD86" i="60"/>
  <c r="AE86" i="60"/>
  <c r="AF86" i="60"/>
  <c r="AG86" i="60"/>
  <c r="Y85" i="60"/>
  <c r="AB85" i="60"/>
  <c r="AC85" i="60"/>
  <c r="AD85" i="60"/>
  <c r="AE85" i="60"/>
  <c r="AF85" i="60"/>
  <c r="AG85" i="60"/>
  <c r="Y84" i="60"/>
  <c r="AB84" i="60"/>
  <c r="AC84" i="60"/>
  <c r="AD84" i="60"/>
  <c r="AE84" i="60"/>
  <c r="AF84" i="60"/>
  <c r="AG84" i="60"/>
  <c r="Y83" i="60"/>
  <c r="AB83" i="60"/>
  <c r="AC83" i="60"/>
  <c r="AD83" i="60"/>
  <c r="AE83" i="60"/>
  <c r="AF83" i="60"/>
  <c r="AG83" i="60"/>
  <c r="Y82" i="60"/>
  <c r="AB82" i="60"/>
  <c r="AC82" i="60"/>
  <c r="AD82" i="60"/>
  <c r="AE82" i="60"/>
  <c r="AF82" i="60"/>
  <c r="AG82" i="60"/>
  <c r="Y81" i="60"/>
  <c r="AB81" i="60"/>
  <c r="AC81" i="60"/>
  <c r="AD81" i="60"/>
  <c r="AE81" i="60"/>
  <c r="AF81" i="60"/>
  <c r="AG81" i="60"/>
  <c r="Y80" i="60"/>
  <c r="AB80" i="60"/>
  <c r="AC80" i="60"/>
  <c r="AD80" i="60"/>
  <c r="AE80" i="60"/>
  <c r="AF80" i="60"/>
  <c r="AG80" i="60"/>
  <c r="Y79" i="60"/>
  <c r="AB79" i="60"/>
  <c r="AC79" i="60"/>
  <c r="AD79" i="60"/>
  <c r="AE79" i="60"/>
  <c r="AF79" i="60"/>
  <c r="AG79" i="60"/>
  <c r="Y78" i="60"/>
  <c r="AB78" i="60"/>
  <c r="AC78" i="60"/>
  <c r="AD78" i="60"/>
  <c r="AE78" i="60"/>
  <c r="AF78" i="60"/>
  <c r="AG78" i="60"/>
  <c r="Y77" i="60"/>
  <c r="AB77" i="60"/>
  <c r="AC77" i="60"/>
  <c r="AD77" i="60"/>
  <c r="AE77" i="60"/>
  <c r="AF77" i="60"/>
  <c r="AG77" i="60"/>
  <c r="Y76" i="60"/>
  <c r="AB76" i="60"/>
  <c r="AC76" i="60"/>
  <c r="AD76" i="60"/>
  <c r="AE76" i="60"/>
  <c r="AF76" i="60"/>
  <c r="AG76" i="60"/>
  <c r="Y75" i="60"/>
  <c r="AB75" i="60"/>
  <c r="AC75" i="60"/>
  <c r="AD75" i="60"/>
  <c r="AE75" i="60"/>
  <c r="AF75" i="60"/>
  <c r="AG75" i="60"/>
  <c r="Y74" i="60"/>
  <c r="AB74" i="60"/>
  <c r="AC74" i="60"/>
  <c r="AD74" i="60"/>
  <c r="AE74" i="60"/>
  <c r="AF74" i="60"/>
  <c r="AG74" i="60"/>
  <c r="Y73" i="60"/>
  <c r="AB73" i="60"/>
  <c r="AC73" i="60"/>
  <c r="AD73" i="60"/>
  <c r="AE73" i="60"/>
  <c r="AF73" i="60"/>
  <c r="AG73" i="60"/>
  <c r="Y72" i="60"/>
  <c r="AB72" i="60"/>
  <c r="AC72" i="60"/>
  <c r="AD72" i="60"/>
  <c r="AE72" i="60"/>
  <c r="AF72" i="60"/>
  <c r="AG72" i="60"/>
  <c r="Y71" i="60"/>
  <c r="AB71" i="60"/>
  <c r="AC71" i="60"/>
  <c r="AD71" i="60"/>
  <c r="AE71" i="60"/>
  <c r="AF71" i="60"/>
  <c r="AG71" i="60"/>
  <c r="Y70" i="60"/>
  <c r="AB70" i="60"/>
  <c r="AC70" i="60"/>
  <c r="AD70" i="60"/>
  <c r="AE70" i="60"/>
  <c r="AF70" i="60"/>
  <c r="AG70" i="60"/>
  <c r="Y67" i="60"/>
  <c r="AB67" i="60"/>
  <c r="AC67" i="60"/>
  <c r="AD67" i="60"/>
  <c r="AE67" i="60"/>
  <c r="AF67" i="60"/>
  <c r="AG67" i="60"/>
  <c r="Y66" i="60"/>
  <c r="AB66" i="60"/>
  <c r="AC66" i="60"/>
  <c r="AD66" i="60"/>
  <c r="AE66" i="60"/>
  <c r="AF66" i="60"/>
  <c r="AG66" i="60"/>
  <c r="Y65" i="60"/>
  <c r="AB65" i="60"/>
  <c r="AC65" i="60"/>
  <c r="AD65" i="60"/>
  <c r="AE65" i="60"/>
  <c r="AF65" i="60"/>
  <c r="AG65" i="60"/>
  <c r="Y64" i="60"/>
  <c r="AB64" i="60"/>
  <c r="AC64" i="60"/>
  <c r="AD64" i="60"/>
  <c r="AE64" i="60"/>
  <c r="AF64" i="60"/>
  <c r="AG64" i="60"/>
  <c r="Y63" i="60"/>
  <c r="AB63" i="60"/>
  <c r="AC63" i="60"/>
  <c r="AD63" i="60"/>
  <c r="AE63" i="60"/>
  <c r="AF63" i="60"/>
  <c r="AG63" i="60"/>
  <c r="Y62" i="60"/>
  <c r="AB62" i="60"/>
  <c r="AC62" i="60"/>
  <c r="AD62" i="60"/>
  <c r="AE62" i="60"/>
  <c r="AF62" i="60"/>
  <c r="AG62" i="60"/>
  <c r="Y61" i="60"/>
  <c r="AB61" i="60"/>
  <c r="AC61" i="60"/>
  <c r="AD61" i="60"/>
  <c r="AE61" i="60"/>
  <c r="AF61" i="60"/>
  <c r="AG61" i="60"/>
  <c r="Y60" i="60"/>
  <c r="AB60" i="60"/>
  <c r="AC60" i="60"/>
  <c r="AD60" i="60"/>
  <c r="AE60" i="60"/>
  <c r="AF60" i="60"/>
  <c r="AG60" i="60"/>
  <c r="Y59" i="60"/>
  <c r="AB59" i="60"/>
  <c r="AC59" i="60"/>
  <c r="AD59" i="60"/>
  <c r="AE59" i="60"/>
  <c r="AF59" i="60"/>
  <c r="AG59" i="60"/>
  <c r="Y58" i="60"/>
  <c r="AB58" i="60"/>
  <c r="AC58" i="60"/>
  <c r="AD58" i="60"/>
  <c r="AE58" i="60"/>
  <c r="AF58" i="60"/>
  <c r="AG58" i="60"/>
  <c r="Y57" i="60"/>
  <c r="AB57" i="60"/>
  <c r="AC57" i="60"/>
  <c r="AD57" i="60"/>
  <c r="AE57" i="60"/>
  <c r="AF57" i="60"/>
  <c r="AG57" i="60"/>
  <c r="Y56" i="60"/>
  <c r="AB56" i="60"/>
  <c r="AC56" i="60"/>
  <c r="AD56" i="60"/>
  <c r="AE56" i="60"/>
  <c r="AF56" i="60"/>
  <c r="AG56" i="60"/>
  <c r="Y55" i="60"/>
  <c r="AB55" i="60"/>
  <c r="AC55" i="60"/>
  <c r="AD55" i="60"/>
  <c r="AE55" i="60"/>
  <c r="AF55" i="60"/>
  <c r="AG55" i="60"/>
  <c r="Y54" i="60"/>
  <c r="AB54" i="60"/>
  <c r="AC54" i="60"/>
  <c r="AD54" i="60"/>
  <c r="AE54" i="60"/>
  <c r="AF54" i="60"/>
  <c r="AG54" i="60"/>
  <c r="Y53" i="60"/>
  <c r="AB53" i="60"/>
  <c r="AC53" i="60"/>
  <c r="AD53" i="60"/>
  <c r="AE53" i="60"/>
  <c r="AF53" i="60"/>
  <c r="AG53" i="60"/>
  <c r="Y52" i="60"/>
  <c r="AB52" i="60"/>
  <c r="AC52" i="60"/>
  <c r="AD52" i="60"/>
  <c r="AE52" i="60"/>
  <c r="AF52" i="60"/>
  <c r="AG52" i="60"/>
  <c r="Y51" i="60"/>
  <c r="AB51" i="60"/>
  <c r="AC51" i="60"/>
  <c r="AD51" i="60"/>
  <c r="AE51" i="60"/>
  <c r="AF51" i="60"/>
  <c r="AG51" i="60"/>
  <c r="Y50" i="60"/>
  <c r="AB50" i="60"/>
  <c r="AC50" i="60"/>
  <c r="AD50" i="60"/>
  <c r="AE50" i="60"/>
  <c r="AF50" i="60"/>
  <c r="AG50" i="60"/>
  <c r="Y49" i="60"/>
  <c r="AB49" i="60"/>
  <c r="AC49" i="60"/>
  <c r="AD49" i="60"/>
  <c r="AE49" i="60"/>
  <c r="AF49" i="60"/>
  <c r="AG49" i="60"/>
  <c r="Y48" i="60"/>
  <c r="AB48" i="60"/>
  <c r="AC48" i="60"/>
  <c r="AD48" i="60"/>
  <c r="AE48" i="60"/>
  <c r="AF48" i="60"/>
  <c r="AG48" i="60"/>
  <c r="Y45" i="60"/>
  <c r="AB45" i="60"/>
  <c r="AC45" i="60"/>
  <c r="AD45" i="60"/>
  <c r="AE45" i="60"/>
  <c r="AF45" i="60"/>
  <c r="AG45" i="60"/>
  <c r="Y44" i="60"/>
  <c r="AB44" i="60"/>
  <c r="AC44" i="60"/>
  <c r="AD44" i="60"/>
  <c r="AE44" i="60"/>
  <c r="AF44" i="60"/>
  <c r="AG44" i="60"/>
  <c r="Y43" i="60"/>
  <c r="AB43" i="60"/>
  <c r="AC43" i="60"/>
  <c r="AD43" i="60"/>
  <c r="AE43" i="60"/>
  <c r="AF43" i="60"/>
  <c r="AG43" i="60"/>
  <c r="Y42" i="60"/>
  <c r="AB42" i="60"/>
  <c r="AC42" i="60"/>
  <c r="AD42" i="60"/>
  <c r="AE42" i="60"/>
  <c r="AF42" i="60"/>
  <c r="AG42" i="60"/>
  <c r="Y41" i="60"/>
  <c r="AB41" i="60"/>
  <c r="AC41" i="60"/>
  <c r="AD41" i="60"/>
  <c r="AE41" i="60"/>
  <c r="AF41" i="60"/>
  <c r="AG41" i="60"/>
  <c r="Y40" i="60"/>
  <c r="AB40" i="60"/>
  <c r="AC40" i="60"/>
  <c r="AD40" i="60"/>
  <c r="AE40" i="60"/>
  <c r="AF40" i="60"/>
  <c r="AG40" i="60"/>
  <c r="Y39" i="60"/>
  <c r="AB39" i="60"/>
  <c r="AC39" i="60"/>
  <c r="AD39" i="60"/>
  <c r="AE39" i="60"/>
  <c r="AF39" i="60"/>
  <c r="AG39" i="60"/>
  <c r="Y38" i="60"/>
  <c r="AB38" i="60"/>
  <c r="AC38" i="60"/>
  <c r="AD38" i="60"/>
  <c r="AE38" i="60"/>
  <c r="AF38" i="60"/>
  <c r="AG38" i="60"/>
  <c r="Y37" i="60"/>
  <c r="AB37" i="60"/>
  <c r="AC37" i="60"/>
  <c r="AD37" i="60"/>
  <c r="AE37" i="60"/>
  <c r="AF37" i="60"/>
  <c r="AG37" i="60"/>
  <c r="Y36" i="60"/>
  <c r="AB36" i="60"/>
  <c r="AC36" i="60"/>
  <c r="AD36" i="60"/>
  <c r="AE36" i="60"/>
  <c r="AF36" i="60"/>
  <c r="AG36" i="60"/>
  <c r="Y35" i="60"/>
  <c r="AB35" i="60"/>
  <c r="AC35" i="60"/>
  <c r="AD35" i="60"/>
  <c r="AE35" i="60"/>
  <c r="AF35" i="60"/>
  <c r="AG35" i="60"/>
  <c r="Y34" i="60"/>
  <c r="AB34" i="60"/>
  <c r="AC34" i="60"/>
  <c r="AD34" i="60"/>
  <c r="AE34" i="60"/>
  <c r="AF34" i="60"/>
  <c r="AG34" i="60"/>
  <c r="Y33" i="60"/>
  <c r="AB33" i="60"/>
  <c r="AC33" i="60"/>
  <c r="AD33" i="60"/>
  <c r="AE33" i="60"/>
  <c r="AF33" i="60"/>
  <c r="AG33" i="60"/>
  <c r="Y32" i="60"/>
  <c r="AB32" i="60"/>
  <c r="AC32" i="60"/>
  <c r="AD32" i="60"/>
  <c r="AE32" i="60"/>
  <c r="AF32" i="60"/>
  <c r="AG32" i="60"/>
  <c r="Y31" i="60"/>
  <c r="AB31" i="60"/>
  <c r="AC31" i="60"/>
  <c r="AD31" i="60"/>
  <c r="AE31" i="60"/>
  <c r="AF31" i="60"/>
  <c r="AG31" i="60"/>
  <c r="Y30" i="60"/>
  <c r="AB30" i="60"/>
  <c r="AC30" i="60"/>
  <c r="AD30" i="60"/>
  <c r="AE30" i="60"/>
  <c r="AF30" i="60"/>
  <c r="AG30" i="60"/>
  <c r="Y29" i="60"/>
  <c r="AB29" i="60"/>
  <c r="AC29" i="60"/>
  <c r="AD29" i="60"/>
  <c r="AE29" i="60"/>
  <c r="AF29" i="60"/>
  <c r="AG29" i="60"/>
  <c r="Y28" i="60"/>
  <c r="AB28" i="60"/>
  <c r="AC28" i="60"/>
  <c r="AD28" i="60"/>
  <c r="AE28" i="60"/>
  <c r="AF28" i="60"/>
  <c r="AG28" i="60"/>
  <c r="Y27" i="60"/>
  <c r="AB27" i="60"/>
  <c r="AC27" i="60"/>
  <c r="AD27" i="60"/>
  <c r="AE27" i="60"/>
  <c r="AF27" i="60"/>
  <c r="AG27" i="60"/>
  <c r="Y26" i="60"/>
  <c r="AB26" i="60"/>
  <c r="AC26" i="60"/>
  <c r="AD26" i="60"/>
  <c r="AE26" i="60"/>
  <c r="AF26" i="60"/>
  <c r="AG26" i="60"/>
  <c r="AB23" i="60"/>
  <c r="AC23" i="60"/>
  <c r="AD23" i="60"/>
  <c r="AE23" i="60"/>
  <c r="AF23" i="60"/>
  <c r="AG23" i="60"/>
  <c r="AB22" i="60"/>
  <c r="AC22" i="60"/>
  <c r="AD22" i="60"/>
  <c r="AE22" i="60"/>
  <c r="AF22" i="60"/>
  <c r="AG22" i="60"/>
  <c r="AB21" i="60"/>
  <c r="AC21" i="60"/>
  <c r="AD21" i="60"/>
  <c r="AE21" i="60"/>
  <c r="AF21" i="60"/>
  <c r="AG21" i="60"/>
  <c r="AB20" i="60"/>
  <c r="AC20" i="60"/>
  <c r="AD20" i="60"/>
  <c r="AE20" i="60"/>
  <c r="AF20" i="60"/>
  <c r="AG20" i="60"/>
  <c r="AB19" i="60"/>
  <c r="AC19" i="60"/>
  <c r="AD19" i="60"/>
  <c r="AE19" i="60"/>
  <c r="AF19" i="60"/>
  <c r="AG19" i="60"/>
  <c r="AB18" i="60"/>
  <c r="AC18" i="60"/>
  <c r="AD18" i="60"/>
  <c r="AE18" i="60"/>
  <c r="AF18" i="60"/>
  <c r="AG18" i="60"/>
  <c r="AB17" i="60"/>
  <c r="AC17" i="60"/>
  <c r="AD17" i="60"/>
  <c r="AE17" i="60"/>
  <c r="AF17" i="60"/>
  <c r="AG17" i="60"/>
  <c r="AB16" i="60"/>
  <c r="AC16" i="60"/>
  <c r="AD16" i="60"/>
  <c r="AE16" i="60"/>
  <c r="AF16" i="60"/>
  <c r="AG16" i="60"/>
  <c r="AB15" i="60"/>
  <c r="AC15" i="60"/>
  <c r="AD15" i="60"/>
  <c r="AE15" i="60"/>
  <c r="AF15" i="60"/>
  <c r="AG15" i="60"/>
  <c r="AB14" i="60"/>
  <c r="AC14" i="60"/>
  <c r="AD14" i="60"/>
  <c r="AE14" i="60"/>
  <c r="AF14" i="60"/>
  <c r="AG14" i="60"/>
  <c r="AB13" i="60"/>
  <c r="AC13" i="60"/>
  <c r="AD13" i="60"/>
  <c r="AE13" i="60"/>
  <c r="AF13" i="60"/>
  <c r="AG13" i="60"/>
  <c r="AB12" i="60"/>
  <c r="AC12" i="60"/>
  <c r="AD12" i="60"/>
  <c r="AE12" i="60"/>
  <c r="AF12" i="60"/>
  <c r="AG12" i="60"/>
  <c r="AB11" i="60"/>
  <c r="AC11" i="60"/>
  <c r="AD11" i="60"/>
  <c r="AE11" i="60"/>
  <c r="AF11" i="60"/>
  <c r="AG11" i="60"/>
  <c r="AB10" i="60"/>
  <c r="AC10" i="60"/>
  <c r="AD10" i="60"/>
  <c r="AE10" i="60"/>
  <c r="AF10" i="60"/>
  <c r="AG10" i="60"/>
  <c r="AB9" i="60"/>
  <c r="AC9" i="60"/>
  <c r="AD9" i="60"/>
  <c r="AE9" i="60"/>
  <c r="AF9" i="60"/>
  <c r="AG9" i="60"/>
  <c r="AB8" i="60"/>
  <c r="AC8" i="60"/>
  <c r="AD8" i="60"/>
  <c r="AE8" i="60"/>
  <c r="AF8" i="60"/>
  <c r="AG8" i="60"/>
  <c r="AB7" i="60"/>
  <c r="AC7" i="60"/>
  <c r="AD7" i="60"/>
  <c r="AE7" i="60"/>
  <c r="AF7" i="60"/>
  <c r="AG7" i="60"/>
  <c r="AB6" i="60"/>
  <c r="AC6" i="60"/>
  <c r="AD6" i="60"/>
  <c r="AE6" i="60"/>
  <c r="AF6" i="60"/>
  <c r="AG6" i="60"/>
  <c r="AB5" i="60"/>
  <c r="AC5" i="60"/>
  <c r="AD5" i="60"/>
  <c r="AE5" i="60"/>
  <c r="AF5" i="60"/>
  <c r="AG5" i="60"/>
  <c r="G110" i="28"/>
  <c r="G110" i="34"/>
  <c r="H147" i="34"/>
  <c r="H152" i="34"/>
  <c r="H153" i="34"/>
  <c r="H155" i="34"/>
  <c r="H159" i="34"/>
  <c r="C153" i="31"/>
  <c r="C150" i="31"/>
  <c r="H84" i="41"/>
  <c r="G84" i="41"/>
  <c r="H55" i="41"/>
  <c r="G55" i="41"/>
  <c r="H84" i="40"/>
  <c r="G84" i="40"/>
  <c r="H55" i="40"/>
  <c r="G55" i="40"/>
  <c r="H84" i="39"/>
  <c r="G84" i="39"/>
  <c r="H55" i="39"/>
  <c r="G55" i="39"/>
  <c r="H84" i="38"/>
  <c r="G84" i="38"/>
  <c r="H55" i="38"/>
  <c r="G55" i="38"/>
  <c r="H84" i="35"/>
  <c r="G84" i="35"/>
  <c r="H55" i="35"/>
  <c r="G55" i="35"/>
  <c r="H84" i="34"/>
  <c r="G84" i="34"/>
  <c r="H55" i="34"/>
  <c r="G55" i="34"/>
  <c r="H84" i="33"/>
  <c r="G84" i="33"/>
  <c r="H55" i="33"/>
  <c r="G55" i="33"/>
  <c r="H84" i="59"/>
  <c r="G84" i="59"/>
  <c r="H55" i="59"/>
  <c r="G55" i="59"/>
  <c r="H84" i="32"/>
  <c r="G84" i="32"/>
  <c r="H55" i="32"/>
  <c r="G55" i="32"/>
  <c r="H84" i="31"/>
  <c r="G84" i="31"/>
  <c r="H55" i="31"/>
  <c r="G55" i="31"/>
  <c r="H84" i="30"/>
  <c r="G84" i="30"/>
  <c r="H55" i="30"/>
  <c r="G55" i="30"/>
  <c r="H84" i="29"/>
  <c r="G84" i="29"/>
  <c r="H55" i="29"/>
  <c r="G55" i="29"/>
  <c r="H84" i="28"/>
  <c r="G84" i="28"/>
  <c r="H55" i="28"/>
  <c r="G55" i="28"/>
  <c r="H84" i="27"/>
  <c r="G84" i="27"/>
  <c r="H55" i="27"/>
  <c r="G55" i="27"/>
  <c r="H84" i="26"/>
  <c r="G84" i="26"/>
  <c r="H55" i="26"/>
  <c r="G55" i="26"/>
  <c r="H84" i="25"/>
  <c r="G84" i="25"/>
  <c r="H55" i="25"/>
  <c r="G55" i="25"/>
  <c r="H84" i="24"/>
  <c r="G84" i="24"/>
  <c r="H55" i="24"/>
  <c r="G55" i="24"/>
  <c r="H84" i="23"/>
  <c r="G84" i="23"/>
  <c r="G55" i="23"/>
  <c r="H55" i="23"/>
  <c r="H84" i="22"/>
  <c r="G84" i="22"/>
  <c r="H55" i="22"/>
  <c r="G55" i="22"/>
  <c r="H84" i="21"/>
  <c r="G84" i="21"/>
  <c r="H55" i="21"/>
  <c r="G55" i="21"/>
  <c r="H84" i="57"/>
  <c r="G84" i="57"/>
  <c r="H55" i="57"/>
  <c r="G55" i="57"/>
  <c r="H84" i="20"/>
  <c r="G84" i="20"/>
  <c r="H55" i="20"/>
  <c r="G55" i="20"/>
  <c r="H84" i="19"/>
  <c r="G84" i="19"/>
  <c r="H55" i="19"/>
  <c r="G55" i="19"/>
  <c r="H84" i="18"/>
  <c r="G84" i="18"/>
  <c r="H55" i="18"/>
  <c r="G55" i="18"/>
  <c r="H84" i="17"/>
  <c r="G84" i="17"/>
  <c r="H55" i="17"/>
  <c r="G55" i="17"/>
  <c r="H84" i="16"/>
  <c r="G84" i="16"/>
  <c r="H55" i="16"/>
  <c r="G55" i="16"/>
  <c r="G84" i="15"/>
  <c r="H55" i="15"/>
  <c r="G55" i="15"/>
  <c r="H84" i="14"/>
  <c r="G84" i="14"/>
  <c r="H55" i="14"/>
  <c r="G55" i="14"/>
  <c r="H84" i="12"/>
  <c r="G84" i="12"/>
  <c r="H55" i="12"/>
  <c r="G55" i="12"/>
  <c r="H84" i="11"/>
  <c r="G84" i="11"/>
  <c r="H55" i="11"/>
  <c r="G55" i="11"/>
  <c r="H84" i="10"/>
  <c r="G84" i="10"/>
  <c r="H55" i="10"/>
  <c r="G55" i="10"/>
  <c r="H84" i="9"/>
  <c r="G84" i="9"/>
  <c r="H55" i="9"/>
  <c r="G55" i="9"/>
  <c r="H84" i="6"/>
  <c r="H55" i="6"/>
  <c r="G84" i="6"/>
  <c r="G55" i="6"/>
  <c r="G28" i="6"/>
  <c r="D84" i="41"/>
  <c r="D55" i="41"/>
  <c r="D84" i="40"/>
  <c r="D55" i="40"/>
  <c r="D84" i="39"/>
  <c r="D55" i="39"/>
  <c r="D84" i="38"/>
  <c r="D55" i="38"/>
  <c r="D84" i="35"/>
  <c r="D55" i="35"/>
  <c r="D84" i="34"/>
  <c r="D55" i="34"/>
  <c r="D84" i="33"/>
  <c r="D55" i="33"/>
  <c r="D84" i="59"/>
  <c r="D55" i="59"/>
  <c r="D84" i="32"/>
  <c r="D55" i="32"/>
  <c r="D84" i="31"/>
  <c r="D55" i="31"/>
  <c r="D21" i="31"/>
  <c r="D84" i="30"/>
  <c r="D55" i="30"/>
  <c r="D84" i="29"/>
  <c r="D55" i="29"/>
  <c r="D84" i="28"/>
  <c r="D55" i="28"/>
  <c r="D21" i="28"/>
  <c r="D84" i="27"/>
  <c r="D55" i="27"/>
  <c r="D84" i="26"/>
  <c r="D55" i="26"/>
  <c r="D84" i="25"/>
  <c r="D55" i="25"/>
  <c r="D84" i="24"/>
  <c r="D55" i="24"/>
  <c r="D84" i="23"/>
  <c r="D55" i="23"/>
  <c r="D84" i="22"/>
  <c r="D55" i="22"/>
  <c r="D84" i="21"/>
  <c r="D55" i="21"/>
  <c r="D84" i="57"/>
  <c r="D55" i="57"/>
  <c r="D84" i="20"/>
  <c r="D55" i="20"/>
  <c r="D84" i="19"/>
  <c r="D55" i="19"/>
  <c r="D84" i="18"/>
  <c r="D55" i="18"/>
  <c r="D84" i="17"/>
  <c r="D55" i="17"/>
  <c r="D84" i="16"/>
  <c r="D55" i="16"/>
  <c r="D84" i="15"/>
  <c r="D55" i="15"/>
  <c r="D84" i="14"/>
  <c r="D55" i="14"/>
  <c r="D84" i="12"/>
  <c r="D55" i="12"/>
  <c r="D84" i="11"/>
  <c r="D55" i="11"/>
  <c r="D84" i="10"/>
  <c r="D55" i="10"/>
  <c r="D84" i="9"/>
  <c r="D55" i="9"/>
  <c r="C153" i="9"/>
  <c r="C150" i="9"/>
  <c r="D21" i="9"/>
  <c r="D84" i="6"/>
  <c r="D55" i="6"/>
  <c r="J144" i="9"/>
  <c r="G110" i="9"/>
  <c r="F300" i="9"/>
  <c r="F350" i="9"/>
  <c r="C153" i="10"/>
  <c r="C150" i="10"/>
  <c r="G110" i="10"/>
  <c r="D21" i="10"/>
  <c r="C153" i="11"/>
  <c r="C150" i="11"/>
  <c r="G110" i="11"/>
  <c r="D21" i="11"/>
  <c r="C153" i="12"/>
  <c r="C150" i="12"/>
  <c r="G110" i="12"/>
  <c r="F300" i="12"/>
  <c r="F350" i="12"/>
  <c r="D21" i="12"/>
  <c r="C153" i="14"/>
  <c r="C150" i="14"/>
  <c r="G110" i="14"/>
  <c r="G306" i="14"/>
  <c r="G356" i="14"/>
  <c r="D21" i="14"/>
  <c r="C153" i="15"/>
  <c r="C150" i="15"/>
  <c r="G110" i="15"/>
  <c r="G306" i="15"/>
  <c r="G356" i="15" s="1"/>
  <c r="D21" i="15"/>
  <c r="C153" i="16"/>
  <c r="C150" i="16"/>
  <c r="G110" i="16"/>
  <c r="D21" i="16"/>
  <c r="C153" i="17"/>
  <c r="C150" i="17"/>
  <c r="G110" i="17"/>
  <c r="F300" i="17"/>
  <c r="F350" i="17"/>
  <c r="D21" i="17"/>
  <c r="C153" i="18"/>
  <c r="C150" i="18"/>
  <c r="G110" i="18"/>
  <c r="G306" i="18"/>
  <c r="G356" i="18" s="1"/>
  <c r="D21" i="18"/>
  <c r="C153" i="19"/>
  <c r="C150" i="19"/>
  <c r="G110" i="19"/>
  <c r="G306" i="19"/>
  <c r="G356" i="19" s="1"/>
  <c r="D21" i="19"/>
  <c r="C153" i="20"/>
  <c r="C150" i="20"/>
  <c r="G110" i="20"/>
  <c r="D21" i="20"/>
  <c r="C153" i="57"/>
  <c r="C150" i="57"/>
  <c r="G110" i="57"/>
  <c r="D21" i="57"/>
  <c r="C153" i="21"/>
  <c r="C150" i="21"/>
  <c r="G110" i="21"/>
  <c r="G306" i="21"/>
  <c r="G356" i="21"/>
  <c r="D21" i="21"/>
  <c r="C153" i="22"/>
  <c r="C150" i="22"/>
  <c r="G110" i="22"/>
  <c r="G306" i="22"/>
  <c r="G356" i="22"/>
  <c r="D21" i="22"/>
  <c r="C153" i="23"/>
  <c r="C150" i="23"/>
  <c r="I150" i="23"/>
  <c r="G110" i="23"/>
  <c r="D21" i="23"/>
  <c r="C153" i="24"/>
  <c r="C150" i="24"/>
  <c r="G110" i="24"/>
  <c r="D21" i="24"/>
  <c r="C153" i="25"/>
  <c r="C150" i="25"/>
  <c r="G110" i="25"/>
  <c r="G306" i="25"/>
  <c r="G356" i="25"/>
  <c r="D21" i="25"/>
  <c r="C153" i="26"/>
  <c r="C150" i="26"/>
  <c r="G110" i="26"/>
  <c r="F300" i="26"/>
  <c r="F350" i="26" s="1"/>
  <c r="D21" i="26"/>
  <c r="C153" i="27"/>
  <c r="C150" i="27"/>
  <c r="G110" i="27"/>
  <c r="D21" i="27"/>
  <c r="G306" i="28"/>
  <c r="G356" i="28" s="1"/>
  <c r="C153" i="29"/>
  <c r="C150" i="29"/>
  <c r="G110" i="29"/>
  <c r="F300" i="29"/>
  <c r="F350" i="29"/>
  <c r="D21" i="29"/>
  <c r="G306" i="30"/>
  <c r="G356" i="30"/>
  <c r="D21" i="30"/>
  <c r="G306" i="31"/>
  <c r="G356" i="31"/>
  <c r="F300" i="31"/>
  <c r="F350" i="31"/>
  <c r="C153" i="32"/>
  <c r="C150" i="32"/>
  <c r="G110" i="32"/>
  <c r="C153" i="59"/>
  <c r="C150" i="59"/>
  <c r="G110" i="59"/>
  <c r="F300" i="59"/>
  <c r="F350" i="59"/>
  <c r="D21" i="59"/>
  <c r="C153" i="33"/>
  <c r="C150" i="33"/>
  <c r="G110" i="33"/>
  <c r="D21" i="33"/>
  <c r="C153" i="34"/>
  <c r="C150" i="34"/>
  <c r="D21" i="34"/>
  <c r="C153" i="35"/>
  <c r="C150" i="35"/>
  <c r="G110" i="35"/>
  <c r="D21" i="35"/>
  <c r="C153" i="38"/>
  <c r="C150" i="38"/>
  <c r="G110" i="38"/>
  <c r="F300" i="38"/>
  <c r="F350" i="38"/>
  <c r="D21" i="38"/>
  <c r="C153" i="39"/>
  <c r="C150" i="39"/>
  <c r="I150" i="39"/>
  <c r="G110" i="39"/>
  <c r="F300" i="39"/>
  <c r="F350" i="39"/>
  <c r="D21" i="39"/>
  <c r="C153" i="40"/>
  <c r="C150" i="40"/>
  <c r="G110" i="40"/>
  <c r="D21" i="40"/>
  <c r="C153" i="41"/>
  <c r="C150" i="41"/>
  <c r="G110" i="41"/>
  <c r="F300" i="41"/>
  <c r="F350" i="41"/>
  <c r="D21" i="41"/>
  <c r="C153" i="6"/>
  <c r="C150" i="6"/>
  <c r="G110" i="6"/>
  <c r="D21" i="6"/>
  <c r="G162" i="59"/>
  <c r="G161" i="59"/>
  <c r="G160" i="59"/>
  <c r="F160" i="59"/>
  <c r="E160" i="59"/>
  <c r="F159" i="59"/>
  <c r="E159" i="59"/>
  <c r="C159" i="59"/>
  <c r="G158" i="59"/>
  <c r="H155" i="59"/>
  <c r="G155" i="59"/>
  <c r="F155" i="59"/>
  <c r="E155" i="59"/>
  <c r="G154" i="59"/>
  <c r="F154" i="59"/>
  <c r="E154" i="59"/>
  <c r="H153" i="59"/>
  <c r="F153" i="59"/>
  <c r="E153" i="59"/>
  <c r="D153" i="59"/>
  <c r="H152" i="59"/>
  <c r="G152" i="59"/>
  <c r="G151" i="59"/>
  <c r="G149" i="59"/>
  <c r="G148" i="59"/>
  <c r="G147" i="59"/>
  <c r="G146" i="59"/>
  <c r="G145" i="59"/>
  <c r="G144" i="59"/>
  <c r="G143" i="59"/>
  <c r="G312" i="59"/>
  <c r="G362" i="59"/>
  <c r="F312" i="59"/>
  <c r="F362" i="59"/>
  <c r="E312" i="59"/>
  <c r="E362" i="59"/>
  <c r="G311" i="59"/>
  <c r="G361" i="59"/>
  <c r="F311" i="59"/>
  <c r="F361" i="59"/>
  <c r="G310" i="59"/>
  <c r="G360" i="59"/>
  <c r="F310" i="59"/>
  <c r="F360" i="59"/>
  <c r="E310" i="59"/>
  <c r="E360" i="59"/>
  <c r="F309" i="59"/>
  <c r="F359" i="59"/>
  <c r="E309" i="59"/>
  <c r="E359" i="59"/>
  <c r="D309" i="59"/>
  <c r="D359" i="59"/>
  <c r="C309" i="59"/>
  <c r="C359" i="59"/>
  <c r="G308" i="59"/>
  <c r="G358" i="59"/>
  <c r="F308" i="59"/>
  <c r="F358" i="59"/>
  <c r="G307" i="59"/>
  <c r="G357" i="59"/>
  <c r="F307" i="59"/>
  <c r="F357" i="59"/>
  <c r="E307" i="59"/>
  <c r="E357" i="59"/>
  <c r="D307" i="59"/>
  <c r="D357" i="59"/>
  <c r="G305" i="59"/>
  <c r="G355" i="59"/>
  <c r="E305" i="59"/>
  <c r="E355" i="59"/>
  <c r="D305" i="59"/>
  <c r="D355" i="59"/>
  <c r="C305" i="59"/>
  <c r="C355" i="59"/>
  <c r="G304" i="59"/>
  <c r="G354" i="59"/>
  <c r="F304" i="59"/>
  <c r="F354" i="59"/>
  <c r="E304" i="59"/>
  <c r="E354" i="59"/>
  <c r="G303" i="59"/>
  <c r="G353" i="59"/>
  <c r="E303" i="59"/>
  <c r="E353" i="59"/>
  <c r="D303" i="59"/>
  <c r="D353" i="59"/>
  <c r="C303" i="59"/>
  <c r="C353" i="59"/>
  <c r="F302" i="59"/>
  <c r="F352" i="59"/>
  <c r="E302" i="59"/>
  <c r="E352" i="59"/>
  <c r="D302" i="59"/>
  <c r="D352" i="59"/>
  <c r="G301" i="59"/>
  <c r="G351" i="59"/>
  <c r="F301" i="59"/>
  <c r="F351" i="59"/>
  <c r="E300" i="59"/>
  <c r="E350" i="59"/>
  <c r="G299" i="59"/>
  <c r="G349" i="59"/>
  <c r="E299" i="59"/>
  <c r="E349" i="59"/>
  <c r="G298" i="59"/>
  <c r="G348" i="59"/>
  <c r="F298" i="59"/>
  <c r="F348" i="59"/>
  <c r="E298" i="59"/>
  <c r="E348" i="59"/>
  <c r="G297" i="59"/>
  <c r="G347" i="59"/>
  <c r="F297" i="59"/>
  <c r="F347" i="59"/>
  <c r="E297" i="59"/>
  <c r="E347" i="59"/>
  <c r="G296" i="59"/>
  <c r="G346" i="59"/>
  <c r="F296" i="59"/>
  <c r="F346" i="59"/>
  <c r="G295" i="59"/>
  <c r="G345" i="59"/>
  <c r="F294" i="59"/>
  <c r="F344" i="59"/>
  <c r="G293" i="59"/>
  <c r="G343" i="59"/>
  <c r="H28" i="59"/>
  <c r="G28" i="59"/>
  <c r="D28" i="59"/>
  <c r="G25" i="59"/>
  <c r="F25" i="59"/>
  <c r="E25" i="59"/>
  <c r="D25" i="59"/>
  <c r="C25" i="59"/>
  <c r="H21" i="59"/>
  <c r="G21" i="59"/>
  <c r="H215" i="59"/>
  <c r="H240" i="59"/>
  <c r="H190" i="59"/>
  <c r="B363" i="59"/>
  <c r="B362" i="59"/>
  <c r="B361" i="59"/>
  <c r="B360" i="59"/>
  <c r="B359" i="59"/>
  <c r="B358" i="59"/>
  <c r="B357" i="59"/>
  <c r="B356" i="59"/>
  <c r="B355" i="59"/>
  <c r="B354" i="59"/>
  <c r="B353" i="59"/>
  <c r="B352" i="59"/>
  <c r="B351" i="59"/>
  <c r="B350" i="59"/>
  <c r="B349" i="59"/>
  <c r="B348" i="59"/>
  <c r="B347" i="59"/>
  <c r="B346" i="59"/>
  <c r="B345" i="59"/>
  <c r="B344" i="59"/>
  <c r="B343" i="59"/>
  <c r="B338" i="59"/>
  <c r="B337" i="59"/>
  <c r="B336" i="59"/>
  <c r="B335" i="59"/>
  <c r="B334" i="59"/>
  <c r="B333" i="59"/>
  <c r="B332" i="59"/>
  <c r="B331" i="59"/>
  <c r="B330" i="59"/>
  <c r="B329" i="59"/>
  <c r="B328" i="59"/>
  <c r="B327" i="59"/>
  <c r="B326" i="59"/>
  <c r="B325" i="59"/>
  <c r="B324" i="59"/>
  <c r="B323" i="59"/>
  <c r="B322" i="59"/>
  <c r="B321" i="59"/>
  <c r="B320" i="59"/>
  <c r="B319" i="59"/>
  <c r="B318" i="59"/>
  <c r="B313" i="59"/>
  <c r="B312" i="59"/>
  <c r="B311" i="59"/>
  <c r="B310" i="59"/>
  <c r="B309" i="59"/>
  <c r="B308" i="59"/>
  <c r="B307" i="59"/>
  <c r="B306" i="59"/>
  <c r="B305" i="59"/>
  <c r="B304" i="59"/>
  <c r="B303" i="59"/>
  <c r="B302" i="59"/>
  <c r="B301" i="59"/>
  <c r="B300" i="59"/>
  <c r="B299" i="59"/>
  <c r="B298" i="59"/>
  <c r="B297" i="59"/>
  <c r="B296" i="59"/>
  <c r="B295" i="59"/>
  <c r="B294" i="59"/>
  <c r="B293" i="59"/>
  <c r="B288" i="59"/>
  <c r="B287" i="59"/>
  <c r="B286" i="59"/>
  <c r="B285" i="59"/>
  <c r="B284" i="59"/>
  <c r="B283" i="59"/>
  <c r="B282" i="59"/>
  <c r="B281" i="59"/>
  <c r="B280" i="59"/>
  <c r="B279" i="59"/>
  <c r="B278" i="59"/>
  <c r="B277" i="59"/>
  <c r="B276" i="59"/>
  <c r="B275" i="59"/>
  <c r="B274" i="59"/>
  <c r="B273" i="59"/>
  <c r="B272" i="59"/>
  <c r="B271" i="59"/>
  <c r="B270" i="59"/>
  <c r="B269" i="59"/>
  <c r="B268" i="59"/>
  <c r="B263" i="59"/>
  <c r="B262" i="59"/>
  <c r="B261" i="59"/>
  <c r="B260" i="59"/>
  <c r="B259" i="59"/>
  <c r="B258" i="59"/>
  <c r="B257" i="59"/>
  <c r="B256" i="59"/>
  <c r="B255" i="59"/>
  <c r="B254" i="59"/>
  <c r="B253" i="59"/>
  <c r="B252" i="59"/>
  <c r="B251" i="59"/>
  <c r="B250" i="59"/>
  <c r="B249" i="59"/>
  <c r="B248" i="59"/>
  <c r="B247" i="59"/>
  <c r="B246" i="59"/>
  <c r="B245" i="59"/>
  <c r="B244" i="59"/>
  <c r="B243" i="59"/>
  <c r="B238" i="59"/>
  <c r="B237" i="59"/>
  <c r="B236" i="59"/>
  <c r="B235" i="59"/>
  <c r="B234" i="59"/>
  <c r="B233" i="59"/>
  <c r="B232" i="59"/>
  <c r="B231" i="59"/>
  <c r="B230" i="59"/>
  <c r="B229" i="59"/>
  <c r="B228" i="59"/>
  <c r="B227" i="59"/>
  <c r="B226" i="59"/>
  <c r="B225" i="59"/>
  <c r="B224" i="59"/>
  <c r="B223" i="59"/>
  <c r="B222" i="59"/>
  <c r="B221" i="59"/>
  <c r="B220" i="59"/>
  <c r="B219" i="59"/>
  <c r="B218" i="59"/>
  <c r="B213" i="59"/>
  <c r="B212" i="59"/>
  <c r="B211" i="59"/>
  <c r="B210" i="59"/>
  <c r="B209" i="59"/>
  <c r="B208" i="59"/>
  <c r="B207" i="59"/>
  <c r="B206" i="59"/>
  <c r="B205" i="59"/>
  <c r="B204" i="59"/>
  <c r="B203" i="59"/>
  <c r="B202" i="59"/>
  <c r="B201" i="59"/>
  <c r="B200" i="59"/>
  <c r="B199" i="59"/>
  <c r="B198" i="59"/>
  <c r="B197" i="59"/>
  <c r="B196" i="59"/>
  <c r="B195" i="59"/>
  <c r="B194" i="59"/>
  <c r="B193" i="59"/>
  <c r="B188" i="59"/>
  <c r="B187" i="59"/>
  <c r="B186" i="59"/>
  <c r="B185" i="59"/>
  <c r="B184" i="59"/>
  <c r="B183" i="59"/>
  <c r="B182" i="59"/>
  <c r="B181" i="59"/>
  <c r="B180" i="59"/>
  <c r="B179" i="59"/>
  <c r="B178" i="59"/>
  <c r="B177" i="59"/>
  <c r="B176" i="59"/>
  <c r="B175" i="59"/>
  <c r="B174" i="59"/>
  <c r="B173" i="59"/>
  <c r="B172" i="59"/>
  <c r="B171" i="59"/>
  <c r="B170" i="59"/>
  <c r="B169" i="59"/>
  <c r="B168" i="59"/>
  <c r="B163" i="59"/>
  <c r="B162" i="59"/>
  <c r="B161" i="59"/>
  <c r="B160" i="59"/>
  <c r="B159" i="59"/>
  <c r="B158" i="59"/>
  <c r="B157" i="59"/>
  <c r="B156" i="59"/>
  <c r="B155" i="59"/>
  <c r="B154" i="59"/>
  <c r="B153" i="59"/>
  <c r="B152" i="59"/>
  <c r="B151" i="59"/>
  <c r="B150" i="59"/>
  <c r="B149" i="59"/>
  <c r="B148" i="59"/>
  <c r="B147" i="59"/>
  <c r="B146" i="59"/>
  <c r="B145" i="59"/>
  <c r="B144" i="59"/>
  <c r="B143" i="59"/>
  <c r="B136" i="59"/>
  <c r="B135" i="59"/>
  <c r="B134" i="59"/>
  <c r="B133" i="59"/>
  <c r="B132" i="59"/>
  <c r="B131" i="59"/>
  <c r="B130" i="59"/>
  <c r="B129" i="59"/>
  <c r="B128" i="59"/>
  <c r="B127" i="59"/>
  <c r="B126" i="59"/>
  <c r="B125" i="59"/>
  <c r="B124" i="59"/>
  <c r="B123" i="59"/>
  <c r="B122" i="59"/>
  <c r="B121" i="59"/>
  <c r="B120" i="59"/>
  <c r="B119" i="59"/>
  <c r="B118" i="59"/>
  <c r="B117" i="59"/>
  <c r="B116" i="59"/>
  <c r="B111" i="59"/>
  <c r="B110" i="59"/>
  <c r="B109" i="59"/>
  <c r="B108" i="59"/>
  <c r="B107" i="59"/>
  <c r="B106" i="59"/>
  <c r="B105" i="59"/>
  <c r="B104" i="59"/>
  <c r="B103" i="59"/>
  <c r="B102" i="59"/>
  <c r="B101" i="59"/>
  <c r="B100" i="59"/>
  <c r="B99" i="59"/>
  <c r="B98" i="59"/>
  <c r="B97" i="59"/>
  <c r="B96" i="59"/>
  <c r="B95" i="59"/>
  <c r="B94" i="59"/>
  <c r="B93" i="59"/>
  <c r="B92" i="59"/>
  <c r="B91" i="59"/>
  <c r="B81" i="59"/>
  <c r="B80" i="59"/>
  <c r="B79" i="59"/>
  <c r="B78" i="59"/>
  <c r="B77" i="59"/>
  <c r="B76" i="59"/>
  <c r="B75" i="59"/>
  <c r="B74" i="59"/>
  <c r="B73" i="59"/>
  <c r="B72" i="59"/>
  <c r="B71" i="59"/>
  <c r="B70" i="59"/>
  <c r="B69" i="59"/>
  <c r="B68" i="59"/>
  <c r="B67" i="59"/>
  <c r="B66" i="59"/>
  <c r="B65" i="59"/>
  <c r="B64" i="59"/>
  <c r="B63" i="59"/>
  <c r="B62" i="59"/>
  <c r="B61" i="59"/>
  <c r="G162" i="57"/>
  <c r="G161" i="57"/>
  <c r="G160" i="57"/>
  <c r="F160" i="57"/>
  <c r="E160" i="57"/>
  <c r="H159" i="57"/>
  <c r="F159" i="57"/>
  <c r="E159" i="57"/>
  <c r="C159" i="57"/>
  <c r="G158" i="57"/>
  <c r="G183" i="57" s="1"/>
  <c r="H157" i="57"/>
  <c r="H155" i="57"/>
  <c r="G155" i="57"/>
  <c r="F155" i="57"/>
  <c r="E155" i="57"/>
  <c r="H154" i="57"/>
  <c r="G154" i="57"/>
  <c r="F154" i="57"/>
  <c r="E154" i="57"/>
  <c r="H153" i="57"/>
  <c r="F153" i="57"/>
  <c r="E153" i="57"/>
  <c r="D153" i="57"/>
  <c r="H152" i="57"/>
  <c r="G152" i="57"/>
  <c r="G151" i="57"/>
  <c r="H150" i="57"/>
  <c r="H149" i="57"/>
  <c r="G149" i="57"/>
  <c r="G148" i="57"/>
  <c r="H147" i="57"/>
  <c r="G147" i="57"/>
  <c r="G146" i="57"/>
  <c r="G145" i="57"/>
  <c r="G144" i="57"/>
  <c r="G143" i="57"/>
  <c r="G312" i="57"/>
  <c r="G362" i="57"/>
  <c r="F312" i="57"/>
  <c r="F362" i="57"/>
  <c r="E312" i="57"/>
  <c r="E362" i="57"/>
  <c r="G311" i="57"/>
  <c r="G361" i="57"/>
  <c r="F311" i="57"/>
  <c r="F361" i="57"/>
  <c r="G310" i="57"/>
  <c r="G360" i="57"/>
  <c r="F310" i="57"/>
  <c r="F360" i="57"/>
  <c r="E310" i="57"/>
  <c r="E360" i="57"/>
  <c r="C310" i="57"/>
  <c r="C360" i="57"/>
  <c r="G309" i="57"/>
  <c r="G359" i="57" s="1"/>
  <c r="E309" i="57"/>
  <c r="E359" i="57"/>
  <c r="D309" i="57"/>
  <c r="D359" i="57" s="1"/>
  <c r="C309" i="57"/>
  <c r="C359" i="57"/>
  <c r="G308" i="57"/>
  <c r="G358" i="57" s="1"/>
  <c r="F308" i="57"/>
  <c r="F358" i="57"/>
  <c r="G307" i="57"/>
  <c r="G357" i="57" s="1"/>
  <c r="F307" i="57"/>
  <c r="F357" i="57"/>
  <c r="E307" i="57"/>
  <c r="E357" i="57" s="1"/>
  <c r="C307" i="57"/>
  <c r="C357" i="57"/>
  <c r="F306" i="57"/>
  <c r="F356" i="57" s="1"/>
  <c r="G305" i="57"/>
  <c r="G355" i="57" s="1"/>
  <c r="F305" i="57"/>
  <c r="F355" i="57"/>
  <c r="E305" i="57"/>
  <c r="E355" i="57" s="1"/>
  <c r="C305" i="57"/>
  <c r="C355" i="57" s="1"/>
  <c r="G304" i="57"/>
  <c r="G354" i="57" s="1"/>
  <c r="F304" i="57"/>
  <c r="F354" i="57"/>
  <c r="E304" i="57"/>
  <c r="E354" i="57" s="1"/>
  <c r="D304" i="57"/>
  <c r="D354" i="57" s="1"/>
  <c r="C304" i="57"/>
  <c r="C354" i="57" s="1"/>
  <c r="G303" i="57"/>
  <c r="G353" i="57"/>
  <c r="F303" i="57"/>
  <c r="F353" i="57" s="1"/>
  <c r="E303" i="57"/>
  <c r="E353" i="57" s="1"/>
  <c r="D303" i="57"/>
  <c r="D353" i="57" s="1"/>
  <c r="G302" i="57"/>
  <c r="G352" i="57"/>
  <c r="F302" i="57"/>
  <c r="F352" i="57" s="1"/>
  <c r="E302" i="57"/>
  <c r="E352" i="57" s="1"/>
  <c r="D302" i="57"/>
  <c r="D352" i="57" s="1"/>
  <c r="G301" i="57"/>
  <c r="G351" i="57"/>
  <c r="E301" i="57"/>
  <c r="E351" i="57" s="1"/>
  <c r="G300" i="57"/>
  <c r="G350" i="57" s="1"/>
  <c r="E300" i="57"/>
  <c r="E350" i="57" s="1"/>
  <c r="D300" i="57"/>
  <c r="D350" i="57"/>
  <c r="C300" i="57"/>
  <c r="C350" i="57" s="1"/>
  <c r="G299" i="57"/>
  <c r="G349" i="57" s="1"/>
  <c r="F299" i="57"/>
  <c r="F349" i="57" s="1"/>
  <c r="D299" i="57"/>
  <c r="D349" i="57"/>
  <c r="C299" i="57"/>
  <c r="C349" i="57" s="1"/>
  <c r="G298" i="57"/>
  <c r="G348" i="57" s="1"/>
  <c r="F298" i="57"/>
  <c r="F348" i="57" s="1"/>
  <c r="G297" i="57"/>
  <c r="G347" i="57"/>
  <c r="F297" i="57"/>
  <c r="F347" i="57" s="1"/>
  <c r="D297" i="57"/>
  <c r="D347" i="57" s="1"/>
  <c r="C297" i="57"/>
  <c r="C347" i="57" s="1"/>
  <c r="F296" i="57"/>
  <c r="F346" i="57"/>
  <c r="F295" i="57"/>
  <c r="F345" i="57" s="1"/>
  <c r="G294" i="57"/>
  <c r="G344" i="57" s="1"/>
  <c r="G293" i="57"/>
  <c r="G343" i="57" s="1"/>
  <c r="F293" i="57"/>
  <c r="F343" i="57"/>
  <c r="H28" i="57"/>
  <c r="G28" i="57"/>
  <c r="D28" i="57"/>
  <c r="G25" i="57"/>
  <c r="F25" i="57"/>
  <c r="E25" i="57"/>
  <c r="D25" i="57"/>
  <c r="C25" i="57"/>
  <c r="H215" i="57"/>
  <c r="H240" i="57"/>
  <c r="H190" i="57"/>
  <c r="B363" i="57"/>
  <c r="B362" i="57"/>
  <c r="B361" i="57"/>
  <c r="B360" i="57"/>
  <c r="B359" i="57"/>
  <c r="B358" i="57"/>
  <c r="B357" i="57"/>
  <c r="B356" i="57"/>
  <c r="B355" i="57"/>
  <c r="B354" i="57"/>
  <c r="B353" i="57"/>
  <c r="B352" i="57"/>
  <c r="B351" i="57"/>
  <c r="B350" i="57"/>
  <c r="B349" i="57"/>
  <c r="B348" i="57"/>
  <c r="B347" i="57"/>
  <c r="B346" i="57"/>
  <c r="B345" i="57"/>
  <c r="B344" i="57"/>
  <c r="B343" i="57"/>
  <c r="B338" i="57"/>
  <c r="B337" i="57"/>
  <c r="B336" i="57"/>
  <c r="B335" i="57"/>
  <c r="B334" i="57"/>
  <c r="B333" i="57"/>
  <c r="B332" i="57"/>
  <c r="B331" i="57"/>
  <c r="B330" i="57"/>
  <c r="B329" i="57"/>
  <c r="B328" i="57"/>
  <c r="B327" i="57"/>
  <c r="B326" i="57"/>
  <c r="B325" i="57"/>
  <c r="B324" i="57"/>
  <c r="B323" i="57"/>
  <c r="B322" i="57"/>
  <c r="B321" i="57"/>
  <c r="B320" i="57"/>
  <c r="B319" i="57"/>
  <c r="B318" i="57"/>
  <c r="B313" i="57"/>
  <c r="B312" i="57"/>
  <c r="B311" i="57"/>
  <c r="B310" i="57"/>
  <c r="B309" i="57"/>
  <c r="B308" i="57"/>
  <c r="B307" i="57"/>
  <c r="B306" i="57"/>
  <c r="B305" i="57"/>
  <c r="B304" i="57"/>
  <c r="B303" i="57"/>
  <c r="B302" i="57"/>
  <c r="B301" i="57"/>
  <c r="B300" i="57"/>
  <c r="B299" i="57"/>
  <c r="B298" i="57"/>
  <c r="B297" i="57"/>
  <c r="B296" i="57"/>
  <c r="B295" i="57"/>
  <c r="B294" i="57"/>
  <c r="B293" i="57"/>
  <c r="B288" i="57"/>
  <c r="B287" i="57"/>
  <c r="B286" i="57"/>
  <c r="B285" i="57"/>
  <c r="B284" i="57"/>
  <c r="B283" i="57"/>
  <c r="B282" i="57"/>
  <c r="B281" i="57"/>
  <c r="B280" i="57"/>
  <c r="B279" i="57"/>
  <c r="B278" i="57"/>
  <c r="B277" i="57"/>
  <c r="B276" i="57"/>
  <c r="B275" i="57"/>
  <c r="B274" i="57"/>
  <c r="B273" i="57"/>
  <c r="B272" i="57"/>
  <c r="B271" i="57"/>
  <c r="B270" i="57"/>
  <c r="B269" i="57"/>
  <c r="B268" i="57"/>
  <c r="B263" i="57"/>
  <c r="B262" i="57"/>
  <c r="B261" i="57"/>
  <c r="B260" i="57"/>
  <c r="B259" i="57"/>
  <c r="B258" i="57"/>
  <c r="B257" i="57"/>
  <c r="B256" i="57"/>
  <c r="B255" i="57"/>
  <c r="B254" i="57"/>
  <c r="B253" i="57"/>
  <c r="B252" i="57"/>
  <c r="B251" i="57"/>
  <c r="B250" i="57"/>
  <c r="B249" i="57"/>
  <c r="B248" i="57"/>
  <c r="B247" i="57"/>
  <c r="B246" i="57"/>
  <c r="B245" i="57"/>
  <c r="B244" i="57"/>
  <c r="B243" i="57"/>
  <c r="B238" i="57"/>
  <c r="B237" i="57"/>
  <c r="B236" i="57"/>
  <c r="B235" i="57"/>
  <c r="B234" i="57"/>
  <c r="B233" i="57"/>
  <c r="B232" i="57"/>
  <c r="B231" i="57"/>
  <c r="B230" i="57"/>
  <c r="B229" i="57"/>
  <c r="B228" i="57"/>
  <c r="B227" i="57"/>
  <c r="B226" i="57"/>
  <c r="B225" i="57"/>
  <c r="B224" i="57"/>
  <c r="B223" i="57"/>
  <c r="B222" i="57"/>
  <c r="B221" i="57"/>
  <c r="B220" i="57"/>
  <c r="B219" i="57"/>
  <c r="B218" i="57"/>
  <c r="B213" i="57"/>
  <c r="B212" i="57"/>
  <c r="B211" i="57"/>
  <c r="B210" i="57"/>
  <c r="B209" i="57"/>
  <c r="B208" i="57"/>
  <c r="B207" i="57"/>
  <c r="B206" i="57"/>
  <c r="B205" i="57"/>
  <c r="B204" i="57"/>
  <c r="B203" i="57"/>
  <c r="B202" i="57"/>
  <c r="B201" i="57"/>
  <c r="B200" i="57"/>
  <c r="B199" i="57"/>
  <c r="B198" i="57"/>
  <c r="B197" i="57"/>
  <c r="B196" i="57"/>
  <c r="B195" i="57"/>
  <c r="B194" i="57"/>
  <c r="B193" i="57"/>
  <c r="B188" i="57"/>
  <c r="B187" i="57"/>
  <c r="B186" i="57"/>
  <c r="B185" i="57"/>
  <c r="B184" i="57"/>
  <c r="B183" i="57"/>
  <c r="B182" i="57"/>
  <c r="B181" i="57"/>
  <c r="B180" i="57"/>
  <c r="B179" i="57"/>
  <c r="B178" i="57"/>
  <c r="B177" i="57"/>
  <c r="B176" i="57"/>
  <c r="B175" i="57"/>
  <c r="B174" i="57"/>
  <c r="B173" i="57"/>
  <c r="B172" i="57"/>
  <c r="B171" i="57"/>
  <c r="B170" i="57"/>
  <c r="B169" i="57"/>
  <c r="B168" i="57"/>
  <c r="B163" i="57"/>
  <c r="B162" i="57"/>
  <c r="B161" i="57"/>
  <c r="B160" i="57"/>
  <c r="B159" i="57"/>
  <c r="B158" i="57"/>
  <c r="B157" i="57"/>
  <c r="B156" i="57"/>
  <c r="B155" i="57"/>
  <c r="B154" i="57"/>
  <c r="B153" i="57"/>
  <c r="B152" i="57"/>
  <c r="B151" i="57"/>
  <c r="B150" i="57"/>
  <c r="B149" i="57"/>
  <c r="B148" i="57"/>
  <c r="B147" i="57"/>
  <c r="B146" i="57"/>
  <c r="B145" i="57"/>
  <c r="B144" i="57"/>
  <c r="B143" i="57"/>
  <c r="B136" i="57"/>
  <c r="B135" i="57"/>
  <c r="B134" i="57"/>
  <c r="B133" i="57"/>
  <c r="B132" i="57"/>
  <c r="B131" i="57"/>
  <c r="B130" i="57"/>
  <c r="B129" i="57"/>
  <c r="B128" i="57"/>
  <c r="B127" i="57"/>
  <c r="B126" i="57"/>
  <c r="B125" i="57"/>
  <c r="B124" i="57"/>
  <c r="B123" i="57"/>
  <c r="B122" i="57"/>
  <c r="B121" i="57"/>
  <c r="B120" i="57"/>
  <c r="B119" i="57"/>
  <c r="B118" i="57"/>
  <c r="B117" i="57"/>
  <c r="B116" i="57"/>
  <c r="B111" i="57"/>
  <c r="B110" i="57"/>
  <c r="B109" i="57"/>
  <c r="B108" i="57"/>
  <c r="B107" i="57"/>
  <c r="B106" i="57"/>
  <c r="B105" i="57"/>
  <c r="B104" i="57"/>
  <c r="B103" i="57"/>
  <c r="B102" i="57"/>
  <c r="B101" i="57"/>
  <c r="B100" i="57"/>
  <c r="B99" i="57"/>
  <c r="B98" i="57"/>
  <c r="B97" i="57"/>
  <c r="B96" i="57"/>
  <c r="B95" i="57"/>
  <c r="B94" i="57"/>
  <c r="B93" i="57"/>
  <c r="B92" i="57"/>
  <c r="B91" i="57"/>
  <c r="B81" i="57"/>
  <c r="B80" i="57"/>
  <c r="B79" i="57"/>
  <c r="B78" i="57"/>
  <c r="B77" i="57"/>
  <c r="B76" i="57"/>
  <c r="B75" i="57"/>
  <c r="B74" i="57"/>
  <c r="B73" i="57"/>
  <c r="B72" i="57"/>
  <c r="B71" i="57"/>
  <c r="B70" i="57"/>
  <c r="B69" i="57"/>
  <c r="B68" i="57"/>
  <c r="B67" i="57"/>
  <c r="B66" i="57"/>
  <c r="B65" i="57"/>
  <c r="B64" i="57"/>
  <c r="B63" i="57"/>
  <c r="B62" i="57"/>
  <c r="B61" i="57"/>
  <c r="H21" i="57"/>
  <c r="G21" i="57"/>
  <c r="A3" i="47"/>
  <c r="A221" i="46"/>
  <c r="A197" i="46"/>
  <c r="B173" i="46"/>
  <c r="A149" i="46"/>
  <c r="A125" i="46"/>
  <c r="A101" i="46"/>
  <c r="A77" i="46"/>
  <c r="A53" i="46"/>
  <c r="A2" i="46"/>
  <c r="B2" i="37"/>
  <c r="A1" i="46"/>
  <c r="B1" i="37"/>
  <c r="B2" i="57"/>
  <c r="H77" i="41"/>
  <c r="H64" i="41"/>
  <c r="E312" i="41"/>
  <c r="E362" i="41"/>
  <c r="G310" i="41"/>
  <c r="G360" i="41"/>
  <c r="F310" i="41"/>
  <c r="F360" i="41"/>
  <c r="E310" i="41"/>
  <c r="E360" i="41"/>
  <c r="G309" i="41"/>
  <c r="G359" i="41"/>
  <c r="D309" i="41"/>
  <c r="D359" i="41"/>
  <c r="G308" i="41"/>
  <c r="G358" i="41"/>
  <c r="E307" i="41"/>
  <c r="E357" i="41"/>
  <c r="D307" i="41"/>
  <c r="D357" i="41"/>
  <c r="F305" i="41"/>
  <c r="F355" i="41"/>
  <c r="E305" i="41"/>
  <c r="E355" i="41"/>
  <c r="F304" i="41"/>
  <c r="F354" i="41"/>
  <c r="G303" i="41"/>
  <c r="G353" i="41"/>
  <c r="C303" i="41"/>
  <c r="C353" i="41"/>
  <c r="E302" i="41"/>
  <c r="E352" i="41"/>
  <c r="D302" i="41"/>
  <c r="D352" i="41"/>
  <c r="G300" i="41"/>
  <c r="G350" i="41"/>
  <c r="E300" i="41"/>
  <c r="E350" i="41"/>
  <c r="F299" i="41"/>
  <c r="F349" i="41"/>
  <c r="F298" i="41"/>
  <c r="F348" i="41"/>
  <c r="G295" i="41"/>
  <c r="G345" i="41"/>
  <c r="F295" i="41"/>
  <c r="F345" i="41"/>
  <c r="G294" i="41"/>
  <c r="G344" i="41"/>
  <c r="G293" i="41"/>
  <c r="G343" i="41"/>
  <c r="G25" i="41"/>
  <c r="F25" i="41"/>
  <c r="E25" i="41"/>
  <c r="D25" i="41"/>
  <c r="C25" i="41"/>
  <c r="H28" i="41"/>
  <c r="G28" i="41"/>
  <c r="D28" i="41"/>
  <c r="H21" i="41"/>
  <c r="G21" i="41"/>
  <c r="H215" i="41"/>
  <c r="H240" i="41"/>
  <c r="H190" i="41"/>
  <c r="H80" i="40"/>
  <c r="H65" i="40"/>
  <c r="G311" i="40"/>
  <c r="G361" i="40"/>
  <c r="G310" i="40"/>
  <c r="G360" i="40"/>
  <c r="G309" i="40"/>
  <c r="G359" i="40"/>
  <c r="F305" i="40"/>
  <c r="F355" i="40"/>
  <c r="F304" i="40"/>
  <c r="F354" i="40"/>
  <c r="E303" i="40"/>
  <c r="E353" i="40"/>
  <c r="D303" i="40"/>
  <c r="D353" i="40"/>
  <c r="G301" i="40"/>
  <c r="G351" i="40"/>
  <c r="F301" i="40"/>
  <c r="F351" i="40"/>
  <c r="G300" i="40"/>
  <c r="G350" i="40"/>
  <c r="C300" i="40"/>
  <c r="G299" i="40"/>
  <c r="G349" i="40"/>
  <c r="F299" i="40"/>
  <c r="F349" i="40"/>
  <c r="G296" i="40"/>
  <c r="G346" i="40"/>
  <c r="G295" i="40"/>
  <c r="G345" i="40"/>
  <c r="G294" i="40"/>
  <c r="G344" i="40"/>
  <c r="H28" i="40"/>
  <c r="G28" i="40"/>
  <c r="D28" i="40"/>
  <c r="G25" i="40"/>
  <c r="F25" i="40"/>
  <c r="E25" i="40"/>
  <c r="D25" i="40"/>
  <c r="C25" i="40"/>
  <c r="H21" i="40"/>
  <c r="G21" i="40"/>
  <c r="H215" i="40"/>
  <c r="H240" i="40"/>
  <c r="H190" i="40"/>
  <c r="H61" i="39"/>
  <c r="G312" i="39"/>
  <c r="G362" i="39"/>
  <c r="F312" i="39"/>
  <c r="F362" i="39"/>
  <c r="E312" i="39"/>
  <c r="E362" i="39"/>
  <c r="G311" i="39"/>
  <c r="G361" i="39"/>
  <c r="G310" i="39"/>
  <c r="G360" i="39"/>
  <c r="F309" i="39"/>
  <c r="F359" i="39"/>
  <c r="E309" i="39"/>
  <c r="E359" i="39"/>
  <c r="G307" i="39"/>
  <c r="G357" i="39"/>
  <c r="F307" i="39"/>
  <c r="F357" i="39"/>
  <c r="F306" i="39"/>
  <c r="F356" i="39"/>
  <c r="G305" i="39"/>
  <c r="G355" i="39"/>
  <c r="F305" i="39"/>
  <c r="F355" i="39"/>
  <c r="E304" i="39"/>
  <c r="E354" i="39"/>
  <c r="E303" i="39"/>
  <c r="E353" i="39"/>
  <c r="F302" i="39"/>
  <c r="F352" i="39"/>
  <c r="G301" i="39"/>
  <c r="G351" i="39"/>
  <c r="D301" i="39"/>
  <c r="D351" i="39"/>
  <c r="C300" i="39"/>
  <c r="C350" i="39"/>
  <c r="G297" i="39"/>
  <c r="G347" i="39"/>
  <c r="F297" i="39"/>
  <c r="F347" i="39"/>
  <c r="G296" i="39"/>
  <c r="G346" i="39"/>
  <c r="G295" i="39"/>
  <c r="G345" i="39"/>
  <c r="H28" i="39"/>
  <c r="G28" i="39"/>
  <c r="D28" i="39"/>
  <c r="G25" i="39"/>
  <c r="F25" i="39"/>
  <c r="E25" i="39"/>
  <c r="D25" i="39"/>
  <c r="C25" i="39"/>
  <c r="H21" i="39"/>
  <c r="G21" i="39"/>
  <c r="H215" i="39"/>
  <c r="H240" i="39"/>
  <c r="H75" i="38"/>
  <c r="H70" i="38"/>
  <c r="H65" i="38"/>
  <c r="F312" i="38"/>
  <c r="F362" i="38"/>
  <c r="G311" i="38"/>
  <c r="G361" i="38"/>
  <c r="F311" i="38"/>
  <c r="F361" i="38"/>
  <c r="E310" i="38"/>
  <c r="E360" i="38"/>
  <c r="C310" i="38"/>
  <c r="C360" i="38"/>
  <c r="G308" i="38"/>
  <c r="G358" i="38"/>
  <c r="F307" i="38"/>
  <c r="F357" i="38"/>
  <c r="G305" i="38"/>
  <c r="G355" i="38"/>
  <c r="D305" i="38"/>
  <c r="D355" i="38"/>
  <c r="G304" i="38"/>
  <c r="G354" i="38"/>
  <c r="F303" i="38"/>
  <c r="F353" i="38"/>
  <c r="E303" i="38"/>
  <c r="E353" i="38"/>
  <c r="D303" i="38"/>
  <c r="D353" i="38"/>
  <c r="F302" i="38"/>
  <c r="F352" i="38"/>
  <c r="G301" i="38"/>
  <c r="G351" i="38"/>
  <c r="F301" i="38"/>
  <c r="F351" i="38"/>
  <c r="D300" i="38"/>
  <c r="D350" i="38"/>
  <c r="G299" i="38"/>
  <c r="G349" i="38"/>
  <c r="F297" i="38"/>
  <c r="F347" i="38"/>
  <c r="H28" i="38"/>
  <c r="G28" i="38"/>
  <c r="D28" i="38"/>
  <c r="G25" i="38"/>
  <c r="F25" i="38"/>
  <c r="E25" i="38"/>
  <c r="D25" i="38"/>
  <c r="C25" i="38"/>
  <c r="H21" i="38"/>
  <c r="G21" i="38"/>
  <c r="H240" i="38"/>
  <c r="H190" i="38"/>
  <c r="H66" i="35"/>
  <c r="H61" i="35"/>
  <c r="G312" i="35"/>
  <c r="G362" i="35" s="1"/>
  <c r="F312" i="35"/>
  <c r="F362" i="35"/>
  <c r="E312" i="35"/>
  <c r="E362" i="35" s="1"/>
  <c r="G311" i="35"/>
  <c r="G361" i="35"/>
  <c r="G310" i="35"/>
  <c r="G360" i="35" s="1"/>
  <c r="F309" i="35"/>
  <c r="F359" i="35"/>
  <c r="E309" i="35"/>
  <c r="E359" i="35"/>
  <c r="D309" i="35"/>
  <c r="D359" i="35"/>
  <c r="G307" i="35"/>
  <c r="G357" i="35" s="1"/>
  <c r="F307" i="35"/>
  <c r="F357" i="35"/>
  <c r="G305" i="35"/>
  <c r="G355" i="35"/>
  <c r="F305" i="35"/>
  <c r="F355" i="35"/>
  <c r="C305" i="35"/>
  <c r="C355" i="35" s="1"/>
  <c r="E304" i="35"/>
  <c r="E354" i="35"/>
  <c r="D304" i="35"/>
  <c r="D354" i="35"/>
  <c r="E303" i="35"/>
  <c r="E353" i="35"/>
  <c r="G302" i="35"/>
  <c r="G352" i="35" s="1"/>
  <c r="G301" i="35"/>
  <c r="G351" i="35"/>
  <c r="C300" i="35"/>
  <c r="C350" i="35" s="1"/>
  <c r="G297" i="35"/>
  <c r="G347" i="35"/>
  <c r="G296" i="35"/>
  <c r="G346" i="35" s="1"/>
  <c r="G295" i="35"/>
  <c r="G345" i="35"/>
  <c r="H28" i="35"/>
  <c r="G28" i="35"/>
  <c r="D28" i="35"/>
  <c r="G25" i="35"/>
  <c r="F25" i="35"/>
  <c r="E25" i="35"/>
  <c r="D25" i="35"/>
  <c r="C25" i="35"/>
  <c r="H21" i="35"/>
  <c r="G21" i="35"/>
  <c r="H68" i="34"/>
  <c r="H63" i="34"/>
  <c r="D312" i="34"/>
  <c r="D362" i="34"/>
  <c r="F311" i="34"/>
  <c r="F361" i="34" s="1"/>
  <c r="F310" i="34"/>
  <c r="F360" i="34"/>
  <c r="G309" i="34"/>
  <c r="G359" i="34"/>
  <c r="F309" i="34"/>
  <c r="F359" i="34"/>
  <c r="C309" i="34"/>
  <c r="C359" i="34" s="1"/>
  <c r="E305" i="34"/>
  <c r="E355" i="34"/>
  <c r="E304" i="34"/>
  <c r="E354" i="34"/>
  <c r="G303" i="34"/>
  <c r="G353" i="34"/>
  <c r="D303" i="34"/>
  <c r="D353" i="34" s="1"/>
  <c r="C303" i="34"/>
  <c r="C353" i="34"/>
  <c r="G302" i="34"/>
  <c r="G352" i="34" s="1"/>
  <c r="D302" i="34"/>
  <c r="D352" i="34"/>
  <c r="F301" i="34"/>
  <c r="F351" i="34" s="1"/>
  <c r="E301" i="34"/>
  <c r="E351" i="34"/>
  <c r="G298" i="34"/>
  <c r="G348" i="34" s="1"/>
  <c r="D297" i="34"/>
  <c r="D347" i="34"/>
  <c r="F295" i="34"/>
  <c r="F345" i="34" s="1"/>
  <c r="G294" i="34"/>
  <c r="G344" i="34"/>
  <c r="G293" i="34"/>
  <c r="G343" i="34" s="1"/>
  <c r="H28" i="34"/>
  <c r="G28" i="34"/>
  <c r="D28" i="34"/>
  <c r="G25" i="34"/>
  <c r="F25" i="34"/>
  <c r="E25" i="34"/>
  <c r="D25" i="34"/>
  <c r="C25" i="34"/>
  <c r="H21" i="34"/>
  <c r="G21" i="34"/>
  <c r="H215" i="34"/>
  <c r="G312" i="33"/>
  <c r="G362" i="33"/>
  <c r="G311" i="33"/>
  <c r="G361" i="33"/>
  <c r="F310" i="33"/>
  <c r="F360" i="33" s="1"/>
  <c r="E310" i="33"/>
  <c r="E360" i="33" s="1"/>
  <c r="G308" i="33"/>
  <c r="G358" i="33" s="1"/>
  <c r="F308" i="33"/>
  <c r="F358" i="33" s="1"/>
  <c r="G307" i="33"/>
  <c r="G357" i="33" s="1"/>
  <c r="D307" i="33"/>
  <c r="D357" i="33" s="1"/>
  <c r="F306" i="33"/>
  <c r="F356" i="33"/>
  <c r="E305" i="33"/>
  <c r="E355" i="33" s="1"/>
  <c r="E304" i="33"/>
  <c r="E354" i="33" s="1"/>
  <c r="G303" i="33"/>
  <c r="G353" i="33"/>
  <c r="F303" i="33"/>
  <c r="F353" i="33"/>
  <c r="E303" i="33"/>
  <c r="E353" i="33" s="1"/>
  <c r="G302" i="33"/>
  <c r="G352" i="33" s="1"/>
  <c r="D302" i="33"/>
  <c r="D352" i="33"/>
  <c r="C302" i="33"/>
  <c r="C352" i="33"/>
  <c r="G301" i="33"/>
  <c r="G351" i="33" s="1"/>
  <c r="E300" i="33"/>
  <c r="E350" i="33" s="1"/>
  <c r="D300" i="33"/>
  <c r="D350" i="33"/>
  <c r="C300" i="33"/>
  <c r="C350" i="33"/>
  <c r="G298" i="33"/>
  <c r="G348" i="33" s="1"/>
  <c r="F298" i="33"/>
  <c r="F348" i="33" s="1"/>
  <c r="G297" i="33"/>
  <c r="G347" i="33" s="1"/>
  <c r="G296" i="33"/>
  <c r="G346" i="33"/>
  <c r="F295" i="33"/>
  <c r="F345" i="33" s="1"/>
  <c r="G293" i="33"/>
  <c r="G343" i="33"/>
  <c r="H28" i="33"/>
  <c r="G28" i="33"/>
  <c r="D28" i="33"/>
  <c r="G25" i="33"/>
  <c r="F25" i="33"/>
  <c r="E25" i="33"/>
  <c r="D25" i="33"/>
  <c r="C25" i="33"/>
  <c r="H21" i="33"/>
  <c r="G21" i="33"/>
  <c r="H74" i="32"/>
  <c r="F312" i="32"/>
  <c r="F362" i="32"/>
  <c r="E312" i="32"/>
  <c r="E362" i="32"/>
  <c r="D312" i="32"/>
  <c r="D362" i="32"/>
  <c r="G310" i="32"/>
  <c r="G360" i="32" s="1"/>
  <c r="C310" i="32"/>
  <c r="C360" i="32"/>
  <c r="D309" i="32"/>
  <c r="D359" i="32"/>
  <c r="C309" i="32"/>
  <c r="C359" i="32"/>
  <c r="F307" i="32"/>
  <c r="F357" i="32" s="1"/>
  <c r="E307" i="32"/>
  <c r="E357" i="32"/>
  <c r="D307" i="32"/>
  <c r="D357" i="32"/>
  <c r="G305" i="32"/>
  <c r="G355" i="32"/>
  <c r="F305" i="32"/>
  <c r="F355" i="32" s="1"/>
  <c r="E305" i="32"/>
  <c r="E355" i="32"/>
  <c r="G304" i="32"/>
  <c r="G354" i="32"/>
  <c r="D303" i="32"/>
  <c r="D353" i="32"/>
  <c r="F301" i="32"/>
  <c r="F351" i="32" s="1"/>
  <c r="G300" i="32"/>
  <c r="G350" i="32" s="1"/>
  <c r="G299" i="32"/>
  <c r="G349" i="32"/>
  <c r="G298" i="32"/>
  <c r="G348" i="32"/>
  <c r="F297" i="32"/>
  <c r="F347" i="32" s="1"/>
  <c r="E297" i="32"/>
  <c r="E347" i="32" s="1"/>
  <c r="D297" i="32"/>
  <c r="D347" i="32" s="1"/>
  <c r="G295" i="32"/>
  <c r="G345" i="32"/>
  <c r="G293" i="32"/>
  <c r="G343" i="32" s="1"/>
  <c r="H28" i="32"/>
  <c r="G28" i="32"/>
  <c r="D28" i="32"/>
  <c r="G25" i="32"/>
  <c r="F25" i="32"/>
  <c r="E25" i="32"/>
  <c r="D25" i="32"/>
  <c r="C25" i="32"/>
  <c r="H21" i="32"/>
  <c r="G21" i="32"/>
  <c r="H240" i="32"/>
  <c r="H73" i="31"/>
  <c r="H63" i="31"/>
  <c r="G312" i="31"/>
  <c r="G362" i="31"/>
  <c r="F311" i="31"/>
  <c r="F361" i="31"/>
  <c r="F310" i="31"/>
  <c r="F360" i="31"/>
  <c r="C310" i="31"/>
  <c r="C360" i="31"/>
  <c r="F309" i="31"/>
  <c r="F359" i="31"/>
  <c r="C309" i="31"/>
  <c r="C359" i="31"/>
  <c r="D307" i="31"/>
  <c r="D357" i="31"/>
  <c r="E305" i="31"/>
  <c r="E355" i="31"/>
  <c r="G304" i="31"/>
  <c r="G354" i="31"/>
  <c r="F304" i="31"/>
  <c r="F354" i="31"/>
  <c r="E304" i="31"/>
  <c r="E354" i="31"/>
  <c r="G303" i="31"/>
  <c r="G353" i="31"/>
  <c r="D303" i="31"/>
  <c r="D353" i="31"/>
  <c r="D302" i="31"/>
  <c r="D352" i="31"/>
  <c r="F301" i="31"/>
  <c r="F351" i="31"/>
  <c r="E301" i="31"/>
  <c r="E351" i="31"/>
  <c r="E300" i="31"/>
  <c r="E350" i="31"/>
  <c r="G299" i="31"/>
  <c r="G349" i="31"/>
  <c r="F299" i="31"/>
  <c r="F349" i="31"/>
  <c r="G298" i="31"/>
  <c r="G348" i="31"/>
  <c r="G297" i="31"/>
  <c r="G347" i="31"/>
  <c r="F295" i="31"/>
  <c r="F345" i="31"/>
  <c r="G294" i="31"/>
  <c r="G344" i="31"/>
  <c r="F294" i="31"/>
  <c r="F344" i="31"/>
  <c r="G293" i="31"/>
  <c r="G343" i="31"/>
  <c r="H28" i="31"/>
  <c r="G28" i="31"/>
  <c r="D28" i="31"/>
  <c r="G25" i="31"/>
  <c r="F25" i="31"/>
  <c r="E25" i="31"/>
  <c r="D25" i="31"/>
  <c r="C25" i="31"/>
  <c r="H21" i="31"/>
  <c r="G21" i="31"/>
  <c r="H215" i="31"/>
  <c r="H190" i="31"/>
  <c r="E312" i="30"/>
  <c r="E362" i="30"/>
  <c r="G309" i="30"/>
  <c r="G359" i="30"/>
  <c r="E307" i="30"/>
  <c r="E357" i="30"/>
  <c r="D307" i="30"/>
  <c r="D357" i="30"/>
  <c r="C307" i="30"/>
  <c r="C357" i="30"/>
  <c r="F305" i="30"/>
  <c r="F355" i="30"/>
  <c r="E305" i="30"/>
  <c r="E355" i="30"/>
  <c r="F304" i="30"/>
  <c r="F354" i="30"/>
  <c r="G303" i="30"/>
  <c r="G353" i="30"/>
  <c r="F303" i="30"/>
  <c r="F353" i="30"/>
  <c r="C303" i="30"/>
  <c r="C353" i="30"/>
  <c r="E302" i="30"/>
  <c r="E352" i="30"/>
  <c r="D302" i="30"/>
  <c r="D352" i="30"/>
  <c r="C302" i="30"/>
  <c r="C352" i="30"/>
  <c r="E301" i="30"/>
  <c r="E351" i="30"/>
  <c r="E300" i="30"/>
  <c r="E350" i="30"/>
  <c r="F299" i="30"/>
  <c r="F349" i="30"/>
  <c r="G298" i="30"/>
  <c r="G348" i="30"/>
  <c r="F298" i="30"/>
  <c r="F348" i="30"/>
  <c r="E297" i="30"/>
  <c r="E347" i="30"/>
  <c r="D297" i="30"/>
  <c r="D347" i="30"/>
  <c r="G295" i="30"/>
  <c r="G345" i="30"/>
  <c r="F295" i="30"/>
  <c r="F345" i="30"/>
  <c r="E295" i="30"/>
  <c r="E345" i="30"/>
  <c r="G294" i="30"/>
  <c r="G344" i="30"/>
  <c r="F293" i="30"/>
  <c r="F343" i="30"/>
  <c r="H28" i="30"/>
  <c r="G28" i="30"/>
  <c r="D28" i="30"/>
  <c r="G25" i="30"/>
  <c r="F25" i="30"/>
  <c r="E25" i="30"/>
  <c r="D25" i="30"/>
  <c r="C25" i="30"/>
  <c r="H21" i="30"/>
  <c r="G21" i="30"/>
  <c r="H215" i="30"/>
  <c r="H240" i="30"/>
  <c r="H63" i="29"/>
  <c r="G312" i="29"/>
  <c r="G362" i="29"/>
  <c r="F311" i="29"/>
  <c r="F361" i="29"/>
  <c r="F310" i="29"/>
  <c r="F360" i="29"/>
  <c r="C310" i="29"/>
  <c r="C360" i="29"/>
  <c r="G309" i="29"/>
  <c r="G359" i="29"/>
  <c r="C309" i="29"/>
  <c r="C359" i="29"/>
  <c r="D307" i="29"/>
  <c r="D357" i="29"/>
  <c r="E306" i="29"/>
  <c r="E356" i="29"/>
  <c r="G304" i="29"/>
  <c r="G354" i="29"/>
  <c r="F304" i="29"/>
  <c r="F354" i="29"/>
  <c r="G303" i="29"/>
  <c r="G353" i="29"/>
  <c r="D303" i="29"/>
  <c r="D353" i="29"/>
  <c r="C303" i="29"/>
  <c r="C353" i="29"/>
  <c r="D302" i="29"/>
  <c r="D352" i="29"/>
  <c r="F301" i="29"/>
  <c r="F351" i="29"/>
  <c r="E300" i="29"/>
  <c r="E350" i="29"/>
  <c r="G299" i="29"/>
  <c r="G349" i="29"/>
  <c r="F299" i="29"/>
  <c r="F349" i="29"/>
  <c r="E299" i="29"/>
  <c r="E349" i="29"/>
  <c r="G298" i="29"/>
  <c r="G348" i="29"/>
  <c r="F296" i="29"/>
  <c r="F346" i="29"/>
  <c r="F295" i="29"/>
  <c r="F345" i="29"/>
  <c r="G294" i="29"/>
  <c r="G344" i="29"/>
  <c r="F294" i="29"/>
  <c r="F344" i="29"/>
  <c r="G293" i="29"/>
  <c r="G343" i="29"/>
  <c r="H28" i="29"/>
  <c r="G28" i="29"/>
  <c r="D28" i="29"/>
  <c r="G25" i="29"/>
  <c r="F25" i="29"/>
  <c r="E25" i="29"/>
  <c r="D25" i="29"/>
  <c r="C25" i="29"/>
  <c r="H21" i="29"/>
  <c r="G21" i="29"/>
  <c r="H215" i="29"/>
  <c r="H190" i="29"/>
  <c r="E312" i="28"/>
  <c r="E362" i="28" s="1"/>
  <c r="C312" i="28"/>
  <c r="C362" i="28" s="1"/>
  <c r="F310" i="28"/>
  <c r="F360" i="28" s="1"/>
  <c r="E310" i="28"/>
  <c r="E360" i="28" s="1"/>
  <c r="G309" i="28"/>
  <c r="G359" i="28" s="1"/>
  <c r="D309" i="28"/>
  <c r="D359" i="28" s="1"/>
  <c r="G308" i="28"/>
  <c r="G358" i="28" s="1"/>
  <c r="E307" i="28"/>
  <c r="E357" i="28" s="1"/>
  <c r="D307" i="28"/>
  <c r="D357" i="28" s="1"/>
  <c r="E305" i="28"/>
  <c r="E355" i="28" s="1"/>
  <c r="F304" i="28"/>
  <c r="F354" i="28" s="1"/>
  <c r="G303" i="28"/>
  <c r="G353" i="28" s="1"/>
  <c r="C303" i="28"/>
  <c r="C353" i="28" s="1"/>
  <c r="D302" i="28"/>
  <c r="D352" i="28" s="1"/>
  <c r="E301" i="28"/>
  <c r="E351" i="28" s="1"/>
  <c r="G300" i="28"/>
  <c r="G350" i="28" s="1"/>
  <c r="E300" i="28"/>
  <c r="E350" i="28" s="1"/>
  <c r="D300" i="28"/>
  <c r="D350" i="28" s="1"/>
  <c r="F299" i="28"/>
  <c r="F349" i="28" s="1"/>
  <c r="G298" i="28"/>
  <c r="G348" i="28" s="1"/>
  <c r="F298" i="28"/>
  <c r="F348" i="28" s="1"/>
  <c r="E297" i="28"/>
  <c r="E347" i="28" s="1"/>
  <c r="G295" i="28"/>
  <c r="G345" i="28" s="1"/>
  <c r="G294" i="28"/>
  <c r="G344" i="28" s="1"/>
  <c r="H28" i="28"/>
  <c r="G28" i="28"/>
  <c r="D28" i="28"/>
  <c r="G25" i="28"/>
  <c r="F25" i="28"/>
  <c r="E25" i="28"/>
  <c r="D25" i="28"/>
  <c r="C25" i="28"/>
  <c r="H21" i="28"/>
  <c r="G21" i="28"/>
  <c r="H240" i="28"/>
  <c r="G312" i="27"/>
  <c r="G362" i="27" s="1"/>
  <c r="E310" i="27"/>
  <c r="E360" i="27" s="1"/>
  <c r="F309" i="27"/>
  <c r="F359" i="27" s="1"/>
  <c r="G308" i="27"/>
  <c r="G358" i="27" s="1"/>
  <c r="C307" i="27"/>
  <c r="C357" i="27" s="1"/>
  <c r="G305" i="27"/>
  <c r="G355" i="27" s="1"/>
  <c r="D305" i="27"/>
  <c r="D355" i="27" s="1"/>
  <c r="E304" i="27"/>
  <c r="E354" i="27" s="1"/>
  <c r="F303" i="27"/>
  <c r="F353" i="27" s="1"/>
  <c r="C303" i="27"/>
  <c r="C353" i="27" s="1"/>
  <c r="G302" i="27"/>
  <c r="G352" i="27" s="1"/>
  <c r="C302" i="27"/>
  <c r="C352" i="27" s="1"/>
  <c r="D300" i="27"/>
  <c r="D350" i="27" s="1"/>
  <c r="F299" i="27"/>
  <c r="F349" i="27" s="1"/>
  <c r="G297" i="27"/>
  <c r="G347" i="27" s="1"/>
  <c r="C297" i="27"/>
  <c r="C347" i="27" s="1"/>
  <c r="G294" i="27"/>
  <c r="G344" i="27" s="1"/>
  <c r="H28" i="27"/>
  <c r="G28" i="27"/>
  <c r="D28" i="27"/>
  <c r="G25" i="27"/>
  <c r="F25" i="27"/>
  <c r="E25" i="27"/>
  <c r="D25" i="27"/>
  <c r="C25" i="27"/>
  <c r="H21" i="27"/>
  <c r="G21" i="27"/>
  <c r="H190" i="27"/>
  <c r="G312" i="26"/>
  <c r="G362" i="26"/>
  <c r="F312" i="26"/>
  <c r="F362" i="26"/>
  <c r="G311" i="26"/>
  <c r="G361" i="26" s="1"/>
  <c r="C310" i="26"/>
  <c r="C360" i="26" s="1"/>
  <c r="G309" i="26"/>
  <c r="G359" i="26"/>
  <c r="F309" i="26"/>
  <c r="F359" i="26"/>
  <c r="E309" i="26"/>
  <c r="E359" i="26" s="1"/>
  <c r="G308" i="26"/>
  <c r="G358" i="26" s="1"/>
  <c r="F308" i="26"/>
  <c r="F358" i="26" s="1"/>
  <c r="F307" i="26"/>
  <c r="F357" i="26" s="1"/>
  <c r="F306" i="26"/>
  <c r="F356" i="26" s="1"/>
  <c r="G305" i="26"/>
  <c r="G355" i="26" s="1"/>
  <c r="D305" i="26"/>
  <c r="D355" i="26" s="1"/>
  <c r="E304" i="26"/>
  <c r="E354" i="26" s="1"/>
  <c r="D304" i="26"/>
  <c r="D354" i="26" s="1"/>
  <c r="F303" i="26"/>
  <c r="F353" i="26"/>
  <c r="E303" i="26"/>
  <c r="E353" i="26" s="1"/>
  <c r="G302" i="26"/>
  <c r="G352" i="26"/>
  <c r="F302" i="26"/>
  <c r="F352" i="26" s="1"/>
  <c r="C302" i="26"/>
  <c r="C352" i="26" s="1"/>
  <c r="G301" i="26"/>
  <c r="G351" i="26" s="1"/>
  <c r="F301" i="26"/>
  <c r="F351" i="26" s="1"/>
  <c r="D300" i="26"/>
  <c r="D350" i="26" s="1"/>
  <c r="G299" i="26"/>
  <c r="G349" i="26" s="1"/>
  <c r="F299" i="26"/>
  <c r="F349" i="26" s="1"/>
  <c r="F297" i="26"/>
  <c r="F347" i="26" s="1"/>
  <c r="G294" i="26"/>
  <c r="G344" i="26"/>
  <c r="F294" i="26"/>
  <c r="F344" i="26"/>
  <c r="H28" i="26"/>
  <c r="G28" i="26"/>
  <c r="D28" i="26"/>
  <c r="G25" i="26"/>
  <c r="F25" i="26"/>
  <c r="E25" i="26"/>
  <c r="D25" i="26"/>
  <c r="C25" i="26"/>
  <c r="H21" i="26"/>
  <c r="G21" i="26"/>
  <c r="H77" i="25"/>
  <c r="H72" i="25"/>
  <c r="G310" i="25"/>
  <c r="G360" i="25"/>
  <c r="F310" i="25"/>
  <c r="F360" i="25"/>
  <c r="G309" i="25"/>
  <c r="G359" i="25"/>
  <c r="E307" i="25"/>
  <c r="E357" i="25"/>
  <c r="F305" i="25"/>
  <c r="F355" i="25"/>
  <c r="E305" i="25"/>
  <c r="E355" i="25"/>
  <c r="F304" i="25"/>
  <c r="F354" i="25"/>
  <c r="C303" i="25"/>
  <c r="C353" i="25"/>
  <c r="C302" i="25"/>
  <c r="C352" i="25"/>
  <c r="G300" i="25"/>
  <c r="G350" i="25"/>
  <c r="E300" i="25"/>
  <c r="E350" i="25"/>
  <c r="D300" i="25"/>
  <c r="D350" i="25"/>
  <c r="G298" i="25"/>
  <c r="G348" i="25"/>
  <c r="G295" i="25"/>
  <c r="G345" i="25"/>
  <c r="G294" i="25"/>
  <c r="G344" i="25"/>
  <c r="H28" i="25"/>
  <c r="G28" i="25"/>
  <c r="D28" i="25"/>
  <c r="G25" i="25"/>
  <c r="F25" i="25"/>
  <c r="E25" i="25"/>
  <c r="D25" i="25"/>
  <c r="C25" i="25"/>
  <c r="H21" i="25"/>
  <c r="G21" i="25"/>
  <c r="G312" i="24"/>
  <c r="G362" i="24"/>
  <c r="F312" i="24"/>
  <c r="F362" i="24"/>
  <c r="G311" i="24"/>
  <c r="G361" i="24"/>
  <c r="G310" i="24"/>
  <c r="G360" i="24"/>
  <c r="E309" i="24"/>
  <c r="E359" i="24"/>
  <c r="F308" i="24"/>
  <c r="F358" i="24"/>
  <c r="G307" i="24"/>
  <c r="G357" i="24"/>
  <c r="F306" i="24"/>
  <c r="F356" i="24"/>
  <c r="G305" i="24"/>
  <c r="G355" i="24"/>
  <c r="F305" i="24"/>
  <c r="F355" i="24"/>
  <c r="E304" i="24"/>
  <c r="E354" i="24"/>
  <c r="C304" i="24"/>
  <c r="C354" i="24"/>
  <c r="G302" i="24"/>
  <c r="G352" i="24"/>
  <c r="F302" i="24"/>
  <c r="F352" i="24"/>
  <c r="G301" i="24"/>
  <c r="G351" i="24"/>
  <c r="C300" i="24"/>
  <c r="C350" i="24"/>
  <c r="D299" i="24"/>
  <c r="D349" i="24"/>
  <c r="G297" i="24"/>
  <c r="G347" i="24"/>
  <c r="G296" i="24"/>
  <c r="G346" i="24"/>
  <c r="G295" i="24"/>
  <c r="G345" i="24"/>
  <c r="H28" i="24"/>
  <c r="G28" i="24"/>
  <c r="D28" i="24"/>
  <c r="G25" i="24"/>
  <c r="F25" i="24"/>
  <c r="E25" i="24"/>
  <c r="D25" i="24"/>
  <c r="C25" i="24"/>
  <c r="H21" i="24"/>
  <c r="G21" i="24"/>
  <c r="H68" i="23"/>
  <c r="G312" i="23"/>
  <c r="G362" i="23"/>
  <c r="F311" i="23"/>
  <c r="F361" i="23"/>
  <c r="D311" i="23"/>
  <c r="D361" i="23"/>
  <c r="F310" i="23"/>
  <c r="F360" i="23"/>
  <c r="G309" i="23"/>
  <c r="G359" i="23"/>
  <c r="C309" i="23"/>
  <c r="C359" i="23"/>
  <c r="D307" i="23"/>
  <c r="D357" i="23"/>
  <c r="G304" i="23"/>
  <c r="G354" i="23"/>
  <c r="F304" i="23"/>
  <c r="F354" i="23"/>
  <c r="E304" i="23"/>
  <c r="E354" i="23"/>
  <c r="G303" i="23"/>
  <c r="G353" i="23"/>
  <c r="D303" i="23"/>
  <c r="D353" i="23"/>
  <c r="G302" i="23"/>
  <c r="G352" i="23"/>
  <c r="D302" i="23"/>
  <c r="D352" i="23"/>
  <c r="F301" i="23"/>
  <c r="F351" i="23"/>
  <c r="E301" i="23"/>
  <c r="E351" i="23"/>
  <c r="G299" i="23"/>
  <c r="G349" i="23"/>
  <c r="F299" i="23"/>
  <c r="F349" i="23"/>
  <c r="G298" i="23"/>
  <c r="G348" i="23"/>
  <c r="D297" i="23"/>
  <c r="D347" i="23"/>
  <c r="F296" i="23"/>
  <c r="F346" i="23"/>
  <c r="F295" i="23"/>
  <c r="F345" i="23"/>
  <c r="G294" i="23"/>
  <c r="G344" i="23"/>
  <c r="G293" i="23"/>
  <c r="G343" i="23"/>
  <c r="H28" i="23"/>
  <c r="G28" i="23"/>
  <c r="D28" i="23"/>
  <c r="G25" i="23"/>
  <c r="F25" i="23"/>
  <c r="E25" i="23"/>
  <c r="D25" i="23"/>
  <c r="C25" i="23"/>
  <c r="H21" i="23"/>
  <c r="G21" i="23"/>
  <c r="F312" i="22"/>
  <c r="F362" i="22"/>
  <c r="G311" i="22"/>
  <c r="G361" i="22"/>
  <c r="F311" i="22"/>
  <c r="F361" i="22"/>
  <c r="G308" i="22"/>
  <c r="G358" i="22"/>
  <c r="F308" i="22"/>
  <c r="F358" i="22"/>
  <c r="F307" i="22"/>
  <c r="F357" i="22"/>
  <c r="C307" i="22"/>
  <c r="C357" i="22"/>
  <c r="F306" i="22"/>
  <c r="F356" i="22"/>
  <c r="G305" i="22"/>
  <c r="G355" i="22"/>
  <c r="D305" i="22"/>
  <c r="D355" i="22"/>
  <c r="F303" i="22"/>
  <c r="F353" i="22"/>
  <c r="E303" i="22"/>
  <c r="E353" i="22"/>
  <c r="F302" i="22"/>
  <c r="F352" i="22"/>
  <c r="G301" i="22"/>
  <c r="G351" i="22"/>
  <c r="F301" i="22"/>
  <c r="F351" i="22"/>
  <c r="D300" i="22"/>
  <c r="D350" i="22"/>
  <c r="G299" i="22"/>
  <c r="G349" i="22"/>
  <c r="G296" i="22"/>
  <c r="G346" i="22"/>
  <c r="H28" i="22"/>
  <c r="G28" i="22"/>
  <c r="D28" i="22"/>
  <c r="G25" i="22"/>
  <c r="F25" i="22"/>
  <c r="E25" i="22"/>
  <c r="D25" i="22"/>
  <c r="C25" i="22"/>
  <c r="H21" i="22"/>
  <c r="G21" i="22"/>
  <c r="F310" i="21"/>
  <c r="F360" i="21" s="1"/>
  <c r="E310" i="21"/>
  <c r="E360" i="21" s="1"/>
  <c r="G309" i="21"/>
  <c r="G359" i="21" s="1"/>
  <c r="D309" i="21"/>
  <c r="D359" i="21" s="1"/>
  <c r="C309" i="21"/>
  <c r="C359" i="21" s="1"/>
  <c r="G308" i="21"/>
  <c r="G358" i="21" s="1"/>
  <c r="D307" i="21"/>
  <c r="D357" i="21" s="1"/>
  <c r="C307" i="21"/>
  <c r="C357" i="21" s="1"/>
  <c r="F305" i="21"/>
  <c r="F355" i="21" s="1"/>
  <c r="E305" i="21"/>
  <c r="E355" i="21" s="1"/>
  <c r="F304" i="21"/>
  <c r="F354" i="21" s="1"/>
  <c r="G303" i="21"/>
  <c r="G353" i="21" s="1"/>
  <c r="C303" i="21"/>
  <c r="C353" i="21"/>
  <c r="E302" i="21"/>
  <c r="E352" i="21" s="1"/>
  <c r="D302" i="21"/>
  <c r="D352" i="21" s="1"/>
  <c r="C302" i="21"/>
  <c r="C352" i="21" s="1"/>
  <c r="E301" i="21"/>
  <c r="E351" i="21"/>
  <c r="G300" i="21"/>
  <c r="G350" i="21" s="1"/>
  <c r="E300" i="21"/>
  <c r="E350" i="21" s="1"/>
  <c r="F299" i="21"/>
  <c r="F349" i="21" s="1"/>
  <c r="G298" i="21"/>
  <c r="G348" i="21" s="1"/>
  <c r="G295" i="21"/>
  <c r="G345" i="21"/>
  <c r="F295" i="21"/>
  <c r="F345" i="21" s="1"/>
  <c r="G294" i="21"/>
  <c r="G344" i="21" s="1"/>
  <c r="H28" i="21"/>
  <c r="G28" i="21"/>
  <c r="D28" i="21"/>
  <c r="G25" i="21"/>
  <c r="F25" i="21"/>
  <c r="E25" i="21"/>
  <c r="D25" i="21"/>
  <c r="C25" i="21"/>
  <c r="H21" i="21"/>
  <c r="G21" i="21"/>
  <c r="H66" i="20"/>
  <c r="H61" i="20"/>
  <c r="G312" i="20"/>
  <c r="G362" i="20" s="1"/>
  <c r="F312" i="20"/>
  <c r="F362" i="20" s="1"/>
  <c r="G311" i="20"/>
  <c r="G361" i="20" s="1"/>
  <c r="G310" i="20"/>
  <c r="G360" i="20" s="1"/>
  <c r="F309" i="20"/>
  <c r="F359" i="20" s="1"/>
  <c r="E309" i="20"/>
  <c r="E359" i="20" s="1"/>
  <c r="D309" i="20"/>
  <c r="D359" i="20" s="1"/>
  <c r="F308" i="20"/>
  <c r="F358" i="20" s="1"/>
  <c r="F307" i="20"/>
  <c r="F357" i="20" s="1"/>
  <c r="F306" i="20"/>
  <c r="F356" i="20" s="1"/>
  <c r="G305" i="20"/>
  <c r="G355" i="20" s="1"/>
  <c r="F305" i="20"/>
  <c r="F355" i="20" s="1"/>
  <c r="E304" i="20"/>
  <c r="E354" i="20" s="1"/>
  <c r="C304" i="20"/>
  <c r="C354" i="20" s="1"/>
  <c r="H303" i="20"/>
  <c r="L16" i="48" s="1"/>
  <c r="G302" i="20"/>
  <c r="G352" i="20" s="1"/>
  <c r="F302" i="20"/>
  <c r="F352" i="20" s="1"/>
  <c r="G301" i="20"/>
  <c r="G351" i="20" s="1"/>
  <c r="G300" i="20"/>
  <c r="G350" i="20" s="1"/>
  <c r="C300" i="20"/>
  <c r="C350" i="20" s="1"/>
  <c r="G297" i="20"/>
  <c r="G347" i="20" s="1"/>
  <c r="F297" i="20"/>
  <c r="F347" i="20" s="1"/>
  <c r="G296" i="20"/>
  <c r="G346" i="20" s="1"/>
  <c r="G295" i="20"/>
  <c r="G345" i="20" s="1"/>
  <c r="F294" i="20"/>
  <c r="F344" i="20" s="1"/>
  <c r="H28" i="20"/>
  <c r="G28" i="20"/>
  <c r="D28" i="20"/>
  <c r="G25" i="20"/>
  <c r="F25" i="20"/>
  <c r="E25" i="20"/>
  <c r="D25" i="20"/>
  <c r="C25" i="20"/>
  <c r="H21" i="20"/>
  <c r="G21" i="20"/>
  <c r="H215" i="20"/>
  <c r="G311" i="19"/>
  <c r="G361" i="19" s="1"/>
  <c r="F311" i="19"/>
  <c r="F361" i="19" s="1"/>
  <c r="G310" i="19"/>
  <c r="G360" i="19" s="1"/>
  <c r="C310" i="19"/>
  <c r="C360" i="19" s="1"/>
  <c r="G309" i="19"/>
  <c r="G359" i="19" s="1"/>
  <c r="D309" i="19"/>
  <c r="D359" i="19" s="1"/>
  <c r="F308" i="19"/>
  <c r="F358" i="19" s="1"/>
  <c r="F306" i="19"/>
  <c r="F356" i="19" s="1"/>
  <c r="F305" i="19"/>
  <c r="F355" i="19" s="1"/>
  <c r="G304" i="19"/>
  <c r="G354" i="19" s="1"/>
  <c r="F304" i="19"/>
  <c r="E303" i="19"/>
  <c r="E353" i="19" s="1"/>
  <c r="D303" i="19"/>
  <c r="D353" i="19" s="1"/>
  <c r="G301" i="19"/>
  <c r="F301" i="19"/>
  <c r="F351" i="19" s="1"/>
  <c r="G300" i="19"/>
  <c r="G350" i="19" s="1"/>
  <c r="C300" i="19"/>
  <c r="C350" i="19" s="1"/>
  <c r="G299" i="19"/>
  <c r="G349" i="19" s="1"/>
  <c r="F299" i="19"/>
  <c r="F349" i="19" s="1"/>
  <c r="E297" i="19"/>
  <c r="E347" i="19" s="1"/>
  <c r="G296" i="19"/>
  <c r="G346" i="19" s="1"/>
  <c r="G295" i="19"/>
  <c r="G294" i="19"/>
  <c r="G344" i="19" s="1"/>
  <c r="H28" i="19"/>
  <c r="G28" i="19"/>
  <c r="D28" i="19"/>
  <c r="G25" i="19"/>
  <c r="F25" i="19"/>
  <c r="E25" i="19"/>
  <c r="D25" i="19"/>
  <c r="C25" i="19"/>
  <c r="H21" i="19"/>
  <c r="G21" i="19"/>
  <c r="G312" i="18"/>
  <c r="G362" i="18" s="1"/>
  <c r="D312" i="18"/>
  <c r="D362" i="18" s="1"/>
  <c r="G311" i="18"/>
  <c r="G361" i="18" s="1"/>
  <c r="F310" i="18"/>
  <c r="F360" i="18" s="1"/>
  <c r="E310" i="18"/>
  <c r="E360" i="18" s="1"/>
  <c r="D310" i="18"/>
  <c r="D360" i="18" s="1"/>
  <c r="F309" i="18"/>
  <c r="F359" i="18" s="1"/>
  <c r="G308" i="18"/>
  <c r="G358" i="18" s="1"/>
  <c r="F308" i="18"/>
  <c r="F358" i="18" s="1"/>
  <c r="G307" i="18"/>
  <c r="G357" i="18" s="1"/>
  <c r="D307" i="18"/>
  <c r="D357" i="18" s="1"/>
  <c r="C307" i="18"/>
  <c r="C357" i="18" s="1"/>
  <c r="E305" i="18"/>
  <c r="E355" i="18"/>
  <c r="D305" i="18"/>
  <c r="D355" i="18" s="1"/>
  <c r="E304" i="18"/>
  <c r="E354" i="18"/>
  <c r="G303" i="18"/>
  <c r="G353" i="18" s="1"/>
  <c r="F303" i="18"/>
  <c r="F353" i="18" s="1"/>
  <c r="E303" i="18"/>
  <c r="E353" i="18" s="1"/>
  <c r="G302" i="18"/>
  <c r="G352" i="18" s="1"/>
  <c r="D301" i="18"/>
  <c r="D351" i="18" s="1"/>
  <c r="E300" i="18"/>
  <c r="E350" i="18" s="1"/>
  <c r="D300" i="18"/>
  <c r="D350" i="18" s="1"/>
  <c r="G298" i="18"/>
  <c r="G348" i="18" s="1"/>
  <c r="G297" i="18"/>
  <c r="G347" i="18" s="1"/>
  <c r="D296" i="18"/>
  <c r="D346" i="18" s="1"/>
  <c r="F295" i="18"/>
  <c r="F345" i="18" s="1"/>
  <c r="E295" i="18"/>
  <c r="E345" i="18" s="1"/>
  <c r="G293" i="18"/>
  <c r="G343" i="18" s="1"/>
  <c r="H28" i="18"/>
  <c r="G28" i="18"/>
  <c r="D28" i="18"/>
  <c r="G25" i="18"/>
  <c r="F25" i="18"/>
  <c r="E25" i="18"/>
  <c r="D25" i="18"/>
  <c r="C25" i="18"/>
  <c r="H21" i="18"/>
  <c r="G21" i="18"/>
  <c r="H215" i="18"/>
  <c r="G312" i="17"/>
  <c r="G362" i="17" s="1"/>
  <c r="F312" i="17"/>
  <c r="F362" i="17"/>
  <c r="G311" i="17"/>
  <c r="G361" i="17"/>
  <c r="G310" i="17"/>
  <c r="G360" i="17" s="1"/>
  <c r="F309" i="17"/>
  <c r="F359" i="17"/>
  <c r="E309" i="17"/>
  <c r="E359" i="17"/>
  <c r="D309" i="17"/>
  <c r="D359" i="17"/>
  <c r="G307" i="17"/>
  <c r="G357" i="17" s="1"/>
  <c r="F307" i="17"/>
  <c r="F357" i="17"/>
  <c r="G305" i="17"/>
  <c r="G355" i="17"/>
  <c r="F305" i="17"/>
  <c r="F355" i="17"/>
  <c r="E304" i="17"/>
  <c r="E354" i="17" s="1"/>
  <c r="D304" i="17"/>
  <c r="D354" i="17"/>
  <c r="C304" i="17"/>
  <c r="C354" i="17"/>
  <c r="E303" i="17"/>
  <c r="E353" i="17"/>
  <c r="G302" i="17"/>
  <c r="G352" i="17" s="1"/>
  <c r="F302" i="17"/>
  <c r="F352" i="17"/>
  <c r="E302" i="17"/>
  <c r="E352" i="17"/>
  <c r="G301" i="17"/>
  <c r="G351" i="17"/>
  <c r="D301" i="17"/>
  <c r="D351" i="17" s="1"/>
  <c r="G297" i="17"/>
  <c r="G347" i="17"/>
  <c r="G296" i="17"/>
  <c r="G346" i="17"/>
  <c r="G295" i="17"/>
  <c r="G345" i="17"/>
  <c r="H28" i="17"/>
  <c r="G28" i="17"/>
  <c r="D28" i="17"/>
  <c r="G25" i="17"/>
  <c r="F25" i="17"/>
  <c r="E25" i="17"/>
  <c r="D25" i="17"/>
  <c r="C25" i="17"/>
  <c r="H21" i="17"/>
  <c r="G21" i="17"/>
  <c r="H215" i="17"/>
  <c r="H240" i="17"/>
  <c r="H190" i="17"/>
  <c r="H72" i="16"/>
  <c r="G312" i="16"/>
  <c r="G362" i="16" s="1"/>
  <c r="G311" i="16"/>
  <c r="G361" i="16" s="1"/>
  <c r="F310" i="16"/>
  <c r="F360" i="16"/>
  <c r="E310" i="16"/>
  <c r="E360" i="16"/>
  <c r="G308" i="16"/>
  <c r="G358" i="16" s="1"/>
  <c r="G307" i="16"/>
  <c r="G357" i="16" s="1"/>
  <c r="D307" i="16"/>
  <c r="D357" i="16" s="1"/>
  <c r="F306" i="16"/>
  <c r="F356" i="16" s="1"/>
  <c r="E305" i="16"/>
  <c r="E355" i="16" s="1"/>
  <c r="D305" i="16"/>
  <c r="D355" i="16" s="1"/>
  <c r="E303" i="16"/>
  <c r="E353" i="16" s="1"/>
  <c r="G302" i="16"/>
  <c r="G352" i="16" s="1"/>
  <c r="G301" i="16"/>
  <c r="G351" i="16" s="1"/>
  <c r="E300" i="16"/>
  <c r="E350" i="16"/>
  <c r="D300" i="16"/>
  <c r="D350" i="16"/>
  <c r="G298" i="16"/>
  <c r="G348" i="16" s="1"/>
  <c r="F298" i="16"/>
  <c r="F348" i="16" s="1"/>
  <c r="G297" i="16"/>
  <c r="G347" i="16" s="1"/>
  <c r="D297" i="16"/>
  <c r="D347" i="16" s="1"/>
  <c r="G296" i="16"/>
  <c r="G346" i="16" s="1"/>
  <c r="F295" i="16"/>
  <c r="F345" i="16" s="1"/>
  <c r="G293" i="16"/>
  <c r="G343" i="16" s="1"/>
  <c r="H28" i="16"/>
  <c r="G28" i="16"/>
  <c r="D28" i="16"/>
  <c r="G25" i="16"/>
  <c r="F25" i="16"/>
  <c r="E25" i="16"/>
  <c r="D25" i="16"/>
  <c r="C25" i="16"/>
  <c r="H21" i="16"/>
  <c r="G21" i="16"/>
  <c r="H240" i="16"/>
  <c r="G312" i="15"/>
  <c r="G362" i="15" s="1"/>
  <c r="E312" i="15"/>
  <c r="E362" i="15"/>
  <c r="G311" i="15"/>
  <c r="G361" i="15" s="1"/>
  <c r="G310" i="15"/>
  <c r="G360" i="15"/>
  <c r="F309" i="15"/>
  <c r="F359" i="15" s="1"/>
  <c r="E307" i="15"/>
  <c r="E357" i="15" s="1"/>
  <c r="F305" i="15"/>
  <c r="F355" i="15" s="1"/>
  <c r="G302" i="15"/>
  <c r="G352" i="15"/>
  <c r="G301" i="15"/>
  <c r="G351" i="15"/>
  <c r="F301" i="15"/>
  <c r="F351" i="15"/>
  <c r="C301" i="15"/>
  <c r="C351" i="15" s="1"/>
  <c r="C300" i="15"/>
  <c r="C350" i="15"/>
  <c r="E299" i="15"/>
  <c r="E349" i="15" s="1"/>
  <c r="G297" i="15"/>
  <c r="G347" i="15"/>
  <c r="G296" i="15"/>
  <c r="G346" i="15" s="1"/>
  <c r="H28" i="15"/>
  <c r="G28" i="15"/>
  <c r="D28" i="15"/>
  <c r="G25" i="15"/>
  <c r="F25" i="15"/>
  <c r="E25" i="15"/>
  <c r="D25" i="15"/>
  <c r="C25" i="15"/>
  <c r="H21" i="15"/>
  <c r="G21" i="15"/>
  <c r="H190" i="15"/>
  <c r="B351" i="15"/>
  <c r="B326" i="15"/>
  <c r="B301" i="15"/>
  <c r="B276" i="15"/>
  <c r="B251" i="15"/>
  <c r="B226" i="15"/>
  <c r="B201" i="15"/>
  <c r="B176" i="15"/>
  <c r="B151" i="15"/>
  <c r="B124" i="15"/>
  <c r="B99" i="15"/>
  <c r="F312" i="14"/>
  <c r="F362" i="14"/>
  <c r="E312" i="14"/>
  <c r="E362" i="14"/>
  <c r="E311" i="14"/>
  <c r="E361" i="14"/>
  <c r="G310" i="14"/>
  <c r="G360" i="14"/>
  <c r="E310" i="14"/>
  <c r="E360" i="14"/>
  <c r="G309" i="14"/>
  <c r="G359" i="14"/>
  <c r="E309" i="14"/>
  <c r="E359" i="14"/>
  <c r="D309" i="14"/>
  <c r="D359" i="14"/>
  <c r="G308" i="14"/>
  <c r="G358" i="14"/>
  <c r="F307" i="14"/>
  <c r="F357" i="14"/>
  <c r="C307" i="14"/>
  <c r="C357" i="14"/>
  <c r="G305" i="14"/>
  <c r="G355" i="14"/>
  <c r="F305" i="14"/>
  <c r="F355" i="14"/>
  <c r="F304" i="14"/>
  <c r="F354" i="14"/>
  <c r="F303" i="14"/>
  <c r="F353" i="14"/>
  <c r="E303" i="14"/>
  <c r="E353" i="14"/>
  <c r="C303" i="14"/>
  <c r="C353" i="14"/>
  <c r="F302" i="14"/>
  <c r="F352" i="14"/>
  <c r="E302" i="14"/>
  <c r="E352" i="14"/>
  <c r="G301" i="14"/>
  <c r="G351" i="14"/>
  <c r="E301" i="14"/>
  <c r="E351" i="14"/>
  <c r="G300" i="14"/>
  <c r="G350" i="14"/>
  <c r="C300" i="14"/>
  <c r="C350" i="14"/>
  <c r="F297" i="14"/>
  <c r="F347" i="14"/>
  <c r="E297" i="14"/>
  <c r="E347" i="14"/>
  <c r="C297" i="14"/>
  <c r="C347" i="14"/>
  <c r="G295" i="14"/>
  <c r="G345" i="14"/>
  <c r="G294" i="14"/>
  <c r="G344" i="14"/>
  <c r="H28" i="14"/>
  <c r="G28" i="14"/>
  <c r="D28" i="14"/>
  <c r="G25" i="14"/>
  <c r="F25" i="14"/>
  <c r="E25" i="14"/>
  <c r="D25" i="14"/>
  <c r="C25" i="14"/>
  <c r="H21" i="14"/>
  <c r="G21" i="14"/>
  <c r="H215" i="14"/>
  <c r="H240" i="14"/>
  <c r="G312" i="12"/>
  <c r="G362" i="12"/>
  <c r="G311" i="12"/>
  <c r="G361" i="12"/>
  <c r="F311" i="12"/>
  <c r="F361" i="12"/>
  <c r="F310" i="12"/>
  <c r="F360" i="12" s="1"/>
  <c r="C309" i="12"/>
  <c r="C359" i="12"/>
  <c r="G307" i="12"/>
  <c r="G357" i="12"/>
  <c r="D307" i="12"/>
  <c r="D357" i="12"/>
  <c r="E305" i="12"/>
  <c r="E355" i="12" s="1"/>
  <c r="E304" i="12"/>
  <c r="E354" i="12"/>
  <c r="G303" i="12"/>
  <c r="G353" i="12"/>
  <c r="E303" i="12"/>
  <c r="E353" i="12" s="1"/>
  <c r="D303" i="12"/>
  <c r="D353" i="12" s="1"/>
  <c r="G302" i="12"/>
  <c r="G352" i="12"/>
  <c r="G301" i="12"/>
  <c r="G351" i="12"/>
  <c r="F301" i="12"/>
  <c r="F351" i="12"/>
  <c r="E300" i="12"/>
  <c r="E350" i="12" s="1"/>
  <c r="E299" i="12"/>
  <c r="E349" i="12" s="1"/>
  <c r="G298" i="12"/>
  <c r="G348" i="12"/>
  <c r="G297" i="12"/>
  <c r="G347" i="12" s="1"/>
  <c r="G296" i="12"/>
  <c r="G346" i="12" s="1"/>
  <c r="F295" i="12"/>
  <c r="F345" i="12"/>
  <c r="G293" i="12"/>
  <c r="G343" i="12" s="1"/>
  <c r="H28" i="12"/>
  <c r="G28" i="12"/>
  <c r="D28" i="12"/>
  <c r="G25" i="12"/>
  <c r="F25" i="12"/>
  <c r="E25" i="12"/>
  <c r="D25" i="12"/>
  <c r="C25" i="12"/>
  <c r="H21" i="12"/>
  <c r="G21" i="12"/>
  <c r="H215" i="12"/>
  <c r="H240" i="12"/>
  <c r="H190" i="12"/>
  <c r="G306" i="57"/>
  <c r="G356" i="57" s="1"/>
  <c r="D306" i="57"/>
  <c r="D356" i="57" s="1"/>
  <c r="C312" i="59"/>
  <c r="C362" i="59"/>
  <c r="G306" i="59"/>
  <c r="G356" i="59"/>
  <c r="F295" i="59"/>
  <c r="F345" i="59"/>
  <c r="C307" i="59"/>
  <c r="C357" i="59"/>
  <c r="E295" i="59"/>
  <c r="E345" i="59"/>
  <c r="F306" i="59"/>
  <c r="F356" i="59"/>
  <c r="F299" i="59"/>
  <c r="F349" i="59"/>
  <c r="B69" i="12"/>
  <c r="B69" i="16"/>
  <c r="C309" i="11"/>
  <c r="C359" i="11" s="1"/>
  <c r="F307" i="11"/>
  <c r="F357" i="11"/>
  <c r="D307" i="11"/>
  <c r="D357" i="11" s="1"/>
  <c r="G305" i="11"/>
  <c r="G355" i="11" s="1"/>
  <c r="F305" i="11"/>
  <c r="F355" i="11" s="1"/>
  <c r="C304" i="11"/>
  <c r="C354" i="11"/>
  <c r="G303" i="11"/>
  <c r="G353" i="11" s="1"/>
  <c r="F302" i="11"/>
  <c r="F352" i="11" s="1"/>
  <c r="E302" i="11"/>
  <c r="E352" i="11" s="1"/>
  <c r="G300" i="11"/>
  <c r="G350" i="11" s="1"/>
  <c r="D299" i="11"/>
  <c r="D349" i="11" s="1"/>
  <c r="G298" i="11"/>
  <c r="G348" i="11" s="1"/>
  <c r="D297" i="11"/>
  <c r="D347" i="11" s="1"/>
  <c r="G293" i="11"/>
  <c r="G343" i="11" s="1"/>
  <c r="H28" i="11"/>
  <c r="G28" i="11"/>
  <c r="D28" i="11"/>
  <c r="G25" i="11"/>
  <c r="F25" i="11"/>
  <c r="E25" i="11"/>
  <c r="D25" i="11"/>
  <c r="C25" i="11"/>
  <c r="H21" i="11"/>
  <c r="G21" i="11"/>
  <c r="H71" i="10"/>
  <c r="E310" i="10"/>
  <c r="E360" i="10"/>
  <c r="C310" i="10"/>
  <c r="C360" i="10"/>
  <c r="G308" i="10"/>
  <c r="G358" i="10"/>
  <c r="C307" i="10"/>
  <c r="C357" i="10"/>
  <c r="D305" i="10"/>
  <c r="D355" i="10"/>
  <c r="G304" i="10"/>
  <c r="G354" i="10"/>
  <c r="D303" i="10"/>
  <c r="D353" i="10"/>
  <c r="C303" i="10"/>
  <c r="C353" i="10"/>
  <c r="F301" i="10"/>
  <c r="F351" i="10"/>
  <c r="G299" i="10"/>
  <c r="G349" i="10"/>
  <c r="F299" i="10"/>
  <c r="F349" i="10"/>
  <c r="G294" i="10"/>
  <c r="G344" i="10"/>
  <c r="H28" i="10"/>
  <c r="G28" i="10"/>
  <c r="D28" i="10"/>
  <c r="G25" i="10"/>
  <c r="F25" i="10"/>
  <c r="E25" i="10"/>
  <c r="D25" i="10"/>
  <c r="C25" i="10"/>
  <c r="H21" i="10"/>
  <c r="G21" i="10"/>
  <c r="H190" i="10"/>
  <c r="H28" i="9"/>
  <c r="G28" i="9"/>
  <c r="D28" i="9"/>
  <c r="H21" i="9"/>
  <c r="G21" i="9"/>
  <c r="G312" i="9"/>
  <c r="G362" i="9"/>
  <c r="G309" i="9"/>
  <c r="G359" i="9"/>
  <c r="F304" i="9"/>
  <c r="F354" i="9" s="1"/>
  <c r="C303" i="9"/>
  <c r="C353" i="9"/>
  <c r="G302" i="9"/>
  <c r="G352" i="9" s="1"/>
  <c r="G301" i="9"/>
  <c r="G351" i="9"/>
  <c r="G297" i="9"/>
  <c r="G347" i="9" s="1"/>
  <c r="F297" i="9"/>
  <c r="F347" i="9" s="1"/>
  <c r="G25" i="9"/>
  <c r="F25" i="9"/>
  <c r="E25" i="9"/>
  <c r="D25" i="9"/>
  <c r="C25" i="9"/>
  <c r="H215" i="9"/>
  <c r="F293" i="59"/>
  <c r="F343" i="59"/>
  <c r="G39" i="56"/>
  <c r="H39" i="56"/>
  <c r="I39" i="56"/>
  <c r="J39" i="56"/>
  <c r="K39" i="56"/>
  <c r="H141" i="40"/>
  <c r="H141" i="39"/>
  <c r="H141" i="35"/>
  <c r="I140" i="35"/>
  <c r="H141" i="34"/>
  <c r="H141" i="33"/>
  <c r="H141" i="27"/>
  <c r="H141" i="26"/>
  <c r="H141" i="25"/>
  <c r="H141" i="23"/>
  <c r="H141" i="22"/>
  <c r="H141" i="21"/>
  <c r="H141" i="20"/>
  <c r="H141" i="19"/>
  <c r="H141" i="18"/>
  <c r="H141" i="17"/>
  <c r="H141" i="16"/>
  <c r="H141" i="14"/>
  <c r="H141" i="11"/>
  <c r="H141" i="10"/>
  <c r="H141" i="9"/>
  <c r="G162" i="41"/>
  <c r="G161" i="41"/>
  <c r="G160" i="41"/>
  <c r="F160" i="41"/>
  <c r="E160" i="41"/>
  <c r="H159" i="41"/>
  <c r="F159" i="41"/>
  <c r="E159" i="41"/>
  <c r="C159" i="41"/>
  <c r="G158" i="41"/>
  <c r="H157" i="41"/>
  <c r="G155" i="41"/>
  <c r="F155" i="41"/>
  <c r="E155" i="41"/>
  <c r="G154" i="41"/>
  <c r="F154" i="41"/>
  <c r="E154" i="41"/>
  <c r="H153" i="41"/>
  <c r="F153" i="41"/>
  <c r="E153" i="41"/>
  <c r="D153" i="41"/>
  <c r="H152" i="41"/>
  <c r="G152" i="41"/>
  <c r="H151" i="41"/>
  <c r="G151" i="41"/>
  <c r="G149" i="41"/>
  <c r="G148" i="41"/>
  <c r="G147" i="41"/>
  <c r="G146" i="41"/>
  <c r="G145" i="41"/>
  <c r="G144" i="41"/>
  <c r="G143" i="41"/>
  <c r="G162" i="40"/>
  <c r="G161" i="40"/>
  <c r="G160" i="40"/>
  <c r="F160" i="40"/>
  <c r="E160" i="40"/>
  <c r="H159" i="40"/>
  <c r="F159" i="40"/>
  <c r="E159" i="40"/>
  <c r="C159" i="40"/>
  <c r="G158" i="40"/>
  <c r="H155" i="40"/>
  <c r="I155" i="40"/>
  <c r="G155" i="40"/>
  <c r="F155" i="40"/>
  <c r="E155" i="40"/>
  <c r="G154" i="40"/>
  <c r="F154" i="40"/>
  <c r="E154" i="40"/>
  <c r="H153" i="40"/>
  <c r="F153" i="40"/>
  <c r="E153" i="40"/>
  <c r="D153" i="40"/>
  <c r="H152" i="40"/>
  <c r="G152" i="40"/>
  <c r="G151" i="40"/>
  <c r="G149" i="40"/>
  <c r="G148" i="40"/>
  <c r="G147" i="40"/>
  <c r="G146" i="40"/>
  <c r="G145" i="40"/>
  <c r="G144" i="40"/>
  <c r="G143" i="40"/>
  <c r="G162" i="39"/>
  <c r="G161" i="39"/>
  <c r="G160" i="39"/>
  <c r="F160" i="39"/>
  <c r="I160" i="39"/>
  <c r="E160" i="39"/>
  <c r="H159" i="39"/>
  <c r="F159" i="39"/>
  <c r="E159" i="39"/>
  <c r="C159" i="39"/>
  <c r="G158" i="39"/>
  <c r="H157" i="39"/>
  <c r="H155" i="39"/>
  <c r="I155" i="39"/>
  <c r="G155" i="39"/>
  <c r="F155" i="39"/>
  <c r="E155" i="39"/>
  <c r="G154" i="39"/>
  <c r="F154" i="39"/>
  <c r="E154" i="39"/>
  <c r="H153" i="39"/>
  <c r="F153" i="39"/>
  <c r="I153" i="39"/>
  <c r="E153" i="39"/>
  <c r="D153" i="39"/>
  <c r="G152" i="39"/>
  <c r="G151" i="39"/>
  <c r="H150" i="39"/>
  <c r="G149" i="39"/>
  <c r="G148" i="39"/>
  <c r="G147" i="39"/>
  <c r="G146" i="39"/>
  <c r="G145" i="39"/>
  <c r="G144" i="39"/>
  <c r="G143" i="39"/>
  <c r="G162" i="38"/>
  <c r="G161" i="38"/>
  <c r="G160" i="38"/>
  <c r="F160" i="38"/>
  <c r="E160" i="38"/>
  <c r="H159" i="38"/>
  <c r="I159" i="38"/>
  <c r="F159" i="38"/>
  <c r="E159" i="38"/>
  <c r="C159" i="38"/>
  <c r="G158" i="38"/>
  <c r="H157" i="38"/>
  <c r="H155" i="38"/>
  <c r="G155" i="38"/>
  <c r="F155" i="38"/>
  <c r="E155" i="38"/>
  <c r="H154" i="38"/>
  <c r="G154" i="38"/>
  <c r="F154" i="38"/>
  <c r="E154" i="38"/>
  <c r="H153" i="38"/>
  <c r="F153" i="38"/>
  <c r="E153" i="38"/>
  <c r="D153" i="38"/>
  <c r="G152" i="38"/>
  <c r="G151" i="38"/>
  <c r="G149" i="38"/>
  <c r="G148" i="38"/>
  <c r="H147" i="38"/>
  <c r="G147" i="38"/>
  <c r="G146" i="38"/>
  <c r="G163" i="38"/>
  <c r="G145" i="38"/>
  <c r="G144" i="38"/>
  <c r="G143" i="38"/>
  <c r="H162" i="35"/>
  <c r="G162" i="35"/>
  <c r="G161" i="35"/>
  <c r="G160" i="35"/>
  <c r="F160" i="35"/>
  <c r="E160" i="35"/>
  <c r="H159" i="35"/>
  <c r="I159" i="35" s="1"/>
  <c r="F159" i="35"/>
  <c r="E159" i="35"/>
  <c r="C159" i="35"/>
  <c r="G158" i="35"/>
  <c r="H157" i="35"/>
  <c r="H155" i="35"/>
  <c r="G155" i="35"/>
  <c r="F155" i="35"/>
  <c r="E155" i="35"/>
  <c r="H154" i="35"/>
  <c r="G154" i="35"/>
  <c r="F154" i="35"/>
  <c r="E154" i="35"/>
  <c r="F153" i="35"/>
  <c r="E153" i="35"/>
  <c r="D153" i="35"/>
  <c r="G152" i="35"/>
  <c r="G151" i="35"/>
  <c r="G149" i="35"/>
  <c r="G148" i="35"/>
  <c r="G147" i="35"/>
  <c r="G146" i="35"/>
  <c r="G145" i="35"/>
  <c r="G144" i="35"/>
  <c r="G143" i="35"/>
  <c r="G162" i="34"/>
  <c r="G161" i="34"/>
  <c r="G160" i="34"/>
  <c r="F160" i="34"/>
  <c r="E160" i="34"/>
  <c r="F159" i="34"/>
  <c r="E159" i="34"/>
  <c r="C159" i="34"/>
  <c r="I159" i="34" s="1"/>
  <c r="G158" i="34"/>
  <c r="G155" i="34"/>
  <c r="F155" i="34"/>
  <c r="E155" i="34"/>
  <c r="G154" i="34"/>
  <c r="F154" i="34"/>
  <c r="E154" i="34"/>
  <c r="F153" i="34"/>
  <c r="E153" i="34"/>
  <c r="D153" i="34"/>
  <c r="G152" i="34"/>
  <c r="G151" i="34"/>
  <c r="G149" i="34"/>
  <c r="G148" i="34"/>
  <c r="G147" i="34"/>
  <c r="G146" i="34"/>
  <c r="G145" i="34"/>
  <c r="G144" i="34"/>
  <c r="G143" i="34"/>
  <c r="G162" i="33"/>
  <c r="G161" i="33"/>
  <c r="G160" i="33"/>
  <c r="F160" i="33"/>
  <c r="E160" i="33"/>
  <c r="H159" i="33"/>
  <c r="F159" i="33"/>
  <c r="E159" i="33"/>
  <c r="C159" i="33"/>
  <c r="G158" i="33"/>
  <c r="H157" i="33"/>
  <c r="H155" i="33"/>
  <c r="G155" i="33"/>
  <c r="F155" i="33"/>
  <c r="E155" i="33"/>
  <c r="G154" i="33"/>
  <c r="F154" i="33"/>
  <c r="E154" i="33"/>
  <c r="I154" i="33" s="1"/>
  <c r="H153" i="33"/>
  <c r="F153" i="33"/>
  <c r="E153" i="33"/>
  <c r="D153" i="33"/>
  <c r="H152" i="33"/>
  <c r="G152" i="33"/>
  <c r="G151" i="33"/>
  <c r="H150" i="33"/>
  <c r="G149" i="33"/>
  <c r="G148" i="33"/>
  <c r="G147" i="33"/>
  <c r="G146" i="33"/>
  <c r="G145" i="33"/>
  <c r="G144" i="33"/>
  <c r="G143" i="33"/>
  <c r="H162" i="32"/>
  <c r="G162" i="32"/>
  <c r="G161" i="32"/>
  <c r="G160" i="32"/>
  <c r="F160" i="32"/>
  <c r="E160" i="32"/>
  <c r="H159" i="32"/>
  <c r="F159" i="32"/>
  <c r="E159" i="32"/>
  <c r="C159" i="32"/>
  <c r="G158" i="32"/>
  <c r="H157" i="32"/>
  <c r="H155" i="32"/>
  <c r="G155" i="32"/>
  <c r="F155" i="32"/>
  <c r="E155" i="32"/>
  <c r="G154" i="32"/>
  <c r="F154" i="32"/>
  <c r="E154" i="32"/>
  <c r="H153" i="32"/>
  <c r="F153" i="32"/>
  <c r="E153" i="32"/>
  <c r="D153" i="32"/>
  <c r="G152" i="32"/>
  <c r="G151" i="32"/>
  <c r="H150" i="32"/>
  <c r="G149" i="32"/>
  <c r="G148" i="32"/>
  <c r="H147" i="32"/>
  <c r="G147" i="32"/>
  <c r="G146" i="32"/>
  <c r="G145" i="32"/>
  <c r="G144" i="32"/>
  <c r="G143" i="32"/>
  <c r="G162" i="31"/>
  <c r="G161" i="31"/>
  <c r="G160" i="31"/>
  <c r="F160" i="31"/>
  <c r="E160" i="31"/>
  <c r="H159" i="31"/>
  <c r="F159" i="31"/>
  <c r="E159" i="31"/>
  <c r="C159" i="31"/>
  <c r="G158" i="31"/>
  <c r="H157" i="31"/>
  <c r="H155" i="31"/>
  <c r="G155" i="31"/>
  <c r="F155" i="31"/>
  <c r="E155" i="31"/>
  <c r="G154" i="31"/>
  <c r="F154" i="31"/>
  <c r="E154" i="31"/>
  <c r="H153" i="31"/>
  <c r="F153" i="31"/>
  <c r="E153" i="31"/>
  <c r="D153" i="31"/>
  <c r="D163" i="31"/>
  <c r="G152" i="31"/>
  <c r="G151" i="31"/>
  <c r="H150" i="31"/>
  <c r="G149" i="31"/>
  <c r="G148" i="31"/>
  <c r="G147" i="31"/>
  <c r="G146" i="31"/>
  <c r="G145" i="31"/>
  <c r="G144" i="31"/>
  <c r="G143" i="31"/>
  <c r="G162" i="29"/>
  <c r="G161" i="29"/>
  <c r="G160" i="29"/>
  <c r="F160" i="29"/>
  <c r="E160" i="29"/>
  <c r="H159" i="29"/>
  <c r="F159" i="29"/>
  <c r="E159" i="29"/>
  <c r="C159" i="29"/>
  <c r="G158" i="29"/>
  <c r="H157" i="29"/>
  <c r="H155" i="29"/>
  <c r="G155" i="29"/>
  <c r="F155" i="29"/>
  <c r="E155" i="29"/>
  <c r="H154" i="29"/>
  <c r="G154" i="29"/>
  <c r="F154" i="29"/>
  <c r="E154" i="29"/>
  <c r="H153" i="29"/>
  <c r="F153" i="29"/>
  <c r="E153" i="29"/>
  <c r="D153" i="29"/>
  <c r="H152" i="29"/>
  <c r="G152" i="29"/>
  <c r="G151" i="29"/>
  <c r="H150" i="29"/>
  <c r="G149" i="29"/>
  <c r="G148" i="29"/>
  <c r="H147" i="29"/>
  <c r="G147" i="29"/>
  <c r="G146" i="29"/>
  <c r="G145" i="29"/>
  <c r="I145" i="29"/>
  <c r="G144" i="29"/>
  <c r="G143" i="29"/>
  <c r="G162" i="27"/>
  <c r="G161" i="27"/>
  <c r="G160" i="27"/>
  <c r="F160" i="27"/>
  <c r="E160" i="27"/>
  <c r="F159" i="27"/>
  <c r="E159" i="27"/>
  <c r="C159" i="27"/>
  <c r="G158" i="27"/>
  <c r="H155" i="27"/>
  <c r="G155" i="27"/>
  <c r="F155" i="27"/>
  <c r="E155" i="27"/>
  <c r="G154" i="27"/>
  <c r="F154" i="27"/>
  <c r="E154" i="27"/>
  <c r="I154" i="27" s="1"/>
  <c r="H153" i="27"/>
  <c r="F153" i="27"/>
  <c r="E153" i="27"/>
  <c r="D153" i="27"/>
  <c r="G152" i="27"/>
  <c r="G151" i="27"/>
  <c r="G149" i="27"/>
  <c r="G148" i="27"/>
  <c r="G163" i="27" s="1"/>
  <c r="G147" i="27"/>
  <c r="G146" i="27"/>
  <c r="G145" i="27"/>
  <c r="G144" i="27"/>
  <c r="G143" i="27"/>
  <c r="G162" i="26"/>
  <c r="G161" i="26"/>
  <c r="G160" i="26"/>
  <c r="I160" i="26" s="1"/>
  <c r="F160" i="26"/>
  <c r="E160" i="26"/>
  <c r="H159" i="26"/>
  <c r="F159" i="26"/>
  <c r="E159" i="26"/>
  <c r="C159" i="26"/>
  <c r="G158" i="26"/>
  <c r="H157" i="26"/>
  <c r="H155" i="26"/>
  <c r="G155" i="26"/>
  <c r="F155" i="26"/>
  <c r="E155" i="26"/>
  <c r="H154" i="26"/>
  <c r="G154" i="26"/>
  <c r="F154" i="26"/>
  <c r="E154" i="26"/>
  <c r="I154" i="26" s="1"/>
  <c r="H153" i="26"/>
  <c r="F153" i="26"/>
  <c r="E153" i="26"/>
  <c r="D153" i="26"/>
  <c r="H152" i="26"/>
  <c r="G152" i="26"/>
  <c r="G151" i="26"/>
  <c r="H150" i="26"/>
  <c r="H163" i="26" s="1"/>
  <c r="G149" i="26"/>
  <c r="G148" i="26"/>
  <c r="G147" i="26"/>
  <c r="G146" i="26"/>
  <c r="G145" i="26"/>
  <c r="G144" i="26"/>
  <c r="G143" i="26"/>
  <c r="G162" i="25"/>
  <c r="G161" i="25"/>
  <c r="G160" i="25"/>
  <c r="F160" i="25"/>
  <c r="E160" i="25"/>
  <c r="D160" i="25"/>
  <c r="H159" i="25"/>
  <c r="F159" i="25"/>
  <c r="E159" i="25"/>
  <c r="C159" i="25"/>
  <c r="I159" i="25"/>
  <c r="G158" i="25"/>
  <c r="H157" i="25"/>
  <c r="H155" i="25"/>
  <c r="G155" i="25"/>
  <c r="F155" i="25"/>
  <c r="E155" i="25"/>
  <c r="G154" i="25"/>
  <c r="F154" i="25"/>
  <c r="E154" i="25"/>
  <c r="H153" i="25"/>
  <c r="F153" i="25"/>
  <c r="E153" i="25"/>
  <c r="D153" i="25"/>
  <c r="G152" i="25"/>
  <c r="G151" i="25"/>
  <c r="H150" i="25"/>
  <c r="G149" i="25"/>
  <c r="G148" i="25"/>
  <c r="G147" i="25"/>
  <c r="G146" i="25"/>
  <c r="G145" i="25"/>
  <c r="G144" i="25"/>
  <c r="G143" i="25"/>
  <c r="G162" i="24"/>
  <c r="G161" i="24"/>
  <c r="G160" i="24"/>
  <c r="F160" i="24"/>
  <c r="E160" i="24"/>
  <c r="H159" i="24"/>
  <c r="F159" i="24"/>
  <c r="E159" i="24"/>
  <c r="C159" i="24"/>
  <c r="G158" i="24"/>
  <c r="H157" i="24"/>
  <c r="H155" i="24"/>
  <c r="G155" i="24"/>
  <c r="F155" i="24"/>
  <c r="E155" i="24"/>
  <c r="G154" i="24"/>
  <c r="F154" i="24"/>
  <c r="E154" i="24"/>
  <c r="H153" i="24"/>
  <c r="F153" i="24"/>
  <c r="E153" i="24"/>
  <c r="D153" i="24"/>
  <c r="H152" i="24"/>
  <c r="G152" i="24"/>
  <c r="G151" i="24"/>
  <c r="H150" i="24"/>
  <c r="H149" i="24"/>
  <c r="H163" i="24"/>
  <c r="G149" i="24"/>
  <c r="G148" i="24"/>
  <c r="G147" i="24"/>
  <c r="G146" i="24"/>
  <c r="G145" i="24"/>
  <c r="G144" i="24"/>
  <c r="G143" i="24"/>
  <c r="G162" i="23"/>
  <c r="G161" i="23"/>
  <c r="G160" i="23"/>
  <c r="F160" i="23"/>
  <c r="E160" i="23"/>
  <c r="H159" i="23"/>
  <c r="F159" i="23"/>
  <c r="E159" i="23"/>
  <c r="C159" i="23"/>
  <c r="G158" i="23"/>
  <c r="H157" i="23"/>
  <c r="H155" i="23"/>
  <c r="G155" i="23"/>
  <c r="F155" i="23"/>
  <c r="I155" i="23"/>
  <c r="E155" i="23"/>
  <c r="H154" i="23"/>
  <c r="I154" i="23"/>
  <c r="G154" i="23"/>
  <c r="F154" i="23"/>
  <c r="E154" i="23"/>
  <c r="H153" i="23"/>
  <c r="F153" i="23"/>
  <c r="E153" i="23"/>
  <c r="D153" i="23"/>
  <c r="H152" i="23"/>
  <c r="G152" i="23"/>
  <c r="G151" i="23"/>
  <c r="H150" i="23"/>
  <c r="G149" i="23"/>
  <c r="G148" i="23"/>
  <c r="G147" i="23"/>
  <c r="G146" i="23"/>
  <c r="G145" i="23"/>
  <c r="G144" i="23"/>
  <c r="G143" i="23"/>
  <c r="H162" i="22"/>
  <c r="G162" i="22"/>
  <c r="G161" i="22"/>
  <c r="G160" i="22"/>
  <c r="F160" i="22"/>
  <c r="E160" i="22"/>
  <c r="H159" i="22"/>
  <c r="F159" i="22"/>
  <c r="E159" i="22"/>
  <c r="C159" i="22"/>
  <c r="G158" i="22"/>
  <c r="H157" i="22"/>
  <c r="H155" i="22"/>
  <c r="G155" i="22"/>
  <c r="I155" i="22"/>
  <c r="F155" i="22"/>
  <c r="E155" i="22"/>
  <c r="G154" i="22"/>
  <c r="F154" i="22"/>
  <c r="E154" i="22"/>
  <c r="I154" i="22"/>
  <c r="F153" i="22"/>
  <c r="E153" i="22"/>
  <c r="D153" i="22"/>
  <c r="I153" i="22"/>
  <c r="G152" i="22"/>
  <c r="G151" i="22"/>
  <c r="G149" i="22"/>
  <c r="G148" i="22"/>
  <c r="G147" i="22"/>
  <c r="I147" i="22"/>
  <c r="G146" i="22"/>
  <c r="G145" i="22"/>
  <c r="G144" i="22"/>
  <c r="G143" i="22"/>
  <c r="G162" i="21"/>
  <c r="G161" i="21"/>
  <c r="G160" i="21"/>
  <c r="F160" i="21"/>
  <c r="E160" i="21"/>
  <c r="H159" i="21"/>
  <c r="F159" i="21"/>
  <c r="E159" i="21"/>
  <c r="I159" i="21" s="1"/>
  <c r="C159" i="21"/>
  <c r="G158" i="21"/>
  <c r="H157" i="21"/>
  <c r="H155" i="21"/>
  <c r="G155" i="21"/>
  <c r="F155" i="21"/>
  <c r="E155" i="21"/>
  <c r="H154" i="21"/>
  <c r="G154" i="21"/>
  <c r="F154" i="21"/>
  <c r="E154" i="21"/>
  <c r="H153" i="21"/>
  <c r="F153" i="21"/>
  <c r="E153" i="21"/>
  <c r="D153" i="21"/>
  <c r="H152" i="21"/>
  <c r="G152" i="21"/>
  <c r="G151" i="21"/>
  <c r="H150" i="21"/>
  <c r="H149" i="21"/>
  <c r="G149" i="21"/>
  <c r="G148" i="21"/>
  <c r="G147" i="21"/>
  <c r="G146" i="21"/>
  <c r="G145" i="21"/>
  <c r="G144" i="21"/>
  <c r="G143" i="21"/>
  <c r="G162" i="20"/>
  <c r="G161" i="20"/>
  <c r="G160" i="20"/>
  <c r="F160" i="20"/>
  <c r="E160" i="20"/>
  <c r="H159" i="20"/>
  <c r="F159" i="20"/>
  <c r="E159" i="20"/>
  <c r="C159" i="20"/>
  <c r="G158" i="20"/>
  <c r="H157" i="20"/>
  <c r="H155" i="20"/>
  <c r="G155" i="20"/>
  <c r="F155" i="20"/>
  <c r="E155" i="20"/>
  <c r="H154" i="20"/>
  <c r="G154" i="20"/>
  <c r="F154" i="20"/>
  <c r="E154" i="20"/>
  <c r="H153" i="20"/>
  <c r="F153" i="20"/>
  <c r="E153" i="20"/>
  <c r="D153" i="20"/>
  <c r="H152" i="20"/>
  <c r="G152" i="20"/>
  <c r="G151" i="20"/>
  <c r="I151" i="20" s="1"/>
  <c r="H150" i="20"/>
  <c r="G149" i="20"/>
  <c r="G148" i="20"/>
  <c r="G147" i="20"/>
  <c r="G146" i="20"/>
  <c r="G145" i="20"/>
  <c r="G144" i="20"/>
  <c r="G143" i="20"/>
  <c r="G163" i="20" s="1"/>
  <c r="G162" i="19"/>
  <c r="G161" i="19"/>
  <c r="G160" i="19"/>
  <c r="F160" i="19"/>
  <c r="E160" i="19"/>
  <c r="H159" i="19"/>
  <c r="F159" i="19"/>
  <c r="E159" i="19"/>
  <c r="C159" i="19"/>
  <c r="G158" i="19"/>
  <c r="H157" i="19"/>
  <c r="H155" i="19"/>
  <c r="G155" i="19"/>
  <c r="F155" i="19"/>
  <c r="E155" i="19"/>
  <c r="G154" i="19"/>
  <c r="F154" i="19"/>
  <c r="I154" i="19" s="1"/>
  <c r="E154" i="19"/>
  <c r="H153" i="19"/>
  <c r="F153" i="19"/>
  <c r="E153" i="19"/>
  <c r="D153" i="19"/>
  <c r="H152" i="19"/>
  <c r="G152" i="19"/>
  <c r="G151" i="19"/>
  <c r="H150" i="19"/>
  <c r="G149" i="19"/>
  <c r="G148" i="19"/>
  <c r="G147" i="19"/>
  <c r="G146" i="19"/>
  <c r="G145" i="19"/>
  <c r="G144" i="19"/>
  <c r="G143" i="19"/>
  <c r="G162" i="18"/>
  <c r="G161" i="18"/>
  <c r="G160" i="18"/>
  <c r="F160" i="18"/>
  <c r="E160" i="18"/>
  <c r="H159" i="18"/>
  <c r="F159" i="18"/>
  <c r="E159" i="18"/>
  <c r="C159" i="18"/>
  <c r="G158" i="18"/>
  <c r="H155" i="18"/>
  <c r="G155" i="18"/>
  <c r="F155" i="18"/>
  <c r="E155" i="18"/>
  <c r="G154" i="18"/>
  <c r="F154" i="18"/>
  <c r="E154" i="18"/>
  <c r="H153" i="18"/>
  <c r="F153" i="18"/>
  <c r="E153" i="18"/>
  <c r="D153" i="18"/>
  <c r="G152" i="18"/>
  <c r="G151" i="18"/>
  <c r="H150" i="18"/>
  <c r="H149" i="18"/>
  <c r="G149" i="18"/>
  <c r="G148" i="18"/>
  <c r="G147" i="18"/>
  <c r="G146" i="18"/>
  <c r="G145" i="18"/>
  <c r="G144" i="18"/>
  <c r="G143" i="18"/>
  <c r="H162" i="17"/>
  <c r="G162" i="17"/>
  <c r="G161" i="17"/>
  <c r="G160" i="17"/>
  <c r="F160" i="17"/>
  <c r="E160" i="17"/>
  <c r="H159" i="17"/>
  <c r="I159" i="17" s="1"/>
  <c r="F159" i="17"/>
  <c r="E159" i="17"/>
  <c r="C159" i="17"/>
  <c r="G158" i="17"/>
  <c r="H157" i="17"/>
  <c r="G155" i="17"/>
  <c r="F155" i="17"/>
  <c r="E155" i="17"/>
  <c r="H154" i="17"/>
  <c r="G154" i="17"/>
  <c r="F154" i="17"/>
  <c r="E154" i="17"/>
  <c r="F153" i="17"/>
  <c r="E153" i="17"/>
  <c r="I153" i="17" s="1"/>
  <c r="D153" i="17"/>
  <c r="G152" i="17"/>
  <c r="G177" i="17" s="1"/>
  <c r="H151" i="17"/>
  <c r="G151" i="17"/>
  <c r="G149" i="17"/>
  <c r="G148" i="17"/>
  <c r="G147" i="17"/>
  <c r="G146" i="17"/>
  <c r="G145" i="17"/>
  <c r="G144" i="17"/>
  <c r="G143" i="17"/>
  <c r="G162" i="16"/>
  <c r="G161" i="16"/>
  <c r="G160" i="16"/>
  <c r="F160" i="16"/>
  <c r="E160" i="16"/>
  <c r="H159" i="16"/>
  <c r="F159" i="16"/>
  <c r="E159" i="16"/>
  <c r="C159" i="16"/>
  <c r="G158" i="16"/>
  <c r="H155" i="16"/>
  <c r="G155" i="16"/>
  <c r="F155" i="16"/>
  <c r="E155" i="16"/>
  <c r="H154" i="16"/>
  <c r="G154" i="16"/>
  <c r="F154" i="16"/>
  <c r="E154" i="16"/>
  <c r="H153" i="16"/>
  <c r="F153" i="16"/>
  <c r="E153" i="16"/>
  <c r="D153" i="16"/>
  <c r="G152" i="16"/>
  <c r="G151" i="16"/>
  <c r="G149" i="16"/>
  <c r="G148" i="16"/>
  <c r="H147" i="16"/>
  <c r="G147" i="16"/>
  <c r="G146" i="16"/>
  <c r="G145" i="16"/>
  <c r="I145" i="16" s="1"/>
  <c r="G144" i="16"/>
  <c r="G143" i="16"/>
  <c r="G163" i="16" s="1"/>
  <c r="G162" i="15"/>
  <c r="G161" i="15"/>
  <c r="G160" i="15"/>
  <c r="F160" i="15"/>
  <c r="E160" i="15"/>
  <c r="H159" i="15"/>
  <c r="F159" i="15"/>
  <c r="E159" i="15"/>
  <c r="C159" i="15"/>
  <c r="C163" i="15" s="1"/>
  <c r="G158" i="15"/>
  <c r="H157" i="15"/>
  <c r="H155" i="15"/>
  <c r="G155" i="15"/>
  <c r="F155" i="15"/>
  <c r="E155" i="15"/>
  <c r="G154" i="15"/>
  <c r="F154" i="15"/>
  <c r="I154" i="15" s="1"/>
  <c r="E154" i="15"/>
  <c r="H153" i="15"/>
  <c r="F153" i="15"/>
  <c r="E153" i="15"/>
  <c r="D153" i="15"/>
  <c r="G152" i="15"/>
  <c r="G151" i="15"/>
  <c r="H150" i="15"/>
  <c r="H163" i="15" s="1"/>
  <c r="H149" i="15"/>
  <c r="G149" i="15"/>
  <c r="G148" i="15"/>
  <c r="G147" i="15"/>
  <c r="G146" i="15"/>
  <c r="G145" i="15"/>
  <c r="G144" i="15"/>
  <c r="G143" i="15"/>
  <c r="G163" i="15" s="1"/>
  <c r="G162" i="14"/>
  <c r="G161" i="14"/>
  <c r="G160" i="14"/>
  <c r="F160" i="14"/>
  <c r="E160" i="14"/>
  <c r="H159" i="14"/>
  <c r="F159" i="14"/>
  <c r="E159" i="14"/>
  <c r="C159" i="14"/>
  <c r="G158" i="14"/>
  <c r="H157" i="14"/>
  <c r="H155" i="14"/>
  <c r="G155" i="14"/>
  <c r="F155" i="14"/>
  <c r="E155" i="14"/>
  <c r="H154" i="14"/>
  <c r="G154" i="14"/>
  <c r="F154" i="14"/>
  <c r="E154" i="14"/>
  <c r="H153" i="14"/>
  <c r="F153" i="14"/>
  <c r="E153" i="14"/>
  <c r="D153" i="14"/>
  <c r="G152" i="14"/>
  <c r="G151" i="14"/>
  <c r="H150" i="14"/>
  <c r="G149" i="14"/>
  <c r="G148" i="14"/>
  <c r="H147" i="14"/>
  <c r="G147" i="14"/>
  <c r="G146" i="14"/>
  <c r="G145" i="14"/>
  <c r="G144" i="14"/>
  <c r="G143" i="14"/>
  <c r="G162" i="12"/>
  <c r="G161" i="12"/>
  <c r="G160" i="12"/>
  <c r="F160" i="12"/>
  <c r="E160" i="12"/>
  <c r="H159" i="12"/>
  <c r="F159" i="12"/>
  <c r="E159" i="12"/>
  <c r="C159" i="12"/>
  <c r="G158" i="12"/>
  <c r="H157" i="12"/>
  <c r="H155" i="12"/>
  <c r="G155" i="12"/>
  <c r="F155" i="12"/>
  <c r="E155" i="12"/>
  <c r="H154" i="12"/>
  <c r="G154" i="12"/>
  <c r="G179" i="12" s="1"/>
  <c r="F154" i="12"/>
  <c r="E154" i="12"/>
  <c r="H153" i="12"/>
  <c r="F153" i="12"/>
  <c r="E153" i="12"/>
  <c r="D153" i="12"/>
  <c r="G152" i="12"/>
  <c r="G151" i="12"/>
  <c r="H150" i="12"/>
  <c r="G149" i="12"/>
  <c r="G148" i="12"/>
  <c r="G147" i="12"/>
  <c r="G146" i="12"/>
  <c r="G145" i="12"/>
  <c r="G144" i="12"/>
  <c r="G143" i="12"/>
  <c r="G162" i="11"/>
  <c r="G161" i="11"/>
  <c r="G160" i="11"/>
  <c r="F160" i="11"/>
  <c r="E160" i="11"/>
  <c r="H159" i="11"/>
  <c r="I159" i="11" s="1"/>
  <c r="F159" i="11"/>
  <c r="E159" i="11"/>
  <c r="C159" i="11"/>
  <c r="G158" i="11"/>
  <c r="H155" i="11"/>
  <c r="G155" i="11"/>
  <c r="F155" i="11"/>
  <c r="E155" i="11"/>
  <c r="H154" i="11"/>
  <c r="G154" i="11"/>
  <c r="F154" i="11"/>
  <c r="E154" i="11"/>
  <c r="H153" i="11"/>
  <c r="F153" i="11"/>
  <c r="E153" i="11"/>
  <c r="D153" i="11"/>
  <c r="I153" i="11" s="1"/>
  <c r="H152" i="11"/>
  <c r="G152" i="11"/>
  <c r="G151" i="11"/>
  <c r="H150" i="11"/>
  <c r="H149" i="11"/>
  <c r="G149" i="11"/>
  <c r="G148" i="11"/>
  <c r="H147" i="11"/>
  <c r="G147" i="11"/>
  <c r="G146" i="11"/>
  <c r="G145" i="11"/>
  <c r="G144" i="11"/>
  <c r="G143" i="11"/>
  <c r="H162" i="10"/>
  <c r="G162" i="10"/>
  <c r="G161" i="10"/>
  <c r="G160" i="10"/>
  <c r="F160" i="10"/>
  <c r="E160" i="10"/>
  <c r="H159" i="10"/>
  <c r="F159" i="10"/>
  <c r="E159" i="10"/>
  <c r="C159" i="10"/>
  <c r="G158" i="10"/>
  <c r="H157" i="10"/>
  <c r="G155" i="10"/>
  <c r="F155" i="10"/>
  <c r="E155" i="10"/>
  <c r="H154" i="10"/>
  <c r="I154" i="10"/>
  <c r="G154" i="10"/>
  <c r="F154" i="10"/>
  <c r="E154" i="10"/>
  <c r="H153" i="10"/>
  <c r="F153" i="10"/>
  <c r="E153" i="10"/>
  <c r="D153" i="10"/>
  <c r="G152" i="10"/>
  <c r="H151" i="10"/>
  <c r="G151" i="10"/>
  <c r="H150" i="10"/>
  <c r="H149" i="10"/>
  <c r="G149" i="10"/>
  <c r="G148" i="10"/>
  <c r="H147" i="10"/>
  <c r="G147" i="10"/>
  <c r="G146" i="10"/>
  <c r="G145" i="10"/>
  <c r="G144" i="10"/>
  <c r="G143" i="10"/>
  <c r="J162" i="9"/>
  <c r="G162" i="9"/>
  <c r="J161" i="9"/>
  <c r="G161" i="9"/>
  <c r="H160" i="9"/>
  <c r="J160" i="9"/>
  <c r="G160" i="9"/>
  <c r="F160" i="9"/>
  <c r="E160" i="9"/>
  <c r="H159" i="9"/>
  <c r="J159" i="9"/>
  <c r="F159" i="9"/>
  <c r="E159" i="9"/>
  <c r="C159" i="9"/>
  <c r="J158" i="9"/>
  <c r="G158" i="9"/>
  <c r="J156" i="9"/>
  <c r="H155" i="9"/>
  <c r="J155" i="9"/>
  <c r="G155" i="9"/>
  <c r="F155" i="9"/>
  <c r="E155" i="9"/>
  <c r="H154" i="9"/>
  <c r="J154" i="9" s="1"/>
  <c r="G154" i="9"/>
  <c r="F154" i="9"/>
  <c r="E154" i="9"/>
  <c r="H153" i="9"/>
  <c r="J153" i="9"/>
  <c r="F153" i="9"/>
  <c r="E153" i="9"/>
  <c r="D153" i="9"/>
  <c r="J152" i="9"/>
  <c r="G152" i="9"/>
  <c r="G151" i="9"/>
  <c r="J150" i="9"/>
  <c r="J149" i="9"/>
  <c r="G149" i="9"/>
  <c r="G148" i="9"/>
  <c r="H147" i="9"/>
  <c r="G147" i="9"/>
  <c r="J146" i="9"/>
  <c r="G146" i="9"/>
  <c r="J145" i="9"/>
  <c r="G145" i="9"/>
  <c r="G144" i="9"/>
  <c r="G143" i="9"/>
  <c r="G163" i="9" s="1"/>
  <c r="H147" i="6"/>
  <c r="H159" i="6"/>
  <c r="H157" i="6"/>
  <c r="H155" i="6"/>
  <c r="H154" i="6"/>
  <c r="H153" i="6"/>
  <c r="H152" i="6"/>
  <c r="H150" i="6"/>
  <c r="G162" i="6"/>
  <c r="G161" i="6"/>
  <c r="G160" i="6"/>
  <c r="G158" i="6"/>
  <c r="G155" i="6"/>
  <c r="G154" i="6"/>
  <c r="G152" i="6"/>
  <c r="G151" i="6"/>
  <c r="G149" i="6"/>
  <c r="G148" i="6"/>
  <c r="G147" i="6"/>
  <c r="G146" i="6"/>
  <c r="G145" i="6"/>
  <c r="G144" i="6"/>
  <c r="G143" i="6"/>
  <c r="F160" i="6"/>
  <c r="F159" i="6"/>
  <c r="F155" i="6"/>
  <c r="F154" i="6"/>
  <c r="F153" i="6"/>
  <c r="E160" i="6"/>
  <c r="E159" i="6"/>
  <c r="E155" i="6"/>
  <c r="E154" i="6"/>
  <c r="E153" i="6"/>
  <c r="D153" i="6"/>
  <c r="C159" i="6"/>
  <c r="H141" i="6"/>
  <c r="H67" i="6"/>
  <c r="H79" i="6"/>
  <c r="H71" i="6"/>
  <c r="G312" i="6"/>
  <c r="G362" i="6" s="1"/>
  <c r="G308" i="6"/>
  <c r="G358" i="6" s="1"/>
  <c r="G307" i="6"/>
  <c r="G357" i="6" s="1"/>
  <c r="G305" i="6"/>
  <c r="G355" i="6" s="1"/>
  <c r="G303" i="6"/>
  <c r="G353" i="6" s="1"/>
  <c r="G299" i="6"/>
  <c r="G349" i="6" s="1"/>
  <c r="G298" i="6"/>
  <c r="G348" i="6" s="1"/>
  <c r="G297" i="6"/>
  <c r="G347" i="6" s="1"/>
  <c r="G295" i="6"/>
  <c r="G345" i="6" s="1"/>
  <c r="F311" i="6"/>
  <c r="F361" i="6" s="1"/>
  <c r="F310" i="6"/>
  <c r="F360" i="6" s="1"/>
  <c r="F309" i="6"/>
  <c r="F359" i="6" s="1"/>
  <c r="F307" i="6"/>
  <c r="F357" i="6" s="1"/>
  <c r="F303" i="6"/>
  <c r="F353" i="6" s="1"/>
  <c r="F302" i="6"/>
  <c r="F352" i="6" s="1"/>
  <c r="E310" i="6"/>
  <c r="E360" i="6" s="1"/>
  <c r="E305" i="6"/>
  <c r="E355" i="6" s="1"/>
  <c r="E302" i="6"/>
  <c r="E352" i="6" s="1"/>
  <c r="D307" i="6"/>
  <c r="D357" i="6" s="1"/>
  <c r="D305" i="6"/>
  <c r="D355" i="6" s="1"/>
  <c r="D300" i="6"/>
  <c r="D350" i="6" s="1"/>
  <c r="D297" i="6"/>
  <c r="D347" i="6" s="1"/>
  <c r="C309" i="6"/>
  <c r="C359" i="6" s="1"/>
  <c r="C304" i="6"/>
  <c r="C354" i="6" s="1"/>
  <c r="C303" i="6"/>
  <c r="C353" i="6" s="1"/>
  <c r="H28" i="6"/>
  <c r="D28" i="6"/>
  <c r="G25" i="6"/>
  <c r="F25" i="6"/>
  <c r="D25" i="6"/>
  <c r="C25" i="6"/>
  <c r="E25" i="6"/>
  <c r="H21" i="6"/>
  <c r="G21" i="6"/>
  <c r="A2" i="48"/>
  <c r="A2" i="49"/>
  <c r="B2" i="44"/>
  <c r="A2" i="47"/>
  <c r="A1" i="48"/>
  <c r="A1" i="49"/>
  <c r="B1" i="44"/>
  <c r="A1" i="47"/>
  <c r="B75" i="46"/>
  <c r="B74" i="46"/>
  <c r="B73" i="46"/>
  <c r="B72" i="46"/>
  <c r="B71" i="46"/>
  <c r="B70" i="46"/>
  <c r="B69" i="46"/>
  <c r="B68" i="46"/>
  <c r="B67" i="46"/>
  <c r="B66" i="46"/>
  <c r="B65" i="46"/>
  <c r="B64" i="46"/>
  <c r="B63" i="46"/>
  <c r="B62" i="46"/>
  <c r="B61" i="46"/>
  <c r="B60" i="46"/>
  <c r="B59" i="46"/>
  <c r="B58" i="46"/>
  <c r="B57" i="46"/>
  <c r="B56" i="46"/>
  <c r="B55" i="46"/>
  <c r="B243" i="46"/>
  <c r="B242" i="46"/>
  <c r="B241" i="46"/>
  <c r="B240" i="46"/>
  <c r="B239" i="46"/>
  <c r="B238" i="46"/>
  <c r="B237" i="46"/>
  <c r="B236" i="46"/>
  <c r="B235" i="46"/>
  <c r="B234" i="46"/>
  <c r="B233" i="46"/>
  <c r="B232" i="46"/>
  <c r="B231" i="46"/>
  <c r="B230" i="46"/>
  <c r="B229" i="46"/>
  <c r="B228" i="46"/>
  <c r="B227" i="46"/>
  <c r="B226" i="46"/>
  <c r="B225" i="46"/>
  <c r="B224" i="46"/>
  <c r="B223" i="46"/>
  <c r="B219" i="46"/>
  <c r="B218" i="46"/>
  <c r="B217" i="46"/>
  <c r="B216" i="46"/>
  <c r="B215" i="46"/>
  <c r="B214" i="46"/>
  <c r="B213" i="46"/>
  <c r="B212" i="46"/>
  <c r="B211" i="46"/>
  <c r="B210" i="46"/>
  <c r="B209" i="46"/>
  <c r="B208" i="46"/>
  <c r="B207" i="46"/>
  <c r="B206" i="46"/>
  <c r="B205" i="46"/>
  <c r="B204" i="46"/>
  <c r="B203" i="46"/>
  <c r="B202" i="46"/>
  <c r="B201" i="46"/>
  <c r="B200" i="46"/>
  <c r="B199" i="46"/>
  <c r="B26" i="46"/>
  <c r="B25" i="46"/>
  <c r="B24" i="46"/>
  <c r="B23" i="46"/>
  <c r="B22" i="46"/>
  <c r="B21" i="46"/>
  <c r="B20" i="46"/>
  <c r="B19" i="46"/>
  <c r="B18" i="46"/>
  <c r="B17" i="46"/>
  <c r="B16" i="46"/>
  <c r="B15" i="46"/>
  <c r="B14" i="46"/>
  <c r="B13" i="46"/>
  <c r="B12" i="46"/>
  <c r="B11" i="46"/>
  <c r="B10" i="46"/>
  <c r="B9" i="46"/>
  <c r="B8" i="46"/>
  <c r="B7" i="46"/>
  <c r="B6" i="46"/>
  <c r="B51" i="46"/>
  <c r="B50" i="46"/>
  <c r="B49" i="46"/>
  <c r="B48" i="46"/>
  <c r="B47" i="46"/>
  <c r="B46" i="46"/>
  <c r="B45" i="46"/>
  <c r="B44" i="46"/>
  <c r="B43" i="46"/>
  <c r="B42" i="46"/>
  <c r="B41" i="46"/>
  <c r="B40" i="46"/>
  <c r="B39" i="46"/>
  <c r="B38" i="46"/>
  <c r="B37" i="46"/>
  <c r="B36" i="46"/>
  <c r="B35" i="46"/>
  <c r="B34" i="46"/>
  <c r="B33" i="46"/>
  <c r="B32" i="46"/>
  <c r="B31" i="46"/>
  <c r="B195" i="46"/>
  <c r="B194" i="46"/>
  <c r="B193" i="46"/>
  <c r="B192" i="46"/>
  <c r="B191" i="46"/>
  <c r="B190" i="46"/>
  <c r="B189" i="46"/>
  <c r="B188" i="46"/>
  <c r="B187" i="46"/>
  <c r="B186" i="46"/>
  <c r="B185" i="46"/>
  <c r="B184" i="46"/>
  <c r="B183" i="46"/>
  <c r="B182" i="46"/>
  <c r="B181" i="46"/>
  <c r="B180" i="46"/>
  <c r="B179" i="46"/>
  <c r="B178" i="46"/>
  <c r="B177" i="46"/>
  <c r="B176" i="46"/>
  <c r="B175" i="46"/>
  <c r="H240" i="34"/>
  <c r="H215" i="33"/>
  <c r="H190" i="33"/>
  <c r="H215" i="27"/>
  <c r="H240" i="26"/>
  <c r="H240" i="23"/>
  <c r="H190" i="22"/>
  <c r="H215" i="15"/>
  <c r="H215" i="10"/>
  <c r="B305" i="44"/>
  <c r="B304" i="44"/>
  <c r="B303" i="44"/>
  <c r="B302" i="44"/>
  <c r="B301" i="44"/>
  <c r="B300" i="44"/>
  <c r="B299" i="44"/>
  <c r="B298" i="44"/>
  <c r="B297" i="44"/>
  <c r="B296" i="44"/>
  <c r="B295" i="44"/>
  <c r="B294" i="44"/>
  <c r="B293" i="44"/>
  <c r="B292" i="44"/>
  <c r="B291" i="44"/>
  <c r="B290" i="44"/>
  <c r="B289" i="44"/>
  <c r="B288" i="44"/>
  <c r="B287" i="44"/>
  <c r="B286" i="44"/>
  <c r="B285" i="44"/>
  <c r="B281" i="44"/>
  <c r="B280" i="44"/>
  <c r="B279" i="44"/>
  <c r="B278" i="44"/>
  <c r="B277" i="44"/>
  <c r="B276" i="44"/>
  <c r="B275" i="44"/>
  <c r="B274" i="44"/>
  <c r="B273" i="44"/>
  <c r="B272" i="44"/>
  <c r="B271" i="44"/>
  <c r="B270" i="44"/>
  <c r="B269" i="44"/>
  <c r="B268" i="44"/>
  <c r="B267" i="44"/>
  <c r="B266" i="44"/>
  <c r="B265" i="44"/>
  <c r="B264" i="44"/>
  <c r="B263" i="44"/>
  <c r="B262" i="44"/>
  <c r="B261" i="44"/>
  <c r="B257" i="44"/>
  <c r="B256" i="44"/>
  <c r="B255" i="44"/>
  <c r="B254" i="44"/>
  <c r="B253" i="44"/>
  <c r="B252" i="44"/>
  <c r="B251" i="44"/>
  <c r="B250" i="44"/>
  <c r="B249" i="44"/>
  <c r="B248" i="44"/>
  <c r="B247" i="44"/>
  <c r="B246" i="44"/>
  <c r="B245" i="44"/>
  <c r="B244" i="44"/>
  <c r="B243" i="44"/>
  <c r="B242" i="44"/>
  <c r="B241" i="44"/>
  <c r="B240" i="44"/>
  <c r="B239" i="44"/>
  <c r="B238" i="44"/>
  <c r="B237" i="44"/>
  <c r="B233" i="44"/>
  <c r="B232" i="44"/>
  <c r="B231" i="44"/>
  <c r="B230" i="44"/>
  <c r="B229" i="44"/>
  <c r="B228" i="44"/>
  <c r="B227" i="44"/>
  <c r="B226" i="44"/>
  <c r="B225" i="44"/>
  <c r="B224" i="44"/>
  <c r="B223" i="44"/>
  <c r="B222" i="44"/>
  <c r="B221" i="44"/>
  <c r="B220" i="44"/>
  <c r="B219" i="44"/>
  <c r="B218" i="44"/>
  <c r="B217" i="44"/>
  <c r="B216" i="44"/>
  <c r="B215" i="44"/>
  <c r="B214" i="44"/>
  <c r="B213" i="44"/>
  <c r="B209" i="44"/>
  <c r="B208" i="44"/>
  <c r="B207" i="44"/>
  <c r="B206" i="44"/>
  <c r="B205" i="44"/>
  <c r="B204" i="44"/>
  <c r="B203" i="44"/>
  <c r="B202" i="44"/>
  <c r="B201" i="44"/>
  <c r="B200" i="44"/>
  <c r="B199" i="44"/>
  <c r="B198" i="44"/>
  <c r="B197" i="44"/>
  <c r="B196" i="44"/>
  <c r="B195" i="44"/>
  <c r="B194" i="44"/>
  <c r="B193" i="44"/>
  <c r="B192" i="44"/>
  <c r="B191" i="44"/>
  <c r="B190" i="44"/>
  <c r="B189" i="44"/>
  <c r="B185" i="44"/>
  <c r="B184" i="44"/>
  <c r="B183" i="44"/>
  <c r="B182" i="44"/>
  <c r="B181" i="44"/>
  <c r="B180" i="44"/>
  <c r="B179" i="44"/>
  <c r="B178" i="44"/>
  <c r="B177" i="44"/>
  <c r="B176" i="44"/>
  <c r="B175" i="44"/>
  <c r="B174" i="44"/>
  <c r="B173" i="44"/>
  <c r="B172" i="44"/>
  <c r="B171" i="44"/>
  <c r="B170" i="44"/>
  <c r="B169" i="44"/>
  <c r="B168" i="44"/>
  <c r="B167" i="44"/>
  <c r="B166" i="44"/>
  <c r="B165" i="44"/>
  <c r="B161" i="44"/>
  <c r="B160" i="44"/>
  <c r="B159" i="44"/>
  <c r="B158" i="44"/>
  <c r="B157" i="44"/>
  <c r="B156" i="44"/>
  <c r="B155" i="44"/>
  <c r="B154" i="44"/>
  <c r="B153" i="44"/>
  <c r="B152" i="44"/>
  <c r="B151" i="44"/>
  <c r="B150" i="44"/>
  <c r="B149" i="44"/>
  <c r="B148" i="44"/>
  <c r="B147" i="44"/>
  <c r="B146" i="44"/>
  <c r="B145" i="44"/>
  <c r="B144" i="44"/>
  <c r="B143" i="44"/>
  <c r="B142" i="44"/>
  <c r="B141" i="44"/>
  <c r="B137" i="44"/>
  <c r="B136" i="44"/>
  <c r="B135" i="44"/>
  <c r="B134" i="44"/>
  <c r="B133" i="44"/>
  <c r="B132" i="44"/>
  <c r="B131" i="44"/>
  <c r="B130" i="44"/>
  <c r="B129" i="44"/>
  <c r="B128" i="44"/>
  <c r="B127" i="44"/>
  <c r="B126" i="44"/>
  <c r="B125" i="44"/>
  <c r="B124" i="44"/>
  <c r="B123" i="44"/>
  <c r="B122" i="44"/>
  <c r="B121" i="44"/>
  <c r="B120" i="44"/>
  <c r="B119" i="44"/>
  <c r="B118" i="44"/>
  <c r="B117" i="44"/>
  <c r="B113" i="44"/>
  <c r="B112" i="44"/>
  <c r="B111" i="44"/>
  <c r="B110" i="44"/>
  <c r="B109" i="44"/>
  <c r="B108" i="44"/>
  <c r="B107" i="44"/>
  <c r="B106" i="44"/>
  <c r="B105" i="44"/>
  <c r="B104" i="44"/>
  <c r="B103" i="44"/>
  <c r="B102" i="44"/>
  <c r="B101" i="44"/>
  <c r="B100" i="44"/>
  <c r="B99" i="44"/>
  <c r="B98" i="44"/>
  <c r="B97" i="44"/>
  <c r="B96" i="44"/>
  <c r="B95" i="44"/>
  <c r="B94" i="44"/>
  <c r="B93" i="44"/>
  <c r="B89" i="44"/>
  <c r="B88" i="44"/>
  <c r="B87" i="44"/>
  <c r="B86" i="44"/>
  <c r="B85" i="44"/>
  <c r="B84" i="44"/>
  <c r="B83" i="44"/>
  <c r="B82" i="44"/>
  <c r="B81" i="44"/>
  <c r="B80" i="44"/>
  <c r="B79" i="44"/>
  <c r="B78" i="44"/>
  <c r="B77" i="44"/>
  <c r="B76" i="44"/>
  <c r="B75" i="44"/>
  <c r="B74" i="44"/>
  <c r="B73" i="44"/>
  <c r="B72" i="44"/>
  <c r="B71" i="44"/>
  <c r="B70" i="44"/>
  <c r="B69" i="44"/>
  <c r="B64" i="44"/>
  <c r="B63" i="44"/>
  <c r="B62" i="44"/>
  <c r="B61" i="44"/>
  <c r="B60" i="44"/>
  <c r="B59" i="44"/>
  <c r="B58" i="44"/>
  <c r="B57" i="44"/>
  <c r="B56" i="44"/>
  <c r="B55" i="44"/>
  <c r="B54" i="44"/>
  <c r="B53" i="44"/>
  <c r="B52" i="44"/>
  <c r="B51" i="44"/>
  <c r="B50" i="44"/>
  <c r="B49" i="44"/>
  <c r="B48" i="44"/>
  <c r="B47" i="44"/>
  <c r="B46" i="44"/>
  <c r="B45" i="44"/>
  <c r="B44" i="44"/>
  <c r="B363" i="41"/>
  <c r="B362" i="41"/>
  <c r="B361" i="41"/>
  <c r="B360" i="41"/>
  <c r="B359" i="41"/>
  <c r="B358" i="41"/>
  <c r="B357" i="41"/>
  <c r="B356" i="41"/>
  <c r="B355" i="41"/>
  <c r="B354" i="41"/>
  <c r="B353" i="41"/>
  <c r="B352" i="41"/>
  <c r="B351" i="41"/>
  <c r="B350" i="41"/>
  <c r="B349" i="41"/>
  <c r="B348" i="41"/>
  <c r="B347" i="41"/>
  <c r="B346" i="41"/>
  <c r="B345" i="41"/>
  <c r="B344" i="41"/>
  <c r="B343" i="41"/>
  <c r="B338" i="41"/>
  <c r="B337" i="41"/>
  <c r="B336" i="41"/>
  <c r="B335" i="41"/>
  <c r="B334" i="41"/>
  <c r="B333" i="41"/>
  <c r="B332" i="41"/>
  <c r="B331" i="41"/>
  <c r="B330" i="41"/>
  <c r="B329" i="41"/>
  <c r="B328" i="41"/>
  <c r="B327" i="41"/>
  <c r="B326" i="41"/>
  <c r="B325" i="41"/>
  <c r="B324" i="41"/>
  <c r="B323" i="41"/>
  <c r="B322" i="41"/>
  <c r="B321" i="41"/>
  <c r="B320" i="41"/>
  <c r="B319" i="41"/>
  <c r="B318" i="41"/>
  <c r="B313" i="41"/>
  <c r="B312" i="41"/>
  <c r="B311" i="41"/>
  <c r="B310" i="41"/>
  <c r="B309" i="41"/>
  <c r="B308" i="41"/>
  <c r="B307" i="41"/>
  <c r="B306" i="41"/>
  <c r="B305" i="41"/>
  <c r="B304" i="41"/>
  <c r="B303" i="41"/>
  <c r="B302" i="41"/>
  <c r="B301" i="41"/>
  <c r="B300" i="41"/>
  <c r="B299" i="41"/>
  <c r="B298" i="41"/>
  <c r="B297" i="41"/>
  <c r="B296" i="41"/>
  <c r="B295" i="41"/>
  <c r="B294" i="41"/>
  <c r="B293" i="41"/>
  <c r="B288" i="41"/>
  <c r="B287" i="41"/>
  <c r="B286" i="41"/>
  <c r="B285" i="41"/>
  <c r="B284" i="41"/>
  <c r="B283" i="41"/>
  <c r="B282" i="41"/>
  <c r="B281" i="41"/>
  <c r="B280" i="41"/>
  <c r="B279" i="41"/>
  <c r="B278" i="41"/>
  <c r="B277" i="41"/>
  <c r="B276" i="41"/>
  <c r="B275" i="41"/>
  <c r="B274" i="41"/>
  <c r="B273" i="41"/>
  <c r="B272" i="41"/>
  <c r="B271" i="41"/>
  <c r="B270" i="41"/>
  <c r="B269" i="41"/>
  <c r="B268" i="41"/>
  <c r="B263" i="41"/>
  <c r="B262" i="41"/>
  <c r="B261" i="41"/>
  <c r="B260" i="41"/>
  <c r="B259" i="41"/>
  <c r="B258" i="41"/>
  <c r="B257" i="41"/>
  <c r="B256" i="41"/>
  <c r="B255" i="41"/>
  <c r="B254" i="41"/>
  <c r="B253" i="41"/>
  <c r="B252" i="41"/>
  <c r="B251" i="41"/>
  <c r="B250" i="41"/>
  <c r="B249" i="41"/>
  <c r="B248" i="41"/>
  <c r="B247" i="41"/>
  <c r="B246" i="41"/>
  <c r="B245" i="41"/>
  <c r="B244" i="41"/>
  <c r="B243" i="41"/>
  <c r="B238" i="41"/>
  <c r="B237" i="41"/>
  <c r="B236" i="41"/>
  <c r="B235" i="41"/>
  <c r="B234" i="41"/>
  <c r="B233" i="41"/>
  <c r="B232" i="41"/>
  <c r="B231" i="41"/>
  <c r="B230" i="41"/>
  <c r="B229" i="41"/>
  <c r="B228" i="41"/>
  <c r="B227" i="41"/>
  <c r="B226" i="41"/>
  <c r="B225" i="41"/>
  <c r="B224" i="41"/>
  <c r="B223" i="41"/>
  <c r="B222" i="41"/>
  <c r="B221" i="41"/>
  <c r="B220" i="41"/>
  <c r="B219" i="41"/>
  <c r="B218" i="41"/>
  <c r="B213" i="41"/>
  <c r="B212" i="41"/>
  <c r="B211" i="41"/>
  <c r="B210" i="41"/>
  <c r="B209" i="41"/>
  <c r="B208" i="41"/>
  <c r="B207" i="41"/>
  <c r="B206" i="41"/>
  <c r="B205" i="41"/>
  <c r="B204" i="41"/>
  <c r="B203" i="41"/>
  <c r="B202" i="41"/>
  <c r="B201" i="41"/>
  <c r="B200" i="41"/>
  <c r="B199" i="41"/>
  <c r="B198" i="41"/>
  <c r="B197" i="41"/>
  <c r="B196" i="41"/>
  <c r="B195" i="41"/>
  <c r="B194" i="41"/>
  <c r="B193" i="41"/>
  <c r="B188" i="41"/>
  <c r="B187" i="41"/>
  <c r="B186" i="41"/>
  <c r="B185" i="41"/>
  <c r="B184" i="41"/>
  <c r="B183" i="41"/>
  <c r="B182" i="41"/>
  <c r="B181" i="41"/>
  <c r="B180" i="41"/>
  <c r="B179" i="41"/>
  <c r="B178" i="41"/>
  <c r="B177" i="41"/>
  <c r="B176" i="41"/>
  <c r="B175" i="41"/>
  <c r="B174" i="41"/>
  <c r="B173" i="41"/>
  <c r="B172" i="41"/>
  <c r="B171" i="41"/>
  <c r="B170" i="41"/>
  <c r="B169" i="41"/>
  <c r="B168" i="41"/>
  <c r="B163" i="41"/>
  <c r="B162" i="41"/>
  <c r="B161" i="41"/>
  <c r="B160" i="41"/>
  <c r="B159" i="41"/>
  <c r="B158" i="41"/>
  <c r="B157" i="41"/>
  <c r="B156" i="41"/>
  <c r="B155" i="41"/>
  <c r="B154" i="41"/>
  <c r="B153" i="41"/>
  <c r="B152" i="41"/>
  <c r="B151" i="41"/>
  <c r="B150" i="41"/>
  <c r="B149" i="41"/>
  <c r="B148" i="41"/>
  <c r="B147" i="41"/>
  <c r="B146" i="41"/>
  <c r="B145" i="41"/>
  <c r="B144" i="41"/>
  <c r="B143" i="41"/>
  <c r="B136" i="41"/>
  <c r="B135" i="41"/>
  <c r="B134" i="41"/>
  <c r="B133" i="41"/>
  <c r="B132" i="41"/>
  <c r="B131" i="41"/>
  <c r="B130" i="41"/>
  <c r="B129" i="41"/>
  <c r="B128" i="41"/>
  <c r="B127" i="41"/>
  <c r="B126" i="41"/>
  <c r="B125" i="41"/>
  <c r="B124" i="41"/>
  <c r="B123" i="41"/>
  <c r="B122" i="41"/>
  <c r="B121" i="41"/>
  <c r="B120" i="41"/>
  <c r="B119" i="41"/>
  <c r="B118" i="41"/>
  <c r="B117" i="41"/>
  <c r="B116" i="41"/>
  <c r="B111" i="41"/>
  <c r="B110" i="41"/>
  <c r="B109" i="41"/>
  <c r="B108" i="41"/>
  <c r="B107" i="41"/>
  <c r="B106" i="41"/>
  <c r="B105" i="41"/>
  <c r="B104" i="41"/>
  <c r="B103" i="41"/>
  <c r="B102" i="41"/>
  <c r="B101" i="41"/>
  <c r="B100" i="41"/>
  <c r="B99" i="41"/>
  <c r="B98" i="41"/>
  <c r="B97" i="41"/>
  <c r="B96" i="41"/>
  <c r="B95" i="41"/>
  <c r="B94" i="41"/>
  <c r="B93" i="41"/>
  <c r="B92" i="41"/>
  <c r="B91" i="41"/>
  <c r="B81" i="41"/>
  <c r="B80" i="41"/>
  <c r="B79" i="41"/>
  <c r="B78" i="41"/>
  <c r="B77" i="41"/>
  <c r="B76" i="41"/>
  <c r="B75" i="41"/>
  <c r="B74" i="41"/>
  <c r="B73" i="41"/>
  <c r="B72" i="41"/>
  <c r="B71" i="41"/>
  <c r="B70" i="41"/>
  <c r="B69" i="41"/>
  <c r="B68" i="41"/>
  <c r="B67" i="41"/>
  <c r="B66" i="41"/>
  <c r="B65" i="41"/>
  <c r="B64" i="41"/>
  <c r="B63" i="41"/>
  <c r="B62" i="41"/>
  <c r="B61" i="41"/>
  <c r="B363" i="40"/>
  <c r="B362" i="40"/>
  <c r="B361" i="40"/>
  <c r="B360" i="40"/>
  <c r="B359" i="40"/>
  <c r="B358" i="40"/>
  <c r="B357" i="40"/>
  <c r="B356" i="40"/>
  <c r="B355" i="40"/>
  <c r="B354" i="40"/>
  <c r="B353" i="40"/>
  <c r="B352" i="40"/>
  <c r="B351" i="40"/>
  <c r="B350" i="40"/>
  <c r="B349" i="40"/>
  <c r="B348" i="40"/>
  <c r="B347" i="40"/>
  <c r="B346" i="40"/>
  <c r="B345" i="40"/>
  <c r="B344" i="40"/>
  <c r="B343" i="40"/>
  <c r="B338" i="40"/>
  <c r="B337" i="40"/>
  <c r="B336" i="40"/>
  <c r="B335" i="40"/>
  <c r="B334" i="40"/>
  <c r="B333" i="40"/>
  <c r="B332" i="40"/>
  <c r="B331" i="40"/>
  <c r="B330" i="40"/>
  <c r="B329" i="40"/>
  <c r="B328" i="40"/>
  <c r="B327" i="40"/>
  <c r="B326" i="40"/>
  <c r="B325" i="40"/>
  <c r="B324" i="40"/>
  <c r="B323" i="40"/>
  <c r="B322" i="40"/>
  <c r="B321" i="40"/>
  <c r="B320" i="40"/>
  <c r="B319" i="40"/>
  <c r="B318" i="40"/>
  <c r="B313" i="40"/>
  <c r="B312" i="40"/>
  <c r="B311" i="40"/>
  <c r="B310" i="40"/>
  <c r="B309" i="40"/>
  <c r="B308" i="40"/>
  <c r="B307" i="40"/>
  <c r="B306" i="40"/>
  <c r="B305" i="40"/>
  <c r="B304" i="40"/>
  <c r="B303" i="40"/>
  <c r="B302" i="40"/>
  <c r="B301" i="40"/>
  <c r="B300" i="40"/>
  <c r="B299" i="40"/>
  <c r="B298" i="40"/>
  <c r="B297" i="40"/>
  <c r="B296" i="40"/>
  <c r="B295" i="40"/>
  <c r="B294" i="40"/>
  <c r="B293" i="40"/>
  <c r="B288" i="40"/>
  <c r="B287" i="40"/>
  <c r="B286" i="40"/>
  <c r="B285" i="40"/>
  <c r="B284" i="40"/>
  <c r="B283" i="40"/>
  <c r="B282" i="40"/>
  <c r="B281" i="40"/>
  <c r="B280" i="40"/>
  <c r="B279" i="40"/>
  <c r="B278" i="40"/>
  <c r="B277" i="40"/>
  <c r="B276" i="40"/>
  <c r="B275" i="40"/>
  <c r="B274" i="40"/>
  <c r="B273" i="40"/>
  <c r="B272" i="40"/>
  <c r="B271" i="40"/>
  <c r="B270" i="40"/>
  <c r="B269" i="40"/>
  <c r="B268" i="40"/>
  <c r="B263" i="40"/>
  <c r="B262" i="40"/>
  <c r="B261" i="40"/>
  <c r="B260" i="40"/>
  <c r="B259" i="40"/>
  <c r="B258" i="40"/>
  <c r="B257" i="40"/>
  <c r="B256" i="40"/>
  <c r="B255" i="40"/>
  <c r="B254" i="40"/>
  <c r="B253" i="40"/>
  <c r="B252" i="40"/>
  <c r="B251" i="40"/>
  <c r="B250" i="40"/>
  <c r="B249" i="40"/>
  <c r="B248" i="40"/>
  <c r="B247" i="40"/>
  <c r="B246" i="40"/>
  <c r="B245" i="40"/>
  <c r="B244" i="40"/>
  <c r="B243" i="40"/>
  <c r="B238" i="40"/>
  <c r="B237" i="40"/>
  <c r="B236" i="40"/>
  <c r="B235" i="40"/>
  <c r="B234" i="40"/>
  <c r="B233" i="40"/>
  <c r="B232" i="40"/>
  <c r="B231" i="40"/>
  <c r="B230" i="40"/>
  <c r="B229" i="40"/>
  <c r="B228" i="40"/>
  <c r="B227" i="40"/>
  <c r="B226" i="40"/>
  <c r="B225" i="40"/>
  <c r="B224" i="40"/>
  <c r="B223" i="40"/>
  <c r="B222" i="40"/>
  <c r="B221" i="40"/>
  <c r="B220" i="40"/>
  <c r="B219" i="40"/>
  <c r="B218" i="40"/>
  <c r="B213" i="40"/>
  <c r="B212" i="40"/>
  <c r="B211" i="40"/>
  <c r="B210" i="40"/>
  <c r="B209" i="40"/>
  <c r="B208" i="40"/>
  <c r="B207" i="40"/>
  <c r="B206" i="40"/>
  <c r="B205" i="40"/>
  <c r="B204" i="40"/>
  <c r="B203" i="40"/>
  <c r="B202" i="40"/>
  <c r="B201" i="40"/>
  <c r="B200" i="40"/>
  <c r="B199" i="40"/>
  <c r="B198" i="40"/>
  <c r="B197" i="40"/>
  <c r="B196" i="40"/>
  <c r="B195" i="40"/>
  <c r="B194" i="40"/>
  <c r="B193" i="40"/>
  <c r="B188" i="40"/>
  <c r="B187" i="40"/>
  <c r="B186" i="40"/>
  <c r="B185" i="40"/>
  <c r="B184" i="40"/>
  <c r="B183" i="40"/>
  <c r="B182" i="40"/>
  <c r="B181" i="40"/>
  <c r="B180" i="40"/>
  <c r="B179" i="40"/>
  <c r="B178" i="40"/>
  <c r="B177" i="40"/>
  <c r="B176" i="40"/>
  <c r="B175" i="40"/>
  <c r="B174" i="40"/>
  <c r="B173" i="40"/>
  <c r="B172" i="40"/>
  <c r="B171" i="40"/>
  <c r="B170" i="40"/>
  <c r="B169" i="40"/>
  <c r="B168" i="40"/>
  <c r="B163" i="40"/>
  <c r="B162" i="40"/>
  <c r="B161" i="40"/>
  <c r="B160" i="40"/>
  <c r="B159" i="40"/>
  <c r="B158" i="40"/>
  <c r="B157" i="40"/>
  <c r="B156" i="40"/>
  <c r="B155" i="40"/>
  <c r="B154" i="40"/>
  <c r="B153" i="40"/>
  <c r="B152" i="40"/>
  <c r="B151" i="40"/>
  <c r="B150" i="40"/>
  <c r="B149" i="40"/>
  <c r="B148" i="40"/>
  <c r="B147" i="40"/>
  <c r="B146" i="40"/>
  <c r="B145" i="40"/>
  <c r="B144" i="40"/>
  <c r="B143" i="40"/>
  <c r="B136" i="40"/>
  <c r="B135" i="40"/>
  <c r="B134" i="40"/>
  <c r="B133" i="40"/>
  <c r="B132" i="40"/>
  <c r="B131" i="40"/>
  <c r="B130" i="40"/>
  <c r="B129" i="40"/>
  <c r="B128" i="40"/>
  <c r="B127" i="40"/>
  <c r="B126" i="40"/>
  <c r="B125" i="40"/>
  <c r="B124" i="40"/>
  <c r="B123" i="40"/>
  <c r="B122" i="40"/>
  <c r="B121" i="40"/>
  <c r="B120" i="40"/>
  <c r="B119" i="40"/>
  <c r="B118" i="40"/>
  <c r="B117" i="40"/>
  <c r="B116" i="40"/>
  <c r="B111" i="40"/>
  <c r="B110" i="40"/>
  <c r="B109" i="40"/>
  <c r="B108" i="40"/>
  <c r="B107" i="40"/>
  <c r="B106" i="40"/>
  <c r="B105" i="40"/>
  <c r="B104" i="40"/>
  <c r="B103" i="40"/>
  <c r="B102" i="40"/>
  <c r="B101" i="40"/>
  <c r="B100" i="40"/>
  <c r="B99" i="40"/>
  <c r="B98" i="40"/>
  <c r="B97" i="40"/>
  <c r="B96" i="40"/>
  <c r="B95" i="40"/>
  <c r="B94" i="40"/>
  <c r="B93" i="40"/>
  <c r="B92" i="40"/>
  <c r="B91" i="40"/>
  <c r="B81" i="40"/>
  <c r="B80" i="40"/>
  <c r="B79" i="40"/>
  <c r="B78" i="40"/>
  <c r="B77" i="40"/>
  <c r="B76" i="40"/>
  <c r="B75" i="40"/>
  <c r="B74" i="40"/>
  <c r="B73" i="40"/>
  <c r="B72" i="40"/>
  <c r="B71" i="40"/>
  <c r="B70" i="40"/>
  <c r="B69" i="40"/>
  <c r="B68" i="40"/>
  <c r="B67" i="40"/>
  <c r="B66" i="40"/>
  <c r="B65" i="40"/>
  <c r="B64" i="40"/>
  <c r="B63" i="40"/>
  <c r="B62" i="40"/>
  <c r="B61" i="40"/>
  <c r="B363" i="39"/>
  <c r="B362" i="39"/>
  <c r="B361" i="39"/>
  <c r="B360" i="39"/>
  <c r="B359" i="39"/>
  <c r="B358" i="39"/>
  <c r="B357" i="39"/>
  <c r="B356" i="39"/>
  <c r="B355" i="39"/>
  <c r="B354" i="39"/>
  <c r="B353" i="39"/>
  <c r="B352" i="39"/>
  <c r="B351" i="39"/>
  <c r="B350" i="39"/>
  <c r="B349" i="39"/>
  <c r="B348" i="39"/>
  <c r="B347" i="39"/>
  <c r="B346" i="39"/>
  <c r="B345" i="39"/>
  <c r="B344" i="39"/>
  <c r="B343" i="39"/>
  <c r="B338" i="39"/>
  <c r="B337" i="39"/>
  <c r="B336" i="39"/>
  <c r="B335" i="39"/>
  <c r="B334" i="39"/>
  <c r="B333" i="39"/>
  <c r="B332" i="39"/>
  <c r="B331" i="39"/>
  <c r="B330" i="39"/>
  <c r="B329" i="39"/>
  <c r="B328" i="39"/>
  <c r="B327" i="39"/>
  <c r="B326" i="39"/>
  <c r="B325" i="39"/>
  <c r="B324" i="39"/>
  <c r="B323" i="39"/>
  <c r="B322" i="39"/>
  <c r="B321" i="39"/>
  <c r="B320" i="39"/>
  <c r="B319" i="39"/>
  <c r="B318" i="39"/>
  <c r="B313" i="39"/>
  <c r="B312" i="39"/>
  <c r="B311" i="39"/>
  <c r="B310" i="39"/>
  <c r="B309" i="39"/>
  <c r="B308" i="39"/>
  <c r="B307" i="39"/>
  <c r="B306" i="39"/>
  <c r="B305" i="39"/>
  <c r="B304" i="39"/>
  <c r="B303" i="39"/>
  <c r="B302" i="39"/>
  <c r="B301" i="39"/>
  <c r="B300" i="39"/>
  <c r="B299" i="39"/>
  <c r="B298" i="39"/>
  <c r="B297" i="39"/>
  <c r="B296" i="39"/>
  <c r="B295" i="39"/>
  <c r="B294" i="39"/>
  <c r="B293" i="39"/>
  <c r="B288" i="39"/>
  <c r="B287" i="39"/>
  <c r="B286" i="39"/>
  <c r="B285" i="39"/>
  <c r="B284" i="39"/>
  <c r="B283" i="39"/>
  <c r="B282" i="39"/>
  <c r="B281" i="39"/>
  <c r="B280" i="39"/>
  <c r="B279" i="39"/>
  <c r="B278" i="39"/>
  <c r="B277" i="39"/>
  <c r="B276" i="39"/>
  <c r="B275" i="39"/>
  <c r="B274" i="39"/>
  <c r="B273" i="39"/>
  <c r="B272" i="39"/>
  <c r="B271" i="39"/>
  <c r="B270" i="39"/>
  <c r="B269" i="39"/>
  <c r="B268" i="39"/>
  <c r="B263" i="39"/>
  <c r="B262" i="39"/>
  <c r="B261" i="39"/>
  <c r="B260" i="39"/>
  <c r="B259" i="39"/>
  <c r="B258" i="39"/>
  <c r="B257" i="39"/>
  <c r="B256" i="39"/>
  <c r="B255" i="39"/>
  <c r="B254" i="39"/>
  <c r="B253" i="39"/>
  <c r="B252" i="39"/>
  <c r="B251" i="39"/>
  <c r="B250" i="39"/>
  <c r="B249" i="39"/>
  <c r="B248" i="39"/>
  <c r="B247" i="39"/>
  <c r="B246" i="39"/>
  <c r="B245" i="39"/>
  <c r="B244" i="39"/>
  <c r="B243" i="39"/>
  <c r="B238" i="39"/>
  <c r="B237" i="39"/>
  <c r="B236" i="39"/>
  <c r="B235" i="39"/>
  <c r="B234" i="39"/>
  <c r="B233" i="39"/>
  <c r="B232" i="39"/>
  <c r="B231" i="39"/>
  <c r="B230" i="39"/>
  <c r="B229" i="39"/>
  <c r="B228" i="39"/>
  <c r="B227" i="39"/>
  <c r="B226" i="39"/>
  <c r="B225" i="39"/>
  <c r="B224" i="39"/>
  <c r="B223" i="39"/>
  <c r="B222" i="39"/>
  <c r="B221" i="39"/>
  <c r="B220" i="39"/>
  <c r="B219" i="39"/>
  <c r="B218" i="39"/>
  <c r="B213" i="39"/>
  <c r="B212" i="39"/>
  <c r="B211" i="39"/>
  <c r="B210" i="39"/>
  <c r="B209" i="39"/>
  <c r="B208" i="39"/>
  <c r="B207" i="39"/>
  <c r="B206" i="39"/>
  <c r="B205" i="39"/>
  <c r="B204" i="39"/>
  <c r="B203" i="39"/>
  <c r="B202" i="39"/>
  <c r="B201" i="39"/>
  <c r="B200" i="39"/>
  <c r="B199" i="39"/>
  <c r="B198" i="39"/>
  <c r="B197" i="39"/>
  <c r="B196" i="39"/>
  <c r="B195" i="39"/>
  <c r="B194" i="39"/>
  <c r="B193" i="39"/>
  <c r="B188" i="39"/>
  <c r="B187" i="39"/>
  <c r="B186" i="39"/>
  <c r="B185" i="39"/>
  <c r="B184" i="39"/>
  <c r="B183" i="39"/>
  <c r="B182" i="39"/>
  <c r="B181" i="39"/>
  <c r="B180" i="39"/>
  <c r="B179" i="39"/>
  <c r="B178" i="39"/>
  <c r="B177" i="39"/>
  <c r="B176" i="39"/>
  <c r="B175" i="39"/>
  <c r="B174" i="39"/>
  <c r="B173" i="39"/>
  <c r="B172" i="39"/>
  <c r="B171" i="39"/>
  <c r="B170" i="39"/>
  <c r="B169" i="39"/>
  <c r="B168" i="39"/>
  <c r="B163" i="39"/>
  <c r="B162" i="39"/>
  <c r="B161" i="39"/>
  <c r="B160" i="39"/>
  <c r="B159" i="39"/>
  <c r="B158" i="39"/>
  <c r="B157" i="39"/>
  <c r="B156" i="39"/>
  <c r="B155" i="39"/>
  <c r="B154" i="39"/>
  <c r="B153" i="39"/>
  <c r="B152" i="39"/>
  <c r="B151" i="39"/>
  <c r="B150" i="39"/>
  <c r="B149" i="39"/>
  <c r="B148" i="39"/>
  <c r="B147" i="39"/>
  <c r="B146" i="39"/>
  <c r="B145" i="39"/>
  <c r="B144" i="39"/>
  <c r="B143" i="39"/>
  <c r="I140" i="39"/>
  <c r="B136" i="39"/>
  <c r="B135" i="39"/>
  <c r="B134" i="39"/>
  <c r="B133" i="39"/>
  <c r="B132" i="39"/>
  <c r="B131" i="39"/>
  <c r="B130" i="39"/>
  <c r="B129" i="39"/>
  <c r="B128" i="39"/>
  <c r="B127" i="39"/>
  <c r="B126" i="39"/>
  <c r="B125" i="39"/>
  <c r="B124" i="39"/>
  <c r="B123" i="39"/>
  <c r="B122" i="39"/>
  <c r="B121" i="39"/>
  <c r="B120" i="39"/>
  <c r="B119" i="39"/>
  <c r="B118" i="39"/>
  <c r="B117" i="39"/>
  <c r="B116" i="39"/>
  <c r="B111" i="39"/>
  <c r="B110" i="39"/>
  <c r="B109" i="39"/>
  <c r="B108" i="39"/>
  <c r="B107" i="39"/>
  <c r="B106" i="39"/>
  <c r="B105" i="39"/>
  <c r="B104" i="39"/>
  <c r="B103" i="39"/>
  <c r="B102" i="39"/>
  <c r="B101" i="39"/>
  <c r="B100" i="39"/>
  <c r="B99" i="39"/>
  <c r="B98" i="39"/>
  <c r="B97" i="39"/>
  <c r="B96" i="39"/>
  <c r="B95" i="39"/>
  <c r="B94" i="39"/>
  <c r="B93" i="39"/>
  <c r="B92" i="39"/>
  <c r="B91" i="39"/>
  <c r="B81" i="39"/>
  <c r="B80" i="39"/>
  <c r="B79" i="39"/>
  <c r="B78" i="39"/>
  <c r="B77" i="39"/>
  <c r="B76" i="39"/>
  <c r="B75" i="39"/>
  <c r="B74" i="39"/>
  <c r="B73" i="39"/>
  <c r="B72" i="39"/>
  <c r="B71" i="39"/>
  <c r="B70" i="39"/>
  <c r="B69" i="39"/>
  <c r="B68" i="39"/>
  <c r="B67" i="39"/>
  <c r="B66" i="39"/>
  <c r="B65" i="39"/>
  <c r="B64" i="39"/>
  <c r="B63" i="39"/>
  <c r="B62" i="39"/>
  <c r="B61" i="39"/>
  <c r="B363" i="38"/>
  <c r="B362" i="38"/>
  <c r="B361" i="38"/>
  <c r="B360" i="38"/>
  <c r="B359" i="38"/>
  <c r="B358" i="38"/>
  <c r="B357" i="38"/>
  <c r="B356" i="38"/>
  <c r="B355" i="38"/>
  <c r="B354" i="38"/>
  <c r="B353" i="38"/>
  <c r="B352" i="38"/>
  <c r="B351" i="38"/>
  <c r="B350" i="38"/>
  <c r="B349" i="38"/>
  <c r="B348" i="38"/>
  <c r="B347" i="38"/>
  <c r="B346" i="38"/>
  <c r="B345" i="38"/>
  <c r="B344" i="38"/>
  <c r="B343" i="38"/>
  <c r="B338" i="38"/>
  <c r="B337" i="38"/>
  <c r="B336" i="38"/>
  <c r="B335" i="38"/>
  <c r="B334" i="38"/>
  <c r="B333" i="38"/>
  <c r="B332" i="38"/>
  <c r="B331" i="38"/>
  <c r="B330" i="38"/>
  <c r="B329" i="38"/>
  <c r="B328" i="38"/>
  <c r="B327" i="38"/>
  <c r="B326" i="38"/>
  <c r="B325" i="38"/>
  <c r="B324" i="38"/>
  <c r="B323" i="38"/>
  <c r="B322" i="38"/>
  <c r="B321" i="38"/>
  <c r="B320" i="38"/>
  <c r="B319" i="38"/>
  <c r="B318" i="38"/>
  <c r="B313" i="38"/>
  <c r="B312" i="38"/>
  <c r="B311" i="38"/>
  <c r="B310" i="38"/>
  <c r="B309" i="38"/>
  <c r="B308" i="38"/>
  <c r="B307" i="38"/>
  <c r="B306" i="38"/>
  <c r="B305" i="38"/>
  <c r="B304" i="38"/>
  <c r="B303" i="38"/>
  <c r="B302" i="38"/>
  <c r="B301" i="38"/>
  <c r="B300" i="38"/>
  <c r="B299" i="38"/>
  <c r="B298" i="38"/>
  <c r="B297" i="38"/>
  <c r="B296" i="38"/>
  <c r="B295" i="38"/>
  <c r="B294" i="38"/>
  <c r="B293" i="38"/>
  <c r="B288" i="38"/>
  <c r="B287" i="38"/>
  <c r="B286" i="38"/>
  <c r="B285" i="38"/>
  <c r="B284" i="38"/>
  <c r="B283" i="38"/>
  <c r="B282" i="38"/>
  <c r="B281" i="38"/>
  <c r="B280" i="38"/>
  <c r="B279" i="38"/>
  <c r="B278" i="38"/>
  <c r="B277" i="38"/>
  <c r="B276" i="38"/>
  <c r="B275" i="38"/>
  <c r="B274" i="38"/>
  <c r="B273" i="38"/>
  <c r="B272" i="38"/>
  <c r="B271" i="38"/>
  <c r="B270" i="38"/>
  <c r="B269" i="38"/>
  <c r="B268" i="38"/>
  <c r="B263" i="38"/>
  <c r="B262" i="38"/>
  <c r="B261" i="38"/>
  <c r="B260" i="38"/>
  <c r="B259" i="38"/>
  <c r="B258" i="38"/>
  <c r="B257" i="38"/>
  <c r="B256" i="38"/>
  <c r="B255" i="38"/>
  <c r="B254" i="38"/>
  <c r="B253" i="38"/>
  <c r="B252" i="38"/>
  <c r="B251" i="38"/>
  <c r="B250" i="38"/>
  <c r="B249" i="38"/>
  <c r="B248" i="38"/>
  <c r="B247" i="38"/>
  <c r="B246" i="38"/>
  <c r="B245" i="38"/>
  <c r="B244" i="38"/>
  <c r="B243" i="38"/>
  <c r="B238" i="38"/>
  <c r="B237" i="38"/>
  <c r="B236" i="38"/>
  <c r="B235" i="38"/>
  <c r="B234" i="38"/>
  <c r="B233" i="38"/>
  <c r="B232" i="38"/>
  <c r="B231" i="38"/>
  <c r="B230" i="38"/>
  <c r="B229" i="38"/>
  <c r="B228" i="38"/>
  <c r="B227" i="38"/>
  <c r="B226" i="38"/>
  <c r="B225" i="38"/>
  <c r="B224" i="38"/>
  <c r="B223" i="38"/>
  <c r="B222" i="38"/>
  <c r="B221" i="38"/>
  <c r="B220" i="38"/>
  <c r="B219" i="38"/>
  <c r="B218" i="38"/>
  <c r="B213" i="38"/>
  <c r="B212" i="38"/>
  <c r="B211" i="38"/>
  <c r="B210" i="38"/>
  <c r="B209" i="38"/>
  <c r="B208" i="38"/>
  <c r="B207" i="38"/>
  <c r="B206" i="38"/>
  <c r="B205" i="38"/>
  <c r="B204" i="38"/>
  <c r="B203" i="38"/>
  <c r="B202" i="38"/>
  <c r="B201" i="38"/>
  <c r="B200" i="38"/>
  <c r="B199" i="38"/>
  <c r="B198" i="38"/>
  <c r="B197" i="38"/>
  <c r="B196" i="38"/>
  <c r="B195" i="38"/>
  <c r="B194" i="38"/>
  <c r="B193" i="38"/>
  <c r="B188" i="38"/>
  <c r="B187" i="38"/>
  <c r="B186" i="38"/>
  <c r="B185" i="38"/>
  <c r="B184" i="38"/>
  <c r="B183" i="38"/>
  <c r="B182" i="38"/>
  <c r="B181" i="38"/>
  <c r="B180" i="38"/>
  <c r="B179" i="38"/>
  <c r="B178" i="38"/>
  <c r="B177" i="38"/>
  <c r="B176" i="38"/>
  <c r="B175" i="38"/>
  <c r="B174" i="38"/>
  <c r="B173" i="38"/>
  <c r="B172" i="38"/>
  <c r="B171" i="38"/>
  <c r="B170" i="38"/>
  <c r="B169" i="38"/>
  <c r="B168" i="38"/>
  <c r="B163" i="38"/>
  <c r="B162" i="38"/>
  <c r="B161" i="38"/>
  <c r="B160" i="38"/>
  <c r="B159" i="38"/>
  <c r="B158" i="38"/>
  <c r="B157" i="38"/>
  <c r="B156" i="38"/>
  <c r="B155" i="38"/>
  <c r="B154" i="38"/>
  <c r="B153" i="38"/>
  <c r="B152" i="38"/>
  <c r="B151" i="38"/>
  <c r="B150" i="38"/>
  <c r="B149" i="38"/>
  <c r="B148" i="38"/>
  <c r="B147" i="38"/>
  <c r="B146" i="38"/>
  <c r="B145" i="38"/>
  <c r="B144" i="38"/>
  <c r="B143" i="38"/>
  <c r="B136" i="38"/>
  <c r="B135" i="38"/>
  <c r="B134" i="38"/>
  <c r="B133" i="38"/>
  <c r="B132" i="38"/>
  <c r="B131" i="38"/>
  <c r="B130" i="38"/>
  <c r="B129" i="38"/>
  <c r="B128" i="38"/>
  <c r="B127" i="38"/>
  <c r="B126" i="38"/>
  <c r="B125" i="38"/>
  <c r="B124" i="38"/>
  <c r="B123" i="38"/>
  <c r="B122" i="38"/>
  <c r="B121" i="38"/>
  <c r="B120" i="38"/>
  <c r="B119" i="38"/>
  <c r="B118" i="38"/>
  <c r="B117" i="38"/>
  <c r="B116" i="38"/>
  <c r="B111" i="38"/>
  <c r="B110" i="38"/>
  <c r="B109" i="38"/>
  <c r="B108" i="38"/>
  <c r="B107" i="38"/>
  <c r="B106" i="38"/>
  <c r="B105" i="38"/>
  <c r="B104" i="38"/>
  <c r="B103" i="38"/>
  <c r="B102" i="38"/>
  <c r="B101" i="38"/>
  <c r="B100" i="38"/>
  <c r="B99" i="38"/>
  <c r="B98" i="38"/>
  <c r="B97" i="38"/>
  <c r="B96" i="38"/>
  <c r="B95" i="38"/>
  <c r="B94" i="38"/>
  <c r="B93" i="38"/>
  <c r="B92" i="38"/>
  <c r="B91" i="38"/>
  <c r="B81" i="38"/>
  <c r="B80" i="38"/>
  <c r="B79" i="38"/>
  <c r="B78" i="38"/>
  <c r="B77" i="38"/>
  <c r="B76" i="38"/>
  <c r="B75" i="38"/>
  <c r="B74" i="38"/>
  <c r="B73" i="38"/>
  <c r="B72" i="38"/>
  <c r="B71" i="38"/>
  <c r="B70" i="38"/>
  <c r="B69" i="38"/>
  <c r="B68" i="38"/>
  <c r="B67" i="38"/>
  <c r="B66" i="38"/>
  <c r="B65" i="38"/>
  <c r="B64" i="38"/>
  <c r="B63" i="38"/>
  <c r="B62" i="38"/>
  <c r="B61" i="38"/>
  <c r="H215" i="38"/>
  <c r="B363" i="35"/>
  <c r="B362" i="35"/>
  <c r="B361" i="35"/>
  <c r="B360" i="35"/>
  <c r="B359" i="35"/>
  <c r="B358" i="35"/>
  <c r="B357" i="35"/>
  <c r="B356" i="35"/>
  <c r="B355" i="35"/>
  <c r="B354" i="35"/>
  <c r="B353" i="35"/>
  <c r="B352" i="35"/>
  <c r="B351" i="35"/>
  <c r="B350" i="35"/>
  <c r="B349" i="35"/>
  <c r="B348" i="35"/>
  <c r="B347" i="35"/>
  <c r="B346" i="35"/>
  <c r="B345" i="35"/>
  <c r="B344" i="35"/>
  <c r="B343" i="35"/>
  <c r="B338" i="35"/>
  <c r="B337" i="35"/>
  <c r="B336" i="35"/>
  <c r="B335" i="35"/>
  <c r="B334" i="35"/>
  <c r="B333" i="35"/>
  <c r="B332" i="35"/>
  <c r="B331" i="35"/>
  <c r="B330" i="35"/>
  <c r="B329" i="35"/>
  <c r="B328" i="35"/>
  <c r="B327" i="35"/>
  <c r="B326" i="35"/>
  <c r="B325" i="35"/>
  <c r="B324" i="35"/>
  <c r="B323" i="35"/>
  <c r="B322" i="35"/>
  <c r="B321" i="35"/>
  <c r="B320" i="35"/>
  <c r="B319" i="35"/>
  <c r="B318" i="35"/>
  <c r="B313" i="35"/>
  <c r="B312" i="35"/>
  <c r="B311" i="35"/>
  <c r="B310" i="35"/>
  <c r="B309" i="35"/>
  <c r="B308" i="35"/>
  <c r="B307" i="35"/>
  <c r="B306" i="35"/>
  <c r="B305" i="35"/>
  <c r="B304" i="35"/>
  <c r="B303" i="35"/>
  <c r="B302" i="35"/>
  <c r="B301" i="35"/>
  <c r="B300" i="35"/>
  <c r="B299" i="35"/>
  <c r="B298" i="35"/>
  <c r="B297" i="35"/>
  <c r="B296" i="35"/>
  <c r="B295" i="35"/>
  <c r="B294" i="35"/>
  <c r="B293" i="35"/>
  <c r="B288" i="35"/>
  <c r="B287" i="35"/>
  <c r="B286" i="35"/>
  <c r="B285" i="35"/>
  <c r="B284" i="35"/>
  <c r="B283" i="35"/>
  <c r="B282" i="35"/>
  <c r="B281" i="35"/>
  <c r="B280" i="35"/>
  <c r="B279" i="35"/>
  <c r="B278" i="35"/>
  <c r="B277" i="35"/>
  <c r="B276" i="35"/>
  <c r="B275" i="35"/>
  <c r="B274" i="35"/>
  <c r="B273" i="35"/>
  <c r="B272" i="35"/>
  <c r="B271" i="35"/>
  <c r="B270" i="35"/>
  <c r="B269" i="35"/>
  <c r="B268" i="35"/>
  <c r="B263" i="35"/>
  <c r="B262" i="35"/>
  <c r="B261" i="35"/>
  <c r="B260" i="35"/>
  <c r="B259" i="35"/>
  <c r="B258" i="35"/>
  <c r="B257" i="35"/>
  <c r="B256" i="35"/>
  <c r="B255" i="35"/>
  <c r="B254" i="35"/>
  <c r="B253" i="35"/>
  <c r="B252" i="35"/>
  <c r="B251" i="35"/>
  <c r="B250" i="35"/>
  <c r="B249" i="35"/>
  <c r="B248" i="35"/>
  <c r="B247" i="35"/>
  <c r="B246" i="35"/>
  <c r="B245" i="35"/>
  <c r="B244" i="35"/>
  <c r="B243" i="35"/>
  <c r="B238" i="35"/>
  <c r="B237" i="35"/>
  <c r="B236" i="35"/>
  <c r="B235" i="35"/>
  <c r="B234" i="35"/>
  <c r="B233" i="35"/>
  <c r="B232" i="35"/>
  <c r="B231" i="35"/>
  <c r="B230" i="35"/>
  <c r="B229" i="35"/>
  <c r="B228" i="35"/>
  <c r="B227" i="35"/>
  <c r="B226" i="35"/>
  <c r="B225" i="35"/>
  <c r="B224" i="35"/>
  <c r="B223" i="35"/>
  <c r="B222" i="35"/>
  <c r="B221" i="35"/>
  <c r="B220" i="35"/>
  <c r="B219" i="35"/>
  <c r="B218" i="35"/>
  <c r="B213" i="35"/>
  <c r="B212" i="35"/>
  <c r="B211" i="35"/>
  <c r="B210" i="35"/>
  <c r="B209" i="35"/>
  <c r="B208" i="35"/>
  <c r="B207" i="35"/>
  <c r="B206" i="35"/>
  <c r="B205" i="35"/>
  <c r="B204" i="35"/>
  <c r="B203" i="35"/>
  <c r="B202" i="35"/>
  <c r="B201" i="35"/>
  <c r="B200" i="35"/>
  <c r="B199" i="35"/>
  <c r="B198" i="35"/>
  <c r="B197" i="35"/>
  <c r="B196" i="35"/>
  <c r="B195" i="35"/>
  <c r="B194" i="35"/>
  <c r="B193" i="35"/>
  <c r="B188" i="35"/>
  <c r="B187" i="35"/>
  <c r="B186" i="35"/>
  <c r="B185" i="35"/>
  <c r="B184" i="35"/>
  <c r="B183" i="35"/>
  <c r="B182" i="35"/>
  <c r="B181" i="35"/>
  <c r="B180" i="35"/>
  <c r="B179" i="35"/>
  <c r="B178" i="35"/>
  <c r="B177" i="35"/>
  <c r="B176" i="35"/>
  <c r="B175" i="35"/>
  <c r="B174" i="35"/>
  <c r="B173" i="35"/>
  <c r="B172" i="35"/>
  <c r="B171" i="35"/>
  <c r="B170" i="35"/>
  <c r="B169" i="35"/>
  <c r="B168" i="35"/>
  <c r="B163" i="35"/>
  <c r="B162" i="35"/>
  <c r="B161" i="35"/>
  <c r="B160" i="35"/>
  <c r="B159" i="35"/>
  <c r="B158" i="35"/>
  <c r="B157" i="35"/>
  <c r="B156" i="35"/>
  <c r="B155" i="35"/>
  <c r="B154" i="35"/>
  <c r="B153" i="35"/>
  <c r="B152" i="35"/>
  <c r="B151" i="35"/>
  <c r="B150" i="35"/>
  <c r="B149" i="35"/>
  <c r="B148" i="35"/>
  <c r="B147" i="35"/>
  <c r="B146" i="35"/>
  <c r="B145" i="35"/>
  <c r="B144" i="35"/>
  <c r="B143" i="35"/>
  <c r="B136" i="35"/>
  <c r="B135" i="35"/>
  <c r="B134" i="35"/>
  <c r="B133" i="35"/>
  <c r="B132" i="35"/>
  <c r="B131" i="35"/>
  <c r="B130" i="35"/>
  <c r="B129" i="35"/>
  <c r="B128" i="35"/>
  <c r="B127" i="35"/>
  <c r="B126" i="35"/>
  <c r="B125" i="35"/>
  <c r="B124" i="35"/>
  <c r="B123" i="35"/>
  <c r="B122" i="35"/>
  <c r="B121" i="35"/>
  <c r="B120" i="35"/>
  <c r="B119" i="35"/>
  <c r="B118" i="35"/>
  <c r="B117" i="35"/>
  <c r="B116" i="35"/>
  <c r="B111" i="35"/>
  <c r="B110" i="35"/>
  <c r="B109" i="35"/>
  <c r="B108" i="35"/>
  <c r="B107" i="35"/>
  <c r="B106" i="35"/>
  <c r="B105" i="35"/>
  <c r="B104" i="35"/>
  <c r="B103" i="35"/>
  <c r="B102" i="35"/>
  <c r="B101" i="35"/>
  <c r="B100" i="35"/>
  <c r="B99" i="35"/>
  <c r="B98" i="35"/>
  <c r="B97" i="35"/>
  <c r="B96" i="35"/>
  <c r="B95" i="35"/>
  <c r="B94" i="35"/>
  <c r="B93" i="35"/>
  <c r="B92" i="35"/>
  <c r="B91" i="35"/>
  <c r="B81" i="35"/>
  <c r="B80" i="35"/>
  <c r="B79" i="35"/>
  <c r="B78" i="35"/>
  <c r="B77" i="35"/>
  <c r="B76" i="35"/>
  <c r="B75" i="35"/>
  <c r="B74" i="35"/>
  <c r="B73" i="35"/>
  <c r="B72" i="35"/>
  <c r="B71" i="35"/>
  <c r="B70" i="35"/>
  <c r="B69" i="35"/>
  <c r="B68" i="35"/>
  <c r="B67" i="35"/>
  <c r="B66" i="35"/>
  <c r="B65" i="35"/>
  <c r="B64" i="35"/>
  <c r="B63" i="35"/>
  <c r="B62" i="35"/>
  <c r="B61" i="35"/>
  <c r="H215" i="35"/>
  <c r="H240" i="35"/>
  <c r="H190" i="35"/>
  <c r="B363" i="34"/>
  <c r="B362" i="34"/>
  <c r="B361" i="34"/>
  <c r="B360" i="34"/>
  <c r="B359" i="34"/>
  <c r="B358" i="34"/>
  <c r="B357" i="34"/>
  <c r="B356" i="34"/>
  <c r="B355" i="34"/>
  <c r="B354" i="34"/>
  <c r="B353" i="34"/>
  <c r="B352" i="34"/>
  <c r="B351" i="34"/>
  <c r="B350" i="34"/>
  <c r="B349" i="34"/>
  <c r="B348" i="34"/>
  <c r="B347" i="34"/>
  <c r="B346" i="34"/>
  <c r="B345" i="34"/>
  <c r="B344" i="34"/>
  <c r="B343" i="34"/>
  <c r="B338" i="34"/>
  <c r="B337" i="34"/>
  <c r="B336" i="34"/>
  <c r="B335" i="34"/>
  <c r="B334" i="34"/>
  <c r="B333" i="34"/>
  <c r="B332" i="34"/>
  <c r="B331" i="34"/>
  <c r="B330" i="34"/>
  <c r="B329" i="34"/>
  <c r="B328" i="34"/>
  <c r="B327" i="34"/>
  <c r="B326" i="34"/>
  <c r="B325" i="34"/>
  <c r="B324" i="34"/>
  <c r="B323" i="34"/>
  <c r="B322" i="34"/>
  <c r="B321" i="34"/>
  <c r="B320" i="34"/>
  <c r="B319" i="34"/>
  <c r="B318" i="34"/>
  <c r="B313" i="34"/>
  <c r="B312" i="34"/>
  <c r="B311" i="34"/>
  <c r="B310" i="34"/>
  <c r="B309" i="34"/>
  <c r="B308" i="34"/>
  <c r="B307" i="34"/>
  <c r="B306" i="34"/>
  <c r="B305" i="34"/>
  <c r="B304" i="34"/>
  <c r="B303" i="34"/>
  <c r="B302" i="34"/>
  <c r="B301" i="34"/>
  <c r="B300" i="34"/>
  <c r="B299" i="34"/>
  <c r="B298" i="34"/>
  <c r="B297" i="34"/>
  <c r="B296" i="34"/>
  <c r="B295" i="34"/>
  <c r="B294" i="34"/>
  <c r="B293" i="34"/>
  <c r="B288" i="34"/>
  <c r="B287" i="34"/>
  <c r="B286" i="34"/>
  <c r="B285" i="34"/>
  <c r="B284" i="34"/>
  <c r="B283" i="34"/>
  <c r="B282" i="34"/>
  <c r="B281" i="34"/>
  <c r="B280" i="34"/>
  <c r="B279" i="34"/>
  <c r="B278" i="34"/>
  <c r="B277" i="34"/>
  <c r="B276" i="34"/>
  <c r="B275" i="34"/>
  <c r="B274" i="34"/>
  <c r="B273" i="34"/>
  <c r="B272" i="34"/>
  <c r="B271" i="34"/>
  <c r="B270" i="34"/>
  <c r="B269" i="34"/>
  <c r="B268" i="34"/>
  <c r="B263" i="34"/>
  <c r="B262" i="34"/>
  <c r="B261" i="34"/>
  <c r="B260" i="34"/>
  <c r="B259" i="34"/>
  <c r="B258" i="34"/>
  <c r="B257" i="34"/>
  <c r="B256" i="34"/>
  <c r="B255" i="34"/>
  <c r="B254" i="34"/>
  <c r="B253" i="34"/>
  <c r="B252" i="34"/>
  <c r="B251" i="34"/>
  <c r="B250" i="34"/>
  <c r="B249" i="34"/>
  <c r="B248" i="34"/>
  <c r="B247" i="34"/>
  <c r="B246" i="34"/>
  <c r="B245" i="34"/>
  <c r="B244" i="34"/>
  <c r="B243" i="34"/>
  <c r="B238" i="34"/>
  <c r="B237" i="34"/>
  <c r="B236" i="34"/>
  <c r="B235" i="34"/>
  <c r="B234" i="34"/>
  <c r="B233" i="34"/>
  <c r="B232" i="34"/>
  <c r="B231" i="34"/>
  <c r="B230" i="34"/>
  <c r="B229" i="34"/>
  <c r="B228" i="34"/>
  <c r="B227" i="34"/>
  <c r="B226" i="34"/>
  <c r="B225" i="34"/>
  <c r="B224" i="34"/>
  <c r="B223" i="34"/>
  <c r="B222" i="34"/>
  <c r="B221" i="34"/>
  <c r="B220" i="34"/>
  <c r="B219" i="34"/>
  <c r="B218" i="34"/>
  <c r="B213" i="34"/>
  <c r="B212" i="34"/>
  <c r="B211" i="34"/>
  <c r="B210" i="34"/>
  <c r="B209" i="34"/>
  <c r="B208" i="34"/>
  <c r="B207" i="34"/>
  <c r="B206" i="34"/>
  <c r="B205" i="34"/>
  <c r="B204" i="34"/>
  <c r="B203" i="34"/>
  <c r="B202" i="34"/>
  <c r="B201" i="34"/>
  <c r="B200" i="34"/>
  <c r="B199" i="34"/>
  <c r="B198" i="34"/>
  <c r="B197" i="34"/>
  <c r="B196" i="34"/>
  <c r="B195" i="34"/>
  <c r="B194" i="34"/>
  <c r="B193" i="34"/>
  <c r="B188" i="34"/>
  <c r="B187" i="34"/>
  <c r="B186" i="34"/>
  <c r="B185" i="34"/>
  <c r="B184" i="34"/>
  <c r="B183" i="34"/>
  <c r="B182" i="34"/>
  <c r="B181" i="34"/>
  <c r="B180" i="34"/>
  <c r="B179" i="34"/>
  <c r="B178" i="34"/>
  <c r="B177" i="34"/>
  <c r="B176" i="34"/>
  <c r="B175" i="34"/>
  <c r="B174" i="34"/>
  <c r="B173" i="34"/>
  <c r="B172" i="34"/>
  <c r="B171" i="34"/>
  <c r="B170" i="34"/>
  <c r="B169" i="34"/>
  <c r="B168" i="34"/>
  <c r="B163" i="34"/>
  <c r="B162" i="34"/>
  <c r="B161" i="34"/>
  <c r="B160" i="34"/>
  <c r="B159" i="34"/>
  <c r="B158" i="34"/>
  <c r="B157" i="34"/>
  <c r="B156" i="34"/>
  <c r="B155" i="34"/>
  <c r="B154" i="34"/>
  <c r="B153" i="34"/>
  <c r="B152" i="34"/>
  <c r="B151" i="34"/>
  <c r="B150" i="34"/>
  <c r="B149" i="34"/>
  <c r="B148" i="34"/>
  <c r="B147" i="34"/>
  <c r="B146" i="34"/>
  <c r="B145" i="34"/>
  <c r="B144" i="34"/>
  <c r="B143" i="34"/>
  <c r="I140" i="34"/>
  <c r="B136" i="34"/>
  <c r="B135" i="34"/>
  <c r="B134" i="34"/>
  <c r="B133" i="34"/>
  <c r="B132" i="34"/>
  <c r="B131" i="34"/>
  <c r="B130" i="34"/>
  <c r="B129" i="34"/>
  <c r="B128" i="34"/>
  <c r="B127" i="34"/>
  <c r="B126" i="34"/>
  <c r="B125" i="34"/>
  <c r="B124" i="34"/>
  <c r="B123" i="34"/>
  <c r="B122" i="34"/>
  <c r="B121" i="34"/>
  <c r="B120" i="34"/>
  <c r="B119" i="34"/>
  <c r="B118" i="34"/>
  <c r="B117" i="34"/>
  <c r="B116" i="34"/>
  <c r="B111" i="34"/>
  <c r="B110" i="34"/>
  <c r="B109" i="34"/>
  <c r="B108" i="34"/>
  <c r="B107" i="34"/>
  <c r="B106" i="34"/>
  <c r="B105" i="34"/>
  <c r="B104" i="34"/>
  <c r="B103" i="34"/>
  <c r="B102" i="34"/>
  <c r="B101" i="34"/>
  <c r="B100" i="34"/>
  <c r="B99" i="34"/>
  <c r="B98" i="34"/>
  <c r="B97" i="34"/>
  <c r="B96" i="34"/>
  <c r="B95" i="34"/>
  <c r="B94" i="34"/>
  <c r="B93" i="34"/>
  <c r="B92" i="34"/>
  <c r="B91" i="34"/>
  <c r="B81" i="34"/>
  <c r="B80" i="34"/>
  <c r="B79" i="34"/>
  <c r="B78" i="34"/>
  <c r="B77" i="34"/>
  <c r="B76" i="34"/>
  <c r="B75" i="34"/>
  <c r="B74" i="34"/>
  <c r="B73" i="34"/>
  <c r="B72" i="34"/>
  <c r="B71" i="34"/>
  <c r="B70" i="34"/>
  <c r="B69" i="34"/>
  <c r="B68" i="34"/>
  <c r="B67" i="34"/>
  <c r="B66" i="34"/>
  <c r="B65" i="34"/>
  <c r="B64" i="34"/>
  <c r="B63" i="34"/>
  <c r="B62" i="34"/>
  <c r="B61" i="34"/>
  <c r="B363" i="33"/>
  <c r="B362" i="33"/>
  <c r="B361" i="33"/>
  <c r="B360" i="33"/>
  <c r="B359" i="33"/>
  <c r="B358" i="33"/>
  <c r="B357" i="33"/>
  <c r="B356" i="33"/>
  <c r="B355" i="33"/>
  <c r="B354" i="33"/>
  <c r="B353" i="33"/>
  <c r="B352" i="33"/>
  <c r="B351" i="33"/>
  <c r="B350" i="33"/>
  <c r="B349" i="33"/>
  <c r="B348" i="33"/>
  <c r="B347" i="33"/>
  <c r="B346" i="33"/>
  <c r="B345" i="33"/>
  <c r="B344" i="33"/>
  <c r="B343" i="33"/>
  <c r="B338" i="33"/>
  <c r="B337" i="33"/>
  <c r="B336" i="33"/>
  <c r="B335" i="33"/>
  <c r="B334" i="33"/>
  <c r="B333" i="33"/>
  <c r="B332" i="33"/>
  <c r="B331" i="33"/>
  <c r="B330" i="33"/>
  <c r="B329" i="33"/>
  <c r="B328" i="33"/>
  <c r="B327" i="33"/>
  <c r="B326" i="33"/>
  <c r="B325" i="33"/>
  <c r="B324" i="33"/>
  <c r="B323" i="33"/>
  <c r="B322" i="33"/>
  <c r="B321" i="33"/>
  <c r="B320" i="33"/>
  <c r="B319" i="33"/>
  <c r="B318" i="33"/>
  <c r="B313" i="33"/>
  <c r="B312" i="33"/>
  <c r="B311" i="33"/>
  <c r="B310" i="33"/>
  <c r="B309" i="33"/>
  <c r="B308" i="33"/>
  <c r="B307" i="33"/>
  <c r="B306" i="33"/>
  <c r="B305" i="33"/>
  <c r="B304" i="33"/>
  <c r="B303" i="33"/>
  <c r="B302" i="33"/>
  <c r="B301" i="33"/>
  <c r="B300" i="33"/>
  <c r="B299" i="33"/>
  <c r="B298" i="33"/>
  <c r="B297" i="33"/>
  <c r="B296" i="33"/>
  <c r="B295" i="33"/>
  <c r="B294" i="33"/>
  <c r="B293" i="33"/>
  <c r="B288" i="33"/>
  <c r="B287" i="33"/>
  <c r="B286" i="33"/>
  <c r="B285" i="33"/>
  <c r="B284" i="33"/>
  <c r="B283" i="33"/>
  <c r="B282" i="33"/>
  <c r="B281" i="33"/>
  <c r="B280" i="33"/>
  <c r="B279" i="33"/>
  <c r="B278" i="33"/>
  <c r="B277" i="33"/>
  <c r="B276" i="33"/>
  <c r="B275" i="33"/>
  <c r="B274" i="33"/>
  <c r="B273" i="33"/>
  <c r="B272" i="33"/>
  <c r="B271" i="33"/>
  <c r="B270" i="33"/>
  <c r="B269" i="33"/>
  <c r="B268" i="33"/>
  <c r="B263" i="33"/>
  <c r="B262" i="33"/>
  <c r="B261" i="33"/>
  <c r="B260" i="33"/>
  <c r="B259" i="33"/>
  <c r="B258" i="33"/>
  <c r="B257" i="33"/>
  <c r="B256" i="33"/>
  <c r="B255" i="33"/>
  <c r="B254" i="33"/>
  <c r="B253" i="33"/>
  <c r="B252" i="33"/>
  <c r="B251" i="33"/>
  <c r="B250" i="33"/>
  <c r="B249" i="33"/>
  <c r="B248" i="33"/>
  <c r="B247" i="33"/>
  <c r="B246" i="33"/>
  <c r="B245" i="33"/>
  <c r="B244" i="33"/>
  <c r="B243" i="33"/>
  <c r="B238" i="33"/>
  <c r="B237" i="33"/>
  <c r="B236" i="33"/>
  <c r="B235" i="33"/>
  <c r="B234" i="33"/>
  <c r="B233" i="33"/>
  <c r="B232" i="33"/>
  <c r="B231" i="33"/>
  <c r="B230" i="33"/>
  <c r="B229" i="33"/>
  <c r="B228" i="33"/>
  <c r="B227" i="33"/>
  <c r="B226" i="33"/>
  <c r="B225" i="33"/>
  <c r="B224" i="33"/>
  <c r="B223" i="33"/>
  <c r="B222" i="33"/>
  <c r="B221" i="33"/>
  <c r="B220" i="33"/>
  <c r="B219" i="33"/>
  <c r="B218" i="33"/>
  <c r="B213" i="33"/>
  <c r="B212" i="33"/>
  <c r="B211" i="33"/>
  <c r="B210" i="33"/>
  <c r="B209" i="33"/>
  <c r="B208" i="33"/>
  <c r="B207" i="33"/>
  <c r="B206" i="33"/>
  <c r="B205" i="33"/>
  <c r="B204" i="33"/>
  <c r="B203" i="33"/>
  <c r="B202" i="33"/>
  <c r="B201" i="33"/>
  <c r="B200" i="33"/>
  <c r="B199" i="33"/>
  <c r="B198" i="33"/>
  <c r="B197" i="33"/>
  <c r="B196" i="33"/>
  <c r="B195" i="33"/>
  <c r="B194" i="33"/>
  <c r="B193" i="33"/>
  <c r="B188" i="33"/>
  <c r="B187" i="33"/>
  <c r="B186" i="33"/>
  <c r="B185" i="33"/>
  <c r="B184" i="33"/>
  <c r="B183" i="33"/>
  <c r="B182" i="33"/>
  <c r="B181" i="33"/>
  <c r="B180" i="33"/>
  <c r="B179" i="33"/>
  <c r="B178" i="33"/>
  <c r="B177" i="33"/>
  <c r="B176" i="33"/>
  <c r="B175" i="33"/>
  <c r="B174" i="33"/>
  <c r="B173" i="33"/>
  <c r="B172" i="33"/>
  <c r="B171" i="33"/>
  <c r="B170" i="33"/>
  <c r="B169" i="33"/>
  <c r="B168" i="33"/>
  <c r="B163" i="33"/>
  <c r="B162" i="33"/>
  <c r="B161" i="33"/>
  <c r="B160" i="33"/>
  <c r="B159" i="33"/>
  <c r="B158" i="33"/>
  <c r="B157" i="33"/>
  <c r="B156" i="33"/>
  <c r="B155" i="33"/>
  <c r="B154" i="33"/>
  <c r="B153" i="33"/>
  <c r="B152" i="33"/>
  <c r="B151" i="33"/>
  <c r="B150" i="33"/>
  <c r="B149" i="33"/>
  <c r="B148" i="33"/>
  <c r="B147" i="33"/>
  <c r="B146" i="33"/>
  <c r="B145" i="33"/>
  <c r="B144" i="33"/>
  <c r="B143" i="33"/>
  <c r="I140" i="33"/>
  <c r="B136" i="33"/>
  <c r="B135" i="33"/>
  <c r="B134" i="33"/>
  <c r="B133" i="33"/>
  <c r="B132" i="33"/>
  <c r="B131" i="33"/>
  <c r="B130" i="33"/>
  <c r="B129" i="33"/>
  <c r="B128" i="33"/>
  <c r="B127" i="33"/>
  <c r="B126" i="33"/>
  <c r="B125" i="33"/>
  <c r="B124" i="33"/>
  <c r="B123" i="33"/>
  <c r="B122" i="33"/>
  <c r="B121" i="33"/>
  <c r="B120" i="33"/>
  <c r="B119" i="33"/>
  <c r="B118" i="33"/>
  <c r="B117" i="33"/>
  <c r="B116" i="33"/>
  <c r="B111" i="33"/>
  <c r="B110" i="33"/>
  <c r="B109" i="33"/>
  <c r="B108" i="33"/>
  <c r="B107" i="33"/>
  <c r="B106" i="33"/>
  <c r="B105" i="33"/>
  <c r="B104" i="33"/>
  <c r="B103" i="33"/>
  <c r="B102" i="33"/>
  <c r="B101" i="33"/>
  <c r="B100" i="33"/>
  <c r="B99" i="33"/>
  <c r="B98" i="33"/>
  <c r="B97" i="33"/>
  <c r="B96" i="33"/>
  <c r="B95" i="33"/>
  <c r="B94" i="33"/>
  <c r="B93" i="33"/>
  <c r="B92" i="33"/>
  <c r="B91" i="33"/>
  <c r="B81" i="33"/>
  <c r="B80" i="33"/>
  <c r="B79" i="33"/>
  <c r="B78" i="33"/>
  <c r="B77" i="33"/>
  <c r="B76" i="33"/>
  <c r="B75" i="33"/>
  <c r="B74" i="33"/>
  <c r="B73" i="33"/>
  <c r="B72" i="33"/>
  <c r="B71" i="33"/>
  <c r="B70" i="33"/>
  <c r="B69" i="33"/>
  <c r="B68" i="33"/>
  <c r="B67" i="33"/>
  <c r="B66" i="33"/>
  <c r="B65" i="33"/>
  <c r="B64" i="33"/>
  <c r="B63" i="33"/>
  <c r="B62" i="33"/>
  <c r="B61" i="33"/>
  <c r="B363" i="32"/>
  <c r="B362" i="32"/>
  <c r="B361" i="32"/>
  <c r="B360" i="32"/>
  <c r="B359" i="32"/>
  <c r="B358" i="32"/>
  <c r="B357" i="32"/>
  <c r="B356" i="32"/>
  <c r="B355" i="32"/>
  <c r="B354" i="32"/>
  <c r="B353" i="32"/>
  <c r="B352" i="32"/>
  <c r="B351" i="32"/>
  <c r="B350" i="32"/>
  <c r="B349" i="32"/>
  <c r="B348" i="32"/>
  <c r="B347" i="32"/>
  <c r="B346" i="32"/>
  <c r="B345" i="32"/>
  <c r="B344" i="32"/>
  <c r="B343" i="32"/>
  <c r="B338" i="32"/>
  <c r="B337" i="32"/>
  <c r="B336" i="32"/>
  <c r="B335" i="32"/>
  <c r="B334" i="32"/>
  <c r="B333" i="32"/>
  <c r="B332" i="32"/>
  <c r="B331" i="32"/>
  <c r="B330" i="32"/>
  <c r="B329" i="32"/>
  <c r="B328" i="32"/>
  <c r="B327" i="32"/>
  <c r="B326" i="32"/>
  <c r="B325" i="32"/>
  <c r="B324" i="32"/>
  <c r="B323" i="32"/>
  <c r="B322" i="32"/>
  <c r="B321" i="32"/>
  <c r="B320" i="32"/>
  <c r="B319" i="32"/>
  <c r="B318" i="32"/>
  <c r="B313" i="32"/>
  <c r="B312" i="32"/>
  <c r="B311" i="32"/>
  <c r="B310" i="32"/>
  <c r="B309" i="32"/>
  <c r="B308" i="32"/>
  <c r="B307" i="32"/>
  <c r="B306" i="32"/>
  <c r="B305" i="32"/>
  <c r="B304" i="32"/>
  <c r="B303" i="32"/>
  <c r="B302" i="32"/>
  <c r="B301" i="32"/>
  <c r="B300" i="32"/>
  <c r="B299" i="32"/>
  <c r="B298" i="32"/>
  <c r="B297" i="32"/>
  <c r="B296" i="32"/>
  <c r="B295" i="32"/>
  <c r="B294" i="32"/>
  <c r="B293" i="32"/>
  <c r="B288" i="32"/>
  <c r="B287" i="32"/>
  <c r="B286" i="32"/>
  <c r="B285" i="32"/>
  <c r="B284" i="32"/>
  <c r="B283" i="32"/>
  <c r="B282" i="32"/>
  <c r="B281" i="32"/>
  <c r="B280" i="32"/>
  <c r="B279" i="32"/>
  <c r="B278" i="32"/>
  <c r="B277" i="32"/>
  <c r="B276" i="32"/>
  <c r="B275" i="32"/>
  <c r="B274" i="32"/>
  <c r="B273" i="32"/>
  <c r="B272" i="32"/>
  <c r="B271" i="32"/>
  <c r="B270" i="32"/>
  <c r="B269" i="32"/>
  <c r="B268" i="32"/>
  <c r="B263" i="32"/>
  <c r="B262" i="32"/>
  <c r="B261" i="32"/>
  <c r="B260" i="32"/>
  <c r="B259" i="32"/>
  <c r="B258" i="32"/>
  <c r="B257" i="32"/>
  <c r="B256" i="32"/>
  <c r="B255" i="32"/>
  <c r="B254" i="32"/>
  <c r="B253" i="32"/>
  <c r="B252" i="32"/>
  <c r="B251" i="32"/>
  <c r="B250" i="32"/>
  <c r="B249" i="32"/>
  <c r="B248" i="32"/>
  <c r="B247" i="32"/>
  <c r="B246" i="32"/>
  <c r="B245" i="32"/>
  <c r="B244" i="32"/>
  <c r="B243" i="32"/>
  <c r="B238" i="32"/>
  <c r="B237" i="32"/>
  <c r="B236" i="32"/>
  <c r="B235" i="32"/>
  <c r="B234" i="32"/>
  <c r="B233" i="32"/>
  <c r="B232" i="32"/>
  <c r="B231" i="32"/>
  <c r="B230" i="32"/>
  <c r="B229" i="32"/>
  <c r="B228" i="32"/>
  <c r="B227" i="32"/>
  <c r="B226" i="32"/>
  <c r="B225" i="32"/>
  <c r="B224" i="32"/>
  <c r="B223" i="32"/>
  <c r="B222" i="32"/>
  <c r="B221" i="32"/>
  <c r="B220" i="32"/>
  <c r="B219" i="32"/>
  <c r="B218" i="32"/>
  <c r="B213" i="32"/>
  <c r="B212" i="32"/>
  <c r="B211" i="32"/>
  <c r="B210" i="32"/>
  <c r="B209" i="32"/>
  <c r="B208" i="32"/>
  <c r="B207" i="32"/>
  <c r="B206" i="32"/>
  <c r="B205" i="32"/>
  <c r="B204" i="32"/>
  <c r="B203" i="32"/>
  <c r="B202" i="32"/>
  <c r="B201" i="32"/>
  <c r="B200" i="32"/>
  <c r="B199" i="32"/>
  <c r="B198" i="32"/>
  <c r="B197" i="32"/>
  <c r="B196" i="32"/>
  <c r="B195" i="32"/>
  <c r="B194" i="32"/>
  <c r="B193" i="32"/>
  <c r="B188" i="32"/>
  <c r="B187" i="32"/>
  <c r="B186" i="32"/>
  <c r="B185" i="32"/>
  <c r="B184" i="32"/>
  <c r="B183" i="32"/>
  <c r="B182" i="32"/>
  <c r="B181" i="32"/>
  <c r="B180" i="32"/>
  <c r="B179" i="32"/>
  <c r="B178" i="32"/>
  <c r="B177" i="32"/>
  <c r="B176" i="32"/>
  <c r="B175" i="32"/>
  <c r="B174" i="32"/>
  <c r="B173" i="32"/>
  <c r="B172" i="32"/>
  <c r="B171" i="32"/>
  <c r="B170" i="32"/>
  <c r="B169" i="32"/>
  <c r="B168" i="32"/>
  <c r="B163" i="32"/>
  <c r="B162" i="32"/>
  <c r="B161" i="32"/>
  <c r="B160" i="32"/>
  <c r="B159" i="32"/>
  <c r="B158" i="32"/>
  <c r="B157" i="32"/>
  <c r="B156" i="32"/>
  <c r="B155" i="32"/>
  <c r="B154" i="32"/>
  <c r="B153" i="32"/>
  <c r="B152" i="32"/>
  <c r="B151" i="32"/>
  <c r="B150" i="32"/>
  <c r="B149" i="32"/>
  <c r="B148" i="32"/>
  <c r="B147" i="32"/>
  <c r="B146" i="32"/>
  <c r="B145" i="32"/>
  <c r="B144" i="32"/>
  <c r="B143" i="32"/>
  <c r="B136" i="32"/>
  <c r="B135" i="32"/>
  <c r="B134" i="32"/>
  <c r="B133" i="32"/>
  <c r="B132" i="32"/>
  <c r="B131" i="32"/>
  <c r="B130" i="32"/>
  <c r="B129" i="32"/>
  <c r="B128" i="32"/>
  <c r="B127" i="32"/>
  <c r="B126" i="32"/>
  <c r="B125" i="32"/>
  <c r="B124" i="32"/>
  <c r="B123" i="32"/>
  <c r="B122" i="32"/>
  <c r="B121" i="32"/>
  <c r="B120" i="32"/>
  <c r="B119" i="32"/>
  <c r="B118" i="32"/>
  <c r="B117" i="32"/>
  <c r="B116" i="32"/>
  <c r="B111" i="32"/>
  <c r="B110" i="32"/>
  <c r="B109" i="32"/>
  <c r="B108" i="32"/>
  <c r="B107" i="32"/>
  <c r="B106" i="32"/>
  <c r="B105" i="32"/>
  <c r="B104" i="32"/>
  <c r="B103" i="32"/>
  <c r="B102" i="32"/>
  <c r="B101" i="32"/>
  <c r="B100" i="32"/>
  <c r="B99" i="32"/>
  <c r="B98" i="32"/>
  <c r="B97" i="32"/>
  <c r="B96" i="32"/>
  <c r="B95" i="32"/>
  <c r="B94" i="32"/>
  <c r="B93" i="32"/>
  <c r="B92" i="32"/>
  <c r="B91" i="32"/>
  <c r="B81" i="32"/>
  <c r="B80" i="32"/>
  <c r="B79" i="32"/>
  <c r="B78" i="32"/>
  <c r="B77" i="32"/>
  <c r="B76" i="32"/>
  <c r="B75" i="32"/>
  <c r="B74" i="32"/>
  <c r="B73" i="32"/>
  <c r="B72" i="32"/>
  <c r="B71" i="32"/>
  <c r="B70" i="32"/>
  <c r="B69" i="32"/>
  <c r="B68" i="32"/>
  <c r="B67" i="32"/>
  <c r="B66" i="32"/>
  <c r="B65" i="32"/>
  <c r="B64" i="32"/>
  <c r="B63" i="32"/>
  <c r="B62" i="32"/>
  <c r="B61" i="32"/>
  <c r="H215" i="32"/>
  <c r="B363" i="31"/>
  <c r="B362" i="31"/>
  <c r="B361" i="31"/>
  <c r="B360" i="31"/>
  <c r="B359" i="31"/>
  <c r="B358" i="31"/>
  <c r="B357" i="31"/>
  <c r="B356" i="31"/>
  <c r="B355" i="31"/>
  <c r="B354" i="31"/>
  <c r="B353" i="31"/>
  <c r="B352" i="31"/>
  <c r="B351" i="31"/>
  <c r="B350" i="31"/>
  <c r="B349" i="31"/>
  <c r="B348" i="31"/>
  <c r="B347" i="31"/>
  <c r="B346" i="31"/>
  <c r="B345" i="31"/>
  <c r="B344" i="31"/>
  <c r="B343" i="31"/>
  <c r="B338" i="31"/>
  <c r="B337" i="31"/>
  <c r="B336" i="31"/>
  <c r="B335" i="31"/>
  <c r="B334" i="31"/>
  <c r="B333" i="31"/>
  <c r="B332" i="31"/>
  <c r="B331" i="31"/>
  <c r="B330" i="31"/>
  <c r="B329" i="31"/>
  <c r="B328" i="31"/>
  <c r="B327" i="31"/>
  <c r="B326" i="31"/>
  <c r="B325" i="31"/>
  <c r="B324" i="31"/>
  <c r="B323" i="31"/>
  <c r="B322" i="31"/>
  <c r="B321" i="31"/>
  <c r="B320" i="31"/>
  <c r="B319" i="31"/>
  <c r="B318" i="31"/>
  <c r="B313" i="31"/>
  <c r="B312" i="31"/>
  <c r="B311" i="31"/>
  <c r="B310" i="31"/>
  <c r="B309" i="31"/>
  <c r="B308" i="31"/>
  <c r="B307" i="31"/>
  <c r="B306" i="31"/>
  <c r="B305" i="31"/>
  <c r="B304" i="31"/>
  <c r="B303" i="31"/>
  <c r="B302" i="31"/>
  <c r="B301" i="31"/>
  <c r="B300" i="31"/>
  <c r="B299" i="31"/>
  <c r="B298" i="31"/>
  <c r="B297" i="31"/>
  <c r="B296" i="31"/>
  <c r="B295" i="31"/>
  <c r="B294" i="31"/>
  <c r="B293" i="31"/>
  <c r="B288" i="31"/>
  <c r="B287" i="31"/>
  <c r="B286" i="31"/>
  <c r="B285" i="31"/>
  <c r="B284" i="31"/>
  <c r="B283" i="31"/>
  <c r="B282" i="31"/>
  <c r="B281" i="31"/>
  <c r="B280" i="31"/>
  <c r="B279" i="31"/>
  <c r="B278" i="31"/>
  <c r="B277" i="31"/>
  <c r="B276" i="31"/>
  <c r="B275" i="31"/>
  <c r="B274" i="31"/>
  <c r="B273" i="31"/>
  <c r="B272" i="31"/>
  <c r="B271" i="31"/>
  <c r="B270" i="31"/>
  <c r="B269" i="31"/>
  <c r="B268" i="31"/>
  <c r="B263" i="31"/>
  <c r="B262" i="31"/>
  <c r="B261" i="31"/>
  <c r="B260" i="31"/>
  <c r="B259" i="31"/>
  <c r="B258" i="31"/>
  <c r="B257" i="31"/>
  <c r="B256" i="31"/>
  <c r="B255" i="31"/>
  <c r="B254" i="31"/>
  <c r="B253" i="31"/>
  <c r="B252" i="31"/>
  <c r="B251" i="31"/>
  <c r="B250" i="31"/>
  <c r="B249" i="31"/>
  <c r="B248" i="31"/>
  <c r="B247" i="31"/>
  <c r="B246" i="31"/>
  <c r="B245" i="31"/>
  <c r="B244" i="31"/>
  <c r="B243" i="31"/>
  <c r="B238" i="31"/>
  <c r="B237" i="31"/>
  <c r="B236" i="31"/>
  <c r="B235" i="31"/>
  <c r="B234" i="31"/>
  <c r="B233" i="31"/>
  <c r="B232" i="31"/>
  <c r="B231" i="31"/>
  <c r="B230" i="31"/>
  <c r="B229" i="31"/>
  <c r="B228" i="31"/>
  <c r="B227" i="31"/>
  <c r="B226" i="31"/>
  <c r="B225" i="31"/>
  <c r="B224" i="31"/>
  <c r="B223" i="31"/>
  <c r="B222" i="31"/>
  <c r="B221" i="31"/>
  <c r="B220" i="31"/>
  <c r="B219" i="31"/>
  <c r="B218" i="31"/>
  <c r="B213" i="31"/>
  <c r="B212" i="31"/>
  <c r="B211" i="31"/>
  <c r="B210" i="31"/>
  <c r="B209" i="31"/>
  <c r="B208" i="31"/>
  <c r="B207" i="31"/>
  <c r="B206" i="31"/>
  <c r="B205" i="31"/>
  <c r="B204" i="31"/>
  <c r="B203" i="31"/>
  <c r="B202" i="31"/>
  <c r="B201" i="31"/>
  <c r="B200" i="31"/>
  <c r="B199" i="31"/>
  <c r="B198" i="31"/>
  <c r="B197" i="31"/>
  <c r="B196" i="31"/>
  <c r="B195" i="31"/>
  <c r="B194" i="31"/>
  <c r="B193" i="31"/>
  <c r="B188" i="31"/>
  <c r="B187" i="31"/>
  <c r="B186" i="31"/>
  <c r="B185" i="31"/>
  <c r="B184" i="31"/>
  <c r="B183" i="31"/>
  <c r="B182" i="31"/>
  <c r="B181" i="31"/>
  <c r="B180" i="31"/>
  <c r="B179" i="31"/>
  <c r="B178" i="31"/>
  <c r="B177" i="31"/>
  <c r="B176" i="31"/>
  <c r="B175" i="31"/>
  <c r="B174" i="31"/>
  <c r="B173" i="31"/>
  <c r="B172" i="31"/>
  <c r="B171" i="31"/>
  <c r="B170" i="31"/>
  <c r="B169" i="31"/>
  <c r="B168" i="31"/>
  <c r="B163" i="31"/>
  <c r="B162" i="31"/>
  <c r="B161" i="31"/>
  <c r="B160" i="31"/>
  <c r="B159" i="31"/>
  <c r="B158" i="31"/>
  <c r="B157" i="31"/>
  <c r="B156" i="31"/>
  <c r="B155" i="31"/>
  <c r="B154" i="31"/>
  <c r="B153" i="31"/>
  <c r="B152" i="31"/>
  <c r="B151" i="31"/>
  <c r="B150" i="31"/>
  <c r="B149" i="31"/>
  <c r="B148" i="31"/>
  <c r="B147" i="31"/>
  <c r="B146" i="31"/>
  <c r="B145" i="31"/>
  <c r="B144" i="31"/>
  <c r="B143" i="31"/>
  <c r="B136" i="31"/>
  <c r="B135" i="31"/>
  <c r="B134" i="31"/>
  <c r="B133" i="31"/>
  <c r="B132" i="31"/>
  <c r="B131" i="31"/>
  <c r="B130" i="31"/>
  <c r="B129" i="31"/>
  <c r="B128" i="31"/>
  <c r="B127" i="31"/>
  <c r="B126" i="31"/>
  <c r="B125" i="31"/>
  <c r="B124" i="31"/>
  <c r="B123" i="31"/>
  <c r="B122" i="31"/>
  <c r="B121" i="31"/>
  <c r="B120" i="31"/>
  <c r="B119" i="31"/>
  <c r="B118" i="31"/>
  <c r="B117" i="31"/>
  <c r="B116" i="31"/>
  <c r="B111" i="31"/>
  <c r="B110" i="31"/>
  <c r="B109" i="31"/>
  <c r="B108" i="31"/>
  <c r="B107" i="31"/>
  <c r="B106" i="31"/>
  <c r="B105" i="31"/>
  <c r="B104" i="31"/>
  <c r="B103" i="31"/>
  <c r="B102" i="31"/>
  <c r="B101" i="31"/>
  <c r="B100" i="31"/>
  <c r="B99" i="31"/>
  <c r="B98" i="31"/>
  <c r="B97" i="31"/>
  <c r="B96" i="31"/>
  <c r="B95" i="31"/>
  <c r="B94" i="31"/>
  <c r="B93" i="31"/>
  <c r="B92" i="31"/>
  <c r="B91" i="31"/>
  <c r="B81" i="31"/>
  <c r="B80" i="31"/>
  <c r="B79" i="31"/>
  <c r="B78" i="31"/>
  <c r="B77" i="31"/>
  <c r="B76" i="31"/>
  <c r="B75" i="31"/>
  <c r="B74" i="31"/>
  <c r="B73" i="31"/>
  <c r="B72" i="31"/>
  <c r="B71" i="31"/>
  <c r="B70" i="31"/>
  <c r="B69" i="31"/>
  <c r="B68" i="31"/>
  <c r="B67" i="31"/>
  <c r="B66" i="31"/>
  <c r="B65" i="31"/>
  <c r="B64" i="31"/>
  <c r="B63" i="31"/>
  <c r="B62" i="31"/>
  <c r="B61" i="31"/>
  <c r="H240" i="31"/>
  <c r="B363" i="30"/>
  <c r="B362" i="30"/>
  <c r="B361" i="30"/>
  <c r="B360" i="30"/>
  <c r="B359" i="30"/>
  <c r="B358" i="30"/>
  <c r="B357" i="30"/>
  <c r="B356" i="30"/>
  <c r="B355" i="30"/>
  <c r="B354" i="30"/>
  <c r="B353" i="30"/>
  <c r="B352" i="30"/>
  <c r="B351" i="30"/>
  <c r="B350" i="30"/>
  <c r="B349" i="30"/>
  <c r="B348" i="30"/>
  <c r="B347" i="30"/>
  <c r="B346" i="30"/>
  <c r="B345" i="30"/>
  <c r="B344" i="30"/>
  <c r="B343" i="30"/>
  <c r="B338" i="30"/>
  <c r="B337" i="30"/>
  <c r="B336" i="30"/>
  <c r="B335" i="30"/>
  <c r="B334" i="30"/>
  <c r="B333" i="30"/>
  <c r="B332" i="30"/>
  <c r="B331" i="30"/>
  <c r="B330" i="30"/>
  <c r="B329" i="30"/>
  <c r="B328" i="30"/>
  <c r="B327" i="30"/>
  <c r="B326" i="30"/>
  <c r="B325" i="30"/>
  <c r="B324" i="30"/>
  <c r="B323" i="30"/>
  <c r="B322" i="30"/>
  <c r="B321" i="30"/>
  <c r="B320" i="30"/>
  <c r="B319" i="30"/>
  <c r="B318" i="30"/>
  <c r="B313" i="30"/>
  <c r="B312" i="30"/>
  <c r="B311" i="30"/>
  <c r="B310" i="30"/>
  <c r="B309" i="30"/>
  <c r="B308" i="30"/>
  <c r="B307" i="30"/>
  <c r="B306" i="30"/>
  <c r="B305" i="30"/>
  <c r="B304" i="30"/>
  <c r="B303" i="30"/>
  <c r="B302" i="30"/>
  <c r="B301" i="30"/>
  <c r="B300" i="30"/>
  <c r="B299" i="30"/>
  <c r="B298" i="30"/>
  <c r="B297" i="30"/>
  <c r="B296" i="30"/>
  <c r="B295" i="30"/>
  <c r="B294" i="30"/>
  <c r="B293" i="30"/>
  <c r="B288" i="30"/>
  <c r="B287" i="30"/>
  <c r="B286" i="30"/>
  <c r="B285" i="30"/>
  <c r="B284" i="30"/>
  <c r="B283" i="30"/>
  <c r="B282" i="30"/>
  <c r="B281" i="30"/>
  <c r="B280" i="30"/>
  <c r="B279" i="30"/>
  <c r="B278" i="30"/>
  <c r="B277" i="30"/>
  <c r="B276" i="30"/>
  <c r="B275" i="30"/>
  <c r="B274" i="30"/>
  <c r="B273" i="30"/>
  <c r="B272" i="30"/>
  <c r="B271" i="30"/>
  <c r="B270" i="30"/>
  <c r="B269" i="30"/>
  <c r="B268" i="30"/>
  <c r="B263" i="30"/>
  <c r="B262" i="30"/>
  <c r="B261" i="30"/>
  <c r="B260" i="30"/>
  <c r="B259" i="30"/>
  <c r="B258" i="30"/>
  <c r="B257" i="30"/>
  <c r="B256" i="30"/>
  <c r="B255" i="30"/>
  <c r="B254" i="30"/>
  <c r="B253" i="30"/>
  <c r="B252" i="30"/>
  <c r="B251" i="30"/>
  <c r="B250" i="30"/>
  <c r="B249" i="30"/>
  <c r="B248" i="30"/>
  <c r="B247" i="30"/>
  <c r="B246" i="30"/>
  <c r="B245" i="30"/>
  <c r="B244" i="30"/>
  <c r="B243" i="30"/>
  <c r="B238" i="30"/>
  <c r="B237" i="30"/>
  <c r="B236" i="30"/>
  <c r="B235" i="30"/>
  <c r="B234" i="30"/>
  <c r="B233" i="30"/>
  <c r="B232" i="30"/>
  <c r="B231" i="30"/>
  <c r="B230" i="30"/>
  <c r="B229" i="30"/>
  <c r="B228" i="30"/>
  <c r="B227" i="30"/>
  <c r="B226" i="30"/>
  <c r="B225" i="30"/>
  <c r="B224" i="30"/>
  <c r="B223" i="30"/>
  <c r="B222" i="30"/>
  <c r="B221" i="30"/>
  <c r="B220" i="30"/>
  <c r="B219" i="30"/>
  <c r="B218" i="30"/>
  <c r="B213" i="30"/>
  <c r="B212" i="30"/>
  <c r="B211" i="30"/>
  <c r="B210" i="30"/>
  <c r="B209" i="30"/>
  <c r="B208" i="30"/>
  <c r="B207" i="30"/>
  <c r="B206" i="30"/>
  <c r="B205" i="30"/>
  <c r="B204" i="30"/>
  <c r="B203" i="30"/>
  <c r="B202" i="30"/>
  <c r="B201" i="30"/>
  <c r="B200" i="30"/>
  <c r="B199" i="30"/>
  <c r="B198" i="30"/>
  <c r="B197" i="30"/>
  <c r="B196" i="30"/>
  <c r="B195" i="30"/>
  <c r="B194" i="30"/>
  <c r="B193" i="30"/>
  <c r="B188" i="30"/>
  <c r="B187" i="30"/>
  <c r="B186" i="30"/>
  <c r="B185" i="30"/>
  <c r="B184" i="30"/>
  <c r="B183" i="30"/>
  <c r="B182" i="30"/>
  <c r="B181" i="30"/>
  <c r="B180" i="30"/>
  <c r="B179" i="30"/>
  <c r="B178" i="30"/>
  <c r="B177" i="30"/>
  <c r="B176" i="30"/>
  <c r="B175" i="30"/>
  <c r="B174" i="30"/>
  <c r="B173" i="30"/>
  <c r="B172" i="30"/>
  <c r="B171" i="30"/>
  <c r="B170" i="30"/>
  <c r="B169" i="30"/>
  <c r="B168" i="30"/>
  <c r="B163" i="30"/>
  <c r="B162" i="30"/>
  <c r="B161" i="30"/>
  <c r="B160" i="30"/>
  <c r="B159" i="30"/>
  <c r="B158" i="30"/>
  <c r="B157" i="30"/>
  <c r="B156" i="30"/>
  <c r="B155" i="30"/>
  <c r="B154" i="30"/>
  <c r="B153" i="30"/>
  <c r="B152" i="30"/>
  <c r="B151" i="30"/>
  <c r="B150" i="30"/>
  <c r="B149" i="30"/>
  <c r="B148" i="30"/>
  <c r="B147" i="30"/>
  <c r="B146" i="30"/>
  <c r="B145" i="30"/>
  <c r="B144" i="30"/>
  <c r="B143" i="30"/>
  <c r="B136" i="30"/>
  <c r="B135" i="30"/>
  <c r="B134" i="30"/>
  <c r="B133" i="30"/>
  <c r="B132" i="30"/>
  <c r="B131" i="30"/>
  <c r="B130" i="30"/>
  <c r="B129" i="30"/>
  <c r="B128" i="30"/>
  <c r="B127" i="30"/>
  <c r="B126" i="30"/>
  <c r="B125" i="30"/>
  <c r="B124" i="30"/>
  <c r="B123" i="30"/>
  <c r="B122" i="30"/>
  <c r="B121" i="30"/>
  <c r="B120" i="30"/>
  <c r="B119" i="30"/>
  <c r="B118" i="30"/>
  <c r="B117" i="30"/>
  <c r="B116" i="30"/>
  <c r="B111" i="30"/>
  <c r="B110" i="30"/>
  <c r="B109" i="30"/>
  <c r="B108" i="30"/>
  <c r="B107" i="30"/>
  <c r="B106" i="30"/>
  <c r="B105" i="30"/>
  <c r="B104" i="30"/>
  <c r="B103" i="30"/>
  <c r="B102" i="30"/>
  <c r="B101" i="30"/>
  <c r="B100" i="30"/>
  <c r="B99" i="30"/>
  <c r="B98" i="30"/>
  <c r="B97" i="30"/>
  <c r="B96" i="30"/>
  <c r="B95" i="30"/>
  <c r="B94" i="30"/>
  <c r="B93" i="30"/>
  <c r="B92" i="30"/>
  <c r="B91" i="30"/>
  <c r="B81" i="30"/>
  <c r="B80" i="30"/>
  <c r="B79" i="30"/>
  <c r="B78" i="30"/>
  <c r="B77" i="30"/>
  <c r="B76" i="30"/>
  <c r="B75" i="30"/>
  <c r="B74" i="30"/>
  <c r="B73" i="30"/>
  <c r="B72" i="30"/>
  <c r="B71" i="30"/>
  <c r="B70" i="30"/>
  <c r="B69" i="30"/>
  <c r="B68" i="30"/>
  <c r="B67" i="30"/>
  <c r="B66" i="30"/>
  <c r="B65" i="30"/>
  <c r="B64" i="30"/>
  <c r="B63" i="30"/>
  <c r="B62" i="30"/>
  <c r="B61" i="30"/>
  <c r="H190" i="30"/>
  <c r="B363" i="29"/>
  <c r="B362" i="29"/>
  <c r="B361" i="29"/>
  <c r="B360" i="29"/>
  <c r="B359" i="29"/>
  <c r="B358" i="29"/>
  <c r="B357" i="29"/>
  <c r="B356" i="29"/>
  <c r="B355" i="29"/>
  <c r="B354" i="29"/>
  <c r="B353" i="29"/>
  <c r="B352" i="29"/>
  <c r="B351" i="29"/>
  <c r="B350" i="29"/>
  <c r="B349" i="29"/>
  <c r="B348" i="29"/>
  <c r="B347" i="29"/>
  <c r="B346" i="29"/>
  <c r="B345" i="29"/>
  <c r="B344" i="29"/>
  <c r="B343" i="29"/>
  <c r="B338" i="29"/>
  <c r="B337" i="29"/>
  <c r="B336" i="29"/>
  <c r="B335" i="29"/>
  <c r="B334" i="29"/>
  <c r="B333" i="29"/>
  <c r="B332" i="29"/>
  <c r="B331" i="29"/>
  <c r="B330" i="29"/>
  <c r="B329" i="29"/>
  <c r="B328" i="29"/>
  <c r="B327" i="29"/>
  <c r="B326" i="29"/>
  <c r="B325" i="29"/>
  <c r="B324" i="29"/>
  <c r="B323" i="29"/>
  <c r="B322" i="29"/>
  <c r="B321" i="29"/>
  <c r="B320" i="29"/>
  <c r="B319" i="29"/>
  <c r="B318" i="29"/>
  <c r="B313" i="29"/>
  <c r="B312" i="29"/>
  <c r="B311" i="29"/>
  <c r="B310" i="29"/>
  <c r="B309" i="29"/>
  <c r="B308" i="29"/>
  <c r="B307" i="29"/>
  <c r="B306" i="29"/>
  <c r="B305" i="29"/>
  <c r="B304" i="29"/>
  <c r="B303" i="29"/>
  <c r="B302" i="29"/>
  <c r="B301" i="29"/>
  <c r="B300" i="29"/>
  <c r="B299" i="29"/>
  <c r="B298" i="29"/>
  <c r="B297" i="29"/>
  <c r="B296" i="29"/>
  <c r="B295" i="29"/>
  <c r="B294" i="29"/>
  <c r="B293" i="29"/>
  <c r="B288" i="29"/>
  <c r="B287" i="29"/>
  <c r="B286" i="29"/>
  <c r="B285" i="29"/>
  <c r="B284" i="29"/>
  <c r="B283" i="29"/>
  <c r="B282" i="29"/>
  <c r="B281" i="29"/>
  <c r="B280" i="29"/>
  <c r="B279" i="29"/>
  <c r="B278" i="29"/>
  <c r="B277" i="29"/>
  <c r="B276" i="29"/>
  <c r="B275" i="29"/>
  <c r="B274" i="29"/>
  <c r="B273" i="29"/>
  <c r="B272" i="29"/>
  <c r="B271" i="29"/>
  <c r="B270" i="29"/>
  <c r="B269" i="29"/>
  <c r="B268" i="29"/>
  <c r="B263" i="29"/>
  <c r="B262" i="29"/>
  <c r="B261" i="29"/>
  <c r="B260" i="29"/>
  <c r="B259" i="29"/>
  <c r="B258" i="29"/>
  <c r="B257" i="29"/>
  <c r="B256" i="29"/>
  <c r="B255" i="29"/>
  <c r="B254" i="29"/>
  <c r="B253" i="29"/>
  <c r="B252" i="29"/>
  <c r="B251" i="29"/>
  <c r="B250" i="29"/>
  <c r="B249" i="29"/>
  <c r="B248" i="29"/>
  <c r="B247" i="29"/>
  <c r="B246" i="29"/>
  <c r="B245" i="29"/>
  <c r="B244" i="29"/>
  <c r="B243" i="29"/>
  <c r="B238" i="29"/>
  <c r="B237" i="29"/>
  <c r="B236" i="29"/>
  <c r="B235" i="29"/>
  <c r="B234" i="29"/>
  <c r="B233" i="29"/>
  <c r="B232" i="29"/>
  <c r="B231" i="29"/>
  <c r="B230" i="29"/>
  <c r="B229" i="29"/>
  <c r="B228" i="29"/>
  <c r="B227" i="29"/>
  <c r="B226" i="29"/>
  <c r="B225" i="29"/>
  <c r="B224" i="29"/>
  <c r="B223" i="29"/>
  <c r="B222" i="29"/>
  <c r="B221" i="29"/>
  <c r="B220" i="29"/>
  <c r="B219" i="29"/>
  <c r="B218" i="29"/>
  <c r="B213" i="29"/>
  <c r="B212" i="29"/>
  <c r="B211" i="29"/>
  <c r="B210" i="29"/>
  <c r="B209" i="29"/>
  <c r="B208" i="29"/>
  <c r="B207" i="29"/>
  <c r="B206" i="29"/>
  <c r="B205" i="29"/>
  <c r="B204" i="29"/>
  <c r="B203" i="29"/>
  <c r="B202" i="29"/>
  <c r="B201" i="29"/>
  <c r="B200" i="29"/>
  <c r="B199" i="29"/>
  <c r="B198" i="29"/>
  <c r="B197" i="29"/>
  <c r="B196" i="29"/>
  <c r="B195" i="29"/>
  <c r="B194" i="29"/>
  <c r="B193" i="29"/>
  <c r="B188" i="29"/>
  <c r="B187" i="29"/>
  <c r="B186" i="29"/>
  <c r="B185" i="29"/>
  <c r="B184" i="29"/>
  <c r="B183" i="29"/>
  <c r="B182" i="29"/>
  <c r="B181" i="29"/>
  <c r="B180" i="29"/>
  <c r="B179" i="29"/>
  <c r="B178" i="29"/>
  <c r="B177" i="29"/>
  <c r="B176" i="29"/>
  <c r="B175" i="29"/>
  <c r="B174" i="29"/>
  <c r="B173" i="29"/>
  <c r="B172" i="29"/>
  <c r="B171" i="29"/>
  <c r="B170" i="29"/>
  <c r="B169" i="29"/>
  <c r="B168" i="29"/>
  <c r="B163" i="29"/>
  <c r="B162" i="29"/>
  <c r="B161" i="29"/>
  <c r="B160" i="29"/>
  <c r="B159" i="29"/>
  <c r="B158" i="29"/>
  <c r="B157" i="29"/>
  <c r="B156" i="29"/>
  <c r="B155" i="29"/>
  <c r="B154" i="29"/>
  <c r="B153" i="29"/>
  <c r="B152" i="29"/>
  <c r="B151" i="29"/>
  <c r="B150" i="29"/>
  <c r="B149" i="29"/>
  <c r="B148" i="29"/>
  <c r="B147" i="29"/>
  <c r="B146" i="29"/>
  <c r="B145" i="29"/>
  <c r="B144" i="29"/>
  <c r="B143" i="29"/>
  <c r="B136" i="29"/>
  <c r="B135" i="29"/>
  <c r="B134" i="29"/>
  <c r="B133" i="29"/>
  <c r="B132" i="29"/>
  <c r="B131" i="29"/>
  <c r="B130" i="29"/>
  <c r="B129" i="29"/>
  <c r="B128" i="29"/>
  <c r="B127" i="29"/>
  <c r="B126" i="29"/>
  <c r="B125" i="29"/>
  <c r="B124" i="29"/>
  <c r="B123" i="29"/>
  <c r="B122" i="29"/>
  <c r="B121" i="29"/>
  <c r="B120" i="29"/>
  <c r="B119" i="29"/>
  <c r="B118" i="29"/>
  <c r="B117" i="29"/>
  <c r="B116" i="29"/>
  <c r="B111" i="29"/>
  <c r="B110" i="29"/>
  <c r="B109" i="29"/>
  <c r="B108" i="29"/>
  <c r="B107" i="29"/>
  <c r="B106" i="29"/>
  <c r="B105" i="29"/>
  <c r="B104" i="29"/>
  <c r="B103" i="29"/>
  <c r="B102" i="29"/>
  <c r="B101" i="29"/>
  <c r="B100" i="29"/>
  <c r="B99" i="29"/>
  <c r="B98" i="29"/>
  <c r="B97" i="29"/>
  <c r="B96" i="29"/>
  <c r="B95" i="29"/>
  <c r="B94" i="29"/>
  <c r="B93" i="29"/>
  <c r="B92" i="29"/>
  <c r="B91" i="29"/>
  <c r="B81" i="29"/>
  <c r="B80" i="29"/>
  <c r="B79" i="29"/>
  <c r="B78" i="29"/>
  <c r="B77" i="29"/>
  <c r="B76" i="29"/>
  <c r="B75" i="29"/>
  <c r="B74" i="29"/>
  <c r="B73" i="29"/>
  <c r="B72" i="29"/>
  <c r="B71" i="29"/>
  <c r="B70" i="29"/>
  <c r="B69" i="29"/>
  <c r="B68" i="29"/>
  <c r="B67" i="29"/>
  <c r="B66" i="29"/>
  <c r="B65" i="29"/>
  <c r="B64" i="29"/>
  <c r="B63" i="29"/>
  <c r="B62" i="29"/>
  <c r="B61" i="29"/>
  <c r="B363" i="28"/>
  <c r="B362" i="28"/>
  <c r="B361" i="28"/>
  <c r="B360" i="28"/>
  <c r="B359" i="28"/>
  <c r="B358" i="28"/>
  <c r="B357" i="28"/>
  <c r="B356" i="28"/>
  <c r="B355" i="28"/>
  <c r="B354" i="28"/>
  <c r="B353" i="28"/>
  <c r="B352" i="28"/>
  <c r="B351" i="28"/>
  <c r="B350" i="28"/>
  <c r="B349" i="28"/>
  <c r="B348" i="28"/>
  <c r="B347" i="28"/>
  <c r="B346" i="28"/>
  <c r="B345" i="28"/>
  <c r="B344" i="28"/>
  <c r="B343" i="28"/>
  <c r="B338" i="28"/>
  <c r="B337" i="28"/>
  <c r="B336" i="28"/>
  <c r="B335" i="28"/>
  <c r="B334" i="28"/>
  <c r="B333" i="28"/>
  <c r="B332" i="28"/>
  <c r="B331" i="28"/>
  <c r="B330" i="28"/>
  <c r="B329" i="28"/>
  <c r="B328" i="28"/>
  <c r="B327" i="28"/>
  <c r="B326" i="28"/>
  <c r="B325" i="28"/>
  <c r="B324" i="28"/>
  <c r="B323" i="28"/>
  <c r="B322" i="28"/>
  <c r="B321" i="28"/>
  <c r="B320" i="28"/>
  <c r="B319" i="28"/>
  <c r="B318" i="28"/>
  <c r="B313" i="28"/>
  <c r="B312" i="28"/>
  <c r="B311" i="28"/>
  <c r="B310" i="28"/>
  <c r="B309" i="28"/>
  <c r="B308" i="28"/>
  <c r="B307" i="28"/>
  <c r="B306" i="28"/>
  <c r="B305" i="28"/>
  <c r="B304" i="28"/>
  <c r="B303" i="28"/>
  <c r="B302" i="28"/>
  <c r="B301" i="28"/>
  <c r="B300" i="28"/>
  <c r="B299" i="28"/>
  <c r="B298" i="28"/>
  <c r="B297" i="28"/>
  <c r="B296" i="28"/>
  <c r="B295" i="28"/>
  <c r="B294" i="28"/>
  <c r="B293" i="28"/>
  <c r="B288" i="28"/>
  <c r="B287" i="28"/>
  <c r="B286" i="28"/>
  <c r="B285" i="28"/>
  <c r="B284" i="28"/>
  <c r="B283" i="28"/>
  <c r="B282" i="28"/>
  <c r="B281" i="28"/>
  <c r="B280" i="28"/>
  <c r="B279" i="28"/>
  <c r="B278" i="28"/>
  <c r="B277" i="28"/>
  <c r="B276" i="28"/>
  <c r="B275" i="28"/>
  <c r="B274" i="28"/>
  <c r="B273" i="28"/>
  <c r="B272" i="28"/>
  <c r="B271" i="28"/>
  <c r="B270" i="28"/>
  <c r="B269" i="28"/>
  <c r="B268" i="28"/>
  <c r="B263" i="28"/>
  <c r="B262" i="28"/>
  <c r="B261" i="28"/>
  <c r="B260" i="28"/>
  <c r="B259" i="28"/>
  <c r="B258" i="28"/>
  <c r="B257" i="28"/>
  <c r="B256" i="28"/>
  <c r="B255" i="28"/>
  <c r="B254" i="28"/>
  <c r="B253" i="28"/>
  <c r="B252" i="28"/>
  <c r="B251" i="28"/>
  <c r="B250" i="28"/>
  <c r="B249" i="28"/>
  <c r="B248" i="28"/>
  <c r="B247" i="28"/>
  <c r="B246" i="28"/>
  <c r="B245" i="28"/>
  <c r="B244" i="28"/>
  <c r="B243" i="28"/>
  <c r="B238" i="28"/>
  <c r="B237" i="28"/>
  <c r="B236" i="28"/>
  <c r="B235" i="28"/>
  <c r="B234" i="28"/>
  <c r="B233" i="28"/>
  <c r="B232" i="28"/>
  <c r="B231" i="28"/>
  <c r="B230" i="28"/>
  <c r="B229" i="28"/>
  <c r="B228" i="28"/>
  <c r="B227" i="28"/>
  <c r="B226" i="28"/>
  <c r="B225" i="28"/>
  <c r="B224" i="28"/>
  <c r="B223" i="28"/>
  <c r="B222" i="28"/>
  <c r="B221" i="28"/>
  <c r="B220" i="28"/>
  <c r="B219" i="28"/>
  <c r="B218" i="28"/>
  <c r="B213" i="28"/>
  <c r="B212" i="28"/>
  <c r="B211" i="28"/>
  <c r="B210" i="28"/>
  <c r="B209" i="28"/>
  <c r="B208" i="28"/>
  <c r="B207" i="28"/>
  <c r="B206" i="28"/>
  <c r="B205" i="28"/>
  <c r="B204" i="28"/>
  <c r="B203" i="28"/>
  <c r="B202" i="28"/>
  <c r="B201" i="28"/>
  <c r="B200" i="28"/>
  <c r="B199" i="28"/>
  <c r="B198" i="28"/>
  <c r="B197" i="28"/>
  <c r="B196" i="28"/>
  <c r="B195" i="28"/>
  <c r="B194" i="28"/>
  <c r="B193" i="28"/>
  <c r="B188" i="28"/>
  <c r="B187" i="28"/>
  <c r="B186" i="28"/>
  <c r="B185" i="28"/>
  <c r="B184" i="28"/>
  <c r="B183" i="28"/>
  <c r="B182" i="28"/>
  <c r="B181" i="28"/>
  <c r="B180" i="28"/>
  <c r="B179" i="28"/>
  <c r="B178" i="28"/>
  <c r="B177" i="28"/>
  <c r="B176" i="28"/>
  <c r="B175" i="28"/>
  <c r="B174" i="28"/>
  <c r="B173" i="28"/>
  <c r="B172" i="28"/>
  <c r="B171" i="28"/>
  <c r="B170" i="28"/>
  <c r="B169" i="28"/>
  <c r="B168" i="28"/>
  <c r="B163" i="28"/>
  <c r="B162" i="28"/>
  <c r="B161" i="28"/>
  <c r="B160" i="28"/>
  <c r="B159" i="28"/>
  <c r="B158" i="28"/>
  <c r="B157" i="28"/>
  <c r="B156" i="28"/>
  <c r="B155" i="28"/>
  <c r="B154" i="28"/>
  <c r="B153" i="28"/>
  <c r="B152" i="28"/>
  <c r="B151" i="28"/>
  <c r="B150" i="28"/>
  <c r="B149" i="28"/>
  <c r="B148" i="28"/>
  <c r="B147" i="28"/>
  <c r="B146" i="28"/>
  <c r="B145" i="28"/>
  <c r="B144" i="28"/>
  <c r="B143" i="28"/>
  <c r="B136" i="28"/>
  <c r="B135" i="28"/>
  <c r="B134" i="28"/>
  <c r="B133" i="28"/>
  <c r="B132" i="28"/>
  <c r="B131" i="28"/>
  <c r="B130" i="28"/>
  <c r="B129" i="28"/>
  <c r="B128" i="28"/>
  <c r="B127" i="28"/>
  <c r="B126" i="28"/>
  <c r="B125" i="28"/>
  <c r="B124" i="28"/>
  <c r="B123" i="28"/>
  <c r="B122" i="28"/>
  <c r="B121" i="28"/>
  <c r="B120" i="28"/>
  <c r="B119" i="28"/>
  <c r="B118" i="28"/>
  <c r="B117" i="28"/>
  <c r="B116" i="28"/>
  <c r="B111" i="28"/>
  <c r="B110" i="28"/>
  <c r="B109" i="28"/>
  <c r="B108" i="28"/>
  <c r="B107" i="28"/>
  <c r="B106" i="28"/>
  <c r="B105" i="28"/>
  <c r="B104" i="28"/>
  <c r="B103" i="28"/>
  <c r="B102" i="28"/>
  <c r="B101" i="28"/>
  <c r="B100" i="28"/>
  <c r="B99" i="28"/>
  <c r="B98" i="28"/>
  <c r="B97" i="28"/>
  <c r="B96" i="28"/>
  <c r="B95" i="28"/>
  <c r="B94" i="28"/>
  <c r="B93" i="28"/>
  <c r="B92" i="28"/>
  <c r="B91" i="28"/>
  <c r="B81" i="28"/>
  <c r="B80" i="28"/>
  <c r="B79" i="28"/>
  <c r="B78" i="28"/>
  <c r="B77" i="28"/>
  <c r="B76" i="28"/>
  <c r="B75" i="28"/>
  <c r="B74" i="28"/>
  <c r="B73" i="28"/>
  <c r="B72" i="28"/>
  <c r="B71" i="28"/>
  <c r="B70" i="28"/>
  <c r="B69" i="28"/>
  <c r="B68" i="28"/>
  <c r="B67" i="28"/>
  <c r="B66" i="28"/>
  <c r="B65" i="28"/>
  <c r="B64" i="28"/>
  <c r="B63" i="28"/>
  <c r="B62" i="28"/>
  <c r="B61" i="28"/>
  <c r="H215" i="28"/>
  <c r="B363" i="27"/>
  <c r="B362" i="27"/>
  <c r="B361" i="27"/>
  <c r="B360" i="27"/>
  <c r="B359" i="27"/>
  <c r="B358" i="27"/>
  <c r="B357" i="27"/>
  <c r="B356" i="27"/>
  <c r="B355" i="27"/>
  <c r="B354" i="27"/>
  <c r="B353" i="27"/>
  <c r="B352" i="27"/>
  <c r="B351" i="27"/>
  <c r="B350" i="27"/>
  <c r="B349" i="27"/>
  <c r="B348" i="27"/>
  <c r="B347" i="27"/>
  <c r="B346" i="27"/>
  <c r="B345" i="27"/>
  <c r="B344" i="27"/>
  <c r="B343" i="27"/>
  <c r="B338" i="27"/>
  <c r="B337" i="27"/>
  <c r="B336" i="27"/>
  <c r="B335" i="27"/>
  <c r="B334" i="27"/>
  <c r="B333" i="27"/>
  <c r="B332" i="27"/>
  <c r="B331" i="27"/>
  <c r="B330" i="27"/>
  <c r="B329" i="27"/>
  <c r="B328" i="27"/>
  <c r="B327" i="27"/>
  <c r="B326" i="27"/>
  <c r="B325" i="27"/>
  <c r="B324" i="27"/>
  <c r="B323" i="27"/>
  <c r="B322" i="27"/>
  <c r="B321" i="27"/>
  <c r="B320" i="27"/>
  <c r="B319" i="27"/>
  <c r="B318" i="27"/>
  <c r="B313" i="27"/>
  <c r="B312" i="27"/>
  <c r="B311" i="27"/>
  <c r="B310" i="27"/>
  <c r="B309" i="27"/>
  <c r="B308" i="27"/>
  <c r="B307" i="27"/>
  <c r="B306" i="27"/>
  <c r="B305" i="27"/>
  <c r="B304" i="27"/>
  <c r="B303" i="27"/>
  <c r="B302" i="27"/>
  <c r="B301" i="27"/>
  <c r="B300" i="27"/>
  <c r="B299" i="27"/>
  <c r="B298" i="27"/>
  <c r="B297" i="27"/>
  <c r="B296" i="27"/>
  <c r="B295" i="27"/>
  <c r="B294" i="27"/>
  <c r="B293" i="27"/>
  <c r="B288" i="27"/>
  <c r="B287" i="27"/>
  <c r="B286" i="27"/>
  <c r="B285" i="27"/>
  <c r="B284" i="27"/>
  <c r="B283" i="27"/>
  <c r="B282" i="27"/>
  <c r="B281" i="27"/>
  <c r="B280" i="27"/>
  <c r="B279" i="27"/>
  <c r="B278" i="27"/>
  <c r="B277" i="27"/>
  <c r="B276" i="27"/>
  <c r="B275" i="27"/>
  <c r="B274" i="27"/>
  <c r="B273" i="27"/>
  <c r="B272" i="27"/>
  <c r="B271" i="27"/>
  <c r="B270" i="27"/>
  <c r="B269" i="27"/>
  <c r="B268" i="27"/>
  <c r="B263" i="27"/>
  <c r="B262" i="27"/>
  <c r="B261" i="27"/>
  <c r="B260" i="27"/>
  <c r="B259" i="27"/>
  <c r="B258" i="27"/>
  <c r="B257" i="27"/>
  <c r="B256" i="27"/>
  <c r="B255" i="27"/>
  <c r="B254" i="27"/>
  <c r="B253" i="27"/>
  <c r="B252" i="27"/>
  <c r="B251" i="27"/>
  <c r="B250" i="27"/>
  <c r="B249" i="27"/>
  <c r="B248" i="27"/>
  <c r="B247" i="27"/>
  <c r="B246" i="27"/>
  <c r="B245" i="27"/>
  <c r="B244" i="27"/>
  <c r="B243" i="27"/>
  <c r="B238" i="27"/>
  <c r="B237" i="27"/>
  <c r="B236" i="27"/>
  <c r="B235" i="27"/>
  <c r="B234" i="27"/>
  <c r="B233" i="27"/>
  <c r="B232" i="27"/>
  <c r="B231" i="27"/>
  <c r="B230" i="27"/>
  <c r="B229" i="27"/>
  <c r="B228" i="27"/>
  <c r="B227" i="27"/>
  <c r="B226" i="27"/>
  <c r="B225" i="27"/>
  <c r="B224" i="27"/>
  <c r="B223" i="27"/>
  <c r="B222" i="27"/>
  <c r="B221" i="27"/>
  <c r="B220" i="27"/>
  <c r="B219" i="27"/>
  <c r="B218" i="27"/>
  <c r="B213" i="27"/>
  <c r="B212" i="27"/>
  <c r="B211" i="27"/>
  <c r="B210" i="27"/>
  <c r="B209" i="27"/>
  <c r="B208" i="27"/>
  <c r="B207" i="27"/>
  <c r="B206" i="27"/>
  <c r="B205" i="27"/>
  <c r="B204" i="27"/>
  <c r="B203" i="27"/>
  <c r="B202" i="27"/>
  <c r="B201" i="27"/>
  <c r="B200" i="27"/>
  <c r="B199" i="27"/>
  <c r="B198" i="27"/>
  <c r="B197" i="27"/>
  <c r="B196" i="27"/>
  <c r="B195" i="27"/>
  <c r="B194" i="27"/>
  <c r="B193" i="27"/>
  <c r="B188" i="27"/>
  <c r="B187" i="27"/>
  <c r="B186" i="27"/>
  <c r="B185" i="27"/>
  <c r="B184" i="27"/>
  <c r="B183" i="27"/>
  <c r="B182" i="27"/>
  <c r="B181" i="27"/>
  <c r="B180" i="27"/>
  <c r="B179" i="27"/>
  <c r="B178" i="27"/>
  <c r="B177" i="27"/>
  <c r="B176" i="27"/>
  <c r="B175" i="27"/>
  <c r="B174" i="27"/>
  <c r="B173" i="27"/>
  <c r="B172" i="27"/>
  <c r="B171" i="27"/>
  <c r="B170" i="27"/>
  <c r="B169" i="27"/>
  <c r="B168" i="27"/>
  <c r="B163" i="27"/>
  <c r="B162" i="27"/>
  <c r="B161" i="27"/>
  <c r="B160" i="27"/>
  <c r="B159" i="27"/>
  <c r="B158" i="27"/>
  <c r="B157" i="27"/>
  <c r="B156" i="27"/>
  <c r="B155" i="27"/>
  <c r="B154" i="27"/>
  <c r="B153" i="27"/>
  <c r="B152" i="27"/>
  <c r="B151" i="27"/>
  <c r="B150" i="27"/>
  <c r="B149" i="27"/>
  <c r="B148" i="27"/>
  <c r="B147" i="27"/>
  <c r="B146" i="27"/>
  <c r="B145" i="27"/>
  <c r="B144" i="27"/>
  <c r="B143" i="27"/>
  <c r="B136" i="27"/>
  <c r="B135" i="27"/>
  <c r="B134" i="27"/>
  <c r="B133" i="27"/>
  <c r="B132" i="27"/>
  <c r="B131" i="27"/>
  <c r="B130" i="27"/>
  <c r="B129" i="27"/>
  <c r="B128" i="27"/>
  <c r="B127" i="27"/>
  <c r="B126" i="27"/>
  <c r="B125" i="27"/>
  <c r="B124" i="27"/>
  <c r="B123" i="27"/>
  <c r="B122" i="27"/>
  <c r="B121" i="27"/>
  <c r="B120" i="27"/>
  <c r="B119" i="27"/>
  <c r="B118" i="27"/>
  <c r="B117" i="27"/>
  <c r="B116" i="27"/>
  <c r="B111" i="27"/>
  <c r="B110" i="27"/>
  <c r="B109" i="27"/>
  <c r="B108" i="27"/>
  <c r="B107" i="27"/>
  <c r="B106" i="27"/>
  <c r="B105" i="27"/>
  <c r="B104" i="27"/>
  <c r="B103" i="27"/>
  <c r="B102" i="27"/>
  <c r="B101" i="27"/>
  <c r="B100" i="27"/>
  <c r="B99" i="27"/>
  <c r="B98" i="27"/>
  <c r="B97" i="27"/>
  <c r="B96" i="27"/>
  <c r="B95" i="27"/>
  <c r="B94" i="27"/>
  <c r="B93" i="27"/>
  <c r="B92" i="27"/>
  <c r="B91" i="27"/>
  <c r="B81" i="27"/>
  <c r="B80" i="27"/>
  <c r="B79" i="27"/>
  <c r="B78" i="27"/>
  <c r="B77" i="27"/>
  <c r="B76" i="27"/>
  <c r="B75" i="27"/>
  <c r="B74" i="27"/>
  <c r="B73" i="27"/>
  <c r="B72" i="27"/>
  <c r="B71" i="27"/>
  <c r="B70" i="27"/>
  <c r="B69" i="27"/>
  <c r="B68" i="27"/>
  <c r="B67" i="27"/>
  <c r="B66" i="27"/>
  <c r="B65" i="27"/>
  <c r="B64" i="27"/>
  <c r="B63" i="27"/>
  <c r="B62" i="27"/>
  <c r="B61" i="27"/>
  <c r="H240" i="27"/>
  <c r="B363" i="26"/>
  <c r="B362" i="26"/>
  <c r="B361" i="26"/>
  <c r="B360" i="26"/>
  <c r="B359" i="26"/>
  <c r="B358" i="26"/>
  <c r="B357" i="26"/>
  <c r="B356" i="26"/>
  <c r="B355" i="26"/>
  <c r="B354" i="26"/>
  <c r="B353" i="26"/>
  <c r="B352" i="26"/>
  <c r="B351" i="26"/>
  <c r="B350" i="26"/>
  <c r="B349" i="26"/>
  <c r="B348" i="26"/>
  <c r="B347" i="26"/>
  <c r="B346" i="26"/>
  <c r="B345" i="26"/>
  <c r="B344" i="26"/>
  <c r="B343" i="26"/>
  <c r="B338" i="26"/>
  <c r="B337" i="26"/>
  <c r="B336" i="26"/>
  <c r="B335" i="26"/>
  <c r="B334" i="26"/>
  <c r="B333" i="26"/>
  <c r="B332" i="26"/>
  <c r="B331" i="26"/>
  <c r="B330" i="26"/>
  <c r="B329" i="26"/>
  <c r="B328" i="26"/>
  <c r="B327" i="26"/>
  <c r="B326" i="26"/>
  <c r="B325" i="26"/>
  <c r="B324" i="26"/>
  <c r="B323" i="26"/>
  <c r="B322" i="26"/>
  <c r="B321" i="26"/>
  <c r="B320" i="26"/>
  <c r="B319" i="26"/>
  <c r="B318" i="26"/>
  <c r="B313" i="26"/>
  <c r="B312" i="26"/>
  <c r="B311" i="26"/>
  <c r="B310" i="26"/>
  <c r="B309" i="26"/>
  <c r="B308" i="26"/>
  <c r="B307" i="26"/>
  <c r="B306" i="26"/>
  <c r="B305" i="26"/>
  <c r="B304" i="26"/>
  <c r="B303" i="26"/>
  <c r="B302" i="26"/>
  <c r="B301" i="26"/>
  <c r="B300" i="26"/>
  <c r="B299" i="26"/>
  <c r="B298" i="26"/>
  <c r="B297" i="26"/>
  <c r="B296" i="26"/>
  <c r="B295" i="26"/>
  <c r="B294" i="26"/>
  <c r="B293" i="26"/>
  <c r="B288" i="26"/>
  <c r="B287" i="26"/>
  <c r="B286" i="26"/>
  <c r="B285" i="26"/>
  <c r="B284" i="26"/>
  <c r="B283" i="26"/>
  <c r="B282" i="26"/>
  <c r="B281" i="26"/>
  <c r="B280" i="26"/>
  <c r="B279" i="26"/>
  <c r="B278" i="26"/>
  <c r="B277" i="26"/>
  <c r="B276" i="26"/>
  <c r="B275" i="26"/>
  <c r="B274" i="26"/>
  <c r="B273" i="26"/>
  <c r="B272" i="26"/>
  <c r="B271" i="26"/>
  <c r="B270" i="26"/>
  <c r="B269" i="26"/>
  <c r="B268" i="26"/>
  <c r="B263" i="26"/>
  <c r="B262" i="26"/>
  <c r="B261" i="26"/>
  <c r="B260" i="26"/>
  <c r="B259" i="26"/>
  <c r="B258" i="26"/>
  <c r="B257" i="26"/>
  <c r="B256" i="26"/>
  <c r="B255" i="26"/>
  <c r="B254" i="26"/>
  <c r="B253" i="26"/>
  <c r="B252" i="26"/>
  <c r="B251" i="26"/>
  <c r="B250" i="26"/>
  <c r="B249" i="26"/>
  <c r="B248" i="26"/>
  <c r="B247" i="26"/>
  <c r="B246" i="26"/>
  <c r="B245" i="26"/>
  <c r="B244" i="26"/>
  <c r="B243" i="26"/>
  <c r="B238" i="26"/>
  <c r="B237" i="26"/>
  <c r="B236" i="26"/>
  <c r="B235" i="26"/>
  <c r="B234" i="26"/>
  <c r="B233" i="26"/>
  <c r="B232" i="26"/>
  <c r="B231" i="26"/>
  <c r="B230" i="26"/>
  <c r="B229" i="26"/>
  <c r="B228" i="26"/>
  <c r="B227" i="26"/>
  <c r="B226" i="26"/>
  <c r="B225" i="26"/>
  <c r="B224" i="26"/>
  <c r="B223" i="26"/>
  <c r="B222" i="26"/>
  <c r="B221" i="26"/>
  <c r="B220" i="26"/>
  <c r="B219" i="26"/>
  <c r="B218" i="26"/>
  <c r="B213" i="26"/>
  <c r="B212" i="26"/>
  <c r="B211" i="26"/>
  <c r="B210" i="26"/>
  <c r="B209" i="26"/>
  <c r="B208" i="26"/>
  <c r="B207" i="26"/>
  <c r="B206" i="26"/>
  <c r="B205" i="26"/>
  <c r="B204" i="26"/>
  <c r="B203" i="26"/>
  <c r="B202" i="26"/>
  <c r="B201" i="26"/>
  <c r="B200" i="26"/>
  <c r="B199" i="26"/>
  <c r="B198" i="26"/>
  <c r="B197" i="26"/>
  <c r="B196" i="26"/>
  <c r="B195" i="26"/>
  <c r="B194" i="26"/>
  <c r="B193" i="26"/>
  <c r="B188" i="26"/>
  <c r="B187" i="26"/>
  <c r="B186" i="26"/>
  <c r="B185" i="26"/>
  <c r="B184" i="26"/>
  <c r="B183" i="26"/>
  <c r="B182" i="26"/>
  <c r="B181" i="26"/>
  <c r="B180" i="26"/>
  <c r="B179" i="26"/>
  <c r="B178" i="26"/>
  <c r="B177" i="26"/>
  <c r="B176" i="26"/>
  <c r="B175" i="26"/>
  <c r="B174" i="26"/>
  <c r="B173" i="26"/>
  <c r="B172" i="26"/>
  <c r="B171" i="26"/>
  <c r="B170" i="26"/>
  <c r="B169" i="26"/>
  <c r="B168" i="26"/>
  <c r="B163" i="26"/>
  <c r="B162" i="26"/>
  <c r="B161" i="26"/>
  <c r="B160" i="26"/>
  <c r="B159" i="26"/>
  <c r="B158" i="26"/>
  <c r="B157" i="26"/>
  <c r="B156" i="26"/>
  <c r="B155" i="26"/>
  <c r="B154" i="26"/>
  <c r="B153" i="26"/>
  <c r="B152" i="26"/>
  <c r="B151" i="26"/>
  <c r="B150" i="26"/>
  <c r="B149" i="26"/>
  <c r="B148" i="26"/>
  <c r="B147" i="26"/>
  <c r="B146" i="26"/>
  <c r="B145" i="26"/>
  <c r="B144" i="26"/>
  <c r="B143" i="26"/>
  <c r="B136" i="26"/>
  <c r="B135" i="26"/>
  <c r="B134" i="26"/>
  <c r="B133" i="26"/>
  <c r="B132" i="26"/>
  <c r="B131" i="26"/>
  <c r="B130" i="26"/>
  <c r="B129" i="26"/>
  <c r="B128" i="26"/>
  <c r="B127" i="26"/>
  <c r="B126" i="26"/>
  <c r="B125" i="26"/>
  <c r="B124" i="26"/>
  <c r="B123" i="26"/>
  <c r="B122" i="26"/>
  <c r="B121" i="26"/>
  <c r="B120" i="26"/>
  <c r="B119" i="26"/>
  <c r="B118" i="26"/>
  <c r="B117" i="26"/>
  <c r="B116" i="26"/>
  <c r="B111" i="26"/>
  <c r="B110" i="26"/>
  <c r="B109" i="26"/>
  <c r="B108" i="26"/>
  <c r="B107" i="26"/>
  <c r="B106" i="26"/>
  <c r="B105" i="26"/>
  <c r="B104" i="26"/>
  <c r="B103" i="26"/>
  <c r="B102" i="26"/>
  <c r="B101" i="26"/>
  <c r="B100" i="26"/>
  <c r="B99" i="26"/>
  <c r="B98" i="26"/>
  <c r="B97" i="26"/>
  <c r="B96" i="26"/>
  <c r="B95" i="26"/>
  <c r="B94" i="26"/>
  <c r="B93" i="26"/>
  <c r="B92" i="26"/>
  <c r="B91" i="26"/>
  <c r="B81" i="26"/>
  <c r="B80" i="26"/>
  <c r="B79" i="26"/>
  <c r="B78" i="26"/>
  <c r="B77" i="26"/>
  <c r="B76" i="26"/>
  <c r="B75" i="26"/>
  <c r="B74" i="26"/>
  <c r="B73" i="26"/>
  <c r="B72" i="26"/>
  <c r="B71" i="26"/>
  <c r="B70" i="26"/>
  <c r="B69" i="26"/>
  <c r="B68" i="26"/>
  <c r="B67" i="26"/>
  <c r="B66" i="26"/>
  <c r="B65" i="26"/>
  <c r="B64" i="26"/>
  <c r="B63" i="26"/>
  <c r="B62" i="26"/>
  <c r="B61" i="26"/>
  <c r="H190" i="26"/>
  <c r="B363" i="25"/>
  <c r="B362" i="25"/>
  <c r="B361" i="25"/>
  <c r="B360" i="25"/>
  <c r="B359" i="25"/>
  <c r="B358" i="25"/>
  <c r="B357" i="25"/>
  <c r="B356" i="25"/>
  <c r="B355" i="25"/>
  <c r="B354" i="25"/>
  <c r="B353" i="25"/>
  <c r="B352" i="25"/>
  <c r="B351" i="25"/>
  <c r="B350" i="25"/>
  <c r="B349" i="25"/>
  <c r="B348" i="25"/>
  <c r="B347" i="25"/>
  <c r="B346" i="25"/>
  <c r="B345" i="25"/>
  <c r="B344" i="25"/>
  <c r="B343" i="25"/>
  <c r="B338" i="25"/>
  <c r="B337" i="25"/>
  <c r="B336" i="25"/>
  <c r="B335" i="25"/>
  <c r="B334" i="25"/>
  <c r="B333" i="25"/>
  <c r="B332" i="25"/>
  <c r="B331" i="25"/>
  <c r="B330" i="25"/>
  <c r="B329" i="25"/>
  <c r="B328" i="25"/>
  <c r="B327" i="25"/>
  <c r="B326" i="25"/>
  <c r="B325" i="25"/>
  <c r="B324" i="25"/>
  <c r="B323" i="25"/>
  <c r="B322" i="25"/>
  <c r="B321" i="25"/>
  <c r="B320" i="25"/>
  <c r="B319" i="25"/>
  <c r="B318" i="25"/>
  <c r="B313" i="25"/>
  <c r="B312" i="25"/>
  <c r="B311" i="25"/>
  <c r="B310" i="25"/>
  <c r="B309" i="25"/>
  <c r="B308" i="25"/>
  <c r="B307" i="25"/>
  <c r="B306" i="25"/>
  <c r="B305" i="25"/>
  <c r="B304" i="25"/>
  <c r="B303" i="25"/>
  <c r="B302" i="25"/>
  <c r="B301" i="25"/>
  <c r="B300" i="25"/>
  <c r="B299" i="25"/>
  <c r="B298" i="25"/>
  <c r="B297" i="25"/>
  <c r="B296" i="25"/>
  <c r="B295" i="25"/>
  <c r="B294" i="25"/>
  <c r="B293" i="25"/>
  <c r="B288" i="25"/>
  <c r="B287" i="25"/>
  <c r="B286" i="25"/>
  <c r="B285" i="25"/>
  <c r="B284" i="25"/>
  <c r="B283" i="25"/>
  <c r="B282" i="25"/>
  <c r="B281" i="25"/>
  <c r="B280" i="25"/>
  <c r="B279" i="25"/>
  <c r="B278" i="25"/>
  <c r="B277" i="25"/>
  <c r="B276" i="25"/>
  <c r="B275" i="25"/>
  <c r="B274" i="25"/>
  <c r="B273" i="25"/>
  <c r="B272" i="25"/>
  <c r="B271" i="25"/>
  <c r="B270" i="25"/>
  <c r="B269" i="25"/>
  <c r="B268" i="25"/>
  <c r="B263" i="25"/>
  <c r="B262" i="25"/>
  <c r="B261" i="25"/>
  <c r="B260" i="25"/>
  <c r="B259" i="25"/>
  <c r="B258" i="25"/>
  <c r="B257" i="25"/>
  <c r="B256" i="25"/>
  <c r="B255" i="25"/>
  <c r="B254" i="25"/>
  <c r="B253" i="25"/>
  <c r="B252" i="25"/>
  <c r="B251" i="25"/>
  <c r="B250" i="25"/>
  <c r="B249" i="25"/>
  <c r="B248" i="25"/>
  <c r="B247" i="25"/>
  <c r="B246" i="25"/>
  <c r="B245" i="25"/>
  <c r="B244" i="25"/>
  <c r="B243" i="25"/>
  <c r="B238" i="25"/>
  <c r="B237" i="25"/>
  <c r="B236" i="25"/>
  <c r="B235" i="25"/>
  <c r="B234" i="25"/>
  <c r="B233" i="25"/>
  <c r="B232" i="25"/>
  <c r="B231" i="25"/>
  <c r="B230" i="25"/>
  <c r="B229" i="25"/>
  <c r="B228" i="25"/>
  <c r="B227" i="25"/>
  <c r="B226" i="25"/>
  <c r="B225" i="25"/>
  <c r="B224" i="25"/>
  <c r="B223" i="25"/>
  <c r="B222" i="25"/>
  <c r="B221" i="25"/>
  <c r="B220" i="25"/>
  <c r="B219" i="25"/>
  <c r="B218" i="25"/>
  <c r="B213" i="25"/>
  <c r="B212" i="25"/>
  <c r="B211" i="25"/>
  <c r="B210" i="25"/>
  <c r="B209" i="25"/>
  <c r="B208" i="25"/>
  <c r="B207" i="25"/>
  <c r="B206" i="25"/>
  <c r="B205" i="25"/>
  <c r="B204" i="25"/>
  <c r="B203" i="25"/>
  <c r="B202" i="25"/>
  <c r="B201" i="25"/>
  <c r="B200" i="25"/>
  <c r="B199" i="25"/>
  <c r="B198" i="25"/>
  <c r="B197" i="25"/>
  <c r="B196" i="25"/>
  <c r="B195" i="25"/>
  <c r="B194" i="25"/>
  <c r="B193" i="25"/>
  <c r="B188" i="25"/>
  <c r="B187" i="25"/>
  <c r="B186" i="25"/>
  <c r="B185" i="25"/>
  <c r="B184" i="25"/>
  <c r="B183" i="25"/>
  <c r="B182" i="25"/>
  <c r="B181" i="25"/>
  <c r="B180" i="25"/>
  <c r="B179" i="25"/>
  <c r="B178" i="25"/>
  <c r="B177" i="25"/>
  <c r="B176" i="25"/>
  <c r="B175" i="25"/>
  <c r="B174" i="25"/>
  <c r="B173" i="25"/>
  <c r="B172" i="25"/>
  <c r="B171" i="25"/>
  <c r="B170" i="25"/>
  <c r="B169" i="25"/>
  <c r="B168" i="25"/>
  <c r="B163" i="25"/>
  <c r="B162" i="25"/>
  <c r="B161" i="25"/>
  <c r="B160" i="25"/>
  <c r="B159" i="25"/>
  <c r="B158" i="25"/>
  <c r="B157" i="25"/>
  <c r="B156" i="25"/>
  <c r="B155" i="25"/>
  <c r="B154" i="25"/>
  <c r="B153" i="25"/>
  <c r="B152" i="25"/>
  <c r="B151" i="25"/>
  <c r="B150" i="25"/>
  <c r="B149" i="25"/>
  <c r="B148" i="25"/>
  <c r="B147" i="25"/>
  <c r="B146" i="25"/>
  <c r="B145" i="25"/>
  <c r="B144" i="25"/>
  <c r="B143" i="25"/>
  <c r="I140" i="25"/>
  <c r="B136" i="25"/>
  <c r="B135" i="25"/>
  <c r="B134" i="25"/>
  <c r="B133" i="25"/>
  <c r="B132" i="25"/>
  <c r="B131" i="25"/>
  <c r="B130" i="25"/>
  <c r="B129" i="25"/>
  <c r="B128" i="25"/>
  <c r="B127" i="25"/>
  <c r="B126" i="25"/>
  <c r="B125" i="25"/>
  <c r="B124" i="25"/>
  <c r="B123" i="25"/>
  <c r="B122" i="25"/>
  <c r="B121" i="25"/>
  <c r="B120" i="25"/>
  <c r="B119" i="25"/>
  <c r="B118" i="25"/>
  <c r="B117" i="25"/>
  <c r="B116" i="25"/>
  <c r="B111" i="25"/>
  <c r="B110" i="25"/>
  <c r="B109" i="25"/>
  <c r="B108" i="25"/>
  <c r="B107" i="25"/>
  <c r="B106" i="25"/>
  <c r="B105" i="25"/>
  <c r="B104" i="25"/>
  <c r="B103" i="25"/>
  <c r="B102" i="25"/>
  <c r="B101" i="25"/>
  <c r="B100" i="25"/>
  <c r="B99" i="25"/>
  <c r="B98" i="25"/>
  <c r="B97" i="25"/>
  <c r="B96" i="25"/>
  <c r="B95" i="25"/>
  <c r="B94" i="25"/>
  <c r="B93" i="25"/>
  <c r="B92" i="25"/>
  <c r="B91" i="25"/>
  <c r="B81" i="25"/>
  <c r="B80" i="25"/>
  <c r="B79" i="25"/>
  <c r="B78" i="25"/>
  <c r="B77" i="25"/>
  <c r="B76" i="25"/>
  <c r="B75" i="25"/>
  <c r="B74" i="25"/>
  <c r="B73" i="25"/>
  <c r="B72" i="25"/>
  <c r="B71" i="25"/>
  <c r="B70" i="25"/>
  <c r="B69" i="25"/>
  <c r="B68" i="25"/>
  <c r="B67" i="25"/>
  <c r="B66" i="25"/>
  <c r="B65" i="25"/>
  <c r="B64" i="25"/>
  <c r="B63" i="25"/>
  <c r="B62" i="25"/>
  <c r="B61" i="25"/>
  <c r="H190" i="25"/>
  <c r="B363" i="24"/>
  <c r="B362" i="24"/>
  <c r="B361" i="24"/>
  <c r="B360" i="24"/>
  <c r="B359" i="24"/>
  <c r="B358" i="24"/>
  <c r="B357" i="24"/>
  <c r="B356" i="24"/>
  <c r="B355" i="24"/>
  <c r="B354" i="24"/>
  <c r="B353" i="24"/>
  <c r="B352" i="24"/>
  <c r="B351" i="24"/>
  <c r="B350" i="24"/>
  <c r="B349" i="24"/>
  <c r="B348" i="24"/>
  <c r="B347" i="24"/>
  <c r="B346" i="24"/>
  <c r="B345" i="24"/>
  <c r="B344" i="24"/>
  <c r="B343" i="24"/>
  <c r="B338" i="24"/>
  <c r="B337" i="24"/>
  <c r="B336" i="24"/>
  <c r="B335" i="24"/>
  <c r="B334" i="24"/>
  <c r="B333" i="24"/>
  <c r="B332" i="24"/>
  <c r="B331" i="24"/>
  <c r="B330" i="24"/>
  <c r="B329" i="24"/>
  <c r="B328" i="24"/>
  <c r="B327" i="24"/>
  <c r="B326" i="24"/>
  <c r="B325" i="24"/>
  <c r="B324" i="24"/>
  <c r="B323" i="24"/>
  <c r="B322" i="24"/>
  <c r="B321" i="24"/>
  <c r="B320" i="24"/>
  <c r="B319" i="24"/>
  <c r="B318" i="24"/>
  <c r="B313" i="24"/>
  <c r="B312" i="24"/>
  <c r="B311" i="24"/>
  <c r="B310" i="24"/>
  <c r="B309" i="24"/>
  <c r="B308" i="24"/>
  <c r="B307" i="24"/>
  <c r="B306" i="24"/>
  <c r="B305" i="24"/>
  <c r="B304" i="24"/>
  <c r="B303" i="24"/>
  <c r="B302" i="24"/>
  <c r="B301" i="24"/>
  <c r="B300" i="24"/>
  <c r="B299" i="24"/>
  <c r="B298" i="24"/>
  <c r="B297" i="24"/>
  <c r="B296" i="24"/>
  <c r="B295" i="24"/>
  <c r="B294" i="24"/>
  <c r="B293" i="24"/>
  <c r="B288" i="24"/>
  <c r="B287" i="24"/>
  <c r="B286" i="24"/>
  <c r="B285" i="24"/>
  <c r="B284" i="24"/>
  <c r="B283" i="24"/>
  <c r="B282" i="24"/>
  <c r="B281" i="24"/>
  <c r="B280" i="24"/>
  <c r="B279" i="24"/>
  <c r="B278" i="24"/>
  <c r="B277" i="24"/>
  <c r="B276" i="24"/>
  <c r="B275" i="24"/>
  <c r="B274" i="24"/>
  <c r="B273" i="24"/>
  <c r="B272" i="24"/>
  <c r="B271" i="24"/>
  <c r="B270" i="24"/>
  <c r="B269" i="24"/>
  <c r="B268" i="24"/>
  <c r="B263" i="24"/>
  <c r="B262" i="24"/>
  <c r="B261" i="24"/>
  <c r="B260" i="24"/>
  <c r="B259" i="24"/>
  <c r="B258" i="24"/>
  <c r="B257" i="24"/>
  <c r="B256" i="24"/>
  <c r="B255" i="24"/>
  <c r="B254" i="24"/>
  <c r="B253" i="24"/>
  <c r="B252" i="24"/>
  <c r="B251" i="24"/>
  <c r="B250" i="24"/>
  <c r="B249" i="24"/>
  <c r="B248" i="24"/>
  <c r="B247" i="24"/>
  <c r="B246" i="24"/>
  <c r="B245" i="24"/>
  <c r="B244" i="24"/>
  <c r="B243" i="24"/>
  <c r="B238" i="24"/>
  <c r="B237" i="24"/>
  <c r="B236" i="24"/>
  <c r="B235" i="24"/>
  <c r="B234" i="24"/>
  <c r="B233" i="24"/>
  <c r="B232" i="24"/>
  <c r="B231" i="24"/>
  <c r="B230" i="24"/>
  <c r="B229" i="24"/>
  <c r="B228" i="24"/>
  <c r="B227" i="24"/>
  <c r="B226" i="24"/>
  <c r="B225" i="24"/>
  <c r="B224" i="24"/>
  <c r="B223" i="24"/>
  <c r="B222" i="24"/>
  <c r="B221" i="24"/>
  <c r="B220" i="24"/>
  <c r="B219" i="24"/>
  <c r="B218" i="24"/>
  <c r="B213" i="24"/>
  <c r="B212" i="24"/>
  <c r="B211" i="24"/>
  <c r="B210" i="24"/>
  <c r="B209" i="24"/>
  <c r="B208" i="24"/>
  <c r="B207" i="24"/>
  <c r="B206" i="24"/>
  <c r="B205" i="24"/>
  <c r="B204" i="24"/>
  <c r="B203" i="24"/>
  <c r="B202" i="24"/>
  <c r="B201" i="24"/>
  <c r="B200" i="24"/>
  <c r="B199" i="24"/>
  <c r="B198" i="24"/>
  <c r="B197" i="24"/>
  <c r="B196" i="24"/>
  <c r="B195" i="24"/>
  <c r="B194" i="24"/>
  <c r="B193" i="24"/>
  <c r="B188" i="24"/>
  <c r="B187" i="24"/>
  <c r="B186" i="24"/>
  <c r="B185" i="24"/>
  <c r="B184" i="24"/>
  <c r="B183" i="24"/>
  <c r="B182" i="24"/>
  <c r="B181" i="24"/>
  <c r="B180" i="24"/>
  <c r="B179" i="24"/>
  <c r="B178" i="24"/>
  <c r="B177" i="24"/>
  <c r="B176" i="24"/>
  <c r="B175" i="24"/>
  <c r="B174" i="24"/>
  <c r="B173" i="24"/>
  <c r="B172" i="24"/>
  <c r="B171" i="24"/>
  <c r="B170" i="24"/>
  <c r="B169" i="24"/>
  <c r="B168" i="24"/>
  <c r="B163" i="24"/>
  <c r="B162" i="24"/>
  <c r="B161" i="24"/>
  <c r="B160" i="24"/>
  <c r="B159" i="24"/>
  <c r="B158" i="24"/>
  <c r="B157" i="24"/>
  <c r="B156" i="24"/>
  <c r="B155" i="24"/>
  <c r="B154" i="24"/>
  <c r="B153" i="24"/>
  <c r="B152" i="24"/>
  <c r="B151" i="24"/>
  <c r="B150" i="24"/>
  <c r="B149" i="24"/>
  <c r="B148" i="24"/>
  <c r="B147" i="24"/>
  <c r="B146" i="24"/>
  <c r="B145" i="24"/>
  <c r="B144" i="24"/>
  <c r="B143" i="24"/>
  <c r="B136" i="24"/>
  <c r="B135" i="24"/>
  <c r="B134" i="24"/>
  <c r="B133" i="24"/>
  <c r="B132" i="24"/>
  <c r="B131" i="24"/>
  <c r="B130" i="24"/>
  <c r="B129" i="24"/>
  <c r="B128" i="24"/>
  <c r="B127" i="24"/>
  <c r="B126" i="24"/>
  <c r="B125" i="24"/>
  <c r="B124" i="24"/>
  <c r="B123" i="24"/>
  <c r="B122" i="24"/>
  <c r="B121" i="24"/>
  <c r="B120" i="24"/>
  <c r="B119" i="24"/>
  <c r="B118" i="24"/>
  <c r="B117" i="24"/>
  <c r="B116" i="24"/>
  <c r="B111" i="24"/>
  <c r="B110" i="24"/>
  <c r="B109" i="24"/>
  <c r="B108" i="24"/>
  <c r="B107" i="24"/>
  <c r="B106" i="24"/>
  <c r="B105" i="24"/>
  <c r="B104" i="24"/>
  <c r="B103" i="24"/>
  <c r="B102" i="24"/>
  <c r="B101" i="24"/>
  <c r="B100" i="24"/>
  <c r="B99" i="24"/>
  <c r="B98" i="24"/>
  <c r="B97" i="24"/>
  <c r="B96" i="24"/>
  <c r="B95" i="24"/>
  <c r="B94" i="24"/>
  <c r="B93" i="24"/>
  <c r="B92" i="24"/>
  <c r="B91" i="24"/>
  <c r="B81" i="24"/>
  <c r="B80" i="24"/>
  <c r="B79" i="24"/>
  <c r="B78" i="24"/>
  <c r="B77" i="24"/>
  <c r="B76" i="24"/>
  <c r="B75" i="24"/>
  <c r="B74" i="24"/>
  <c r="B73" i="24"/>
  <c r="B72" i="24"/>
  <c r="B71" i="24"/>
  <c r="B70" i="24"/>
  <c r="B69" i="24"/>
  <c r="B68" i="24"/>
  <c r="B67" i="24"/>
  <c r="B66" i="24"/>
  <c r="B65" i="24"/>
  <c r="B64" i="24"/>
  <c r="B63" i="24"/>
  <c r="B62" i="24"/>
  <c r="B61" i="24"/>
  <c r="B363" i="23"/>
  <c r="B362" i="23"/>
  <c r="B361" i="23"/>
  <c r="B360" i="23"/>
  <c r="B359" i="23"/>
  <c r="B358" i="23"/>
  <c r="B357" i="23"/>
  <c r="B356" i="23"/>
  <c r="B355" i="23"/>
  <c r="B354" i="23"/>
  <c r="B353" i="23"/>
  <c r="B352" i="23"/>
  <c r="B351" i="23"/>
  <c r="B350" i="23"/>
  <c r="B349" i="23"/>
  <c r="B348" i="23"/>
  <c r="B347" i="23"/>
  <c r="B346" i="23"/>
  <c r="B345" i="23"/>
  <c r="B344" i="23"/>
  <c r="B343" i="23"/>
  <c r="B338" i="23"/>
  <c r="B337" i="23"/>
  <c r="B336" i="23"/>
  <c r="B335" i="23"/>
  <c r="B334" i="23"/>
  <c r="B333" i="23"/>
  <c r="B332" i="23"/>
  <c r="B331" i="23"/>
  <c r="B330" i="23"/>
  <c r="B329" i="23"/>
  <c r="B328" i="23"/>
  <c r="B327" i="23"/>
  <c r="B326" i="23"/>
  <c r="B325" i="23"/>
  <c r="B324" i="23"/>
  <c r="B323" i="23"/>
  <c r="B322" i="23"/>
  <c r="B321" i="23"/>
  <c r="B320" i="23"/>
  <c r="B319" i="23"/>
  <c r="B318" i="23"/>
  <c r="B313" i="23"/>
  <c r="B312" i="23"/>
  <c r="B311" i="23"/>
  <c r="B310" i="23"/>
  <c r="B309" i="23"/>
  <c r="B308" i="23"/>
  <c r="B307" i="23"/>
  <c r="B306" i="23"/>
  <c r="B305" i="23"/>
  <c r="B304" i="23"/>
  <c r="B303" i="23"/>
  <c r="B302" i="23"/>
  <c r="B301" i="23"/>
  <c r="B300" i="23"/>
  <c r="B299" i="23"/>
  <c r="B298" i="23"/>
  <c r="B297" i="23"/>
  <c r="B296" i="23"/>
  <c r="B295" i="23"/>
  <c r="B294" i="23"/>
  <c r="B293" i="23"/>
  <c r="B288" i="23"/>
  <c r="B287" i="23"/>
  <c r="B286" i="23"/>
  <c r="B285" i="23"/>
  <c r="B284" i="23"/>
  <c r="B283" i="23"/>
  <c r="B282" i="23"/>
  <c r="B281" i="23"/>
  <c r="B280" i="23"/>
  <c r="B279" i="23"/>
  <c r="B278" i="23"/>
  <c r="B277" i="23"/>
  <c r="B276" i="23"/>
  <c r="B275" i="23"/>
  <c r="B274" i="23"/>
  <c r="B273" i="23"/>
  <c r="B272" i="23"/>
  <c r="B271" i="23"/>
  <c r="B270" i="23"/>
  <c r="B269" i="23"/>
  <c r="B268" i="23"/>
  <c r="B263" i="23"/>
  <c r="B262" i="23"/>
  <c r="B261" i="23"/>
  <c r="B260" i="23"/>
  <c r="B259" i="23"/>
  <c r="B258" i="23"/>
  <c r="B257" i="23"/>
  <c r="B256" i="23"/>
  <c r="B255" i="23"/>
  <c r="B254" i="23"/>
  <c r="B253" i="23"/>
  <c r="B252" i="23"/>
  <c r="B251" i="23"/>
  <c r="B250" i="23"/>
  <c r="B249" i="23"/>
  <c r="B248" i="23"/>
  <c r="B247" i="23"/>
  <c r="B246" i="23"/>
  <c r="B245" i="23"/>
  <c r="B244" i="23"/>
  <c r="B243" i="23"/>
  <c r="B238" i="23"/>
  <c r="B237" i="23"/>
  <c r="B236" i="23"/>
  <c r="B235" i="23"/>
  <c r="B234" i="23"/>
  <c r="B233" i="23"/>
  <c r="B232" i="23"/>
  <c r="B231" i="23"/>
  <c r="B230" i="23"/>
  <c r="B229" i="23"/>
  <c r="B228" i="23"/>
  <c r="B227" i="23"/>
  <c r="B226" i="23"/>
  <c r="B225" i="23"/>
  <c r="B224" i="23"/>
  <c r="B223" i="23"/>
  <c r="B222" i="23"/>
  <c r="B221" i="23"/>
  <c r="B220" i="23"/>
  <c r="B219" i="23"/>
  <c r="B218" i="23"/>
  <c r="B213" i="23"/>
  <c r="B212" i="23"/>
  <c r="B211" i="23"/>
  <c r="B210" i="23"/>
  <c r="B209" i="23"/>
  <c r="B208" i="23"/>
  <c r="B207" i="23"/>
  <c r="B206" i="23"/>
  <c r="B205" i="23"/>
  <c r="B204" i="23"/>
  <c r="B203" i="23"/>
  <c r="B202" i="23"/>
  <c r="B201" i="23"/>
  <c r="B200" i="23"/>
  <c r="B199" i="23"/>
  <c r="B198" i="23"/>
  <c r="B197" i="23"/>
  <c r="B196" i="23"/>
  <c r="B195" i="23"/>
  <c r="B194" i="23"/>
  <c r="B193" i="23"/>
  <c r="B188" i="23"/>
  <c r="B187" i="23"/>
  <c r="B186" i="23"/>
  <c r="B185" i="23"/>
  <c r="B184" i="23"/>
  <c r="B183" i="23"/>
  <c r="B182" i="23"/>
  <c r="B181" i="23"/>
  <c r="B180" i="23"/>
  <c r="B179" i="23"/>
  <c r="B178" i="23"/>
  <c r="B177" i="23"/>
  <c r="B176" i="23"/>
  <c r="B175" i="23"/>
  <c r="B174" i="23"/>
  <c r="B173" i="23"/>
  <c r="B172" i="23"/>
  <c r="B171" i="23"/>
  <c r="B170" i="23"/>
  <c r="B169" i="23"/>
  <c r="B168" i="23"/>
  <c r="B163" i="23"/>
  <c r="B162" i="23"/>
  <c r="B161" i="23"/>
  <c r="B160" i="23"/>
  <c r="B159" i="23"/>
  <c r="B158" i="23"/>
  <c r="B157" i="23"/>
  <c r="B156" i="23"/>
  <c r="B155" i="23"/>
  <c r="B154" i="23"/>
  <c r="B153" i="23"/>
  <c r="B152" i="23"/>
  <c r="B151" i="23"/>
  <c r="B150" i="23"/>
  <c r="B149" i="23"/>
  <c r="B148" i="23"/>
  <c r="B147" i="23"/>
  <c r="B146" i="23"/>
  <c r="B145" i="23"/>
  <c r="B144" i="23"/>
  <c r="B143" i="23"/>
  <c r="B136" i="23"/>
  <c r="B135" i="23"/>
  <c r="B134" i="23"/>
  <c r="B133" i="23"/>
  <c r="B132" i="23"/>
  <c r="B131" i="23"/>
  <c r="B130" i="23"/>
  <c r="B129" i="23"/>
  <c r="B128" i="23"/>
  <c r="B127" i="23"/>
  <c r="B126" i="23"/>
  <c r="B125" i="23"/>
  <c r="B124" i="23"/>
  <c r="B123" i="23"/>
  <c r="B122" i="23"/>
  <c r="B121" i="23"/>
  <c r="B120" i="23"/>
  <c r="B119" i="23"/>
  <c r="B118" i="23"/>
  <c r="B117" i="23"/>
  <c r="B116" i="23"/>
  <c r="B111" i="23"/>
  <c r="B110" i="23"/>
  <c r="B109" i="23"/>
  <c r="B108" i="23"/>
  <c r="B107" i="23"/>
  <c r="B106" i="23"/>
  <c r="B105" i="23"/>
  <c r="B104" i="23"/>
  <c r="B103" i="23"/>
  <c r="B102" i="23"/>
  <c r="B101" i="23"/>
  <c r="B100" i="23"/>
  <c r="B99" i="23"/>
  <c r="B98" i="23"/>
  <c r="B97" i="23"/>
  <c r="B96" i="23"/>
  <c r="B95" i="23"/>
  <c r="B94" i="23"/>
  <c r="B93" i="23"/>
  <c r="B92" i="23"/>
  <c r="B91" i="23"/>
  <c r="B81" i="23"/>
  <c r="B80" i="23"/>
  <c r="B79" i="23"/>
  <c r="B78" i="23"/>
  <c r="B77" i="23"/>
  <c r="B76" i="23"/>
  <c r="B75" i="23"/>
  <c r="B74" i="23"/>
  <c r="B73" i="23"/>
  <c r="B72" i="23"/>
  <c r="B71" i="23"/>
  <c r="B70" i="23"/>
  <c r="B69" i="23"/>
  <c r="B68" i="23"/>
  <c r="B67" i="23"/>
  <c r="B66" i="23"/>
  <c r="B65" i="23"/>
  <c r="B64" i="23"/>
  <c r="B63" i="23"/>
  <c r="B62" i="23"/>
  <c r="B61" i="23"/>
  <c r="H190" i="23"/>
  <c r="B363" i="22"/>
  <c r="B362" i="22"/>
  <c r="B361" i="22"/>
  <c r="B360" i="22"/>
  <c r="B359" i="22"/>
  <c r="B358" i="22"/>
  <c r="B357" i="22"/>
  <c r="B356" i="22"/>
  <c r="B355" i="22"/>
  <c r="B354" i="22"/>
  <c r="B353" i="22"/>
  <c r="B352" i="22"/>
  <c r="B351" i="22"/>
  <c r="B350" i="22"/>
  <c r="B349" i="22"/>
  <c r="B348" i="22"/>
  <c r="B347" i="22"/>
  <c r="B346" i="22"/>
  <c r="B345" i="22"/>
  <c r="B344" i="22"/>
  <c r="B343" i="22"/>
  <c r="B338" i="22"/>
  <c r="B337" i="22"/>
  <c r="B336" i="22"/>
  <c r="B335" i="22"/>
  <c r="B334" i="22"/>
  <c r="B333" i="22"/>
  <c r="B332" i="22"/>
  <c r="B331" i="22"/>
  <c r="B330" i="22"/>
  <c r="B329" i="22"/>
  <c r="B328" i="22"/>
  <c r="B327" i="22"/>
  <c r="B326" i="22"/>
  <c r="B325" i="22"/>
  <c r="B324" i="22"/>
  <c r="B323" i="22"/>
  <c r="B322" i="22"/>
  <c r="B321" i="22"/>
  <c r="B320" i="22"/>
  <c r="B319" i="22"/>
  <c r="B318" i="22"/>
  <c r="B313" i="22"/>
  <c r="B312" i="22"/>
  <c r="B311" i="22"/>
  <c r="B310" i="22"/>
  <c r="B309" i="22"/>
  <c r="B308" i="22"/>
  <c r="B307" i="22"/>
  <c r="B306" i="22"/>
  <c r="B305" i="22"/>
  <c r="B304" i="22"/>
  <c r="B303" i="22"/>
  <c r="B302" i="22"/>
  <c r="B301" i="22"/>
  <c r="B300" i="22"/>
  <c r="B299" i="22"/>
  <c r="B298" i="22"/>
  <c r="B297" i="22"/>
  <c r="B296" i="22"/>
  <c r="B295" i="22"/>
  <c r="B294" i="22"/>
  <c r="B293" i="22"/>
  <c r="B288" i="22"/>
  <c r="B287" i="22"/>
  <c r="B286" i="22"/>
  <c r="B285" i="22"/>
  <c r="B284" i="22"/>
  <c r="B283" i="22"/>
  <c r="B282" i="22"/>
  <c r="B281" i="22"/>
  <c r="B280" i="22"/>
  <c r="B279" i="22"/>
  <c r="B278" i="22"/>
  <c r="B277" i="22"/>
  <c r="B276" i="22"/>
  <c r="B275" i="22"/>
  <c r="B274" i="22"/>
  <c r="B273" i="22"/>
  <c r="B272" i="22"/>
  <c r="B271" i="22"/>
  <c r="B270" i="22"/>
  <c r="B269" i="22"/>
  <c r="B268" i="22"/>
  <c r="B263" i="22"/>
  <c r="B262" i="22"/>
  <c r="B261" i="22"/>
  <c r="B260" i="22"/>
  <c r="B259" i="22"/>
  <c r="B258" i="22"/>
  <c r="B257" i="22"/>
  <c r="B256" i="22"/>
  <c r="B255" i="22"/>
  <c r="B254" i="22"/>
  <c r="B253" i="22"/>
  <c r="B252" i="22"/>
  <c r="B251" i="22"/>
  <c r="B250" i="22"/>
  <c r="B249" i="22"/>
  <c r="B248" i="22"/>
  <c r="B247" i="22"/>
  <c r="B246" i="22"/>
  <c r="B245" i="22"/>
  <c r="B244" i="22"/>
  <c r="B243" i="22"/>
  <c r="B238" i="22"/>
  <c r="B237" i="22"/>
  <c r="B236" i="22"/>
  <c r="B235" i="22"/>
  <c r="B234" i="22"/>
  <c r="B233" i="22"/>
  <c r="B232" i="22"/>
  <c r="B231" i="22"/>
  <c r="B230" i="22"/>
  <c r="B229" i="22"/>
  <c r="B228" i="22"/>
  <c r="B227" i="22"/>
  <c r="B226" i="22"/>
  <c r="B225" i="22"/>
  <c r="B224" i="22"/>
  <c r="B223" i="22"/>
  <c r="B222" i="22"/>
  <c r="B221" i="22"/>
  <c r="B220" i="22"/>
  <c r="B219" i="22"/>
  <c r="B218" i="22"/>
  <c r="B213" i="22"/>
  <c r="B212" i="22"/>
  <c r="B211" i="22"/>
  <c r="B210" i="22"/>
  <c r="B209" i="22"/>
  <c r="B208" i="22"/>
  <c r="B207" i="22"/>
  <c r="B206" i="22"/>
  <c r="B205" i="22"/>
  <c r="B204" i="22"/>
  <c r="B203" i="22"/>
  <c r="B202" i="22"/>
  <c r="B201" i="22"/>
  <c r="B200" i="22"/>
  <c r="B199" i="22"/>
  <c r="B198" i="22"/>
  <c r="B197" i="22"/>
  <c r="B196" i="22"/>
  <c r="B195" i="22"/>
  <c r="B194" i="22"/>
  <c r="B193" i="22"/>
  <c r="B188" i="22"/>
  <c r="B187" i="22"/>
  <c r="B186" i="22"/>
  <c r="B185" i="22"/>
  <c r="B184" i="22"/>
  <c r="B183" i="22"/>
  <c r="B182" i="22"/>
  <c r="B181" i="22"/>
  <c r="B180" i="22"/>
  <c r="B179" i="22"/>
  <c r="B178" i="22"/>
  <c r="B177" i="22"/>
  <c r="B176" i="22"/>
  <c r="B175" i="22"/>
  <c r="B174" i="22"/>
  <c r="B173" i="22"/>
  <c r="B172" i="22"/>
  <c r="B171" i="22"/>
  <c r="B170" i="22"/>
  <c r="B169" i="22"/>
  <c r="B168" i="22"/>
  <c r="B163" i="22"/>
  <c r="B162" i="22"/>
  <c r="B161" i="22"/>
  <c r="B160" i="22"/>
  <c r="B159" i="22"/>
  <c r="B158" i="22"/>
  <c r="B157" i="22"/>
  <c r="B156" i="22"/>
  <c r="B155" i="22"/>
  <c r="B154" i="22"/>
  <c r="B153" i="22"/>
  <c r="B152" i="22"/>
  <c r="B151" i="22"/>
  <c r="B150" i="22"/>
  <c r="B149" i="22"/>
  <c r="B148" i="22"/>
  <c r="B147" i="22"/>
  <c r="B146" i="22"/>
  <c r="B145" i="22"/>
  <c r="B144" i="22"/>
  <c r="B143" i="22"/>
  <c r="B136" i="22"/>
  <c r="B135" i="22"/>
  <c r="B134" i="22"/>
  <c r="B133" i="22"/>
  <c r="B132" i="22"/>
  <c r="B131" i="22"/>
  <c r="B130" i="22"/>
  <c r="B129" i="22"/>
  <c r="B128" i="22"/>
  <c r="B127" i="22"/>
  <c r="B126" i="22"/>
  <c r="B125" i="22"/>
  <c r="B124" i="22"/>
  <c r="B123" i="22"/>
  <c r="B122" i="22"/>
  <c r="B121" i="22"/>
  <c r="B120" i="22"/>
  <c r="B119" i="22"/>
  <c r="B118" i="22"/>
  <c r="B117" i="22"/>
  <c r="B116" i="22"/>
  <c r="B111" i="22"/>
  <c r="B110" i="22"/>
  <c r="B109" i="22"/>
  <c r="B108" i="22"/>
  <c r="B107" i="22"/>
  <c r="B106" i="22"/>
  <c r="B105" i="22"/>
  <c r="B104" i="22"/>
  <c r="B103" i="22"/>
  <c r="B102" i="22"/>
  <c r="B101" i="22"/>
  <c r="B100" i="22"/>
  <c r="B99" i="22"/>
  <c r="B98" i="22"/>
  <c r="B97" i="22"/>
  <c r="B96" i="22"/>
  <c r="B95" i="22"/>
  <c r="B94" i="22"/>
  <c r="B93" i="22"/>
  <c r="B92" i="22"/>
  <c r="B91" i="22"/>
  <c r="B81" i="22"/>
  <c r="B80" i="22"/>
  <c r="B79" i="22"/>
  <c r="B78" i="22"/>
  <c r="B77" i="22"/>
  <c r="B76" i="22"/>
  <c r="B75" i="22"/>
  <c r="B74" i="22"/>
  <c r="B73" i="22"/>
  <c r="B72" i="22"/>
  <c r="B71" i="22"/>
  <c r="B70" i="22"/>
  <c r="B69" i="22"/>
  <c r="B68" i="22"/>
  <c r="B67" i="22"/>
  <c r="B66" i="22"/>
  <c r="B65" i="22"/>
  <c r="B64" i="22"/>
  <c r="B63" i="22"/>
  <c r="B62" i="22"/>
  <c r="B61" i="22"/>
  <c r="H240" i="22"/>
  <c r="B363" i="21"/>
  <c r="B362" i="21"/>
  <c r="B361" i="21"/>
  <c r="B360" i="21"/>
  <c r="B359" i="21"/>
  <c r="B358" i="21"/>
  <c r="B357" i="21"/>
  <c r="B356" i="21"/>
  <c r="B355" i="21"/>
  <c r="B354" i="21"/>
  <c r="B353" i="21"/>
  <c r="B352" i="21"/>
  <c r="B351" i="21"/>
  <c r="B350" i="21"/>
  <c r="B349" i="21"/>
  <c r="B348" i="21"/>
  <c r="B347" i="21"/>
  <c r="B346" i="21"/>
  <c r="B345" i="21"/>
  <c r="B344" i="21"/>
  <c r="B343" i="21"/>
  <c r="B338" i="21"/>
  <c r="B337" i="21"/>
  <c r="B336" i="21"/>
  <c r="B335" i="21"/>
  <c r="B334" i="21"/>
  <c r="B333" i="21"/>
  <c r="B332" i="21"/>
  <c r="B331" i="21"/>
  <c r="B330" i="21"/>
  <c r="B329" i="21"/>
  <c r="B328" i="21"/>
  <c r="B327" i="21"/>
  <c r="B326" i="21"/>
  <c r="B325" i="21"/>
  <c r="B324" i="21"/>
  <c r="B323" i="21"/>
  <c r="B322" i="21"/>
  <c r="B321" i="21"/>
  <c r="B320" i="21"/>
  <c r="B319" i="21"/>
  <c r="B318" i="21"/>
  <c r="B313" i="21"/>
  <c r="B312" i="21"/>
  <c r="B311" i="21"/>
  <c r="B310" i="21"/>
  <c r="B309" i="21"/>
  <c r="B308" i="21"/>
  <c r="B307" i="21"/>
  <c r="B306" i="21"/>
  <c r="B305" i="21"/>
  <c r="B304" i="21"/>
  <c r="B303" i="21"/>
  <c r="B302" i="21"/>
  <c r="B301" i="21"/>
  <c r="B300" i="21"/>
  <c r="B299" i="21"/>
  <c r="B298" i="21"/>
  <c r="B297" i="21"/>
  <c r="B296" i="21"/>
  <c r="B295" i="21"/>
  <c r="B294" i="21"/>
  <c r="B293" i="21"/>
  <c r="B288" i="21"/>
  <c r="B287" i="21"/>
  <c r="B286" i="21"/>
  <c r="B285" i="21"/>
  <c r="B284" i="21"/>
  <c r="B283" i="21"/>
  <c r="B282" i="21"/>
  <c r="B281" i="21"/>
  <c r="B280" i="21"/>
  <c r="B279" i="21"/>
  <c r="B278" i="21"/>
  <c r="B277" i="21"/>
  <c r="B276" i="21"/>
  <c r="B275" i="21"/>
  <c r="B274" i="21"/>
  <c r="B273" i="21"/>
  <c r="B272" i="21"/>
  <c r="B271" i="21"/>
  <c r="B270" i="21"/>
  <c r="B269" i="21"/>
  <c r="B268" i="21"/>
  <c r="B263" i="21"/>
  <c r="B262" i="21"/>
  <c r="B261" i="21"/>
  <c r="B260" i="21"/>
  <c r="B259" i="21"/>
  <c r="B258" i="21"/>
  <c r="B257" i="21"/>
  <c r="B256" i="21"/>
  <c r="B255" i="21"/>
  <c r="B254" i="21"/>
  <c r="B253" i="21"/>
  <c r="B252" i="21"/>
  <c r="B251" i="21"/>
  <c r="B250" i="21"/>
  <c r="B249" i="21"/>
  <c r="B248" i="21"/>
  <c r="B247" i="21"/>
  <c r="B246" i="21"/>
  <c r="B245" i="21"/>
  <c r="B244" i="21"/>
  <c r="B243" i="21"/>
  <c r="B238" i="21"/>
  <c r="B237" i="21"/>
  <c r="B236" i="21"/>
  <c r="B235" i="21"/>
  <c r="B234" i="21"/>
  <c r="B233" i="21"/>
  <c r="B232" i="21"/>
  <c r="B231" i="21"/>
  <c r="B230" i="21"/>
  <c r="B229" i="21"/>
  <c r="B228" i="21"/>
  <c r="B227" i="21"/>
  <c r="B226" i="21"/>
  <c r="B225" i="21"/>
  <c r="B224" i="21"/>
  <c r="B223" i="21"/>
  <c r="B222" i="21"/>
  <c r="B221" i="21"/>
  <c r="B220" i="21"/>
  <c r="B219" i="21"/>
  <c r="B218" i="21"/>
  <c r="B213" i="21"/>
  <c r="B212" i="21"/>
  <c r="B211" i="21"/>
  <c r="B210" i="21"/>
  <c r="B209" i="21"/>
  <c r="B208" i="21"/>
  <c r="B207" i="21"/>
  <c r="B206" i="21"/>
  <c r="B205" i="21"/>
  <c r="B204" i="21"/>
  <c r="B203" i="21"/>
  <c r="B202" i="21"/>
  <c r="B201" i="21"/>
  <c r="B200" i="21"/>
  <c r="B199" i="21"/>
  <c r="B198" i="21"/>
  <c r="B197" i="21"/>
  <c r="B196" i="21"/>
  <c r="B195" i="21"/>
  <c r="B194" i="21"/>
  <c r="B193" i="21"/>
  <c r="B188" i="21"/>
  <c r="B187" i="21"/>
  <c r="B186" i="21"/>
  <c r="B185" i="21"/>
  <c r="B184" i="21"/>
  <c r="B183" i="21"/>
  <c r="B182" i="21"/>
  <c r="B181" i="21"/>
  <c r="B180" i="21"/>
  <c r="B179" i="21"/>
  <c r="B178" i="21"/>
  <c r="B177" i="21"/>
  <c r="B176" i="21"/>
  <c r="B175" i="21"/>
  <c r="B174" i="21"/>
  <c r="B173" i="21"/>
  <c r="B172" i="21"/>
  <c r="B171" i="21"/>
  <c r="B170" i="21"/>
  <c r="B169" i="21"/>
  <c r="B168" i="21"/>
  <c r="B163" i="21"/>
  <c r="B162" i="21"/>
  <c r="B161" i="21"/>
  <c r="B160" i="21"/>
  <c r="B159" i="21"/>
  <c r="B158" i="21"/>
  <c r="B157" i="21"/>
  <c r="B156" i="21"/>
  <c r="B155" i="21"/>
  <c r="B154" i="21"/>
  <c r="B153" i="21"/>
  <c r="B152" i="21"/>
  <c r="B151" i="21"/>
  <c r="B150" i="21"/>
  <c r="B149" i="21"/>
  <c r="B148" i="21"/>
  <c r="B147" i="21"/>
  <c r="B146" i="21"/>
  <c r="B145" i="21"/>
  <c r="B144" i="21"/>
  <c r="B143" i="21"/>
  <c r="B136" i="21"/>
  <c r="B135" i="21"/>
  <c r="B134" i="21"/>
  <c r="B133" i="21"/>
  <c r="B132" i="21"/>
  <c r="B131" i="21"/>
  <c r="B130" i="21"/>
  <c r="B129" i="21"/>
  <c r="B128" i="21"/>
  <c r="B127" i="21"/>
  <c r="B126" i="21"/>
  <c r="B125" i="21"/>
  <c r="B124" i="21"/>
  <c r="B123" i="21"/>
  <c r="B122" i="21"/>
  <c r="B121" i="21"/>
  <c r="B120" i="21"/>
  <c r="B119" i="21"/>
  <c r="B118" i="21"/>
  <c r="B117" i="21"/>
  <c r="B116" i="21"/>
  <c r="B111" i="21"/>
  <c r="B110" i="21"/>
  <c r="B109" i="21"/>
  <c r="B108" i="21"/>
  <c r="B107" i="21"/>
  <c r="B106" i="21"/>
  <c r="B105" i="21"/>
  <c r="B104" i="21"/>
  <c r="B103" i="21"/>
  <c r="B102" i="21"/>
  <c r="B101" i="21"/>
  <c r="B100" i="21"/>
  <c r="B99" i="21"/>
  <c r="B98" i="21"/>
  <c r="B97" i="21"/>
  <c r="B96" i="21"/>
  <c r="B95" i="21"/>
  <c r="B94" i="21"/>
  <c r="B93" i="21"/>
  <c r="B92" i="21"/>
  <c r="B91" i="21"/>
  <c r="B81" i="21"/>
  <c r="B80" i="21"/>
  <c r="B79" i="21"/>
  <c r="B78" i="21"/>
  <c r="B77" i="21"/>
  <c r="B76" i="21"/>
  <c r="B75" i="21"/>
  <c r="B74" i="21"/>
  <c r="B73" i="21"/>
  <c r="B72" i="21"/>
  <c r="B71" i="21"/>
  <c r="B70" i="21"/>
  <c r="B69" i="21"/>
  <c r="B68" i="21"/>
  <c r="B67" i="21"/>
  <c r="B66" i="21"/>
  <c r="B65" i="21"/>
  <c r="B64" i="21"/>
  <c r="B63" i="21"/>
  <c r="B62" i="21"/>
  <c r="B61" i="21"/>
  <c r="H215" i="21"/>
  <c r="H190" i="21"/>
  <c r="B363" i="20"/>
  <c r="B362" i="20"/>
  <c r="B361" i="20"/>
  <c r="B360" i="20"/>
  <c r="B359" i="20"/>
  <c r="B358" i="20"/>
  <c r="B357" i="20"/>
  <c r="B356" i="20"/>
  <c r="B355" i="20"/>
  <c r="B354" i="20"/>
  <c r="B353" i="20"/>
  <c r="B352" i="20"/>
  <c r="B351" i="20"/>
  <c r="B350" i="20"/>
  <c r="B349" i="20"/>
  <c r="B348" i="20"/>
  <c r="B347" i="20"/>
  <c r="B346" i="20"/>
  <c r="B345" i="20"/>
  <c r="B344" i="20"/>
  <c r="B343" i="20"/>
  <c r="B338" i="20"/>
  <c r="B337" i="20"/>
  <c r="B336" i="20"/>
  <c r="B335" i="20"/>
  <c r="B334" i="20"/>
  <c r="B333" i="20"/>
  <c r="B332" i="20"/>
  <c r="B331" i="20"/>
  <c r="B330" i="20"/>
  <c r="B329" i="20"/>
  <c r="B328" i="20"/>
  <c r="B327" i="20"/>
  <c r="B326" i="20"/>
  <c r="B325" i="20"/>
  <c r="B324" i="20"/>
  <c r="B323" i="20"/>
  <c r="B322" i="20"/>
  <c r="B321" i="20"/>
  <c r="B320" i="20"/>
  <c r="B319" i="20"/>
  <c r="B318" i="20"/>
  <c r="B313" i="20"/>
  <c r="B312" i="20"/>
  <c r="B311" i="20"/>
  <c r="B310" i="20"/>
  <c r="B309" i="20"/>
  <c r="B308" i="20"/>
  <c r="B307" i="20"/>
  <c r="B306" i="20"/>
  <c r="B305" i="20"/>
  <c r="B304" i="20"/>
  <c r="B303" i="20"/>
  <c r="B302" i="20"/>
  <c r="B301" i="20"/>
  <c r="B300" i="20"/>
  <c r="B299" i="20"/>
  <c r="B298" i="20"/>
  <c r="B297" i="20"/>
  <c r="B296" i="20"/>
  <c r="B295" i="20"/>
  <c r="B294" i="20"/>
  <c r="B293" i="20"/>
  <c r="B288" i="20"/>
  <c r="B287" i="20"/>
  <c r="B286" i="20"/>
  <c r="B285" i="20"/>
  <c r="B284" i="20"/>
  <c r="B283" i="20"/>
  <c r="B282" i="20"/>
  <c r="B281" i="20"/>
  <c r="B280" i="20"/>
  <c r="B279" i="20"/>
  <c r="B278" i="20"/>
  <c r="B277" i="20"/>
  <c r="B276" i="20"/>
  <c r="B275" i="20"/>
  <c r="B274" i="20"/>
  <c r="B273" i="20"/>
  <c r="B272" i="20"/>
  <c r="B271" i="20"/>
  <c r="B270" i="20"/>
  <c r="B269" i="20"/>
  <c r="B268" i="20"/>
  <c r="B263" i="20"/>
  <c r="B262" i="20"/>
  <c r="B261" i="20"/>
  <c r="B260" i="20"/>
  <c r="B259" i="20"/>
  <c r="B258" i="20"/>
  <c r="B257" i="20"/>
  <c r="B256" i="20"/>
  <c r="B255" i="20"/>
  <c r="B254" i="20"/>
  <c r="B253" i="20"/>
  <c r="B252" i="20"/>
  <c r="B251" i="20"/>
  <c r="B250" i="20"/>
  <c r="B249" i="20"/>
  <c r="B248" i="20"/>
  <c r="B247" i="20"/>
  <c r="B246" i="20"/>
  <c r="B245" i="20"/>
  <c r="B244" i="20"/>
  <c r="B243" i="20"/>
  <c r="B238" i="20"/>
  <c r="B237" i="20"/>
  <c r="B236" i="20"/>
  <c r="B235" i="20"/>
  <c r="B234" i="20"/>
  <c r="B233" i="20"/>
  <c r="B232" i="20"/>
  <c r="B231" i="20"/>
  <c r="B230" i="20"/>
  <c r="B229" i="20"/>
  <c r="B228" i="20"/>
  <c r="B227" i="20"/>
  <c r="B226" i="20"/>
  <c r="B225" i="20"/>
  <c r="B224" i="20"/>
  <c r="B223" i="20"/>
  <c r="B222" i="20"/>
  <c r="B221" i="20"/>
  <c r="B220" i="20"/>
  <c r="B219" i="20"/>
  <c r="B218" i="20"/>
  <c r="B213" i="20"/>
  <c r="B212" i="20"/>
  <c r="B211" i="20"/>
  <c r="B210" i="20"/>
  <c r="B209" i="20"/>
  <c r="B208" i="20"/>
  <c r="B207" i="20"/>
  <c r="B206" i="20"/>
  <c r="B205" i="20"/>
  <c r="B204" i="20"/>
  <c r="B203" i="20"/>
  <c r="B202" i="20"/>
  <c r="B201" i="20"/>
  <c r="B200" i="20"/>
  <c r="B199" i="20"/>
  <c r="B198" i="20"/>
  <c r="B197" i="20"/>
  <c r="B196" i="20"/>
  <c r="B195" i="20"/>
  <c r="B194" i="20"/>
  <c r="B193" i="20"/>
  <c r="B188" i="20"/>
  <c r="B187" i="20"/>
  <c r="B186" i="20"/>
  <c r="B185" i="20"/>
  <c r="B184" i="20"/>
  <c r="B183" i="20"/>
  <c r="B182" i="20"/>
  <c r="B181" i="20"/>
  <c r="B180" i="20"/>
  <c r="B179" i="20"/>
  <c r="B178" i="20"/>
  <c r="B177" i="20"/>
  <c r="B176" i="20"/>
  <c r="B175" i="20"/>
  <c r="B174" i="20"/>
  <c r="B173" i="20"/>
  <c r="B172" i="20"/>
  <c r="B171" i="20"/>
  <c r="B170" i="20"/>
  <c r="B169" i="20"/>
  <c r="B168" i="20"/>
  <c r="B163" i="20"/>
  <c r="B162" i="20"/>
  <c r="B161" i="20"/>
  <c r="B160" i="20"/>
  <c r="B159" i="20"/>
  <c r="B158" i="20"/>
  <c r="B157" i="20"/>
  <c r="B156" i="20"/>
  <c r="B155" i="20"/>
  <c r="B154" i="20"/>
  <c r="B153" i="20"/>
  <c r="B152" i="20"/>
  <c r="B151" i="20"/>
  <c r="B150" i="20"/>
  <c r="B149" i="20"/>
  <c r="B148" i="20"/>
  <c r="B147" i="20"/>
  <c r="B146" i="20"/>
  <c r="B145" i="20"/>
  <c r="B144" i="20"/>
  <c r="B143" i="20"/>
  <c r="I140" i="20"/>
  <c r="B136" i="20"/>
  <c r="B135" i="20"/>
  <c r="B134" i="20"/>
  <c r="B133" i="20"/>
  <c r="B132" i="20"/>
  <c r="B131" i="20"/>
  <c r="B130" i="20"/>
  <c r="B129" i="20"/>
  <c r="B128" i="20"/>
  <c r="B127" i="20"/>
  <c r="B126" i="20"/>
  <c r="B125" i="20"/>
  <c r="B124" i="20"/>
  <c r="B123" i="20"/>
  <c r="B122" i="20"/>
  <c r="B121" i="20"/>
  <c r="B120" i="20"/>
  <c r="B119" i="20"/>
  <c r="B118" i="20"/>
  <c r="B117" i="20"/>
  <c r="B116" i="20"/>
  <c r="B111" i="20"/>
  <c r="B110" i="20"/>
  <c r="B109" i="20"/>
  <c r="B108" i="20"/>
  <c r="B107" i="20"/>
  <c r="B106" i="20"/>
  <c r="B105" i="20"/>
  <c r="B104" i="20"/>
  <c r="B103" i="20"/>
  <c r="B102" i="20"/>
  <c r="B101" i="20"/>
  <c r="B100" i="20"/>
  <c r="B99" i="20"/>
  <c r="B98" i="20"/>
  <c r="B97" i="20"/>
  <c r="B96" i="20"/>
  <c r="B95" i="20"/>
  <c r="B94" i="20"/>
  <c r="B93" i="20"/>
  <c r="B92" i="20"/>
  <c r="B91" i="20"/>
  <c r="B81" i="20"/>
  <c r="B80" i="20"/>
  <c r="B79" i="20"/>
  <c r="B78" i="20"/>
  <c r="B77" i="20"/>
  <c r="B76" i="20"/>
  <c r="B75" i="20"/>
  <c r="B74" i="20"/>
  <c r="B73" i="20"/>
  <c r="B72" i="20"/>
  <c r="B71" i="20"/>
  <c r="B70" i="20"/>
  <c r="B69" i="20"/>
  <c r="B68" i="20"/>
  <c r="B67" i="20"/>
  <c r="B66" i="20"/>
  <c r="B65" i="20"/>
  <c r="B64" i="20"/>
  <c r="B63" i="20"/>
  <c r="B62" i="20"/>
  <c r="B61" i="20"/>
  <c r="H240" i="20"/>
  <c r="B363" i="19"/>
  <c r="B362" i="19"/>
  <c r="B361" i="19"/>
  <c r="B360" i="19"/>
  <c r="B359" i="19"/>
  <c r="B358" i="19"/>
  <c r="B357" i="19"/>
  <c r="B356" i="19"/>
  <c r="B355" i="19"/>
  <c r="B354" i="19"/>
  <c r="B353" i="19"/>
  <c r="B352" i="19"/>
  <c r="B351" i="19"/>
  <c r="B350" i="19"/>
  <c r="B349" i="19"/>
  <c r="B348" i="19"/>
  <c r="B347" i="19"/>
  <c r="B346" i="19"/>
  <c r="B345" i="19"/>
  <c r="B344" i="19"/>
  <c r="B343" i="19"/>
  <c r="B338" i="19"/>
  <c r="B337" i="19"/>
  <c r="B336" i="19"/>
  <c r="B335" i="19"/>
  <c r="B334" i="19"/>
  <c r="B333" i="19"/>
  <c r="B332" i="19"/>
  <c r="B331" i="19"/>
  <c r="B330" i="19"/>
  <c r="B329" i="19"/>
  <c r="B328" i="19"/>
  <c r="B327" i="19"/>
  <c r="B326" i="19"/>
  <c r="B325" i="19"/>
  <c r="B324" i="19"/>
  <c r="B323" i="19"/>
  <c r="B322" i="19"/>
  <c r="B321" i="19"/>
  <c r="B320" i="19"/>
  <c r="B319" i="19"/>
  <c r="B318" i="19"/>
  <c r="B313" i="19"/>
  <c r="B312" i="19"/>
  <c r="B311" i="19"/>
  <c r="B310" i="19"/>
  <c r="B309" i="19"/>
  <c r="B308" i="19"/>
  <c r="B307" i="19"/>
  <c r="B306" i="19"/>
  <c r="B305" i="19"/>
  <c r="B304" i="19"/>
  <c r="B303" i="19"/>
  <c r="B302" i="19"/>
  <c r="B301" i="19"/>
  <c r="B300" i="19"/>
  <c r="B299" i="19"/>
  <c r="B298" i="19"/>
  <c r="B297" i="19"/>
  <c r="B296" i="19"/>
  <c r="B295" i="19"/>
  <c r="B294" i="19"/>
  <c r="B293" i="19"/>
  <c r="B288" i="19"/>
  <c r="B287" i="19"/>
  <c r="B286" i="19"/>
  <c r="B285" i="19"/>
  <c r="B284" i="19"/>
  <c r="B283" i="19"/>
  <c r="B282" i="19"/>
  <c r="B281" i="19"/>
  <c r="B280" i="19"/>
  <c r="B279" i="19"/>
  <c r="B278" i="19"/>
  <c r="B277" i="19"/>
  <c r="B276" i="19"/>
  <c r="B275" i="19"/>
  <c r="B274" i="19"/>
  <c r="B273" i="19"/>
  <c r="B272" i="19"/>
  <c r="B271" i="19"/>
  <c r="B270" i="19"/>
  <c r="B269" i="19"/>
  <c r="B268" i="19"/>
  <c r="B263" i="19"/>
  <c r="B262" i="19"/>
  <c r="B261" i="19"/>
  <c r="B260" i="19"/>
  <c r="B259" i="19"/>
  <c r="B258" i="19"/>
  <c r="B257" i="19"/>
  <c r="B256" i="19"/>
  <c r="B255" i="19"/>
  <c r="B254" i="19"/>
  <c r="B253" i="19"/>
  <c r="B252" i="19"/>
  <c r="B251" i="19"/>
  <c r="B250" i="19"/>
  <c r="B249" i="19"/>
  <c r="B248" i="19"/>
  <c r="B247" i="19"/>
  <c r="B246" i="19"/>
  <c r="B245" i="19"/>
  <c r="B244" i="19"/>
  <c r="B243" i="19"/>
  <c r="B238" i="19"/>
  <c r="B237" i="19"/>
  <c r="B236" i="19"/>
  <c r="B235" i="19"/>
  <c r="B234" i="19"/>
  <c r="B233" i="19"/>
  <c r="B232" i="19"/>
  <c r="B231" i="19"/>
  <c r="B230" i="19"/>
  <c r="B229" i="19"/>
  <c r="B228" i="19"/>
  <c r="B227" i="19"/>
  <c r="B226" i="19"/>
  <c r="B225" i="19"/>
  <c r="B224" i="19"/>
  <c r="B223" i="19"/>
  <c r="B222" i="19"/>
  <c r="B221" i="19"/>
  <c r="B220" i="19"/>
  <c r="B219" i="19"/>
  <c r="B218" i="19"/>
  <c r="B213" i="19"/>
  <c r="B212" i="19"/>
  <c r="B211" i="19"/>
  <c r="B210" i="19"/>
  <c r="B209" i="19"/>
  <c r="B208" i="19"/>
  <c r="B207" i="19"/>
  <c r="B206" i="19"/>
  <c r="B205" i="19"/>
  <c r="B204" i="19"/>
  <c r="B203" i="19"/>
  <c r="B202" i="19"/>
  <c r="B201" i="19"/>
  <c r="B200" i="19"/>
  <c r="B199" i="19"/>
  <c r="B198" i="19"/>
  <c r="B197" i="19"/>
  <c r="B196" i="19"/>
  <c r="B195" i="19"/>
  <c r="B194" i="19"/>
  <c r="B193" i="19"/>
  <c r="B188" i="19"/>
  <c r="B187" i="19"/>
  <c r="B186" i="19"/>
  <c r="B185" i="19"/>
  <c r="B184" i="19"/>
  <c r="B183" i="19"/>
  <c r="B182" i="19"/>
  <c r="B181" i="19"/>
  <c r="B180" i="19"/>
  <c r="B179" i="19"/>
  <c r="B178" i="19"/>
  <c r="B177" i="19"/>
  <c r="B176" i="19"/>
  <c r="B175" i="19"/>
  <c r="B174" i="19"/>
  <c r="B173" i="19"/>
  <c r="B172" i="19"/>
  <c r="B171" i="19"/>
  <c r="B170" i="19"/>
  <c r="B169" i="19"/>
  <c r="B168" i="19"/>
  <c r="B163" i="19"/>
  <c r="B162" i="19"/>
  <c r="B161" i="19"/>
  <c r="B160" i="19"/>
  <c r="B159" i="19"/>
  <c r="B158" i="19"/>
  <c r="B157" i="19"/>
  <c r="B156" i="19"/>
  <c r="B155" i="19"/>
  <c r="B154" i="19"/>
  <c r="B153" i="19"/>
  <c r="B152" i="19"/>
  <c r="B151" i="19"/>
  <c r="B150" i="19"/>
  <c r="B149" i="19"/>
  <c r="B148" i="19"/>
  <c r="B147" i="19"/>
  <c r="B146" i="19"/>
  <c r="B145" i="19"/>
  <c r="B144" i="19"/>
  <c r="B143" i="19"/>
  <c r="I140" i="19"/>
  <c r="B136" i="19"/>
  <c r="B135" i="19"/>
  <c r="B134" i="19"/>
  <c r="B133" i="19"/>
  <c r="B132" i="19"/>
  <c r="B131" i="19"/>
  <c r="B130" i="19"/>
  <c r="B129" i="19"/>
  <c r="B128" i="19"/>
  <c r="B127" i="19"/>
  <c r="B126" i="19"/>
  <c r="B125" i="19"/>
  <c r="B124" i="19"/>
  <c r="B123" i="19"/>
  <c r="B122" i="19"/>
  <c r="B121" i="19"/>
  <c r="B120" i="19"/>
  <c r="B119" i="19"/>
  <c r="B118" i="19"/>
  <c r="B117" i="19"/>
  <c r="B116" i="19"/>
  <c r="B111" i="19"/>
  <c r="B110" i="19"/>
  <c r="B109" i="19"/>
  <c r="B108" i="19"/>
  <c r="B107" i="19"/>
  <c r="B106" i="19"/>
  <c r="B105" i="19"/>
  <c r="B104" i="19"/>
  <c r="B103" i="19"/>
  <c r="B102" i="19"/>
  <c r="B101" i="19"/>
  <c r="B100" i="19"/>
  <c r="B99" i="19"/>
  <c r="B98" i="19"/>
  <c r="B97" i="19"/>
  <c r="B96" i="19"/>
  <c r="B95" i="19"/>
  <c r="B94" i="19"/>
  <c r="B93" i="19"/>
  <c r="B92" i="19"/>
  <c r="B91" i="19"/>
  <c r="B81" i="19"/>
  <c r="B80" i="19"/>
  <c r="B79" i="19"/>
  <c r="B78" i="19"/>
  <c r="B77" i="19"/>
  <c r="B76" i="19"/>
  <c r="B75" i="19"/>
  <c r="B74" i="19"/>
  <c r="B73" i="19"/>
  <c r="B72" i="19"/>
  <c r="B71" i="19"/>
  <c r="B70" i="19"/>
  <c r="B69" i="19"/>
  <c r="B68" i="19"/>
  <c r="B67" i="19"/>
  <c r="B66" i="19"/>
  <c r="B65" i="19"/>
  <c r="B64" i="19"/>
  <c r="B63" i="19"/>
  <c r="B62" i="19"/>
  <c r="B61" i="19"/>
  <c r="H190" i="19"/>
  <c r="B363" i="18"/>
  <c r="B362" i="18"/>
  <c r="B361" i="18"/>
  <c r="B360" i="18"/>
  <c r="B359" i="18"/>
  <c r="B358" i="18"/>
  <c r="B357" i="18"/>
  <c r="B356" i="18"/>
  <c r="B355" i="18"/>
  <c r="B354" i="18"/>
  <c r="B353" i="18"/>
  <c r="B352" i="18"/>
  <c r="B351" i="18"/>
  <c r="B350" i="18"/>
  <c r="B349" i="18"/>
  <c r="B348" i="18"/>
  <c r="B347" i="18"/>
  <c r="B346" i="18"/>
  <c r="B345" i="18"/>
  <c r="B344" i="18"/>
  <c r="B343" i="18"/>
  <c r="B338" i="18"/>
  <c r="B337" i="18"/>
  <c r="B336" i="18"/>
  <c r="B335" i="18"/>
  <c r="B334" i="18"/>
  <c r="B333" i="18"/>
  <c r="B332" i="18"/>
  <c r="B331" i="18"/>
  <c r="B330" i="18"/>
  <c r="B329" i="18"/>
  <c r="B328" i="18"/>
  <c r="B327" i="18"/>
  <c r="B326" i="18"/>
  <c r="B325" i="18"/>
  <c r="B324" i="18"/>
  <c r="B323" i="18"/>
  <c r="B322" i="18"/>
  <c r="B321" i="18"/>
  <c r="B320" i="18"/>
  <c r="B319" i="18"/>
  <c r="B318" i="18"/>
  <c r="B313" i="18"/>
  <c r="B312" i="18"/>
  <c r="B311" i="18"/>
  <c r="B310" i="18"/>
  <c r="B309" i="18"/>
  <c r="B308" i="18"/>
  <c r="B307" i="18"/>
  <c r="B306" i="18"/>
  <c r="B305" i="18"/>
  <c r="B304" i="18"/>
  <c r="B303" i="18"/>
  <c r="B302" i="18"/>
  <c r="B301" i="18"/>
  <c r="B300" i="18"/>
  <c r="B299" i="18"/>
  <c r="B298" i="18"/>
  <c r="B297" i="18"/>
  <c r="B296" i="18"/>
  <c r="B295" i="18"/>
  <c r="B294" i="18"/>
  <c r="B293" i="18"/>
  <c r="B288" i="18"/>
  <c r="B287" i="18"/>
  <c r="B286" i="18"/>
  <c r="B285" i="18"/>
  <c r="B284" i="18"/>
  <c r="B283" i="18"/>
  <c r="B282" i="18"/>
  <c r="B281" i="18"/>
  <c r="B280" i="18"/>
  <c r="B279" i="18"/>
  <c r="B278" i="18"/>
  <c r="B277" i="18"/>
  <c r="B276" i="18"/>
  <c r="B275" i="18"/>
  <c r="B274" i="18"/>
  <c r="B273" i="18"/>
  <c r="B272" i="18"/>
  <c r="B271" i="18"/>
  <c r="B270" i="18"/>
  <c r="B269" i="18"/>
  <c r="B268" i="18"/>
  <c r="B263" i="18"/>
  <c r="B262" i="18"/>
  <c r="B261" i="18"/>
  <c r="B260" i="18"/>
  <c r="B259" i="18"/>
  <c r="B258" i="18"/>
  <c r="B257" i="18"/>
  <c r="B256" i="18"/>
  <c r="B255" i="18"/>
  <c r="B254" i="18"/>
  <c r="B253" i="18"/>
  <c r="B252" i="18"/>
  <c r="B251" i="18"/>
  <c r="B250" i="18"/>
  <c r="B249" i="18"/>
  <c r="B248" i="18"/>
  <c r="B247" i="18"/>
  <c r="B246" i="18"/>
  <c r="B245" i="18"/>
  <c r="B244" i="18"/>
  <c r="B243" i="18"/>
  <c r="B238" i="18"/>
  <c r="B237" i="18"/>
  <c r="B236" i="18"/>
  <c r="B235" i="18"/>
  <c r="B234" i="18"/>
  <c r="B233" i="18"/>
  <c r="B232" i="18"/>
  <c r="B231" i="18"/>
  <c r="B230" i="18"/>
  <c r="B229" i="18"/>
  <c r="B228" i="18"/>
  <c r="B227" i="18"/>
  <c r="B226" i="18"/>
  <c r="B225" i="18"/>
  <c r="B224" i="18"/>
  <c r="B223" i="18"/>
  <c r="B222" i="18"/>
  <c r="B221" i="18"/>
  <c r="B220" i="18"/>
  <c r="B219" i="18"/>
  <c r="B218" i="18"/>
  <c r="B213" i="18"/>
  <c r="B212" i="18"/>
  <c r="B211" i="18"/>
  <c r="B210" i="18"/>
  <c r="B209" i="18"/>
  <c r="B208" i="18"/>
  <c r="B207" i="18"/>
  <c r="B206" i="18"/>
  <c r="B205" i="18"/>
  <c r="B204" i="18"/>
  <c r="B203" i="18"/>
  <c r="B202" i="18"/>
  <c r="B201" i="18"/>
  <c r="B200" i="18"/>
  <c r="B199" i="18"/>
  <c r="B198" i="18"/>
  <c r="B197" i="18"/>
  <c r="B196" i="18"/>
  <c r="B195" i="18"/>
  <c r="B194" i="18"/>
  <c r="B193" i="18"/>
  <c r="B188" i="18"/>
  <c r="B187" i="18"/>
  <c r="B186" i="18"/>
  <c r="B185" i="18"/>
  <c r="B184" i="18"/>
  <c r="B183" i="18"/>
  <c r="B182" i="18"/>
  <c r="B181" i="18"/>
  <c r="B180" i="18"/>
  <c r="B179" i="18"/>
  <c r="B178" i="18"/>
  <c r="B177" i="18"/>
  <c r="B176" i="18"/>
  <c r="B175" i="18"/>
  <c r="B174" i="18"/>
  <c r="B173" i="18"/>
  <c r="B172" i="18"/>
  <c r="B171" i="18"/>
  <c r="B170" i="18"/>
  <c r="B169" i="18"/>
  <c r="B168" i="18"/>
  <c r="B163" i="18"/>
  <c r="B162" i="18"/>
  <c r="B161" i="18"/>
  <c r="B160" i="18"/>
  <c r="B159" i="18"/>
  <c r="B158" i="18"/>
  <c r="B157" i="18"/>
  <c r="B156" i="18"/>
  <c r="B155" i="18"/>
  <c r="B154" i="18"/>
  <c r="B153" i="18"/>
  <c r="B152" i="18"/>
  <c r="B151" i="18"/>
  <c r="B150" i="18"/>
  <c r="B149" i="18"/>
  <c r="B148" i="18"/>
  <c r="B147" i="18"/>
  <c r="B146" i="18"/>
  <c r="B145" i="18"/>
  <c r="B144" i="18"/>
  <c r="B143" i="18"/>
  <c r="I140" i="18"/>
  <c r="B136" i="18"/>
  <c r="B135" i="18"/>
  <c r="B134" i="18"/>
  <c r="B133" i="18"/>
  <c r="B132" i="18"/>
  <c r="B131" i="18"/>
  <c r="B130" i="18"/>
  <c r="B129" i="18"/>
  <c r="B128" i="18"/>
  <c r="B127" i="18"/>
  <c r="B126" i="18"/>
  <c r="B125" i="18"/>
  <c r="B124" i="18"/>
  <c r="B123" i="18"/>
  <c r="B122" i="18"/>
  <c r="B121" i="18"/>
  <c r="B120" i="18"/>
  <c r="B119" i="18"/>
  <c r="B118" i="18"/>
  <c r="B117" i="18"/>
  <c r="B116" i="18"/>
  <c r="B111" i="18"/>
  <c r="B110" i="18"/>
  <c r="B109" i="18"/>
  <c r="B108" i="18"/>
  <c r="B107" i="18"/>
  <c r="B106" i="18"/>
  <c r="B105" i="18"/>
  <c r="B104" i="18"/>
  <c r="B103" i="18"/>
  <c r="B102" i="18"/>
  <c r="B101" i="18"/>
  <c r="B100" i="18"/>
  <c r="B99" i="18"/>
  <c r="B98" i="18"/>
  <c r="B97" i="18"/>
  <c r="B96" i="18"/>
  <c r="B95" i="18"/>
  <c r="B94" i="18"/>
  <c r="B93" i="18"/>
  <c r="B92" i="18"/>
  <c r="B91" i="18"/>
  <c r="B81" i="18"/>
  <c r="B80" i="18"/>
  <c r="B79" i="18"/>
  <c r="B78" i="18"/>
  <c r="B77" i="18"/>
  <c r="B76" i="18"/>
  <c r="B75" i="18"/>
  <c r="B74" i="18"/>
  <c r="B73" i="18"/>
  <c r="B72" i="18"/>
  <c r="B71" i="18"/>
  <c r="B70" i="18"/>
  <c r="B69" i="18"/>
  <c r="B68" i="18"/>
  <c r="B67" i="18"/>
  <c r="B66" i="18"/>
  <c r="B65" i="18"/>
  <c r="B64" i="18"/>
  <c r="B63" i="18"/>
  <c r="B62" i="18"/>
  <c r="B61" i="18"/>
  <c r="B363" i="17"/>
  <c r="B362" i="17"/>
  <c r="B361" i="17"/>
  <c r="B360" i="17"/>
  <c r="B359" i="17"/>
  <c r="B358" i="17"/>
  <c r="B357" i="17"/>
  <c r="B356" i="17"/>
  <c r="B355" i="17"/>
  <c r="B354" i="17"/>
  <c r="B353" i="17"/>
  <c r="B352" i="17"/>
  <c r="B351" i="17"/>
  <c r="B350" i="17"/>
  <c r="B349" i="17"/>
  <c r="B348" i="17"/>
  <c r="B347" i="17"/>
  <c r="B346" i="17"/>
  <c r="B345" i="17"/>
  <c r="B344" i="17"/>
  <c r="B343" i="17"/>
  <c r="B338" i="17"/>
  <c r="B337" i="17"/>
  <c r="B336" i="17"/>
  <c r="B335" i="17"/>
  <c r="B334" i="17"/>
  <c r="B333" i="17"/>
  <c r="B332" i="17"/>
  <c r="B331" i="17"/>
  <c r="B330" i="17"/>
  <c r="B329" i="17"/>
  <c r="B328" i="17"/>
  <c r="B327" i="17"/>
  <c r="B326" i="17"/>
  <c r="B325" i="17"/>
  <c r="B324" i="17"/>
  <c r="B323" i="17"/>
  <c r="B322" i="17"/>
  <c r="B321" i="17"/>
  <c r="B320" i="17"/>
  <c r="B319" i="17"/>
  <c r="B318" i="17"/>
  <c r="B313" i="17"/>
  <c r="B312" i="17"/>
  <c r="B311" i="17"/>
  <c r="B310" i="17"/>
  <c r="B309" i="17"/>
  <c r="B308" i="17"/>
  <c r="B307" i="17"/>
  <c r="B306" i="17"/>
  <c r="B305" i="17"/>
  <c r="B304" i="17"/>
  <c r="B303" i="17"/>
  <c r="B302" i="17"/>
  <c r="B301" i="17"/>
  <c r="B300" i="17"/>
  <c r="B299" i="17"/>
  <c r="B298" i="17"/>
  <c r="B297" i="17"/>
  <c r="B296" i="17"/>
  <c r="B295" i="17"/>
  <c r="B294" i="17"/>
  <c r="B293" i="17"/>
  <c r="B288" i="17"/>
  <c r="B287" i="17"/>
  <c r="B286" i="17"/>
  <c r="B285" i="17"/>
  <c r="B284" i="17"/>
  <c r="B283" i="17"/>
  <c r="B282" i="17"/>
  <c r="B281" i="17"/>
  <c r="B280" i="17"/>
  <c r="B279" i="17"/>
  <c r="B278" i="17"/>
  <c r="B277" i="17"/>
  <c r="B276" i="17"/>
  <c r="B275" i="17"/>
  <c r="B274" i="17"/>
  <c r="B273" i="17"/>
  <c r="B272" i="17"/>
  <c r="B271" i="17"/>
  <c r="B270" i="17"/>
  <c r="B269" i="17"/>
  <c r="B268" i="17"/>
  <c r="B263" i="17"/>
  <c r="B262" i="17"/>
  <c r="B261" i="17"/>
  <c r="B260" i="17"/>
  <c r="B259" i="17"/>
  <c r="B258" i="17"/>
  <c r="B257" i="17"/>
  <c r="B256" i="17"/>
  <c r="B255" i="17"/>
  <c r="B254" i="17"/>
  <c r="B253" i="17"/>
  <c r="B252" i="17"/>
  <c r="B251" i="17"/>
  <c r="B250" i="17"/>
  <c r="B249" i="17"/>
  <c r="B248" i="17"/>
  <c r="B247" i="17"/>
  <c r="B246" i="17"/>
  <c r="B245" i="17"/>
  <c r="B244" i="17"/>
  <c r="B243" i="17"/>
  <c r="B238" i="17"/>
  <c r="B237" i="17"/>
  <c r="B236" i="17"/>
  <c r="B235" i="17"/>
  <c r="B234" i="17"/>
  <c r="B233" i="17"/>
  <c r="B232" i="17"/>
  <c r="B231" i="17"/>
  <c r="B230" i="17"/>
  <c r="B229" i="17"/>
  <c r="B228" i="17"/>
  <c r="B227" i="17"/>
  <c r="B226" i="17"/>
  <c r="B225" i="17"/>
  <c r="B224" i="17"/>
  <c r="B223" i="17"/>
  <c r="B222" i="17"/>
  <c r="B221" i="17"/>
  <c r="B220" i="17"/>
  <c r="B219" i="17"/>
  <c r="B218" i="17"/>
  <c r="B213" i="17"/>
  <c r="B212" i="17"/>
  <c r="B211" i="17"/>
  <c r="B210" i="17"/>
  <c r="B209" i="17"/>
  <c r="B208" i="17"/>
  <c r="B207" i="17"/>
  <c r="B206" i="17"/>
  <c r="B205" i="17"/>
  <c r="B204" i="17"/>
  <c r="B203" i="17"/>
  <c r="B202" i="17"/>
  <c r="B201" i="17"/>
  <c r="B200" i="17"/>
  <c r="B199" i="17"/>
  <c r="B198" i="17"/>
  <c r="B197" i="17"/>
  <c r="B196" i="17"/>
  <c r="B195" i="17"/>
  <c r="B194" i="17"/>
  <c r="B193" i="17"/>
  <c r="B188" i="17"/>
  <c r="B187" i="17"/>
  <c r="B186" i="17"/>
  <c r="B185" i="17"/>
  <c r="B184" i="17"/>
  <c r="B183" i="17"/>
  <c r="B182" i="17"/>
  <c r="B181" i="17"/>
  <c r="B180" i="17"/>
  <c r="B179" i="17"/>
  <c r="B178" i="17"/>
  <c r="B177" i="17"/>
  <c r="B176" i="17"/>
  <c r="B175" i="17"/>
  <c r="B174" i="17"/>
  <c r="B173" i="17"/>
  <c r="B172" i="17"/>
  <c r="B171" i="17"/>
  <c r="B170" i="17"/>
  <c r="B169" i="17"/>
  <c r="B168" i="17"/>
  <c r="B163" i="17"/>
  <c r="B162" i="17"/>
  <c r="B161" i="17"/>
  <c r="B160" i="17"/>
  <c r="B159" i="17"/>
  <c r="B158" i="17"/>
  <c r="B157" i="17"/>
  <c r="B156" i="17"/>
  <c r="B155" i="17"/>
  <c r="B154" i="17"/>
  <c r="B153" i="17"/>
  <c r="B152" i="17"/>
  <c r="B151" i="17"/>
  <c r="B150" i="17"/>
  <c r="B149" i="17"/>
  <c r="B148" i="17"/>
  <c r="B147" i="17"/>
  <c r="B146" i="17"/>
  <c r="B145" i="17"/>
  <c r="B144" i="17"/>
  <c r="B143" i="17"/>
  <c r="I140" i="17"/>
  <c r="B136" i="17"/>
  <c r="B135" i="17"/>
  <c r="B134" i="17"/>
  <c r="B133" i="17"/>
  <c r="B132" i="17"/>
  <c r="B131" i="17"/>
  <c r="B130" i="17"/>
  <c r="B129" i="17"/>
  <c r="B128" i="17"/>
  <c r="B127" i="17"/>
  <c r="B126" i="17"/>
  <c r="B125" i="17"/>
  <c r="B124" i="17"/>
  <c r="B123" i="17"/>
  <c r="B122" i="17"/>
  <c r="B121" i="17"/>
  <c r="B120" i="17"/>
  <c r="B119" i="17"/>
  <c r="B118" i="17"/>
  <c r="B117" i="17"/>
  <c r="B116" i="17"/>
  <c r="B111" i="17"/>
  <c r="B110" i="17"/>
  <c r="B109" i="17"/>
  <c r="B108" i="17"/>
  <c r="B107" i="17"/>
  <c r="B106" i="17"/>
  <c r="B105" i="17"/>
  <c r="B104" i="17"/>
  <c r="B103" i="17"/>
  <c r="B102" i="17"/>
  <c r="B101" i="17"/>
  <c r="B100" i="17"/>
  <c r="B99" i="17"/>
  <c r="B98" i="17"/>
  <c r="B97" i="17"/>
  <c r="B96" i="17"/>
  <c r="B95" i="17"/>
  <c r="B94" i="17"/>
  <c r="B93" i="17"/>
  <c r="B92" i="17"/>
  <c r="B91" i="17"/>
  <c r="B81" i="17"/>
  <c r="B80" i="17"/>
  <c r="B79" i="17"/>
  <c r="B78" i="17"/>
  <c r="B77" i="17"/>
  <c r="B76" i="17"/>
  <c r="B75" i="17"/>
  <c r="B74" i="17"/>
  <c r="B73" i="17"/>
  <c r="B72" i="17"/>
  <c r="B71" i="17"/>
  <c r="B70" i="17"/>
  <c r="B69" i="17"/>
  <c r="B68" i="17"/>
  <c r="B67" i="17"/>
  <c r="B66" i="17"/>
  <c r="B65" i="17"/>
  <c r="B64" i="17"/>
  <c r="B63" i="17"/>
  <c r="B62" i="17"/>
  <c r="B61" i="17"/>
  <c r="B363" i="16"/>
  <c r="B362" i="16"/>
  <c r="B361" i="16"/>
  <c r="B360" i="16"/>
  <c r="B359" i="16"/>
  <c r="B358" i="16"/>
  <c r="B357" i="16"/>
  <c r="B356" i="16"/>
  <c r="B355" i="16"/>
  <c r="B354" i="16"/>
  <c r="B353" i="16"/>
  <c r="B352" i="16"/>
  <c r="B351" i="16"/>
  <c r="B350" i="16"/>
  <c r="B349" i="16"/>
  <c r="B348" i="16"/>
  <c r="B347" i="16"/>
  <c r="B346" i="16"/>
  <c r="B345" i="16"/>
  <c r="B344" i="16"/>
  <c r="B343" i="16"/>
  <c r="B338" i="16"/>
  <c r="B337" i="16"/>
  <c r="B336" i="16"/>
  <c r="B335" i="16"/>
  <c r="B334" i="16"/>
  <c r="B333" i="16"/>
  <c r="B332" i="16"/>
  <c r="B331" i="16"/>
  <c r="B330" i="16"/>
  <c r="B329" i="16"/>
  <c r="B328" i="16"/>
  <c r="B327" i="16"/>
  <c r="B326" i="16"/>
  <c r="B325" i="16"/>
  <c r="B324" i="16"/>
  <c r="B323" i="16"/>
  <c r="B322" i="16"/>
  <c r="B321" i="16"/>
  <c r="B320" i="16"/>
  <c r="B319" i="16"/>
  <c r="B318" i="16"/>
  <c r="B313" i="16"/>
  <c r="B312" i="16"/>
  <c r="B311" i="16"/>
  <c r="B310" i="16"/>
  <c r="B309" i="16"/>
  <c r="B308" i="16"/>
  <c r="B307" i="16"/>
  <c r="B306" i="16"/>
  <c r="B305" i="16"/>
  <c r="B304" i="16"/>
  <c r="B303" i="16"/>
  <c r="B302" i="16"/>
  <c r="B301" i="16"/>
  <c r="B300" i="16"/>
  <c r="B299" i="16"/>
  <c r="B298" i="16"/>
  <c r="B297" i="16"/>
  <c r="B296" i="16"/>
  <c r="B295" i="16"/>
  <c r="B294" i="16"/>
  <c r="B293" i="16"/>
  <c r="B288" i="16"/>
  <c r="B287" i="16"/>
  <c r="B286" i="16"/>
  <c r="B285" i="16"/>
  <c r="B284" i="16"/>
  <c r="B283" i="16"/>
  <c r="B282" i="16"/>
  <c r="B281" i="16"/>
  <c r="B280" i="16"/>
  <c r="B279" i="16"/>
  <c r="B278" i="16"/>
  <c r="B277" i="16"/>
  <c r="B276" i="16"/>
  <c r="B275" i="16"/>
  <c r="B274" i="16"/>
  <c r="B273" i="16"/>
  <c r="B272" i="16"/>
  <c r="B271" i="16"/>
  <c r="B270" i="16"/>
  <c r="B269" i="16"/>
  <c r="B268" i="16"/>
  <c r="B263" i="16"/>
  <c r="B262" i="16"/>
  <c r="B261" i="16"/>
  <c r="B260" i="16"/>
  <c r="B259" i="16"/>
  <c r="B258" i="16"/>
  <c r="B257" i="16"/>
  <c r="B256" i="16"/>
  <c r="B255" i="16"/>
  <c r="B254" i="16"/>
  <c r="B253" i="16"/>
  <c r="B252" i="16"/>
  <c r="B251" i="16"/>
  <c r="B250" i="16"/>
  <c r="B249" i="16"/>
  <c r="B248" i="16"/>
  <c r="B247" i="16"/>
  <c r="B246" i="16"/>
  <c r="B245" i="16"/>
  <c r="B244" i="16"/>
  <c r="B243" i="16"/>
  <c r="B238" i="16"/>
  <c r="B237" i="16"/>
  <c r="B236" i="16"/>
  <c r="B235" i="16"/>
  <c r="B234" i="16"/>
  <c r="B233" i="16"/>
  <c r="B232" i="16"/>
  <c r="B231" i="16"/>
  <c r="B230" i="16"/>
  <c r="B229" i="16"/>
  <c r="B228" i="16"/>
  <c r="B227" i="16"/>
  <c r="B226" i="16"/>
  <c r="B225" i="16"/>
  <c r="B224" i="16"/>
  <c r="B223" i="16"/>
  <c r="B222" i="16"/>
  <c r="B221" i="16"/>
  <c r="B220" i="16"/>
  <c r="B219" i="16"/>
  <c r="B218" i="16"/>
  <c r="B213" i="16"/>
  <c r="B212" i="16"/>
  <c r="B211" i="16"/>
  <c r="B210" i="16"/>
  <c r="B209" i="16"/>
  <c r="B208" i="16"/>
  <c r="B207" i="16"/>
  <c r="B206" i="16"/>
  <c r="B205" i="16"/>
  <c r="B204" i="16"/>
  <c r="B203" i="16"/>
  <c r="B202" i="16"/>
  <c r="B201" i="16"/>
  <c r="B200" i="16"/>
  <c r="B199" i="16"/>
  <c r="B198" i="16"/>
  <c r="B197" i="16"/>
  <c r="B196" i="16"/>
  <c r="B195" i="16"/>
  <c r="B194" i="16"/>
  <c r="B193" i="16"/>
  <c r="B188" i="16"/>
  <c r="B187" i="16"/>
  <c r="B186" i="16"/>
  <c r="B185" i="16"/>
  <c r="B184" i="16"/>
  <c r="B183" i="16"/>
  <c r="B182" i="16"/>
  <c r="B181" i="16"/>
  <c r="B180" i="16"/>
  <c r="B179" i="16"/>
  <c r="B178" i="16"/>
  <c r="B177" i="16"/>
  <c r="B176" i="16"/>
  <c r="B175" i="16"/>
  <c r="B174" i="16"/>
  <c r="B173" i="16"/>
  <c r="B172" i="16"/>
  <c r="B171" i="16"/>
  <c r="B170" i="16"/>
  <c r="B169" i="16"/>
  <c r="B168" i="16"/>
  <c r="B163" i="16"/>
  <c r="B162" i="16"/>
  <c r="B161" i="16"/>
  <c r="B160" i="16"/>
  <c r="B159" i="16"/>
  <c r="B158" i="16"/>
  <c r="B157" i="16"/>
  <c r="B156" i="16"/>
  <c r="B155" i="16"/>
  <c r="B154" i="16"/>
  <c r="B153" i="16"/>
  <c r="B152" i="16"/>
  <c r="B151" i="16"/>
  <c r="B150" i="16"/>
  <c r="B149" i="16"/>
  <c r="B148" i="16"/>
  <c r="B147" i="16"/>
  <c r="B146" i="16"/>
  <c r="B145" i="16"/>
  <c r="B144" i="16"/>
  <c r="B143" i="16"/>
  <c r="B136" i="16"/>
  <c r="B135" i="16"/>
  <c r="B134" i="16"/>
  <c r="B133" i="16"/>
  <c r="B132" i="16"/>
  <c r="B131" i="16"/>
  <c r="B130" i="16"/>
  <c r="B129" i="16"/>
  <c r="B128" i="16"/>
  <c r="B127" i="16"/>
  <c r="B126" i="16"/>
  <c r="B125" i="16"/>
  <c r="B124" i="16"/>
  <c r="B123" i="16"/>
  <c r="B122" i="16"/>
  <c r="B121" i="16"/>
  <c r="B120" i="16"/>
  <c r="B119" i="16"/>
  <c r="B118" i="16"/>
  <c r="B117" i="16"/>
  <c r="B116" i="16"/>
  <c r="B111" i="16"/>
  <c r="B110" i="16"/>
  <c r="B109" i="16"/>
  <c r="B108" i="16"/>
  <c r="B107" i="16"/>
  <c r="B106" i="16"/>
  <c r="B105" i="16"/>
  <c r="B104" i="16"/>
  <c r="B103" i="16"/>
  <c r="B102" i="16"/>
  <c r="B101" i="16"/>
  <c r="B100" i="16"/>
  <c r="B99" i="16"/>
  <c r="B98" i="16"/>
  <c r="B97" i="16"/>
  <c r="B96" i="16"/>
  <c r="B95" i="16"/>
  <c r="B94" i="16"/>
  <c r="B93" i="16"/>
  <c r="B92" i="16"/>
  <c r="B91" i="16"/>
  <c r="B81" i="16"/>
  <c r="B80" i="16"/>
  <c r="B79" i="16"/>
  <c r="B78" i="16"/>
  <c r="B77" i="16"/>
  <c r="B76" i="16"/>
  <c r="B75" i="16"/>
  <c r="B74" i="16"/>
  <c r="B73" i="16"/>
  <c r="B72" i="16"/>
  <c r="B71" i="16"/>
  <c r="B70" i="16"/>
  <c r="B68" i="16"/>
  <c r="B67" i="16"/>
  <c r="B66" i="16"/>
  <c r="B65" i="16"/>
  <c r="B64" i="16"/>
  <c r="B63" i="16"/>
  <c r="B62" i="16"/>
  <c r="B61" i="16"/>
  <c r="H215" i="16"/>
  <c r="B363" i="15"/>
  <c r="B362" i="15"/>
  <c r="B361" i="15"/>
  <c r="B360" i="15"/>
  <c r="B359" i="15"/>
  <c r="B358" i="15"/>
  <c r="B357" i="15"/>
  <c r="B356" i="15"/>
  <c r="B355" i="15"/>
  <c r="B354" i="15"/>
  <c r="B353" i="15"/>
  <c r="B352" i="15"/>
  <c r="B338" i="15"/>
  <c r="B337" i="15"/>
  <c r="B336" i="15"/>
  <c r="B335" i="15"/>
  <c r="B334" i="15"/>
  <c r="B333" i="15"/>
  <c r="B332" i="15"/>
  <c r="B331" i="15"/>
  <c r="B330" i="15"/>
  <c r="B329" i="15"/>
  <c r="B328" i="15"/>
  <c r="B327" i="15"/>
  <c r="B313" i="15"/>
  <c r="B312" i="15"/>
  <c r="B311" i="15"/>
  <c r="B310" i="15"/>
  <c r="B309" i="15"/>
  <c r="B308" i="15"/>
  <c r="B307" i="15"/>
  <c r="B306" i="15"/>
  <c r="B305" i="15"/>
  <c r="B304" i="15"/>
  <c r="B303" i="15"/>
  <c r="B302" i="15"/>
  <c r="B288" i="15"/>
  <c r="B287" i="15"/>
  <c r="B286" i="15"/>
  <c r="B285" i="15"/>
  <c r="B284" i="15"/>
  <c r="B283" i="15"/>
  <c r="B282" i="15"/>
  <c r="B281" i="15"/>
  <c r="B280" i="15"/>
  <c r="B279" i="15"/>
  <c r="B278" i="15"/>
  <c r="B277" i="15"/>
  <c r="B263" i="15"/>
  <c r="B262" i="15"/>
  <c r="B261" i="15"/>
  <c r="B260" i="15"/>
  <c r="B259" i="15"/>
  <c r="B258" i="15"/>
  <c r="B257" i="15"/>
  <c r="B256" i="15"/>
  <c r="B255" i="15"/>
  <c r="B254" i="15"/>
  <c r="B253" i="15"/>
  <c r="B252" i="15"/>
  <c r="B238" i="15"/>
  <c r="B237" i="15"/>
  <c r="B236" i="15"/>
  <c r="B235" i="15"/>
  <c r="B234" i="15"/>
  <c r="B233" i="15"/>
  <c r="B232" i="15"/>
  <c r="B231" i="15"/>
  <c r="B230" i="15"/>
  <c r="B229" i="15"/>
  <c r="B228" i="15"/>
  <c r="B227" i="15"/>
  <c r="B213" i="15"/>
  <c r="B212" i="15"/>
  <c r="B211" i="15"/>
  <c r="B210" i="15"/>
  <c r="B209" i="15"/>
  <c r="B208" i="15"/>
  <c r="B207" i="15"/>
  <c r="B206" i="15"/>
  <c r="B205" i="15"/>
  <c r="B204" i="15"/>
  <c r="B203" i="15"/>
  <c r="B202" i="15"/>
  <c r="B188" i="15"/>
  <c r="B187" i="15"/>
  <c r="B186" i="15"/>
  <c r="B185" i="15"/>
  <c r="B184" i="15"/>
  <c r="B183" i="15"/>
  <c r="B182" i="15"/>
  <c r="B181" i="15"/>
  <c r="B180" i="15"/>
  <c r="B179" i="15"/>
  <c r="B178" i="15"/>
  <c r="B177" i="15"/>
  <c r="B163" i="15"/>
  <c r="B162" i="15"/>
  <c r="B161" i="15"/>
  <c r="B160" i="15"/>
  <c r="B159" i="15"/>
  <c r="B158" i="15"/>
  <c r="B157" i="15"/>
  <c r="B156" i="15"/>
  <c r="B155" i="15"/>
  <c r="B154" i="15"/>
  <c r="B153" i="15"/>
  <c r="B152" i="15"/>
  <c r="B136" i="15"/>
  <c r="B135" i="15"/>
  <c r="B134" i="15"/>
  <c r="B133" i="15"/>
  <c r="B132" i="15"/>
  <c r="B131" i="15"/>
  <c r="B130" i="15"/>
  <c r="B129" i="15"/>
  <c r="B128" i="15"/>
  <c r="B127" i="15"/>
  <c r="B126" i="15"/>
  <c r="B125" i="15"/>
  <c r="B111" i="15"/>
  <c r="B110" i="15"/>
  <c r="B109" i="15"/>
  <c r="B108" i="15"/>
  <c r="B107" i="15"/>
  <c r="B106" i="15"/>
  <c r="B105" i="15"/>
  <c r="B104" i="15"/>
  <c r="B103" i="15"/>
  <c r="B102" i="15"/>
  <c r="B101" i="15"/>
  <c r="B100" i="15"/>
  <c r="B81" i="15"/>
  <c r="B80" i="15"/>
  <c r="B79" i="15"/>
  <c r="B78" i="15"/>
  <c r="B77" i="15"/>
  <c r="B76" i="15"/>
  <c r="B75" i="15"/>
  <c r="B74" i="15"/>
  <c r="B73" i="15"/>
  <c r="B72" i="15"/>
  <c r="B71" i="15"/>
  <c r="B70" i="15"/>
  <c r="H240" i="15"/>
  <c r="B363" i="14"/>
  <c r="B362" i="14"/>
  <c r="B361" i="14"/>
  <c r="B360" i="14"/>
  <c r="B359" i="14"/>
  <c r="B358" i="14"/>
  <c r="B357" i="14"/>
  <c r="B356" i="14"/>
  <c r="B355" i="14"/>
  <c r="B354" i="14"/>
  <c r="B353" i="14"/>
  <c r="B352" i="14"/>
  <c r="B351" i="14"/>
  <c r="B350" i="14"/>
  <c r="B349" i="14"/>
  <c r="B348" i="14"/>
  <c r="B347" i="14"/>
  <c r="B346" i="14"/>
  <c r="B345" i="14"/>
  <c r="B344" i="14"/>
  <c r="B343" i="14"/>
  <c r="B338" i="14"/>
  <c r="B337" i="14"/>
  <c r="B336" i="14"/>
  <c r="B335" i="14"/>
  <c r="B334" i="14"/>
  <c r="B333" i="14"/>
  <c r="B332" i="14"/>
  <c r="B331" i="14"/>
  <c r="B330" i="14"/>
  <c r="B329" i="14"/>
  <c r="B328" i="14"/>
  <c r="B327" i="14"/>
  <c r="B326" i="14"/>
  <c r="B325" i="14"/>
  <c r="B324" i="14"/>
  <c r="B323" i="14"/>
  <c r="B322" i="14"/>
  <c r="B321" i="14"/>
  <c r="B320" i="14"/>
  <c r="B319" i="14"/>
  <c r="B318" i="14"/>
  <c r="B313" i="14"/>
  <c r="B312" i="14"/>
  <c r="B311" i="14"/>
  <c r="B310" i="14"/>
  <c r="B309" i="14"/>
  <c r="B308" i="14"/>
  <c r="B307" i="14"/>
  <c r="B306" i="14"/>
  <c r="B305" i="14"/>
  <c r="B304" i="14"/>
  <c r="B303" i="14"/>
  <c r="B302" i="14"/>
  <c r="B301" i="14"/>
  <c r="B300" i="14"/>
  <c r="B299" i="14"/>
  <c r="B298" i="14"/>
  <c r="B297" i="14"/>
  <c r="B296" i="14"/>
  <c r="B295" i="14"/>
  <c r="B294" i="14"/>
  <c r="B293" i="14"/>
  <c r="B288" i="14"/>
  <c r="B287" i="14"/>
  <c r="B286" i="14"/>
  <c r="B285" i="14"/>
  <c r="B284" i="14"/>
  <c r="B283" i="14"/>
  <c r="B282" i="14"/>
  <c r="B281" i="14"/>
  <c r="B280" i="14"/>
  <c r="B279" i="14"/>
  <c r="B278" i="14"/>
  <c r="B277" i="14"/>
  <c r="B276" i="14"/>
  <c r="B275" i="14"/>
  <c r="B274" i="14"/>
  <c r="B273" i="14"/>
  <c r="B272" i="14"/>
  <c r="B271" i="14"/>
  <c r="B270" i="14"/>
  <c r="B269" i="14"/>
  <c r="B268" i="14"/>
  <c r="B263" i="14"/>
  <c r="B262" i="14"/>
  <c r="B261" i="14"/>
  <c r="B260" i="14"/>
  <c r="B259" i="14"/>
  <c r="B258" i="14"/>
  <c r="B257" i="14"/>
  <c r="B256" i="14"/>
  <c r="B255" i="14"/>
  <c r="B254" i="14"/>
  <c r="B253" i="14"/>
  <c r="B252" i="14"/>
  <c r="B251" i="14"/>
  <c r="B250" i="14"/>
  <c r="B249" i="14"/>
  <c r="B248" i="14"/>
  <c r="B247" i="14"/>
  <c r="B246" i="14"/>
  <c r="B245" i="14"/>
  <c r="B244" i="14"/>
  <c r="B243" i="14"/>
  <c r="B238" i="14"/>
  <c r="B237" i="14"/>
  <c r="B236" i="14"/>
  <c r="B235" i="14"/>
  <c r="B234" i="14"/>
  <c r="B233" i="14"/>
  <c r="B232" i="14"/>
  <c r="B231" i="14"/>
  <c r="B230" i="14"/>
  <c r="B229" i="14"/>
  <c r="B228" i="14"/>
  <c r="B227" i="14"/>
  <c r="B226" i="14"/>
  <c r="B225" i="14"/>
  <c r="B224" i="14"/>
  <c r="B223" i="14"/>
  <c r="B222" i="14"/>
  <c r="B221" i="14"/>
  <c r="B220" i="14"/>
  <c r="B219" i="14"/>
  <c r="B218" i="14"/>
  <c r="B213" i="14"/>
  <c r="B212" i="14"/>
  <c r="B211" i="14"/>
  <c r="B210" i="14"/>
  <c r="B209" i="14"/>
  <c r="B208" i="14"/>
  <c r="B207" i="14"/>
  <c r="B206" i="14"/>
  <c r="B205" i="14"/>
  <c r="B204" i="14"/>
  <c r="B203" i="14"/>
  <c r="B202" i="14"/>
  <c r="B201" i="14"/>
  <c r="B200" i="14"/>
  <c r="B199" i="14"/>
  <c r="B198" i="14"/>
  <c r="B197" i="14"/>
  <c r="B196" i="14"/>
  <c r="B195" i="14"/>
  <c r="B194" i="14"/>
  <c r="B193" i="14"/>
  <c r="B188" i="14"/>
  <c r="B187" i="14"/>
  <c r="B186" i="14"/>
  <c r="B185" i="14"/>
  <c r="B184" i="14"/>
  <c r="B183" i="14"/>
  <c r="B182" i="14"/>
  <c r="B181" i="14"/>
  <c r="B180" i="14"/>
  <c r="B179" i="14"/>
  <c r="B178" i="14"/>
  <c r="B177" i="14"/>
  <c r="B176" i="14"/>
  <c r="B175" i="14"/>
  <c r="B174" i="14"/>
  <c r="B173" i="14"/>
  <c r="B172" i="14"/>
  <c r="B171" i="14"/>
  <c r="B170" i="14"/>
  <c r="B169" i="14"/>
  <c r="B168" i="14"/>
  <c r="B163" i="14"/>
  <c r="B162" i="14"/>
  <c r="B161" i="14"/>
  <c r="B160" i="14"/>
  <c r="B159" i="14"/>
  <c r="B158" i="14"/>
  <c r="B157" i="14"/>
  <c r="B156" i="14"/>
  <c r="B155" i="14"/>
  <c r="B154" i="14"/>
  <c r="B153" i="14"/>
  <c r="B152" i="14"/>
  <c r="B151" i="14"/>
  <c r="B150" i="14"/>
  <c r="B149" i="14"/>
  <c r="B148" i="14"/>
  <c r="B147" i="14"/>
  <c r="B146" i="14"/>
  <c r="B145" i="14"/>
  <c r="B144" i="14"/>
  <c r="B143" i="14"/>
  <c r="B136" i="14"/>
  <c r="B135" i="14"/>
  <c r="B134" i="14"/>
  <c r="B133" i="14"/>
  <c r="B132" i="14"/>
  <c r="B131" i="14"/>
  <c r="B130" i="14"/>
  <c r="B129" i="14"/>
  <c r="B128" i="14"/>
  <c r="B127" i="14"/>
  <c r="B126" i="14"/>
  <c r="B125" i="14"/>
  <c r="B124" i="14"/>
  <c r="B123" i="14"/>
  <c r="B122" i="14"/>
  <c r="B121" i="14"/>
  <c r="B120" i="14"/>
  <c r="B119" i="14"/>
  <c r="B118" i="14"/>
  <c r="B117" i="14"/>
  <c r="B116" i="14"/>
  <c r="B111" i="14"/>
  <c r="B110" i="14"/>
  <c r="B109" i="14"/>
  <c r="B108" i="14"/>
  <c r="B107" i="14"/>
  <c r="B106" i="14"/>
  <c r="B105" i="14"/>
  <c r="B104" i="14"/>
  <c r="B103" i="14"/>
  <c r="B102" i="14"/>
  <c r="B101" i="14"/>
  <c r="B100" i="14"/>
  <c r="B99" i="14"/>
  <c r="B98" i="14"/>
  <c r="B97" i="14"/>
  <c r="B96" i="14"/>
  <c r="B95" i="14"/>
  <c r="B94" i="14"/>
  <c r="B93" i="14"/>
  <c r="B92" i="14"/>
  <c r="B91" i="14"/>
  <c r="B81" i="14"/>
  <c r="B80" i="14"/>
  <c r="B79" i="14"/>
  <c r="B78" i="14"/>
  <c r="B77" i="14"/>
  <c r="B76" i="14"/>
  <c r="B75" i="14"/>
  <c r="B74" i="14"/>
  <c r="B73" i="14"/>
  <c r="B72" i="14"/>
  <c r="B71" i="14"/>
  <c r="B70" i="14"/>
  <c r="B68" i="14"/>
  <c r="B67" i="14"/>
  <c r="B66" i="14"/>
  <c r="B65" i="14"/>
  <c r="B64" i="14"/>
  <c r="B63" i="14"/>
  <c r="B62" i="14"/>
  <c r="B61" i="14"/>
  <c r="H190" i="14"/>
  <c r="B363" i="12"/>
  <c r="B362" i="12"/>
  <c r="B361" i="12"/>
  <c r="B360" i="12"/>
  <c r="B359" i="12"/>
  <c r="B358" i="12"/>
  <c r="B357" i="12"/>
  <c r="B356" i="12"/>
  <c r="B355" i="12"/>
  <c r="B354" i="12"/>
  <c r="B353" i="12"/>
  <c r="B352" i="12"/>
  <c r="B351" i="12"/>
  <c r="B350" i="12"/>
  <c r="B349" i="12"/>
  <c r="B348" i="12"/>
  <c r="B347" i="12"/>
  <c r="B346" i="12"/>
  <c r="B345" i="12"/>
  <c r="B344" i="12"/>
  <c r="B343" i="12"/>
  <c r="B338" i="12"/>
  <c r="B337" i="12"/>
  <c r="B336" i="12"/>
  <c r="B335" i="12"/>
  <c r="B334" i="12"/>
  <c r="B333" i="12"/>
  <c r="B332" i="12"/>
  <c r="B331" i="12"/>
  <c r="B330" i="12"/>
  <c r="B329" i="12"/>
  <c r="B328" i="12"/>
  <c r="B327" i="12"/>
  <c r="B326" i="12"/>
  <c r="B325" i="12"/>
  <c r="B324" i="12"/>
  <c r="B323" i="12"/>
  <c r="B322" i="12"/>
  <c r="B321" i="12"/>
  <c r="B320" i="12"/>
  <c r="B319" i="12"/>
  <c r="B318" i="12"/>
  <c r="B313" i="12"/>
  <c r="B312" i="12"/>
  <c r="B311" i="12"/>
  <c r="B310" i="12"/>
  <c r="B309" i="12"/>
  <c r="B308" i="12"/>
  <c r="B307" i="12"/>
  <c r="B306" i="12"/>
  <c r="B305" i="12"/>
  <c r="B304" i="12"/>
  <c r="B303" i="12"/>
  <c r="B302" i="12"/>
  <c r="B301" i="12"/>
  <c r="B300" i="12"/>
  <c r="B299" i="12"/>
  <c r="B298" i="12"/>
  <c r="B297" i="12"/>
  <c r="B296" i="12"/>
  <c r="B295" i="12"/>
  <c r="B294" i="12"/>
  <c r="B293" i="12"/>
  <c r="B288" i="12"/>
  <c r="B287" i="12"/>
  <c r="B286" i="12"/>
  <c r="B285" i="12"/>
  <c r="B284" i="12"/>
  <c r="B283" i="12"/>
  <c r="B282" i="12"/>
  <c r="B281" i="12"/>
  <c r="B280" i="12"/>
  <c r="B279" i="12"/>
  <c r="B278" i="12"/>
  <c r="B277" i="12"/>
  <c r="B276" i="12"/>
  <c r="B275" i="12"/>
  <c r="B274" i="12"/>
  <c r="B273" i="12"/>
  <c r="B272" i="12"/>
  <c r="B271" i="12"/>
  <c r="B270" i="12"/>
  <c r="B269" i="12"/>
  <c r="B268" i="12"/>
  <c r="B263" i="12"/>
  <c r="B262" i="12"/>
  <c r="B261" i="12"/>
  <c r="B260" i="12"/>
  <c r="B259" i="12"/>
  <c r="B258" i="12"/>
  <c r="B257" i="12"/>
  <c r="B256" i="12"/>
  <c r="B255" i="12"/>
  <c r="B254" i="12"/>
  <c r="B253" i="12"/>
  <c r="B252" i="12"/>
  <c r="B251" i="12"/>
  <c r="B250" i="12"/>
  <c r="B249" i="12"/>
  <c r="B248" i="12"/>
  <c r="B247" i="12"/>
  <c r="B246" i="12"/>
  <c r="B245" i="12"/>
  <c r="B244" i="12"/>
  <c r="B243" i="12"/>
  <c r="B238" i="12"/>
  <c r="B237" i="12"/>
  <c r="B236" i="12"/>
  <c r="B235" i="12"/>
  <c r="B234" i="12"/>
  <c r="B233" i="12"/>
  <c r="B232" i="12"/>
  <c r="B231" i="12"/>
  <c r="B230" i="12"/>
  <c r="B229" i="12"/>
  <c r="B228" i="12"/>
  <c r="B227" i="12"/>
  <c r="B226" i="12"/>
  <c r="B225" i="12"/>
  <c r="B224" i="12"/>
  <c r="B223" i="12"/>
  <c r="B222" i="12"/>
  <c r="B221" i="12"/>
  <c r="B220" i="12"/>
  <c r="B219" i="12"/>
  <c r="B218" i="12"/>
  <c r="B213" i="12"/>
  <c r="B212" i="12"/>
  <c r="B211" i="12"/>
  <c r="B210" i="12"/>
  <c r="B209" i="12"/>
  <c r="B208" i="12"/>
  <c r="B207" i="12"/>
  <c r="B206" i="12"/>
  <c r="B205" i="12"/>
  <c r="B204" i="12"/>
  <c r="B203" i="12"/>
  <c r="B202" i="12"/>
  <c r="B201" i="12"/>
  <c r="B200" i="12"/>
  <c r="B199" i="12"/>
  <c r="B198" i="12"/>
  <c r="B197" i="12"/>
  <c r="B196" i="12"/>
  <c r="B195" i="12"/>
  <c r="B194" i="12"/>
  <c r="B193" i="12"/>
  <c r="B188" i="12"/>
  <c r="B187" i="12"/>
  <c r="B186" i="12"/>
  <c r="B185" i="12"/>
  <c r="B184" i="12"/>
  <c r="B183" i="12"/>
  <c r="B182" i="12"/>
  <c r="B181" i="12"/>
  <c r="B180" i="12"/>
  <c r="B179" i="12"/>
  <c r="B178" i="12"/>
  <c r="B177" i="12"/>
  <c r="B176" i="12"/>
  <c r="B175" i="12"/>
  <c r="B174" i="12"/>
  <c r="B173" i="12"/>
  <c r="B172" i="12"/>
  <c r="B171" i="12"/>
  <c r="B170" i="12"/>
  <c r="B169" i="12"/>
  <c r="B168" i="12"/>
  <c r="B163" i="12"/>
  <c r="B162" i="12"/>
  <c r="B161" i="12"/>
  <c r="B160" i="12"/>
  <c r="B159" i="12"/>
  <c r="B158" i="12"/>
  <c r="B157" i="12"/>
  <c r="B156" i="12"/>
  <c r="B155" i="12"/>
  <c r="B154" i="12"/>
  <c r="B153" i="12"/>
  <c r="B152" i="12"/>
  <c r="B151" i="12"/>
  <c r="B150" i="12"/>
  <c r="B149" i="12"/>
  <c r="B148" i="12"/>
  <c r="B147" i="12"/>
  <c r="B146" i="12"/>
  <c r="B145" i="12"/>
  <c r="B144" i="12"/>
  <c r="B143" i="12"/>
  <c r="B136" i="12"/>
  <c r="B135" i="12"/>
  <c r="B134" i="12"/>
  <c r="B133" i="12"/>
  <c r="B132" i="12"/>
  <c r="B131" i="12"/>
  <c r="B130" i="12"/>
  <c r="B129" i="12"/>
  <c r="B128" i="12"/>
  <c r="B127" i="12"/>
  <c r="B126" i="12"/>
  <c r="B125" i="12"/>
  <c r="B124" i="12"/>
  <c r="B123" i="12"/>
  <c r="B122" i="12"/>
  <c r="B121" i="12"/>
  <c r="B120" i="12"/>
  <c r="B119" i="12"/>
  <c r="B118" i="12"/>
  <c r="B117" i="12"/>
  <c r="B116" i="12"/>
  <c r="B111" i="12"/>
  <c r="B110" i="12"/>
  <c r="B109" i="12"/>
  <c r="B108" i="12"/>
  <c r="B107" i="12"/>
  <c r="B106" i="12"/>
  <c r="B105" i="12"/>
  <c r="B104" i="12"/>
  <c r="B103" i="12"/>
  <c r="B102" i="12"/>
  <c r="B101" i="12"/>
  <c r="B100" i="12"/>
  <c r="B99" i="12"/>
  <c r="B98" i="12"/>
  <c r="B97" i="12"/>
  <c r="B96" i="12"/>
  <c r="B95" i="12"/>
  <c r="B94" i="12"/>
  <c r="B93" i="12"/>
  <c r="B92" i="12"/>
  <c r="B91" i="12"/>
  <c r="B81" i="12"/>
  <c r="B80" i="12"/>
  <c r="B79" i="12"/>
  <c r="B78" i="12"/>
  <c r="B77" i="12"/>
  <c r="B76" i="12"/>
  <c r="B75" i="12"/>
  <c r="B74" i="12"/>
  <c r="B73" i="12"/>
  <c r="B72" i="12"/>
  <c r="B71" i="12"/>
  <c r="B70" i="12"/>
  <c r="B68" i="12"/>
  <c r="B67" i="12"/>
  <c r="B66" i="12"/>
  <c r="B65" i="12"/>
  <c r="B64" i="12"/>
  <c r="B63" i="12"/>
  <c r="B62" i="12"/>
  <c r="B61" i="12"/>
  <c r="B363" i="11"/>
  <c r="B362" i="11"/>
  <c r="B361" i="11"/>
  <c r="B360" i="11"/>
  <c r="B359" i="11"/>
  <c r="B358" i="11"/>
  <c r="B357" i="11"/>
  <c r="B356" i="11"/>
  <c r="B355" i="11"/>
  <c r="B354" i="11"/>
  <c r="B353" i="11"/>
  <c r="B352" i="11"/>
  <c r="B351" i="11"/>
  <c r="B350" i="11"/>
  <c r="B349" i="11"/>
  <c r="B348" i="11"/>
  <c r="B347" i="11"/>
  <c r="B346" i="11"/>
  <c r="B345" i="11"/>
  <c r="B344" i="11"/>
  <c r="B343" i="11"/>
  <c r="B338" i="11"/>
  <c r="B337" i="11"/>
  <c r="B336" i="11"/>
  <c r="B335" i="11"/>
  <c r="B334" i="11"/>
  <c r="B333" i="11"/>
  <c r="B332" i="11"/>
  <c r="B331" i="11"/>
  <c r="B330" i="11"/>
  <c r="B329" i="11"/>
  <c r="B328" i="11"/>
  <c r="B327" i="11"/>
  <c r="B326" i="11"/>
  <c r="B325" i="11"/>
  <c r="B324" i="11"/>
  <c r="B323" i="11"/>
  <c r="B322" i="11"/>
  <c r="B321" i="11"/>
  <c r="B320" i="11"/>
  <c r="B319" i="11"/>
  <c r="B318" i="11"/>
  <c r="B313" i="11"/>
  <c r="B312" i="11"/>
  <c r="B311" i="11"/>
  <c r="B310" i="11"/>
  <c r="B309" i="11"/>
  <c r="B308" i="11"/>
  <c r="B307" i="11"/>
  <c r="B306" i="11"/>
  <c r="B305" i="11"/>
  <c r="B304" i="11"/>
  <c r="B303" i="11"/>
  <c r="B302" i="11"/>
  <c r="B301" i="11"/>
  <c r="B300" i="11"/>
  <c r="B299" i="11"/>
  <c r="B298" i="11"/>
  <c r="B297" i="11"/>
  <c r="B296" i="11"/>
  <c r="B295" i="11"/>
  <c r="B294" i="11"/>
  <c r="B293" i="11"/>
  <c r="B288" i="11"/>
  <c r="B287" i="11"/>
  <c r="B286" i="11"/>
  <c r="B285" i="11"/>
  <c r="B284" i="11"/>
  <c r="B283" i="11"/>
  <c r="B282" i="11"/>
  <c r="B281" i="11"/>
  <c r="B280" i="11"/>
  <c r="B279" i="11"/>
  <c r="B278" i="11"/>
  <c r="B277" i="11"/>
  <c r="B276" i="11"/>
  <c r="B275" i="11"/>
  <c r="B274" i="11"/>
  <c r="B273" i="11"/>
  <c r="B272" i="11"/>
  <c r="B271" i="11"/>
  <c r="B270" i="11"/>
  <c r="B269" i="11"/>
  <c r="B268" i="11"/>
  <c r="B263" i="11"/>
  <c r="B262" i="11"/>
  <c r="B261" i="11"/>
  <c r="B260" i="11"/>
  <c r="B259" i="11"/>
  <c r="B258" i="11"/>
  <c r="B257" i="11"/>
  <c r="B256" i="11"/>
  <c r="B255" i="11"/>
  <c r="B254" i="11"/>
  <c r="B253" i="11"/>
  <c r="B252" i="11"/>
  <c r="B251" i="11"/>
  <c r="B250" i="11"/>
  <c r="B249" i="11"/>
  <c r="B248" i="11"/>
  <c r="B247" i="11"/>
  <c r="B246" i="11"/>
  <c r="B245" i="11"/>
  <c r="B244" i="11"/>
  <c r="B243" i="11"/>
  <c r="B238" i="11"/>
  <c r="B237" i="11"/>
  <c r="B236" i="11"/>
  <c r="B235" i="11"/>
  <c r="B234" i="11"/>
  <c r="B233" i="11"/>
  <c r="B232" i="11"/>
  <c r="B231" i="11"/>
  <c r="B230" i="11"/>
  <c r="B229" i="11"/>
  <c r="B228" i="11"/>
  <c r="B227" i="11"/>
  <c r="B226" i="11"/>
  <c r="B225" i="11"/>
  <c r="B224" i="11"/>
  <c r="B223" i="11"/>
  <c r="B222" i="11"/>
  <c r="B221" i="11"/>
  <c r="B220" i="11"/>
  <c r="B219" i="11"/>
  <c r="B218" i="11"/>
  <c r="B213" i="11"/>
  <c r="B212" i="11"/>
  <c r="B211" i="11"/>
  <c r="B210" i="11"/>
  <c r="B209" i="11"/>
  <c r="B208" i="11"/>
  <c r="B207" i="11"/>
  <c r="B206" i="11"/>
  <c r="B205" i="11"/>
  <c r="B204" i="11"/>
  <c r="B203" i="11"/>
  <c r="B202" i="11"/>
  <c r="B201" i="11"/>
  <c r="B200" i="11"/>
  <c r="B199" i="11"/>
  <c r="B198" i="11"/>
  <c r="B197" i="11"/>
  <c r="B196" i="11"/>
  <c r="B195" i="11"/>
  <c r="B194" i="11"/>
  <c r="B193" i="11"/>
  <c r="B188" i="11"/>
  <c r="B187" i="11"/>
  <c r="B186" i="11"/>
  <c r="B185" i="11"/>
  <c r="B184" i="11"/>
  <c r="B183" i="11"/>
  <c r="B182" i="11"/>
  <c r="B181" i="11"/>
  <c r="B180" i="11"/>
  <c r="B179" i="11"/>
  <c r="B178" i="11"/>
  <c r="B177" i="11"/>
  <c r="B176" i="11"/>
  <c r="B175" i="11"/>
  <c r="B174" i="11"/>
  <c r="B173" i="11"/>
  <c r="B172" i="11"/>
  <c r="B171" i="11"/>
  <c r="B170" i="11"/>
  <c r="B169" i="11"/>
  <c r="B168" i="11"/>
  <c r="B163" i="11"/>
  <c r="B162" i="11"/>
  <c r="B161" i="11"/>
  <c r="B160" i="11"/>
  <c r="B159" i="11"/>
  <c r="B158" i="11"/>
  <c r="B157" i="11"/>
  <c r="B156" i="11"/>
  <c r="B155" i="11"/>
  <c r="B154" i="11"/>
  <c r="B153" i="11"/>
  <c r="B152" i="11"/>
  <c r="B151" i="11"/>
  <c r="B150" i="11"/>
  <c r="B149" i="11"/>
  <c r="B148" i="11"/>
  <c r="B147" i="11"/>
  <c r="B146" i="11"/>
  <c r="B145" i="11"/>
  <c r="B144" i="11"/>
  <c r="B143" i="11"/>
  <c r="I140" i="11"/>
  <c r="B136" i="11"/>
  <c r="B135" i="11"/>
  <c r="B134" i="11"/>
  <c r="B133" i="11"/>
  <c r="B132" i="11"/>
  <c r="B131" i="11"/>
  <c r="B130" i="11"/>
  <c r="B129" i="11"/>
  <c r="B128" i="11"/>
  <c r="B127" i="11"/>
  <c r="B126" i="11"/>
  <c r="B125" i="11"/>
  <c r="B124" i="11"/>
  <c r="B123" i="11"/>
  <c r="B122" i="11"/>
  <c r="B121" i="11"/>
  <c r="B120" i="11"/>
  <c r="B119" i="11"/>
  <c r="B118" i="11"/>
  <c r="B117" i="11"/>
  <c r="B116" i="11"/>
  <c r="B111" i="11"/>
  <c r="B110" i="11"/>
  <c r="B109" i="11"/>
  <c r="B108" i="11"/>
  <c r="B107" i="11"/>
  <c r="B106" i="11"/>
  <c r="B105" i="11"/>
  <c r="B104" i="11"/>
  <c r="B103" i="11"/>
  <c r="B102" i="11"/>
  <c r="B101" i="11"/>
  <c r="B100" i="11"/>
  <c r="B99" i="11"/>
  <c r="B98" i="11"/>
  <c r="B97" i="11"/>
  <c r="B96" i="11"/>
  <c r="B95" i="11"/>
  <c r="B94" i="11"/>
  <c r="B93" i="11"/>
  <c r="B92" i="11"/>
  <c r="B91" i="11"/>
  <c r="B81" i="11"/>
  <c r="B80" i="11"/>
  <c r="B79" i="11"/>
  <c r="B78" i="11"/>
  <c r="B77" i="11"/>
  <c r="B76" i="11"/>
  <c r="B75" i="11"/>
  <c r="B74" i="11"/>
  <c r="B73" i="11"/>
  <c r="B72" i="11"/>
  <c r="B71" i="11"/>
  <c r="B70" i="11"/>
  <c r="B68" i="11"/>
  <c r="B67" i="11"/>
  <c r="B66" i="11"/>
  <c r="B65" i="11"/>
  <c r="B64" i="11"/>
  <c r="B63" i="11"/>
  <c r="B62" i="11"/>
  <c r="B61" i="11"/>
  <c r="H215" i="11"/>
  <c r="H190" i="11"/>
  <c r="B363" i="10"/>
  <c r="B362" i="10"/>
  <c r="B361" i="10"/>
  <c r="B360" i="10"/>
  <c r="B359" i="10"/>
  <c r="B358" i="10"/>
  <c r="B357" i="10"/>
  <c r="B356" i="10"/>
  <c r="B355" i="10"/>
  <c r="B354" i="10"/>
  <c r="B353" i="10"/>
  <c r="B352" i="10"/>
  <c r="B351" i="10"/>
  <c r="B350" i="10"/>
  <c r="B349" i="10"/>
  <c r="B348" i="10"/>
  <c r="B347" i="10"/>
  <c r="B346" i="10"/>
  <c r="B345" i="10"/>
  <c r="B344" i="10"/>
  <c r="B343" i="10"/>
  <c r="B338" i="10"/>
  <c r="B337" i="10"/>
  <c r="B336" i="10"/>
  <c r="B335" i="10"/>
  <c r="B334" i="10"/>
  <c r="B333" i="10"/>
  <c r="B332" i="10"/>
  <c r="B331" i="10"/>
  <c r="B330" i="10"/>
  <c r="B329" i="10"/>
  <c r="B328" i="10"/>
  <c r="B327" i="10"/>
  <c r="B326" i="10"/>
  <c r="B325" i="10"/>
  <c r="B324" i="10"/>
  <c r="B323" i="10"/>
  <c r="B322" i="10"/>
  <c r="B321" i="10"/>
  <c r="B320" i="10"/>
  <c r="B319" i="10"/>
  <c r="B318" i="10"/>
  <c r="B313" i="10"/>
  <c r="B312" i="10"/>
  <c r="B311" i="10"/>
  <c r="B310" i="10"/>
  <c r="B309" i="10"/>
  <c r="B308" i="10"/>
  <c r="B307" i="10"/>
  <c r="B306" i="10"/>
  <c r="B305" i="10"/>
  <c r="B304" i="10"/>
  <c r="B303" i="10"/>
  <c r="B302" i="10"/>
  <c r="B301" i="10"/>
  <c r="B300" i="10"/>
  <c r="B299" i="10"/>
  <c r="B298" i="10"/>
  <c r="B297" i="10"/>
  <c r="B296" i="10"/>
  <c r="B295" i="10"/>
  <c r="B294" i="10"/>
  <c r="B293" i="10"/>
  <c r="B288" i="10"/>
  <c r="B287" i="10"/>
  <c r="B286" i="10"/>
  <c r="B285" i="10"/>
  <c r="B284" i="10"/>
  <c r="B283" i="10"/>
  <c r="B282" i="10"/>
  <c r="B281" i="10"/>
  <c r="B280" i="10"/>
  <c r="B279" i="10"/>
  <c r="B278" i="10"/>
  <c r="B277" i="10"/>
  <c r="B276" i="10"/>
  <c r="B275" i="10"/>
  <c r="B274" i="10"/>
  <c r="B273" i="10"/>
  <c r="B272" i="10"/>
  <c r="B271" i="10"/>
  <c r="B270" i="10"/>
  <c r="B269" i="10"/>
  <c r="B268" i="10"/>
  <c r="B263" i="10"/>
  <c r="B262" i="10"/>
  <c r="B261" i="10"/>
  <c r="B260" i="10"/>
  <c r="B259" i="10"/>
  <c r="B258" i="10"/>
  <c r="B257" i="10"/>
  <c r="B256" i="10"/>
  <c r="B255" i="10"/>
  <c r="B254" i="10"/>
  <c r="B253" i="10"/>
  <c r="B252" i="10"/>
  <c r="B251" i="10"/>
  <c r="B250" i="10"/>
  <c r="B249" i="10"/>
  <c r="B248" i="10"/>
  <c r="B247" i="10"/>
  <c r="B246" i="10"/>
  <c r="B245" i="10"/>
  <c r="B244" i="10"/>
  <c r="B243" i="10"/>
  <c r="B238" i="10"/>
  <c r="B237" i="10"/>
  <c r="B236" i="10"/>
  <c r="B235" i="10"/>
  <c r="B234" i="10"/>
  <c r="B233" i="10"/>
  <c r="B232" i="10"/>
  <c r="B231" i="10"/>
  <c r="B230" i="10"/>
  <c r="B229" i="10"/>
  <c r="B228" i="10"/>
  <c r="B227" i="10"/>
  <c r="B226" i="10"/>
  <c r="B225" i="10"/>
  <c r="B224" i="10"/>
  <c r="B223" i="10"/>
  <c r="B222" i="10"/>
  <c r="B221" i="10"/>
  <c r="B220" i="10"/>
  <c r="B219" i="10"/>
  <c r="B218" i="10"/>
  <c r="B213" i="10"/>
  <c r="B212" i="10"/>
  <c r="B211" i="10"/>
  <c r="B210" i="10"/>
  <c r="B209" i="10"/>
  <c r="B208" i="10"/>
  <c r="B207" i="10"/>
  <c r="B206" i="10"/>
  <c r="B205" i="10"/>
  <c r="B204" i="10"/>
  <c r="B203" i="10"/>
  <c r="B202" i="10"/>
  <c r="B201" i="10"/>
  <c r="B200" i="10"/>
  <c r="B199" i="10"/>
  <c r="B198" i="10"/>
  <c r="B197" i="10"/>
  <c r="B196" i="10"/>
  <c r="B195" i="10"/>
  <c r="B194" i="10"/>
  <c r="B193" i="10"/>
  <c r="B188" i="10"/>
  <c r="B187" i="10"/>
  <c r="B186" i="10"/>
  <c r="B185" i="10"/>
  <c r="B184" i="10"/>
  <c r="B183" i="10"/>
  <c r="B182" i="10"/>
  <c r="B181" i="10"/>
  <c r="B180" i="10"/>
  <c r="B179" i="10"/>
  <c r="B178" i="10"/>
  <c r="B177" i="10"/>
  <c r="B176" i="10"/>
  <c r="B175" i="10"/>
  <c r="B174" i="10"/>
  <c r="B173" i="10"/>
  <c r="B172" i="10"/>
  <c r="B171" i="10"/>
  <c r="B170" i="10"/>
  <c r="B169" i="10"/>
  <c r="B168" i="10"/>
  <c r="B163" i="10"/>
  <c r="B162" i="10"/>
  <c r="B161" i="10"/>
  <c r="B160" i="10"/>
  <c r="B159" i="10"/>
  <c r="B158" i="10"/>
  <c r="B157" i="10"/>
  <c r="B156" i="10"/>
  <c r="B155" i="10"/>
  <c r="B154" i="10"/>
  <c r="B153" i="10"/>
  <c r="B152" i="10"/>
  <c r="B151" i="10"/>
  <c r="B150" i="10"/>
  <c r="B149" i="10"/>
  <c r="B148" i="10"/>
  <c r="B147" i="10"/>
  <c r="B146" i="10"/>
  <c r="B145" i="10"/>
  <c r="B144" i="10"/>
  <c r="B143" i="10"/>
  <c r="I140" i="10"/>
  <c r="B136" i="10"/>
  <c r="B135" i="10"/>
  <c r="B134" i="10"/>
  <c r="B133" i="10"/>
  <c r="B132" i="10"/>
  <c r="B131" i="10"/>
  <c r="B130" i="10"/>
  <c r="B129" i="10"/>
  <c r="B128" i="10"/>
  <c r="B127" i="10"/>
  <c r="B126" i="10"/>
  <c r="B125" i="10"/>
  <c r="B124" i="10"/>
  <c r="B123" i="10"/>
  <c r="B122" i="10"/>
  <c r="B121" i="10"/>
  <c r="B120" i="10"/>
  <c r="B119" i="10"/>
  <c r="B118" i="10"/>
  <c r="B117" i="10"/>
  <c r="B116" i="10"/>
  <c r="B111" i="10"/>
  <c r="B110" i="10"/>
  <c r="B109" i="10"/>
  <c r="B108" i="10"/>
  <c r="B107" i="10"/>
  <c r="B106" i="10"/>
  <c r="B105" i="10"/>
  <c r="B104" i="10"/>
  <c r="B103" i="10"/>
  <c r="B102" i="10"/>
  <c r="B101" i="10"/>
  <c r="B100" i="10"/>
  <c r="B99" i="10"/>
  <c r="B98" i="10"/>
  <c r="B97" i="10"/>
  <c r="B96" i="10"/>
  <c r="B95" i="10"/>
  <c r="B94" i="10"/>
  <c r="B93" i="10"/>
  <c r="B92" i="10"/>
  <c r="B91" i="10"/>
  <c r="B81" i="10"/>
  <c r="B80" i="10"/>
  <c r="B79" i="10"/>
  <c r="B78" i="10"/>
  <c r="B77" i="10"/>
  <c r="B76" i="10"/>
  <c r="B75" i="10"/>
  <c r="B74" i="10"/>
  <c r="B73" i="10"/>
  <c r="B72" i="10"/>
  <c r="B71" i="10"/>
  <c r="B70" i="10"/>
  <c r="B68" i="10"/>
  <c r="B67" i="10"/>
  <c r="B66" i="10"/>
  <c r="B65" i="10"/>
  <c r="B64" i="10"/>
  <c r="B63" i="10"/>
  <c r="B62" i="10"/>
  <c r="B61" i="10"/>
  <c r="H240" i="10"/>
  <c r="B363" i="9"/>
  <c r="B362" i="9"/>
  <c r="B361" i="9"/>
  <c r="B360" i="9"/>
  <c r="B359" i="9"/>
  <c r="B358" i="9"/>
  <c r="B357" i="9"/>
  <c r="B356" i="9"/>
  <c r="B355" i="9"/>
  <c r="B354" i="9"/>
  <c r="B353" i="9"/>
  <c r="B352" i="9"/>
  <c r="B351" i="9"/>
  <c r="B350" i="9"/>
  <c r="B349" i="9"/>
  <c r="B348" i="9"/>
  <c r="B347" i="9"/>
  <c r="B346" i="9"/>
  <c r="B345" i="9"/>
  <c r="B344" i="9"/>
  <c r="B343" i="9"/>
  <c r="B338" i="9"/>
  <c r="B337" i="9"/>
  <c r="B336" i="9"/>
  <c r="B335" i="9"/>
  <c r="B334" i="9"/>
  <c r="B333" i="9"/>
  <c r="B332" i="9"/>
  <c r="B331" i="9"/>
  <c r="B330" i="9"/>
  <c r="B329" i="9"/>
  <c r="B328" i="9"/>
  <c r="B327" i="9"/>
  <c r="B326" i="9"/>
  <c r="B325" i="9"/>
  <c r="B324" i="9"/>
  <c r="B323" i="9"/>
  <c r="B322" i="9"/>
  <c r="B321" i="9"/>
  <c r="B320" i="9"/>
  <c r="B319" i="9"/>
  <c r="B318" i="9"/>
  <c r="B313" i="9"/>
  <c r="B312" i="9"/>
  <c r="B311" i="9"/>
  <c r="B310" i="9"/>
  <c r="B309" i="9"/>
  <c r="B308" i="9"/>
  <c r="B307" i="9"/>
  <c r="B306" i="9"/>
  <c r="B305" i="9"/>
  <c r="B304" i="9"/>
  <c r="B303" i="9"/>
  <c r="B302" i="9"/>
  <c r="B301" i="9"/>
  <c r="B300" i="9"/>
  <c r="B299" i="9"/>
  <c r="B298" i="9"/>
  <c r="B297" i="9"/>
  <c r="B296" i="9"/>
  <c r="B295" i="9"/>
  <c r="B294" i="9"/>
  <c r="B293" i="9"/>
  <c r="B288" i="9"/>
  <c r="B287" i="9"/>
  <c r="B286" i="9"/>
  <c r="B285" i="9"/>
  <c r="B284" i="9"/>
  <c r="B283" i="9"/>
  <c r="B282" i="9"/>
  <c r="B281" i="9"/>
  <c r="B280" i="9"/>
  <c r="B279" i="9"/>
  <c r="B278" i="9"/>
  <c r="B277" i="9"/>
  <c r="B276" i="9"/>
  <c r="B275" i="9"/>
  <c r="B274" i="9"/>
  <c r="B273" i="9"/>
  <c r="B272" i="9"/>
  <c r="B271" i="9"/>
  <c r="B270" i="9"/>
  <c r="B269" i="9"/>
  <c r="B268" i="9"/>
  <c r="B263" i="9"/>
  <c r="B262" i="9"/>
  <c r="B261" i="9"/>
  <c r="B260" i="9"/>
  <c r="B259" i="9"/>
  <c r="B258" i="9"/>
  <c r="B257" i="9"/>
  <c r="B256" i="9"/>
  <c r="B255" i="9"/>
  <c r="B254" i="9"/>
  <c r="B253" i="9"/>
  <c r="B252" i="9"/>
  <c r="B251" i="9"/>
  <c r="B250" i="9"/>
  <c r="B249" i="9"/>
  <c r="B248" i="9"/>
  <c r="B247" i="9"/>
  <c r="B246" i="9"/>
  <c r="B245" i="9"/>
  <c r="B244" i="9"/>
  <c r="B243" i="9"/>
  <c r="B238" i="9"/>
  <c r="B237" i="9"/>
  <c r="B236" i="9"/>
  <c r="B235" i="9"/>
  <c r="B234" i="9"/>
  <c r="B233" i="9"/>
  <c r="B232" i="9"/>
  <c r="B231" i="9"/>
  <c r="B230" i="9"/>
  <c r="B229" i="9"/>
  <c r="B228" i="9"/>
  <c r="B227" i="9"/>
  <c r="B226" i="9"/>
  <c r="B225" i="9"/>
  <c r="B224" i="9"/>
  <c r="B223" i="9"/>
  <c r="B222" i="9"/>
  <c r="B221" i="9"/>
  <c r="B220" i="9"/>
  <c r="B219" i="9"/>
  <c r="B218" i="9"/>
  <c r="B213" i="9"/>
  <c r="B212" i="9"/>
  <c r="B211" i="9"/>
  <c r="B210" i="9"/>
  <c r="B209" i="9"/>
  <c r="B208" i="9"/>
  <c r="B207" i="9"/>
  <c r="B206" i="9"/>
  <c r="B205" i="9"/>
  <c r="B204" i="9"/>
  <c r="B203" i="9"/>
  <c r="B202" i="9"/>
  <c r="B201" i="9"/>
  <c r="B200" i="9"/>
  <c r="B199" i="9"/>
  <c r="B198" i="9"/>
  <c r="B197" i="9"/>
  <c r="B196" i="9"/>
  <c r="B195" i="9"/>
  <c r="B194" i="9"/>
  <c r="B193" i="9"/>
  <c r="B188" i="9"/>
  <c r="B187" i="9"/>
  <c r="B186" i="9"/>
  <c r="B185" i="9"/>
  <c r="B184" i="9"/>
  <c r="B183" i="9"/>
  <c r="B182" i="9"/>
  <c r="B181" i="9"/>
  <c r="B180" i="9"/>
  <c r="B179" i="9"/>
  <c r="B178" i="9"/>
  <c r="B177" i="9"/>
  <c r="B176" i="9"/>
  <c r="B175" i="9"/>
  <c r="B174" i="9"/>
  <c r="B173" i="9"/>
  <c r="B172" i="9"/>
  <c r="B171" i="9"/>
  <c r="B170" i="9"/>
  <c r="B169" i="9"/>
  <c r="B168" i="9"/>
  <c r="B163" i="9"/>
  <c r="B162" i="9"/>
  <c r="B161" i="9"/>
  <c r="B160" i="9"/>
  <c r="B159" i="9"/>
  <c r="B158" i="9"/>
  <c r="B157" i="9"/>
  <c r="B156" i="9"/>
  <c r="B155" i="9"/>
  <c r="B154" i="9"/>
  <c r="B153" i="9"/>
  <c r="B152" i="9"/>
  <c r="B151" i="9"/>
  <c r="B150" i="9"/>
  <c r="B149" i="9"/>
  <c r="B148" i="9"/>
  <c r="B147" i="9"/>
  <c r="B146" i="9"/>
  <c r="B145" i="9"/>
  <c r="B144" i="9"/>
  <c r="B143" i="9"/>
  <c r="I140" i="9"/>
  <c r="B136" i="9"/>
  <c r="B135" i="9"/>
  <c r="B134" i="9"/>
  <c r="B133" i="9"/>
  <c r="B132" i="9"/>
  <c r="B131" i="9"/>
  <c r="B130" i="9"/>
  <c r="B129" i="9"/>
  <c r="B128" i="9"/>
  <c r="B127" i="9"/>
  <c r="B126" i="9"/>
  <c r="B125" i="9"/>
  <c r="B124" i="9"/>
  <c r="B123" i="9"/>
  <c r="B122" i="9"/>
  <c r="B121" i="9"/>
  <c r="B120" i="9"/>
  <c r="B119" i="9"/>
  <c r="B118" i="9"/>
  <c r="B117" i="9"/>
  <c r="B116" i="9"/>
  <c r="B111" i="9"/>
  <c r="B110" i="9"/>
  <c r="B109" i="9"/>
  <c r="B108" i="9"/>
  <c r="B107" i="9"/>
  <c r="B106" i="9"/>
  <c r="B105" i="9"/>
  <c r="B104" i="9"/>
  <c r="B103" i="9"/>
  <c r="B102" i="9"/>
  <c r="B101" i="9"/>
  <c r="B100" i="9"/>
  <c r="B99" i="9"/>
  <c r="B98" i="9"/>
  <c r="B97" i="9"/>
  <c r="B96" i="9"/>
  <c r="B95" i="9"/>
  <c r="B94" i="9"/>
  <c r="B93" i="9"/>
  <c r="B92" i="9"/>
  <c r="B91" i="9"/>
  <c r="B81" i="9"/>
  <c r="B80" i="9"/>
  <c r="B79" i="9"/>
  <c r="B78" i="9"/>
  <c r="B77" i="9"/>
  <c r="B76" i="9"/>
  <c r="B75" i="9"/>
  <c r="B74" i="9"/>
  <c r="B73" i="9"/>
  <c r="B72" i="9"/>
  <c r="B71" i="9"/>
  <c r="B70" i="9"/>
  <c r="B69" i="9"/>
  <c r="B68" i="9"/>
  <c r="B67" i="9"/>
  <c r="B66" i="9"/>
  <c r="B65" i="9"/>
  <c r="B64" i="9"/>
  <c r="B63" i="9"/>
  <c r="B62" i="9"/>
  <c r="B61" i="9"/>
  <c r="H190" i="9"/>
  <c r="H240" i="6"/>
  <c r="B61" i="6"/>
  <c r="B62" i="6"/>
  <c r="B63" i="6"/>
  <c r="B64" i="6"/>
  <c r="B65" i="6"/>
  <c r="B66" i="6"/>
  <c r="B67" i="6"/>
  <c r="B68" i="6"/>
  <c r="B69" i="6"/>
  <c r="B70" i="6"/>
  <c r="B71" i="6"/>
  <c r="B72" i="6"/>
  <c r="B73" i="6"/>
  <c r="B74" i="6"/>
  <c r="B75" i="6"/>
  <c r="B76" i="6"/>
  <c r="B77" i="6"/>
  <c r="B78" i="6"/>
  <c r="B79" i="6"/>
  <c r="B80" i="6"/>
  <c r="B81" i="6"/>
  <c r="B91" i="6"/>
  <c r="B92" i="6"/>
  <c r="B93" i="6"/>
  <c r="B94" i="6"/>
  <c r="B95" i="6"/>
  <c r="B96" i="6"/>
  <c r="B97" i="6"/>
  <c r="B98" i="6"/>
  <c r="B99" i="6"/>
  <c r="B100" i="6"/>
  <c r="B101" i="6"/>
  <c r="B102" i="6"/>
  <c r="B103" i="6"/>
  <c r="B104" i="6"/>
  <c r="B105" i="6"/>
  <c r="B106" i="6"/>
  <c r="B107" i="6"/>
  <c r="B108" i="6"/>
  <c r="B109" i="6"/>
  <c r="B110" i="6"/>
  <c r="B111" i="6"/>
  <c r="B116" i="6"/>
  <c r="B117" i="6"/>
  <c r="B118" i="6"/>
  <c r="B119" i="6"/>
  <c r="B120" i="6"/>
  <c r="B121" i="6"/>
  <c r="B122" i="6"/>
  <c r="B123" i="6"/>
  <c r="B124" i="6"/>
  <c r="B125" i="6"/>
  <c r="B126" i="6"/>
  <c r="B127" i="6"/>
  <c r="B128" i="6"/>
  <c r="B129" i="6"/>
  <c r="B130" i="6"/>
  <c r="B131" i="6"/>
  <c r="B132" i="6"/>
  <c r="B133" i="6"/>
  <c r="B134" i="6"/>
  <c r="B135" i="6"/>
  <c r="B136" i="6"/>
  <c r="B143" i="6"/>
  <c r="B144" i="6"/>
  <c r="B145" i="6"/>
  <c r="B146" i="6"/>
  <c r="B147" i="6"/>
  <c r="B148" i="6"/>
  <c r="B149" i="6"/>
  <c r="B150" i="6"/>
  <c r="B151" i="6"/>
  <c r="B152" i="6"/>
  <c r="B153" i="6"/>
  <c r="B154" i="6"/>
  <c r="B155" i="6"/>
  <c r="B156" i="6"/>
  <c r="B157" i="6"/>
  <c r="B158" i="6"/>
  <c r="B159" i="6"/>
  <c r="B160" i="6"/>
  <c r="B161" i="6"/>
  <c r="B162" i="6"/>
  <c r="B163" i="6"/>
  <c r="B168" i="6"/>
  <c r="B169" i="6"/>
  <c r="B170" i="6"/>
  <c r="B171" i="6"/>
  <c r="B172" i="6"/>
  <c r="B173" i="6"/>
  <c r="B174" i="6"/>
  <c r="B175" i="6"/>
  <c r="B176" i="6"/>
  <c r="B177" i="6"/>
  <c r="B178" i="6"/>
  <c r="B179" i="6"/>
  <c r="B180" i="6"/>
  <c r="B181" i="6"/>
  <c r="B182" i="6"/>
  <c r="B183" i="6"/>
  <c r="B184" i="6"/>
  <c r="B185" i="6"/>
  <c r="B186" i="6"/>
  <c r="B187" i="6"/>
  <c r="B188" i="6"/>
  <c r="B193" i="6"/>
  <c r="B194" i="6"/>
  <c r="B195" i="6"/>
  <c r="B196" i="6"/>
  <c r="B197" i="6"/>
  <c r="B198" i="6"/>
  <c r="B199" i="6"/>
  <c r="B200" i="6"/>
  <c r="B201" i="6"/>
  <c r="B202" i="6"/>
  <c r="B203" i="6"/>
  <c r="B204" i="6"/>
  <c r="B205" i="6"/>
  <c r="B206" i="6"/>
  <c r="B207" i="6"/>
  <c r="B208" i="6"/>
  <c r="B209" i="6"/>
  <c r="B210" i="6"/>
  <c r="B211" i="6"/>
  <c r="B212" i="6"/>
  <c r="B213" i="6"/>
  <c r="B218" i="6"/>
  <c r="B219" i="6"/>
  <c r="B220" i="6"/>
  <c r="B221" i="6"/>
  <c r="B222" i="6"/>
  <c r="B223" i="6"/>
  <c r="B224" i="6"/>
  <c r="B225" i="6"/>
  <c r="B226" i="6"/>
  <c r="B227" i="6"/>
  <c r="B228" i="6"/>
  <c r="B229" i="6"/>
  <c r="B230" i="6"/>
  <c r="B231" i="6"/>
  <c r="B232" i="6"/>
  <c r="B233" i="6"/>
  <c r="B234" i="6"/>
  <c r="B235" i="6"/>
  <c r="B236" i="6"/>
  <c r="B237" i="6"/>
  <c r="B238" i="6"/>
  <c r="B243" i="6"/>
  <c r="B244" i="6"/>
  <c r="B245" i="6"/>
  <c r="B246" i="6"/>
  <c r="B247" i="6"/>
  <c r="B248" i="6"/>
  <c r="B249" i="6"/>
  <c r="B250" i="6"/>
  <c r="B251" i="6"/>
  <c r="B252" i="6"/>
  <c r="B253" i="6"/>
  <c r="B254" i="6"/>
  <c r="B255" i="6"/>
  <c r="B256" i="6"/>
  <c r="B257" i="6"/>
  <c r="B258" i="6"/>
  <c r="B259" i="6"/>
  <c r="B260" i="6"/>
  <c r="B261" i="6"/>
  <c r="B262" i="6"/>
  <c r="B263" i="6"/>
  <c r="B268" i="6"/>
  <c r="B269" i="6"/>
  <c r="B270" i="6"/>
  <c r="B271" i="6"/>
  <c r="B272" i="6"/>
  <c r="B273" i="6"/>
  <c r="B274" i="6"/>
  <c r="B275" i="6"/>
  <c r="B276" i="6"/>
  <c r="B277" i="6"/>
  <c r="B278" i="6"/>
  <c r="B279" i="6"/>
  <c r="B280" i="6"/>
  <c r="B281" i="6"/>
  <c r="B282" i="6"/>
  <c r="B283" i="6"/>
  <c r="B284" i="6"/>
  <c r="B285" i="6"/>
  <c r="B286" i="6"/>
  <c r="B287" i="6"/>
  <c r="B288" i="6"/>
  <c r="B293" i="6"/>
  <c r="B294" i="6"/>
  <c r="B295" i="6"/>
  <c r="B296" i="6"/>
  <c r="B297" i="6"/>
  <c r="B298" i="6"/>
  <c r="B299" i="6"/>
  <c r="B300" i="6"/>
  <c r="B301" i="6"/>
  <c r="B302" i="6"/>
  <c r="B303" i="6"/>
  <c r="B304" i="6"/>
  <c r="B305" i="6"/>
  <c r="B306" i="6"/>
  <c r="B307" i="6"/>
  <c r="B308" i="6"/>
  <c r="B309" i="6"/>
  <c r="B310" i="6"/>
  <c r="B311" i="6"/>
  <c r="B312" i="6"/>
  <c r="B313" i="6"/>
  <c r="B318" i="6"/>
  <c r="B319" i="6"/>
  <c r="B320" i="6"/>
  <c r="B321" i="6"/>
  <c r="B322" i="6"/>
  <c r="B323" i="6"/>
  <c r="B324" i="6"/>
  <c r="B325" i="6"/>
  <c r="B326" i="6"/>
  <c r="B327" i="6"/>
  <c r="B328" i="6"/>
  <c r="B329" i="6"/>
  <c r="B330" i="6"/>
  <c r="B331" i="6"/>
  <c r="B332" i="6"/>
  <c r="B333" i="6"/>
  <c r="B334" i="6"/>
  <c r="B335" i="6"/>
  <c r="B336" i="6"/>
  <c r="B337" i="6"/>
  <c r="B338" i="6"/>
  <c r="B343" i="6"/>
  <c r="B344" i="6"/>
  <c r="B345" i="6"/>
  <c r="B346" i="6"/>
  <c r="B347" i="6"/>
  <c r="B348" i="6"/>
  <c r="B349" i="6"/>
  <c r="B350" i="6"/>
  <c r="B351" i="6"/>
  <c r="B352" i="6"/>
  <c r="B353" i="6"/>
  <c r="B354" i="6"/>
  <c r="B355" i="6"/>
  <c r="B356" i="6"/>
  <c r="B357" i="6"/>
  <c r="B358" i="6"/>
  <c r="B359" i="6"/>
  <c r="B360" i="6"/>
  <c r="B361" i="6"/>
  <c r="B362" i="6"/>
  <c r="B363" i="6"/>
  <c r="H68" i="6"/>
  <c r="H86" i="6"/>
  <c r="H78" i="6"/>
  <c r="H68" i="10"/>
  <c r="H72" i="10"/>
  <c r="H78" i="10"/>
  <c r="H86" i="32"/>
  <c r="H86" i="33"/>
  <c r="H69" i="6"/>
  <c r="C81" i="6"/>
  <c r="H80" i="6"/>
  <c r="H64" i="6"/>
  <c r="H86" i="18"/>
  <c r="F294" i="14"/>
  <c r="F344" i="14"/>
  <c r="D305" i="39"/>
  <c r="D355" i="39"/>
  <c r="F302" i="28"/>
  <c r="F352" i="28" s="1"/>
  <c r="F297" i="19"/>
  <c r="F347" i="19" s="1"/>
  <c r="E297" i="38"/>
  <c r="E347" i="38"/>
  <c r="D304" i="16"/>
  <c r="D354" i="16" s="1"/>
  <c r="F303" i="34"/>
  <c r="F353" i="34" s="1"/>
  <c r="G294" i="16"/>
  <c r="G344" i="16"/>
  <c r="G310" i="16"/>
  <c r="G360" i="16"/>
  <c r="G309" i="16"/>
  <c r="G359" i="16"/>
  <c r="F302" i="16"/>
  <c r="F352" i="16" s="1"/>
  <c r="F311" i="16"/>
  <c r="F361" i="16"/>
  <c r="G296" i="21"/>
  <c r="G346" i="21" s="1"/>
  <c r="G300" i="16"/>
  <c r="G350" i="16" s="1"/>
  <c r="G304" i="16"/>
  <c r="G354" i="16" s="1"/>
  <c r="D303" i="16"/>
  <c r="D353" i="16" s="1"/>
  <c r="F307" i="16"/>
  <c r="F357" i="16" s="1"/>
  <c r="G296" i="32"/>
  <c r="G346" i="32"/>
  <c r="F305" i="34"/>
  <c r="F355" i="34" s="1"/>
  <c r="D309" i="16"/>
  <c r="D359" i="16" s="1"/>
  <c r="F297" i="34"/>
  <c r="F347" i="34" s="1"/>
  <c r="E297" i="16"/>
  <c r="E347" i="16" s="1"/>
  <c r="E302" i="16"/>
  <c r="E352" i="16" s="1"/>
  <c r="F304" i="16"/>
  <c r="F354" i="16" s="1"/>
  <c r="F312" i="31"/>
  <c r="F362" i="31"/>
  <c r="C300" i="10"/>
  <c r="C350" i="10"/>
  <c r="F298" i="14"/>
  <c r="F348" i="14"/>
  <c r="G302" i="10"/>
  <c r="G352" i="10"/>
  <c r="D305" i="31"/>
  <c r="D355" i="31"/>
  <c r="D304" i="23"/>
  <c r="D354" i="23"/>
  <c r="F305" i="31"/>
  <c r="F355" i="31"/>
  <c r="F310" i="10"/>
  <c r="F360" i="10"/>
  <c r="E303" i="10"/>
  <c r="E353" i="10"/>
  <c r="F305" i="10"/>
  <c r="F355" i="10"/>
  <c r="E310" i="17"/>
  <c r="E360" i="17" s="1"/>
  <c r="F300" i="25"/>
  <c r="F350" i="25"/>
  <c r="F300" i="10"/>
  <c r="F350" i="10"/>
  <c r="F306" i="23"/>
  <c r="F356" i="23"/>
  <c r="G301" i="23"/>
  <c r="G351" i="23"/>
  <c r="G307" i="10"/>
  <c r="G357" i="10"/>
  <c r="E309" i="31"/>
  <c r="E359" i="31"/>
  <c r="F306" i="31"/>
  <c r="F356" i="31"/>
  <c r="G305" i="31"/>
  <c r="G355" i="31"/>
  <c r="D307" i="10"/>
  <c r="D357" i="10"/>
  <c r="G297" i="14"/>
  <c r="G347" i="14"/>
  <c r="G309" i="17"/>
  <c r="G359" i="17" s="1"/>
  <c r="F302" i="31"/>
  <c r="F352" i="31"/>
  <c r="F312" i="10"/>
  <c r="F362" i="10"/>
  <c r="C303" i="23"/>
  <c r="C353" i="23"/>
  <c r="G300" i="12"/>
  <c r="G350" i="12" s="1"/>
  <c r="F297" i="31"/>
  <c r="F347" i="31"/>
  <c r="E310" i="31"/>
  <c r="E360" i="31"/>
  <c r="F297" i="10"/>
  <c r="F347" i="10"/>
  <c r="D307" i="14"/>
  <c r="D357" i="14"/>
  <c r="G299" i="34"/>
  <c r="G349" i="34"/>
  <c r="F304" i="18"/>
  <c r="F354" i="18" s="1"/>
  <c r="G298" i="14"/>
  <c r="G348" i="14"/>
  <c r="E312" i="34"/>
  <c r="E362" i="34"/>
  <c r="D303" i="35"/>
  <c r="D353" i="35" s="1"/>
  <c r="G312" i="40"/>
  <c r="G362" i="40"/>
  <c r="F309" i="14"/>
  <c r="F359" i="14"/>
  <c r="E309" i="34"/>
  <c r="E359" i="34" s="1"/>
  <c r="G299" i="17"/>
  <c r="G349" i="17" s="1"/>
  <c r="F307" i="33"/>
  <c r="F357" i="33" s="1"/>
  <c r="F301" i="18"/>
  <c r="F351" i="18" s="1"/>
  <c r="E300" i="14"/>
  <c r="E350" i="14"/>
  <c r="D300" i="34"/>
  <c r="D350" i="34" s="1"/>
  <c r="D305" i="35"/>
  <c r="D355" i="35" s="1"/>
  <c r="G298" i="17"/>
  <c r="G348" i="17" s="1"/>
  <c r="G307" i="28"/>
  <c r="G357" i="28" s="1"/>
  <c r="E304" i="28"/>
  <c r="E354" i="28" s="1"/>
  <c r="F311" i="28"/>
  <c r="F361" i="28" s="1"/>
  <c r="G295" i="23"/>
  <c r="G345" i="23"/>
  <c r="F311" i="18"/>
  <c r="F361" i="18" s="1"/>
  <c r="F295" i="14"/>
  <c r="F345" i="14"/>
  <c r="F298" i="23"/>
  <c r="F348" i="23"/>
  <c r="E304" i="14"/>
  <c r="E354" i="14"/>
  <c r="D300" i="14"/>
  <c r="D350" i="14"/>
  <c r="G311" i="28"/>
  <c r="G361" i="28" s="1"/>
  <c r="G312" i="14"/>
  <c r="G362" i="14"/>
  <c r="E307" i="14"/>
  <c r="E357" i="14"/>
  <c r="F299" i="14"/>
  <c r="F349" i="14"/>
  <c r="G305" i="28"/>
  <c r="G355" i="28" s="1"/>
  <c r="F307" i="28"/>
  <c r="F357" i="28" s="1"/>
  <c r="G300" i="23"/>
  <c r="G350" i="23"/>
  <c r="G298" i="24"/>
  <c r="G348" i="24"/>
  <c r="F302" i="18"/>
  <c r="F352" i="18" s="1"/>
  <c r="G294" i="18"/>
  <c r="G344" i="18" s="1"/>
  <c r="G300" i="18"/>
  <c r="G350" i="18" s="1"/>
  <c r="F303" i="35"/>
  <c r="F353" i="35"/>
  <c r="D312" i="35"/>
  <c r="D362" i="35" s="1"/>
  <c r="F310" i="35"/>
  <c r="F360" i="35"/>
  <c r="G298" i="35"/>
  <c r="G348" i="35" s="1"/>
  <c r="G309" i="35"/>
  <c r="G359" i="35"/>
  <c r="G306" i="35"/>
  <c r="G356" i="35" s="1"/>
  <c r="E299" i="14"/>
  <c r="E349" i="14"/>
  <c r="D303" i="14"/>
  <c r="D353" i="14"/>
  <c r="G304" i="14"/>
  <c r="G354" i="14"/>
  <c r="F311" i="14"/>
  <c r="F361" i="14"/>
  <c r="E305" i="14"/>
  <c r="E355" i="14"/>
  <c r="F301" i="14"/>
  <c r="F351" i="14"/>
  <c r="G303" i="14"/>
  <c r="G353" i="14"/>
  <c r="G299" i="14"/>
  <c r="G349" i="14"/>
  <c r="G302" i="14"/>
  <c r="G352" i="14"/>
  <c r="D297" i="14"/>
  <c r="D347" i="14"/>
  <c r="F310" i="14"/>
  <c r="F360" i="14"/>
  <c r="F300" i="14"/>
  <c r="F350" i="14"/>
  <c r="G301" i="41"/>
  <c r="G351" i="41"/>
  <c r="E304" i="22"/>
  <c r="E354" i="22"/>
  <c r="G310" i="22"/>
  <c r="G360" i="22"/>
  <c r="G307" i="22"/>
  <c r="G357" i="22"/>
  <c r="D307" i="22"/>
  <c r="D357" i="22"/>
  <c r="G294" i="24"/>
  <c r="G344" i="24"/>
  <c r="F312" i="34"/>
  <c r="F362" i="34" s="1"/>
  <c r="E310" i="34"/>
  <c r="E360" i="34" s="1"/>
  <c r="E297" i="34"/>
  <c r="E347" i="34" s="1"/>
  <c r="C300" i="34"/>
  <c r="C350" i="34" s="1"/>
  <c r="D309" i="10"/>
  <c r="D359" i="10"/>
  <c r="E305" i="10"/>
  <c r="E355" i="10"/>
  <c r="F309" i="10"/>
  <c r="F359" i="10"/>
  <c r="G301" i="10"/>
  <c r="G351" i="10"/>
  <c r="G310" i="10"/>
  <c r="G360" i="10"/>
  <c r="D304" i="10"/>
  <c r="D354" i="10"/>
  <c r="G297" i="10"/>
  <c r="G347" i="10"/>
  <c r="G308" i="17"/>
  <c r="E305" i="17"/>
  <c r="E355" i="17" s="1"/>
  <c r="F303" i="17"/>
  <c r="F353" i="17" s="1"/>
  <c r="G304" i="17"/>
  <c r="G354" i="17"/>
  <c r="F310" i="17"/>
  <c r="F360" i="17"/>
  <c r="G306" i="17"/>
  <c r="G356" i="17" s="1"/>
  <c r="E301" i="17"/>
  <c r="E351" i="17" s="1"/>
  <c r="D312" i="17"/>
  <c r="D362" i="17"/>
  <c r="G294" i="17"/>
  <c r="G344" i="17"/>
  <c r="F304" i="17"/>
  <c r="F354" i="17" s="1"/>
  <c r="F309" i="28"/>
  <c r="F359" i="28" s="1"/>
  <c r="F300" i="28"/>
  <c r="F350" i="28" s="1"/>
  <c r="E301" i="16"/>
  <c r="E351" i="16"/>
  <c r="E307" i="16"/>
  <c r="E357" i="16" s="1"/>
  <c r="F305" i="16"/>
  <c r="F355" i="16" s="1"/>
  <c r="F299" i="16"/>
  <c r="F349" i="16"/>
  <c r="G312" i="28"/>
  <c r="G362" i="28" s="1"/>
  <c r="G299" i="16"/>
  <c r="G349" i="16" s="1"/>
  <c r="G305" i="16"/>
  <c r="G355" i="16" s="1"/>
  <c r="G295" i="16"/>
  <c r="G345" i="16" s="1"/>
  <c r="E303" i="28"/>
  <c r="E353" i="28" s="1"/>
  <c r="F297" i="16"/>
  <c r="F347" i="16"/>
  <c r="G303" i="16"/>
  <c r="G353" i="16" s="1"/>
  <c r="F303" i="16"/>
  <c r="F353" i="16"/>
  <c r="C303" i="16"/>
  <c r="C353" i="16"/>
  <c r="F306" i="28"/>
  <c r="F356" i="28" s="1"/>
  <c r="F301" i="16"/>
  <c r="F351" i="16" s="1"/>
  <c r="E309" i="16"/>
  <c r="E359" i="16"/>
  <c r="G306" i="16"/>
  <c r="G356" i="16" s="1"/>
  <c r="D307" i="39"/>
  <c r="D357" i="39"/>
  <c r="F301" i="17"/>
  <c r="F351" i="17" s="1"/>
  <c r="F310" i="9"/>
  <c r="F360" i="9" s="1"/>
  <c r="G299" i="9"/>
  <c r="G349" i="9" s="1"/>
  <c r="G304" i="9"/>
  <c r="G354" i="9" s="1"/>
  <c r="D304" i="9"/>
  <c r="D354" i="9" s="1"/>
  <c r="G298" i="9"/>
  <c r="G348" i="9"/>
  <c r="E310" i="9"/>
  <c r="E360" i="9" s="1"/>
  <c r="G310" i="9"/>
  <c r="G360" i="9" s="1"/>
  <c r="G296" i="9"/>
  <c r="G346" i="9" s="1"/>
  <c r="D300" i="24"/>
  <c r="D350" i="24"/>
  <c r="F300" i="24"/>
  <c r="F350" i="24"/>
  <c r="D303" i="25"/>
  <c r="D353" i="25"/>
  <c r="F311" i="25"/>
  <c r="F361" i="25"/>
  <c r="G301" i="25"/>
  <c r="G351" i="25"/>
  <c r="D309" i="12"/>
  <c r="D359" i="12" s="1"/>
  <c r="D300" i="12"/>
  <c r="D350" i="12" s="1"/>
  <c r="G308" i="12"/>
  <c r="G358" i="12" s="1"/>
  <c r="E309" i="12"/>
  <c r="E359" i="12" s="1"/>
  <c r="G305" i="12"/>
  <c r="G355" i="12" s="1"/>
  <c r="E310" i="12"/>
  <c r="E360" i="12" s="1"/>
  <c r="D301" i="41"/>
  <c r="D351" i="41"/>
  <c r="F305" i="23"/>
  <c r="F355" i="23"/>
  <c r="F303" i="23"/>
  <c r="F353" i="23"/>
  <c r="C302" i="23"/>
  <c r="C352" i="23"/>
  <c r="E309" i="23"/>
  <c r="E359" i="23"/>
  <c r="D300" i="23"/>
  <c r="D350" i="23"/>
  <c r="D305" i="11"/>
  <c r="D355" i="11" s="1"/>
  <c r="D309" i="34"/>
  <c r="D359" i="34"/>
  <c r="G301" i="34"/>
  <c r="G351" i="34" s="1"/>
  <c r="F300" i="21"/>
  <c r="F350" i="21" s="1"/>
  <c r="G304" i="25"/>
  <c r="G354" i="25"/>
  <c r="G311" i="25"/>
  <c r="G361" i="25"/>
  <c r="F312" i="25"/>
  <c r="F362" i="25"/>
  <c r="F299" i="12"/>
  <c r="F349" i="12" s="1"/>
  <c r="F307" i="12"/>
  <c r="F357" i="12" s="1"/>
  <c r="F297" i="12"/>
  <c r="F347" i="12" s="1"/>
  <c r="G306" i="12"/>
  <c r="G356" i="12" s="1"/>
  <c r="G309" i="12"/>
  <c r="G359" i="12" s="1"/>
  <c r="F305" i="12"/>
  <c r="F355" i="12" s="1"/>
  <c r="F301" i="41"/>
  <c r="F351" i="41"/>
  <c r="F300" i="23"/>
  <c r="F350" i="23"/>
  <c r="F302" i="23"/>
  <c r="F352" i="23"/>
  <c r="G306" i="23"/>
  <c r="G356" i="23"/>
  <c r="E305" i="23"/>
  <c r="E355" i="23"/>
  <c r="G296" i="23"/>
  <c r="G346" i="23"/>
  <c r="F312" i="23"/>
  <c r="F362" i="23"/>
  <c r="F297" i="23"/>
  <c r="F347" i="23"/>
  <c r="G305" i="23"/>
  <c r="G355" i="23"/>
  <c r="G311" i="23"/>
  <c r="G361" i="23"/>
  <c r="E302" i="23"/>
  <c r="E352" i="23"/>
  <c r="G310" i="23"/>
  <c r="G360" i="23"/>
  <c r="E303" i="23"/>
  <c r="E353" i="23"/>
  <c r="E310" i="23"/>
  <c r="E360" i="23"/>
  <c r="E297" i="23"/>
  <c r="E347" i="23"/>
  <c r="C304" i="23"/>
  <c r="C354" i="23"/>
  <c r="F305" i="33"/>
  <c r="F355" i="33" s="1"/>
  <c r="C303" i="33"/>
  <c r="C353" i="33" s="1"/>
  <c r="F301" i="33"/>
  <c r="F351" i="33" s="1"/>
  <c r="F302" i="33"/>
  <c r="F352" i="33" s="1"/>
  <c r="E307" i="33"/>
  <c r="E357" i="33" s="1"/>
  <c r="G312" i="10"/>
  <c r="G362" i="10"/>
  <c r="G303" i="10"/>
  <c r="G353" i="10"/>
  <c r="G305" i="10"/>
  <c r="G355" i="10"/>
  <c r="D299" i="10"/>
  <c r="D349" i="10"/>
  <c r="F304" i="10"/>
  <c r="F354" i="10"/>
  <c r="G296" i="10"/>
  <c r="G346" i="10"/>
  <c r="G311" i="10"/>
  <c r="G361" i="10"/>
  <c r="E299" i="10"/>
  <c r="E349" i="10"/>
  <c r="D312" i="10"/>
  <c r="D362" i="10"/>
  <c r="E309" i="10"/>
  <c r="E359" i="10"/>
  <c r="D301" i="10"/>
  <c r="D351" i="10"/>
  <c r="G293" i="10"/>
  <c r="G343" i="10"/>
  <c r="G298" i="10"/>
  <c r="G348" i="10"/>
  <c r="E307" i="10"/>
  <c r="E357" i="10"/>
  <c r="G300" i="10"/>
  <c r="G350" i="10"/>
  <c r="G295" i="10"/>
  <c r="G345" i="10"/>
  <c r="F302" i="10"/>
  <c r="F352" i="10"/>
  <c r="G299" i="28"/>
  <c r="G349" i="28" s="1"/>
  <c r="G310" i="28"/>
  <c r="G360" i="28" s="1"/>
  <c r="C310" i="28"/>
  <c r="C360" i="28" s="1"/>
  <c r="G302" i="28"/>
  <c r="G352" i="28" s="1"/>
  <c r="F295" i="28"/>
  <c r="F345" i="28" s="1"/>
  <c r="C305" i="28"/>
  <c r="C355" i="28" s="1"/>
  <c r="G301" i="28"/>
  <c r="G351" i="28" s="1"/>
  <c r="F312" i="28"/>
  <c r="F362" i="28" s="1"/>
  <c r="G304" i="28"/>
  <c r="G354" i="28" s="1"/>
  <c r="G296" i="28"/>
  <c r="G346" i="28" s="1"/>
  <c r="F308" i="28"/>
  <c r="F358" i="28" s="1"/>
  <c r="G297" i="28"/>
  <c r="G347" i="28" s="1"/>
  <c r="F305" i="28"/>
  <c r="F355" i="28" s="1"/>
  <c r="F297" i="28"/>
  <c r="F347" i="28" s="1"/>
  <c r="F301" i="28"/>
  <c r="F351" i="28" s="1"/>
  <c r="E309" i="28"/>
  <c r="E359" i="28" s="1"/>
  <c r="G302" i="32"/>
  <c r="G352" i="32" s="1"/>
  <c r="C307" i="32"/>
  <c r="C357" i="32" s="1"/>
  <c r="E305" i="26"/>
  <c r="E355" i="26" s="1"/>
  <c r="E310" i="26"/>
  <c r="E360" i="26" s="1"/>
  <c r="G302" i="40"/>
  <c r="G352" i="40"/>
  <c r="E305" i="40"/>
  <c r="E355" i="40"/>
  <c r="G311" i="31"/>
  <c r="G361" i="31"/>
  <c r="F303" i="31"/>
  <c r="F353" i="31"/>
  <c r="G301" i="31"/>
  <c r="G351" i="31"/>
  <c r="D304" i="31"/>
  <c r="D354" i="31"/>
  <c r="F298" i="31"/>
  <c r="F348" i="31"/>
  <c r="G296" i="31"/>
  <c r="G346" i="31"/>
  <c r="E302" i="31"/>
  <c r="E352" i="31"/>
  <c r="G302" i="21"/>
  <c r="G352" i="21"/>
  <c r="F308" i="21"/>
  <c r="F358" i="21"/>
  <c r="F303" i="24"/>
  <c r="F353" i="24"/>
  <c r="G293" i="40"/>
  <c r="G343" i="40"/>
  <c r="F307" i="40"/>
  <c r="F357" i="40"/>
  <c r="G295" i="18"/>
  <c r="G345" i="18" s="1"/>
  <c r="E302" i="18"/>
  <c r="E352" i="18" s="1"/>
  <c r="E306" i="18"/>
  <c r="E356" i="18" s="1"/>
  <c r="G308" i="11"/>
  <c r="G358" i="11" s="1"/>
  <c r="G304" i="35"/>
  <c r="G354" i="35" s="1"/>
  <c r="F304" i="35"/>
  <c r="F354" i="35"/>
  <c r="E305" i="35"/>
  <c r="E355" i="35" s="1"/>
  <c r="G308" i="35"/>
  <c r="G358" i="35" s="1"/>
  <c r="D307" i="35"/>
  <c r="D357" i="35" s="1"/>
  <c r="E310" i="35"/>
  <c r="E360" i="35"/>
  <c r="D302" i="35"/>
  <c r="D352" i="35" s="1"/>
  <c r="G294" i="35"/>
  <c r="G344" i="35"/>
  <c r="E305" i="27"/>
  <c r="E355" i="27" s="1"/>
  <c r="D309" i="27"/>
  <c r="D359" i="27" s="1"/>
  <c r="D303" i="27"/>
  <c r="D353" i="27" s="1"/>
  <c r="G311" i="27"/>
  <c r="G361" i="27" s="1"/>
  <c r="G296" i="27"/>
  <c r="G346" i="27" s="1"/>
  <c r="F301" i="11"/>
  <c r="F351" i="11" s="1"/>
  <c r="G294" i="11"/>
  <c r="G344" i="11" s="1"/>
  <c r="E303" i="11"/>
  <c r="E353" i="11" s="1"/>
  <c r="E310" i="11"/>
  <c r="E360" i="11" s="1"/>
  <c r="G309" i="11"/>
  <c r="G359" i="11" s="1"/>
  <c r="C303" i="11"/>
  <c r="C353" i="11" s="1"/>
  <c r="G312" i="11"/>
  <c r="G362" i="11" s="1"/>
  <c r="D307" i="24"/>
  <c r="D357" i="24"/>
  <c r="F310" i="24"/>
  <c r="F360" i="24"/>
  <c r="G308" i="24"/>
  <c r="G358" i="24"/>
  <c r="E300" i="24"/>
  <c r="E350" i="24"/>
  <c r="F309" i="24"/>
  <c r="F359" i="24"/>
  <c r="G304" i="24"/>
  <c r="G354" i="24"/>
  <c r="G303" i="24"/>
  <c r="G353" i="24"/>
  <c r="G299" i="24"/>
  <c r="G349" i="24"/>
  <c r="E297" i="26"/>
  <c r="E347" i="26" s="1"/>
  <c r="C304" i="26"/>
  <c r="C354" i="26" s="1"/>
  <c r="D297" i="26"/>
  <c r="D347" i="26" s="1"/>
  <c r="F304" i="26"/>
  <c r="F354" i="26" s="1"/>
  <c r="G298" i="40"/>
  <c r="G348" i="40"/>
  <c r="F300" i="40"/>
  <c r="F350" i="40"/>
  <c r="D300" i="40"/>
  <c r="D350" i="40"/>
  <c r="E309" i="40"/>
  <c r="E359" i="40"/>
  <c r="D302" i="40"/>
  <c r="D352" i="40"/>
  <c r="D305" i="40"/>
  <c r="D355" i="40"/>
  <c r="F312" i="40"/>
  <c r="F362" i="40"/>
  <c r="G305" i="40"/>
  <c r="G355" i="40"/>
  <c r="D307" i="40"/>
  <c r="D357" i="40"/>
  <c r="F302" i="40"/>
  <c r="F352" i="40"/>
  <c r="F303" i="40"/>
  <c r="F353" i="40"/>
  <c r="G308" i="40"/>
  <c r="G358" i="40"/>
  <c r="E304" i="40"/>
  <c r="E354" i="40"/>
  <c r="G305" i="18"/>
  <c r="G355" i="18" s="1"/>
  <c r="D303" i="18"/>
  <c r="D353" i="18" s="1"/>
  <c r="G309" i="18"/>
  <c r="G359" i="18" s="1"/>
  <c r="E309" i="18"/>
  <c r="E359" i="18" s="1"/>
  <c r="F300" i="18"/>
  <c r="F350" i="18" s="1"/>
  <c r="D309" i="18"/>
  <c r="D359" i="18" s="1"/>
  <c r="D299" i="18"/>
  <c r="D349" i="18" s="1"/>
  <c r="E301" i="18"/>
  <c r="E351" i="18" s="1"/>
  <c r="F312" i="18"/>
  <c r="F362" i="18" s="1"/>
  <c r="G304" i="18"/>
  <c r="G354" i="18" s="1"/>
  <c r="E311" i="18"/>
  <c r="E361" i="18" s="1"/>
  <c r="F305" i="18"/>
  <c r="F355" i="18" s="1"/>
  <c r="E296" i="18"/>
  <c r="E346" i="18" s="1"/>
  <c r="G310" i="18"/>
  <c r="G360" i="18" s="1"/>
  <c r="G304" i="27"/>
  <c r="G354" i="27" s="1"/>
  <c r="G303" i="27"/>
  <c r="G353" i="27" s="1"/>
  <c r="E297" i="27"/>
  <c r="E347" i="27" s="1"/>
  <c r="D302" i="27"/>
  <c r="D352" i="27" s="1"/>
  <c r="G295" i="27"/>
  <c r="G345" i="27" s="1"/>
  <c r="E302" i="27"/>
  <c r="E352" i="27" s="1"/>
  <c r="E303" i="27"/>
  <c r="E353" i="27" s="1"/>
  <c r="E300" i="27"/>
  <c r="E350" i="27" s="1"/>
  <c r="G309" i="38"/>
  <c r="G359" i="38"/>
  <c r="E304" i="38"/>
  <c r="E354" i="38"/>
  <c r="G300" i="31"/>
  <c r="G350" i="31"/>
  <c r="D300" i="31"/>
  <c r="D350" i="31"/>
  <c r="F307" i="31"/>
  <c r="F357" i="31"/>
  <c r="E303" i="31"/>
  <c r="E353" i="31"/>
  <c r="E297" i="31"/>
  <c r="E347" i="31"/>
  <c r="G310" i="31"/>
  <c r="G360" i="31"/>
  <c r="G295" i="31"/>
  <c r="G345" i="31"/>
  <c r="D309" i="31"/>
  <c r="D359" i="31"/>
  <c r="E307" i="31"/>
  <c r="E357" i="31"/>
  <c r="G308" i="31"/>
  <c r="G358" i="31"/>
  <c r="G297" i="21"/>
  <c r="G347" i="21" s="1"/>
  <c r="C300" i="21"/>
  <c r="C350" i="21"/>
  <c r="F301" i="21"/>
  <c r="F351" i="21"/>
  <c r="E303" i="21"/>
  <c r="E353" i="21" s="1"/>
  <c r="D304" i="21"/>
  <c r="D354" i="21" s="1"/>
  <c r="G293" i="21"/>
  <c r="G343" i="21"/>
  <c r="F307" i="21"/>
  <c r="F357" i="21"/>
  <c r="E299" i="21"/>
  <c r="E349" i="21" s="1"/>
  <c r="G310" i="21"/>
  <c r="G360" i="21" s="1"/>
  <c r="G307" i="21"/>
  <c r="G357" i="21"/>
  <c r="G304" i="21"/>
  <c r="G354" i="21"/>
  <c r="G309" i="24"/>
  <c r="G359" i="24"/>
  <c r="F299" i="24"/>
  <c r="F349" i="24"/>
  <c r="G306" i="24"/>
  <c r="G356" i="24"/>
  <c r="E305" i="24"/>
  <c r="E355" i="24"/>
  <c r="F295" i="24"/>
  <c r="F345" i="24"/>
  <c r="D303" i="24"/>
  <c r="D353" i="24"/>
  <c r="F298" i="24"/>
  <c r="F348" i="24"/>
  <c r="F304" i="24"/>
  <c r="F354" i="24"/>
  <c r="F301" i="24"/>
  <c r="F351" i="24"/>
  <c r="E310" i="24"/>
  <c r="E360" i="24"/>
  <c r="G307" i="40"/>
  <c r="G357" i="40"/>
  <c r="E300" i="40"/>
  <c r="E350" i="40"/>
  <c r="F311" i="40"/>
  <c r="F361" i="40"/>
  <c r="G303" i="40"/>
  <c r="G353" i="40"/>
  <c r="E310" i="40"/>
  <c r="E360" i="40"/>
  <c r="D304" i="40"/>
  <c r="D354" i="40"/>
  <c r="F309" i="40"/>
  <c r="F295" i="40"/>
  <c r="F345" i="40"/>
  <c r="F310" i="40"/>
  <c r="F360" i="40"/>
  <c r="G297" i="40"/>
  <c r="G347" i="40"/>
  <c r="G299" i="18"/>
  <c r="G349" i="18" s="1"/>
  <c r="F307" i="18"/>
  <c r="F357" i="18" s="1"/>
  <c r="F299" i="18"/>
  <c r="F349" i="18" s="1"/>
  <c r="E312" i="18"/>
  <c r="E362" i="18" s="1"/>
  <c r="F296" i="18"/>
  <c r="F346" i="18" s="1"/>
  <c r="G301" i="11"/>
  <c r="G351" i="11" s="1"/>
  <c r="G298" i="27"/>
  <c r="G348" i="27" s="1"/>
  <c r="F305" i="27"/>
  <c r="F355" i="27" s="1"/>
  <c r="F300" i="27"/>
  <c r="F350" i="27" s="1"/>
  <c r="G299" i="27"/>
  <c r="G349" i="27" s="1"/>
  <c r="D297" i="27"/>
  <c r="D347" i="27" s="1"/>
  <c r="G310" i="27"/>
  <c r="G360" i="27" s="1"/>
  <c r="G301" i="27"/>
  <c r="G351" i="27" s="1"/>
  <c r="F310" i="27"/>
  <c r="F360" i="27" s="1"/>
  <c r="F304" i="27"/>
  <c r="F354" i="27" s="1"/>
  <c r="C309" i="26"/>
  <c r="C359" i="26" s="1"/>
  <c r="D297" i="38"/>
  <c r="D347" i="38"/>
  <c r="D304" i="12"/>
  <c r="D354" i="12" s="1"/>
  <c r="C304" i="12"/>
  <c r="C354" i="12" s="1"/>
  <c r="E307" i="12"/>
  <c r="E357" i="12"/>
  <c r="F304" i="12"/>
  <c r="F354" i="12" s="1"/>
  <c r="G295" i="12"/>
  <c r="G345" i="12" s="1"/>
  <c r="F312" i="12"/>
  <c r="F362" i="12" s="1"/>
  <c r="F303" i="12"/>
  <c r="F353" i="12"/>
  <c r="F302" i="12"/>
  <c r="F352" i="12" s="1"/>
  <c r="G310" i="12"/>
  <c r="G360" i="12" s="1"/>
  <c r="E302" i="12"/>
  <c r="E352" i="12" s="1"/>
  <c r="G294" i="12"/>
  <c r="G344" i="12"/>
  <c r="D305" i="12"/>
  <c r="D355" i="12" s="1"/>
  <c r="G300" i="33"/>
  <c r="G350" i="33" s="1"/>
  <c r="D304" i="33"/>
  <c r="D354" i="33" s="1"/>
  <c r="D309" i="33"/>
  <c r="D359" i="33" s="1"/>
  <c r="F311" i="33"/>
  <c r="F361" i="33"/>
  <c r="F305" i="26"/>
  <c r="F355" i="26" s="1"/>
  <c r="F298" i="26"/>
  <c r="F348" i="26" s="1"/>
  <c r="C300" i="26"/>
  <c r="C350" i="26" s="1"/>
  <c r="G297" i="26"/>
  <c r="G347" i="26" s="1"/>
  <c r="E311" i="26"/>
  <c r="E361" i="26" s="1"/>
  <c r="C303" i="32"/>
  <c r="C353" i="32" s="1"/>
  <c r="F309" i="32"/>
  <c r="F359" i="32" s="1"/>
  <c r="G311" i="41"/>
  <c r="G361" i="41"/>
  <c r="F294" i="41"/>
  <c r="F344" i="41"/>
  <c r="F306" i="41"/>
  <c r="F356" i="41"/>
  <c r="E305" i="19"/>
  <c r="E355" i="19" s="1"/>
  <c r="G299" i="33"/>
  <c r="G349" i="33" s="1"/>
  <c r="F300" i="33"/>
  <c r="F350" i="33"/>
  <c r="F312" i="33"/>
  <c r="F362" i="33" s="1"/>
  <c r="D303" i="33"/>
  <c r="D353" i="33" s="1"/>
  <c r="C309" i="33"/>
  <c r="C359" i="33" s="1"/>
  <c r="G306" i="33"/>
  <c r="G356" i="33" s="1"/>
  <c r="G294" i="33"/>
  <c r="G344" i="33" s="1"/>
  <c r="G295" i="33"/>
  <c r="G345" i="33" s="1"/>
  <c r="D305" i="32"/>
  <c r="D355" i="32"/>
  <c r="G308" i="32"/>
  <c r="G358" i="32" s="1"/>
  <c r="F304" i="32"/>
  <c r="F354" i="32" s="1"/>
  <c r="G301" i="32"/>
  <c r="G351" i="32" s="1"/>
  <c r="G306" i="41"/>
  <c r="G356" i="41"/>
  <c r="E303" i="41"/>
  <c r="E353" i="41"/>
  <c r="G297" i="41"/>
  <c r="G347" i="41"/>
  <c r="E304" i="41"/>
  <c r="E354" i="41"/>
  <c r="F302" i="41"/>
  <c r="F352" i="41"/>
  <c r="G312" i="41"/>
  <c r="G362" i="41"/>
  <c r="C300" i="41"/>
  <c r="C350" i="41"/>
  <c r="G307" i="41"/>
  <c r="G357" i="41"/>
  <c r="F308" i="41"/>
  <c r="F358" i="41"/>
  <c r="E298" i="41"/>
  <c r="E348" i="41"/>
  <c r="F312" i="41"/>
  <c r="F362" i="41"/>
  <c r="F301" i="39"/>
  <c r="F351" i="39"/>
  <c r="E300" i="39"/>
  <c r="E350" i="39"/>
  <c r="G302" i="22"/>
  <c r="G352" i="22"/>
  <c r="G303" i="22"/>
  <c r="G353" i="22"/>
  <c r="G294" i="22"/>
  <c r="G344" i="22"/>
  <c r="F309" i="22"/>
  <c r="F359" i="22"/>
  <c r="D302" i="22"/>
  <c r="D352" i="22"/>
  <c r="G304" i="22"/>
  <c r="G354" i="22"/>
  <c r="G297" i="19"/>
  <c r="G347" i="19" s="1"/>
  <c r="G308" i="19"/>
  <c r="G358" i="19" s="1"/>
  <c r="G305" i="19"/>
  <c r="G355" i="19" s="1"/>
  <c r="F310" i="19"/>
  <c r="C303" i="38"/>
  <c r="C353" i="38"/>
  <c r="F310" i="38"/>
  <c r="F360" i="38"/>
  <c r="D302" i="38"/>
  <c r="D352" i="38"/>
  <c r="G310" i="38"/>
  <c r="E300" i="38"/>
  <c r="E350" i="38"/>
  <c r="F295" i="38"/>
  <c r="F345" i="38"/>
  <c r="D309" i="38"/>
  <c r="D359" i="38"/>
  <c r="G297" i="38"/>
  <c r="G347" i="38"/>
  <c r="E301" i="38"/>
  <c r="E351" i="38"/>
  <c r="F304" i="38"/>
  <c r="F354" i="38"/>
  <c r="G304" i="39"/>
  <c r="G354" i="39"/>
  <c r="E310" i="39"/>
  <c r="E360" i="39"/>
  <c r="D300" i="39"/>
  <c r="D350" i="39"/>
  <c r="G303" i="39"/>
  <c r="G353" i="39"/>
  <c r="G302" i="39"/>
  <c r="G352" i="39"/>
  <c r="G299" i="39"/>
  <c r="G349" i="39"/>
  <c r="G294" i="39"/>
  <c r="G344" i="39"/>
  <c r="F300" i="22"/>
  <c r="F350" i="22"/>
  <c r="D312" i="22"/>
  <c r="D362" i="22"/>
  <c r="C309" i="22"/>
  <c r="C359" i="22"/>
  <c r="G295" i="22"/>
  <c r="G345" i="22"/>
  <c r="E300" i="22"/>
  <c r="E350" i="22"/>
  <c r="G312" i="22"/>
  <c r="G362" i="22"/>
  <c r="E309" i="25"/>
  <c r="E359" i="25"/>
  <c r="F308" i="25"/>
  <c r="F358" i="25"/>
  <c r="G305" i="25"/>
  <c r="G355" i="25"/>
  <c r="E303" i="25"/>
  <c r="E353" i="25"/>
  <c r="F309" i="25"/>
  <c r="F359" i="25"/>
  <c r="F301" i="25"/>
  <c r="F351" i="25"/>
  <c r="G302" i="25"/>
  <c r="G352" i="25"/>
  <c r="G302" i="11"/>
  <c r="G352" i="11" s="1"/>
  <c r="E299" i="11"/>
  <c r="E349" i="11" s="1"/>
  <c r="G299" i="11"/>
  <c r="G349" i="11" s="1"/>
  <c r="G304" i="11"/>
  <c r="G354" i="11" s="1"/>
  <c r="F299" i="11"/>
  <c r="F349" i="11" s="1"/>
  <c r="G297" i="11"/>
  <c r="G347" i="11" s="1"/>
  <c r="G311" i="11"/>
  <c r="G361" i="11" s="1"/>
  <c r="C307" i="11"/>
  <c r="C357" i="11" s="1"/>
  <c r="E301" i="39"/>
  <c r="E351" i="39"/>
  <c r="F310" i="39"/>
  <c r="F360" i="39"/>
  <c r="D303" i="39"/>
  <c r="D353" i="39"/>
  <c r="G308" i="39"/>
  <c r="G358" i="39"/>
  <c r="G293" i="39"/>
  <c r="G343" i="39"/>
  <c r="E305" i="39"/>
  <c r="E355" i="39"/>
  <c r="G298" i="39"/>
  <c r="G348" i="39"/>
  <c r="D302" i="39"/>
  <c r="D352" i="39"/>
  <c r="G309" i="39"/>
  <c r="G359" i="39"/>
  <c r="F304" i="39"/>
  <c r="F354" i="39"/>
  <c r="F295" i="39"/>
  <c r="F345" i="39"/>
  <c r="F299" i="39"/>
  <c r="F349" i="39"/>
  <c r="F303" i="39"/>
  <c r="F353" i="39"/>
  <c r="G306" i="39"/>
  <c r="G356" i="39"/>
  <c r="C300" i="22"/>
  <c r="C350" i="22"/>
  <c r="G298" i="22"/>
  <c r="G348" i="22"/>
  <c r="E312" i="22"/>
  <c r="E362" i="22"/>
  <c r="E305" i="22"/>
  <c r="E355" i="22"/>
  <c r="E310" i="22"/>
  <c r="E360" i="22"/>
  <c r="F295" i="22"/>
  <c r="F345" i="22"/>
  <c r="D309" i="22"/>
  <c r="D359" i="22"/>
  <c r="E302" i="22"/>
  <c r="E352" i="22"/>
  <c r="F294" i="22"/>
  <c r="F344" i="22"/>
  <c r="E307" i="22"/>
  <c r="E357" i="22"/>
  <c r="G309" i="22"/>
  <c r="G359" i="22"/>
  <c r="G300" i="22"/>
  <c r="G350" i="22"/>
  <c r="G293" i="22"/>
  <c r="G343" i="22"/>
  <c r="F299" i="22"/>
  <c r="F349" i="22"/>
  <c r="F304" i="22"/>
  <c r="F354" i="22"/>
  <c r="F305" i="22"/>
  <c r="F355" i="22"/>
  <c r="G297" i="22"/>
  <c r="G347" i="22"/>
  <c r="F310" i="22"/>
  <c r="F360" i="22"/>
  <c r="D307" i="19"/>
  <c r="D357" i="19" s="1"/>
  <c r="D305" i="19"/>
  <c r="D355" i="19" s="1"/>
  <c r="F309" i="19"/>
  <c r="F359" i="19" s="1"/>
  <c r="F295" i="19"/>
  <c r="F345" i="19" s="1"/>
  <c r="D300" i="19"/>
  <c r="D350" i="19" s="1"/>
  <c r="C307" i="19"/>
  <c r="C357" i="19" s="1"/>
  <c r="E300" i="19"/>
  <c r="E350" i="19" s="1"/>
  <c r="G293" i="19"/>
  <c r="G343" i="19" s="1"/>
  <c r="D304" i="19"/>
  <c r="D354" i="19" s="1"/>
  <c r="F307" i="41"/>
  <c r="F357" i="41"/>
  <c r="F296" i="41"/>
  <c r="F346" i="41"/>
  <c r="G305" i="41"/>
  <c r="G355" i="41"/>
  <c r="E309" i="41"/>
  <c r="E359" i="41"/>
  <c r="G304" i="41"/>
  <c r="G354" i="41"/>
  <c r="F311" i="41"/>
  <c r="F361" i="41"/>
  <c r="G302" i="41"/>
  <c r="G352" i="41"/>
  <c r="G296" i="41"/>
  <c r="G346" i="41"/>
  <c r="F297" i="41"/>
  <c r="F347" i="41"/>
  <c r="G299" i="41"/>
  <c r="G349" i="41"/>
  <c r="G309" i="33"/>
  <c r="G359" i="33" s="1"/>
  <c r="F304" i="33"/>
  <c r="F354" i="33" s="1"/>
  <c r="G305" i="33"/>
  <c r="G355" i="33" s="1"/>
  <c r="E309" i="33"/>
  <c r="E359" i="33" s="1"/>
  <c r="G304" i="33"/>
  <c r="G354" i="33" s="1"/>
  <c r="G310" i="33"/>
  <c r="G360" i="33" s="1"/>
  <c r="F299" i="33"/>
  <c r="F349" i="33" s="1"/>
  <c r="G311" i="32"/>
  <c r="G361" i="32" s="1"/>
  <c r="E310" i="32"/>
  <c r="E360" i="32" s="1"/>
  <c r="G307" i="32"/>
  <c r="G357" i="32" s="1"/>
  <c r="G297" i="32"/>
  <c r="G347" i="32" s="1"/>
  <c r="F300" i="32"/>
  <c r="F350" i="32" s="1"/>
  <c r="G294" i="32"/>
  <c r="G344" i="32" s="1"/>
  <c r="E303" i="32"/>
  <c r="E353" i="32" s="1"/>
  <c r="G312" i="32"/>
  <c r="G362" i="32" s="1"/>
  <c r="G309" i="32"/>
  <c r="G359" i="32" s="1"/>
  <c r="E304" i="32"/>
  <c r="E354" i="32" s="1"/>
  <c r="F310" i="32"/>
  <c r="F360" i="32" s="1"/>
  <c r="C300" i="32"/>
  <c r="C350" i="32" s="1"/>
  <c r="F303" i="32"/>
  <c r="F353" i="32" s="1"/>
  <c r="E309" i="32"/>
  <c r="E359" i="32" s="1"/>
  <c r="D300" i="32"/>
  <c r="D350" i="32" s="1"/>
  <c r="D302" i="26"/>
  <c r="D352" i="26" s="1"/>
  <c r="G295" i="26"/>
  <c r="G345" i="26" s="1"/>
  <c r="G300" i="26"/>
  <c r="G350" i="26" s="1"/>
  <c r="D309" i="26"/>
  <c r="D359" i="26" s="1"/>
  <c r="E307" i="26"/>
  <c r="E357" i="26" s="1"/>
  <c r="G310" i="26"/>
  <c r="G360" i="26" s="1"/>
  <c r="F310" i="26"/>
  <c r="F360" i="26" s="1"/>
  <c r="D307" i="26"/>
  <c r="D357" i="26" s="1"/>
  <c r="E302" i="26"/>
  <c r="E352" i="26" s="1"/>
  <c r="F303" i="19"/>
  <c r="F353" i="19" s="1"/>
  <c r="E309" i="19"/>
  <c r="E359" i="19" s="1"/>
  <c r="G298" i="19"/>
  <c r="G348" i="19" s="1"/>
  <c r="G312" i="19"/>
  <c r="G362" i="19" s="1"/>
  <c r="F302" i="19"/>
  <c r="F352" i="19" s="1"/>
  <c r="F307" i="19"/>
  <c r="D302" i="19"/>
  <c r="D352" i="19" s="1"/>
  <c r="E310" i="19"/>
  <c r="E360" i="19" s="1"/>
  <c r="F294" i="19"/>
  <c r="F344" i="19" s="1"/>
  <c r="G302" i="19"/>
  <c r="G352" i="19" s="1"/>
  <c r="E304" i="19"/>
  <c r="E354" i="19" s="1"/>
  <c r="F300" i="19"/>
  <c r="F350" i="19" s="1"/>
  <c r="G303" i="19"/>
  <c r="G353" i="19" s="1"/>
  <c r="G307" i="19"/>
  <c r="G357" i="19" s="1"/>
  <c r="E307" i="21"/>
  <c r="E357" i="21"/>
  <c r="D303" i="21"/>
  <c r="D353" i="21"/>
  <c r="G301" i="21"/>
  <c r="G351" i="21"/>
  <c r="E304" i="21"/>
  <c r="E354" i="21" s="1"/>
  <c r="G312" i="21"/>
  <c r="G362" i="21" s="1"/>
  <c r="E309" i="21"/>
  <c r="E359" i="21"/>
  <c r="F302" i="21"/>
  <c r="F352" i="21"/>
  <c r="G305" i="21"/>
  <c r="G355" i="21" s="1"/>
  <c r="G299" i="21"/>
  <c r="G349" i="21" s="1"/>
  <c r="F309" i="21"/>
  <c r="F359" i="21"/>
  <c r="G311" i="21"/>
  <c r="G361" i="21"/>
  <c r="F304" i="34"/>
  <c r="F354" i="34" s="1"/>
  <c r="F258" i="34"/>
  <c r="F233" i="34"/>
  <c r="F302" i="34"/>
  <c r="F352" i="34"/>
  <c r="G310" i="34"/>
  <c r="G360" i="34" s="1"/>
  <c r="G311" i="34"/>
  <c r="G361" i="34"/>
  <c r="G308" i="34"/>
  <c r="G358" i="34"/>
  <c r="C312" i="34"/>
  <c r="C362" i="34"/>
  <c r="G305" i="34"/>
  <c r="G355" i="34" s="1"/>
  <c r="G295" i="34"/>
  <c r="G345" i="34"/>
  <c r="G296" i="34"/>
  <c r="G346" i="34"/>
  <c r="E302" i="34"/>
  <c r="E352" i="34"/>
  <c r="G304" i="34"/>
  <c r="G354" i="34" s="1"/>
  <c r="E303" i="34"/>
  <c r="E353" i="34"/>
  <c r="F300" i="34"/>
  <c r="F350" i="34"/>
  <c r="G306" i="34"/>
  <c r="G356" i="34"/>
  <c r="F297" i="25"/>
  <c r="F347" i="25"/>
  <c r="G303" i="25"/>
  <c r="G353" i="25"/>
  <c r="F307" i="25"/>
  <c r="F357" i="25"/>
  <c r="G299" i="25"/>
  <c r="G349" i="25"/>
  <c r="G296" i="25"/>
  <c r="G346" i="25"/>
  <c r="G307" i="25"/>
  <c r="G357" i="25"/>
  <c r="G297" i="25"/>
  <c r="G347" i="25"/>
  <c r="E304" i="25"/>
  <c r="E354" i="25"/>
  <c r="G312" i="25"/>
  <c r="G362" i="25"/>
  <c r="F302" i="25"/>
  <c r="F352" i="25"/>
  <c r="D309" i="25"/>
  <c r="G307" i="30"/>
  <c r="G357" i="30"/>
  <c r="F294" i="30"/>
  <c r="F344" i="30"/>
  <c r="F297" i="30"/>
  <c r="F347" i="30"/>
  <c r="F312" i="30"/>
  <c r="F362" i="30"/>
  <c r="E304" i="30"/>
  <c r="E354" i="30"/>
  <c r="G310" i="30"/>
  <c r="G360" i="30"/>
  <c r="E303" i="30"/>
  <c r="E353" i="30"/>
  <c r="F302" i="30"/>
  <c r="F352" i="30"/>
  <c r="F301" i="30"/>
  <c r="F351" i="30"/>
  <c r="G312" i="30"/>
  <c r="G362" i="30"/>
  <c r="G300" i="30"/>
  <c r="G350" i="30"/>
  <c r="F308" i="30"/>
  <c r="F358" i="30"/>
  <c r="G311" i="30"/>
  <c r="G361" i="30"/>
  <c r="F311" i="30"/>
  <c r="F361" i="30"/>
  <c r="G297" i="30"/>
  <c r="G347" i="30"/>
  <c r="D304" i="30"/>
  <c r="D354" i="30"/>
  <c r="F310" i="30"/>
  <c r="F360" i="30"/>
  <c r="D303" i="30"/>
  <c r="D353" i="30"/>
  <c r="F296" i="30"/>
  <c r="F346" i="30"/>
  <c r="E309" i="30"/>
  <c r="E359" i="30"/>
  <c r="D301" i="30"/>
  <c r="D351" i="30"/>
  <c r="F307" i="30"/>
  <c r="F357" i="30"/>
  <c r="F306" i="30"/>
  <c r="F356" i="30"/>
  <c r="G304" i="30"/>
  <c r="G354" i="30"/>
  <c r="E299" i="30"/>
  <c r="E349" i="30"/>
  <c r="G305" i="30"/>
  <c r="G355" i="30"/>
  <c r="F309" i="30"/>
  <c r="F359" i="30"/>
  <c r="G299" i="30"/>
  <c r="G349" i="30"/>
  <c r="G302" i="30"/>
  <c r="G352" i="30"/>
  <c r="G301" i="30"/>
  <c r="G351" i="30"/>
  <c r="G296" i="30"/>
  <c r="G346" i="30"/>
  <c r="F300" i="30"/>
  <c r="F350" i="30"/>
  <c r="F306" i="29"/>
  <c r="F356" i="29"/>
  <c r="G310" i="29"/>
  <c r="G360" i="29"/>
  <c r="G305" i="29"/>
  <c r="G355" i="29"/>
  <c r="E312" i="29"/>
  <c r="E362" i="29"/>
  <c r="E307" i="29"/>
  <c r="E357" i="29"/>
  <c r="F308" i="29"/>
  <c r="F358" i="29"/>
  <c r="F305" i="29"/>
  <c r="F355" i="29"/>
  <c r="E303" i="29"/>
  <c r="E353" i="29"/>
  <c r="E309" i="29"/>
  <c r="E359" i="29"/>
  <c r="E295" i="29"/>
  <c r="E345" i="29"/>
  <c r="D305" i="29"/>
  <c r="D355" i="29"/>
  <c r="F307" i="29"/>
  <c r="F357" i="29"/>
  <c r="F303" i="29"/>
  <c r="F353" i="29"/>
  <c r="G300" i="29"/>
  <c r="G350" i="29"/>
  <c r="G306" i="29"/>
  <c r="G356" i="29"/>
  <c r="D304" i="29"/>
  <c r="D354" i="29"/>
  <c r="C302" i="29"/>
  <c r="C352" i="29"/>
  <c r="D300" i="29"/>
  <c r="D350" i="29"/>
  <c r="D297" i="29"/>
  <c r="D347" i="29"/>
  <c r="E310" i="29"/>
  <c r="E360" i="29"/>
  <c r="G308" i="29"/>
  <c r="G358" i="29"/>
  <c r="G311" i="29"/>
  <c r="G361" i="29"/>
  <c r="E301" i="29"/>
  <c r="E351" i="29"/>
  <c r="D309" i="29"/>
  <c r="D359" i="29"/>
  <c r="F302" i="29"/>
  <c r="F352" i="29"/>
  <c r="G296" i="29"/>
  <c r="G346" i="29"/>
  <c r="G295" i="29"/>
  <c r="G345" i="29"/>
  <c r="F297" i="29"/>
  <c r="F347" i="29"/>
  <c r="G301" i="29"/>
  <c r="G351" i="29"/>
  <c r="F312" i="29"/>
  <c r="F362" i="29"/>
  <c r="E297" i="29"/>
  <c r="E347" i="29"/>
  <c r="F298" i="29"/>
  <c r="F348" i="29"/>
  <c r="F298" i="20"/>
  <c r="F348" i="20" s="1"/>
  <c r="F303" i="20"/>
  <c r="F353" i="20" s="1"/>
  <c r="D300" i="20"/>
  <c r="D350" i="20" s="1"/>
  <c r="D305" i="20"/>
  <c r="D355" i="20" s="1"/>
  <c r="G298" i="20"/>
  <c r="G348" i="20" s="1"/>
  <c r="F299" i="20"/>
  <c r="F349" i="20" s="1"/>
  <c r="D302" i="20"/>
  <c r="D352" i="20" s="1"/>
  <c r="D307" i="20"/>
  <c r="D357" i="20" s="1"/>
  <c r="G294" i="20"/>
  <c r="G344" i="20" s="1"/>
  <c r="G307" i="20"/>
  <c r="G357" i="20" s="1"/>
  <c r="G299" i="20"/>
  <c r="G349" i="20" s="1"/>
  <c r="G304" i="20"/>
  <c r="G354" i="20" s="1"/>
  <c r="F300" i="20"/>
  <c r="F350" i="20" s="1"/>
  <c r="G306" i="20"/>
  <c r="G356" i="20" s="1"/>
  <c r="E300" i="20"/>
  <c r="E350" i="20" s="1"/>
  <c r="F295" i="20"/>
  <c r="F345" i="20" s="1"/>
  <c r="G303" i="20"/>
  <c r="G353" i="20" s="1"/>
  <c r="D303" i="20"/>
  <c r="D353" i="20" s="1"/>
  <c r="G309" i="20"/>
  <c r="G359" i="20" s="1"/>
  <c r="E310" i="20"/>
  <c r="E360" i="20" s="1"/>
  <c r="F304" i="20"/>
  <c r="F354" i="20" s="1"/>
  <c r="F301" i="20"/>
  <c r="F351" i="20" s="1"/>
  <c r="E305" i="20"/>
  <c r="E355" i="20" s="1"/>
  <c r="G308" i="20"/>
  <c r="G358" i="20" s="1"/>
  <c r="F310" i="20"/>
  <c r="F360" i="20" s="1"/>
  <c r="E305" i="38"/>
  <c r="E355" i="38"/>
  <c r="G298" i="38"/>
  <c r="G348" i="38"/>
  <c r="F305" i="38"/>
  <c r="F355" i="38"/>
  <c r="G302" i="38"/>
  <c r="G352" i="38"/>
  <c r="G293" i="38"/>
  <c r="G343" i="38"/>
  <c r="G303" i="38"/>
  <c r="G353" i="38"/>
  <c r="F299" i="38"/>
  <c r="F349" i="38"/>
  <c r="E302" i="38"/>
  <c r="E352" i="38"/>
  <c r="G312" i="38"/>
  <c r="G362" i="38"/>
  <c r="F309" i="38"/>
  <c r="F359" i="38"/>
  <c r="E307" i="38"/>
  <c r="E357" i="38"/>
  <c r="G300" i="38"/>
  <c r="G350" i="38"/>
  <c r="F294" i="38"/>
  <c r="F344" i="38"/>
  <c r="D307" i="38"/>
  <c r="D357" i="38"/>
  <c r="G307" i="38"/>
  <c r="G357" i="38"/>
  <c r="G294" i="38"/>
  <c r="G344" i="38"/>
  <c r="C309" i="38"/>
  <c r="C359" i="38"/>
  <c r="G295" i="38"/>
  <c r="G345" i="38"/>
  <c r="C303" i="22"/>
  <c r="C353" i="22"/>
  <c r="C310" i="21"/>
  <c r="C360" i="21"/>
  <c r="G294" i="9"/>
  <c r="G344" i="9" s="1"/>
  <c r="E309" i="9"/>
  <c r="E359" i="9"/>
  <c r="G308" i="9"/>
  <c r="G358" i="9" s="1"/>
  <c r="D300" i="9"/>
  <c r="D350" i="9" s="1"/>
  <c r="E300" i="9"/>
  <c r="E350" i="9" s="1"/>
  <c r="D297" i="9"/>
  <c r="D347" i="9"/>
  <c r="F307" i="10"/>
  <c r="F357" i="10"/>
  <c r="E300" i="10"/>
  <c r="E350" i="10"/>
  <c r="D305" i="17"/>
  <c r="D355" i="17"/>
  <c r="G299" i="35"/>
  <c r="G349" i="35" s="1"/>
  <c r="D297" i="10"/>
  <c r="D347" i="10"/>
  <c r="D303" i="17"/>
  <c r="D353" i="17" s="1"/>
  <c r="D305" i="14"/>
  <c r="D355" i="14"/>
  <c r="E307" i="18"/>
  <c r="E357" i="18" s="1"/>
  <c r="F307" i="23"/>
  <c r="F357" i="23"/>
  <c r="F308" i="31"/>
  <c r="F358" i="31"/>
  <c r="D309" i="9"/>
  <c r="D359" i="9" s="1"/>
  <c r="F296" i="14"/>
  <c r="F346" i="14"/>
  <c r="E312" i="10"/>
  <c r="E362" i="10"/>
  <c r="E307" i="23"/>
  <c r="E357" i="23"/>
  <c r="E297" i="9"/>
  <c r="E347" i="9" s="1"/>
  <c r="F300" i="16"/>
  <c r="F350" i="16" s="1"/>
  <c r="E297" i="10"/>
  <c r="E347" i="10"/>
  <c r="D307" i="17"/>
  <c r="D357" i="17" s="1"/>
  <c r="E304" i="10"/>
  <c r="E354" i="10"/>
  <c r="G307" i="14"/>
  <c r="G357" i="14"/>
  <c r="G308" i="23"/>
  <c r="G358" i="23"/>
  <c r="D305" i="9"/>
  <c r="D355" i="9" s="1"/>
  <c r="D303" i="9"/>
  <c r="D353" i="9" s="1"/>
  <c r="G293" i="9"/>
  <c r="G343" i="9" s="1"/>
  <c r="G303" i="9"/>
  <c r="G353" i="9" s="1"/>
  <c r="E305" i="9"/>
  <c r="E355" i="9" s="1"/>
  <c r="F303" i="9"/>
  <c r="F353" i="9" s="1"/>
  <c r="G295" i="9"/>
  <c r="G345" i="9" s="1"/>
  <c r="F305" i="9"/>
  <c r="F355" i="9" s="1"/>
  <c r="G305" i="9"/>
  <c r="G355" i="9" s="1"/>
  <c r="G311" i="9"/>
  <c r="G361" i="9" s="1"/>
  <c r="E307" i="6"/>
  <c r="E357" i="6" s="1"/>
  <c r="G309" i="6"/>
  <c r="G359" i="6" s="1"/>
  <c r="F297" i="6"/>
  <c r="F347" i="6" s="1"/>
  <c r="G300" i="6"/>
  <c r="G350" i="6" s="1"/>
  <c r="E299" i="6"/>
  <c r="E349" i="6" s="1"/>
  <c r="G294" i="6"/>
  <c r="G344" i="6" s="1"/>
  <c r="F295" i="6"/>
  <c r="F345" i="6" s="1"/>
  <c r="G306" i="6"/>
  <c r="G356" i="6" s="1"/>
  <c r="D303" i="6"/>
  <c r="D353" i="6" s="1"/>
  <c r="G311" i="6"/>
  <c r="G361" i="6" s="1"/>
  <c r="G296" i="6"/>
  <c r="G346" i="6" s="1"/>
  <c r="E309" i="6"/>
  <c r="E359" i="6" s="1"/>
  <c r="F299" i="6"/>
  <c r="F349" i="6" s="1"/>
  <c r="G304" i="6"/>
  <c r="G354" i="6" s="1"/>
  <c r="F300" i="6"/>
  <c r="F350" i="6" s="1"/>
  <c r="F304" i="6"/>
  <c r="F354" i="6" s="1"/>
  <c r="G310" i="6"/>
  <c r="G360" i="6" s="1"/>
  <c r="G301" i="6"/>
  <c r="G351" i="6" s="1"/>
  <c r="D309" i="6"/>
  <c r="D359" i="6" s="1"/>
  <c r="E303" i="6"/>
  <c r="E353" i="6" s="1"/>
  <c r="D304" i="6"/>
  <c r="D354" i="6" s="1"/>
  <c r="E300" i="6"/>
  <c r="E350" i="6" s="1"/>
  <c r="G302" i="6"/>
  <c r="G352" i="6" s="1"/>
  <c r="F305" i="6"/>
  <c r="F355" i="6" s="1"/>
  <c r="C307" i="24"/>
  <c r="C357" i="24"/>
  <c r="G293" i="24"/>
  <c r="G343" i="24"/>
  <c r="C309" i="24"/>
  <c r="C359" i="24"/>
  <c r="C300" i="25"/>
  <c r="C350" i="25"/>
  <c r="C297" i="34"/>
  <c r="C347" i="34"/>
  <c r="C307" i="31"/>
  <c r="C357" i="31"/>
  <c r="C304" i="16"/>
  <c r="C354" i="16"/>
  <c r="C307" i="23"/>
  <c r="C357" i="23"/>
  <c r="C300" i="23"/>
  <c r="C350" i="23"/>
  <c r="C304" i="10"/>
  <c r="C354" i="10"/>
  <c r="G293" i="14"/>
  <c r="G343" i="14"/>
  <c r="C303" i="18"/>
  <c r="C353" i="18" s="1"/>
  <c r="C309" i="40"/>
  <c r="C359" i="40"/>
  <c r="C307" i="40"/>
  <c r="C357" i="40"/>
  <c r="D309" i="23"/>
  <c r="D359" i="23"/>
  <c r="C309" i="10"/>
  <c r="C359" i="10"/>
  <c r="C309" i="17"/>
  <c r="C359" i="17" s="1"/>
  <c r="C303" i="17"/>
  <c r="G293" i="26"/>
  <c r="G343" i="26" s="1"/>
  <c r="C309" i="27"/>
  <c r="C359" i="27" s="1"/>
  <c r="C300" i="27"/>
  <c r="C350" i="27" s="1"/>
  <c r="C309" i="9"/>
  <c r="C359" i="9" s="1"/>
  <c r="C304" i="9"/>
  <c r="C354" i="9"/>
  <c r="C297" i="9"/>
  <c r="C347" i="9" s="1"/>
  <c r="C307" i="33"/>
  <c r="C357" i="33" s="1"/>
  <c r="C307" i="39"/>
  <c r="C357" i="39"/>
  <c r="C303" i="39"/>
  <c r="C353" i="39"/>
  <c r="F309" i="41"/>
  <c r="F359" i="41"/>
  <c r="D303" i="41"/>
  <c r="D353" i="41"/>
  <c r="C303" i="24"/>
  <c r="C353" i="24"/>
  <c r="C300" i="31"/>
  <c r="C350" i="31"/>
  <c r="C300" i="11"/>
  <c r="C350" i="11" s="1"/>
  <c r="C309" i="14"/>
  <c r="C359" i="14"/>
  <c r="C300" i="18"/>
  <c r="C350" i="18" s="1"/>
  <c r="C297" i="23"/>
  <c r="C347" i="23"/>
  <c r="D303" i="28"/>
  <c r="D353" i="28" s="1"/>
  <c r="C300" i="28"/>
  <c r="C350" i="28" s="1"/>
  <c r="C303" i="35"/>
  <c r="C353" i="35" s="1"/>
  <c r="G293" i="35"/>
  <c r="G343" i="35"/>
  <c r="C304" i="35"/>
  <c r="C354" i="35" s="1"/>
  <c r="C309" i="35"/>
  <c r="C359" i="35" s="1"/>
  <c r="C307" i="35"/>
  <c r="C357" i="35" s="1"/>
  <c r="G293" i="17"/>
  <c r="C307" i="17"/>
  <c r="C357" i="17" s="1"/>
  <c r="G293" i="15"/>
  <c r="G343" i="15" s="1"/>
  <c r="C303" i="12"/>
  <c r="C353" i="12"/>
  <c r="C307" i="12"/>
  <c r="C357" i="12" s="1"/>
  <c r="G293" i="27"/>
  <c r="G343" i="27" s="1"/>
  <c r="C309" i="39"/>
  <c r="C359" i="39"/>
  <c r="C297" i="32"/>
  <c r="C347" i="32" s="1"/>
  <c r="F293" i="31"/>
  <c r="F343" i="31"/>
  <c r="F293" i="14"/>
  <c r="F343" i="14"/>
  <c r="C312" i="35"/>
  <c r="C362" i="35" s="1"/>
  <c r="C312" i="32"/>
  <c r="C362" i="32"/>
  <c r="C312" i="17"/>
  <c r="C362" i="17" s="1"/>
  <c r="C310" i="34"/>
  <c r="C360" i="34"/>
  <c r="C310" i="18"/>
  <c r="C360" i="18" s="1"/>
  <c r="C310" i="9"/>
  <c r="C360" i="9"/>
  <c r="C310" i="39"/>
  <c r="C360" i="39"/>
  <c r="C302" i="24"/>
  <c r="C352" i="24"/>
  <c r="C302" i="31"/>
  <c r="C352" i="31"/>
  <c r="C302" i="40"/>
  <c r="C352" i="40"/>
  <c r="C302" i="34"/>
  <c r="C352" i="34" s="1"/>
  <c r="C302" i="11"/>
  <c r="C352" i="11" s="1"/>
  <c r="C301" i="18"/>
  <c r="C351" i="18" s="1"/>
  <c r="C301" i="10"/>
  <c r="C351" i="10"/>
  <c r="C299" i="10"/>
  <c r="C349" i="10"/>
  <c r="C299" i="18"/>
  <c r="C349" i="18" s="1"/>
  <c r="C296" i="18"/>
  <c r="C346" i="18" s="1"/>
  <c r="C310" i="41"/>
  <c r="C360" i="41"/>
  <c r="C310" i="33"/>
  <c r="C360" i="33" s="1"/>
  <c r="C310" i="16"/>
  <c r="C360" i="16" s="1"/>
  <c r="C310" i="14"/>
  <c r="C360" i="14"/>
  <c r="C301" i="41"/>
  <c r="C351" i="41"/>
  <c r="C310" i="25"/>
  <c r="C360" i="25"/>
  <c r="C307" i="6"/>
  <c r="C357" i="6" s="1"/>
  <c r="C297" i="6"/>
  <c r="C347" i="6" s="1"/>
  <c r="C304" i="29"/>
  <c r="C354" i="29"/>
  <c r="C303" i="20"/>
  <c r="C353" i="20" s="1"/>
  <c r="C307" i="20"/>
  <c r="C357" i="20" s="1"/>
  <c r="C297" i="29"/>
  <c r="C347" i="29"/>
  <c r="C300" i="29"/>
  <c r="C350" i="29"/>
  <c r="E302" i="29"/>
  <c r="E352" i="29"/>
  <c r="C309" i="19"/>
  <c r="C359" i="19" s="1"/>
  <c r="G293" i="6"/>
  <c r="G343" i="6" s="1"/>
  <c r="C307" i="29"/>
  <c r="C357" i="29"/>
  <c r="C309" i="20"/>
  <c r="C359" i="20"/>
  <c r="G293" i="20"/>
  <c r="G343" i="20" s="1"/>
  <c r="C309" i="30"/>
  <c r="C359" i="30"/>
  <c r="C300" i="30"/>
  <c r="C350" i="30"/>
  <c r="F293" i="29"/>
  <c r="F343" i="29"/>
  <c r="E295" i="19"/>
  <c r="E345" i="19" s="1"/>
  <c r="C310" i="30"/>
  <c r="C360" i="30"/>
  <c r="C310" i="20"/>
  <c r="C360" i="20" s="1"/>
  <c r="C305" i="30"/>
  <c r="C355" i="30"/>
  <c r="C305" i="29"/>
  <c r="C355" i="29"/>
  <c r="C302" i="20"/>
  <c r="C352" i="20" s="1"/>
  <c r="C302" i="19"/>
  <c r="C352" i="19" s="1"/>
  <c r="C301" i="30"/>
  <c r="C351" i="30"/>
  <c r="E310" i="15"/>
  <c r="E360" i="15" s="1"/>
  <c r="G303" i="15"/>
  <c r="G353" i="15" s="1"/>
  <c r="E305" i="15"/>
  <c r="E355" i="15" s="1"/>
  <c r="F303" i="15"/>
  <c r="F353" i="15" s="1"/>
  <c r="F310" i="15"/>
  <c r="F360" i="15"/>
  <c r="G294" i="15"/>
  <c r="G344" i="15" s="1"/>
  <c r="G299" i="15"/>
  <c r="G349" i="15"/>
  <c r="G309" i="15"/>
  <c r="G359" i="15" s="1"/>
  <c r="F304" i="15"/>
  <c r="F354" i="15" s="1"/>
  <c r="G304" i="15"/>
  <c r="G354" i="15" s="1"/>
  <c r="E300" i="15"/>
  <c r="E350" i="15" s="1"/>
  <c r="G298" i="15"/>
  <c r="G348" i="15" s="1"/>
  <c r="G308" i="15"/>
  <c r="G358" i="15" s="1"/>
  <c r="C312" i="15"/>
  <c r="C362" i="15"/>
  <c r="D300" i="15"/>
  <c r="D350" i="15" s="1"/>
  <c r="D303" i="15"/>
  <c r="D353" i="15" s="1"/>
  <c r="F295" i="15"/>
  <c r="F345" i="15" s="1"/>
  <c r="D307" i="15"/>
  <c r="D357" i="15" s="1"/>
  <c r="D312" i="15"/>
  <c r="D362" i="15" s="1"/>
  <c r="C303" i="15"/>
  <c r="C353" i="15" s="1"/>
  <c r="C309" i="15"/>
  <c r="C359" i="15" s="1"/>
  <c r="C307" i="15"/>
  <c r="C357" i="15" s="1"/>
  <c r="F299" i="15"/>
  <c r="F349" i="15" s="1"/>
  <c r="F300" i="15"/>
  <c r="F350" i="15" s="1"/>
  <c r="D301" i="15"/>
  <c r="D351" i="15" s="1"/>
  <c r="C310" i="15"/>
  <c r="C360" i="15"/>
  <c r="E309" i="22"/>
  <c r="E359" i="22"/>
  <c r="H359" i="22"/>
  <c r="E305" i="29"/>
  <c r="E355" i="29"/>
  <c r="H305" i="29"/>
  <c r="N27" i="48"/>
  <c r="H355" i="29"/>
  <c r="H68" i="31"/>
  <c r="E303" i="15"/>
  <c r="E353" i="15" s="1"/>
  <c r="H352" i="23"/>
  <c r="E304" i="6"/>
  <c r="E354" i="6" s="1"/>
  <c r="H354" i="6"/>
  <c r="H299" i="18"/>
  <c r="H14" i="48"/>
  <c r="E299" i="18"/>
  <c r="E349" i="18" s="1"/>
  <c r="H349" i="18"/>
  <c r="E300" i="23"/>
  <c r="E350" i="23"/>
  <c r="H350" i="23"/>
  <c r="H77" i="30"/>
  <c r="F309" i="33"/>
  <c r="F359" i="33" s="1"/>
  <c r="H359" i="33"/>
  <c r="H359" i="38"/>
  <c r="H309" i="38"/>
  <c r="R37" i="48"/>
  <c r="E309" i="38"/>
  <c r="E359" i="38"/>
  <c r="H72" i="41"/>
  <c r="H350" i="29"/>
  <c r="H62" i="18"/>
  <c r="E302" i="19"/>
  <c r="E352" i="19" s="1"/>
  <c r="H352" i="19"/>
  <c r="H64" i="32"/>
  <c r="E300" i="34"/>
  <c r="E350" i="34" s="1"/>
  <c r="H353" i="39"/>
  <c r="F309" i="16"/>
  <c r="F359" i="16" s="1"/>
  <c r="H309" i="16"/>
  <c r="R12" i="48"/>
  <c r="H67" i="18"/>
  <c r="E303" i="24"/>
  <c r="E353" i="24"/>
  <c r="H353" i="24"/>
  <c r="H62" i="33"/>
  <c r="E307" i="40"/>
  <c r="E357" i="40"/>
  <c r="H357" i="40"/>
  <c r="H357" i="33"/>
  <c r="H304" i="16"/>
  <c r="M12" i="48"/>
  <c r="E304" i="16"/>
  <c r="E354" i="16"/>
  <c r="H354" i="16"/>
  <c r="E307" i="19"/>
  <c r="E357" i="19" s="1"/>
  <c r="H357" i="19"/>
  <c r="H301" i="30"/>
  <c r="J28" i="48"/>
  <c r="H351" i="30"/>
  <c r="H301" i="41"/>
  <c r="J40" i="48"/>
  <c r="H351" i="41"/>
  <c r="H80" i="38"/>
  <c r="C253" i="35"/>
  <c r="C228" i="35"/>
  <c r="D253" i="35"/>
  <c r="D228" i="35"/>
  <c r="E253" i="35"/>
  <c r="E228" i="35"/>
  <c r="F253" i="35"/>
  <c r="F228" i="35"/>
  <c r="E303" i="20"/>
  <c r="E353" i="20" s="1"/>
  <c r="E301" i="41"/>
  <c r="E351" i="41"/>
  <c r="E302" i="40"/>
  <c r="E352" i="40"/>
  <c r="H352" i="40"/>
  <c r="H302" i="40"/>
  <c r="K39" i="48"/>
  <c r="H359" i="40"/>
  <c r="D309" i="40"/>
  <c r="D359" i="40"/>
  <c r="H359" i="12"/>
  <c r="H350" i="15"/>
  <c r="H346" i="18"/>
  <c r="H76" i="20"/>
  <c r="H64" i="21"/>
  <c r="H347" i="23"/>
  <c r="H71" i="24"/>
  <c r="H76" i="24"/>
  <c r="H64" i="25"/>
  <c r="H69" i="25"/>
  <c r="H74" i="25"/>
  <c r="H79" i="25"/>
  <c r="H63" i="27"/>
  <c r="H68" i="27"/>
  <c r="H73" i="27"/>
  <c r="H78" i="27"/>
  <c r="H79" i="28"/>
  <c r="H347" i="29"/>
  <c r="H79" i="30"/>
  <c r="H347" i="34"/>
  <c r="H78" i="35"/>
  <c r="H62" i="38"/>
  <c r="H359" i="16"/>
  <c r="H70" i="16"/>
  <c r="H359" i="18"/>
  <c r="H69" i="20"/>
  <c r="H79" i="20"/>
  <c r="H354" i="21"/>
  <c r="H362" i="22"/>
  <c r="H66" i="23"/>
  <c r="H71" i="23"/>
  <c r="H64" i="24"/>
  <c r="H79" i="24"/>
  <c r="H62" i="25"/>
  <c r="H67" i="25"/>
  <c r="H62" i="28"/>
  <c r="H67" i="28"/>
  <c r="H71" i="29"/>
  <c r="H76" i="29"/>
  <c r="H304" i="30"/>
  <c r="M28" i="48"/>
  <c r="H359" i="30"/>
  <c r="H67" i="30"/>
  <c r="H66" i="31"/>
  <c r="H65" i="33"/>
  <c r="H70" i="33"/>
  <c r="H69" i="35"/>
  <c r="H347" i="38"/>
  <c r="H357" i="38"/>
  <c r="H63" i="38"/>
  <c r="H78" i="38"/>
  <c r="H64" i="39"/>
  <c r="H69" i="39"/>
  <c r="H74" i="39"/>
  <c r="H79" i="39"/>
  <c r="H68" i="40"/>
  <c r="H73" i="40"/>
  <c r="H62" i="41"/>
  <c r="H65" i="41"/>
  <c r="H67" i="41"/>
  <c r="H350" i="12"/>
  <c r="B2" i="35"/>
  <c r="AE114" i="60"/>
  <c r="Y115" i="60"/>
  <c r="AL114" i="60"/>
  <c r="H72" i="33"/>
  <c r="H80" i="9"/>
  <c r="H351" i="10"/>
  <c r="H359" i="10"/>
  <c r="H25" i="11"/>
  <c r="I152" i="29"/>
  <c r="H302" i="34"/>
  <c r="K33" i="48"/>
  <c r="F309" i="12"/>
  <c r="F359" i="12" s="1"/>
  <c r="H359" i="19"/>
  <c r="H357" i="12"/>
  <c r="H80" i="31"/>
  <c r="H359" i="31"/>
  <c r="H74" i="31"/>
  <c r="G81" i="32"/>
  <c r="H76" i="33"/>
  <c r="H350" i="31"/>
  <c r="H300" i="31"/>
  <c r="I29" i="48"/>
  <c r="E301" i="10"/>
  <c r="E351" i="10"/>
  <c r="G300" i="15"/>
  <c r="G350" i="15" s="1"/>
  <c r="H108" i="31"/>
  <c r="H97" i="24"/>
  <c r="H307" i="26"/>
  <c r="P24" i="48"/>
  <c r="H62" i="26"/>
  <c r="H347" i="26"/>
  <c r="H357" i="26"/>
  <c r="H359" i="26"/>
  <c r="G307" i="26"/>
  <c r="G357" i="26" s="1"/>
  <c r="H78" i="40"/>
  <c r="H66" i="39"/>
  <c r="H78" i="34"/>
  <c r="H72" i="30"/>
  <c r="H354" i="10"/>
  <c r="C312" i="22"/>
  <c r="C362" i="22"/>
  <c r="C307" i="38"/>
  <c r="C357" i="38"/>
  <c r="C309" i="18"/>
  <c r="C359" i="18" s="1"/>
  <c r="C304" i="21"/>
  <c r="C354" i="21" s="1"/>
  <c r="H300" i="40"/>
  <c r="I39" i="48"/>
  <c r="H307" i="22"/>
  <c r="P19" i="48"/>
  <c r="K24" i="48"/>
  <c r="H76" i="23"/>
  <c r="C297" i="26"/>
  <c r="C347" i="26" s="1"/>
  <c r="H350" i="40"/>
  <c r="H350" i="19"/>
  <c r="C307" i="26"/>
  <c r="C357" i="26" s="1"/>
  <c r="C297" i="38"/>
  <c r="C347" i="38"/>
  <c r="G309" i="10"/>
  <c r="G359" i="10"/>
  <c r="H80" i="16"/>
  <c r="H357" i="22"/>
  <c r="H352" i="26"/>
  <c r="H349" i="10"/>
  <c r="C304" i="30"/>
  <c r="C354" i="30"/>
  <c r="D309" i="30"/>
  <c r="D359" i="30"/>
  <c r="H297" i="38"/>
  <c r="F37" i="48"/>
  <c r="H354" i="30"/>
  <c r="C309" i="16"/>
  <c r="C359" i="16"/>
  <c r="H312" i="22"/>
  <c r="U19" i="48"/>
  <c r="H300" i="24"/>
  <c r="I22" i="48"/>
  <c r="H357" i="18"/>
  <c r="H347" i="16"/>
  <c r="H353" i="16"/>
  <c r="H357" i="16"/>
  <c r="H301" i="17"/>
  <c r="H362" i="18"/>
  <c r="H354" i="20"/>
  <c r="H300" i="22"/>
  <c r="I19" i="48"/>
  <c r="H303" i="23"/>
  <c r="L21" i="48"/>
  <c r="H357" i="24"/>
  <c r="H307" i="25"/>
  <c r="P23" i="48"/>
  <c r="H309" i="25"/>
  <c r="R23" i="48"/>
  <c r="H305" i="26"/>
  <c r="N24" i="48"/>
  <c r="H309" i="30"/>
  <c r="R28" i="48"/>
  <c r="H303" i="31"/>
  <c r="L29" i="48"/>
  <c r="H105" i="38"/>
  <c r="H109" i="12"/>
  <c r="H98" i="22"/>
  <c r="H109" i="29"/>
  <c r="I150" i="29"/>
  <c r="I144" i="34"/>
  <c r="H74" i="35"/>
  <c r="H80" i="33"/>
  <c r="H76" i="31"/>
  <c r="H74" i="24"/>
  <c r="H74" i="20"/>
  <c r="H69" i="24"/>
  <c r="H72" i="22"/>
  <c r="H77" i="17"/>
  <c r="H66" i="19"/>
  <c r="H79" i="19"/>
  <c r="H73" i="22"/>
  <c r="H77" i="24"/>
  <c r="H65" i="25"/>
  <c r="H70" i="25"/>
  <c r="F81" i="25"/>
  <c r="H75" i="25"/>
  <c r="H61" i="26"/>
  <c r="H63" i="26"/>
  <c r="H68" i="26"/>
  <c r="H69" i="27"/>
  <c r="H70" i="28"/>
  <c r="H70" i="30"/>
  <c r="H78" i="33"/>
  <c r="H61" i="34"/>
  <c r="H67" i="35"/>
  <c r="H72" i="35"/>
  <c r="H73" i="38"/>
  <c r="G81" i="38"/>
  <c r="H62" i="39"/>
  <c r="H77" i="39"/>
  <c r="H66" i="40"/>
  <c r="H77" i="40"/>
  <c r="H353" i="9"/>
  <c r="H360" i="9"/>
  <c r="H352" i="29"/>
  <c r="H357" i="29"/>
  <c r="H307" i="33"/>
  <c r="P32" i="48" s="1"/>
  <c r="H350" i="38"/>
  <c r="H351" i="39"/>
  <c r="H309" i="41"/>
  <c r="R40" i="48"/>
  <c r="H347" i="6"/>
  <c r="B2" i="12"/>
  <c r="B1" i="6"/>
  <c r="B1" i="40"/>
  <c r="B2" i="28"/>
  <c r="AF114" i="60"/>
  <c r="AI115" i="60"/>
  <c r="H110" i="25"/>
  <c r="H109" i="41"/>
  <c r="I150" i="31"/>
  <c r="H350" i="28"/>
  <c r="H352" i="21"/>
  <c r="H347" i="30"/>
  <c r="G293" i="30"/>
  <c r="G343" i="30"/>
  <c r="H359" i="14"/>
  <c r="H359" i="28"/>
  <c r="H359" i="41"/>
  <c r="H354" i="35"/>
  <c r="C297" i="16"/>
  <c r="C347" i="16"/>
  <c r="F307" i="24"/>
  <c r="F357" i="24"/>
  <c r="H362" i="35"/>
  <c r="D310" i="9"/>
  <c r="D360" i="9" s="1"/>
  <c r="H353" i="28"/>
  <c r="C312" i="18"/>
  <c r="C362" i="18" s="1"/>
  <c r="G293" i="28"/>
  <c r="G343" i="28" s="1"/>
  <c r="E297" i="6"/>
  <c r="E347" i="6" s="1"/>
  <c r="D304" i="20"/>
  <c r="D354" i="20" s="1"/>
  <c r="C309" i="25"/>
  <c r="C359" i="25"/>
  <c r="D304" i="11"/>
  <c r="D354" i="11" s="1"/>
  <c r="C300" i="38"/>
  <c r="C350" i="38"/>
  <c r="G298" i="41"/>
  <c r="G348" i="41"/>
  <c r="G309" i="31"/>
  <c r="G359" i="31"/>
  <c r="H301" i="39"/>
  <c r="J38" i="48"/>
  <c r="H78" i="26"/>
  <c r="H359" i="35"/>
  <c r="H359" i="21"/>
  <c r="H350" i="22"/>
  <c r="H357" i="41"/>
  <c r="C309" i="28"/>
  <c r="C359" i="28" s="1"/>
  <c r="D302" i="25"/>
  <c r="D352" i="25"/>
  <c r="E23" i="49"/>
  <c r="H350" i="30"/>
  <c r="H351" i="17"/>
  <c r="C305" i="26"/>
  <c r="C355" i="26" s="1"/>
  <c r="H359" i="24"/>
  <c r="C301" i="39"/>
  <c r="C351" i="39"/>
  <c r="C307" i="16"/>
  <c r="C357" i="16" s="1"/>
  <c r="H300" i="38"/>
  <c r="I37" i="48"/>
  <c r="H359" i="25"/>
  <c r="C301" i="17"/>
  <c r="C351" i="17" s="1"/>
  <c r="E303" i="9"/>
  <c r="E353" i="9" s="1"/>
  <c r="C300" i="12"/>
  <c r="C350" i="12"/>
  <c r="D307" i="25"/>
  <c r="D357" i="25"/>
  <c r="H72" i="39"/>
  <c r="H78" i="22"/>
  <c r="H350" i="6"/>
  <c r="I148" i="10"/>
  <c r="H355" i="26"/>
  <c r="G293" i="25"/>
  <c r="G343" i="25"/>
  <c r="G304" i="40"/>
  <c r="C309" i="41"/>
  <c r="C359" i="41"/>
  <c r="I140" i="37"/>
  <c r="H359" i="23"/>
  <c r="C303" i="31"/>
  <c r="C353" i="31"/>
  <c r="H357" i="6"/>
  <c r="H353" i="6"/>
  <c r="C300" i="6"/>
  <c r="C350" i="6" s="1"/>
  <c r="H359" i="6"/>
  <c r="I147" i="31"/>
  <c r="I152" i="31"/>
  <c r="H99" i="16"/>
  <c r="H99" i="38"/>
  <c r="H357" i="14"/>
  <c r="H70" i="15"/>
  <c r="H350" i="16"/>
  <c r="H61" i="16"/>
  <c r="H64" i="16"/>
  <c r="H71" i="16"/>
  <c r="H357" i="17"/>
  <c r="H362" i="17"/>
  <c r="H80" i="17"/>
  <c r="H353" i="18"/>
  <c r="H360" i="18"/>
  <c r="H64" i="18"/>
  <c r="H69" i="18"/>
  <c r="H74" i="18"/>
  <c r="H79" i="18"/>
  <c r="H69" i="19"/>
  <c r="H74" i="19"/>
  <c r="H77" i="19"/>
  <c r="H352" i="20"/>
  <c r="H307" i="20"/>
  <c r="P16" i="48"/>
  <c r="H359" i="20"/>
  <c r="H65" i="20"/>
  <c r="H73" i="20"/>
  <c r="H75" i="20"/>
  <c r="H80" i="20"/>
  <c r="B20" i="49"/>
  <c r="H300" i="21"/>
  <c r="I18" i="48"/>
  <c r="H303" i="21"/>
  <c r="L18" i="48"/>
  <c r="H61" i="21"/>
  <c r="H66" i="21"/>
  <c r="H76" i="21"/>
  <c r="H78" i="21"/>
  <c r="H353" i="22"/>
  <c r="H71" i="22"/>
  <c r="H76" i="22"/>
  <c r="H77" i="22"/>
  <c r="H62" i="23"/>
  <c r="H64" i="23"/>
  <c r="H65" i="23"/>
  <c r="H69" i="23"/>
  <c r="H300" i="29"/>
  <c r="I27" i="48"/>
  <c r="H68" i="29"/>
  <c r="H72" i="23"/>
  <c r="H74" i="23"/>
  <c r="H75" i="23"/>
  <c r="H307" i="24"/>
  <c r="P22" i="48"/>
  <c r="H63" i="24"/>
  <c r="H67" i="24"/>
  <c r="H70" i="24"/>
  <c r="H73" i="24"/>
  <c r="E81" i="24"/>
  <c r="H80" i="24"/>
  <c r="H303" i="25"/>
  <c r="L23" i="48"/>
  <c r="H357" i="25"/>
  <c r="G313" i="25"/>
  <c r="G363" i="25"/>
  <c r="H61" i="25"/>
  <c r="D81" i="25"/>
  <c r="H66" i="25"/>
  <c r="H71" i="25"/>
  <c r="H73" i="25"/>
  <c r="H76" i="25"/>
  <c r="H74" i="26"/>
  <c r="H76" i="26"/>
  <c r="H65" i="27"/>
  <c r="H70" i="27"/>
  <c r="H75" i="27"/>
  <c r="H80" i="27"/>
  <c r="B28" i="49"/>
  <c r="H305" i="28"/>
  <c r="N26" i="48" s="1"/>
  <c r="H307" i="28"/>
  <c r="P26" i="48" s="1"/>
  <c r="H61" i="28"/>
  <c r="D81" i="28"/>
  <c r="H78" i="28"/>
  <c r="C29" i="49"/>
  <c r="H304" i="29"/>
  <c r="M27" i="48"/>
  <c r="H309" i="29"/>
  <c r="R27" i="48"/>
  <c r="H62" i="29"/>
  <c r="H65" i="29"/>
  <c r="H67" i="29"/>
  <c r="H72" i="29"/>
  <c r="H75" i="29"/>
  <c r="H77" i="29"/>
  <c r="H297" i="30"/>
  <c r="F28" i="48"/>
  <c r="H300" i="30"/>
  <c r="I28" i="48"/>
  <c r="H352" i="30"/>
  <c r="H355" i="30"/>
  <c r="H307" i="30"/>
  <c r="P28" i="48"/>
  <c r="H64" i="30"/>
  <c r="H73" i="30"/>
  <c r="H74" i="30"/>
  <c r="H307" i="31"/>
  <c r="P29" i="48"/>
  <c r="H62" i="31"/>
  <c r="H79" i="31"/>
  <c r="C32" i="49"/>
  <c r="H300" i="32"/>
  <c r="I30" i="48"/>
  <c r="H303" i="32"/>
  <c r="L30" i="48"/>
  <c r="H357" i="32"/>
  <c r="H359" i="32"/>
  <c r="H61" i="32"/>
  <c r="H63" i="32"/>
  <c r="H65" i="32"/>
  <c r="H70" i="32"/>
  <c r="H71" i="32"/>
  <c r="H76" i="32"/>
  <c r="H80" i="32"/>
  <c r="H350" i="33"/>
  <c r="H303" i="33"/>
  <c r="L32" i="48" s="1"/>
  <c r="C81" i="33"/>
  <c r="F81" i="33"/>
  <c r="H66" i="33"/>
  <c r="H68" i="33"/>
  <c r="H73" i="33"/>
  <c r="H297" i="34"/>
  <c r="F33" i="48"/>
  <c r="C52" i="34"/>
  <c r="B35" i="49"/>
  <c r="H312" i="34"/>
  <c r="U33" i="48"/>
  <c r="H304" i="35"/>
  <c r="M34" i="48"/>
  <c r="H307" i="35"/>
  <c r="P34" i="48" s="1"/>
  <c r="H65" i="35"/>
  <c r="H70" i="35"/>
  <c r="H75" i="35"/>
  <c r="H80" i="35"/>
  <c r="H61" i="38"/>
  <c r="H67" i="38"/>
  <c r="H69" i="38"/>
  <c r="H76" i="38"/>
  <c r="F81" i="38"/>
  <c r="H300" i="39"/>
  <c r="I38" i="48"/>
  <c r="H307" i="39"/>
  <c r="P38" i="48"/>
  <c r="H309" i="39"/>
  <c r="R38" i="48"/>
  <c r="C81" i="39"/>
  <c r="H63" i="39"/>
  <c r="H67" i="39"/>
  <c r="H68" i="39"/>
  <c r="G81" i="39"/>
  <c r="H73" i="39"/>
  <c r="H75" i="39"/>
  <c r="H76" i="39"/>
  <c r="H78" i="39"/>
  <c r="H80" i="39"/>
  <c r="H353" i="40"/>
  <c r="C81" i="40"/>
  <c r="H62" i="40"/>
  <c r="H64" i="40"/>
  <c r="H67" i="40"/>
  <c r="H70" i="40"/>
  <c r="H72" i="40"/>
  <c r="H74" i="40"/>
  <c r="H75" i="40"/>
  <c r="H79" i="40"/>
  <c r="F313" i="41"/>
  <c r="F363" i="41"/>
  <c r="H300" i="41"/>
  <c r="I40" i="48"/>
  <c r="H302" i="41"/>
  <c r="K40" i="48"/>
  <c r="H353" i="41"/>
  <c r="H307" i="41"/>
  <c r="P40" i="48"/>
  <c r="H68" i="41"/>
  <c r="H69" i="41"/>
  <c r="H71" i="41"/>
  <c r="H73" i="41"/>
  <c r="H70" i="41"/>
  <c r="H75" i="41"/>
  <c r="H80" i="41"/>
  <c r="H100" i="31"/>
  <c r="H92" i="31"/>
  <c r="H105" i="30"/>
  <c r="I145" i="30"/>
  <c r="I161" i="30"/>
  <c r="H72" i="28"/>
  <c r="H80" i="26"/>
  <c r="H300" i="23"/>
  <c r="I21" i="48"/>
  <c r="H72" i="18"/>
  <c r="H66" i="24"/>
  <c r="H301" i="18"/>
  <c r="J14" i="48"/>
  <c r="G301" i="18"/>
  <c r="G351" i="18"/>
  <c r="F306" i="18"/>
  <c r="F356" i="18" s="1"/>
  <c r="B17" i="49"/>
  <c r="H68" i="21"/>
  <c r="H73" i="21"/>
  <c r="H307" i="23"/>
  <c r="P21" i="48"/>
  <c r="G307" i="23"/>
  <c r="G357" i="23"/>
  <c r="H71" i="26"/>
  <c r="H79" i="29"/>
  <c r="H70" i="34"/>
  <c r="H70" i="39"/>
  <c r="H63" i="41"/>
  <c r="H66" i="41"/>
  <c r="H74" i="41"/>
  <c r="H76" i="41"/>
  <c r="H70" i="17"/>
  <c r="H296" i="18"/>
  <c r="E14" i="48" s="1"/>
  <c r="G296" i="18"/>
  <c r="G346" i="18" s="1"/>
  <c r="H77" i="18"/>
  <c r="H353" i="19"/>
  <c r="H61" i="19"/>
  <c r="H64" i="19"/>
  <c r="H72" i="19"/>
  <c r="C81" i="20"/>
  <c r="H62" i="20"/>
  <c r="D81" i="21"/>
  <c r="H63" i="21"/>
  <c r="H66" i="22"/>
  <c r="H79" i="23"/>
  <c r="H302" i="27"/>
  <c r="K25" i="48" s="1"/>
  <c r="F302" i="27"/>
  <c r="F352" i="27" s="1"/>
  <c r="E28" i="49"/>
  <c r="H70" i="29"/>
  <c r="H69" i="30"/>
  <c r="H65" i="34"/>
  <c r="B40" i="49"/>
  <c r="H350" i="24"/>
  <c r="H350" i="25"/>
  <c r="H355" i="35"/>
  <c r="F293" i="41"/>
  <c r="F343" i="41"/>
  <c r="H347" i="14"/>
  <c r="E307" i="20"/>
  <c r="E357" i="20"/>
  <c r="D305" i="25"/>
  <c r="D355" i="25"/>
  <c r="D300" i="21"/>
  <c r="D350" i="21" s="1"/>
  <c r="G297" i="34"/>
  <c r="G347" i="34" s="1"/>
  <c r="H68" i="25"/>
  <c r="H300" i="25"/>
  <c r="I23" i="48"/>
  <c r="H303" i="41"/>
  <c r="L40" i="48"/>
  <c r="F81" i="40"/>
  <c r="H303" i="40"/>
  <c r="L39" i="48"/>
  <c r="H80" i="34"/>
  <c r="G52" i="34"/>
  <c r="F35" i="49"/>
  <c r="G81" i="30"/>
  <c r="H72" i="17"/>
  <c r="H67" i="20"/>
  <c r="G313" i="21"/>
  <c r="G363" i="21" s="1"/>
  <c r="C20" i="49"/>
  <c r="H63" i="22"/>
  <c r="H68" i="22"/>
  <c r="B23" i="49"/>
  <c r="D81" i="23"/>
  <c r="H72" i="24"/>
  <c r="C25" i="49"/>
  <c r="E81" i="25"/>
  <c r="G296" i="26"/>
  <c r="G346" i="26" s="1"/>
  <c r="C81" i="27"/>
  <c r="D81" i="27"/>
  <c r="E81" i="27"/>
  <c r="F81" i="27"/>
  <c r="G81" i="27"/>
  <c r="H81" i="27"/>
  <c r="H64" i="27"/>
  <c r="H79" i="27"/>
  <c r="H65" i="28"/>
  <c r="H75" i="28"/>
  <c r="H80" i="28"/>
  <c r="F81" i="29"/>
  <c r="D81" i="29"/>
  <c r="G81" i="29"/>
  <c r="H302" i="30"/>
  <c r="K28" i="48"/>
  <c r="B31" i="49"/>
  <c r="C81" i="31"/>
  <c r="H61" i="31"/>
  <c r="C36" i="49"/>
  <c r="E81" i="38"/>
  <c r="C81" i="38"/>
  <c r="D81" i="39"/>
  <c r="E81" i="39"/>
  <c r="G81" i="40"/>
  <c r="E81" i="40"/>
  <c r="F42" i="49"/>
  <c r="F125" i="49" s="1"/>
  <c r="E81" i="41"/>
  <c r="C81" i="41"/>
  <c r="H62" i="17"/>
  <c r="H75" i="17"/>
  <c r="H71" i="20"/>
  <c r="D81" i="22"/>
  <c r="H309" i="23"/>
  <c r="R21" i="48"/>
  <c r="F309" i="23"/>
  <c r="F359" i="23"/>
  <c r="H309" i="24"/>
  <c r="R22" i="48"/>
  <c r="D309" i="24"/>
  <c r="D359" i="24"/>
  <c r="B25" i="49"/>
  <c r="H66" i="26"/>
  <c r="H297" i="27"/>
  <c r="F25" i="48" s="1"/>
  <c r="F297" i="27"/>
  <c r="F347" i="27" s="1"/>
  <c r="E309" i="27"/>
  <c r="E359" i="27" s="1"/>
  <c r="F303" i="28"/>
  <c r="F353" i="28" s="1"/>
  <c r="H303" i="28"/>
  <c r="L26" i="48" s="1"/>
  <c r="G302" i="31"/>
  <c r="G352" i="31"/>
  <c r="H302" i="31"/>
  <c r="K29" i="48"/>
  <c r="H67" i="31"/>
  <c r="H73" i="32"/>
  <c r="H77" i="33"/>
  <c r="H66" i="38"/>
  <c r="H357" i="23"/>
  <c r="H352" i="31"/>
  <c r="H362" i="32"/>
  <c r="H350" i="39"/>
  <c r="H357" i="35"/>
  <c r="H359" i="34"/>
  <c r="H347" i="32"/>
  <c r="E302" i="20"/>
  <c r="E352" i="20" s="1"/>
  <c r="E310" i="30"/>
  <c r="E360" i="30"/>
  <c r="G308" i="25"/>
  <c r="G358" i="25"/>
  <c r="D303" i="22"/>
  <c r="D353" i="22"/>
  <c r="C307" i="41"/>
  <c r="C357" i="41"/>
  <c r="H354" i="17"/>
  <c r="H359" i="17"/>
  <c r="H357" i="30"/>
  <c r="H354" i="23"/>
  <c r="H357" i="39"/>
  <c r="H353" i="32"/>
  <c r="C307" i="28"/>
  <c r="C357" i="28" s="1"/>
  <c r="E304" i="29"/>
  <c r="E354" i="29"/>
  <c r="D305" i="30"/>
  <c r="D355" i="30"/>
  <c r="F298" i="25"/>
  <c r="F348" i="25"/>
  <c r="G307" i="31"/>
  <c r="G357" i="31"/>
  <c r="F303" i="41"/>
  <c r="F353" i="41"/>
  <c r="E312" i="17"/>
  <c r="E362" i="17"/>
  <c r="D305" i="28"/>
  <c r="D355" i="28" s="1"/>
  <c r="G81" i="25"/>
  <c r="D81" i="40"/>
  <c r="H309" i="32"/>
  <c r="R30" i="48" s="1"/>
  <c r="H72" i="31"/>
  <c r="H62" i="24"/>
  <c r="H309" i="17"/>
  <c r="R13" i="48" s="1"/>
  <c r="H350" i="32"/>
  <c r="G297" i="29"/>
  <c r="G347" i="29"/>
  <c r="G302" i="29"/>
  <c r="G352" i="29"/>
  <c r="C307" i="25"/>
  <c r="C357" i="25"/>
  <c r="G303" i="32"/>
  <c r="G353" i="32" s="1"/>
  <c r="C303" i="19"/>
  <c r="C353" i="19" s="1"/>
  <c r="E307" i="24"/>
  <c r="E357" i="24"/>
  <c r="G300" i="24"/>
  <c r="G350" i="24"/>
  <c r="B41" i="49"/>
  <c r="H66" i="32"/>
  <c r="H307" i="32"/>
  <c r="P30" i="48" s="1"/>
  <c r="H77" i="31"/>
  <c r="H67" i="17"/>
  <c r="H304" i="17"/>
  <c r="M13" i="48" s="1"/>
  <c r="H359" i="29"/>
  <c r="H357" i="21"/>
  <c r="H352" i="27"/>
  <c r="H354" i="29"/>
  <c r="H357" i="28"/>
  <c r="H350" i="21"/>
  <c r="H359" i="39"/>
  <c r="H353" i="38"/>
  <c r="C300" i="16"/>
  <c r="C350" i="16"/>
  <c r="F303" i="21"/>
  <c r="F353" i="21" s="1"/>
  <c r="F303" i="25"/>
  <c r="F353" i="25"/>
  <c r="G297" i="23"/>
  <c r="G347" i="23"/>
  <c r="E307" i="17"/>
  <c r="E357" i="17" s="1"/>
  <c r="C21" i="49"/>
  <c r="H69" i="40"/>
  <c r="C81" i="25"/>
  <c r="D81" i="41"/>
  <c r="H77" i="38"/>
  <c r="H303" i="38"/>
  <c r="L37" i="48"/>
  <c r="H300" i="33"/>
  <c r="I32" i="48" s="1"/>
  <c r="H68" i="32"/>
  <c r="H64" i="31"/>
  <c r="H350" i="20"/>
  <c r="H357" i="20"/>
  <c r="H352" i="41"/>
  <c r="H353" i="25"/>
  <c r="H357" i="31"/>
  <c r="H350" i="41"/>
  <c r="C302" i="41"/>
  <c r="C352" i="41"/>
  <c r="H355" i="28"/>
  <c r="H347" i="27"/>
  <c r="G300" i="39"/>
  <c r="G350" i="39"/>
  <c r="D309" i="39"/>
  <c r="D359" i="39"/>
  <c r="D300" i="41"/>
  <c r="D350" i="41"/>
  <c r="E307" i="35"/>
  <c r="E357" i="35" s="1"/>
  <c r="G312" i="34"/>
  <c r="G362" i="34"/>
  <c r="F294" i="23"/>
  <c r="F344" i="23"/>
  <c r="H78" i="41"/>
  <c r="H61" i="41"/>
  <c r="H61" i="40"/>
  <c r="H71" i="39"/>
  <c r="F81" i="24"/>
  <c r="H312" i="35"/>
  <c r="U34" i="48"/>
  <c r="C81" i="34"/>
  <c r="H69" i="31"/>
  <c r="H80" i="23"/>
  <c r="H362" i="34"/>
  <c r="G307" i="29"/>
  <c r="G357" i="29"/>
  <c r="E300" i="32"/>
  <c r="E350" i="32" s="1"/>
  <c r="H351" i="18"/>
  <c r="H352" i="34"/>
  <c r="C297" i="30"/>
  <c r="C347" i="30"/>
  <c r="C303" i="40"/>
  <c r="C353" i="40"/>
  <c r="F309" i="29"/>
  <c r="F359" i="29"/>
  <c r="D300" i="30"/>
  <c r="D350" i="30"/>
  <c r="G308" i="30"/>
  <c r="G358" i="30"/>
  <c r="E310" i="25"/>
  <c r="E360" i="25"/>
  <c r="D305" i="21"/>
  <c r="D355" i="21" s="1"/>
  <c r="E307" i="39"/>
  <c r="E357" i="39"/>
  <c r="C302" i="28"/>
  <c r="C352" i="28" s="1"/>
  <c r="F81" i="39"/>
  <c r="H78" i="25"/>
  <c r="C42" i="49"/>
  <c r="C40" i="49"/>
  <c r="H309" i="35"/>
  <c r="R34" i="48"/>
  <c r="H78" i="32"/>
  <c r="H66" i="11"/>
  <c r="H63" i="37"/>
  <c r="H80" i="22"/>
  <c r="H300" i="20"/>
  <c r="I16" i="48"/>
  <c r="H80" i="29"/>
  <c r="H307" i="18"/>
  <c r="P14" i="48" s="1"/>
  <c r="H312" i="18"/>
  <c r="U14" i="48" s="1"/>
  <c r="H80" i="18"/>
  <c r="H76" i="34"/>
  <c r="H307" i="38"/>
  <c r="P37" i="48"/>
  <c r="H68" i="38"/>
  <c r="H303" i="27"/>
  <c r="L25" i="48" s="1"/>
  <c r="H66" i="27"/>
  <c r="H302" i="29"/>
  <c r="K27" i="48"/>
  <c r="H307" i="29"/>
  <c r="P27" i="48"/>
  <c r="H72" i="9"/>
  <c r="H65" i="19"/>
  <c r="H70" i="19"/>
  <c r="H75" i="19"/>
  <c r="H80" i="19"/>
  <c r="H309" i="40"/>
  <c r="R39" i="48"/>
  <c r="H66" i="17"/>
  <c r="H68" i="17"/>
  <c r="H71" i="17"/>
  <c r="H79" i="11"/>
  <c r="H64" i="22"/>
  <c r="H69" i="22"/>
  <c r="H79" i="22"/>
  <c r="H304" i="23"/>
  <c r="M21" i="48"/>
  <c r="H69" i="26"/>
  <c r="H76" i="28"/>
  <c r="I146" i="22"/>
  <c r="H107" i="27"/>
  <c r="I151" i="32"/>
  <c r="H103" i="41"/>
  <c r="H25" i="34"/>
  <c r="G261" i="34"/>
  <c r="H86" i="34"/>
  <c r="D81" i="34"/>
  <c r="E81" i="34"/>
  <c r="F81" i="34"/>
  <c r="G81" i="34"/>
  <c r="H81" i="34"/>
  <c r="B1" i="35"/>
  <c r="B1" i="34"/>
  <c r="B1" i="59"/>
  <c r="B1" i="31"/>
  <c r="I156" i="27"/>
  <c r="F39" i="49"/>
  <c r="B1" i="28"/>
  <c r="B1" i="27"/>
  <c r="B1" i="25"/>
  <c r="I152" i="18"/>
  <c r="I162" i="18"/>
  <c r="I156" i="14"/>
  <c r="I144" i="23"/>
  <c r="H94" i="11"/>
  <c r="H96" i="11"/>
  <c r="I144" i="11"/>
  <c r="I158" i="9"/>
  <c r="K158" i="9" s="1"/>
  <c r="I162" i="9"/>
  <c r="K162" i="9"/>
  <c r="H95" i="12"/>
  <c r="H107" i="12"/>
  <c r="I155" i="12"/>
  <c r="I151" i="25"/>
  <c r="H96" i="25"/>
  <c r="H104" i="25"/>
  <c r="H106" i="25"/>
  <c r="I157" i="25"/>
  <c r="D111" i="17"/>
  <c r="H102" i="17"/>
  <c r="I157" i="17"/>
  <c r="I151" i="22"/>
  <c r="H96" i="28"/>
  <c r="H99" i="21"/>
  <c r="I150" i="21"/>
  <c r="I155" i="21"/>
  <c r="I158" i="21"/>
  <c r="I162" i="21"/>
  <c r="H102" i="33"/>
  <c r="I149" i="33"/>
  <c r="H107" i="41"/>
  <c r="I143" i="41"/>
  <c r="I153" i="41"/>
  <c r="H106" i="20"/>
  <c r="H103" i="16"/>
  <c r="H94" i="15"/>
  <c r="H106" i="15"/>
  <c r="I144" i="15"/>
  <c r="H96" i="32"/>
  <c r="I148" i="32"/>
  <c r="I153" i="32"/>
  <c r="H109" i="38"/>
  <c r="H102" i="9"/>
  <c r="H141" i="12"/>
  <c r="I140" i="12"/>
  <c r="H141" i="29"/>
  <c r="I140" i="29"/>
  <c r="H91" i="11"/>
  <c r="H94" i="20"/>
  <c r="H92" i="29"/>
  <c r="H94" i="35"/>
  <c r="H101" i="38"/>
  <c r="H141" i="28"/>
  <c r="I140" i="28"/>
  <c r="H141" i="38"/>
  <c r="I140" i="38"/>
  <c r="H78" i="9"/>
  <c r="H105" i="31"/>
  <c r="H65" i="11"/>
  <c r="H300" i="12"/>
  <c r="I9" i="48"/>
  <c r="H307" i="12"/>
  <c r="P9" i="48" s="1"/>
  <c r="H73" i="12"/>
  <c r="H297" i="14"/>
  <c r="F10" i="48"/>
  <c r="H86" i="16"/>
  <c r="C14" i="49"/>
  <c r="B15" i="49"/>
  <c r="H312" i="17"/>
  <c r="U13" i="48"/>
  <c r="F81" i="17"/>
  <c r="D81" i="17"/>
  <c r="H69" i="17"/>
  <c r="C16" i="49"/>
  <c r="H303" i="18"/>
  <c r="L14" i="48" s="1"/>
  <c r="H310" i="18"/>
  <c r="S14" i="48" s="1"/>
  <c r="H66" i="18"/>
  <c r="H68" i="18"/>
  <c r="H76" i="18"/>
  <c r="H307" i="19"/>
  <c r="P15" i="48" s="1"/>
  <c r="C17" i="49"/>
  <c r="C81" i="19"/>
  <c r="H67" i="19"/>
  <c r="H68" i="19"/>
  <c r="B18" i="49"/>
  <c r="E18" i="49"/>
  <c r="H302" i="20"/>
  <c r="K16" i="48" s="1"/>
  <c r="H309" i="20"/>
  <c r="R16" i="48" s="1"/>
  <c r="D81" i="20"/>
  <c r="E81" i="20"/>
  <c r="H304" i="21"/>
  <c r="M18" i="48" s="1"/>
  <c r="H307" i="21"/>
  <c r="P18" i="48"/>
  <c r="H309" i="21"/>
  <c r="R18" i="48"/>
  <c r="C81" i="21"/>
  <c r="H67" i="21"/>
  <c r="H69" i="21"/>
  <c r="H70" i="21"/>
  <c r="H75" i="21"/>
  <c r="H79" i="21"/>
  <c r="H303" i="22"/>
  <c r="L19" i="48"/>
  <c r="H309" i="22"/>
  <c r="R19" i="48"/>
  <c r="F81" i="22"/>
  <c r="H70" i="22"/>
  <c r="C23" i="49"/>
  <c r="H302" i="23"/>
  <c r="K21" i="48"/>
  <c r="C81" i="23"/>
  <c r="H73" i="23"/>
  <c r="H77" i="23"/>
  <c r="C24" i="49"/>
  <c r="H303" i="24"/>
  <c r="L22" i="48"/>
  <c r="B24" i="49"/>
  <c r="H61" i="24"/>
  <c r="H68" i="24"/>
  <c r="C81" i="26"/>
  <c r="H77" i="26"/>
  <c r="B27" i="49"/>
  <c r="F27" i="49"/>
  <c r="H67" i="27"/>
  <c r="H74" i="27"/>
  <c r="C28" i="49"/>
  <c r="H300" i="28"/>
  <c r="I26" i="48" s="1"/>
  <c r="D29" i="49"/>
  <c r="H303" i="29"/>
  <c r="L27" i="48"/>
  <c r="H61" i="29"/>
  <c r="H64" i="29"/>
  <c r="H66" i="29"/>
  <c r="H69" i="29"/>
  <c r="H74" i="29"/>
  <c r="F313" i="30"/>
  <c r="F363" i="30"/>
  <c r="C30" i="49"/>
  <c r="H305" i="30"/>
  <c r="N28" i="48"/>
  <c r="H61" i="30"/>
  <c r="H66" i="30"/>
  <c r="H68" i="30"/>
  <c r="B32" i="49"/>
  <c r="H312" i="32"/>
  <c r="U30" i="48"/>
  <c r="C81" i="32"/>
  <c r="F81" i="32"/>
  <c r="H67" i="32"/>
  <c r="H75" i="32"/>
  <c r="C34" i="49"/>
  <c r="H62" i="34"/>
  <c r="H72" i="34"/>
  <c r="H74" i="34"/>
  <c r="F36" i="49"/>
  <c r="B36" i="49"/>
  <c r="B39" i="49"/>
  <c r="C39" i="49"/>
  <c r="D81" i="38"/>
  <c r="H74" i="38"/>
  <c r="H303" i="39"/>
  <c r="L38" i="48"/>
  <c r="F41" i="49"/>
  <c r="H63" i="40"/>
  <c r="H71" i="40"/>
  <c r="B42" i="49"/>
  <c r="B1" i="57"/>
  <c r="B1" i="20"/>
  <c r="H97" i="30"/>
  <c r="E163" i="30"/>
  <c r="G163" i="30"/>
  <c r="C163" i="30"/>
  <c r="H86" i="36"/>
  <c r="B1" i="23"/>
  <c r="H100" i="30"/>
  <c r="H67" i="14"/>
  <c r="H76" i="15"/>
  <c r="H76" i="16"/>
  <c r="H77" i="16"/>
  <c r="H73" i="17"/>
  <c r="H74" i="17"/>
  <c r="H76" i="17"/>
  <c r="H79" i="17"/>
  <c r="H240" i="18"/>
  <c r="H300" i="18"/>
  <c r="I14" i="48" s="1"/>
  <c r="D16" i="49"/>
  <c r="B16" i="49"/>
  <c r="H309" i="18"/>
  <c r="R14" i="48" s="1"/>
  <c r="H61" i="18"/>
  <c r="G81" i="18"/>
  <c r="E81" i="18"/>
  <c r="H63" i="18"/>
  <c r="H65" i="18"/>
  <c r="C81" i="18"/>
  <c r="H70" i="18"/>
  <c r="F81" i="18"/>
  <c r="H71" i="18"/>
  <c r="D81" i="18"/>
  <c r="H215" i="19"/>
  <c r="F81" i="19"/>
  <c r="H63" i="19"/>
  <c r="H71" i="19"/>
  <c r="G81" i="19"/>
  <c r="H76" i="19"/>
  <c r="E81" i="19"/>
  <c r="H78" i="19"/>
  <c r="C18" i="49"/>
  <c r="G81" i="20"/>
  <c r="H63" i="20"/>
  <c r="H68" i="20"/>
  <c r="H72" i="20"/>
  <c r="H77" i="20"/>
  <c r="F81" i="20"/>
  <c r="H78" i="20"/>
  <c r="H62" i="21"/>
  <c r="E81" i="21"/>
  <c r="H65" i="21"/>
  <c r="F81" i="21"/>
  <c r="H72" i="21"/>
  <c r="H77" i="21"/>
  <c r="H80" i="21"/>
  <c r="G81" i="21"/>
  <c r="B21" i="49"/>
  <c r="C81" i="22"/>
  <c r="H61" i="22"/>
  <c r="H65" i="22"/>
  <c r="G81" i="22"/>
  <c r="E81" i="22"/>
  <c r="H74" i="22"/>
  <c r="H75" i="22"/>
  <c r="H63" i="23"/>
  <c r="G81" i="23"/>
  <c r="H67" i="23"/>
  <c r="H70" i="23"/>
  <c r="F81" i="23"/>
  <c r="H78" i="23"/>
  <c r="C81" i="24"/>
  <c r="H65" i="24"/>
  <c r="H75" i="24"/>
  <c r="D81" i="24"/>
  <c r="H78" i="24"/>
  <c r="H64" i="26"/>
  <c r="H72" i="26"/>
  <c r="C27" i="49"/>
  <c r="H62" i="27"/>
  <c r="H71" i="27"/>
  <c r="H72" i="27"/>
  <c r="H76" i="27"/>
  <c r="H77" i="27"/>
  <c r="G313" i="28"/>
  <c r="G363" i="28" s="1"/>
  <c r="E81" i="28"/>
  <c r="C81" i="28"/>
  <c r="H63" i="28"/>
  <c r="F81" i="28"/>
  <c r="H64" i="28"/>
  <c r="H68" i="28"/>
  <c r="H69" i="28"/>
  <c r="H73" i="28"/>
  <c r="H74" i="28"/>
  <c r="H77" i="28"/>
  <c r="G81" i="28"/>
  <c r="H297" i="29"/>
  <c r="F27" i="48"/>
  <c r="B29" i="49"/>
  <c r="E81" i="29"/>
  <c r="H73" i="29"/>
  <c r="C81" i="29"/>
  <c r="H78" i="29"/>
  <c r="F30" i="49"/>
  <c r="F113" i="49" s="1"/>
  <c r="H353" i="30"/>
  <c r="E81" i="30"/>
  <c r="H63" i="30"/>
  <c r="C81" i="30"/>
  <c r="H65" i="30"/>
  <c r="F81" i="30"/>
  <c r="H71" i="30"/>
  <c r="H75" i="30"/>
  <c r="H76" i="30"/>
  <c r="D81" i="30"/>
  <c r="H78" i="30"/>
  <c r="H80" i="30"/>
  <c r="H309" i="31"/>
  <c r="R29" i="48"/>
  <c r="C31" i="49"/>
  <c r="F81" i="31"/>
  <c r="H65" i="31"/>
  <c r="D81" i="31"/>
  <c r="G81" i="31"/>
  <c r="H71" i="31"/>
  <c r="H75" i="31"/>
  <c r="H78" i="31"/>
  <c r="E81" i="31"/>
  <c r="F32" i="49"/>
  <c r="H297" i="32"/>
  <c r="F30" i="48" s="1"/>
  <c r="H62" i="32"/>
  <c r="E81" i="32"/>
  <c r="H69" i="32"/>
  <c r="D81" i="32"/>
  <c r="H72" i="32"/>
  <c r="H77" i="32"/>
  <c r="H79" i="32"/>
  <c r="B34" i="49"/>
  <c r="E34" i="49"/>
  <c r="H61" i="33"/>
  <c r="D81" i="33"/>
  <c r="H64" i="33"/>
  <c r="G81" i="33"/>
  <c r="H69" i="33"/>
  <c r="E81" i="33"/>
  <c r="H74" i="33"/>
  <c r="C35" i="49"/>
  <c r="H353" i="34"/>
  <c r="H303" i="34"/>
  <c r="L33" i="48"/>
  <c r="H67" i="34"/>
  <c r="C81" i="35"/>
  <c r="F81" i="35"/>
  <c r="H64" i="35"/>
  <c r="D81" i="35"/>
  <c r="H68" i="35"/>
  <c r="H71" i="35"/>
  <c r="H73" i="35"/>
  <c r="H76" i="35"/>
  <c r="H77" i="35"/>
  <c r="H65" i="39"/>
  <c r="H76" i="40"/>
  <c r="F81" i="41"/>
  <c r="H73" i="18"/>
  <c r="H70" i="20"/>
  <c r="H73" i="19"/>
  <c r="H309" i="19"/>
  <c r="R15" i="48" s="1"/>
  <c r="H78" i="18"/>
  <c r="E81" i="16"/>
  <c r="D81" i="19"/>
  <c r="H62" i="19"/>
  <c r="H78" i="17"/>
  <c r="H100" i="11"/>
  <c r="H108" i="11"/>
  <c r="H110" i="11"/>
  <c r="H92" i="12"/>
  <c r="H97" i="12"/>
  <c r="H101" i="12"/>
  <c r="H100" i="14"/>
  <c r="H107" i="14"/>
  <c r="H104" i="15"/>
  <c r="H108" i="15"/>
  <c r="H95" i="16"/>
  <c r="H101" i="16"/>
  <c r="H100" i="17"/>
  <c r="H104" i="17"/>
  <c r="H108" i="17"/>
  <c r="H101" i="18"/>
  <c r="H96" i="20"/>
  <c r="H100" i="20"/>
  <c r="H110" i="20"/>
  <c r="H92" i="21"/>
  <c r="H95" i="21"/>
  <c r="H97" i="21"/>
  <c r="H103" i="21"/>
  <c r="H107" i="21"/>
  <c r="H109" i="21"/>
  <c r="H93" i="22"/>
  <c r="H94" i="23"/>
  <c r="H110" i="23"/>
  <c r="H141" i="15"/>
  <c r="I140" i="15"/>
  <c r="H141" i="31"/>
  <c r="I140" i="31"/>
  <c r="H141" i="41"/>
  <c r="I140" i="41"/>
  <c r="H101" i="24"/>
  <c r="H100" i="9"/>
  <c r="H99" i="14"/>
  <c r="I145" i="14"/>
  <c r="I152" i="14"/>
  <c r="H110" i="24"/>
  <c r="I143" i="24"/>
  <c r="I159" i="24"/>
  <c r="H95" i="24"/>
  <c r="H109" i="24"/>
  <c r="H97" i="26"/>
  <c r="H141" i="30"/>
  <c r="I140" i="30"/>
  <c r="H141" i="32"/>
  <c r="I140" i="32"/>
  <c r="H73" i="9"/>
  <c r="H309" i="12"/>
  <c r="R9" i="48" s="1"/>
  <c r="H307" i="14"/>
  <c r="P10" i="48"/>
  <c r="H309" i="14"/>
  <c r="R10" i="48"/>
  <c r="H65" i="14"/>
  <c r="H73" i="14"/>
  <c r="H69" i="15"/>
  <c r="H77" i="15"/>
  <c r="H79" i="15"/>
  <c r="H300" i="16"/>
  <c r="I12" i="48"/>
  <c r="H303" i="16"/>
  <c r="L12" i="48"/>
  <c r="H66" i="16"/>
  <c r="H68" i="16"/>
  <c r="H307" i="17"/>
  <c r="P13" i="48"/>
  <c r="H350" i="18"/>
  <c r="H75" i="18"/>
  <c r="B1" i="41"/>
  <c r="B1" i="32"/>
  <c r="B1" i="24"/>
  <c r="I147" i="29"/>
  <c r="I145" i="24"/>
  <c r="H110" i="9"/>
  <c r="H219" i="46"/>
  <c r="H62" i="22"/>
  <c r="H62" i="30"/>
  <c r="B1" i="39"/>
  <c r="B1" i="30"/>
  <c r="B1" i="22"/>
  <c r="H69" i="59"/>
  <c r="I150" i="30"/>
  <c r="I154" i="30"/>
  <c r="I158" i="30"/>
  <c r="I162" i="30"/>
  <c r="H86" i="21"/>
  <c r="B1" i="38"/>
  <c r="B1" i="29"/>
  <c r="B1" i="21"/>
  <c r="H141" i="59"/>
  <c r="I140" i="59"/>
  <c r="H110" i="35"/>
  <c r="I144" i="25"/>
  <c r="H102" i="20"/>
  <c r="I146" i="20"/>
  <c r="I152" i="15"/>
  <c r="I146" i="11"/>
  <c r="I143" i="30"/>
  <c r="I147" i="30"/>
  <c r="I149" i="30"/>
  <c r="I151" i="30"/>
  <c r="I153" i="30"/>
  <c r="I155" i="30"/>
  <c r="I157" i="30"/>
  <c r="I159" i="30"/>
  <c r="AI116" i="60"/>
  <c r="B1" i="33"/>
  <c r="B1" i="26"/>
  <c r="B1" i="19"/>
  <c r="H67" i="57"/>
  <c r="H141" i="62"/>
  <c r="I140" i="62"/>
  <c r="I140" i="26"/>
  <c r="I152" i="26"/>
  <c r="H141" i="57"/>
  <c r="I140" i="57"/>
  <c r="H107" i="24"/>
  <c r="H103" i="24"/>
  <c r="H141" i="24"/>
  <c r="I140" i="24"/>
  <c r="H97" i="40"/>
  <c r="I154" i="40"/>
  <c r="I152" i="40"/>
  <c r="H141" i="36"/>
  <c r="I140" i="36"/>
  <c r="H63" i="12"/>
  <c r="H65" i="12"/>
  <c r="H68" i="12"/>
  <c r="H70" i="12"/>
  <c r="H75" i="12"/>
  <c r="H80" i="12"/>
  <c r="H62" i="14"/>
  <c r="H70" i="14"/>
  <c r="H75" i="14"/>
  <c r="H78" i="14"/>
  <c r="H80" i="14"/>
  <c r="H61" i="15"/>
  <c r="H64" i="15"/>
  <c r="H66" i="15"/>
  <c r="H71" i="15"/>
  <c r="H74" i="15"/>
  <c r="H190" i="16"/>
  <c r="H63" i="16"/>
  <c r="G81" i="16"/>
  <c r="H69" i="16"/>
  <c r="H73" i="16"/>
  <c r="H74" i="16"/>
  <c r="H78" i="16"/>
  <c r="H61" i="17"/>
  <c r="G81" i="17"/>
  <c r="H63" i="17"/>
  <c r="E81" i="17"/>
  <c r="H65" i="17"/>
  <c r="H74" i="21"/>
  <c r="E25" i="49"/>
  <c r="H63" i="25"/>
  <c r="H61" i="27"/>
  <c r="H66" i="28"/>
  <c r="H79" i="35"/>
  <c r="H72" i="6"/>
  <c r="H92" i="30"/>
  <c r="H95" i="30"/>
  <c r="H103" i="30"/>
  <c r="H108" i="30"/>
  <c r="H102" i="35"/>
  <c r="H98" i="25"/>
  <c r="H102" i="23"/>
  <c r="H105" i="21"/>
  <c r="H110" i="17"/>
  <c r="H98" i="14"/>
  <c r="E81" i="10"/>
  <c r="I146" i="9"/>
  <c r="K146" i="9"/>
  <c r="H73" i="37"/>
  <c r="H71" i="28"/>
  <c r="H353" i="29"/>
  <c r="H67" i="33"/>
  <c r="H79" i="34"/>
  <c r="H25" i="62"/>
  <c r="H74" i="62"/>
  <c r="H190" i="18"/>
  <c r="H18" i="18"/>
  <c r="H240" i="19"/>
  <c r="H18" i="19"/>
  <c r="H304" i="20"/>
  <c r="M16" i="48"/>
  <c r="H25" i="25"/>
  <c r="H25" i="27"/>
  <c r="H353" i="27"/>
  <c r="H25" i="28"/>
  <c r="H64" i="34"/>
  <c r="H69" i="34"/>
  <c r="H25" i="35"/>
  <c r="G246" i="35"/>
  <c r="H25" i="38"/>
  <c r="H25" i="41"/>
  <c r="D253" i="41"/>
  <c r="H70" i="6"/>
  <c r="H86" i="39"/>
  <c r="H65" i="57"/>
  <c r="D81" i="57"/>
  <c r="H79" i="36"/>
  <c r="H300" i="19"/>
  <c r="I15" i="48"/>
  <c r="H297" i="23"/>
  <c r="F21" i="48"/>
  <c r="H25" i="29"/>
  <c r="H309" i="33"/>
  <c r="R32" i="48" s="1"/>
  <c r="H75" i="33"/>
  <c r="H79" i="38"/>
  <c r="H25" i="39"/>
  <c r="E111" i="10"/>
  <c r="I146" i="10"/>
  <c r="I160" i="10"/>
  <c r="I158" i="11"/>
  <c r="I144" i="14"/>
  <c r="I161" i="14"/>
  <c r="H99" i="15"/>
  <c r="I145" i="15"/>
  <c r="I147" i="15"/>
  <c r="I162" i="15"/>
  <c r="I156" i="16"/>
  <c r="I149" i="17"/>
  <c r="I154" i="17"/>
  <c r="C111" i="18"/>
  <c r="I143" i="18"/>
  <c r="I145" i="18"/>
  <c r="H73" i="6"/>
  <c r="I155" i="9"/>
  <c r="K155" i="9" s="1"/>
  <c r="H86" i="15"/>
  <c r="I155" i="18"/>
  <c r="I159" i="18"/>
  <c r="I160" i="18"/>
  <c r="I162" i="19"/>
  <c r="I145" i="20"/>
  <c r="I153" i="20"/>
  <c r="I156" i="20"/>
  <c r="I160" i="20"/>
  <c r="I143" i="21"/>
  <c r="I151" i="21"/>
  <c r="I144" i="22"/>
  <c r="I157" i="22"/>
  <c r="I162" i="23"/>
  <c r="I148" i="24"/>
  <c r="I156" i="24"/>
  <c r="I149" i="25"/>
  <c r="I161" i="25"/>
  <c r="I146" i="27"/>
  <c r="I159" i="29"/>
  <c r="I153" i="31"/>
  <c r="H110" i="32"/>
  <c r="I144" i="32"/>
  <c r="I157" i="32"/>
  <c r="I147" i="33"/>
  <c r="F111" i="35"/>
  <c r="H105" i="40"/>
  <c r="I152" i="41"/>
  <c r="H354" i="9"/>
  <c r="H359" i="9"/>
  <c r="H63" i="9"/>
  <c r="I152" i="34"/>
  <c r="H25" i="12"/>
  <c r="C250" i="12"/>
  <c r="B11" i="49"/>
  <c r="E11" i="49"/>
  <c r="G313" i="12"/>
  <c r="G363" i="12" s="1"/>
  <c r="H304" i="12"/>
  <c r="M9" i="48"/>
  <c r="H72" i="12"/>
  <c r="H74" i="12"/>
  <c r="H76" i="12"/>
  <c r="F81" i="12"/>
  <c r="H25" i="14"/>
  <c r="C12" i="49"/>
  <c r="H69" i="14"/>
  <c r="H78" i="12"/>
  <c r="H25" i="16"/>
  <c r="I143" i="27"/>
  <c r="I147" i="26"/>
  <c r="H101" i="21"/>
  <c r="H104" i="20"/>
  <c r="I151" i="17"/>
  <c r="H110" i="15"/>
  <c r="I146" i="14"/>
  <c r="I149" i="11"/>
  <c r="I152" i="9"/>
  <c r="K152" i="9" s="1"/>
  <c r="I145" i="31"/>
  <c r="H72" i="14"/>
  <c r="H76" i="14"/>
  <c r="H77" i="14"/>
  <c r="H79" i="14"/>
  <c r="H72" i="15"/>
  <c r="E14" i="49"/>
  <c r="H307" i="16"/>
  <c r="P12" i="48" s="1"/>
  <c r="D81" i="16"/>
  <c r="H79" i="16"/>
  <c r="H25" i="17"/>
  <c r="C81" i="17"/>
  <c r="H64" i="17"/>
  <c r="H25" i="18"/>
  <c r="H25" i="19"/>
  <c r="H25" i="23"/>
  <c r="G261" i="23"/>
  <c r="E81" i="23"/>
  <c r="H25" i="24"/>
  <c r="G81" i="24"/>
  <c r="H71" i="9"/>
  <c r="H297" i="10"/>
  <c r="F7" i="48"/>
  <c r="H300" i="10"/>
  <c r="I7" i="48"/>
  <c r="H353" i="10"/>
  <c r="H362" i="10"/>
  <c r="H69" i="10"/>
  <c r="H73" i="10"/>
  <c r="H76" i="10"/>
  <c r="H79" i="10"/>
  <c r="H62" i="11"/>
  <c r="F81" i="11"/>
  <c r="H67" i="11"/>
  <c r="H71" i="11"/>
  <c r="H73" i="11"/>
  <c r="F81" i="26"/>
  <c r="H25" i="30"/>
  <c r="G261" i="30"/>
  <c r="H25" i="31"/>
  <c r="H63" i="33"/>
  <c r="H62" i="35"/>
  <c r="H63" i="35"/>
  <c r="E81" i="35"/>
  <c r="H72" i="38"/>
  <c r="H25" i="40"/>
  <c r="I162" i="37"/>
  <c r="I155" i="37"/>
  <c r="I154" i="37"/>
  <c r="I147" i="37"/>
  <c r="I146" i="37"/>
  <c r="H77" i="57"/>
  <c r="H79" i="57"/>
  <c r="H25" i="22"/>
  <c r="G246" i="22"/>
  <c r="H25" i="26"/>
  <c r="H79" i="33"/>
  <c r="H99" i="31"/>
  <c r="H104" i="30"/>
  <c r="F163" i="30"/>
  <c r="I148" i="30"/>
  <c r="I152" i="30"/>
  <c r="I156" i="30"/>
  <c r="I160" i="30"/>
  <c r="H86" i="37"/>
  <c r="H357" i="10"/>
  <c r="D300" i="10"/>
  <c r="D350" i="10"/>
  <c r="H67" i="16"/>
  <c r="F81" i="16"/>
  <c r="C81" i="16"/>
  <c r="H297" i="16"/>
  <c r="F12" i="48"/>
  <c r="H80" i="15"/>
  <c r="H68" i="9"/>
  <c r="H108" i="14"/>
  <c r="H98" i="19"/>
  <c r="H347" i="9"/>
  <c r="H350" i="10"/>
  <c r="C297" i="10"/>
  <c r="C347" i="10"/>
  <c r="C81" i="15"/>
  <c r="H78" i="11"/>
  <c r="H312" i="10"/>
  <c r="U7" i="48"/>
  <c r="C312" i="10"/>
  <c r="C362" i="10"/>
  <c r="F303" i="10"/>
  <c r="F353" i="10"/>
  <c r="G236" i="35"/>
  <c r="H81" i="40"/>
  <c r="H73" i="15"/>
  <c r="F81" i="15"/>
  <c r="H307" i="10"/>
  <c r="P7" i="48"/>
  <c r="H76" i="9"/>
  <c r="H347" i="10"/>
  <c r="D311" i="9"/>
  <c r="D361" i="9" s="1"/>
  <c r="E304" i="9"/>
  <c r="E354" i="9"/>
  <c r="H75" i="15"/>
  <c r="H75" i="16"/>
  <c r="H65" i="16"/>
  <c r="H62" i="16"/>
  <c r="H78" i="15"/>
  <c r="H66" i="10"/>
  <c r="H66" i="9"/>
  <c r="F309" i="9"/>
  <c r="F359" i="9"/>
  <c r="D246" i="34"/>
  <c r="H70" i="11"/>
  <c r="G81" i="10"/>
  <c r="H80" i="11"/>
  <c r="H75" i="11"/>
  <c r="H64" i="20"/>
  <c r="H71" i="21"/>
  <c r="H67" i="22"/>
  <c r="H61" i="23"/>
  <c r="H80" i="25"/>
  <c r="H75" i="26"/>
  <c r="H75" i="34"/>
  <c r="H64" i="38"/>
  <c r="H352" i="59"/>
  <c r="C302" i="59"/>
  <c r="C352" i="59"/>
  <c r="H110" i="26"/>
  <c r="H99" i="24"/>
  <c r="H102" i="22"/>
  <c r="H102" i="15"/>
  <c r="G111" i="15"/>
  <c r="H99" i="12"/>
  <c r="H104" i="11"/>
  <c r="H110" i="34"/>
  <c r="H108" i="34"/>
  <c r="H100" i="34"/>
  <c r="H99" i="34"/>
  <c r="H97" i="34"/>
  <c r="H94" i="34"/>
  <c r="H92" i="34"/>
  <c r="G304" i="36"/>
  <c r="G354" i="36" s="1"/>
  <c r="H354" i="36"/>
  <c r="H109" i="31"/>
  <c r="H107" i="31"/>
  <c r="H101" i="31"/>
  <c r="F111" i="31"/>
  <c r="H93" i="31"/>
  <c r="H91" i="31"/>
  <c r="F111" i="30"/>
  <c r="H91" i="30"/>
  <c r="H93" i="30"/>
  <c r="D111" i="30"/>
  <c r="H94" i="30"/>
  <c r="G111" i="30"/>
  <c r="E111" i="30"/>
  <c r="H96" i="30"/>
  <c r="H98" i="30"/>
  <c r="C111" i="30"/>
  <c r="H99" i="30"/>
  <c r="H101" i="30"/>
  <c r="H102" i="30"/>
  <c r="H106" i="30"/>
  <c r="E184" i="30"/>
  <c r="H107" i="30"/>
  <c r="H109" i="30"/>
  <c r="H110" i="30"/>
  <c r="I144" i="30"/>
  <c r="D163" i="30"/>
  <c r="I146" i="30"/>
  <c r="H163" i="30"/>
  <c r="H64" i="9"/>
  <c r="H309" i="6"/>
  <c r="R5" i="48" s="1"/>
  <c r="H71" i="59"/>
  <c r="H73" i="59"/>
  <c r="I153" i="28"/>
  <c r="G53" i="44"/>
  <c r="H76" i="57"/>
  <c r="H62" i="59"/>
  <c r="H77" i="59"/>
  <c r="H79" i="59"/>
  <c r="I145" i="10"/>
  <c r="I150" i="10"/>
  <c r="I151" i="11"/>
  <c r="H100" i="36"/>
  <c r="H103" i="18"/>
  <c r="H103" i="20"/>
  <c r="H96" i="21"/>
  <c r="H71" i="12"/>
  <c r="H64" i="14"/>
  <c r="F81" i="14"/>
  <c r="D81" i="15"/>
  <c r="H62" i="15"/>
  <c r="H350" i="14"/>
  <c r="H354" i="12"/>
  <c r="G304" i="12"/>
  <c r="G354" i="12" s="1"/>
  <c r="G299" i="12"/>
  <c r="G349" i="12"/>
  <c r="G311" i="14"/>
  <c r="G361" i="14"/>
  <c r="G262" i="35"/>
  <c r="H74" i="6"/>
  <c r="H95" i="20"/>
  <c r="H64" i="12"/>
  <c r="E81" i="12"/>
  <c r="C81" i="14"/>
  <c r="H63" i="14"/>
  <c r="H67" i="15"/>
  <c r="G296" i="14"/>
  <c r="G346" i="14"/>
  <c r="G218" i="35"/>
  <c r="G226" i="35"/>
  <c r="G245" i="35"/>
  <c r="G243" i="35"/>
  <c r="G255" i="35"/>
  <c r="E81" i="15"/>
  <c r="H62" i="6"/>
  <c r="H101" i="15"/>
  <c r="H91" i="14"/>
  <c r="H95" i="14"/>
  <c r="H102" i="19"/>
  <c r="H100" i="21"/>
  <c r="C81" i="12"/>
  <c r="H66" i="12"/>
  <c r="H79" i="12"/>
  <c r="H353" i="14"/>
  <c r="H303" i="14"/>
  <c r="L10" i="48"/>
  <c r="H68" i="15"/>
  <c r="E309" i="15"/>
  <c r="E359" i="15" s="1"/>
  <c r="G260" i="35"/>
  <c r="G251" i="34"/>
  <c r="H81" i="25"/>
  <c r="H18" i="26"/>
  <c r="I152" i="20"/>
  <c r="E81" i="6"/>
  <c r="H92" i="15"/>
  <c r="D111" i="15"/>
  <c r="H105" i="15"/>
  <c r="H93" i="16"/>
  <c r="C111" i="17"/>
  <c r="H94" i="17"/>
  <c r="H95" i="18"/>
  <c r="H100" i="19"/>
  <c r="G111" i="21"/>
  <c r="G111" i="22"/>
  <c r="H62" i="12"/>
  <c r="G81" i="12"/>
  <c r="H69" i="12"/>
  <c r="H77" i="12"/>
  <c r="H68" i="14"/>
  <c r="G221" i="35"/>
  <c r="H61" i="6"/>
  <c r="G81" i="14"/>
  <c r="H303" i="12"/>
  <c r="L9" i="48"/>
  <c r="H109" i="15"/>
  <c r="E111" i="21"/>
  <c r="H111" i="21" s="1"/>
  <c r="H138" i="21" s="1"/>
  <c r="D111" i="22"/>
  <c r="F111" i="24"/>
  <c r="H357" i="15"/>
  <c r="F312" i="15"/>
  <c r="F362" i="15" s="1"/>
  <c r="F306" i="14"/>
  <c r="F356" i="14"/>
  <c r="F308" i="14"/>
  <c r="F358" i="14"/>
  <c r="G261" i="35"/>
  <c r="G233" i="35"/>
  <c r="G223" i="35"/>
  <c r="G244" i="35"/>
  <c r="H65" i="15"/>
  <c r="H103" i="9"/>
  <c r="G111" i="18"/>
  <c r="H99" i="20"/>
  <c r="H93" i="21"/>
  <c r="H104" i="21"/>
  <c r="H353" i="12"/>
  <c r="G313" i="30"/>
  <c r="G363" i="30"/>
  <c r="G220" i="35"/>
  <c r="G237" i="35"/>
  <c r="G224" i="35"/>
  <c r="G254" i="35"/>
  <c r="D111" i="23"/>
  <c r="C54" i="44"/>
  <c r="H106" i="14"/>
  <c r="H97" i="15"/>
  <c r="H109" i="18"/>
  <c r="H108" i="21"/>
  <c r="C163" i="21"/>
  <c r="H91" i="22"/>
  <c r="H106" i="22"/>
  <c r="H97" i="23"/>
  <c r="H93" i="24"/>
  <c r="H104" i="32"/>
  <c r="C11" i="49"/>
  <c r="H61" i="12"/>
  <c r="D81" i="12"/>
  <c r="H67" i="12"/>
  <c r="H300" i="14"/>
  <c r="I10" i="48"/>
  <c r="H61" i="14"/>
  <c r="E81" i="14"/>
  <c r="D81" i="14"/>
  <c r="H66" i="14"/>
  <c r="H71" i="14"/>
  <c r="H74" i="14"/>
  <c r="G81" i="15"/>
  <c r="H63" i="15"/>
  <c r="F302" i="15"/>
  <c r="F352" i="15" s="1"/>
  <c r="H362" i="15"/>
  <c r="F307" i="15"/>
  <c r="F357" i="15" s="1"/>
  <c r="G305" i="15"/>
  <c r="G355" i="15" s="1"/>
  <c r="G247" i="35"/>
  <c r="C259" i="25"/>
  <c r="G227" i="35"/>
  <c r="H81" i="38"/>
  <c r="H93" i="18"/>
  <c r="D44" i="44"/>
  <c r="H75" i="6"/>
  <c r="H96" i="10"/>
  <c r="H100" i="10"/>
  <c r="H86" i="24"/>
  <c r="H18" i="17"/>
  <c r="H18" i="27"/>
  <c r="H86" i="28"/>
  <c r="H18" i="35"/>
  <c r="H86" i="20"/>
  <c r="I159" i="9"/>
  <c r="K159" i="9"/>
  <c r="H95" i="11"/>
  <c r="H107" i="11"/>
  <c r="H109" i="11"/>
  <c r="I145" i="11"/>
  <c r="I148" i="11"/>
  <c r="I150" i="11"/>
  <c r="I156" i="11"/>
  <c r="I160" i="11"/>
  <c r="I162" i="11"/>
  <c r="H100" i="12"/>
  <c r="H108" i="12"/>
  <c r="I146" i="12"/>
  <c r="I153" i="12"/>
  <c r="I157" i="12"/>
  <c r="I160" i="12"/>
  <c r="D163" i="14"/>
  <c r="I155" i="14"/>
  <c r="I158" i="14"/>
  <c r="I159" i="14"/>
  <c r="H103" i="15"/>
  <c r="I153" i="15"/>
  <c r="I156" i="15"/>
  <c r="I157" i="15"/>
  <c r="I160" i="15"/>
  <c r="I161" i="15"/>
  <c r="I151" i="16"/>
  <c r="H92" i="17"/>
  <c r="H99" i="17"/>
  <c r="I148" i="17"/>
  <c r="I150" i="17"/>
  <c r="I156" i="17"/>
  <c r="I160" i="17"/>
  <c r="I153" i="18"/>
  <c r="H97" i="20"/>
  <c r="D50" i="44"/>
  <c r="H107" i="10"/>
  <c r="H91" i="21"/>
  <c r="C111" i="21"/>
  <c r="D111" i="21"/>
  <c r="H98" i="21"/>
  <c r="H102" i="21"/>
  <c r="H106" i="21"/>
  <c r="I148" i="21"/>
  <c r="I153" i="21"/>
  <c r="H163" i="21"/>
  <c r="I160" i="21"/>
  <c r="I161" i="21"/>
  <c r="H97" i="22"/>
  <c r="G163" i="22"/>
  <c r="F163" i="22"/>
  <c r="I150" i="22"/>
  <c r="I156" i="22"/>
  <c r="I158" i="22"/>
  <c r="I159" i="22"/>
  <c r="H103" i="23"/>
  <c r="H105" i="23"/>
  <c r="I157" i="23"/>
  <c r="I160" i="23"/>
  <c r="E111" i="24"/>
  <c r="H98" i="24"/>
  <c r="H102" i="24"/>
  <c r="H108" i="24"/>
  <c r="I146" i="24"/>
  <c r="I152" i="24"/>
  <c r="I154" i="24"/>
  <c r="I162" i="24"/>
  <c r="I153" i="25"/>
  <c r="I155" i="25"/>
  <c r="I160" i="25"/>
  <c r="I151" i="26"/>
  <c r="I161" i="26"/>
  <c r="H99" i="27"/>
  <c r="H108" i="27"/>
  <c r="I150" i="27"/>
  <c r="I155" i="27"/>
  <c r="D46" i="44"/>
  <c r="C45" i="44"/>
  <c r="F62" i="44"/>
  <c r="G88" i="44"/>
  <c r="I161" i="27"/>
  <c r="I156" i="29"/>
  <c r="I157" i="29"/>
  <c r="I154" i="31"/>
  <c r="I157" i="31"/>
  <c r="I162" i="31"/>
  <c r="H97" i="32"/>
  <c r="I150" i="32"/>
  <c r="I155" i="32"/>
  <c r="I156" i="32"/>
  <c r="I159" i="32"/>
  <c r="I161" i="32"/>
  <c r="H100" i="33"/>
  <c r="I155" i="33"/>
  <c r="I156" i="33"/>
  <c r="I159" i="33"/>
  <c r="I147" i="34"/>
  <c r="I149" i="34"/>
  <c r="I153" i="34"/>
  <c r="I155" i="34"/>
  <c r="I160" i="34"/>
  <c r="E163" i="35"/>
  <c r="I146" i="35"/>
  <c r="I157" i="35"/>
  <c r="I157" i="38"/>
  <c r="I162" i="38"/>
  <c r="I156" i="39"/>
  <c r="H98" i="40"/>
  <c r="I143" i="40"/>
  <c r="I144" i="40"/>
  <c r="I146" i="40"/>
  <c r="I149" i="40"/>
  <c r="I151" i="40"/>
  <c r="G309" i="59"/>
  <c r="G359" i="59"/>
  <c r="H359" i="59"/>
  <c r="D307" i="57"/>
  <c r="D357" i="57" s="1"/>
  <c r="H357" i="57"/>
  <c r="H72" i="57"/>
  <c r="H67" i="59"/>
  <c r="I158" i="34"/>
  <c r="H99" i="41"/>
  <c r="I145" i="41"/>
  <c r="I149" i="41"/>
  <c r="I155" i="41"/>
  <c r="I157" i="41"/>
  <c r="I159" i="41"/>
  <c r="I161" i="41"/>
  <c r="G81" i="57"/>
  <c r="H75" i="57"/>
  <c r="H93" i="57"/>
  <c r="H105" i="24"/>
  <c r="I150" i="24"/>
  <c r="H350" i="62"/>
  <c r="H297" i="9"/>
  <c r="J297" i="9"/>
  <c r="H303" i="9"/>
  <c r="J303" i="9" s="1"/>
  <c r="H67" i="9"/>
  <c r="H69" i="9"/>
  <c r="H77" i="9"/>
  <c r="H309" i="10"/>
  <c r="R7" i="48"/>
  <c r="H67" i="10"/>
  <c r="H74" i="10"/>
  <c r="H80" i="10"/>
  <c r="H69" i="11"/>
  <c r="I144" i="59"/>
  <c r="I157" i="59"/>
  <c r="I161" i="59"/>
  <c r="I158" i="40"/>
  <c r="I146" i="39"/>
  <c r="I145" i="38"/>
  <c r="I158" i="33"/>
  <c r="H86" i="11"/>
  <c r="I149" i="57"/>
  <c r="H69" i="62"/>
  <c r="H71" i="34"/>
  <c r="H79" i="41"/>
  <c r="G81" i="41"/>
  <c r="H81" i="41"/>
  <c r="I157" i="57"/>
  <c r="H70" i="59"/>
  <c r="G61" i="44"/>
  <c r="I161" i="37"/>
  <c r="I157" i="37"/>
  <c r="I153" i="37"/>
  <c r="I151" i="37"/>
  <c r="I148" i="37"/>
  <c r="I145" i="37"/>
  <c r="I144" i="37"/>
  <c r="I143" i="37"/>
  <c r="H304" i="57"/>
  <c r="M17" i="48"/>
  <c r="H61" i="57"/>
  <c r="H66" i="57"/>
  <c r="H71" i="57"/>
  <c r="C63" i="44"/>
  <c r="H62" i="62"/>
  <c r="H64" i="62"/>
  <c r="H70" i="62"/>
  <c r="H72" i="62"/>
  <c r="H78" i="62"/>
  <c r="I140" i="40"/>
  <c r="H309" i="28"/>
  <c r="R26" i="48" s="1"/>
  <c r="H62" i="9"/>
  <c r="E81" i="9"/>
  <c r="C47" i="44"/>
  <c r="C81" i="9"/>
  <c r="F48" i="44"/>
  <c r="H65" i="9"/>
  <c r="F81" i="9"/>
  <c r="H70" i="9"/>
  <c r="D55" i="44"/>
  <c r="D81" i="9"/>
  <c r="H74" i="9"/>
  <c r="H75" i="9"/>
  <c r="C62" i="44"/>
  <c r="H79" i="9"/>
  <c r="G63" i="44"/>
  <c r="G112" i="44" s="1"/>
  <c r="G81" i="9"/>
  <c r="C81" i="10"/>
  <c r="F45" i="44"/>
  <c r="F81" i="10"/>
  <c r="D81" i="10"/>
  <c r="G48" i="44"/>
  <c r="H70" i="10"/>
  <c r="H75" i="10"/>
  <c r="H77" i="10"/>
  <c r="E44" i="44"/>
  <c r="E81" i="11"/>
  <c r="H61" i="11"/>
  <c r="C46" i="44"/>
  <c r="H63" i="11"/>
  <c r="C81" i="11"/>
  <c r="H64" i="11"/>
  <c r="D81" i="11"/>
  <c r="G81" i="11"/>
  <c r="H81" i="11"/>
  <c r="H68" i="11"/>
  <c r="C51" i="44"/>
  <c r="H72" i="11"/>
  <c r="H74" i="11"/>
  <c r="E57" i="44"/>
  <c r="H76" i="11"/>
  <c r="F60" i="44"/>
  <c r="H77" i="11"/>
  <c r="G261" i="22"/>
  <c r="D48" i="44"/>
  <c r="H65" i="6"/>
  <c r="D81" i="6"/>
  <c r="H81" i="29"/>
  <c r="F57" i="44"/>
  <c r="G259" i="34"/>
  <c r="G256" i="34"/>
  <c r="G225" i="34"/>
  <c r="C225" i="34"/>
  <c r="H225" i="34"/>
  <c r="G219" i="34"/>
  <c r="G250" i="34"/>
  <c r="G246" i="34"/>
  <c r="G247" i="34"/>
  <c r="G243" i="34"/>
  <c r="G224" i="34"/>
  <c r="G234" i="34"/>
  <c r="G260" i="34"/>
  <c r="G249" i="34"/>
  <c r="G253" i="34"/>
  <c r="G252" i="34"/>
  <c r="D56" i="44"/>
  <c r="F51" i="44"/>
  <c r="G51" i="44"/>
  <c r="E46" i="44"/>
  <c r="C53" i="44"/>
  <c r="E56" i="44"/>
  <c r="H71" i="37"/>
  <c r="F44" i="44"/>
  <c r="G45" i="44"/>
  <c r="E58" i="44"/>
  <c r="G46" i="44"/>
  <c r="G52" i="44"/>
  <c r="G62" i="44"/>
  <c r="G58" i="44"/>
  <c r="E27" i="49"/>
  <c r="H70" i="31"/>
  <c r="H71" i="33"/>
  <c r="H66" i="34"/>
  <c r="H73" i="34"/>
  <c r="H77" i="34"/>
  <c r="G81" i="35"/>
  <c r="H71" i="38"/>
  <c r="H80" i="36"/>
  <c r="D81" i="36"/>
  <c r="H76" i="36"/>
  <c r="H71" i="36"/>
  <c r="C50" i="44"/>
  <c r="D51" i="44"/>
  <c r="F61" i="44"/>
  <c r="G54" i="44"/>
  <c r="G81" i="59"/>
  <c r="E81" i="59"/>
  <c r="H63" i="59"/>
  <c r="H65" i="59"/>
  <c r="H68" i="59"/>
  <c r="F81" i="59"/>
  <c r="H75" i="59"/>
  <c r="H78" i="59"/>
  <c r="F302" i="62"/>
  <c r="F352" i="62" s="1"/>
  <c r="H352" i="62"/>
  <c r="H354" i="62"/>
  <c r="H304" i="62"/>
  <c r="M20" i="48"/>
  <c r="C304" i="62"/>
  <c r="C354" i="62" s="1"/>
  <c r="G24" i="44"/>
  <c r="G241" i="44" s="1"/>
  <c r="G289" i="44" s="1"/>
  <c r="C57" i="44"/>
  <c r="D45" i="44"/>
  <c r="D59" i="44"/>
  <c r="E53" i="44"/>
  <c r="E60" i="44"/>
  <c r="F47" i="44"/>
  <c r="F53" i="44"/>
  <c r="H81" i="30"/>
  <c r="C58" i="44"/>
  <c r="D53" i="44"/>
  <c r="G56" i="44"/>
  <c r="H66" i="6"/>
  <c r="H77" i="6"/>
  <c r="G235" i="34"/>
  <c r="C59" i="44"/>
  <c r="D54" i="44"/>
  <c r="D60" i="44"/>
  <c r="F49" i="44"/>
  <c r="C22" i="44"/>
  <c r="D49" i="44"/>
  <c r="E62" i="44"/>
  <c r="H63" i="57"/>
  <c r="C81" i="57"/>
  <c r="H68" i="57"/>
  <c r="H73" i="57"/>
  <c r="H301" i="62"/>
  <c r="J20" i="48"/>
  <c r="F55" i="44"/>
  <c r="E81" i="36"/>
  <c r="H64" i="36"/>
  <c r="H67" i="62"/>
  <c r="H67" i="37"/>
  <c r="C60" i="44"/>
  <c r="E54" i="44"/>
  <c r="G47" i="44"/>
  <c r="C8" i="49"/>
  <c r="H309" i="9"/>
  <c r="H310" i="9"/>
  <c r="S6" i="48"/>
  <c r="C9" i="49"/>
  <c r="H80" i="57"/>
  <c r="H70" i="57"/>
  <c r="E49" i="44"/>
  <c r="H78" i="36"/>
  <c r="C56" i="44"/>
  <c r="E50" i="44"/>
  <c r="F63" i="44"/>
  <c r="E81" i="57"/>
  <c r="F81" i="57"/>
  <c r="C81" i="59"/>
  <c r="H61" i="59"/>
  <c r="H64" i="59"/>
  <c r="H72" i="59"/>
  <c r="H74" i="59"/>
  <c r="H69" i="36"/>
  <c r="C52" i="44"/>
  <c r="F59" i="44"/>
  <c r="H62" i="57"/>
  <c r="H78" i="57"/>
  <c r="F303" i="59"/>
  <c r="F353" i="59"/>
  <c r="H353" i="59"/>
  <c r="D81" i="59"/>
  <c r="H66" i="59"/>
  <c r="H76" i="59"/>
  <c r="H63" i="36"/>
  <c r="C7" i="49"/>
  <c r="H307" i="6"/>
  <c r="P5" i="48" s="1"/>
  <c r="C48" i="44"/>
  <c r="D61" i="44"/>
  <c r="F54" i="44"/>
  <c r="H64" i="57"/>
  <c r="H69" i="57"/>
  <c r="H74" i="57"/>
  <c r="H61" i="36"/>
  <c r="H80" i="62"/>
  <c r="F81" i="62"/>
  <c r="D81" i="62"/>
  <c r="H66" i="62"/>
  <c r="H68" i="62"/>
  <c r="H71" i="62"/>
  <c r="H76" i="62"/>
  <c r="H77" i="62"/>
  <c r="H79" i="62"/>
  <c r="D57" i="44"/>
  <c r="H80" i="59"/>
  <c r="H75" i="36"/>
  <c r="H62" i="36"/>
  <c r="D309" i="36"/>
  <c r="D359" i="36" s="1"/>
  <c r="H359" i="36"/>
  <c r="E81" i="62"/>
  <c r="G81" i="62"/>
  <c r="H63" i="62"/>
  <c r="H65" i="62"/>
  <c r="H73" i="62"/>
  <c r="H77" i="36"/>
  <c r="H303" i="59"/>
  <c r="L31" i="48"/>
  <c r="H359" i="62"/>
  <c r="H75" i="62"/>
  <c r="C81" i="62"/>
  <c r="H305" i="35"/>
  <c r="N34" i="48" s="1"/>
  <c r="G296" i="37"/>
  <c r="G346" i="37"/>
  <c r="H65" i="36"/>
  <c r="I140" i="21"/>
  <c r="H93" i="9"/>
  <c r="J157" i="9"/>
  <c r="I144" i="10"/>
  <c r="D163" i="10"/>
  <c r="I149" i="10"/>
  <c r="H101" i="11"/>
  <c r="H103" i="11"/>
  <c r="H105" i="11"/>
  <c r="H91" i="12"/>
  <c r="H93" i="12"/>
  <c r="H102" i="12"/>
  <c r="G163" i="12"/>
  <c r="I149" i="12"/>
  <c r="I156" i="12"/>
  <c r="H92" i="14"/>
  <c r="I143" i="14"/>
  <c r="I147" i="14"/>
  <c r="H91" i="15"/>
  <c r="E111" i="15"/>
  <c r="H93" i="15"/>
  <c r="H95" i="15"/>
  <c r="C111" i="15"/>
  <c r="H96" i="15"/>
  <c r="F111" i="15"/>
  <c r="H98" i="15"/>
  <c r="H100" i="15"/>
  <c r="H107" i="15"/>
  <c r="I143" i="15"/>
  <c r="I151" i="15"/>
  <c r="I155" i="15"/>
  <c r="D111" i="16"/>
  <c r="G111" i="16"/>
  <c r="H98" i="16"/>
  <c r="H102" i="16"/>
  <c r="H110" i="16"/>
  <c r="H93" i="17"/>
  <c r="H101" i="17"/>
  <c r="H103" i="17"/>
  <c r="H109" i="17"/>
  <c r="I152" i="17"/>
  <c r="D163" i="17"/>
  <c r="C163" i="17"/>
  <c r="I158" i="17"/>
  <c r="F111" i="21"/>
  <c r="H95" i="22"/>
  <c r="H99" i="22"/>
  <c r="H107" i="22"/>
  <c r="I145" i="22"/>
  <c r="I149" i="22"/>
  <c r="H110" i="29"/>
  <c r="I149" i="31"/>
  <c r="H92" i="10"/>
  <c r="H103" i="62"/>
  <c r="I161" i="22"/>
  <c r="H93" i="23"/>
  <c r="C111" i="23"/>
  <c r="H95" i="23"/>
  <c r="I143" i="23"/>
  <c r="D163" i="23"/>
  <c r="C163" i="23"/>
  <c r="D111" i="24"/>
  <c r="H91" i="24"/>
  <c r="G111" i="24"/>
  <c r="H111" i="24"/>
  <c r="H92" i="24"/>
  <c r="H96" i="24"/>
  <c r="C111" i="24"/>
  <c r="H100" i="24"/>
  <c r="H104" i="24"/>
  <c r="I147" i="24"/>
  <c r="I149" i="24"/>
  <c r="D163" i="24"/>
  <c r="I151" i="24"/>
  <c r="I158" i="24"/>
  <c r="G111" i="25"/>
  <c r="H93" i="25"/>
  <c r="H95" i="25"/>
  <c r="H97" i="25"/>
  <c r="H103" i="25"/>
  <c r="H105" i="25"/>
  <c r="H107" i="25"/>
  <c r="I147" i="25"/>
  <c r="I148" i="25"/>
  <c r="D111" i="26"/>
  <c r="H94" i="26"/>
  <c r="H96" i="26"/>
  <c r="H98" i="26"/>
  <c r="H100" i="26"/>
  <c r="H104" i="26"/>
  <c r="I148" i="26"/>
  <c r="H91" i="27"/>
  <c r="H92" i="27"/>
  <c r="I145" i="27"/>
  <c r="H93" i="29"/>
  <c r="D111" i="29"/>
  <c r="H100" i="29"/>
  <c r="H108" i="29"/>
  <c r="I149" i="29"/>
  <c r="I158" i="29"/>
  <c r="I144" i="31"/>
  <c r="I148" i="31"/>
  <c r="E111" i="32"/>
  <c r="H95" i="32"/>
  <c r="H103" i="32"/>
  <c r="H105" i="32"/>
  <c r="I143" i="32"/>
  <c r="I147" i="32"/>
  <c r="F163" i="32"/>
  <c r="G111" i="33"/>
  <c r="H98" i="33"/>
  <c r="I143" i="33"/>
  <c r="D163" i="33"/>
  <c r="I151" i="33"/>
  <c r="H98" i="35"/>
  <c r="H100" i="35"/>
  <c r="D111" i="38"/>
  <c r="H94" i="40"/>
  <c r="H104" i="40"/>
  <c r="H106" i="40"/>
  <c r="D111" i="41"/>
  <c r="H95" i="41"/>
  <c r="H97" i="41"/>
  <c r="H101" i="41"/>
  <c r="G163" i="41"/>
  <c r="I147" i="41"/>
  <c r="H93" i="59"/>
  <c r="I150" i="41"/>
  <c r="I152" i="38"/>
  <c r="I148" i="33"/>
  <c r="C163" i="32"/>
  <c r="I145" i="32"/>
  <c r="I152" i="32"/>
  <c r="H101" i="29"/>
  <c r="C163" i="29"/>
  <c r="I146" i="29"/>
  <c r="I153" i="26"/>
  <c r="I152" i="25"/>
  <c r="C163" i="31"/>
  <c r="I143" i="31"/>
  <c r="H102" i="34"/>
  <c r="C111" i="34"/>
  <c r="D163" i="21"/>
  <c r="H106" i="24"/>
  <c r="H102" i="29"/>
  <c r="F163" i="34"/>
  <c r="H92" i="41"/>
  <c r="I162" i="20"/>
  <c r="H94" i="21"/>
  <c r="H110" i="21"/>
  <c r="I147" i="27"/>
  <c r="I144" i="29"/>
  <c r="H101" i="22"/>
  <c r="H105" i="22"/>
  <c r="I143" i="22"/>
  <c r="F163" i="23"/>
  <c r="H98" i="29"/>
  <c r="H94" i="29"/>
  <c r="H108" i="40"/>
  <c r="H94" i="24"/>
  <c r="H105" i="39"/>
  <c r="H105" i="33"/>
  <c r="I156" i="34"/>
  <c r="I157" i="34"/>
  <c r="H97" i="35"/>
  <c r="I147" i="35"/>
  <c r="H163" i="35"/>
  <c r="I158" i="35"/>
  <c r="I162" i="35"/>
  <c r="H100" i="38"/>
  <c r="I146" i="38"/>
  <c r="H163" i="38"/>
  <c r="I159" i="39"/>
  <c r="D163" i="40"/>
  <c r="I150" i="40"/>
  <c r="I157" i="40"/>
  <c r="H100" i="41"/>
  <c r="H106" i="41"/>
  <c r="F163" i="41"/>
  <c r="I146" i="41"/>
  <c r="I154" i="41"/>
  <c r="I156" i="41"/>
  <c r="I160" i="41"/>
  <c r="I162" i="41"/>
  <c r="H108" i="33"/>
  <c r="H110" i="33"/>
  <c r="I160" i="62"/>
  <c r="H96" i="37"/>
  <c r="I151" i="34"/>
  <c r="H106" i="34"/>
  <c r="H101" i="34"/>
  <c r="D228" i="41"/>
  <c r="G233" i="41"/>
  <c r="G223" i="41"/>
  <c r="H86" i="35"/>
  <c r="D227" i="34"/>
  <c r="C218" i="34"/>
  <c r="D230" i="34"/>
  <c r="C230" i="34"/>
  <c r="E230" i="34"/>
  <c r="F230" i="34"/>
  <c r="G230" i="34"/>
  <c r="H230" i="34"/>
  <c r="C233" i="34"/>
  <c r="C232" i="34"/>
  <c r="G232" i="34"/>
  <c r="G228" i="34"/>
  <c r="D231" i="34"/>
  <c r="C222" i="34"/>
  <c r="G229" i="34"/>
  <c r="G226" i="34"/>
  <c r="D235" i="34"/>
  <c r="C226" i="34"/>
  <c r="C224" i="34"/>
  <c r="C227" i="34"/>
  <c r="G227" i="34"/>
  <c r="G222" i="34"/>
  <c r="D220" i="34"/>
  <c r="D221" i="34"/>
  <c r="C229" i="34"/>
  <c r="G231" i="34"/>
  <c r="D224" i="34"/>
  <c r="C234" i="34"/>
  <c r="D229" i="34"/>
  <c r="C223" i="34"/>
  <c r="C228" i="34"/>
  <c r="G223" i="34"/>
  <c r="G220" i="34"/>
  <c r="G221" i="34"/>
  <c r="D228" i="34"/>
  <c r="D218" i="34"/>
  <c r="D237" i="34"/>
  <c r="C237" i="34"/>
  <c r="E237" i="34"/>
  <c r="F237" i="34"/>
  <c r="G237" i="34"/>
  <c r="H237" i="34"/>
  <c r="G218" i="34"/>
  <c r="G233" i="34"/>
  <c r="G251" i="31"/>
  <c r="C250" i="28"/>
  <c r="G255" i="28"/>
  <c r="G254" i="28"/>
  <c r="C259" i="28"/>
  <c r="G251" i="28"/>
  <c r="G258" i="28"/>
  <c r="G245" i="28"/>
  <c r="G249" i="28"/>
  <c r="G227" i="29"/>
  <c r="G220" i="28"/>
  <c r="C234" i="28"/>
  <c r="G235" i="28"/>
  <c r="G237" i="28"/>
  <c r="F235" i="28"/>
  <c r="G236" i="28"/>
  <c r="G226" i="28"/>
  <c r="G223" i="28"/>
  <c r="D228" i="28"/>
  <c r="G230" i="28"/>
  <c r="H18" i="29"/>
  <c r="H86" i="27"/>
  <c r="G252" i="27"/>
  <c r="H190" i="28"/>
  <c r="G229" i="25"/>
  <c r="G218" i="25"/>
  <c r="G235" i="25"/>
  <c r="G226" i="25"/>
  <c r="H86" i="26"/>
  <c r="H86" i="62"/>
  <c r="H86" i="22"/>
  <c r="C228" i="14"/>
  <c r="H86" i="17"/>
  <c r="G223" i="16"/>
  <c r="H18" i="16"/>
  <c r="H18" i="15"/>
  <c r="H190" i="6"/>
  <c r="G246" i="12"/>
  <c r="F254" i="12"/>
  <c r="F255" i="23"/>
  <c r="G248" i="23"/>
  <c r="G246" i="23"/>
  <c r="F260" i="23"/>
  <c r="G229" i="24"/>
  <c r="G223" i="24"/>
  <c r="G222" i="24"/>
  <c r="G224" i="29"/>
  <c r="F230" i="29"/>
  <c r="G222" i="29"/>
  <c r="F255" i="30"/>
  <c r="G247" i="30"/>
  <c r="F229" i="31"/>
  <c r="G230" i="31"/>
  <c r="G247" i="31"/>
  <c r="G262" i="31"/>
  <c r="C259" i="31"/>
  <c r="D228" i="31"/>
  <c r="G244" i="31"/>
  <c r="F255" i="31"/>
  <c r="F234" i="31"/>
  <c r="C253" i="31"/>
  <c r="F253" i="31"/>
  <c r="G252" i="31"/>
  <c r="G248" i="31"/>
  <c r="G222" i="31"/>
  <c r="G254" i="31"/>
  <c r="F259" i="31"/>
  <c r="G243" i="31"/>
  <c r="G218" i="31"/>
  <c r="G224" i="31"/>
  <c r="G235" i="31"/>
  <c r="D253" i="31"/>
  <c r="G258" i="31"/>
  <c r="G255" i="31"/>
  <c r="G261" i="31"/>
  <c r="C225" i="31"/>
  <c r="G246" i="31"/>
  <c r="G245" i="31"/>
  <c r="G249" i="31"/>
  <c r="G237" i="31"/>
  <c r="G219" i="31"/>
  <c r="G260" i="31"/>
  <c r="G223" i="31"/>
  <c r="G221" i="31"/>
  <c r="F260" i="31"/>
  <c r="G220" i="31"/>
  <c r="F254" i="31"/>
  <c r="F228" i="31"/>
  <c r="F235" i="31"/>
  <c r="G233" i="31"/>
  <c r="C228" i="31"/>
  <c r="G233" i="40"/>
  <c r="G237" i="40"/>
  <c r="G222" i="40"/>
  <c r="C234" i="31"/>
  <c r="G229" i="31"/>
  <c r="F259" i="12"/>
  <c r="G261" i="12"/>
  <c r="E229" i="18"/>
  <c r="G236" i="18"/>
  <c r="C259" i="23"/>
  <c r="G255" i="23"/>
  <c r="G218" i="24"/>
  <c r="G226" i="24"/>
  <c r="C228" i="24"/>
  <c r="F235" i="29"/>
  <c r="F234" i="29"/>
  <c r="E230" i="29"/>
  <c r="G226" i="29"/>
  <c r="F228" i="29"/>
  <c r="E228" i="29"/>
  <c r="G219" i="29"/>
  <c r="G218" i="29"/>
  <c r="C225" i="39"/>
  <c r="C234" i="39"/>
  <c r="H25" i="59"/>
  <c r="H25" i="15"/>
  <c r="H25" i="20"/>
  <c r="G229" i="20"/>
  <c r="H25" i="21"/>
  <c r="F235" i="21"/>
  <c r="H25" i="32"/>
  <c r="H25" i="33"/>
  <c r="H25" i="57"/>
  <c r="G219" i="57"/>
  <c r="H25" i="36"/>
  <c r="H91" i="37"/>
  <c r="G187" i="17"/>
  <c r="I140" i="16"/>
  <c r="I148" i="34"/>
  <c r="I154" i="34"/>
  <c r="H92" i="35"/>
  <c r="H93" i="35"/>
  <c r="E111" i="35"/>
  <c r="H107" i="35"/>
  <c r="G163" i="35"/>
  <c r="I145" i="35"/>
  <c r="H93" i="38"/>
  <c r="G111" i="38"/>
  <c r="H96" i="38"/>
  <c r="H106" i="38"/>
  <c r="D163" i="38"/>
  <c r="I143" i="38"/>
  <c r="F111" i="39"/>
  <c r="H94" i="39"/>
  <c r="H101" i="39"/>
  <c r="H110" i="39"/>
  <c r="I144" i="39"/>
  <c r="H107" i="40"/>
  <c r="I145" i="40"/>
  <c r="H91" i="41"/>
  <c r="E111" i="41"/>
  <c r="C111" i="41"/>
  <c r="H93" i="41"/>
  <c r="H94" i="41"/>
  <c r="F111" i="41"/>
  <c r="H96" i="41"/>
  <c r="H98" i="41"/>
  <c r="H102" i="41"/>
  <c r="H104" i="41"/>
  <c r="H108" i="41"/>
  <c r="H110" i="41"/>
  <c r="I148" i="41"/>
  <c r="D163" i="41"/>
  <c r="E163" i="41"/>
  <c r="I151" i="41"/>
  <c r="I158" i="41"/>
  <c r="H163" i="41"/>
  <c r="H94" i="59"/>
  <c r="F111" i="59"/>
  <c r="H100" i="59"/>
  <c r="H102" i="59"/>
  <c r="I149" i="59"/>
  <c r="G111" i="41"/>
  <c r="H105" i="41"/>
  <c r="I144" i="41"/>
  <c r="C163" i="41"/>
  <c r="H96" i="40"/>
  <c r="I148" i="40"/>
  <c r="H102" i="39"/>
  <c r="H109" i="39"/>
  <c r="H107" i="38"/>
  <c r="C163" i="35"/>
  <c r="I150" i="35"/>
  <c r="I143" i="34"/>
  <c r="H163" i="34"/>
  <c r="H109" i="34"/>
  <c r="H93" i="34"/>
  <c r="G111" i="34"/>
  <c r="H109" i="37"/>
  <c r="H105" i="37"/>
  <c r="H98" i="57"/>
  <c r="I143" i="36"/>
  <c r="H93" i="62"/>
  <c r="H106" i="62"/>
  <c r="H93" i="10"/>
  <c r="H109" i="10"/>
  <c r="H163" i="57"/>
  <c r="H101" i="62"/>
  <c r="H104" i="37"/>
  <c r="I159" i="59"/>
  <c r="I153" i="9"/>
  <c r="K153" i="9" s="1"/>
  <c r="I152" i="62"/>
  <c r="H108" i="10"/>
  <c r="G111" i="62"/>
  <c r="E111" i="62"/>
  <c r="I149" i="62"/>
  <c r="I161" i="62"/>
  <c r="H102" i="10"/>
  <c r="G163" i="11"/>
  <c r="H97" i="33"/>
  <c r="H101" i="33"/>
  <c r="I150" i="57"/>
  <c r="I145" i="59"/>
  <c r="H93" i="36"/>
  <c r="I149" i="36"/>
  <c r="H303" i="30"/>
  <c r="L28" i="48"/>
  <c r="F253" i="41"/>
  <c r="F229" i="41"/>
  <c r="F235" i="41"/>
  <c r="D253" i="30"/>
  <c r="H307" i="40"/>
  <c r="P39" i="48"/>
  <c r="F306" i="36"/>
  <c r="F356" i="36" s="1"/>
  <c r="C307" i="37"/>
  <c r="C357" i="37" s="1"/>
  <c r="H357" i="37"/>
  <c r="H302" i="19"/>
  <c r="K15" i="48" s="1"/>
  <c r="E8" i="49"/>
  <c r="F8" i="49"/>
  <c r="D8" i="49"/>
  <c r="B8" i="49"/>
  <c r="H61" i="9"/>
  <c r="B9" i="49"/>
  <c r="E9" i="49"/>
  <c r="F9" i="49"/>
  <c r="D9" i="49"/>
  <c r="G252" i="35"/>
  <c r="G251" i="35"/>
  <c r="F230" i="28"/>
  <c r="F253" i="28"/>
  <c r="F255" i="28"/>
  <c r="C20" i="44"/>
  <c r="F301" i="57"/>
  <c r="F351" i="57"/>
  <c r="D122" i="46"/>
  <c r="D98" i="46" s="1"/>
  <c r="G296" i="57"/>
  <c r="G346" i="57"/>
  <c r="G313" i="57"/>
  <c r="G363" i="57"/>
  <c r="G254" i="34"/>
  <c r="F117" i="46"/>
  <c r="F93" i="46" s="1"/>
  <c r="D301" i="59"/>
  <c r="D351" i="59"/>
  <c r="G302" i="59"/>
  <c r="G352" i="59"/>
  <c r="H351" i="62"/>
  <c r="H357" i="62"/>
  <c r="C310" i="37"/>
  <c r="C360" i="37"/>
  <c r="D22" i="49"/>
  <c r="D12" i="49"/>
  <c r="E29" i="44"/>
  <c r="G237" i="17"/>
  <c r="D111" i="46"/>
  <c r="D87" i="46" s="1"/>
  <c r="C27" i="44"/>
  <c r="H353" i="20"/>
  <c r="H353" i="23"/>
  <c r="E253" i="27"/>
  <c r="C19" i="49"/>
  <c r="H354" i="57"/>
  <c r="C250" i="39"/>
  <c r="D253" i="39"/>
  <c r="L39" i="56"/>
  <c r="H86" i="19"/>
  <c r="H86" i="29"/>
  <c r="H18" i="57"/>
  <c r="H86" i="9"/>
  <c r="G218" i="12"/>
  <c r="D228" i="12"/>
  <c r="F229" i="12"/>
  <c r="E234" i="18"/>
  <c r="G221" i="18"/>
  <c r="G218" i="18"/>
  <c r="G227" i="18"/>
  <c r="G237" i="18"/>
  <c r="D228" i="18"/>
  <c r="G226" i="18"/>
  <c r="G219" i="18"/>
  <c r="H18" i="38"/>
  <c r="H86" i="38"/>
  <c r="H18" i="12"/>
  <c r="H190" i="20"/>
  <c r="H240" i="21"/>
  <c r="H18" i="30"/>
  <c r="H190" i="32"/>
  <c r="H18" i="25"/>
  <c r="H240" i="9"/>
  <c r="G248" i="22"/>
  <c r="G260" i="22"/>
  <c r="G249" i="22"/>
  <c r="G244" i="22"/>
  <c r="G252" i="22"/>
  <c r="G258" i="22"/>
  <c r="G254" i="22"/>
  <c r="G255" i="22"/>
  <c r="G247" i="22"/>
  <c r="G243" i="22"/>
  <c r="H163" i="44"/>
  <c r="E255" i="28"/>
  <c r="H18" i="62"/>
  <c r="E254" i="31"/>
  <c r="C250" i="31"/>
  <c r="H240" i="11"/>
  <c r="H18" i="11"/>
  <c r="H86" i="57"/>
  <c r="C253" i="40"/>
  <c r="D245" i="34"/>
  <c r="H18" i="34"/>
  <c r="H86" i="12"/>
  <c r="H240" i="36"/>
  <c r="G246" i="32"/>
  <c r="H18" i="59"/>
  <c r="C256" i="34"/>
  <c r="E235" i="29"/>
  <c r="F254" i="16"/>
  <c r="F234" i="25"/>
  <c r="F234" i="16"/>
  <c r="H303" i="19"/>
  <c r="F235" i="16"/>
  <c r="F229" i="16"/>
  <c r="F260" i="16"/>
  <c r="G235" i="23"/>
  <c r="D24" i="44"/>
  <c r="E24" i="49"/>
  <c r="F230" i="24"/>
  <c r="F229" i="24"/>
  <c r="F235" i="24"/>
  <c r="D28" i="49"/>
  <c r="E116" i="46"/>
  <c r="E92" i="46" s="1"/>
  <c r="H352" i="57"/>
  <c r="H302" i="57"/>
  <c r="K17" i="48" s="1"/>
  <c r="C302" i="57"/>
  <c r="C352" i="57" s="1"/>
  <c r="G294" i="62"/>
  <c r="G344" i="62" s="1"/>
  <c r="H304" i="6"/>
  <c r="M5" i="48" s="1"/>
  <c r="E33" i="44"/>
  <c r="E34" i="44"/>
  <c r="G117" i="46"/>
  <c r="G93" i="46"/>
  <c r="D121" i="46"/>
  <c r="G295" i="57"/>
  <c r="G345" i="57"/>
  <c r="E297" i="57"/>
  <c r="E347" i="57" s="1"/>
  <c r="H347" i="57"/>
  <c r="E40" i="49"/>
  <c r="C116" i="46"/>
  <c r="C92" i="46" s="1"/>
  <c r="C33" i="44"/>
  <c r="D103" i="46"/>
  <c r="D79" i="46" s="1"/>
  <c r="D20" i="44"/>
  <c r="E12" i="49"/>
  <c r="E95" i="49" s="1"/>
  <c r="F228" i="14"/>
  <c r="C106" i="46"/>
  <c r="C82" i="46" s="1"/>
  <c r="B14" i="49"/>
  <c r="C23" i="44"/>
  <c r="D109" i="46"/>
  <c r="D85" i="46" s="1"/>
  <c r="D15" i="49"/>
  <c r="E17" i="49"/>
  <c r="D105" i="46"/>
  <c r="D81" i="46" s="1"/>
  <c r="D37" i="44"/>
  <c r="D20" i="49"/>
  <c r="F108" i="46"/>
  <c r="F84" i="46"/>
  <c r="F25" i="44"/>
  <c r="H353" i="21"/>
  <c r="C117" i="46"/>
  <c r="C93" i="46" s="1"/>
  <c r="C34" i="44"/>
  <c r="G35" i="44"/>
  <c r="G252" i="44" s="1"/>
  <c r="G300" i="44" s="1"/>
  <c r="E37" i="44"/>
  <c r="E254" i="44"/>
  <c r="E302" i="44" s="1"/>
  <c r="F259" i="32"/>
  <c r="B7" i="49"/>
  <c r="E20" i="44"/>
  <c r="H362" i="62"/>
  <c r="D312" i="62"/>
  <c r="D362" i="62"/>
  <c r="F106" i="46"/>
  <c r="F82" i="46"/>
  <c r="F23" i="44"/>
  <c r="G37" i="44"/>
  <c r="G254" i="44"/>
  <c r="G302" i="44" s="1"/>
  <c r="F294" i="57"/>
  <c r="F344" i="57" s="1"/>
  <c r="F309" i="57"/>
  <c r="F359" i="57" s="1"/>
  <c r="H359" i="57"/>
  <c r="H352" i="36"/>
  <c r="C302" i="36"/>
  <c r="C352" i="36" s="1"/>
  <c r="H300" i="36"/>
  <c r="I35" i="48"/>
  <c r="G300" i="36"/>
  <c r="G350" i="36" s="1"/>
  <c r="H350" i="36"/>
  <c r="F37" i="49"/>
  <c r="C37" i="49"/>
  <c r="E22" i="49"/>
  <c r="E106" i="49" s="1"/>
  <c r="F313" i="62"/>
  <c r="F363" i="62"/>
  <c r="D300" i="37"/>
  <c r="D350" i="37"/>
  <c r="D107" i="46"/>
  <c r="D83" i="46" s="1"/>
  <c r="E103" i="46"/>
  <c r="E79" i="46" s="1"/>
  <c r="E111" i="46"/>
  <c r="E87" i="46"/>
  <c r="E28" i="44"/>
  <c r="F305" i="59"/>
  <c r="F355" i="59"/>
  <c r="H355" i="59"/>
  <c r="H309" i="36"/>
  <c r="R35" i="48" s="1"/>
  <c r="C309" i="36"/>
  <c r="C359" i="36" s="1"/>
  <c r="H353" i="36"/>
  <c r="H303" i="36"/>
  <c r="L35" i="48" s="1"/>
  <c r="C103" i="46"/>
  <c r="C79" i="46"/>
  <c r="C111" i="46"/>
  <c r="C87" i="46" s="1"/>
  <c r="C28" i="44"/>
  <c r="D114" i="46"/>
  <c r="D90" i="46" s="1"/>
  <c r="F34" i="44"/>
  <c r="D22" i="44"/>
  <c r="E108" i="46"/>
  <c r="E84" i="46" s="1"/>
  <c r="E301" i="59"/>
  <c r="E351" i="59"/>
  <c r="D304" i="59"/>
  <c r="D354" i="59"/>
  <c r="H307" i="59"/>
  <c r="P31" i="48"/>
  <c r="H357" i="59"/>
  <c r="G308" i="36"/>
  <c r="G358" i="36" s="1"/>
  <c r="H357" i="36"/>
  <c r="H307" i="36"/>
  <c r="P35" i="48"/>
  <c r="F305" i="36"/>
  <c r="F355" i="36" s="1"/>
  <c r="F307" i="62"/>
  <c r="F357" i="62"/>
  <c r="C104" i="46"/>
  <c r="C80" i="46" s="1"/>
  <c r="C21" i="44"/>
  <c r="C112" i="46"/>
  <c r="C88" i="46" s="1"/>
  <c r="C29" i="44"/>
  <c r="H309" i="57"/>
  <c r="R17" i="48" s="1"/>
  <c r="H305" i="57"/>
  <c r="N17" i="48"/>
  <c r="E33" i="49"/>
  <c r="E116" i="49" s="1"/>
  <c r="F228" i="59"/>
  <c r="F229" i="59"/>
  <c r="F230" i="59"/>
  <c r="F234" i="59"/>
  <c r="F235" i="59"/>
  <c r="F238" i="59"/>
  <c r="AA33" i="49"/>
  <c r="F253" i="59"/>
  <c r="F254" i="59"/>
  <c r="F255" i="59"/>
  <c r="F259" i="59"/>
  <c r="F260" i="59"/>
  <c r="F263" i="59"/>
  <c r="AH33" i="49"/>
  <c r="C300" i="59"/>
  <c r="C350" i="59"/>
  <c r="D312" i="59"/>
  <c r="D362" i="59"/>
  <c r="H362" i="59"/>
  <c r="H312" i="59"/>
  <c r="U31" i="48"/>
  <c r="C118" i="46"/>
  <c r="C94" i="46" s="1"/>
  <c r="C35" i="44"/>
  <c r="F300" i="57"/>
  <c r="F350" i="57" s="1"/>
  <c r="H350" i="57"/>
  <c r="H302" i="36"/>
  <c r="K35" i="48"/>
  <c r="C310" i="36"/>
  <c r="C360" i="36"/>
  <c r="F111" i="46"/>
  <c r="F87" i="46"/>
  <c r="F28" i="44"/>
  <c r="G32" i="44"/>
  <c r="G249" i="44"/>
  <c r="G297" i="44" s="1"/>
  <c r="H305" i="59"/>
  <c r="N31" i="48"/>
  <c r="C303" i="57"/>
  <c r="C353" i="57" s="1"/>
  <c r="H303" i="57"/>
  <c r="L17" i="48" s="1"/>
  <c r="H353" i="57"/>
  <c r="D305" i="57"/>
  <c r="D355" i="57" s="1"/>
  <c r="H355" i="57"/>
  <c r="B33" i="49"/>
  <c r="G294" i="59"/>
  <c r="G344" i="59"/>
  <c r="D41" i="49"/>
  <c r="D35" i="49"/>
  <c r="H304" i="36"/>
  <c r="M35" i="48" s="1"/>
  <c r="G312" i="37"/>
  <c r="G362" i="37" s="1"/>
  <c r="F32" i="44"/>
  <c r="F249" i="44" s="1"/>
  <c r="F297" i="44" s="1"/>
  <c r="E106" i="46"/>
  <c r="E82" i="46" s="1"/>
  <c r="E23" i="44"/>
  <c r="E112" i="46"/>
  <c r="E88" i="46"/>
  <c r="E117" i="46"/>
  <c r="E93" i="46" s="1"/>
  <c r="D106" i="46"/>
  <c r="D82" i="46" s="1"/>
  <c r="D28" i="44"/>
  <c r="G34" i="44"/>
  <c r="D38" i="44"/>
  <c r="G39" i="44"/>
  <c r="G256" i="44" s="1"/>
  <c r="G304" i="44" s="1"/>
  <c r="H297" i="57"/>
  <c r="F17" i="48" s="1"/>
  <c r="C33" i="49"/>
  <c r="F297" i="62"/>
  <c r="F347" i="62" s="1"/>
  <c r="H347" i="62"/>
  <c r="H297" i="62"/>
  <c r="F20" i="48"/>
  <c r="H300" i="62"/>
  <c r="I20" i="48"/>
  <c r="E300" i="62"/>
  <c r="E350" i="62"/>
  <c r="H353" i="62"/>
  <c r="H303" i="62"/>
  <c r="L20" i="48" s="1"/>
  <c r="D120" i="46"/>
  <c r="D96" i="46" s="1"/>
  <c r="G26" i="44"/>
  <c r="G243" i="44" s="1"/>
  <c r="G291" i="44" s="1"/>
  <c r="D26" i="44"/>
  <c r="C30" i="44"/>
  <c r="C247" i="44" s="1"/>
  <c r="C295" i="44" s="1"/>
  <c r="G25" i="44"/>
  <c r="G242" i="44" s="1"/>
  <c r="G290" i="44" s="1"/>
  <c r="D117" i="46"/>
  <c r="D93" i="46"/>
  <c r="D34" i="44"/>
  <c r="D39" i="44"/>
  <c r="H353" i="31"/>
  <c r="D34" i="49"/>
  <c r="H353" i="33"/>
  <c r="F218" i="34"/>
  <c r="C41" i="49"/>
  <c r="C310" i="59"/>
  <c r="C360" i="59"/>
  <c r="F294" i="62"/>
  <c r="F344" i="62" s="1"/>
  <c r="E25" i="44"/>
  <c r="H309" i="62"/>
  <c r="R20" i="48" s="1"/>
  <c r="D37" i="49"/>
  <c r="C44" i="44"/>
  <c r="H309" i="59"/>
  <c r="R31" i="48"/>
  <c r="F112" i="46"/>
  <c r="F88" i="46" s="1"/>
  <c r="D31" i="44"/>
  <c r="F228" i="27"/>
  <c r="D70" i="44"/>
  <c r="G345" i="19"/>
  <c r="D359" i="25"/>
  <c r="F359" i="40"/>
  <c r="G351" i="19"/>
  <c r="F360" i="19"/>
  <c r="H107" i="37"/>
  <c r="I140" i="27"/>
  <c r="I140" i="6"/>
  <c r="H94" i="9"/>
  <c r="F111" i="9"/>
  <c r="H95" i="9"/>
  <c r="H101" i="9"/>
  <c r="H109" i="9"/>
  <c r="J143" i="9"/>
  <c r="I143" i="9"/>
  <c r="F163" i="9"/>
  <c r="J151" i="9"/>
  <c r="H92" i="37"/>
  <c r="H94" i="10"/>
  <c r="H97" i="10"/>
  <c r="H101" i="10"/>
  <c r="H95" i="33"/>
  <c r="H103" i="33"/>
  <c r="H107" i="33"/>
  <c r="H94" i="62"/>
  <c r="H92" i="59"/>
  <c r="H101" i="59"/>
  <c r="H109" i="59"/>
  <c r="D163" i="59"/>
  <c r="I151" i="59"/>
  <c r="H110" i="59"/>
  <c r="H110" i="10"/>
  <c r="C87" i="44"/>
  <c r="C111" i="44" s="1"/>
  <c r="H102" i="62"/>
  <c r="H96" i="62"/>
  <c r="H91" i="62"/>
  <c r="D111" i="62"/>
  <c r="H104" i="62"/>
  <c r="H105" i="62"/>
  <c r="H97" i="57"/>
  <c r="H99" i="57"/>
  <c r="I143" i="57"/>
  <c r="I153" i="57"/>
  <c r="I156" i="57"/>
  <c r="I160" i="57"/>
  <c r="C111" i="62"/>
  <c r="H111" i="62" s="1"/>
  <c r="H138" i="62" s="1"/>
  <c r="F111" i="62"/>
  <c r="H92" i="62"/>
  <c r="H97" i="62"/>
  <c r="H99" i="62"/>
  <c r="H107" i="62"/>
  <c r="H108" i="62"/>
  <c r="I143" i="62"/>
  <c r="I154" i="62"/>
  <c r="I155" i="62"/>
  <c r="I158" i="62"/>
  <c r="I159" i="62"/>
  <c r="H100" i="37"/>
  <c r="H91" i="57"/>
  <c r="H101" i="57"/>
  <c r="H106" i="57"/>
  <c r="I152" i="57"/>
  <c r="H107" i="36"/>
  <c r="H102" i="37"/>
  <c r="H95" i="62"/>
  <c r="H100" i="62"/>
  <c r="H107" i="57"/>
  <c r="H105" i="57"/>
  <c r="I152" i="59"/>
  <c r="H108" i="59"/>
  <c r="H110" i="37"/>
  <c r="I148" i="57"/>
  <c r="H99" i="36"/>
  <c r="I154" i="36"/>
  <c r="H110" i="62"/>
  <c r="F357" i="19"/>
  <c r="G354" i="40"/>
  <c r="G262" i="22"/>
  <c r="G245" i="22"/>
  <c r="G251" i="22"/>
  <c r="H25" i="9"/>
  <c r="E16" i="44"/>
  <c r="F16" i="44"/>
  <c r="H25" i="10"/>
  <c r="G220" i="62"/>
  <c r="C16" i="44"/>
  <c r="D16" i="44"/>
  <c r="H25" i="37"/>
  <c r="G16" i="44"/>
  <c r="H25" i="6"/>
  <c r="H243" i="46"/>
  <c r="H171" i="46"/>
  <c r="B1" i="18"/>
  <c r="B1" i="17"/>
  <c r="B1" i="16"/>
  <c r="B1" i="15"/>
  <c r="B1" i="14"/>
  <c r="B1" i="12"/>
  <c r="B1" i="11"/>
  <c r="B1" i="10"/>
  <c r="B1" i="9"/>
  <c r="B1" i="62"/>
  <c r="B1" i="36"/>
  <c r="AM115" i="60"/>
  <c r="AB116" i="60"/>
  <c r="Y114" i="60"/>
  <c r="AH114" i="60"/>
  <c r="AB115" i="60"/>
  <c r="AJ115" i="60"/>
  <c r="AD114" i="60"/>
  <c r="AG114" i="60"/>
  <c r="AJ114" i="60"/>
  <c r="Y116" i="60"/>
  <c r="AI114" i="60"/>
  <c r="AC114" i="60"/>
  <c r="AB114" i="60"/>
  <c r="AD115" i="60"/>
  <c r="AL115" i="60"/>
  <c r="AF116" i="60"/>
  <c r="AE115" i="60"/>
  <c r="AE116" i="60"/>
  <c r="AC115" i="60"/>
  <c r="AH116" i="60"/>
  <c r="AG116" i="60"/>
  <c r="AA116" i="60"/>
  <c r="AH115" i="60"/>
  <c r="AG115" i="60"/>
  <c r="AJ116" i="60"/>
  <c r="AC116" i="60"/>
  <c r="AD116" i="60"/>
  <c r="Z115" i="60"/>
  <c r="Z116" i="60"/>
  <c r="AA115" i="60"/>
  <c r="AF115" i="60"/>
  <c r="AK115" i="60"/>
  <c r="AM114" i="60"/>
  <c r="AK114" i="60"/>
  <c r="C350" i="40"/>
  <c r="F354" i="19"/>
  <c r="G360" i="38"/>
  <c r="F46" i="44"/>
  <c r="F81" i="6"/>
  <c r="H63" i="6"/>
  <c r="G59" i="44"/>
  <c r="G81" i="6"/>
  <c r="H76" i="6"/>
  <c r="H100" i="6"/>
  <c r="H97" i="6"/>
  <c r="G224" i="27"/>
  <c r="G262" i="27"/>
  <c r="G229" i="27"/>
  <c r="G230" i="27"/>
  <c r="G254" i="27"/>
  <c r="G248" i="27"/>
  <c r="G247" i="27"/>
  <c r="G220" i="27"/>
  <c r="G246" i="27"/>
  <c r="G237" i="27"/>
  <c r="G236" i="27"/>
  <c r="G221" i="27"/>
  <c r="G233" i="27"/>
  <c r="G226" i="27"/>
  <c r="G255" i="27"/>
  <c r="G260" i="27"/>
  <c r="G223" i="27"/>
  <c r="G251" i="27"/>
  <c r="G244" i="27"/>
  <c r="G245" i="27"/>
  <c r="G227" i="27"/>
  <c r="G222" i="27"/>
  <c r="F260" i="28"/>
  <c r="I140" i="23"/>
  <c r="E230" i="33"/>
  <c r="C225" i="33"/>
  <c r="C228" i="33"/>
  <c r="D228" i="29"/>
  <c r="B30" i="49"/>
  <c r="E260" i="16"/>
  <c r="E253" i="16"/>
  <c r="D14" i="49"/>
  <c r="C107" i="46"/>
  <c r="C83" i="46"/>
  <c r="E229" i="34"/>
  <c r="D23" i="49"/>
  <c r="E229" i="24"/>
  <c r="F234" i="24"/>
  <c r="D30" i="49"/>
  <c r="E255" i="25"/>
  <c r="E228" i="16"/>
  <c r="F259" i="14"/>
  <c r="E255" i="14"/>
  <c r="E260" i="14"/>
  <c r="E20" i="49"/>
  <c r="F235" i="25"/>
  <c r="E16" i="49"/>
  <c r="F40" i="49"/>
  <c r="F116" i="46"/>
  <c r="F33" i="44"/>
  <c r="G21" i="44"/>
  <c r="G238" i="44" s="1"/>
  <c r="G286" i="44" s="1"/>
  <c r="G29" i="44"/>
  <c r="G246" i="44" s="1"/>
  <c r="G294" i="44" s="1"/>
  <c r="G38" i="44"/>
  <c r="G255" i="44"/>
  <c r="G303" i="44" s="1"/>
  <c r="E259" i="12"/>
  <c r="E260" i="12"/>
  <c r="C122" i="46"/>
  <c r="C98" i="46" s="1"/>
  <c r="C39" i="44"/>
  <c r="D35" i="44"/>
  <c r="E105" i="46"/>
  <c r="E22" i="44"/>
  <c r="E30" i="44"/>
  <c r="E247" i="44"/>
  <c r="E295" i="44" s="1"/>
  <c r="F109" i="46"/>
  <c r="F26" i="44"/>
  <c r="F29" i="44"/>
  <c r="B2" i="38"/>
  <c r="B2" i="29"/>
  <c r="B2" i="21"/>
  <c r="B2" i="14"/>
  <c r="B2" i="34"/>
  <c r="B2" i="27"/>
  <c r="B2" i="20"/>
  <c r="B2" i="11"/>
  <c r="B2" i="33"/>
  <c r="B2" i="26"/>
  <c r="B2" i="19"/>
  <c r="B2" i="10"/>
  <c r="H86" i="59"/>
  <c r="B2" i="6"/>
  <c r="B2" i="59"/>
  <c r="B2" i="25"/>
  <c r="B2" i="18"/>
  <c r="B2" i="9"/>
  <c r="B2" i="62"/>
  <c r="B2" i="41"/>
  <c r="B2" i="32"/>
  <c r="B2" i="24"/>
  <c r="B2" i="17"/>
  <c r="B2" i="36"/>
  <c r="B2" i="40"/>
  <c r="B2" i="31"/>
  <c r="B2" i="23"/>
  <c r="B2" i="16"/>
  <c r="B2" i="39"/>
  <c r="B2" i="30"/>
  <c r="B2" i="22"/>
  <c r="B2" i="15"/>
  <c r="H74" i="36"/>
  <c r="H73" i="36"/>
  <c r="H72" i="36"/>
  <c r="G81" i="36"/>
  <c r="H70" i="36"/>
  <c r="H68" i="36"/>
  <c r="H67" i="36"/>
  <c r="F81" i="36"/>
  <c r="D228" i="36"/>
  <c r="C81" i="36"/>
  <c r="H18" i="36"/>
  <c r="H66" i="36"/>
  <c r="H61" i="62"/>
  <c r="H98" i="62"/>
  <c r="H109" i="62"/>
  <c r="G233" i="62"/>
  <c r="H312" i="62"/>
  <c r="U20" i="48" s="1"/>
  <c r="AM116" i="60"/>
  <c r="G219" i="62"/>
  <c r="H302" i="62"/>
  <c r="K20" i="48"/>
  <c r="G221" i="62"/>
  <c r="H147" i="46"/>
  <c r="AK116" i="60"/>
  <c r="AL116" i="60"/>
  <c r="F305" i="62"/>
  <c r="F355" i="62" s="1"/>
  <c r="H106" i="37"/>
  <c r="H62" i="37"/>
  <c r="H94" i="37"/>
  <c r="H79" i="37"/>
  <c r="H103" i="37"/>
  <c r="H98" i="37"/>
  <c r="H97" i="37"/>
  <c r="H70" i="37"/>
  <c r="H108" i="37"/>
  <c r="H101" i="37"/>
  <c r="H18" i="37"/>
  <c r="H93" i="37"/>
  <c r="G227" i="38"/>
  <c r="G226" i="40"/>
  <c r="G246" i="40"/>
  <c r="G221" i="40"/>
  <c r="G220" i="40"/>
  <c r="G255" i="40"/>
  <c r="G261" i="40"/>
  <c r="G219" i="40"/>
  <c r="G247" i="40"/>
  <c r="G236" i="40"/>
  <c r="G252" i="40"/>
  <c r="G227" i="40"/>
  <c r="G262" i="40"/>
  <c r="G224" i="40"/>
  <c r="G260" i="40"/>
  <c r="C225" i="40"/>
  <c r="F234" i="38"/>
  <c r="C234" i="14"/>
  <c r="D228" i="14"/>
  <c r="D253" i="14"/>
  <c r="F260" i="38"/>
  <c r="G223" i="38"/>
  <c r="G248" i="40"/>
  <c r="G245" i="40"/>
  <c r="C234" i="24"/>
  <c r="F235" i="38"/>
  <c r="G224" i="24"/>
  <c r="G244" i="40"/>
  <c r="G218" i="40"/>
  <c r="C259" i="40"/>
  <c r="G254" i="40"/>
  <c r="C234" i="40"/>
  <c r="C250" i="40"/>
  <c r="G218" i="14"/>
  <c r="G254" i="16"/>
  <c r="G218" i="16"/>
  <c r="C259" i="39"/>
  <c r="C253" i="39"/>
  <c r="D228" i="39"/>
  <c r="C228" i="39"/>
  <c r="G243" i="28"/>
  <c r="G244" i="28"/>
  <c r="G262" i="28"/>
  <c r="G247" i="28"/>
  <c r="G224" i="28"/>
  <c r="G221" i="28"/>
  <c r="C228" i="28"/>
  <c r="F234" i="28"/>
  <c r="D253" i="28"/>
  <c r="G248" i="28"/>
  <c r="G222" i="28"/>
  <c r="C225" i="28"/>
  <c r="G218" i="28"/>
  <c r="E260" i="28"/>
  <c r="G260" i="28"/>
  <c r="C253" i="28"/>
  <c r="F228" i="28"/>
  <c r="G261" i="28"/>
  <c r="F259" i="28"/>
  <c r="G246" i="28"/>
  <c r="G252" i="28"/>
  <c r="G233" i="28"/>
  <c r="G219" i="28"/>
  <c r="G229" i="28"/>
  <c r="G227" i="28"/>
  <c r="F229" i="28"/>
  <c r="F254" i="28"/>
  <c r="E259" i="14"/>
  <c r="F254" i="38"/>
  <c r="G230" i="40"/>
  <c r="G249" i="40"/>
  <c r="C225" i="24"/>
  <c r="G230" i="24"/>
  <c r="G236" i="24"/>
  <c r="G237" i="24"/>
  <c r="G235" i="24"/>
  <c r="G221" i="24"/>
  <c r="G233" i="24"/>
  <c r="G219" i="24"/>
  <c r="G227" i="24"/>
  <c r="G220" i="24"/>
  <c r="D228" i="24"/>
  <c r="G235" i="18"/>
  <c r="G224" i="18"/>
  <c r="G220" i="18"/>
  <c r="G222" i="18"/>
  <c r="G233" i="18"/>
  <c r="G229" i="18"/>
  <c r="E235" i="18"/>
  <c r="G230" i="18"/>
  <c r="G223" i="18"/>
  <c r="E230" i="18"/>
  <c r="C234" i="29"/>
  <c r="G235" i="29"/>
  <c r="C225" i="29"/>
  <c r="G221" i="29"/>
  <c r="G237" i="29"/>
  <c r="G236" i="29"/>
  <c r="E229" i="29"/>
  <c r="E234" i="29"/>
  <c r="G223" i="29"/>
  <c r="G233" i="29"/>
  <c r="G229" i="29"/>
  <c r="F229" i="29"/>
  <c r="C228" i="29"/>
  <c r="G230" i="29"/>
  <c r="G220" i="29"/>
  <c r="C234" i="38"/>
  <c r="G251" i="40"/>
  <c r="C250" i="14"/>
  <c r="G245" i="38"/>
  <c r="F254" i="14"/>
  <c r="F229" i="38"/>
  <c r="E254" i="14"/>
  <c r="F253" i="14"/>
  <c r="F230" i="38"/>
  <c r="G243" i="40"/>
  <c r="G258" i="40"/>
  <c r="E228" i="28"/>
  <c r="G246" i="19"/>
  <c r="G227" i="19"/>
  <c r="C228" i="19"/>
  <c r="G235" i="38"/>
  <c r="G237" i="38"/>
  <c r="C228" i="38"/>
  <c r="G255" i="38"/>
  <c r="G224" i="19"/>
  <c r="G219" i="38"/>
  <c r="C259" i="38"/>
  <c r="G262" i="19"/>
  <c r="G243" i="19"/>
  <c r="G218" i="19"/>
  <c r="G229" i="38"/>
  <c r="G224" i="38"/>
  <c r="G233" i="19"/>
  <c r="C259" i="19"/>
  <c r="G233" i="38"/>
  <c r="G220" i="38"/>
  <c r="G230" i="38"/>
  <c r="G236" i="38"/>
  <c r="G237" i="57"/>
  <c r="E235" i="57"/>
  <c r="C225" i="19"/>
  <c r="G220" i="19"/>
  <c r="G226" i="38"/>
  <c r="G218" i="38"/>
  <c r="C253" i="38"/>
  <c r="C225" i="38"/>
  <c r="D228" i="38"/>
  <c r="G252" i="59"/>
  <c r="F260" i="57"/>
  <c r="G249" i="23"/>
  <c r="G230" i="23"/>
  <c r="C250" i="23"/>
  <c r="C228" i="23"/>
  <c r="G237" i="19"/>
  <c r="G230" i="19"/>
  <c r="G223" i="19"/>
  <c r="D228" i="19"/>
  <c r="G221" i="23"/>
  <c r="D228" i="23"/>
  <c r="F235" i="23"/>
  <c r="G235" i="19"/>
  <c r="G227" i="23"/>
  <c r="G258" i="23"/>
  <c r="G252" i="23"/>
  <c r="D253" i="19"/>
  <c r="G226" i="19"/>
  <c r="G261" i="19"/>
  <c r="G218" i="23"/>
  <c r="G220" i="23"/>
  <c r="G222" i="23"/>
  <c r="G260" i="19"/>
  <c r="C228" i="17"/>
  <c r="E255" i="59"/>
  <c r="G226" i="23"/>
  <c r="F253" i="23"/>
  <c r="C253" i="19"/>
  <c r="G248" i="19"/>
  <c r="G219" i="23"/>
  <c r="G255" i="19"/>
  <c r="G251" i="23"/>
  <c r="G245" i="23"/>
  <c r="E259" i="19"/>
  <c r="G236" i="23"/>
  <c r="G233" i="23"/>
  <c r="C225" i="23"/>
  <c r="F229" i="23"/>
  <c r="G260" i="23"/>
  <c r="C234" i="23"/>
  <c r="G251" i="19"/>
  <c r="G254" i="19"/>
  <c r="C253" i="23"/>
  <c r="G224" i="23"/>
  <c r="G261" i="57"/>
  <c r="C225" i="57"/>
  <c r="E234" i="19"/>
  <c r="G229" i="23"/>
  <c r="C250" i="19"/>
  <c r="G221" i="19"/>
  <c r="F254" i="23"/>
  <c r="F228" i="23"/>
  <c r="F230" i="23"/>
  <c r="G229" i="19"/>
  <c r="G222" i="19"/>
  <c r="G262" i="23"/>
  <c r="G237" i="23"/>
  <c r="G254" i="23"/>
  <c r="G252" i="19"/>
  <c r="G247" i="19"/>
  <c r="F259" i="23"/>
  <c r="G247" i="23"/>
  <c r="G244" i="23"/>
  <c r="G245" i="19"/>
  <c r="G236" i="19"/>
  <c r="C234" i="19"/>
  <c r="G255" i="59"/>
  <c r="F253" i="27"/>
  <c r="G236" i="59"/>
  <c r="F230" i="19"/>
  <c r="F19" i="49"/>
  <c r="F102" i="49" s="1"/>
  <c r="G230" i="59"/>
  <c r="G254" i="14"/>
  <c r="H254" i="14"/>
  <c r="D258" i="34"/>
  <c r="D260" i="34"/>
  <c r="G237" i="59"/>
  <c r="G262" i="59"/>
  <c r="G249" i="59"/>
  <c r="F254" i="27"/>
  <c r="F228" i="62"/>
  <c r="G224" i="62"/>
  <c r="G236" i="62"/>
  <c r="G226" i="62"/>
  <c r="E255" i="12"/>
  <c r="E253" i="12"/>
  <c r="E235" i="12"/>
  <c r="G260" i="62"/>
  <c r="F230" i="25"/>
  <c r="F228" i="25"/>
  <c r="C228" i="12"/>
  <c r="G230" i="12"/>
  <c r="C234" i="25"/>
  <c r="D228" i="30"/>
  <c r="F234" i="41"/>
  <c r="F253" i="12"/>
  <c r="F234" i="30"/>
  <c r="G246" i="30"/>
  <c r="G258" i="30"/>
  <c r="G222" i="30"/>
  <c r="G245" i="30"/>
  <c r="G230" i="25"/>
  <c r="G220" i="25"/>
  <c r="G219" i="25"/>
  <c r="G220" i="41"/>
  <c r="G230" i="41"/>
  <c r="G221" i="41"/>
  <c r="D236" i="34"/>
  <c r="G222" i="62"/>
  <c r="G255" i="62"/>
  <c r="G249" i="62"/>
  <c r="F259" i="25"/>
  <c r="G236" i="12"/>
  <c r="G227" i="12"/>
  <c r="G221" i="12"/>
  <c r="C234" i="12"/>
  <c r="G220" i="12"/>
  <c r="F259" i="41"/>
  <c r="F230" i="30"/>
  <c r="G218" i="30"/>
  <c r="F235" i="30"/>
  <c r="G249" i="12"/>
  <c r="G236" i="25"/>
  <c r="C228" i="41"/>
  <c r="G243" i="41"/>
  <c r="G244" i="62"/>
  <c r="E234" i="25"/>
  <c r="F253" i="25"/>
  <c r="F228" i="12"/>
  <c r="C250" i="25"/>
  <c r="C228" i="25"/>
  <c r="D253" i="12"/>
  <c r="G236" i="30"/>
  <c r="G229" i="30"/>
  <c r="F259" i="30"/>
  <c r="F254" i="30"/>
  <c r="G255" i="12"/>
  <c r="G245" i="12"/>
  <c r="C225" i="25"/>
  <c r="C225" i="41"/>
  <c r="G219" i="41"/>
  <c r="G227" i="41"/>
  <c r="D249" i="34"/>
  <c r="G243" i="62"/>
  <c r="F229" i="25"/>
  <c r="F253" i="30"/>
  <c r="G219" i="12"/>
  <c r="G233" i="12"/>
  <c r="G223" i="12"/>
  <c r="G235" i="12"/>
  <c r="C253" i="12"/>
  <c r="F260" i="12"/>
  <c r="G260" i="30"/>
  <c r="F229" i="30"/>
  <c r="G262" i="30"/>
  <c r="G247" i="12"/>
  <c r="G227" i="25"/>
  <c r="G224" i="25"/>
  <c r="G227" i="30"/>
  <c r="G218" i="41"/>
  <c r="G237" i="41"/>
  <c r="G248" i="34"/>
  <c r="F254" i="25"/>
  <c r="G224" i="12"/>
  <c r="H224" i="12"/>
  <c r="C225" i="12"/>
  <c r="F234" i="12"/>
  <c r="F230" i="12"/>
  <c r="C259" i="12"/>
  <c r="F254" i="41"/>
  <c r="G255" i="30"/>
  <c r="G251" i="30"/>
  <c r="G244" i="30"/>
  <c r="G223" i="30"/>
  <c r="F260" i="30"/>
  <c r="G237" i="30"/>
  <c r="G254" i="12"/>
  <c r="G221" i="25"/>
  <c r="G223" i="25"/>
  <c r="D228" i="25"/>
  <c r="G236" i="41"/>
  <c r="G235" i="41"/>
  <c r="G224" i="41"/>
  <c r="C234" i="41"/>
  <c r="D232" i="34"/>
  <c r="G258" i="62"/>
  <c r="G229" i="62"/>
  <c r="G227" i="62"/>
  <c r="F255" i="25"/>
  <c r="F235" i="12"/>
  <c r="H232" i="12"/>
  <c r="F228" i="41"/>
  <c r="G221" i="30"/>
  <c r="G249" i="30"/>
  <c r="G235" i="30"/>
  <c r="G219" i="30"/>
  <c r="G243" i="30"/>
  <c r="G230" i="30"/>
  <c r="G252" i="30"/>
  <c r="G251" i="12"/>
  <c r="G244" i="12"/>
  <c r="G222" i="25"/>
  <c r="G220" i="30"/>
  <c r="G222" i="41"/>
  <c r="D247" i="34"/>
  <c r="G237" i="62"/>
  <c r="G235" i="62"/>
  <c r="G247" i="62"/>
  <c r="E254" i="12"/>
  <c r="H220" i="12"/>
  <c r="E229" i="12"/>
  <c r="G262" i="62"/>
  <c r="F260" i="25"/>
  <c r="G237" i="12"/>
  <c r="G226" i="12"/>
  <c r="F260" i="41"/>
  <c r="F230" i="41"/>
  <c r="F255" i="41"/>
  <c r="G258" i="12"/>
  <c r="G254" i="30"/>
  <c r="G243" i="12"/>
  <c r="G233" i="25"/>
  <c r="G237" i="25"/>
  <c r="G229" i="41"/>
  <c r="G226" i="41"/>
  <c r="D253" i="25"/>
  <c r="G248" i="18"/>
  <c r="G261" i="18"/>
  <c r="G252" i="18"/>
  <c r="H81" i="22"/>
  <c r="H256" i="31"/>
  <c r="G261" i="62"/>
  <c r="G246" i="62"/>
  <c r="G251" i="62"/>
  <c r="D21" i="49"/>
  <c r="G224" i="39"/>
  <c r="E236" i="34"/>
  <c r="C22" i="49"/>
  <c r="F259" i="40"/>
  <c r="H250" i="31"/>
  <c r="E260" i="31"/>
  <c r="H260" i="31"/>
  <c r="F255" i="40"/>
  <c r="H251" i="31"/>
  <c r="F254" i="40"/>
  <c r="G262" i="18"/>
  <c r="G251" i="20"/>
  <c r="E254" i="18"/>
  <c r="G245" i="18"/>
  <c r="D253" i="18"/>
  <c r="G254" i="18"/>
  <c r="E260" i="18"/>
  <c r="G258" i="18"/>
  <c r="G251" i="18"/>
  <c r="E253" i="18"/>
  <c r="E259" i="18"/>
  <c r="G247" i="18"/>
  <c r="G243" i="18"/>
  <c r="E255" i="18"/>
  <c r="G244" i="18"/>
  <c r="G255" i="18"/>
  <c r="G246" i="18"/>
  <c r="G249" i="18"/>
  <c r="G260" i="18"/>
  <c r="G168" i="30"/>
  <c r="C178" i="30"/>
  <c r="H81" i="20"/>
  <c r="E259" i="59"/>
  <c r="E223" i="34"/>
  <c r="E229" i="38"/>
  <c r="G246" i="14"/>
  <c r="F12" i="49"/>
  <c r="F95" i="49" s="1"/>
  <c r="G313" i="31"/>
  <c r="G363" i="31"/>
  <c r="F31" i="49"/>
  <c r="F114" i="49" s="1"/>
  <c r="G313" i="29"/>
  <c r="G363" i="29"/>
  <c r="F29" i="49"/>
  <c r="F112" i="49" s="1"/>
  <c r="E42" i="49"/>
  <c r="E125" i="49" s="1"/>
  <c r="F15" i="49"/>
  <c r="D27" i="49"/>
  <c r="E220" i="34"/>
  <c r="E228" i="38"/>
  <c r="E21" i="49"/>
  <c r="E31" i="49"/>
  <c r="G313" i="20"/>
  <c r="G363" i="20" s="1"/>
  <c r="F18" i="49"/>
  <c r="F101" i="49" s="1"/>
  <c r="B22" i="49"/>
  <c r="E30" i="49"/>
  <c r="E113" i="49" s="1"/>
  <c r="E230" i="59"/>
  <c r="E254" i="38"/>
  <c r="E221" i="34"/>
  <c r="G313" i="33"/>
  <c r="G363" i="33" s="1"/>
  <c r="F34" i="49"/>
  <c r="F117" i="49" s="1"/>
  <c r="G313" i="18"/>
  <c r="G363" i="18" s="1"/>
  <c r="F16" i="49"/>
  <c r="F99" i="49" s="1"/>
  <c r="E39" i="49"/>
  <c r="F28" i="49"/>
  <c r="F111" i="49" s="1"/>
  <c r="F11" i="49"/>
  <c r="F94" i="49" s="1"/>
  <c r="D32" i="49"/>
  <c r="G248" i="59"/>
  <c r="G313" i="23"/>
  <c r="G363" i="23"/>
  <c r="F23" i="49"/>
  <c r="F107" i="49" s="1"/>
  <c r="D17" i="49"/>
  <c r="F25" i="49"/>
  <c r="F103" i="49" s="1"/>
  <c r="E235" i="59"/>
  <c r="E259" i="38"/>
  <c r="E231" i="34"/>
  <c r="E254" i="16"/>
  <c r="G260" i="16"/>
  <c r="F14" i="49"/>
  <c r="F97" i="49" s="1"/>
  <c r="E19" i="49"/>
  <c r="G313" i="24"/>
  <c r="G363" i="24"/>
  <c r="F24" i="49"/>
  <c r="F109" i="49" s="1"/>
  <c r="G236" i="34"/>
  <c r="D39" i="49"/>
  <c r="F20" i="49"/>
  <c r="F104" i="49" s="1"/>
  <c r="E228" i="34"/>
  <c r="D42" i="49"/>
  <c r="F231" i="34"/>
  <c r="E35" i="49"/>
  <c r="B12" i="49"/>
  <c r="G313" i="19"/>
  <c r="G363" i="19" s="1"/>
  <c r="F17" i="49"/>
  <c r="F313" i="29"/>
  <c r="F363" i="29"/>
  <c r="E29" i="49"/>
  <c r="E112" i="49" s="1"/>
  <c r="E226" i="34"/>
  <c r="D18" i="49"/>
  <c r="G313" i="22"/>
  <c r="G363" i="22"/>
  <c r="F21" i="49"/>
  <c r="F105" i="49" s="1"/>
  <c r="E41" i="49"/>
  <c r="C15" i="49"/>
  <c r="E235" i="16"/>
  <c r="D40" i="49"/>
  <c r="D25" i="49"/>
  <c r="B19" i="49"/>
  <c r="D31" i="49"/>
  <c r="D254" i="34"/>
  <c r="D256" i="34"/>
  <c r="D261" i="34"/>
  <c r="G255" i="34"/>
  <c r="G257" i="34"/>
  <c r="D255" i="34"/>
  <c r="G258" i="34"/>
  <c r="D251" i="34"/>
  <c r="D257" i="34"/>
  <c r="D248" i="34"/>
  <c r="G245" i="34"/>
  <c r="G233" i="59"/>
  <c r="G262" i="34"/>
  <c r="D219" i="34"/>
  <c r="D243" i="34"/>
  <c r="D252" i="34"/>
  <c r="G244" i="34"/>
  <c r="D262" i="34"/>
  <c r="D253" i="34"/>
  <c r="D226" i="34"/>
  <c r="D222" i="34"/>
  <c r="G243" i="23"/>
  <c r="C228" i="62"/>
  <c r="G226" i="59"/>
  <c r="E228" i="33"/>
  <c r="G244" i="59"/>
  <c r="G227" i="59"/>
  <c r="E255" i="31"/>
  <c r="H255" i="31"/>
  <c r="H231" i="28"/>
  <c r="H251" i="28"/>
  <c r="G249" i="41"/>
  <c r="G230" i="35"/>
  <c r="G249" i="35"/>
  <c r="G244" i="38"/>
  <c r="H81" i="18"/>
  <c r="H81" i="32"/>
  <c r="H52" i="29"/>
  <c r="C259" i="62"/>
  <c r="G246" i="59"/>
  <c r="G261" i="59"/>
  <c r="G251" i="59"/>
  <c r="E255" i="39"/>
  <c r="G247" i="59"/>
  <c r="E235" i="33"/>
  <c r="H52" i="27"/>
  <c r="G245" i="59"/>
  <c r="H232" i="28"/>
  <c r="H81" i="39"/>
  <c r="G229" i="59"/>
  <c r="G223" i="59"/>
  <c r="G222" i="59"/>
  <c r="F229" i="40"/>
  <c r="G248" i="35"/>
  <c r="G229" i="35"/>
  <c r="G220" i="59"/>
  <c r="G224" i="59"/>
  <c r="G243" i="59"/>
  <c r="G227" i="36"/>
  <c r="G254" i="41"/>
  <c r="G219" i="59"/>
  <c r="G258" i="59"/>
  <c r="G254" i="59"/>
  <c r="E229" i="33"/>
  <c r="G235" i="59"/>
  <c r="G260" i="41"/>
  <c r="C253" i="25"/>
  <c r="C253" i="41"/>
  <c r="G187" i="29"/>
  <c r="G249" i="36"/>
  <c r="G233" i="20"/>
  <c r="G224" i="30"/>
  <c r="F259" i="27"/>
  <c r="G254" i="38"/>
  <c r="G262" i="20"/>
  <c r="H81" i="24"/>
  <c r="G313" i="41"/>
  <c r="G363" i="41"/>
  <c r="F260" i="18"/>
  <c r="F253" i="38"/>
  <c r="G246" i="20"/>
  <c r="C225" i="14"/>
  <c r="G233" i="30"/>
  <c r="G251" i="38"/>
  <c r="D253" i="27"/>
  <c r="H249" i="23"/>
  <c r="E259" i="36"/>
  <c r="G226" i="20"/>
  <c r="G226" i="30"/>
  <c r="G262" i="41"/>
  <c r="G261" i="27"/>
  <c r="G221" i="38"/>
  <c r="G222" i="38"/>
  <c r="D253" i="36"/>
  <c r="E234" i="35"/>
  <c r="G260" i="20"/>
  <c r="G219" i="27"/>
  <c r="G260" i="38"/>
  <c r="G235" i="27"/>
  <c r="G244" i="41"/>
  <c r="G235" i="20"/>
  <c r="G247" i="20"/>
  <c r="H247" i="28"/>
  <c r="G248" i="30"/>
  <c r="H251" i="12"/>
  <c r="F255" i="12"/>
  <c r="G248" i="38"/>
  <c r="G252" i="38"/>
  <c r="G247" i="38"/>
  <c r="H81" i="31"/>
  <c r="H81" i="28"/>
  <c r="C253" i="27"/>
  <c r="H81" i="21"/>
  <c r="F254" i="36"/>
  <c r="H246" i="23"/>
  <c r="D228" i="20"/>
  <c r="G243" i="20"/>
  <c r="G245" i="20"/>
  <c r="C259" i="14"/>
  <c r="H259" i="14"/>
  <c r="F228" i="30"/>
  <c r="G261" i="38"/>
  <c r="G258" i="38"/>
  <c r="G243" i="27"/>
  <c r="H81" i="33"/>
  <c r="H81" i="19"/>
  <c r="J310" i="9"/>
  <c r="F6" i="48"/>
  <c r="G179" i="24"/>
  <c r="G183" i="30"/>
  <c r="G252" i="39"/>
  <c r="E260" i="27"/>
  <c r="G226" i="39"/>
  <c r="E254" i="22"/>
  <c r="H81" i="23"/>
  <c r="E260" i="22"/>
  <c r="F228" i="33"/>
  <c r="C259" i="18"/>
  <c r="C250" i="35"/>
  <c r="G222" i="35"/>
  <c r="F229" i="33"/>
  <c r="G219" i="39"/>
  <c r="F230" i="33"/>
  <c r="C225" i="18"/>
  <c r="C253" i="18"/>
  <c r="E185" i="21"/>
  <c r="G229" i="12"/>
  <c r="G220" i="39"/>
  <c r="E255" i="22"/>
  <c r="C250" i="18"/>
  <c r="C250" i="59"/>
  <c r="G230" i="39"/>
  <c r="F259" i="16"/>
  <c r="C253" i="57"/>
  <c r="G236" i="39"/>
  <c r="F184" i="30"/>
  <c r="C228" i="18"/>
  <c r="H81" i="35"/>
  <c r="G252" i="12"/>
  <c r="C234" i="35"/>
  <c r="E184" i="41"/>
  <c r="G254" i="39"/>
  <c r="G223" i="39"/>
  <c r="G261" i="21"/>
  <c r="C234" i="18"/>
  <c r="G260" i="12"/>
  <c r="L42" i="49"/>
  <c r="E254" i="32"/>
  <c r="C253" i="32"/>
  <c r="C261" i="34"/>
  <c r="C219" i="34"/>
  <c r="C251" i="34"/>
  <c r="C260" i="34"/>
  <c r="C257" i="34"/>
  <c r="C247" i="34"/>
  <c r="C244" i="34"/>
  <c r="C253" i="34"/>
  <c r="C243" i="34"/>
  <c r="C221" i="34"/>
  <c r="C262" i="34"/>
  <c r="C249" i="34"/>
  <c r="C248" i="34"/>
  <c r="C258" i="34"/>
  <c r="C245" i="34"/>
  <c r="C236" i="34"/>
  <c r="C254" i="34"/>
  <c r="C252" i="34"/>
  <c r="C220" i="34"/>
  <c r="C250" i="34"/>
  <c r="C231" i="34"/>
  <c r="C259" i="34"/>
  <c r="C246" i="34"/>
  <c r="C235" i="34"/>
  <c r="C255" i="34"/>
  <c r="C250" i="17"/>
  <c r="C253" i="17"/>
  <c r="C234" i="17"/>
  <c r="C259" i="17"/>
  <c r="C225" i="17"/>
  <c r="E229" i="35"/>
  <c r="E230" i="35"/>
  <c r="E260" i="35"/>
  <c r="L6" i="48"/>
  <c r="C184" i="25"/>
  <c r="G172" i="41"/>
  <c r="E185" i="41"/>
  <c r="D178" i="41"/>
  <c r="E234" i="38"/>
  <c r="H234" i="38"/>
  <c r="E255" i="16"/>
  <c r="G246" i="41"/>
  <c r="E228" i="59"/>
  <c r="I163" i="30"/>
  <c r="E229" i="16"/>
  <c r="F255" i="38"/>
  <c r="E230" i="38"/>
  <c r="H230" i="38"/>
  <c r="E234" i="59"/>
  <c r="F259" i="38"/>
  <c r="E259" i="16"/>
  <c r="E255" i="32"/>
  <c r="E229" i="39"/>
  <c r="J30" i="49"/>
  <c r="H222" i="29"/>
  <c r="D223" i="34"/>
  <c r="D244" i="34"/>
  <c r="D233" i="34"/>
  <c r="H111" i="15"/>
  <c r="G246" i="16"/>
  <c r="G180" i="24"/>
  <c r="F260" i="40"/>
  <c r="E253" i="31"/>
  <c r="H253" i="31"/>
  <c r="G235" i="35"/>
  <c r="F235" i="40"/>
  <c r="L30" i="49"/>
  <c r="C259" i="35"/>
  <c r="G235" i="40"/>
  <c r="H81" i="17"/>
  <c r="C250" i="41"/>
  <c r="H249" i="31"/>
  <c r="E254" i="39"/>
  <c r="C225" i="35"/>
  <c r="G261" i="41"/>
  <c r="D253" i="62"/>
  <c r="F221" i="34"/>
  <c r="C253" i="21"/>
  <c r="G254" i="21"/>
  <c r="G219" i="16"/>
  <c r="G221" i="16"/>
  <c r="G258" i="16"/>
  <c r="F232" i="34"/>
  <c r="G243" i="21"/>
  <c r="E255" i="21"/>
  <c r="E260" i="41"/>
  <c r="M30" i="49"/>
  <c r="H18" i="21"/>
  <c r="F228" i="40"/>
  <c r="F230" i="40"/>
  <c r="H111" i="41"/>
  <c r="J42" i="49"/>
  <c r="G220" i="16"/>
  <c r="F228" i="16"/>
  <c r="G248" i="16"/>
  <c r="G258" i="41"/>
  <c r="C250" i="21"/>
  <c r="G251" i="16"/>
  <c r="G248" i="41"/>
  <c r="G251" i="41"/>
  <c r="E229" i="36"/>
  <c r="D228" i="62"/>
  <c r="C253" i="59"/>
  <c r="F228" i="21"/>
  <c r="F226" i="34"/>
  <c r="F254" i="21"/>
  <c r="F259" i="21"/>
  <c r="C228" i="59"/>
  <c r="F254" i="17"/>
  <c r="G229" i="16"/>
  <c r="D228" i="16"/>
  <c r="G226" i="16"/>
  <c r="F230" i="16"/>
  <c r="G233" i="16"/>
  <c r="F255" i="16"/>
  <c r="G245" i="41"/>
  <c r="E228" i="36"/>
  <c r="E234" i="36"/>
  <c r="E254" i="36"/>
  <c r="F223" i="34"/>
  <c r="F224" i="34"/>
  <c r="G246" i="21"/>
  <c r="F253" i="21"/>
  <c r="F255" i="21"/>
  <c r="H86" i="25"/>
  <c r="G237" i="16"/>
  <c r="G235" i="16"/>
  <c r="G236" i="16"/>
  <c r="G252" i="41"/>
  <c r="F235" i="17"/>
  <c r="F260" i="21"/>
  <c r="G227" i="16"/>
  <c r="G224" i="16"/>
  <c r="G230" i="16"/>
  <c r="G260" i="21"/>
  <c r="G222" i="16"/>
  <c r="C259" i="41"/>
  <c r="E178" i="30"/>
  <c r="E260" i="32"/>
  <c r="G249" i="16"/>
  <c r="G243" i="16"/>
  <c r="F253" i="16"/>
  <c r="C259" i="27"/>
  <c r="C234" i="27"/>
  <c r="C225" i="27"/>
  <c r="G249" i="27"/>
  <c r="D228" i="27"/>
  <c r="C250" i="27"/>
  <c r="C228" i="27"/>
  <c r="G218" i="27"/>
  <c r="G258" i="27"/>
  <c r="G255" i="41"/>
  <c r="G247" i="41"/>
  <c r="H81" i="16"/>
  <c r="G245" i="16"/>
  <c r="G246" i="38"/>
  <c r="G262" i="38"/>
  <c r="G243" i="38"/>
  <c r="C250" i="38"/>
  <c r="G249" i="38"/>
  <c r="D253" i="38"/>
  <c r="G219" i="35"/>
  <c r="G258" i="35"/>
  <c r="G252" i="16"/>
  <c r="G313" i="16"/>
  <c r="G363" i="16"/>
  <c r="G245" i="25"/>
  <c r="G261" i="25"/>
  <c r="G258" i="25"/>
  <c r="G247" i="25"/>
  <c r="G249" i="25"/>
  <c r="G251" i="25"/>
  <c r="G254" i="25"/>
  <c r="G248" i="25"/>
  <c r="G262" i="25"/>
  <c r="G243" i="25"/>
  <c r="G244" i="25"/>
  <c r="G246" i="25"/>
  <c r="G255" i="25"/>
  <c r="G252" i="25"/>
  <c r="G260" i="25"/>
  <c r="E253" i="32"/>
  <c r="G247" i="16"/>
  <c r="D253" i="16"/>
  <c r="F234" i="34"/>
  <c r="E228" i="39"/>
  <c r="E235" i="39"/>
  <c r="E253" i="39"/>
  <c r="C228" i="32"/>
  <c r="E228" i="18"/>
  <c r="C234" i="32"/>
  <c r="F234" i="23"/>
  <c r="F229" i="17"/>
  <c r="E260" i="39"/>
  <c r="G255" i="16"/>
  <c r="G258" i="19"/>
  <c r="G249" i="19"/>
  <c r="G219" i="19"/>
  <c r="G244" i="19"/>
  <c r="D253" i="23"/>
  <c r="G223" i="23"/>
  <c r="H111" i="30"/>
  <c r="C250" i="26"/>
  <c r="C228" i="40"/>
  <c r="G229" i="40"/>
  <c r="E230" i="39"/>
  <c r="E234" i="39"/>
  <c r="G262" i="16"/>
  <c r="G244" i="16"/>
  <c r="D253" i="22"/>
  <c r="C250" i="22"/>
  <c r="C259" i="22"/>
  <c r="C253" i="22"/>
  <c r="G227" i="31"/>
  <c r="G226" i="31"/>
  <c r="G236" i="31"/>
  <c r="H219" i="31"/>
  <c r="F230" i="31"/>
  <c r="C238" i="24"/>
  <c r="X24" i="49"/>
  <c r="G223" i="40"/>
  <c r="G261" i="16"/>
  <c r="G222" i="12"/>
  <c r="G262" i="12"/>
  <c r="G248" i="12"/>
  <c r="E254" i="21"/>
  <c r="E253" i="21"/>
  <c r="H52" i="20"/>
  <c r="G179" i="30"/>
  <c r="F179" i="30"/>
  <c r="E179" i="30"/>
  <c r="F229" i="39"/>
  <c r="F235" i="39"/>
  <c r="F230" i="39"/>
  <c r="F254" i="39"/>
  <c r="F260" i="39"/>
  <c r="F253" i="39"/>
  <c r="F259" i="39"/>
  <c r="F228" i="39"/>
  <c r="F234" i="39"/>
  <c r="F255" i="39"/>
  <c r="C184" i="30"/>
  <c r="F253" i="62"/>
  <c r="F234" i="62"/>
  <c r="F254" i="62"/>
  <c r="F255" i="62"/>
  <c r="F260" i="62"/>
  <c r="E254" i="20"/>
  <c r="E259" i="21"/>
  <c r="E179" i="12"/>
  <c r="H302" i="59"/>
  <c r="K31" i="48"/>
  <c r="F230" i="35"/>
  <c r="M42" i="49"/>
  <c r="G223" i="62"/>
  <c r="G248" i="62"/>
  <c r="G218" i="62"/>
  <c r="G230" i="62"/>
  <c r="F228" i="17"/>
  <c r="F230" i="17"/>
  <c r="F260" i="17"/>
  <c r="H243" i="28"/>
  <c r="H81" i="15"/>
  <c r="G254" i="62"/>
  <c r="H18" i="32"/>
  <c r="F255" i="17"/>
  <c r="E255" i="19"/>
  <c r="F253" i="17"/>
  <c r="F259" i="17"/>
  <c r="E260" i="30"/>
  <c r="G258" i="39"/>
  <c r="G169" i="41"/>
  <c r="C250" i="30"/>
  <c r="E229" i="62"/>
  <c r="H261" i="30"/>
  <c r="E235" i="62"/>
  <c r="C234" i="30"/>
  <c r="H245" i="30"/>
  <c r="H248" i="30"/>
  <c r="G246" i="17"/>
  <c r="G244" i="17"/>
  <c r="G230" i="17"/>
  <c r="E230" i="17"/>
  <c r="H230" i="17"/>
  <c r="G255" i="17"/>
  <c r="E255" i="17"/>
  <c r="H255" i="17"/>
  <c r="G235" i="17"/>
  <c r="G219" i="17"/>
  <c r="G254" i="17"/>
  <c r="G243" i="17"/>
  <c r="G226" i="17"/>
  <c r="G252" i="17"/>
  <c r="G223" i="17"/>
  <c r="G261" i="17"/>
  <c r="G247" i="17"/>
  <c r="G224" i="17"/>
  <c r="G221" i="17"/>
  <c r="G262" i="17"/>
  <c r="H262" i="17"/>
  <c r="G227" i="17"/>
  <c r="G220" i="17"/>
  <c r="H220" i="17"/>
  <c r="G229" i="17"/>
  <c r="G222" i="17"/>
  <c r="H52" i="62"/>
  <c r="C234" i="59"/>
  <c r="C259" i="59"/>
  <c r="C225" i="59"/>
  <c r="H303" i="10"/>
  <c r="L7" i="48"/>
  <c r="F254" i="22"/>
  <c r="F255" i="22"/>
  <c r="F253" i="22"/>
  <c r="F259" i="22"/>
  <c r="F260" i="22"/>
  <c r="E234" i="62"/>
  <c r="E259" i="62"/>
  <c r="E253" i="62"/>
  <c r="E230" i="62"/>
  <c r="E228" i="62"/>
  <c r="E260" i="62"/>
  <c r="E254" i="62"/>
  <c r="C259" i="30"/>
  <c r="E255" i="62"/>
  <c r="H227" i="38"/>
  <c r="H220" i="38"/>
  <c r="E235" i="38"/>
  <c r="H235" i="38"/>
  <c r="H52" i="22"/>
  <c r="F180" i="30"/>
  <c r="N30" i="49"/>
  <c r="G313" i="14"/>
  <c r="G363" i="14"/>
  <c r="G251" i="14"/>
  <c r="G255" i="14"/>
  <c r="G224" i="14"/>
  <c r="G235" i="14"/>
  <c r="G219" i="14"/>
  <c r="G233" i="14"/>
  <c r="G261" i="14"/>
  <c r="G237" i="14"/>
  <c r="G227" i="14"/>
  <c r="G247" i="14"/>
  <c r="G223" i="14"/>
  <c r="G221" i="14"/>
  <c r="G243" i="14"/>
  <c r="H243" i="14"/>
  <c r="G222" i="14"/>
  <c r="G245" i="14"/>
  <c r="G252" i="14"/>
  <c r="G220" i="14"/>
  <c r="G249" i="14"/>
  <c r="G248" i="14"/>
  <c r="G230" i="14"/>
  <c r="G229" i="14"/>
  <c r="G262" i="14"/>
  <c r="H81" i="36"/>
  <c r="F235" i="62"/>
  <c r="E253" i="22"/>
  <c r="G222" i="39"/>
  <c r="G260" i="14"/>
  <c r="G258" i="14"/>
  <c r="H237" i="28"/>
  <c r="H261" i="28"/>
  <c r="E259" i="28"/>
  <c r="H259" i="28"/>
  <c r="H226" i="28"/>
  <c r="H223" i="28"/>
  <c r="E234" i="28"/>
  <c r="H234" i="28"/>
  <c r="H258" i="28"/>
  <c r="H236" i="28"/>
  <c r="H225" i="28"/>
  <c r="H262" i="28"/>
  <c r="E254" i="28"/>
  <c r="H254" i="28"/>
  <c r="H221" i="28"/>
  <c r="E235" i="28"/>
  <c r="H235" i="28"/>
  <c r="E253" i="28"/>
  <c r="H253" i="28"/>
  <c r="H252" i="28"/>
  <c r="H52" i="28"/>
  <c r="E230" i="28"/>
  <c r="H230" i="28"/>
  <c r="H250" i="28"/>
  <c r="H220" i="28"/>
  <c r="E229" i="28"/>
  <c r="H229" i="28"/>
  <c r="H249" i="28"/>
  <c r="F228" i="24"/>
  <c r="H225" i="24"/>
  <c r="H250" i="14"/>
  <c r="G244" i="14"/>
  <c r="G226" i="14"/>
  <c r="G245" i="39"/>
  <c r="H236" i="18"/>
  <c r="F255" i="18"/>
  <c r="H221" i="18"/>
  <c r="F229" i="62"/>
  <c r="E254" i="23"/>
  <c r="H254" i="23"/>
  <c r="F259" i="62"/>
  <c r="F230" i="62"/>
  <c r="G246" i="39"/>
  <c r="G237" i="39"/>
  <c r="G227" i="39"/>
  <c r="G229" i="39"/>
  <c r="G218" i="39"/>
  <c r="G233" i="39"/>
  <c r="G260" i="39"/>
  <c r="G235" i="39"/>
  <c r="H235" i="39"/>
  <c r="E259" i="30"/>
  <c r="E255" i="30"/>
  <c r="E253" i="30"/>
  <c r="E259" i="22"/>
  <c r="G236" i="14"/>
  <c r="D253" i="20"/>
  <c r="H243" i="31"/>
  <c r="G236" i="20"/>
  <c r="G255" i="20"/>
  <c r="C253" i="14"/>
  <c r="H245" i="31"/>
  <c r="H262" i="31"/>
  <c r="G230" i="20"/>
  <c r="G238" i="28"/>
  <c r="AB28" i="49"/>
  <c r="G258" i="20"/>
  <c r="G227" i="20"/>
  <c r="H223" i="29"/>
  <c r="H225" i="29"/>
  <c r="H81" i="12"/>
  <c r="H66" i="44"/>
  <c r="G254" i="20"/>
  <c r="H221" i="29"/>
  <c r="I163" i="41"/>
  <c r="H54" i="44"/>
  <c r="H81" i="14"/>
  <c r="I140" i="14"/>
  <c r="I140" i="22"/>
  <c r="F228" i="57"/>
  <c r="G177" i="30"/>
  <c r="E229" i="59"/>
  <c r="E253" i="59"/>
  <c r="E254" i="59"/>
  <c r="E260" i="59"/>
  <c r="H52" i="57"/>
  <c r="E230" i="25"/>
  <c r="N42" i="49"/>
  <c r="R6" i="48"/>
  <c r="J309" i="9"/>
  <c r="E255" i="23"/>
  <c r="H255" i="23"/>
  <c r="F230" i="18"/>
  <c r="E259" i="39"/>
  <c r="H259" i="39"/>
  <c r="F253" i="18"/>
  <c r="G186" i="10"/>
  <c r="E229" i="57"/>
  <c r="D238" i="28"/>
  <c r="Y28" i="49"/>
  <c r="C238" i="28"/>
  <c r="X28" i="49"/>
  <c r="D263" i="28"/>
  <c r="AF28" i="49"/>
  <c r="G263" i="28"/>
  <c r="AI28" i="49"/>
  <c r="G183" i="41"/>
  <c r="H81" i="10"/>
  <c r="H81" i="6"/>
  <c r="H52" i="23"/>
  <c r="H255" i="28"/>
  <c r="H248" i="28"/>
  <c r="E260" i="23"/>
  <c r="H260" i="23"/>
  <c r="H227" i="18"/>
  <c r="F254" i="18"/>
  <c r="H236" i="29"/>
  <c r="H234" i="29"/>
  <c r="H304" i="10"/>
  <c r="M7" i="48"/>
  <c r="H227" i="28"/>
  <c r="H233" i="28"/>
  <c r="H219" i="28"/>
  <c r="H244" i="28"/>
  <c r="H81" i="62"/>
  <c r="H81" i="59"/>
  <c r="C178" i="24"/>
  <c r="H252" i="23"/>
  <c r="E259" i="23"/>
  <c r="H259" i="23"/>
  <c r="F228" i="18"/>
  <c r="H218" i="18"/>
  <c r="G249" i="39"/>
  <c r="G262" i="39"/>
  <c r="H262" i="39"/>
  <c r="F259" i="18"/>
  <c r="H247" i="18"/>
  <c r="F255" i="27"/>
  <c r="F260" i="27"/>
  <c r="H260" i="27"/>
  <c r="F229" i="27"/>
  <c r="F235" i="27"/>
  <c r="F230" i="27"/>
  <c r="F234" i="27"/>
  <c r="H81" i="9"/>
  <c r="E253" i="23"/>
  <c r="E235" i="35"/>
  <c r="F234" i="18"/>
  <c r="H234" i="18"/>
  <c r="H81" i="57"/>
  <c r="H254" i="31"/>
  <c r="F229" i="18"/>
  <c r="H229" i="18"/>
  <c r="F235" i="18"/>
  <c r="G263" i="35"/>
  <c r="AI36" i="49"/>
  <c r="G174" i="41"/>
  <c r="G176" i="30"/>
  <c r="G171" i="30"/>
  <c r="G186" i="41"/>
  <c r="G176" i="41"/>
  <c r="H190" i="39"/>
  <c r="H18" i="39"/>
  <c r="G263" i="40"/>
  <c r="AI41" i="49"/>
  <c r="H257" i="31"/>
  <c r="C263" i="31"/>
  <c r="AE31" i="49"/>
  <c r="D263" i="31"/>
  <c r="AF31" i="49"/>
  <c r="G263" i="31"/>
  <c r="AI31" i="49"/>
  <c r="H245" i="28"/>
  <c r="H246" i="28"/>
  <c r="H18" i="28"/>
  <c r="H235" i="29"/>
  <c r="H240" i="29"/>
  <c r="F253" i="29"/>
  <c r="C263" i="28"/>
  <c r="AE28" i="49"/>
  <c r="H222" i="28"/>
  <c r="H231" i="29"/>
  <c r="C238" i="29"/>
  <c r="X29" i="49"/>
  <c r="H230" i="29"/>
  <c r="H227" i="29"/>
  <c r="H228" i="28"/>
  <c r="G238" i="24"/>
  <c r="AB24" i="49"/>
  <c r="H224" i="23"/>
  <c r="D238" i="14"/>
  <c r="Y12" i="49"/>
  <c r="H18" i="10"/>
  <c r="H86" i="10"/>
  <c r="E228" i="57"/>
  <c r="G247" i="57"/>
  <c r="G260" i="57"/>
  <c r="D253" i="57"/>
  <c r="H247" i="23"/>
  <c r="H228" i="29"/>
  <c r="C228" i="57"/>
  <c r="F259" i="57"/>
  <c r="G248" i="57"/>
  <c r="C238" i="39"/>
  <c r="X40" i="49"/>
  <c r="H229" i="29"/>
  <c r="G238" i="29"/>
  <c r="AB29" i="49"/>
  <c r="H237" i="29"/>
  <c r="E234" i="57"/>
  <c r="F254" i="57"/>
  <c r="H257" i="28"/>
  <c r="G244" i="57"/>
  <c r="E254" i="57"/>
  <c r="G243" i="57"/>
  <c r="G222" i="57"/>
  <c r="G226" i="57"/>
  <c r="G251" i="57"/>
  <c r="G236" i="57"/>
  <c r="H248" i="31"/>
  <c r="G255" i="57"/>
  <c r="G254" i="57"/>
  <c r="G249" i="57"/>
  <c r="G220" i="57"/>
  <c r="H223" i="12"/>
  <c r="H222" i="24"/>
  <c r="G218" i="57"/>
  <c r="G235" i="57"/>
  <c r="F255" i="57"/>
  <c r="E230" i="57"/>
  <c r="C250" i="57"/>
  <c r="G246" i="57"/>
  <c r="G252" i="57"/>
  <c r="H221" i="23"/>
  <c r="F229" i="57"/>
  <c r="F234" i="57"/>
  <c r="E255" i="57"/>
  <c r="H218" i="24"/>
  <c r="C234" i="57"/>
  <c r="G262" i="57"/>
  <c r="G230" i="57"/>
  <c r="H246" i="31"/>
  <c r="E253" i="57"/>
  <c r="D228" i="57"/>
  <c r="F235" i="57"/>
  <c r="G223" i="57"/>
  <c r="G227" i="57"/>
  <c r="H229" i="12"/>
  <c r="E259" i="57"/>
  <c r="H226" i="29"/>
  <c r="C259" i="57"/>
  <c r="G233" i="57"/>
  <c r="F230" i="57"/>
  <c r="E260" i="57"/>
  <c r="G245" i="57"/>
  <c r="G221" i="57"/>
  <c r="G258" i="57"/>
  <c r="F253" i="57"/>
  <c r="G224" i="57"/>
  <c r="G229" i="57"/>
  <c r="G230" i="21"/>
  <c r="G222" i="21"/>
  <c r="G237" i="21"/>
  <c r="G220" i="21"/>
  <c r="G223" i="21"/>
  <c r="G233" i="21"/>
  <c r="G227" i="21"/>
  <c r="C225" i="21"/>
  <c r="G226" i="21"/>
  <c r="G224" i="21"/>
  <c r="G219" i="21"/>
  <c r="C228" i="21"/>
  <c r="D228" i="21"/>
  <c r="G221" i="21"/>
  <c r="G236" i="21"/>
  <c r="C234" i="21"/>
  <c r="G218" i="21"/>
  <c r="G229" i="21"/>
  <c r="E234" i="21"/>
  <c r="C263" i="39"/>
  <c r="AE40" i="49"/>
  <c r="G249" i="20"/>
  <c r="G237" i="20"/>
  <c r="F253" i="20"/>
  <c r="C259" i="20"/>
  <c r="C225" i="20"/>
  <c r="F260" i="20"/>
  <c r="F230" i="20"/>
  <c r="C250" i="20"/>
  <c r="C228" i="20"/>
  <c r="F228" i="20"/>
  <c r="F229" i="20"/>
  <c r="G261" i="20"/>
  <c r="C234" i="20"/>
  <c r="F254" i="20"/>
  <c r="F255" i="20"/>
  <c r="G219" i="20"/>
  <c r="G248" i="20"/>
  <c r="G223" i="20"/>
  <c r="F259" i="20"/>
  <c r="G220" i="20"/>
  <c r="G224" i="20"/>
  <c r="F234" i="20"/>
  <c r="G244" i="20"/>
  <c r="G221" i="20"/>
  <c r="G252" i="20"/>
  <c r="C253" i="20"/>
  <c r="F235" i="20"/>
  <c r="G218" i="20"/>
  <c r="G222" i="20"/>
  <c r="H219" i="29"/>
  <c r="C263" i="40"/>
  <c r="AE41" i="49"/>
  <c r="G235" i="21"/>
  <c r="C238" i="23"/>
  <c r="X23" i="49"/>
  <c r="H232" i="29"/>
  <c r="H16" i="44"/>
  <c r="H233" i="29"/>
  <c r="D228" i="33"/>
  <c r="G221" i="33"/>
  <c r="G236" i="33"/>
  <c r="C234" i="33"/>
  <c r="G235" i="33"/>
  <c r="G219" i="33"/>
  <c r="G229" i="33"/>
  <c r="G223" i="33"/>
  <c r="G227" i="33"/>
  <c r="G226" i="33"/>
  <c r="G237" i="33"/>
  <c r="G230" i="33"/>
  <c r="F235" i="33"/>
  <c r="G224" i="33"/>
  <c r="G220" i="33"/>
  <c r="G222" i="33"/>
  <c r="G233" i="33"/>
  <c r="F234" i="33"/>
  <c r="G218" i="33"/>
  <c r="H224" i="29"/>
  <c r="G251" i="32"/>
  <c r="G233" i="32"/>
  <c r="G219" i="32"/>
  <c r="G252" i="32"/>
  <c r="G262" i="32"/>
  <c r="G220" i="32"/>
  <c r="G248" i="32"/>
  <c r="G260" i="32"/>
  <c r="G254" i="32"/>
  <c r="C250" i="32"/>
  <c r="G249" i="32"/>
  <c r="G229" i="32"/>
  <c r="G218" i="32"/>
  <c r="G227" i="32"/>
  <c r="G237" i="32"/>
  <c r="G222" i="32"/>
  <c r="G236" i="32"/>
  <c r="G223" i="32"/>
  <c r="G258" i="32"/>
  <c r="G255" i="32"/>
  <c r="G235" i="32"/>
  <c r="D253" i="32"/>
  <c r="G221" i="32"/>
  <c r="G261" i="32"/>
  <c r="G243" i="32"/>
  <c r="G226" i="32"/>
  <c r="D228" i="32"/>
  <c r="C225" i="32"/>
  <c r="G247" i="32"/>
  <c r="G224" i="32"/>
  <c r="C259" i="32"/>
  <c r="G244" i="32"/>
  <c r="G230" i="32"/>
  <c r="G245" i="32"/>
  <c r="G179" i="41"/>
  <c r="E179" i="41"/>
  <c r="F179" i="41"/>
  <c r="G185" i="21"/>
  <c r="G185" i="30"/>
  <c r="E185" i="30"/>
  <c r="F185" i="30"/>
  <c r="G168" i="41"/>
  <c r="F184" i="12"/>
  <c r="F179" i="17"/>
  <c r="G173" i="41"/>
  <c r="K42" i="49"/>
  <c r="L15" i="48"/>
  <c r="G255" i="39"/>
  <c r="G185" i="27"/>
  <c r="F185" i="27"/>
  <c r="H304" i="9"/>
  <c r="F253" i="40"/>
  <c r="F234" i="40"/>
  <c r="E228" i="31"/>
  <c r="H228" i="31"/>
  <c r="E229" i="31"/>
  <c r="H229" i="31"/>
  <c r="H237" i="31"/>
  <c r="H261" i="31"/>
  <c r="H223" i="31"/>
  <c r="E259" i="31"/>
  <c r="H259" i="31"/>
  <c r="H221" i="31"/>
  <c r="H252" i="31"/>
  <c r="E230" i="31"/>
  <c r="H220" i="31"/>
  <c r="H247" i="31"/>
  <c r="H233" i="31"/>
  <c r="H226" i="31"/>
  <c r="H244" i="31"/>
  <c r="E234" i="31"/>
  <c r="H234" i="31"/>
  <c r="H258" i="31"/>
  <c r="H52" i="31"/>
  <c r="H236" i="31"/>
  <c r="H231" i="31"/>
  <c r="E235" i="31"/>
  <c r="H235" i="31"/>
  <c r="F230" i="14"/>
  <c r="F260" i="14"/>
  <c r="H246" i="14"/>
  <c r="F255" i="14"/>
  <c r="F234" i="14"/>
  <c r="F235" i="14"/>
  <c r="F229" i="14"/>
  <c r="F313" i="14"/>
  <c r="F363" i="14"/>
  <c r="H299" i="10"/>
  <c r="H7" i="48"/>
  <c r="H52" i="9"/>
  <c r="G244" i="39"/>
  <c r="D36" i="49"/>
  <c r="E254" i="35"/>
  <c r="E255" i="35"/>
  <c r="E259" i="35"/>
  <c r="H218" i="23"/>
  <c r="E234" i="23"/>
  <c r="H233" i="23"/>
  <c r="H232" i="23"/>
  <c r="H231" i="23"/>
  <c r="E230" i="23"/>
  <c r="H219" i="23"/>
  <c r="E229" i="23"/>
  <c r="E235" i="23"/>
  <c r="E228" i="23"/>
  <c r="H228" i="23"/>
  <c r="H231" i="18"/>
  <c r="H52" i="18"/>
  <c r="G186" i="12"/>
  <c r="G243" i="39"/>
  <c r="G247" i="39"/>
  <c r="H52" i="39"/>
  <c r="H309" i="34"/>
  <c r="R33" i="48"/>
  <c r="G221" i="39"/>
  <c r="G313" i="39"/>
  <c r="G363" i="39"/>
  <c r="E254" i="30"/>
  <c r="E230" i="30"/>
  <c r="E229" i="30"/>
  <c r="E235" i="30"/>
  <c r="H237" i="30"/>
  <c r="E228" i="30"/>
  <c r="E234" i="30"/>
  <c r="E234" i="27"/>
  <c r="E228" i="27"/>
  <c r="E235" i="27"/>
  <c r="E230" i="27"/>
  <c r="H244" i="27"/>
  <c r="E259" i="27"/>
  <c r="E255" i="27"/>
  <c r="H231" i="27"/>
  <c r="E229" i="27"/>
  <c r="E254" i="27"/>
  <c r="H52" i="10"/>
  <c r="C253" i="30"/>
  <c r="C225" i="30"/>
  <c r="H52" i="30"/>
  <c r="C228" i="30"/>
  <c r="G186" i="23"/>
  <c r="G218" i="17"/>
  <c r="G248" i="17"/>
  <c r="G236" i="17"/>
  <c r="G260" i="17"/>
  <c r="E260" i="17"/>
  <c r="H260" i="17"/>
  <c r="G233" i="17"/>
  <c r="G258" i="17"/>
  <c r="G249" i="17"/>
  <c r="G251" i="17"/>
  <c r="G245" i="17"/>
  <c r="G248" i="39"/>
  <c r="G261" i="39"/>
  <c r="H302" i="21"/>
  <c r="K18" i="48"/>
  <c r="E15" i="49"/>
  <c r="F234" i="17"/>
  <c r="H225" i="18"/>
  <c r="G251" i="39"/>
  <c r="H251" i="39"/>
  <c r="F228" i="38"/>
  <c r="H228" i="38"/>
  <c r="E259" i="32"/>
  <c r="E228" i="32"/>
  <c r="E229" i="32"/>
  <c r="E230" i="32"/>
  <c r="E235" i="32"/>
  <c r="E234" i="32"/>
  <c r="E230" i="16"/>
  <c r="E234" i="16"/>
  <c r="E234" i="14"/>
  <c r="E228" i="14"/>
  <c r="E235" i="14"/>
  <c r="E229" i="14"/>
  <c r="E253" i="14"/>
  <c r="E230" i="14"/>
  <c r="H52" i="14"/>
  <c r="H301" i="10"/>
  <c r="J7" i="48"/>
  <c r="H230" i="18"/>
  <c r="G238" i="18"/>
  <c r="AB16" i="49"/>
  <c r="E238" i="18"/>
  <c r="Z16" i="49"/>
  <c r="H215" i="6"/>
  <c r="H18" i="6"/>
  <c r="H18" i="31"/>
  <c r="H86" i="31"/>
  <c r="H86" i="23"/>
  <c r="H18" i="23"/>
  <c r="H18" i="40"/>
  <c r="H86" i="40"/>
  <c r="H18" i="14"/>
  <c r="H86" i="14"/>
  <c r="H86" i="30"/>
  <c r="H240" i="24"/>
  <c r="H18" i="24"/>
  <c r="H240" i="33"/>
  <c r="H18" i="33"/>
  <c r="H18" i="9"/>
  <c r="F238" i="29"/>
  <c r="AA29" i="49"/>
  <c r="H215" i="22"/>
  <c r="H18" i="22"/>
  <c r="H218" i="29"/>
  <c r="E238" i="29"/>
  <c r="Z29" i="49"/>
  <c r="H18" i="20"/>
  <c r="G249" i="21"/>
  <c r="G252" i="21"/>
  <c r="G247" i="21"/>
  <c r="G262" i="21"/>
  <c r="G248" i="21"/>
  <c r="C259" i="21"/>
  <c r="G255" i="21"/>
  <c r="G245" i="21"/>
  <c r="G244" i="21"/>
  <c r="D253" i="21"/>
  <c r="G251" i="21"/>
  <c r="G258" i="21"/>
  <c r="F263" i="31"/>
  <c r="AH31" i="49"/>
  <c r="H231" i="39"/>
  <c r="H18" i="41"/>
  <c r="H86" i="41"/>
  <c r="H307" i="57"/>
  <c r="P17" i="48" s="1"/>
  <c r="E36" i="49"/>
  <c r="F259" i="35"/>
  <c r="F254" i="35"/>
  <c r="F260" i="35"/>
  <c r="H52" i="35"/>
  <c r="F255" i="35"/>
  <c r="G226" i="36"/>
  <c r="G251" i="36"/>
  <c r="G220" i="36"/>
  <c r="G221" i="36"/>
  <c r="G260" i="36"/>
  <c r="G222" i="36"/>
  <c r="G261" i="36"/>
  <c r="G224" i="36"/>
  <c r="G229" i="36"/>
  <c r="G245" i="36"/>
  <c r="G262" i="36"/>
  <c r="G233" i="36"/>
  <c r="G255" i="36"/>
  <c r="G235" i="36"/>
  <c r="G219" i="36"/>
  <c r="G237" i="36"/>
  <c r="G248" i="36"/>
  <c r="G243" i="36"/>
  <c r="G218" i="36"/>
  <c r="G236" i="36"/>
  <c r="G252" i="36"/>
  <c r="G244" i="36"/>
  <c r="C250" i="62"/>
  <c r="H223" i="62"/>
  <c r="E234" i="33"/>
  <c r="H52" i="33"/>
  <c r="F33" i="49"/>
  <c r="G218" i="59"/>
  <c r="G221" i="59"/>
  <c r="G260" i="59"/>
  <c r="D24" i="49"/>
  <c r="H232" i="24"/>
  <c r="H237" i="24"/>
  <c r="H227" i="24"/>
  <c r="H219" i="24"/>
  <c r="E230" i="24"/>
  <c r="H230" i="24"/>
  <c r="E234" i="24"/>
  <c r="H234" i="24"/>
  <c r="E228" i="24"/>
  <c r="E235" i="24"/>
  <c r="H235" i="24"/>
  <c r="H231" i="24"/>
  <c r="H52" i="24"/>
  <c r="H223" i="24"/>
  <c r="H233" i="24"/>
  <c r="F229" i="21"/>
  <c r="F230" i="21"/>
  <c r="F234" i="21"/>
  <c r="H237" i="19"/>
  <c r="E235" i="19"/>
  <c r="E253" i="19"/>
  <c r="E254" i="19"/>
  <c r="E228" i="19"/>
  <c r="E229" i="19"/>
  <c r="E230" i="19"/>
  <c r="E260" i="19"/>
  <c r="H52" i="19"/>
  <c r="D19" i="49"/>
  <c r="F22" i="49"/>
  <c r="F106" i="49" s="1"/>
  <c r="G313" i="62"/>
  <c r="G363" i="62"/>
  <c r="G252" i="62"/>
  <c r="G245" i="62"/>
  <c r="D228" i="40"/>
  <c r="D253" i="40"/>
  <c r="H52" i="40"/>
  <c r="H224" i="35"/>
  <c r="C225" i="62"/>
  <c r="H300" i="57"/>
  <c r="I17" i="48"/>
  <c r="F313" i="57"/>
  <c r="F363" i="57"/>
  <c r="D228" i="59"/>
  <c r="F255" i="19"/>
  <c r="F259" i="19"/>
  <c r="H257" i="19"/>
  <c r="H250" i="19"/>
  <c r="F254" i="19"/>
  <c r="F260" i="19"/>
  <c r="F234" i="19"/>
  <c r="H234" i="19"/>
  <c r="F228" i="19"/>
  <c r="F253" i="19"/>
  <c r="F229" i="19"/>
  <c r="F235" i="19"/>
  <c r="F229" i="35"/>
  <c r="H233" i="25"/>
  <c r="H219" i="25"/>
  <c r="H236" i="25"/>
  <c r="E259" i="25"/>
  <c r="H218" i="25"/>
  <c r="E254" i="25"/>
  <c r="E253" i="25"/>
  <c r="E235" i="25"/>
  <c r="H237" i="25"/>
  <c r="H52" i="25"/>
  <c r="E229" i="25"/>
  <c r="H231" i="25"/>
  <c r="E228" i="25"/>
  <c r="E260" i="25"/>
  <c r="H52" i="59"/>
  <c r="E235" i="17"/>
  <c r="E234" i="17"/>
  <c r="E228" i="17"/>
  <c r="E229" i="17"/>
  <c r="E259" i="17"/>
  <c r="E253" i="17"/>
  <c r="E254" i="17"/>
  <c r="G254" i="36"/>
  <c r="G223" i="36"/>
  <c r="G247" i="36"/>
  <c r="F234" i="35"/>
  <c r="G174" i="30"/>
  <c r="C253" i="62"/>
  <c r="E253" i="36"/>
  <c r="E235" i="36"/>
  <c r="E255" i="36"/>
  <c r="E230" i="36"/>
  <c r="E260" i="36"/>
  <c r="E228" i="41"/>
  <c r="H231" i="41"/>
  <c r="E230" i="41"/>
  <c r="H230" i="41"/>
  <c r="E259" i="41"/>
  <c r="E253" i="41"/>
  <c r="E254" i="41"/>
  <c r="E234" i="41"/>
  <c r="E229" i="41"/>
  <c r="H229" i="41"/>
  <c r="E255" i="41"/>
  <c r="H52" i="41"/>
  <c r="H219" i="41"/>
  <c r="H251" i="41"/>
  <c r="E235" i="41"/>
  <c r="H220" i="41"/>
  <c r="F248" i="34"/>
  <c r="F243" i="34"/>
  <c r="F256" i="34"/>
  <c r="F249" i="34"/>
  <c r="F229" i="34"/>
  <c r="F255" i="34"/>
  <c r="F252" i="34"/>
  <c r="F251" i="34"/>
  <c r="F219" i="34"/>
  <c r="F260" i="34"/>
  <c r="F259" i="34"/>
  <c r="F222" i="34"/>
  <c r="F227" i="34"/>
  <c r="F220" i="34"/>
  <c r="F228" i="34"/>
  <c r="F235" i="34"/>
  <c r="F236" i="34"/>
  <c r="F238" i="34"/>
  <c r="AA35" i="49"/>
  <c r="F245" i="34"/>
  <c r="F244" i="34"/>
  <c r="F246" i="34"/>
  <c r="F247" i="34"/>
  <c r="F253" i="34"/>
  <c r="F254" i="34"/>
  <c r="F257" i="34"/>
  <c r="F261" i="34"/>
  <c r="F262" i="34"/>
  <c r="F263" i="34"/>
  <c r="AH35" i="49"/>
  <c r="E32" i="49"/>
  <c r="F254" i="32"/>
  <c r="F235" i="32"/>
  <c r="F228" i="32"/>
  <c r="F255" i="32"/>
  <c r="F229" i="32"/>
  <c r="F253" i="32"/>
  <c r="F234" i="32"/>
  <c r="F230" i="32"/>
  <c r="F260" i="32"/>
  <c r="H52" i="32"/>
  <c r="C228" i="16"/>
  <c r="C250" i="16"/>
  <c r="C225" i="16"/>
  <c r="C259" i="16"/>
  <c r="C253" i="16"/>
  <c r="C234" i="16"/>
  <c r="H52" i="16"/>
  <c r="D11" i="49"/>
  <c r="E228" i="12"/>
  <c r="E230" i="12"/>
  <c r="H226" i="12"/>
  <c r="E234" i="12"/>
  <c r="H234" i="12"/>
  <c r="H52" i="12"/>
  <c r="H244" i="12"/>
  <c r="F235" i="35"/>
  <c r="D253" i="59"/>
  <c r="C234" i="62"/>
  <c r="D33" i="49"/>
  <c r="E255" i="34"/>
  <c r="E262" i="34"/>
  <c r="E253" i="34"/>
  <c r="E256" i="34"/>
  <c r="E248" i="34"/>
  <c r="E243" i="34"/>
  <c r="E251" i="34"/>
  <c r="E233" i="34"/>
  <c r="E259" i="34"/>
  <c r="E249" i="34"/>
  <c r="E245" i="34"/>
  <c r="H245" i="34"/>
  <c r="E222" i="34"/>
  <c r="E244" i="34"/>
  <c r="E257" i="34"/>
  <c r="E261" i="34"/>
  <c r="E234" i="34"/>
  <c r="H234" i="34"/>
  <c r="E252" i="34"/>
  <c r="H250" i="34"/>
  <c r="E246" i="34"/>
  <c r="E219" i="34"/>
  <c r="E260" i="34"/>
  <c r="E258" i="34"/>
  <c r="E218" i="34"/>
  <c r="H218" i="34"/>
  <c r="E247" i="34"/>
  <c r="E254" i="34"/>
  <c r="E227" i="34"/>
  <c r="E224" i="34"/>
  <c r="H52" i="34"/>
  <c r="E235" i="34"/>
  <c r="E232" i="34"/>
  <c r="H255" i="22"/>
  <c r="G246" i="36"/>
  <c r="G230" i="36"/>
  <c r="G258" i="36"/>
  <c r="E253" i="38"/>
  <c r="E260" i="38"/>
  <c r="E255" i="38"/>
  <c r="H233" i="38"/>
  <c r="H52" i="38"/>
  <c r="E235" i="40"/>
  <c r="E229" i="40"/>
  <c r="E254" i="40"/>
  <c r="E230" i="40"/>
  <c r="E259" i="40"/>
  <c r="E228" i="40"/>
  <c r="E260" i="40"/>
  <c r="E253" i="40"/>
  <c r="E255" i="40"/>
  <c r="E234" i="40"/>
  <c r="F313" i="59"/>
  <c r="F363" i="59"/>
  <c r="E230" i="21"/>
  <c r="E235" i="21"/>
  <c r="E260" i="21"/>
  <c r="E228" i="21"/>
  <c r="E229" i="21"/>
  <c r="H52" i="21"/>
  <c r="E253" i="20"/>
  <c r="E234" i="20"/>
  <c r="E228" i="20"/>
  <c r="E230" i="20"/>
  <c r="E260" i="20"/>
  <c r="E255" i="20"/>
  <c r="E229" i="20"/>
  <c r="E235" i="20"/>
  <c r="H235" i="20"/>
  <c r="E259" i="20"/>
  <c r="D228" i="17"/>
  <c r="D253" i="17"/>
  <c r="H52" i="17"/>
  <c r="G173" i="30"/>
  <c r="E180" i="9"/>
  <c r="C175" i="30"/>
  <c r="E229" i="9"/>
  <c r="E234" i="9"/>
  <c r="E235" i="9"/>
  <c r="E228" i="9"/>
  <c r="E254" i="9"/>
  <c r="E259" i="9"/>
  <c r="G262" i="9"/>
  <c r="F255" i="9"/>
  <c r="F253" i="9"/>
  <c r="F230" i="9"/>
  <c r="F229" i="9"/>
  <c r="E230" i="9"/>
  <c r="G251" i="9"/>
  <c r="G261" i="9"/>
  <c r="E253" i="9"/>
  <c r="G243" i="9"/>
  <c r="F260" i="9"/>
  <c r="F228" i="9"/>
  <c r="G229" i="9"/>
  <c r="G224" i="9"/>
  <c r="F234" i="9"/>
  <c r="G260" i="9"/>
  <c r="G222" i="9"/>
  <c r="G236" i="9"/>
  <c r="G221" i="9"/>
  <c r="G219" i="9"/>
  <c r="C234" i="9"/>
  <c r="G255" i="9"/>
  <c r="G258" i="9"/>
  <c r="D253" i="9"/>
  <c r="G233" i="9"/>
  <c r="G227" i="9"/>
  <c r="G237" i="9"/>
  <c r="C259" i="9"/>
  <c r="G245" i="9"/>
  <c r="G252" i="9"/>
  <c r="G246" i="9"/>
  <c r="C225" i="9"/>
  <c r="F254" i="9"/>
  <c r="E260" i="9"/>
  <c r="C250" i="9"/>
  <c r="G235" i="9"/>
  <c r="G230" i="9"/>
  <c r="G248" i="9"/>
  <c r="E255" i="9"/>
  <c r="C253" i="9"/>
  <c r="G249" i="9"/>
  <c r="G247" i="9"/>
  <c r="F235" i="9"/>
  <c r="G220" i="9"/>
  <c r="G218" i="9"/>
  <c r="C228" i="9"/>
  <c r="G244" i="9"/>
  <c r="G223" i="9"/>
  <c r="F259" i="9"/>
  <c r="G254" i="9"/>
  <c r="G226" i="9"/>
  <c r="D228" i="9"/>
  <c r="G263" i="22"/>
  <c r="AI21" i="49"/>
  <c r="H219" i="38"/>
  <c r="G262" i="10"/>
  <c r="F260" i="10"/>
  <c r="G254" i="10"/>
  <c r="G251" i="10"/>
  <c r="E235" i="10"/>
  <c r="G224" i="10"/>
  <c r="G221" i="10"/>
  <c r="F229" i="10"/>
  <c r="F259" i="10"/>
  <c r="G244" i="10"/>
  <c r="G249" i="10"/>
  <c r="G247" i="10"/>
  <c r="G236" i="10"/>
  <c r="E228" i="10"/>
  <c r="C234" i="10"/>
  <c r="E260" i="10"/>
  <c r="C253" i="10"/>
  <c r="E255" i="10"/>
  <c r="G248" i="10"/>
  <c r="G223" i="10"/>
  <c r="G220" i="10"/>
  <c r="G226" i="10"/>
  <c r="G243" i="10"/>
  <c r="G261" i="10"/>
  <c r="G252" i="10"/>
  <c r="C228" i="10"/>
  <c r="D228" i="10"/>
  <c r="G229" i="10"/>
  <c r="G237" i="10"/>
  <c r="F230" i="10"/>
  <c r="E254" i="10"/>
  <c r="F253" i="10"/>
  <c r="E259" i="10"/>
  <c r="G245" i="10"/>
  <c r="E234" i="10"/>
  <c r="F235" i="10"/>
  <c r="C250" i="10"/>
  <c r="G255" i="10"/>
  <c r="G260" i="10"/>
  <c r="E253" i="10"/>
  <c r="C259" i="10"/>
  <c r="F254" i="10"/>
  <c r="E230" i="10"/>
  <c r="G233" i="10"/>
  <c r="D253" i="10"/>
  <c r="C225" i="10"/>
  <c r="G218" i="10"/>
  <c r="F234" i="10"/>
  <c r="G246" i="10"/>
  <c r="F255" i="10"/>
  <c r="G230" i="10"/>
  <c r="F228" i="10"/>
  <c r="E229" i="10"/>
  <c r="G258" i="10"/>
  <c r="G222" i="10"/>
  <c r="G235" i="10"/>
  <c r="G219" i="10"/>
  <c r="G227" i="10"/>
  <c r="C250" i="6"/>
  <c r="D253" i="6"/>
  <c r="C253" i="6"/>
  <c r="C259" i="6"/>
  <c r="C259" i="36"/>
  <c r="H303" i="6"/>
  <c r="L5" i="48" s="1"/>
  <c r="H300" i="6"/>
  <c r="I5" i="48" s="1"/>
  <c r="H226" i="23"/>
  <c r="H225" i="31"/>
  <c r="H244" i="23"/>
  <c r="F238" i="28"/>
  <c r="H224" i="28"/>
  <c r="F263" i="28"/>
  <c r="AH28" i="49"/>
  <c r="H248" i="14"/>
  <c r="F85" i="46"/>
  <c r="E81" i="46"/>
  <c r="H219" i="18"/>
  <c r="H234" i="25"/>
  <c r="H251" i="14"/>
  <c r="D238" i="29"/>
  <c r="H220" i="29"/>
  <c r="H221" i="38"/>
  <c r="D238" i="39"/>
  <c r="H255" i="12"/>
  <c r="H236" i="12"/>
  <c r="H297" i="6"/>
  <c r="F5" i="48" s="1"/>
  <c r="F259" i="36"/>
  <c r="F253" i="36"/>
  <c r="H257" i="12"/>
  <c r="H253" i="27"/>
  <c r="H220" i="23"/>
  <c r="D263" i="39"/>
  <c r="AF40" i="49"/>
  <c r="D7" i="49"/>
  <c r="H52" i="6"/>
  <c r="E260" i="6"/>
  <c r="E253" i="6"/>
  <c r="E255" i="6"/>
  <c r="E259" i="6"/>
  <c r="E254" i="6"/>
  <c r="F7" i="49"/>
  <c r="G245" i="6"/>
  <c r="G262" i="6"/>
  <c r="G260" i="6"/>
  <c r="G247" i="6"/>
  <c r="G258" i="6"/>
  <c r="G246" i="6"/>
  <c r="G249" i="6"/>
  <c r="G243" i="6"/>
  <c r="G254" i="6"/>
  <c r="G244" i="6"/>
  <c r="G261" i="6"/>
  <c r="G236" i="6"/>
  <c r="G252" i="6"/>
  <c r="G248" i="6"/>
  <c r="G255" i="6"/>
  <c r="G251" i="6"/>
  <c r="G313" i="6"/>
  <c r="G363" i="6" s="1"/>
  <c r="H229" i="24"/>
  <c r="G170" i="41"/>
  <c r="H231" i="38"/>
  <c r="H218" i="38"/>
  <c r="H224" i="31"/>
  <c r="G187" i="30"/>
  <c r="F230" i="36"/>
  <c r="F235" i="36"/>
  <c r="F229" i="36"/>
  <c r="F234" i="36"/>
  <c r="F228" i="36"/>
  <c r="F255" i="36"/>
  <c r="F260" i="36"/>
  <c r="F313" i="36"/>
  <c r="F363" i="36" s="1"/>
  <c r="E37" i="49"/>
  <c r="E120" i="49" s="1"/>
  <c r="F238" i="36"/>
  <c r="AA37" i="49"/>
  <c r="F263" i="36"/>
  <c r="AH37" i="49"/>
  <c r="K30" i="49"/>
  <c r="C250" i="36"/>
  <c r="H222" i="31"/>
  <c r="H307" i="62"/>
  <c r="P20" i="48" s="1"/>
  <c r="C253" i="36"/>
  <c r="F92" i="46"/>
  <c r="H227" i="25"/>
  <c r="H248" i="23"/>
  <c r="H222" i="38"/>
  <c r="H256" i="28"/>
  <c r="C234" i="36"/>
  <c r="C228" i="36"/>
  <c r="C225" i="36"/>
  <c r="H52" i="36"/>
  <c r="B37" i="49"/>
  <c r="E7" i="49"/>
  <c r="F254" i="6"/>
  <c r="F235" i="6"/>
  <c r="F253" i="6"/>
  <c r="F230" i="6"/>
  <c r="F260" i="6"/>
  <c r="F228" i="6"/>
  <c r="F255" i="6"/>
  <c r="F259" i="6"/>
  <c r="F229" i="6"/>
  <c r="H243" i="23"/>
  <c r="H245" i="23"/>
  <c r="H260" i="28"/>
  <c r="H251" i="19"/>
  <c r="H256" i="30"/>
  <c r="H233" i="30"/>
  <c r="H220" i="18"/>
  <c r="H225" i="23"/>
  <c r="H220" i="39"/>
  <c r="H227" i="12"/>
  <c r="H225" i="39"/>
  <c r="H260" i="12"/>
  <c r="C238" i="38"/>
  <c r="H261" i="14"/>
  <c r="G263" i="23"/>
  <c r="AI23" i="49"/>
  <c r="D263" i="30"/>
  <c r="AF30" i="49"/>
  <c r="H245" i="12"/>
  <c r="H249" i="12"/>
  <c r="C238" i="31"/>
  <c r="X31" i="49"/>
  <c r="G238" i="23"/>
  <c r="AB23" i="49"/>
  <c r="H258" i="23"/>
  <c r="D238" i="23"/>
  <c r="Y23" i="49"/>
  <c r="C263" i="23"/>
  <c r="AE23" i="49"/>
  <c r="H232" i="38"/>
  <c r="H223" i="38"/>
  <c r="H236" i="38"/>
  <c r="C238" i="19"/>
  <c r="X17" i="49"/>
  <c r="H254" i="12"/>
  <c r="C263" i="19"/>
  <c r="AE17" i="49"/>
  <c r="D263" i="23"/>
  <c r="AF23" i="49"/>
  <c r="H257" i="14"/>
  <c r="H222" i="12"/>
  <c r="H221" i="41"/>
  <c r="H245" i="25"/>
  <c r="H262" i="23"/>
  <c r="H225" i="12"/>
  <c r="H221" i="12"/>
  <c r="H222" i="23"/>
  <c r="H228" i="41"/>
  <c r="H232" i="25"/>
  <c r="H233" i="35"/>
  <c r="H229" i="23"/>
  <c r="H261" i="23"/>
  <c r="H230" i="62"/>
  <c r="H223" i="23"/>
  <c r="H248" i="38"/>
  <c r="H222" i="25"/>
  <c r="H225" i="25"/>
  <c r="H232" i="35"/>
  <c r="H220" i="24"/>
  <c r="H232" i="39"/>
  <c r="H230" i="23"/>
  <c r="H256" i="23"/>
  <c r="H224" i="41"/>
  <c r="H224" i="19"/>
  <c r="H251" i="23"/>
  <c r="D238" i="38"/>
  <c r="Y39" i="49"/>
  <c r="H237" i="38"/>
  <c r="H232" i="41"/>
  <c r="H234" i="35"/>
  <c r="H232" i="19"/>
  <c r="H246" i="30"/>
  <c r="G238" i="25"/>
  <c r="AB25" i="49"/>
  <c r="H250" i="12"/>
  <c r="H256" i="12"/>
  <c r="H235" i="12"/>
  <c r="H259" i="12"/>
  <c r="H249" i="38"/>
  <c r="H235" i="23"/>
  <c r="H218" i="31"/>
  <c r="G238" i="19"/>
  <c r="AB17" i="49"/>
  <c r="F263" i="23"/>
  <c r="AH23" i="49"/>
  <c r="H221" i="25"/>
  <c r="H260" i="25"/>
  <c r="H255" i="39"/>
  <c r="H222" i="18"/>
  <c r="F238" i="23"/>
  <c r="AA23" i="49"/>
  <c r="H243" i="18"/>
  <c r="H227" i="30"/>
  <c r="H225" i="41"/>
  <c r="H229" i="25"/>
  <c r="H220" i="25"/>
  <c r="H261" i="19"/>
  <c r="H262" i="14"/>
  <c r="H245" i="27"/>
  <c r="H246" i="18"/>
  <c r="H243" i="12"/>
  <c r="H230" i="19"/>
  <c r="H257" i="27"/>
  <c r="H236" i="23"/>
  <c r="H232" i="18"/>
  <c r="H227" i="23"/>
  <c r="H236" i="24"/>
  <c r="H228" i="25"/>
  <c r="H226" i="25"/>
  <c r="H224" i="25"/>
  <c r="H237" i="23"/>
  <c r="H257" i="23"/>
  <c r="C178" i="41"/>
  <c r="F178" i="41"/>
  <c r="F238" i="12"/>
  <c r="AA11" i="49"/>
  <c r="H223" i="39"/>
  <c r="H226" i="41"/>
  <c r="H249" i="25"/>
  <c r="D238" i="25"/>
  <c r="Y25" i="49"/>
  <c r="H252" i="12"/>
  <c r="F263" i="25"/>
  <c r="AH25" i="49"/>
  <c r="F238" i="30"/>
  <c r="AA30" i="49"/>
  <c r="F263" i="41"/>
  <c r="AH42" i="49"/>
  <c r="D238" i="30"/>
  <c r="Y30" i="49"/>
  <c r="G238" i="41"/>
  <c r="AB42" i="49"/>
  <c r="H233" i="12"/>
  <c r="H219" i="12"/>
  <c r="F238" i="25"/>
  <c r="AA25" i="49"/>
  <c r="H218" i="12"/>
  <c r="C238" i="41"/>
  <c r="X42" i="49"/>
  <c r="G263" i="30"/>
  <c r="AI30" i="49"/>
  <c r="F238" i="41"/>
  <c r="AA42" i="49"/>
  <c r="C238" i="25"/>
  <c r="X25" i="49"/>
  <c r="C238" i="12"/>
  <c r="X11" i="49"/>
  <c r="H253" i="12"/>
  <c r="H260" i="30"/>
  <c r="H232" i="34"/>
  <c r="H230" i="12"/>
  <c r="H223" i="25"/>
  <c r="H230" i="25"/>
  <c r="H228" i="12"/>
  <c r="H259" i="27"/>
  <c r="H248" i="27"/>
  <c r="H230" i="30"/>
  <c r="H234" i="23"/>
  <c r="G238" i="12"/>
  <c r="AB11" i="49"/>
  <c r="H235" i="25"/>
  <c r="H247" i="30"/>
  <c r="H246" i="12"/>
  <c r="H235" i="41"/>
  <c r="H231" i="30"/>
  <c r="H261" i="25"/>
  <c r="H220" i="59"/>
  <c r="H243" i="22"/>
  <c r="H258" i="41"/>
  <c r="H236" i="41"/>
  <c r="H231" i="12"/>
  <c r="H254" i="18"/>
  <c r="H250" i="22"/>
  <c r="H255" i="18"/>
  <c r="H244" i="30"/>
  <c r="H243" i="62"/>
  <c r="H221" i="27"/>
  <c r="H261" i="27"/>
  <c r="G238" i="38"/>
  <c r="AB39" i="49"/>
  <c r="H256" i="38"/>
  <c r="H228" i="34"/>
  <c r="H249" i="41"/>
  <c r="H253" i="35"/>
  <c r="H236" i="30"/>
  <c r="H224" i="39"/>
  <c r="H233" i="18"/>
  <c r="H245" i="14"/>
  <c r="H247" i="12"/>
  <c r="H246" i="41"/>
  <c r="H222" i="27"/>
  <c r="H231" i="34"/>
  <c r="H244" i="22"/>
  <c r="H260" i="18"/>
  <c r="D238" i="24"/>
  <c r="Y24" i="49"/>
  <c r="H246" i="39"/>
  <c r="H246" i="62"/>
  <c r="H247" i="62"/>
  <c r="F263" i="30"/>
  <c r="AH30" i="49"/>
  <c r="H220" i="19"/>
  <c r="H252" i="39"/>
  <c r="H254" i="39"/>
  <c r="H222" i="41"/>
  <c r="H251" i="62"/>
  <c r="H224" i="38"/>
  <c r="H229" i="38"/>
  <c r="H262" i="18"/>
  <c r="F260" i="29"/>
  <c r="H226" i="35"/>
  <c r="H227" i="35"/>
  <c r="H256" i="27"/>
  <c r="H250" i="18"/>
  <c r="G258" i="29"/>
  <c r="H251" i="38"/>
  <c r="H243" i="59"/>
  <c r="H234" i="41"/>
  <c r="H233" i="59"/>
  <c r="H223" i="27"/>
  <c r="G171" i="41"/>
  <c r="H258" i="38"/>
  <c r="H138" i="24"/>
  <c r="H253" i="38"/>
  <c r="H227" i="41"/>
  <c r="H225" i="38"/>
  <c r="H247" i="27"/>
  <c r="H246" i="27"/>
  <c r="H230" i="31"/>
  <c r="H245" i="18"/>
  <c r="C263" i="12"/>
  <c r="AE11" i="49"/>
  <c r="H218" i="41"/>
  <c r="H223" i="59"/>
  <c r="H227" i="31"/>
  <c r="H249" i="18"/>
  <c r="H248" i="18"/>
  <c r="H228" i="62"/>
  <c r="D178" i="30"/>
  <c r="E260" i="29"/>
  <c r="H175" i="30"/>
  <c r="H236" i="34"/>
  <c r="H261" i="41"/>
  <c r="H222" i="35"/>
  <c r="H250" i="39"/>
  <c r="H226" i="18"/>
  <c r="F178" i="30"/>
  <c r="G254" i="29"/>
  <c r="H250" i="23"/>
  <c r="G247" i="29"/>
  <c r="H260" i="38"/>
  <c r="H243" i="38"/>
  <c r="H219" i="35"/>
  <c r="H253" i="21"/>
  <c r="H262" i="27"/>
  <c r="H223" i="18"/>
  <c r="H168" i="30"/>
  <c r="C184" i="41"/>
  <c r="F184" i="41"/>
  <c r="F185" i="41"/>
  <c r="G185" i="41"/>
  <c r="H185" i="41"/>
  <c r="H227" i="39"/>
  <c r="G238" i="35"/>
  <c r="AB36" i="49"/>
  <c r="H260" i="41"/>
  <c r="H258" i="18"/>
  <c r="H231" i="62"/>
  <c r="H258" i="39"/>
  <c r="F238" i="31"/>
  <c r="AA31" i="49"/>
  <c r="H259" i="38"/>
  <c r="F263" i="12"/>
  <c r="AH11" i="49"/>
  <c r="H244" i="14"/>
  <c r="E263" i="18"/>
  <c r="AG16" i="49"/>
  <c r="G263" i="18"/>
  <c r="AI16" i="49"/>
  <c r="D263" i="18"/>
  <c r="AF16" i="49"/>
  <c r="H252" i="18"/>
  <c r="H224" i="18"/>
  <c r="H226" i="34"/>
  <c r="H220" i="34"/>
  <c r="H231" i="33"/>
  <c r="G252" i="29"/>
  <c r="G248" i="29"/>
  <c r="E254" i="29"/>
  <c r="G249" i="29"/>
  <c r="G244" i="29"/>
  <c r="G262" i="29"/>
  <c r="F254" i="29"/>
  <c r="E259" i="29"/>
  <c r="E253" i="29"/>
  <c r="G243" i="29"/>
  <c r="E255" i="29"/>
  <c r="G245" i="29"/>
  <c r="H252" i="30"/>
  <c r="F255" i="29"/>
  <c r="C253" i="29"/>
  <c r="G251" i="29"/>
  <c r="G246" i="29"/>
  <c r="C250" i="29"/>
  <c r="G255" i="29"/>
  <c r="G260" i="29"/>
  <c r="C259" i="29"/>
  <c r="D253" i="29"/>
  <c r="H252" i="27"/>
  <c r="F259" i="29"/>
  <c r="G261" i="29"/>
  <c r="H258" i="22"/>
  <c r="D238" i="18"/>
  <c r="Y16" i="49"/>
  <c r="H229" i="17"/>
  <c r="H261" i="18"/>
  <c r="H261" i="12"/>
  <c r="D238" i="12"/>
  <c r="Y11" i="49"/>
  <c r="G222" i="6"/>
  <c r="H258" i="12"/>
  <c r="H245" i="16"/>
  <c r="H256" i="18"/>
  <c r="H232" i="17"/>
  <c r="G237" i="6"/>
  <c r="G227" i="6"/>
  <c r="H228" i="18"/>
  <c r="G179" i="33"/>
  <c r="H227" i="33"/>
  <c r="H236" i="39"/>
  <c r="H237" i="18"/>
  <c r="H230" i="57"/>
  <c r="D263" i="14"/>
  <c r="AF12" i="49"/>
  <c r="H257" i="18"/>
  <c r="H243" i="41"/>
  <c r="C238" i="14"/>
  <c r="X12" i="49"/>
  <c r="H254" i="38"/>
  <c r="G238" i="30"/>
  <c r="AB30" i="49"/>
  <c r="H230" i="35"/>
  <c r="H258" i="14"/>
  <c r="H237" i="62"/>
  <c r="D238" i="19"/>
  <c r="Y17" i="49"/>
  <c r="C238" i="40"/>
  <c r="X41" i="49"/>
  <c r="H247" i="41"/>
  <c r="H223" i="35"/>
  <c r="H254" i="27"/>
  <c r="H221" i="35"/>
  <c r="H237" i="41"/>
  <c r="H233" i="34"/>
  <c r="H246" i="25"/>
  <c r="H253" i="18"/>
  <c r="H247" i="14"/>
  <c r="H257" i="38"/>
  <c r="H234" i="59"/>
  <c r="H230" i="27"/>
  <c r="H260" i="14"/>
  <c r="H225" i="27"/>
  <c r="H255" i="41"/>
  <c r="H253" i="41"/>
  <c r="H257" i="59"/>
  <c r="H258" i="59"/>
  <c r="H231" i="35"/>
  <c r="H249" i="27"/>
  <c r="H225" i="32"/>
  <c r="H259" i="41"/>
  <c r="H252" i="22"/>
  <c r="H245" i="38"/>
  <c r="D238" i="31"/>
  <c r="Y31" i="49"/>
  <c r="H230" i="39"/>
  <c r="G173" i="25"/>
  <c r="E179" i="33"/>
  <c r="H231" i="16"/>
  <c r="H219" i="16"/>
  <c r="E185" i="14"/>
  <c r="H138" i="15"/>
  <c r="G170" i="24"/>
  <c r="D178" i="31"/>
  <c r="G169" i="30"/>
  <c r="G180" i="30"/>
  <c r="D238" i="20"/>
  <c r="Y18" i="49"/>
  <c r="H250" i="21"/>
  <c r="H261" i="22"/>
  <c r="H250" i="30"/>
  <c r="H247" i="22"/>
  <c r="H232" i="62"/>
  <c r="D263" i="35"/>
  <c r="AF36" i="49"/>
  <c r="H236" i="62"/>
  <c r="H226" i="59"/>
  <c r="H252" i="59"/>
  <c r="H244" i="62"/>
  <c r="H229" i="62"/>
  <c r="H228" i="35"/>
  <c r="C263" i="17"/>
  <c r="AE15" i="49"/>
  <c r="H221" i="34"/>
  <c r="G238" i="40"/>
  <c r="AB41" i="49"/>
  <c r="H256" i="22"/>
  <c r="H235" i="18"/>
  <c r="H256" i="62"/>
  <c r="H253" i="39"/>
  <c r="H259" i="18"/>
  <c r="H221" i="30"/>
  <c r="H223" i="30"/>
  <c r="H234" i="17"/>
  <c r="C263" i="18"/>
  <c r="AE16" i="49"/>
  <c r="D238" i="41"/>
  <c r="Y42" i="49"/>
  <c r="C238" i="18"/>
  <c r="X16" i="49"/>
  <c r="H227" i="20"/>
  <c r="H236" i="16"/>
  <c r="H235" i="16"/>
  <c r="H230" i="59"/>
  <c r="H247" i="25"/>
  <c r="H244" i="59"/>
  <c r="H225" i="62"/>
  <c r="G171" i="24"/>
  <c r="H226" i="24"/>
  <c r="H227" i="62"/>
  <c r="E184" i="21"/>
  <c r="H245" i="22"/>
  <c r="H223" i="34"/>
  <c r="H258" i="16"/>
  <c r="H250" i="41"/>
  <c r="H233" i="41"/>
  <c r="H244" i="41"/>
  <c r="H254" i="62"/>
  <c r="H244" i="35"/>
  <c r="H224" i="27"/>
  <c r="H243" i="30"/>
  <c r="G172" i="30"/>
  <c r="G170" i="30"/>
  <c r="H237" i="27"/>
  <c r="H229" i="35"/>
  <c r="H251" i="18"/>
  <c r="H224" i="34"/>
  <c r="H220" i="62"/>
  <c r="H256" i="41"/>
  <c r="H259" i="25"/>
  <c r="H250" i="35"/>
  <c r="H248" i="35"/>
  <c r="H225" i="30"/>
  <c r="H221" i="24"/>
  <c r="H246" i="38"/>
  <c r="H254" i="16"/>
  <c r="H257" i="41"/>
  <c r="H257" i="30"/>
  <c r="H235" i="30"/>
  <c r="E178" i="41"/>
  <c r="H253" i="23"/>
  <c r="C184" i="21"/>
  <c r="H184" i="21" s="1"/>
  <c r="H223" i="41"/>
  <c r="H219" i="19"/>
  <c r="H257" i="16"/>
  <c r="H236" i="59"/>
  <c r="H257" i="35"/>
  <c r="H256" i="14"/>
  <c r="H226" i="38"/>
  <c r="H218" i="39"/>
  <c r="H254" i="22"/>
  <c r="H250" i="20"/>
  <c r="H218" i="21"/>
  <c r="H255" i="38"/>
  <c r="H246" i="32"/>
  <c r="H222" i="59"/>
  <c r="H253" i="30"/>
  <c r="H220" i="27"/>
  <c r="H255" i="27"/>
  <c r="H237" i="35"/>
  <c r="H262" i="30"/>
  <c r="G238" i="27"/>
  <c r="AB27" i="49"/>
  <c r="H258" i="19"/>
  <c r="E263" i="16"/>
  <c r="AG14" i="49"/>
  <c r="H257" i="39"/>
  <c r="H259" i="22"/>
  <c r="H255" i="21"/>
  <c r="E263" i="32"/>
  <c r="AG32" i="49"/>
  <c r="H228" i="39"/>
  <c r="H237" i="39"/>
  <c r="E238" i="39"/>
  <c r="Z40" i="49"/>
  <c r="H234" i="39"/>
  <c r="H220" i="35"/>
  <c r="C238" i="35"/>
  <c r="X36" i="49"/>
  <c r="H219" i="33"/>
  <c r="H222" i="62"/>
  <c r="H237" i="20"/>
  <c r="C263" i="41"/>
  <c r="AE42" i="49"/>
  <c r="D263" i="41"/>
  <c r="AF42" i="49"/>
  <c r="H260" i="39"/>
  <c r="H247" i="39"/>
  <c r="C263" i="38"/>
  <c r="AE39" i="49"/>
  <c r="F263" i="38"/>
  <c r="AH39" i="49"/>
  <c r="H245" i="59"/>
  <c r="H251" i="30"/>
  <c r="G263" i="27"/>
  <c r="AI27" i="49"/>
  <c r="C263" i="25"/>
  <c r="AE25" i="49"/>
  <c r="H259" i="62"/>
  <c r="H262" i="62"/>
  <c r="H257" i="22"/>
  <c r="H249" i="22"/>
  <c r="H260" i="22"/>
  <c r="H247" i="21"/>
  <c r="H258" i="21"/>
  <c r="G263" i="19"/>
  <c r="AI17" i="49"/>
  <c r="H249" i="16"/>
  <c r="H255" i="16"/>
  <c r="H247" i="16"/>
  <c r="H251" i="16"/>
  <c r="H260" i="16"/>
  <c r="H253" i="16"/>
  <c r="G263" i="14"/>
  <c r="AI12" i="49"/>
  <c r="H248" i="12"/>
  <c r="F234" i="6"/>
  <c r="G218" i="6"/>
  <c r="E234" i="6"/>
  <c r="G224" i="6"/>
  <c r="C228" i="6"/>
  <c r="G226" i="6"/>
  <c r="G230" i="6"/>
  <c r="C234" i="6"/>
  <c r="G219" i="6"/>
  <c r="G221" i="6"/>
  <c r="E230" i="6"/>
  <c r="E229" i="6"/>
  <c r="D228" i="6"/>
  <c r="G223" i="6"/>
  <c r="G229" i="6"/>
  <c r="G235" i="6"/>
  <c r="E228" i="6"/>
  <c r="C225" i="6"/>
  <c r="G220" i="6"/>
  <c r="G233" i="6"/>
  <c r="E235" i="6"/>
  <c r="C238" i="17"/>
  <c r="X15" i="49"/>
  <c r="H260" i="35"/>
  <c r="H249" i="35"/>
  <c r="E238" i="35"/>
  <c r="Z36" i="49"/>
  <c r="H262" i="59"/>
  <c r="H244" i="16"/>
  <c r="H220" i="16"/>
  <c r="H237" i="16"/>
  <c r="G238" i="16"/>
  <c r="AB14" i="49"/>
  <c r="H226" i="16"/>
  <c r="H261" i="16"/>
  <c r="H233" i="16"/>
  <c r="H262" i="16"/>
  <c r="H252" i="16"/>
  <c r="H246" i="16"/>
  <c r="H225" i="16"/>
  <c r="G170" i="22"/>
  <c r="H252" i="38"/>
  <c r="H235" i="35"/>
  <c r="H229" i="16"/>
  <c r="H244" i="32"/>
  <c r="H256" i="35"/>
  <c r="H138" i="41"/>
  <c r="H248" i="16"/>
  <c r="H256" i="39"/>
  <c r="H244" i="25"/>
  <c r="H250" i="16"/>
  <c r="H262" i="41"/>
  <c r="H262" i="25"/>
  <c r="H251" i="25"/>
  <c r="H228" i="59"/>
  <c r="H258" i="27"/>
  <c r="H254" i="30"/>
  <c r="C263" i="35"/>
  <c r="AE36" i="49"/>
  <c r="D263" i="12"/>
  <c r="AF11" i="49"/>
  <c r="H227" i="16"/>
  <c r="H232" i="16"/>
  <c r="H261" i="38"/>
  <c r="E180" i="30"/>
  <c r="H233" i="39"/>
  <c r="H224" i="62"/>
  <c r="H248" i="41"/>
  <c r="H250" i="38"/>
  <c r="H251" i="34"/>
  <c r="H224" i="16"/>
  <c r="H261" i="59"/>
  <c r="H250" i="62"/>
  <c r="H243" i="27"/>
  <c r="H245" i="39"/>
  <c r="H254" i="41"/>
  <c r="H252" i="41"/>
  <c r="H228" i="24"/>
  <c r="H221" i="14"/>
  <c r="H229" i="27"/>
  <c r="C263" i="27"/>
  <c r="AE27" i="49"/>
  <c r="H255" i="30"/>
  <c r="H226" i="39"/>
  <c r="H256" i="59"/>
  <c r="H219" i="59"/>
  <c r="G186" i="30"/>
  <c r="H138" i="30"/>
  <c r="F185" i="24"/>
  <c r="F180" i="24"/>
  <c r="E180" i="24"/>
  <c r="F180" i="41"/>
  <c r="E180" i="41"/>
  <c r="G180" i="41"/>
  <c r="H179" i="30"/>
  <c r="C175" i="41"/>
  <c r="G186" i="31"/>
  <c r="H178" i="30"/>
  <c r="G238" i="62"/>
  <c r="AB22" i="49"/>
  <c r="H252" i="35"/>
  <c r="H261" i="62"/>
  <c r="D263" i="20"/>
  <c r="AF18" i="49"/>
  <c r="F263" i="16"/>
  <c r="AH14" i="49"/>
  <c r="H223" i="16"/>
  <c r="G263" i="41"/>
  <c r="AI42" i="49"/>
  <c r="D238" i="62"/>
  <c r="Y22" i="49"/>
  <c r="F238" i="16"/>
  <c r="AA14" i="49"/>
  <c r="H261" i="21"/>
  <c r="H257" i="62"/>
  <c r="H262" i="57"/>
  <c r="H256" i="57"/>
  <c r="C263" i="14"/>
  <c r="AE12" i="49"/>
  <c r="H258" i="30"/>
  <c r="G263" i="12"/>
  <c r="AI11" i="49"/>
  <c r="G238" i="31"/>
  <c r="AB31" i="49"/>
  <c r="H253" i="22"/>
  <c r="D263" i="22"/>
  <c r="AF21" i="49"/>
  <c r="C263" i="22"/>
  <c r="D263" i="19"/>
  <c r="AF17" i="49"/>
  <c r="H222" i="39"/>
  <c r="H255" i="25"/>
  <c r="D263" i="25"/>
  <c r="AF25" i="49"/>
  <c r="H236" i="35"/>
  <c r="D238" i="35"/>
  <c r="Y36" i="49"/>
  <c r="H244" i="38"/>
  <c r="G263" i="38"/>
  <c r="AI39" i="49"/>
  <c r="G263" i="16"/>
  <c r="AI14" i="49"/>
  <c r="D238" i="27"/>
  <c r="Y27" i="49"/>
  <c r="D263" i="27"/>
  <c r="AF27" i="49"/>
  <c r="H233" i="62"/>
  <c r="H218" i="62"/>
  <c r="H231" i="59"/>
  <c r="H222" i="32"/>
  <c r="H245" i="41"/>
  <c r="H250" i="59"/>
  <c r="H232" i="27"/>
  <c r="D263" i="38"/>
  <c r="AF39" i="49"/>
  <c r="H219" i="39"/>
  <c r="H247" i="38"/>
  <c r="H232" i="31"/>
  <c r="D238" i="16"/>
  <c r="Y14" i="49"/>
  <c r="F238" i="24"/>
  <c r="AA24" i="49"/>
  <c r="H262" i="38"/>
  <c r="H227" i="59"/>
  <c r="H228" i="16"/>
  <c r="H232" i="59"/>
  <c r="H261" i="39"/>
  <c r="H250" i="27"/>
  <c r="H244" i="39"/>
  <c r="H229" i="39"/>
  <c r="H218" i="27"/>
  <c r="H258" i="62"/>
  <c r="H262" i="35"/>
  <c r="H233" i="27"/>
  <c r="G185" i="12"/>
  <c r="H235" i="36"/>
  <c r="H243" i="25"/>
  <c r="H262" i="12"/>
  <c r="H256" i="16"/>
  <c r="H221" i="16"/>
  <c r="H219" i="27"/>
  <c r="H249" i="14"/>
  <c r="H259" i="16"/>
  <c r="H226" i="17"/>
  <c r="H224" i="24"/>
  <c r="H246" i="22"/>
  <c r="H228" i="27"/>
  <c r="H218" i="35"/>
  <c r="H235" i="59"/>
  <c r="H257" i="21"/>
  <c r="H223" i="14"/>
  <c r="H234" i="27"/>
  <c r="H229" i="30"/>
  <c r="H221" i="39"/>
  <c r="H248" i="22"/>
  <c r="G263" i="25"/>
  <c r="AI25" i="49"/>
  <c r="H244" i="20"/>
  <c r="H184" i="30"/>
  <c r="H229" i="32"/>
  <c r="H244" i="21"/>
  <c r="H228" i="33"/>
  <c r="C238" i="27"/>
  <c r="X27" i="49"/>
  <c r="H232" i="57"/>
  <c r="H237" i="57"/>
  <c r="H226" i="33"/>
  <c r="H252" i="14"/>
  <c r="H253" i="62"/>
  <c r="H254" i="59"/>
  <c r="H224" i="30"/>
  <c r="F238" i="17"/>
  <c r="AA15" i="49"/>
  <c r="H246" i="21"/>
  <c r="H248" i="39"/>
  <c r="H251" i="21"/>
  <c r="D263" i="16"/>
  <c r="AF14" i="49"/>
  <c r="E263" i="39"/>
  <c r="AG40" i="49"/>
  <c r="H218" i="30"/>
  <c r="H251" i="27"/>
  <c r="H255" i="57"/>
  <c r="H246" i="59"/>
  <c r="H254" i="57"/>
  <c r="H218" i="57"/>
  <c r="H249" i="20"/>
  <c r="H235" i="62"/>
  <c r="H230" i="16"/>
  <c r="H255" i="19"/>
  <c r="E259" i="33"/>
  <c r="H249" i="21"/>
  <c r="H254" i="21"/>
  <c r="H220" i="14"/>
  <c r="H220" i="33"/>
  <c r="H254" i="20"/>
  <c r="H169" i="41"/>
  <c r="H221" i="62"/>
  <c r="H249" i="59"/>
  <c r="E238" i="33"/>
  <c r="Z34" i="49"/>
  <c r="H249" i="39"/>
  <c r="H174" i="41"/>
  <c r="H261" i="20"/>
  <c r="H249" i="62"/>
  <c r="E253" i="33"/>
  <c r="H236" i="14"/>
  <c r="H228" i="14"/>
  <c r="H234" i="30"/>
  <c r="H230" i="33"/>
  <c r="H244" i="57"/>
  <c r="H229" i="57"/>
  <c r="H257" i="57"/>
  <c r="E238" i="62"/>
  <c r="Z22" i="49"/>
  <c r="E263" i="30"/>
  <c r="AG30" i="49"/>
  <c r="F238" i="39"/>
  <c r="AA40" i="49"/>
  <c r="F263" i="39"/>
  <c r="AH40" i="49"/>
  <c r="H248" i="19"/>
  <c r="H227" i="21"/>
  <c r="E254" i="33"/>
  <c r="H252" i="20"/>
  <c r="H252" i="57"/>
  <c r="H253" i="59"/>
  <c r="H231" i="57"/>
  <c r="H262" i="22"/>
  <c r="H251" i="59"/>
  <c r="C238" i="59"/>
  <c r="E263" i="62"/>
  <c r="AG22" i="49"/>
  <c r="H259" i="20"/>
  <c r="H255" i="20"/>
  <c r="H230" i="20"/>
  <c r="H225" i="59"/>
  <c r="F263" i="21"/>
  <c r="AH20" i="49"/>
  <c r="E255" i="24"/>
  <c r="H219" i="57"/>
  <c r="H221" i="57"/>
  <c r="F263" i="62"/>
  <c r="AH22" i="49"/>
  <c r="F238" i="62"/>
  <c r="AA22" i="49"/>
  <c r="G238" i="14"/>
  <c r="AB12" i="49"/>
  <c r="E238" i="38"/>
  <c r="Z39" i="49"/>
  <c r="H259" i="30"/>
  <c r="G171" i="29"/>
  <c r="H233" i="21"/>
  <c r="H255" i="62"/>
  <c r="G263" i="59"/>
  <c r="AI33" i="49"/>
  <c r="H236" i="20"/>
  <c r="H258" i="20"/>
  <c r="H183" i="41"/>
  <c r="E263" i="22"/>
  <c r="AG21" i="49"/>
  <c r="H236" i="21"/>
  <c r="H260" i="62"/>
  <c r="H259" i="59"/>
  <c r="H243" i="39"/>
  <c r="H232" i="33"/>
  <c r="G177" i="41"/>
  <c r="H219" i="62"/>
  <c r="E263" i="28"/>
  <c r="H257" i="20"/>
  <c r="H234" i="62"/>
  <c r="H219" i="32"/>
  <c r="H226" i="62"/>
  <c r="H249" i="30"/>
  <c r="E263" i="59"/>
  <c r="AG33" i="49"/>
  <c r="H229" i="59"/>
  <c r="H247" i="35"/>
  <c r="H251" i="22"/>
  <c r="H225" i="33"/>
  <c r="H235" i="33"/>
  <c r="H229" i="33"/>
  <c r="H226" i="57"/>
  <c r="H228" i="57"/>
  <c r="H253" i="57"/>
  <c r="H218" i="28"/>
  <c r="H221" i="33"/>
  <c r="D263" i="36"/>
  <c r="AF37" i="49"/>
  <c r="H230" i="14"/>
  <c r="H251" i="57"/>
  <c r="H223" i="57"/>
  <c r="H245" i="57"/>
  <c r="H250" i="57"/>
  <c r="H258" i="57"/>
  <c r="H227" i="27"/>
  <c r="F238" i="27"/>
  <c r="AA27" i="49"/>
  <c r="H233" i="20"/>
  <c r="H225" i="21"/>
  <c r="E238" i="28"/>
  <c r="Z28" i="49"/>
  <c r="H236" i="27"/>
  <c r="H252" i="32"/>
  <c r="H233" i="33"/>
  <c r="H247" i="20"/>
  <c r="H262" i="20"/>
  <c r="H234" i="57"/>
  <c r="H260" i="57"/>
  <c r="F263" i="18"/>
  <c r="E263" i="23"/>
  <c r="AG23" i="49"/>
  <c r="H243" i="20"/>
  <c r="H254" i="32"/>
  <c r="H228" i="30"/>
  <c r="H235" i="27"/>
  <c r="H247" i="57"/>
  <c r="H224" i="57"/>
  <c r="H259" i="57"/>
  <c r="F263" i="27"/>
  <c r="AH27" i="49"/>
  <c r="H237" i="12"/>
  <c r="H252" i="62"/>
  <c r="E263" i="14"/>
  <c r="AG12" i="49"/>
  <c r="H232" i="30"/>
  <c r="H226" i="30"/>
  <c r="D263" i="62"/>
  <c r="AF22" i="49"/>
  <c r="H248" i="62"/>
  <c r="H235" i="14"/>
  <c r="H222" i="33"/>
  <c r="H179" i="41"/>
  <c r="H181" i="30"/>
  <c r="E263" i="57"/>
  <c r="AG19" i="49"/>
  <c r="H260" i="20"/>
  <c r="E238" i="59"/>
  <c r="Z33" i="49"/>
  <c r="H234" i="16"/>
  <c r="H249" i="32"/>
  <c r="H243" i="19"/>
  <c r="H260" i="59"/>
  <c r="H248" i="21"/>
  <c r="H228" i="32"/>
  <c r="H244" i="18"/>
  <c r="D263" i="57"/>
  <c r="AF19" i="49"/>
  <c r="F238" i="57"/>
  <c r="AA19" i="49"/>
  <c r="H249" i="57"/>
  <c r="H222" i="57"/>
  <c r="H236" i="57"/>
  <c r="H172" i="30"/>
  <c r="H183" i="30"/>
  <c r="H177" i="30"/>
  <c r="G238" i="39"/>
  <c r="H235" i="32"/>
  <c r="E238" i="16"/>
  <c r="Z14" i="49"/>
  <c r="H218" i="33"/>
  <c r="H237" i="33"/>
  <c r="F263" i="57"/>
  <c r="AH19" i="49"/>
  <c r="H247" i="17"/>
  <c r="H229" i="20"/>
  <c r="H234" i="33"/>
  <c r="H245" i="35"/>
  <c r="G238" i="57"/>
  <c r="AB19" i="49"/>
  <c r="H227" i="17"/>
  <c r="H226" i="14"/>
  <c r="H186" i="41"/>
  <c r="G187" i="41"/>
  <c r="H237" i="17"/>
  <c r="H231" i="21"/>
  <c r="H260" i="21"/>
  <c r="H253" i="20"/>
  <c r="H261" i="57"/>
  <c r="H232" i="14"/>
  <c r="H233" i="14"/>
  <c r="H226" i="27"/>
  <c r="F263" i="14"/>
  <c r="AH12" i="49"/>
  <c r="H248" i="20"/>
  <c r="H235" i="57"/>
  <c r="H168" i="41"/>
  <c r="H171" i="30"/>
  <c r="H174" i="30"/>
  <c r="H185" i="30"/>
  <c r="E188" i="30"/>
  <c r="AN30" i="49"/>
  <c r="H176" i="30"/>
  <c r="H232" i="36"/>
  <c r="H234" i="36"/>
  <c r="F238" i="35"/>
  <c r="AA36" i="49"/>
  <c r="H259" i="35"/>
  <c r="E263" i="35"/>
  <c r="AG36" i="49"/>
  <c r="H255" i="35"/>
  <c r="H258" i="35"/>
  <c r="C238" i="33"/>
  <c r="H224" i="33"/>
  <c r="H236" i="33"/>
  <c r="F238" i="33"/>
  <c r="AA34" i="49"/>
  <c r="H221" i="32"/>
  <c r="H255" i="32"/>
  <c r="H261" i="32"/>
  <c r="H230" i="32"/>
  <c r="H233" i="32"/>
  <c r="H250" i="32"/>
  <c r="H223" i="32"/>
  <c r="H237" i="59"/>
  <c r="H234" i="32"/>
  <c r="H256" i="32"/>
  <c r="H262" i="32"/>
  <c r="H248" i="59"/>
  <c r="H226" i="32"/>
  <c r="H253" i="32"/>
  <c r="H243" i="32"/>
  <c r="H257" i="32"/>
  <c r="H245" i="32"/>
  <c r="H236" i="32"/>
  <c r="E238" i="32"/>
  <c r="Z32" i="49"/>
  <c r="H247" i="32"/>
  <c r="H218" i="32"/>
  <c r="H248" i="32"/>
  <c r="E263" i="31"/>
  <c r="H263" i="31"/>
  <c r="H222" i="30"/>
  <c r="E238" i="30"/>
  <c r="Z30" i="49"/>
  <c r="E238" i="23"/>
  <c r="Z23" i="49"/>
  <c r="H229" i="21"/>
  <c r="H234" i="21"/>
  <c r="H221" i="21"/>
  <c r="H230" i="21"/>
  <c r="H262" i="21"/>
  <c r="E263" i="21"/>
  <c r="AG20" i="49"/>
  <c r="H235" i="21"/>
  <c r="H246" i="57"/>
  <c r="E238" i="57"/>
  <c r="Z19" i="49"/>
  <c r="H227" i="57"/>
  <c r="H220" i="57"/>
  <c r="C263" i="57"/>
  <c r="AE19" i="49"/>
  <c r="D238" i="57"/>
  <c r="Y19" i="49"/>
  <c r="G263" i="57"/>
  <c r="AI19" i="49"/>
  <c r="H225" i="57"/>
  <c r="C238" i="57"/>
  <c r="X19" i="49"/>
  <c r="H228" i="20"/>
  <c r="H237" i="14"/>
  <c r="H255" i="14"/>
  <c r="F238" i="18"/>
  <c r="H231" i="20"/>
  <c r="H224" i="20"/>
  <c r="H246" i="20"/>
  <c r="H246" i="19"/>
  <c r="H256" i="20"/>
  <c r="F238" i="14"/>
  <c r="AA12" i="49"/>
  <c r="H221" i="20"/>
  <c r="H222" i="20"/>
  <c r="H226" i="20"/>
  <c r="H225" i="14"/>
  <c r="G263" i="39"/>
  <c r="AI40" i="49"/>
  <c r="H219" i="30"/>
  <c r="H243" i="57"/>
  <c r="H248" i="57"/>
  <c r="H225" i="35"/>
  <c r="F263" i="22"/>
  <c r="AH21" i="49"/>
  <c r="H229" i="14"/>
  <c r="H223" i="33"/>
  <c r="E263" i="27"/>
  <c r="AG27" i="49"/>
  <c r="C238" i="30"/>
  <c r="X30" i="49"/>
  <c r="H253" i="14"/>
  <c r="C263" i="30"/>
  <c r="H251" i="32"/>
  <c r="H259" i="32"/>
  <c r="H233" i="57"/>
  <c r="H220" i="20"/>
  <c r="H245" i="20"/>
  <c r="H234" i="20"/>
  <c r="H223" i="21"/>
  <c r="H220" i="32"/>
  <c r="H232" i="32"/>
  <c r="E238" i="31"/>
  <c r="H251" i="20"/>
  <c r="H224" i="21"/>
  <c r="H260" i="32"/>
  <c r="H221" i="19"/>
  <c r="E238" i="27"/>
  <c r="Z27" i="49"/>
  <c r="H230" i="36"/>
  <c r="H225" i="20"/>
  <c r="H232" i="21"/>
  <c r="H258" i="32"/>
  <c r="H246" i="35"/>
  <c r="H232" i="20"/>
  <c r="H226" i="21"/>
  <c r="H254" i="35"/>
  <c r="G263" i="32"/>
  <c r="AI32" i="49"/>
  <c r="D238" i="21"/>
  <c r="Y20" i="49"/>
  <c r="F238" i="38"/>
  <c r="AA39" i="49"/>
  <c r="H223" i="20"/>
  <c r="H219" i="20"/>
  <c r="H218" i="20"/>
  <c r="H228" i="21"/>
  <c r="G238" i="20"/>
  <c r="AB18" i="49"/>
  <c r="F263" i="20"/>
  <c r="AH18" i="49"/>
  <c r="C238" i="21"/>
  <c r="X20" i="49"/>
  <c r="H234" i="14"/>
  <c r="D263" i="32"/>
  <c r="AF32" i="49"/>
  <c r="C238" i="32"/>
  <c r="X32" i="49"/>
  <c r="G238" i="32"/>
  <c r="AB32" i="49"/>
  <c r="G238" i="21"/>
  <c r="AB20" i="49"/>
  <c r="C238" i="20"/>
  <c r="X18" i="49"/>
  <c r="C263" i="20"/>
  <c r="AE18" i="49"/>
  <c r="C263" i="32"/>
  <c r="AE32" i="49"/>
  <c r="D238" i="33"/>
  <c r="Y34" i="49"/>
  <c r="F238" i="20"/>
  <c r="AA18" i="49"/>
  <c r="H227" i="14"/>
  <c r="H259" i="34"/>
  <c r="D238" i="32"/>
  <c r="Y32" i="49"/>
  <c r="G238" i="33"/>
  <c r="AB34" i="49"/>
  <c r="G263" i="20"/>
  <c r="AI18" i="49"/>
  <c r="H181" i="41"/>
  <c r="H184" i="41"/>
  <c r="H173" i="41"/>
  <c r="H258" i="17"/>
  <c r="H219" i="21"/>
  <c r="F263" i="17"/>
  <c r="AH15" i="49"/>
  <c r="H219" i="14"/>
  <c r="E238" i="14"/>
  <c r="Z12" i="49"/>
  <c r="H218" i="14"/>
  <c r="H261" i="17"/>
  <c r="F238" i="40"/>
  <c r="AA41" i="49"/>
  <c r="F263" i="40"/>
  <c r="AH41" i="49"/>
  <c r="H252" i="17"/>
  <c r="H245" i="17"/>
  <c r="H222" i="21"/>
  <c r="H236" i="19"/>
  <c r="H220" i="30"/>
  <c r="H220" i="21"/>
  <c r="H218" i="16"/>
  <c r="H227" i="32"/>
  <c r="H237" i="32"/>
  <c r="H224" i="32"/>
  <c r="H251" i="35"/>
  <c r="H261" i="35"/>
  <c r="H224" i="14"/>
  <c r="H222" i="14"/>
  <c r="H233" i="17"/>
  <c r="E238" i="36"/>
  <c r="Z37" i="49"/>
  <c r="H243" i="35"/>
  <c r="M6" i="48"/>
  <c r="J304" i="9"/>
  <c r="H251" i="17"/>
  <c r="H222" i="16"/>
  <c r="H231" i="32"/>
  <c r="H231" i="14"/>
  <c r="H262" i="34"/>
  <c r="E254" i="24"/>
  <c r="H245" i="21"/>
  <c r="D263" i="21"/>
  <c r="AF20" i="49"/>
  <c r="H256" i="21"/>
  <c r="H252" i="21"/>
  <c r="G238" i="59"/>
  <c r="AB33" i="49"/>
  <c r="E260" i="33"/>
  <c r="E238" i="17"/>
  <c r="Z15" i="49"/>
  <c r="E238" i="25"/>
  <c r="Z25" i="49"/>
  <c r="H222" i="19"/>
  <c r="H231" i="19"/>
  <c r="H246" i="36"/>
  <c r="H259" i="21"/>
  <c r="H252" i="25"/>
  <c r="H243" i="21"/>
  <c r="H236" i="10"/>
  <c r="H229" i="10"/>
  <c r="H227" i="19"/>
  <c r="F238" i="19"/>
  <c r="AA17" i="49"/>
  <c r="H187" i="44"/>
  <c r="H227" i="36"/>
  <c r="C263" i="21"/>
  <c r="AE20" i="49"/>
  <c r="H224" i="59"/>
  <c r="H249" i="19"/>
  <c r="E238" i="12"/>
  <c r="Z11" i="49"/>
  <c r="H257" i="34"/>
  <c r="E238" i="20"/>
  <c r="Z18" i="49"/>
  <c r="D263" i="59"/>
  <c r="AF33" i="49"/>
  <c r="H252" i="40"/>
  <c r="H228" i="40"/>
  <c r="F238" i="21"/>
  <c r="AA20" i="49"/>
  <c r="H219" i="36"/>
  <c r="H219" i="34"/>
  <c r="H248" i="34"/>
  <c r="E259" i="24"/>
  <c r="H245" i="62"/>
  <c r="H221" i="59"/>
  <c r="C253" i="33"/>
  <c r="G243" i="33"/>
  <c r="G251" i="33"/>
  <c r="G255" i="33"/>
  <c r="G258" i="33"/>
  <c r="F253" i="33"/>
  <c r="G245" i="33"/>
  <c r="G254" i="33"/>
  <c r="D253" i="33"/>
  <c r="G247" i="33"/>
  <c r="G248" i="33"/>
  <c r="G246" i="33"/>
  <c r="C259" i="33"/>
  <c r="F254" i="33"/>
  <c r="G261" i="33"/>
  <c r="F259" i="33"/>
  <c r="G252" i="33"/>
  <c r="G249" i="33"/>
  <c r="G262" i="33"/>
  <c r="C250" i="33"/>
  <c r="G244" i="33"/>
  <c r="G260" i="33"/>
  <c r="F260" i="33"/>
  <c r="E255" i="33"/>
  <c r="F255" i="33"/>
  <c r="G238" i="36"/>
  <c r="AB37" i="49"/>
  <c r="H225" i="36"/>
  <c r="G263" i="21"/>
  <c r="AI20" i="49"/>
  <c r="H233" i="36"/>
  <c r="G263" i="36"/>
  <c r="AI37" i="49"/>
  <c r="H246" i="34"/>
  <c r="H256" i="34"/>
  <c r="E263" i="17"/>
  <c r="AG15" i="49"/>
  <c r="H222" i="17"/>
  <c r="H255" i="59"/>
  <c r="E263" i="19"/>
  <c r="AG17" i="49"/>
  <c r="G235" i="22"/>
  <c r="G220" i="22"/>
  <c r="F230" i="22"/>
  <c r="G222" i="22"/>
  <c r="G227" i="22"/>
  <c r="G233" i="22"/>
  <c r="F235" i="22"/>
  <c r="F228" i="22"/>
  <c r="G223" i="22"/>
  <c r="E235" i="22"/>
  <c r="G226" i="22"/>
  <c r="G221" i="22"/>
  <c r="G230" i="22"/>
  <c r="G219" i="22"/>
  <c r="F229" i="22"/>
  <c r="G224" i="22"/>
  <c r="E229" i="22"/>
  <c r="F234" i="22"/>
  <c r="D228" i="22"/>
  <c r="G237" i="22"/>
  <c r="C225" i="22"/>
  <c r="C234" i="22"/>
  <c r="E228" i="22"/>
  <c r="E234" i="22"/>
  <c r="C228" i="22"/>
  <c r="E230" i="22"/>
  <c r="G229" i="22"/>
  <c r="G236" i="22"/>
  <c r="G218" i="22"/>
  <c r="D238" i="17"/>
  <c r="Y15" i="49"/>
  <c r="H229" i="36"/>
  <c r="C263" i="16"/>
  <c r="AE14" i="49"/>
  <c r="D238" i="36"/>
  <c r="Y37" i="49"/>
  <c r="E263" i="36"/>
  <c r="AG37" i="49"/>
  <c r="F253" i="24"/>
  <c r="G251" i="24"/>
  <c r="G248" i="24"/>
  <c r="G258" i="24"/>
  <c r="G255" i="24"/>
  <c r="G246" i="24"/>
  <c r="C253" i="24"/>
  <c r="D253" i="24"/>
  <c r="G245" i="24"/>
  <c r="G260" i="24"/>
  <c r="G243" i="24"/>
  <c r="G252" i="24"/>
  <c r="G254" i="24"/>
  <c r="G249" i="24"/>
  <c r="G261" i="24"/>
  <c r="G244" i="24"/>
  <c r="C259" i="24"/>
  <c r="G247" i="24"/>
  <c r="G262" i="24"/>
  <c r="E260" i="24"/>
  <c r="F259" i="24"/>
  <c r="C250" i="24"/>
  <c r="E253" i="24"/>
  <c r="F260" i="24"/>
  <c r="F255" i="24"/>
  <c r="F254" i="24"/>
  <c r="E238" i="40"/>
  <c r="Z41" i="49"/>
  <c r="F263" i="32"/>
  <c r="AH32" i="49"/>
  <c r="H220" i="40"/>
  <c r="H218" i="40"/>
  <c r="D238" i="40"/>
  <c r="Y41" i="49"/>
  <c r="H262" i="40"/>
  <c r="H246" i="40"/>
  <c r="H258" i="40"/>
  <c r="H236" i="36"/>
  <c r="H220" i="36"/>
  <c r="G263" i="62"/>
  <c r="AI22" i="49"/>
  <c r="C263" i="59"/>
  <c r="F238" i="32"/>
  <c r="AA32" i="49"/>
  <c r="F263" i="35"/>
  <c r="AH36" i="49"/>
  <c r="E238" i="21"/>
  <c r="Z20" i="49"/>
  <c r="E238" i="41"/>
  <c r="H243" i="16"/>
  <c r="H253" i="25"/>
  <c r="H249" i="40"/>
  <c r="H235" i="40"/>
  <c r="H261" i="40"/>
  <c r="H248" i="40"/>
  <c r="H234" i="40"/>
  <c r="H245" i="19"/>
  <c r="H228" i="19"/>
  <c r="H226" i="19"/>
  <c r="H262" i="19"/>
  <c r="C263" i="62"/>
  <c r="AE22" i="49"/>
  <c r="E263" i="12"/>
  <c r="AG11" i="49"/>
  <c r="H243" i="17"/>
  <c r="D263" i="17"/>
  <c r="AF15" i="49"/>
  <c r="H219" i="17"/>
  <c r="H237" i="21"/>
  <c r="H248" i="25"/>
  <c r="H255" i="40"/>
  <c r="H250" i="40"/>
  <c r="H253" i="40"/>
  <c r="H223" i="19"/>
  <c r="E238" i="19"/>
  <c r="Z17" i="49"/>
  <c r="H219" i="10"/>
  <c r="F263" i="19"/>
  <c r="AH17" i="49"/>
  <c r="H254" i="17"/>
  <c r="H250" i="25"/>
  <c r="H256" i="25"/>
  <c r="H254" i="25"/>
  <c r="H247" i="40"/>
  <c r="H230" i="40"/>
  <c r="H244" i="40"/>
  <c r="H257" i="40"/>
  <c r="H256" i="40"/>
  <c r="H247" i="19"/>
  <c r="H233" i="19"/>
  <c r="H254" i="19"/>
  <c r="H253" i="19"/>
  <c r="H226" i="36"/>
  <c r="H235" i="17"/>
  <c r="C238" i="62"/>
  <c r="X22" i="49"/>
  <c r="H237" i="36"/>
  <c r="D238" i="59"/>
  <c r="Y33" i="49"/>
  <c r="H218" i="59"/>
  <c r="H261" i="10"/>
  <c r="H257" i="25"/>
  <c r="H251" i="40"/>
  <c r="H260" i="40"/>
  <c r="H254" i="40"/>
  <c r="H221" i="40"/>
  <c r="H237" i="40"/>
  <c r="H225" i="19"/>
  <c r="H260" i="19"/>
  <c r="H256" i="19"/>
  <c r="E263" i="40"/>
  <c r="AG41" i="49"/>
  <c r="H228" i="36"/>
  <c r="H247" i="59"/>
  <c r="E263" i="41"/>
  <c r="AG42" i="49"/>
  <c r="E263" i="20"/>
  <c r="AG18" i="49"/>
  <c r="H229" i="9"/>
  <c r="H223" i="17"/>
  <c r="H258" i="34"/>
  <c r="H259" i="19"/>
  <c r="H236" i="40"/>
  <c r="H259" i="40"/>
  <c r="H233" i="40"/>
  <c r="H229" i="40"/>
  <c r="H222" i="40"/>
  <c r="H252" i="19"/>
  <c r="H235" i="19"/>
  <c r="E263" i="38"/>
  <c r="H263" i="38"/>
  <c r="E238" i="34"/>
  <c r="E238" i="24"/>
  <c r="H224" i="36"/>
  <c r="H246" i="17"/>
  <c r="H244" i="34"/>
  <c r="E263" i="34"/>
  <c r="AG35" i="49"/>
  <c r="H258" i="25"/>
  <c r="H227" i="40"/>
  <c r="H226" i="40"/>
  <c r="H231" i="40"/>
  <c r="H225" i="40"/>
  <c r="H223" i="40"/>
  <c r="H229" i="19"/>
  <c r="H231" i="36"/>
  <c r="E263" i="25"/>
  <c r="C238" i="16"/>
  <c r="X14" i="49"/>
  <c r="H249" i="17"/>
  <c r="H224" i="40"/>
  <c r="D263" i="40"/>
  <c r="H243" i="40"/>
  <c r="H219" i="40"/>
  <c r="H232" i="40"/>
  <c r="H245" i="40"/>
  <c r="H244" i="19"/>
  <c r="H218" i="19"/>
  <c r="H182" i="30"/>
  <c r="E295" i="26"/>
  <c r="E345" i="26" s="1"/>
  <c r="H187" i="30"/>
  <c r="H173" i="30"/>
  <c r="F301" i="35"/>
  <c r="F351" i="35" s="1"/>
  <c r="E300" i="35"/>
  <c r="E350" i="35" s="1"/>
  <c r="H260" i="10"/>
  <c r="E238" i="10"/>
  <c r="Z9" i="49"/>
  <c r="H243" i="10"/>
  <c r="C263" i="10"/>
  <c r="AE9" i="49"/>
  <c r="H255" i="10"/>
  <c r="H258" i="9"/>
  <c r="H245" i="9"/>
  <c r="H249" i="10"/>
  <c r="H222" i="9"/>
  <c r="G238" i="9"/>
  <c r="AB8" i="49"/>
  <c r="F238" i="9"/>
  <c r="AA8" i="49"/>
  <c r="D238" i="9"/>
  <c r="Y8" i="49"/>
  <c r="H259" i="9"/>
  <c r="H255" i="9"/>
  <c r="G263" i="9"/>
  <c r="AI8" i="49"/>
  <c r="H225" i="9"/>
  <c r="H237" i="9"/>
  <c r="D263" i="10"/>
  <c r="AF9" i="49"/>
  <c r="H230" i="10"/>
  <c r="H233" i="10"/>
  <c r="H251" i="10"/>
  <c r="H237" i="10"/>
  <c r="H231" i="10"/>
  <c r="H258" i="10"/>
  <c r="H249" i="9"/>
  <c r="H236" i="9"/>
  <c r="C263" i="9"/>
  <c r="AE8" i="49"/>
  <c r="H243" i="9"/>
  <c r="H254" i="9"/>
  <c r="H220" i="9"/>
  <c r="H232" i="9"/>
  <c r="H230" i="9"/>
  <c r="H247" i="9"/>
  <c r="H226" i="10"/>
  <c r="H220" i="10"/>
  <c r="H218" i="10"/>
  <c r="C238" i="10"/>
  <c r="X9" i="49"/>
  <c r="H256" i="10"/>
  <c r="H227" i="10"/>
  <c r="F238" i="10"/>
  <c r="AA9" i="49"/>
  <c r="H247" i="10"/>
  <c r="H228" i="10"/>
  <c r="H253" i="10"/>
  <c r="F263" i="9"/>
  <c r="AH8" i="49"/>
  <c r="H262" i="9"/>
  <c r="D263" i="9"/>
  <c r="AF8" i="49"/>
  <c r="E263" i="9"/>
  <c r="AG8" i="49"/>
  <c r="H224" i="9"/>
  <c r="H246" i="9"/>
  <c r="H231" i="9"/>
  <c r="G238" i="10"/>
  <c r="AB9" i="49"/>
  <c r="H222" i="10"/>
  <c r="H234" i="10"/>
  <c r="H244" i="10"/>
  <c r="H221" i="10"/>
  <c r="H256" i="9"/>
  <c r="H257" i="9"/>
  <c r="H226" i="9"/>
  <c r="H219" i="9"/>
  <c r="H252" i="9"/>
  <c r="H225" i="10"/>
  <c r="E263" i="10"/>
  <c r="AG9" i="49"/>
  <c r="H262" i="10"/>
  <c r="H250" i="10"/>
  <c r="G263" i="10"/>
  <c r="AI9" i="49"/>
  <c r="H223" i="10"/>
  <c r="H254" i="10"/>
  <c r="H244" i="9"/>
  <c r="H250" i="9"/>
  <c r="H248" i="9"/>
  <c r="H235" i="9"/>
  <c r="H222" i="36"/>
  <c r="H224" i="10"/>
  <c r="H232" i="10"/>
  <c r="H257" i="10"/>
  <c r="D238" i="10"/>
  <c r="Y9" i="49"/>
  <c r="H245" i="10"/>
  <c r="H252" i="10"/>
  <c r="H235" i="10"/>
  <c r="H228" i="9"/>
  <c r="H218" i="9"/>
  <c r="C238" i="9"/>
  <c r="X8" i="49"/>
  <c r="H253" i="9"/>
  <c r="E238" i="9"/>
  <c r="Z8" i="49"/>
  <c r="H260" i="9"/>
  <c r="H234" i="9"/>
  <c r="H227" i="9"/>
  <c r="H261" i="9"/>
  <c r="H223" i="36"/>
  <c r="H221" i="36"/>
  <c r="H246" i="10"/>
  <c r="H259" i="10"/>
  <c r="F263" i="10"/>
  <c r="AH9" i="49"/>
  <c r="H248" i="10"/>
  <c r="H251" i="9"/>
  <c r="H223" i="9"/>
  <c r="H221" i="9"/>
  <c r="H233" i="9"/>
  <c r="D263" i="6"/>
  <c r="AF7" i="49"/>
  <c r="C263" i="6"/>
  <c r="AE7" i="49"/>
  <c r="E308" i="30"/>
  <c r="E358" i="30"/>
  <c r="E203" i="30"/>
  <c r="E278" i="30"/>
  <c r="E298" i="30"/>
  <c r="E348" i="30"/>
  <c r="D306" i="30"/>
  <c r="D356" i="30"/>
  <c r="D294" i="30"/>
  <c r="D344" i="30"/>
  <c r="D312" i="30"/>
  <c r="D362" i="30"/>
  <c r="C203" i="30"/>
  <c r="F205" i="30"/>
  <c r="F280" i="30"/>
  <c r="D310" i="30"/>
  <c r="D360" i="30"/>
  <c r="F203" i="30"/>
  <c r="F278" i="30"/>
  <c r="G208" i="30"/>
  <c r="G283" i="30"/>
  <c r="G211" i="30"/>
  <c r="G197" i="30"/>
  <c r="G272" i="30"/>
  <c r="F210" i="30"/>
  <c r="F285" i="30"/>
  <c r="G195" i="30"/>
  <c r="G270" i="30"/>
  <c r="E294" i="30"/>
  <c r="E344" i="30"/>
  <c r="G199" i="30"/>
  <c r="G274" i="30"/>
  <c r="F204" i="30"/>
  <c r="F279" i="30"/>
  <c r="G202" i="30"/>
  <c r="G277" i="30"/>
  <c r="D308" i="30"/>
  <c r="D358" i="30"/>
  <c r="E306" i="30"/>
  <c r="E356" i="30"/>
  <c r="G210" i="30"/>
  <c r="G285" i="30"/>
  <c r="G212" i="30"/>
  <c r="G287" i="30"/>
  <c r="E311" i="30"/>
  <c r="E361" i="30"/>
  <c r="E209" i="30"/>
  <c r="E284" i="30"/>
  <c r="G193" i="30"/>
  <c r="G205" i="30"/>
  <c r="F209" i="30"/>
  <c r="F284" i="30"/>
  <c r="E210" i="30"/>
  <c r="E285" i="30"/>
  <c r="E205" i="30"/>
  <c r="D298" i="30"/>
  <c r="D348" i="30"/>
  <c r="G198" i="30"/>
  <c r="G273" i="30"/>
  <c r="D203" i="30"/>
  <c r="D278" i="30"/>
  <c r="G204" i="30"/>
  <c r="G279" i="30"/>
  <c r="D299" i="30"/>
  <c r="D349" i="30"/>
  <c r="E204" i="30"/>
  <c r="E279" i="30"/>
  <c r="C200" i="30"/>
  <c r="G194" i="30"/>
  <c r="G269" i="30"/>
  <c r="D296" i="30"/>
  <c r="D346" i="30"/>
  <c r="C209" i="30"/>
  <c r="G201" i="30"/>
  <c r="G276" i="30"/>
  <c r="G196" i="30"/>
  <c r="G271" i="30"/>
  <c r="E296" i="30"/>
  <c r="E346" i="30"/>
  <c r="H258" i="36"/>
  <c r="H259" i="6"/>
  <c r="H251" i="6"/>
  <c r="H256" i="6"/>
  <c r="X34" i="49"/>
  <c r="H257" i="36"/>
  <c r="H252" i="36"/>
  <c r="C238" i="36"/>
  <c r="H218" i="36"/>
  <c r="H247" i="36"/>
  <c r="H255" i="6"/>
  <c r="H249" i="6"/>
  <c r="H248" i="6"/>
  <c r="H257" i="6"/>
  <c r="H245" i="36"/>
  <c r="G201" i="41"/>
  <c r="G276" i="41"/>
  <c r="F205" i="41"/>
  <c r="F203" i="41"/>
  <c r="F278" i="41"/>
  <c r="E294" i="41"/>
  <c r="E344" i="41"/>
  <c r="E306" i="41"/>
  <c r="E356" i="41"/>
  <c r="C209" i="41"/>
  <c r="D294" i="41"/>
  <c r="D344" i="41"/>
  <c r="E210" i="41"/>
  <c r="E285" i="41"/>
  <c r="C203" i="41"/>
  <c r="G194" i="41"/>
  <c r="G269" i="41"/>
  <c r="E203" i="41"/>
  <c r="D304" i="41"/>
  <c r="D354" i="41"/>
  <c r="G211" i="41"/>
  <c r="G286" i="41"/>
  <c r="G198" i="41"/>
  <c r="G273" i="41"/>
  <c r="F204" i="41"/>
  <c r="F279" i="41"/>
  <c r="G212" i="41"/>
  <c r="F209" i="41"/>
  <c r="F284" i="41"/>
  <c r="D296" i="41"/>
  <c r="D346" i="41"/>
  <c r="E299" i="41"/>
  <c r="E349" i="41"/>
  <c r="F210" i="41"/>
  <c r="F285" i="41"/>
  <c r="E295" i="41"/>
  <c r="E345" i="41"/>
  <c r="G195" i="41"/>
  <c r="G270" i="41"/>
  <c r="G202" i="41"/>
  <c r="E308" i="41"/>
  <c r="E358" i="41"/>
  <c r="G205" i="41"/>
  <c r="G204" i="41"/>
  <c r="G279" i="41"/>
  <c r="E204" i="41"/>
  <c r="E279" i="41"/>
  <c r="C200" i="41"/>
  <c r="G208" i="41"/>
  <c r="G283" i="41"/>
  <c r="D306" i="41"/>
  <c r="D356" i="41"/>
  <c r="E297" i="41"/>
  <c r="E347" i="41"/>
  <c r="D308" i="41"/>
  <c r="D358" i="41"/>
  <c r="G196" i="41"/>
  <c r="G271" i="41"/>
  <c r="D311" i="41"/>
  <c r="D361" i="41"/>
  <c r="G197" i="41"/>
  <c r="G272" i="41"/>
  <c r="D203" i="41"/>
  <c r="D278" i="41"/>
  <c r="G210" i="41"/>
  <c r="G285" i="41"/>
  <c r="D299" i="41"/>
  <c r="D349" i="41"/>
  <c r="D298" i="41"/>
  <c r="D348" i="41"/>
  <c r="E296" i="41"/>
  <c r="E346" i="41"/>
  <c r="G193" i="41"/>
  <c r="E209" i="41"/>
  <c r="E284" i="41"/>
  <c r="E205" i="41"/>
  <c r="E311" i="41"/>
  <c r="E361" i="41"/>
  <c r="G199" i="41"/>
  <c r="G274" i="41"/>
  <c r="D297" i="41"/>
  <c r="D347" i="41"/>
  <c r="D295" i="41"/>
  <c r="D345" i="41"/>
  <c r="H255" i="29"/>
  <c r="F297" i="21"/>
  <c r="F347" i="21"/>
  <c r="D299" i="21"/>
  <c r="D349" i="21"/>
  <c r="H254" i="36"/>
  <c r="H261" i="36"/>
  <c r="H248" i="36"/>
  <c r="H256" i="36"/>
  <c r="G263" i="6"/>
  <c r="AI7" i="49"/>
  <c r="H252" i="6"/>
  <c r="H260" i="36"/>
  <c r="Y40" i="49"/>
  <c r="H255" i="36"/>
  <c r="X39" i="49"/>
  <c r="E295" i="57"/>
  <c r="E345" i="57" s="1"/>
  <c r="E299" i="57"/>
  <c r="E349" i="57" s="1"/>
  <c r="H253" i="6"/>
  <c r="H261" i="6"/>
  <c r="H243" i="6"/>
  <c r="E263" i="6"/>
  <c r="C263" i="36"/>
  <c r="H243" i="36"/>
  <c r="F299" i="34"/>
  <c r="F349" i="34" s="1"/>
  <c r="D305" i="34"/>
  <c r="D355" i="34"/>
  <c r="AE30" i="49"/>
  <c r="H262" i="36"/>
  <c r="H254" i="6"/>
  <c r="H260" i="6"/>
  <c r="H250" i="6"/>
  <c r="X33" i="49"/>
  <c r="AE21" i="49"/>
  <c r="F263" i="6"/>
  <c r="AH7" i="49"/>
  <c r="H170" i="41"/>
  <c r="H244" i="6"/>
  <c r="Z31" i="49"/>
  <c r="H249" i="36"/>
  <c r="H247" i="6"/>
  <c r="H262" i="6"/>
  <c r="H245" i="6"/>
  <c r="Y29" i="49"/>
  <c r="H238" i="29"/>
  <c r="AA28" i="49"/>
  <c r="H238" i="28"/>
  <c r="H259" i="36"/>
  <c r="H244" i="36"/>
  <c r="H253" i="36"/>
  <c r="H250" i="36"/>
  <c r="H246" i="6"/>
  <c r="H258" i="6"/>
  <c r="AE33" i="49"/>
  <c r="H251" i="36"/>
  <c r="H225" i="6"/>
  <c r="H258" i="29"/>
  <c r="H261" i="29"/>
  <c r="H251" i="29"/>
  <c r="H238" i="41"/>
  <c r="D310" i="41"/>
  <c r="D360" i="41"/>
  <c r="F188" i="30"/>
  <c r="AO30" i="49"/>
  <c r="F299" i="32"/>
  <c r="F349" i="32" s="1"/>
  <c r="E278" i="41"/>
  <c r="H247" i="29"/>
  <c r="H243" i="29"/>
  <c r="D311" i="30"/>
  <c r="D361" i="30"/>
  <c r="F294" i="25"/>
  <c r="H233" i="6"/>
  <c r="AG39" i="49"/>
  <c r="H254" i="29"/>
  <c r="H238" i="25"/>
  <c r="H263" i="25"/>
  <c r="H257" i="29"/>
  <c r="H223" i="6"/>
  <c r="H253" i="29"/>
  <c r="H259" i="29"/>
  <c r="H250" i="29"/>
  <c r="H260" i="29"/>
  <c r="D263" i="29"/>
  <c r="AF29" i="49"/>
  <c r="F263" i="29"/>
  <c r="AH29" i="49"/>
  <c r="H252" i="29"/>
  <c r="H182" i="41"/>
  <c r="H171" i="41"/>
  <c r="H249" i="29"/>
  <c r="H172" i="41"/>
  <c r="D305" i="23"/>
  <c r="D355" i="23"/>
  <c r="H263" i="22"/>
  <c r="Z42" i="49"/>
  <c r="G287" i="41"/>
  <c r="G280" i="30"/>
  <c r="E295" i="23"/>
  <c r="E345" i="23"/>
  <c r="E280" i="30"/>
  <c r="H248" i="29"/>
  <c r="H246" i="29"/>
  <c r="C263" i="29"/>
  <c r="AE29" i="49"/>
  <c r="H245" i="29"/>
  <c r="H262" i="29"/>
  <c r="G263" i="29"/>
  <c r="AI29" i="49"/>
  <c r="H244" i="29"/>
  <c r="H256" i="29"/>
  <c r="E263" i="29"/>
  <c r="AG29" i="49"/>
  <c r="C299" i="24"/>
  <c r="C349" i="24"/>
  <c r="H178" i="41"/>
  <c r="H230" i="6"/>
  <c r="H224" i="6"/>
  <c r="D238" i="6"/>
  <c r="Y7" i="49"/>
  <c r="H169" i="30"/>
  <c r="H263" i="23"/>
  <c r="H263" i="57"/>
  <c r="AG25" i="49"/>
  <c r="H263" i="41"/>
  <c r="H263" i="12"/>
  <c r="AG31" i="49"/>
  <c r="F299" i="25"/>
  <c r="F349" i="25"/>
  <c r="G188" i="30"/>
  <c r="AP30" i="49"/>
  <c r="F280" i="41"/>
  <c r="D295" i="30"/>
  <c r="D345" i="30"/>
  <c r="H238" i="12"/>
  <c r="D188" i="30"/>
  <c r="AM30" i="49"/>
  <c r="H180" i="30"/>
  <c r="D302" i="24"/>
  <c r="D352" i="24"/>
  <c r="H176" i="41"/>
  <c r="H237" i="6"/>
  <c r="H228" i="6"/>
  <c r="C310" i="24"/>
  <c r="C360" i="24"/>
  <c r="D299" i="15"/>
  <c r="D349" i="15" s="1"/>
  <c r="H238" i="40"/>
  <c r="H238" i="35"/>
  <c r="H238" i="62"/>
  <c r="H235" i="6"/>
  <c r="H226" i="6"/>
  <c r="H236" i="6"/>
  <c r="H219" i="6"/>
  <c r="H234" i="6"/>
  <c r="H232" i="6"/>
  <c r="H229" i="6"/>
  <c r="F238" i="6"/>
  <c r="AA7" i="49"/>
  <c r="H220" i="6"/>
  <c r="G238" i="6"/>
  <c r="AB7" i="49"/>
  <c r="E238" i="6"/>
  <c r="Z7" i="49"/>
  <c r="H227" i="6"/>
  <c r="H231" i="6"/>
  <c r="H221" i="6"/>
  <c r="H218" i="6"/>
  <c r="H222" i="6"/>
  <c r="C238" i="6"/>
  <c r="X7" i="49"/>
  <c r="D304" i="14"/>
  <c r="D354" i="14"/>
  <c r="E299" i="25"/>
  <c r="E349" i="25"/>
  <c r="C305" i="25"/>
  <c r="C355" i="25"/>
  <c r="C305" i="19"/>
  <c r="C355" i="19" s="1"/>
  <c r="G280" i="41"/>
  <c r="D305" i="41"/>
  <c r="D355" i="41"/>
  <c r="D302" i="16"/>
  <c r="D352" i="16" s="1"/>
  <c r="E299" i="16"/>
  <c r="E349" i="16" s="1"/>
  <c r="F294" i="39"/>
  <c r="F344" i="39"/>
  <c r="C188" i="30"/>
  <c r="H238" i="31"/>
  <c r="E300" i="17"/>
  <c r="E350" i="17" s="1"/>
  <c r="D300" i="17"/>
  <c r="D350" i="17" s="1"/>
  <c r="E302" i="33"/>
  <c r="E352" i="33" s="1"/>
  <c r="D305" i="33"/>
  <c r="D355" i="33" s="1"/>
  <c r="H238" i="27"/>
  <c r="F188" i="41"/>
  <c r="AO42" i="49"/>
  <c r="E299" i="23"/>
  <c r="E349" i="23"/>
  <c r="H186" i="30"/>
  <c r="H180" i="41"/>
  <c r="H238" i="33"/>
  <c r="H263" i="39"/>
  <c r="G286" i="30"/>
  <c r="D300" i="35"/>
  <c r="D350" i="35" s="1"/>
  <c r="F300" i="35"/>
  <c r="F350" i="35"/>
  <c r="H238" i="16"/>
  <c r="H170" i="30"/>
  <c r="C310" i="62"/>
  <c r="C360" i="62" s="1"/>
  <c r="D295" i="62"/>
  <c r="D345" i="62"/>
  <c r="AB40" i="49"/>
  <c r="H238" i="39"/>
  <c r="AA16" i="49"/>
  <c r="H238" i="18"/>
  <c r="AG28" i="49"/>
  <c r="H263" i="28"/>
  <c r="C305" i="24"/>
  <c r="C355" i="24"/>
  <c r="E302" i="24"/>
  <c r="E352" i="24"/>
  <c r="AH16" i="49"/>
  <c r="H263" i="18"/>
  <c r="Z24" i="49"/>
  <c r="H238" i="24"/>
  <c r="G277" i="41"/>
  <c r="H263" i="16"/>
  <c r="F295" i="25"/>
  <c r="F345" i="25"/>
  <c r="E280" i="41"/>
  <c r="F306" i="15"/>
  <c r="F356" i="15"/>
  <c r="E188" i="41"/>
  <c r="AN42" i="49"/>
  <c r="H238" i="20"/>
  <c r="H238" i="38"/>
  <c r="H238" i="14"/>
  <c r="H238" i="30"/>
  <c r="H177" i="41"/>
  <c r="D302" i="10"/>
  <c r="D352" i="10"/>
  <c r="E306" i="59"/>
  <c r="E356" i="59"/>
  <c r="G188" i="41"/>
  <c r="AP42" i="49"/>
  <c r="C188" i="41"/>
  <c r="H263" i="30"/>
  <c r="E294" i="59"/>
  <c r="E344" i="59"/>
  <c r="H175" i="41"/>
  <c r="E299" i="24"/>
  <c r="E349" i="24"/>
  <c r="H263" i="35"/>
  <c r="E295" i="34"/>
  <c r="E345" i="34" s="1"/>
  <c r="D300" i="59"/>
  <c r="D350" i="59"/>
  <c r="D305" i="24"/>
  <c r="D355" i="24"/>
  <c r="D304" i="38"/>
  <c r="D354" i="38"/>
  <c r="H238" i="57"/>
  <c r="H263" i="19"/>
  <c r="C304" i="38"/>
  <c r="C354" i="38"/>
  <c r="G296" i="38"/>
  <c r="G346" i="38"/>
  <c r="H263" i="14"/>
  <c r="D312" i="41"/>
  <c r="D362" i="41"/>
  <c r="D188" i="41"/>
  <c r="AM42" i="49"/>
  <c r="H187" i="41"/>
  <c r="H263" i="27"/>
  <c r="H238" i="23"/>
  <c r="F294" i="28"/>
  <c r="F344" i="28" s="1"/>
  <c r="D297" i="28"/>
  <c r="D347" i="28" s="1"/>
  <c r="F306" i="40"/>
  <c r="F356" i="40"/>
  <c r="F297" i="40"/>
  <c r="F347" i="40"/>
  <c r="H238" i="59"/>
  <c r="H238" i="32"/>
  <c r="H238" i="19"/>
  <c r="H263" i="20"/>
  <c r="H248" i="33"/>
  <c r="H258" i="33"/>
  <c r="H252" i="24"/>
  <c r="H258" i="24"/>
  <c r="H244" i="33"/>
  <c r="H254" i="33"/>
  <c r="H249" i="33"/>
  <c r="H251" i="33"/>
  <c r="H259" i="33"/>
  <c r="H252" i="33"/>
  <c r="H249" i="24"/>
  <c r="H257" i="24"/>
  <c r="H250" i="24"/>
  <c r="H251" i="24"/>
  <c r="H244" i="24"/>
  <c r="H256" i="24"/>
  <c r="H262" i="24"/>
  <c r="H248" i="24"/>
  <c r="H219" i="22"/>
  <c r="E263" i="33"/>
  <c r="AG34" i="49"/>
  <c r="H245" i="33"/>
  <c r="H250" i="33"/>
  <c r="H253" i="33"/>
  <c r="H222" i="22"/>
  <c r="H246" i="33"/>
  <c r="H257" i="33"/>
  <c r="H247" i="33"/>
  <c r="H263" i="21"/>
  <c r="H261" i="33"/>
  <c r="H245" i="24"/>
  <c r="H260" i="33"/>
  <c r="H246" i="24"/>
  <c r="E263" i="24"/>
  <c r="AG24" i="49"/>
  <c r="D263" i="24"/>
  <c r="AF24" i="49"/>
  <c r="F263" i="24"/>
  <c r="AH24" i="49"/>
  <c r="F263" i="33"/>
  <c r="AH34" i="49"/>
  <c r="H255" i="33"/>
  <c r="H220" i="22"/>
  <c r="H243" i="24"/>
  <c r="D263" i="33"/>
  <c r="AF34" i="49"/>
  <c r="H263" i="62"/>
  <c r="C263" i="24"/>
  <c r="AE24" i="49"/>
  <c r="H247" i="24"/>
  <c r="H254" i="24"/>
  <c r="H236" i="22"/>
  <c r="H232" i="22"/>
  <c r="H231" i="22"/>
  <c r="H218" i="22"/>
  <c r="C238" i="22"/>
  <c r="X21" i="49"/>
  <c r="G238" i="22"/>
  <c r="AB21" i="49"/>
  <c r="H228" i="22"/>
  <c r="H225" i="22"/>
  <c r="C263" i="33"/>
  <c r="H262" i="33"/>
  <c r="H261" i="24"/>
  <c r="H255" i="24"/>
  <c r="H263" i="59"/>
  <c r="G263" i="24"/>
  <c r="AI24" i="49"/>
  <c r="H233" i="22"/>
  <c r="D238" i="22"/>
  <c r="Y21" i="49"/>
  <c r="E238" i="22"/>
  <c r="Z21" i="49"/>
  <c r="H229" i="22"/>
  <c r="H223" i="22"/>
  <c r="H253" i="24"/>
  <c r="H226" i="22"/>
  <c r="H234" i="22"/>
  <c r="H237" i="22"/>
  <c r="H227" i="22"/>
  <c r="H256" i="33"/>
  <c r="F238" i="22"/>
  <c r="AA21" i="49"/>
  <c r="H243" i="33"/>
  <c r="H259" i="24"/>
  <c r="H260" i="24"/>
  <c r="H221" i="22"/>
  <c r="H224" i="22"/>
  <c r="H235" i="22"/>
  <c r="G263" i="33"/>
  <c r="AI34" i="49"/>
  <c r="H263" i="32"/>
  <c r="H238" i="21"/>
  <c r="H230" i="22"/>
  <c r="Z35" i="49"/>
  <c r="AF41" i="49"/>
  <c r="H263" i="40"/>
  <c r="C305" i="32"/>
  <c r="C355" i="32"/>
  <c r="C310" i="35"/>
  <c r="C360" i="35"/>
  <c r="C310" i="12"/>
  <c r="C360" i="12" s="1"/>
  <c r="C305" i="12"/>
  <c r="C355" i="12" s="1"/>
  <c r="H263" i="9"/>
  <c r="H263" i="10"/>
  <c r="H238" i="9"/>
  <c r="H238" i="10"/>
  <c r="AG7" i="49"/>
  <c r="H263" i="6"/>
  <c r="H205" i="41"/>
  <c r="C278" i="41"/>
  <c r="H278" i="41"/>
  <c r="H203" i="41"/>
  <c r="F213" i="41"/>
  <c r="T42" i="49"/>
  <c r="H204" i="30"/>
  <c r="H279" i="30"/>
  <c r="H202" i="30"/>
  <c r="H277" i="30"/>
  <c r="H195" i="30"/>
  <c r="H209" i="30"/>
  <c r="C284" i="30"/>
  <c r="H284" i="30"/>
  <c r="D213" i="30"/>
  <c r="R30" i="49"/>
  <c r="H263" i="36"/>
  <c r="AE37" i="49"/>
  <c r="H194" i="41"/>
  <c r="H198" i="30"/>
  <c r="H200" i="30"/>
  <c r="C275" i="30"/>
  <c r="H211" i="30"/>
  <c r="H208" i="30"/>
  <c r="H212" i="30"/>
  <c r="H206" i="30"/>
  <c r="H199" i="30"/>
  <c r="H196" i="41"/>
  <c r="C213" i="41"/>
  <c r="H193" i="41"/>
  <c r="H282" i="41"/>
  <c r="H207" i="41"/>
  <c r="H238" i="36"/>
  <c r="X37" i="49"/>
  <c r="E213" i="30"/>
  <c r="S30" i="49"/>
  <c r="H205" i="30"/>
  <c r="H201" i="30"/>
  <c r="H276" i="30"/>
  <c r="H198" i="41"/>
  <c r="AL42" i="49"/>
  <c r="C300" i="17"/>
  <c r="C350" i="17"/>
  <c r="AL30" i="49"/>
  <c r="H195" i="41"/>
  <c r="H210" i="41"/>
  <c r="H204" i="41"/>
  <c r="C284" i="41"/>
  <c r="H284" i="41"/>
  <c r="H209" i="41"/>
  <c r="F344" i="25"/>
  <c r="G294" i="37"/>
  <c r="G344" i="37"/>
  <c r="E213" i="41"/>
  <c r="S42" i="49"/>
  <c r="H201" i="41"/>
  <c r="H276" i="41"/>
  <c r="H208" i="41"/>
  <c r="C213" i="30"/>
  <c r="H193" i="30"/>
  <c r="H210" i="30"/>
  <c r="H285" i="30"/>
  <c r="G268" i="41"/>
  <c r="G213" i="41"/>
  <c r="U42" i="49"/>
  <c r="H197" i="41"/>
  <c r="H199" i="41"/>
  <c r="H211" i="41"/>
  <c r="D213" i="41"/>
  <c r="R42" i="49"/>
  <c r="H194" i="30"/>
  <c r="H197" i="30"/>
  <c r="H272" i="30"/>
  <c r="H207" i="30"/>
  <c r="H282" i="30"/>
  <c r="F213" i="30"/>
  <c r="T30" i="49"/>
  <c r="G268" i="30"/>
  <c r="G213" i="30"/>
  <c r="U30" i="49"/>
  <c r="H203" i="30"/>
  <c r="C278" i="30"/>
  <c r="H278" i="30"/>
  <c r="H196" i="30"/>
  <c r="H202" i="41"/>
  <c r="H212" i="41"/>
  <c r="C275" i="41"/>
  <c r="H200" i="41"/>
  <c r="H206" i="41"/>
  <c r="F288" i="30"/>
  <c r="H285" i="41"/>
  <c r="H280" i="30"/>
  <c r="H263" i="29"/>
  <c r="G288" i="30"/>
  <c r="H277" i="41"/>
  <c r="H275" i="30"/>
  <c r="F288" i="41"/>
  <c r="H188" i="30"/>
  <c r="H238" i="6"/>
  <c r="C299" i="21"/>
  <c r="C349" i="21" s="1"/>
  <c r="H352" i="24"/>
  <c r="G288" i="41"/>
  <c r="H275" i="41"/>
  <c r="H305" i="24"/>
  <c r="N22" i="48"/>
  <c r="H355" i="32"/>
  <c r="C310" i="23"/>
  <c r="C360" i="23"/>
  <c r="C304" i="59"/>
  <c r="C354" i="59"/>
  <c r="H188" i="41"/>
  <c r="C304" i="14"/>
  <c r="C354" i="14"/>
  <c r="C302" i="14"/>
  <c r="C352" i="14"/>
  <c r="H287" i="41"/>
  <c r="H312" i="41"/>
  <c r="U40" i="48"/>
  <c r="C312" i="41"/>
  <c r="C362" i="41"/>
  <c r="H287" i="30"/>
  <c r="H312" i="30"/>
  <c r="U28" i="48"/>
  <c r="C312" i="30"/>
  <c r="C362" i="30"/>
  <c r="C305" i="40"/>
  <c r="C355" i="40"/>
  <c r="H355" i="25"/>
  <c r="AE34" i="49"/>
  <c r="H263" i="33"/>
  <c r="H238" i="22"/>
  <c r="H263" i="24"/>
  <c r="H304" i="38"/>
  <c r="M37" i="48"/>
  <c r="F293" i="26"/>
  <c r="F343" i="26" s="1"/>
  <c r="C305" i="23"/>
  <c r="C355" i="23"/>
  <c r="C305" i="38"/>
  <c r="C355" i="38"/>
  <c r="C305" i="20"/>
  <c r="C355" i="20" s="1"/>
  <c r="C305" i="31"/>
  <c r="C355" i="31"/>
  <c r="C305" i="33"/>
  <c r="C355" i="33"/>
  <c r="C305" i="22"/>
  <c r="C355" i="22"/>
  <c r="C297" i="41"/>
  <c r="C347" i="41"/>
  <c r="H272" i="41"/>
  <c r="E288" i="41"/>
  <c r="E313" i="41"/>
  <c r="E363" i="41"/>
  <c r="E293" i="41"/>
  <c r="E343" i="41"/>
  <c r="C298" i="30"/>
  <c r="C348" i="30"/>
  <c r="H273" i="30"/>
  <c r="C294" i="41"/>
  <c r="C344" i="41"/>
  <c r="H269" i="41"/>
  <c r="C305" i="34"/>
  <c r="C355" i="34" s="1"/>
  <c r="E293" i="30"/>
  <c r="E343" i="30"/>
  <c r="E288" i="30"/>
  <c r="E313" i="30"/>
  <c r="E363" i="30"/>
  <c r="H271" i="30"/>
  <c r="C296" i="30"/>
  <c r="C346" i="30"/>
  <c r="D293" i="41"/>
  <c r="D343" i="41"/>
  <c r="D288" i="41"/>
  <c r="D313" i="41"/>
  <c r="D363" i="41"/>
  <c r="C302" i="16"/>
  <c r="C352" i="16" s="1"/>
  <c r="H360" i="30"/>
  <c r="H310" i="30"/>
  <c r="S28" i="48"/>
  <c r="C288" i="41"/>
  <c r="H268" i="41"/>
  <c r="C293" i="41"/>
  <c r="C308" i="30"/>
  <c r="C358" i="30"/>
  <c r="H283" i="30"/>
  <c r="C297" i="11"/>
  <c r="C347" i="11" s="1"/>
  <c r="H279" i="41"/>
  <c r="C304" i="41"/>
  <c r="C354" i="41"/>
  <c r="H349" i="57"/>
  <c r="H299" i="57"/>
  <c r="H17" i="48" s="1"/>
  <c r="D288" i="30"/>
  <c r="D313" i="30"/>
  <c r="D363" i="30"/>
  <c r="D293" i="30"/>
  <c r="D343" i="30"/>
  <c r="C305" i="17"/>
  <c r="C355" i="17" s="1"/>
  <c r="H280" i="41"/>
  <c r="C305" i="41"/>
  <c r="C355" i="41"/>
  <c r="C310" i="17"/>
  <c r="C360" i="17"/>
  <c r="C305" i="16"/>
  <c r="C355" i="16"/>
  <c r="Q42" i="49"/>
  <c r="H213" i="41"/>
  <c r="C305" i="18"/>
  <c r="C355" i="18"/>
  <c r="C305" i="39"/>
  <c r="C355" i="39"/>
  <c r="C311" i="41"/>
  <c r="C361" i="41"/>
  <c r="H286" i="41"/>
  <c r="C293" i="30"/>
  <c r="H268" i="30"/>
  <c r="C288" i="30"/>
  <c r="C298" i="41"/>
  <c r="C348" i="41"/>
  <c r="H273" i="41"/>
  <c r="C296" i="41"/>
  <c r="C346" i="41"/>
  <c r="H271" i="41"/>
  <c r="C310" i="22"/>
  <c r="C360" i="22"/>
  <c r="C299" i="30"/>
  <c r="C349" i="30"/>
  <c r="H274" i="30"/>
  <c r="C311" i="30"/>
  <c r="C361" i="30"/>
  <c r="H286" i="30"/>
  <c r="C306" i="41"/>
  <c r="C356" i="41"/>
  <c r="H281" i="41"/>
  <c r="C305" i="62"/>
  <c r="C355" i="62" s="1"/>
  <c r="C305" i="21"/>
  <c r="C355" i="21"/>
  <c r="C308" i="41"/>
  <c r="C358" i="41"/>
  <c r="H283" i="41"/>
  <c r="H360" i="41"/>
  <c r="H310" i="41"/>
  <c r="S40" i="48"/>
  <c r="D302" i="6"/>
  <c r="D352" i="6" s="1"/>
  <c r="C304" i="34"/>
  <c r="C354" i="34" s="1"/>
  <c r="C305" i="27"/>
  <c r="C355" i="27" s="1"/>
  <c r="C305" i="11"/>
  <c r="C355" i="11" s="1"/>
  <c r="C294" i="30"/>
  <c r="C344" i="30"/>
  <c r="H269" i="30"/>
  <c r="H274" i="41"/>
  <c r="C299" i="41"/>
  <c r="C349" i="41"/>
  <c r="H213" i="30"/>
  <c r="Q30" i="49"/>
  <c r="H281" i="30"/>
  <c r="C306" i="30"/>
  <c r="C356" i="30"/>
  <c r="H270" i="30"/>
  <c r="C295" i="30"/>
  <c r="C345" i="30"/>
  <c r="C312" i="27"/>
  <c r="C362" i="27" s="1"/>
  <c r="C305" i="14"/>
  <c r="C355" i="14"/>
  <c r="H270" i="41"/>
  <c r="C295" i="41"/>
  <c r="C345" i="41"/>
  <c r="C299" i="15"/>
  <c r="C349" i="15" s="1"/>
  <c r="H362" i="41"/>
  <c r="H349" i="21"/>
  <c r="H299" i="21"/>
  <c r="H18" i="48" s="1"/>
  <c r="C305" i="15"/>
  <c r="C355" i="15" s="1"/>
  <c r="H355" i="19"/>
  <c r="H305" i="19"/>
  <c r="N15" i="48" s="1"/>
  <c r="H302" i="24"/>
  <c r="H305" i="32"/>
  <c r="N30" i="48"/>
  <c r="H355" i="24"/>
  <c r="C305" i="10"/>
  <c r="C355" i="10"/>
  <c r="H362" i="30"/>
  <c r="H352" i="33"/>
  <c r="H302" i="33"/>
  <c r="K32" i="48" s="1"/>
  <c r="C300" i="9"/>
  <c r="C350" i="9"/>
  <c r="H304" i="14"/>
  <c r="M10" i="48"/>
  <c r="H354" i="14"/>
  <c r="H354" i="59"/>
  <c r="H304" i="59"/>
  <c r="M31" i="48"/>
  <c r="H305" i="25"/>
  <c r="N23" i="48"/>
  <c r="C297" i="28"/>
  <c r="C347" i="28" s="1"/>
  <c r="C310" i="40"/>
  <c r="C360" i="40"/>
  <c r="H354" i="38"/>
  <c r="H355" i="20"/>
  <c r="H305" i="20"/>
  <c r="H305" i="38"/>
  <c r="N37" i="48"/>
  <c r="H355" i="38"/>
  <c r="C305" i="9"/>
  <c r="C355" i="9" s="1"/>
  <c r="H355" i="23"/>
  <c r="H305" i="23"/>
  <c r="C302" i="9"/>
  <c r="C352" i="9"/>
  <c r="H305" i="31"/>
  <c r="H355" i="31"/>
  <c r="H355" i="33"/>
  <c r="H305" i="33"/>
  <c r="H305" i="12"/>
  <c r="N9" i="48" s="1"/>
  <c r="H355" i="12"/>
  <c r="H355" i="27"/>
  <c r="H305" i="27"/>
  <c r="N25" i="48" s="1"/>
  <c r="H343" i="30"/>
  <c r="H293" i="30"/>
  <c r="B28" i="48"/>
  <c r="C305" i="36"/>
  <c r="C355" i="36" s="1"/>
  <c r="H358" i="41"/>
  <c r="H308" i="41"/>
  <c r="Q40" i="48"/>
  <c r="H361" i="41"/>
  <c r="H311" i="41"/>
  <c r="T40" i="48"/>
  <c r="H305" i="16"/>
  <c r="N12" i="48"/>
  <c r="H355" i="16"/>
  <c r="H305" i="41"/>
  <c r="N40" i="48"/>
  <c r="H355" i="41"/>
  <c r="H344" i="41"/>
  <c r="H294" i="41"/>
  <c r="C40" i="48"/>
  <c r="H294" i="30"/>
  <c r="C28" i="48"/>
  <c r="H344" i="30"/>
  <c r="H356" i="41"/>
  <c r="H306" i="41"/>
  <c r="O40" i="48"/>
  <c r="H355" i="34"/>
  <c r="H305" i="34"/>
  <c r="N33" i="48"/>
  <c r="H306" i="30"/>
  <c r="O28" i="48"/>
  <c r="H356" i="30"/>
  <c r="H355" i="21"/>
  <c r="H305" i="21"/>
  <c r="N18" i="48" s="1"/>
  <c r="H345" i="30"/>
  <c r="H295" i="30"/>
  <c r="D28" i="48"/>
  <c r="H355" i="62"/>
  <c r="H305" i="62"/>
  <c r="N20" i="48" s="1"/>
  <c r="H361" i="30"/>
  <c r="H311" i="30"/>
  <c r="T28" i="48"/>
  <c r="H346" i="41"/>
  <c r="H296" i="41"/>
  <c r="E40" i="48"/>
  <c r="H346" i="30"/>
  <c r="H296" i="30"/>
  <c r="E28" i="48"/>
  <c r="H349" i="41"/>
  <c r="H299" i="41"/>
  <c r="H40" i="48"/>
  <c r="H358" i="30"/>
  <c r="H308" i="30"/>
  <c r="Q28" i="48"/>
  <c r="H298" i="30"/>
  <c r="G28" i="48"/>
  <c r="H348" i="30"/>
  <c r="C302" i="6"/>
  <c r="C352" i="6" s="1"/>
  <c r="C305" i="6"/>
  <c r="C355" i="6" s="1"/>
  <c r="H355" i="17"/>
  <c r="H305" i="17"/>
  <c r="N13" i="48"/>
  <c r="H354" i="41"/>
  <c r="H304" i="41"/>
  <c r="M40" i="48"/>
  <c r="D321" i="41"/>
  <c r="F328" i="41"/>
  <c r="D328" i="41"/>
  <c r="F334" i="41"/>
  <c r="G334" i="41"/>
  <c r="E337" i="41"/>
  <c r="G331" i="41"/>
  <c r="H334" i="41"/>
  <c r="C335" i="41"/>
  <c r="E335" i="41"/>
  <c r="D329" i="41"/>
  <c r="C343" i="41"/>
  <c r="H332" i="41"/>
  <c r="E321" i="41"/>
  <c r="C331" i="41"/>
  <c r="C332" i="41"/>
  <c r="E332" i="41"/>
  <c r="G323" i="41"/>
  <c r="F323" i="41"/>
  <c r="D324" i="41"/>
  <c r="F335" i="41"/>
  <c r="E326" i="41"/>
  <c r="G329" i="41"/>
  <c r="D322" i="41"/>
  <c r="F336" i="41"/>
  <c r="C327" i="41"/>
  <c r="E330" i="41"/>
  <c r="D333" i="41"/>
  <c r="C321" i="41"/>
  <c r="H328" i="41"/>
  <c r="C333" i="41"/>
  <c r="D319" i="41"/>
  <c r="F324" i="41"/>
  <c r="E329" i="41"/>
  <c r="D323" i="41"/>
  <c r="G321" i="41"/>
  <c r="E324" i="41"/>
  <c r="F325" i="41"/>
  <c r="D330" i="41"/>
  <c r="F320" i="41"/>
  <c r="G322" i="41"/>
  <c r="E319" i="41"/>
  <c r="D336" i="41"/>
  <c r="C330" i="41"/>
  <c r="C320" i="41"/>
  <c r="E323" i="41"/>
  <c r="G325" i="41"/>
  <c r="G328" i="41"/>
  <c r="D325" i="41"/>
  <c r="G326" i="41"/>
  <c r="H325" i="41"/>
  <c r="F327" i="41"/>
  <c r="E325" i="41"/>
  <c r="E322" i="41"/>
  <c r="C324" i="41"/>
  <c r="E333" i="41"/>
  <c r="F331" i="41"/>
  <c r="E320" i="41"/>
  <c r="E327" i="41"/>
  <c r="D320" i="41"/>
  <c r="C318" i="41"/>
  <c r="F326" i="41"/>
  <c r="C326" i="41"/>
  <c r="G335" i="41"/>
  <c r="D337" i="41"/>
  <c r="D318" i="41"/>
  <c r="C328" i="41"/>
  <c r="C334" i="41"/>
  <c r="D335" i="41"/>
  <c r="F333" i="41"/>
  <c r="F330" i="41"/>
  <c r="G333" i="41"/>
  <c r="C329" i="41"/>
  <c r="E331" i="41"/>
  <c r="D326" i="41"/>
  <c r="C322" i="41"/>
  <c r="G319" i="41"/>
  <c r="F337" i="41"/>
  <c r="F318" i="41"/>
  <c r="E336" i="41"/>
  <c r="C337" i="41"/>
  <c r="D338" i="41"/>
  <c r="F322" i="41"/>
  <c r="E334" i="41"/>
  <c r="G324" i="41"/>
  <c r="D334" i="41"/>
  <c r="F329" i="41"/>
  <c r="G337" i="41"/>
  <c r="H327" i="41"/>
  <c r="H337" i="41"/>
  <c r="E328" i="41"/>
  <c r="C325" i="41"/>
  <c r="F332" i="41"/>
  <c r="G330" i="41"/>
  <c r="H333" i="41"/>
  <c r="G318" i="41"/>
  <c r="F319" i="41"/>
  <c r="G320" i="41"/>
  <c r="G327" i="41"/>
  <c r="G338" i="41"/>
  <c r="E318" i="41"/>
  <c r="G336" i="41"/>
  <c r="D331" i="41"/>
  <c r="H326" i="41"/>
  <c r="C323" i="41"/>
  <c r="G332" i="41"/>
  <c r="C319" i="41"/>
  <c r="C336" i="41"/>
  <c r="D332" i="41"/>
  <c r="D327" i="41"/>
  <c r="F338" i="41"/>
  <c r="H335" i="41"/>
  <c r="H331" i="41"/>
  <c r="E338" i="41"/>
  <c r="F321" i="41"/>
  <c r="H347" i="41"/>
  <c r="H297" i="41"/>
  <c r="F40" i="48"/>
  <c r="H349" i="15"/>
  <c r="H345" i="41"/>
  <c r="H295" i="41"/>
  <c r="D40" i="48"/>
  <c r="H355" i="15"/>
  <c r="H349" i="30"/>
  <c r="H299" i="30"/>
  <c r="H28" i="48"/>
  <c r="H348" i="41"/>
  <c r="H298" i="41"/>
  <c r="G40" i="48"/>
  <c r="H288" i="30"/>
  <c r="C313" i="30"/>
  <c r="C363" i="30"/>
  <c r="H343" i="41"/>
  <c r="H293" i="41"/>
  <c r="B40" i="48"/>
  <c r="C313" i="41"/>
  <c r="C363" i="41"/>
  <c r="H288" i="41"/>
  <c r="H355" i="22"/>
  <c r="H305" i="22"/>
  <c r="N19" i="48"/>
  <c r="H355" i="14"/>
  <c r="H305" i="14"/>
  <c r="N10" i="48"/>
  <c r="H325" i="30"/>
  <c r="E337" i="30"/>
  <c r="C318" i="30"/>
  <c r="C343" i="30"/>
  <c r="D329" i="30"/>
  <c r="G332" i="30"/>
  <c r="F338" i="30"/>
  <c r="D337" i="30"/>
  <c r="G322" i="30"/>
  <c r="G330" i="30"/>
  <c r="D335" i="30"/>
  <c r="D330" i="30"/>
  <c r="G323" i="30"/>
  <c r="G328" i="30"/>
  <c r="F324" i="30"/>
  <c r="H322" i="30"/>
  <c r="D333" i="30"/>
  <c r="F335" i="30"/>
  <c r="F322" i="30"/>
  <c r="C324" i="30"/>
  <c r="E334" i="30"/>
  <c r="D328" i="30"/>
  <c r="E325" i="30"/>
  <c r="E333" i="30"/>
  <c r="F326" i="30"/>
  <c r="F334" i="30"/>
  <c r="C322" i="30"/>
  <c r="H332" i="30"/>
  <c r="F321" i="30"/>
  <c r="D325" i="30"/>
  <c r="C325" i="30"/>
  <c r="D320" i="30"/>
  <c r="G320" i="30"/>
  <c r="E331" i="30"/>
  <c r="F328" i="30"/>
  <c r="C335" i="30"/>
  <c r="C329" i="30"/>
  <c r="C337" i="30"/>
  <c r="G324" i="30"/>
  <c r="F331" i="30"/>
  <c r="D336" i="30"/>
  <c r="E320" i="30"/>
  <c r="E321" i="30"/>
  <c r="F318" i="30"/>
  <c r="H330" i="30"/>
  <c r="F323" i="30"/>
  <c r="D338" i="30"/>
  <c r="D318" i="30"/>
  <c r="G337" i="30"/>
  <c r="G326" i="30"/>
  <c r="F333" i="30"/>
  <c r="F327" i="30"/>
  <c r="C334" i="30"/>
  <c r="D323" i="30"/>
  <c r="E335" i="30"/>
  <c r="E332" i="30"/>
  <c r="F337" i="30"/>
  <c r="G327" i="30"/>
  <c r="D319" i="30"/>
  <c r="H327" i="30"/>
  <c r="D326" i="30"/>
  <c r="D334" i="30"/>
  <c r="C331" i="30"/>
  <c r="C336" i="30"/>
  <c r="H328" i="30"/>
  <c r="D321" i="30"/>
  <c r="D324" i="30"/>
  <c r="E319" i="30"/>
  <c r="E323" i="30"/>
  <c r="E324" i="30"/>
  <c r="C327" i="30"/>
  <c r="C321" i="30"/>
  <c r="C326" i="30"/>
  <c r="H326" i="30"/>
  <c r="G333" i="30"/>
  <c r="E322" i="30"/>
  <c r="F329" i="30"/>
  <c r="H329" i="30"/>
  <c r="G331" i="30"/>
  <c r="G336" i="30"/>
  <c r="E338" i="30"/>
  <c r="D327" i="30"/>
  <c r="E336" i="30"/>
  <c r="F320" i="30"/>
  <c r="F325" i="30"/>
  <c r="G318" i="30"/>
  <c r="E329" i="30"/>
  <c r="H337" i="30"/>
  <c r="C319" i="30"/>
  <c r="E330" i="30"/>
  <c r="C320" i="30"/>
  <c r="G338" i="30"/>
  <c r="G325" i="30"/>
  <c r="D331" i="30"/>
  <c r="D332" i="30"/>
  <c r="D322" i="30"/>
  <c r="E327" i="30"/>
  <c r="G335" i="30"/>
  <c r="F332" i="30"/>
  <c r="F330" i="30"/>
  <c r="E326" i="30"/>
  <c r="C323" i="30"/>
  <c r="E318" i="30"/>
  <c r="H335" i="30"/>
  <c r="G321" i="30"/>
  <c r="G319" i="30"/>
  <c r="F319" i="30"/>
  <c r="E328" i="30"/>
  <c r="C332" i="30"/>
  <c r="C330" i="30"/>
  <c r="G329" i="30"/>
  <c r="F336" i="30"/>
  <c r="H334" i="30"/>
  <c r="C333" i="30"/>
  <c r="C328" i="30"/>
  <c r="G334" i="30"/>
  <c r="H355" i="39"/>
  <c r="H305" i="39"/>
  <c r="N38" i="48"/>
  <c r="H355" i="18"/>
  <c r="H305" i="18"/>
  <c r="N14" i="48" s="1"/>
  <c r="H352" i="16"/>
  <c r="H302" i="16"/>
  <c r="K12" i="48" s="1"/>
  <c r="H349" i="24"/>
  <c r="H299" i="24"/>
  <c r="K22" i="48"/>
  <c r="H336" i="41"/>
  <c r="H319" i="41"/>
  <c r="H324" i="41"/>
  <c r="H330" i="41"/>
  <c r="H355" i="10"/>
  <c r="H305" i="10"/>
  <c r="H318" i="30"/>
  <c r="H331" i="30"/>
  <c r="H321" i="30"/>
  <c r="C244" i="44"/>
  <c r="C292" i="44" s="1"/>
  <c r="H355" i="40"/>
  <c r="H305" i="40"/>
  <c r="N39" i="48"/>
  <c r="H347" i="28"/>
  <c r="H297" i="28"/>
  <c r="F26" i="48" s="1"/>
  <c r="H320" i="30"/>
  <c r="H329" i="41"/>
  <c r="H319" i="30"/>
  <c r="N29" i="48"/>
  <c r="H305" i="9"/>
  <c r="J305" i="9" s="1"/>
  <c r="H355" i="9"/>
  <c r="H323" i="30"/>
  <c r="C338" i="30"/>
  <c r="N32" i="48"/>
  <c r="H321" i="41"/>
  <c r="N21" i="48"/>
  <c r="N16" i="48"/>
  <c r="H323" i="41"/>
  <c r="H322" i="41"/>
  <c r="H355" i="6"/>
  <c r="H305" i="6"/>
  <c r="N5" i="48" s="1"/>
  <c r="H324" i="30"/>
  <c r="H333" i="30"/>
  <c r="C25" i="56"/>
  <c r="H313" i="30"/>
  <c r="C28" i="47"/>
  <c r="H363" i="30"/>
  <c r="D28" i="47"/>
  <c r="C338" i="41"/>
  <c r="H305" i="36"/>
  <c r="N35" i="48"/>
  <c r="H355" i="36"/>
  <c r="H336" i="30"/>
  <c r="H302" i="6"/>
  <c r="K5" i="48" s="1"/>
  <c r="H352" i="6"/>
  <c r="C37" i="56"/>
  <c r="H363" i="41"/>
  <c r="D40" i="47"/>
  <c r="H313" i="41"/>
  <c r="C40" i="47"/>
  <c r="H318" i="41"/>
  <c r="H320" i="41"/>
  <c r="H22" i="48"/>
  <c r="N7" i="48"/>
  <c r="N6" i="48"/>
  <c r="V40" i="48"/>
  <c r="H338" i="41"/>
  <c r="B28" i="47"/>
  <c r="V28" i="48"/>
  <c r="H338" i="30"/>
  <c r="B40" i="47"/>
  <c r="AN62" i="60"/>
  <c r="AN52" i="60"/>
  <c r="AN22" i="60"/>
  <c r="AN59" i="60"/>
  <c r="AN94" i="60"/>
  <c r="AN63" i="60"/>
  <c r="AN67" i="60"/>
  <c r="AN102" i="60"/>
  <c r="AN101" i="60"/>
  <c r="AN20" i="60"/>
  <c r="AN23" i="60"/>
  <c r="AN84" i="60"/>
  <c r="AN16" i="60"/>
  <c r="AN29" i="60"/>
  <c r="AN27" i="60"/>
  <c r="AN8" i="60"/>
  <c r="AN64" i="60"/>
  <c r="AN38" i="60"/>
  <c r="AN44" i="60"/>
  <c r="AN71" i="60"/>
  <c r="AN66" i="60"/>
  <c r="AN42" i="60"/>
  <c r="AN86" i="60"/>
  <c r="AN31" i="60"/>
  <c r="AN50" i="60"/>
  <c r="AN88" i="60"/>
  <c r="AN21" i="60"/>
  <c r="AN13" i="60"/>
  <c r="AN34" i="60"/>
  <c r="AN83" i="60"/>
  <c r="AN19" i="60"/>
  <c r="AN110" i="60"/>
  <c r="AN10" i="60"/>
  <c r="AN18" i="60"/>
  <c r="AN43" i="60"/>
  <c r="AN97" i="60"/>
  <c r="AN81" i="60"/>
  <c r="AN92" i="60"/>
  <c r="AN79" i="60"/>
  <c r="AN17" i="60"/>
  <c r="AN74" i="60"/>
  <c r="AN93" i="60"/>
  <c r="AN105" i="60"/>
  <c r="AN41" i="60"/>
  <c r="AN28" i="60"/>
  <c r="AN78" i="60"/>
  <c r="AN53" i="60"/>
  <c r="AN72" i="60"/>
  <c r="AN82" i="60"/>
  <c r="AN111" i="60"/>
  <c r="AN109" i="60"/>
  <c r="AN77" i="60"/>
  <c r="AN76" i="60"/>
  <c r="AN48" i="60"/>
  <c r="AN89" i="60"/>
  <c r="AN65" i="60"/>
  <c r="AN75" i="60"/>
  <c r="AN11" i="60"/>
  <c r="AN26" i="60"/>
  <c r="AN103" i="60"/>
  <c r="AN58" i="60"/>
  <c r="AN9" i="60"/>
  <c r="AN107" i="60"/>
  <c r="AN30" i="60"/>
  <c r="AN73" i="60"/>
  <c r="AN35" i="60"/>
  <c r="AN108" i="60"/>
  <c r="AN51" i="60"/>
  <c r="AN54" i="60"/>
  <c r="AN45" i="60"/>
  <c r="AN99" i="60"/>
  <c r="AN104" i="60"/>
  <c r="AN15" i="60"/>
  <c r="AN32" i="60"/>
  <c r="AN70" i="60"/>
  <c r="AN57" i="60"/>
  <c r="AN87" i="60"/>
  <c r="AN60" i="60"/>
  <c r="AN39" i="60"/>
  <c r="AN14" i="60"/>
  <c r="AN6" i="60"/>
  <c r="AN49" i="60"/>
  <c r="AN55" i="60"/>
  <c r="AN7" i="60"/>
  <c r="AN40" i="60"/>
  <c r="AN12" i="60"/>
  <c r="AN85" i="60"/>
  <c r="AN61" i="60"/>
  <c r="AN98" i="60"/>
  <c r="AN36" i="60"/>
  <c r="AN33" i="60"/>
  <c r="AN95" i="60"/>
  <c r="AN80" i="60"/>
  <c r="AN100" i="60"/>
  <c r="AN56" i="60"/>
  <c r="AN106" i="60"/>
  <c r="AN96" i="60"/>
  <c r="AN37" i="60"/>
  <c r="AN114" i="60"/>
  <c r="H229" i="34"/>
  <c r="D238" i="34"/>
  <c r="Y35" i="49"/>
  <c r="G238" i="34"/>
  <c r="AB35" i="49"/>
  <c r="H222" i="34"/>
  <c r="H227" i="34"/>
  <c r="H253" i="34"/>
  <c r="H252" i="34"/>
  <c r="H247" i="34"/>
  <c r="H235" i="34"/>
  <c r="C238" i="34"/>
  <c r="H254" i="34"/>
  <c r="H243" i="34"/>
  <c r="C263" i="34"/>
  <c r="H261" i="34"/>
  <c r="G263" i="34"/>
  <c r="AI35" i="49"/>
  <c r="D263" i="34"/>
  <c r="AF35" i="49"/>
  <c r="H249" i="34"/>
  <c r="H255" i="34"/>
  <c r="H260" i="34"/>
  <c r="H9" i="44"/>
  <c r="H238" i="34"/>
  <c r="X35" i="49"/>
  <c r="H139" i="44"/>
  <c r="H12" i="44"/>
  <c r="H263" i="34"/>
  <c r="AE35" i="49"/>
  <c r="D136" i="15"/>
  <c r="K13" i="49" s="1"/>
  <c r="H134" i="15"/>
  <c r="G187" i="15"/>
  <c r="H125" i="15"/>
  <c r="D52" i="15"/>
  <c r="H42" i="15"/>
  <c r="H38" i="15"/>
  <c r="G106" i="46"/>
  <c r="G82" i="46" s="1"/>
  <c r="G34" i="46" s="1"/>
  <c r="E52" i="15"/>
  <c r="G52" i="15"/>
  <c r="E104" i="46"/>
  <c r="E80" i="46" s="1"/>
  <c r="F52" i="15"/>
  <c r="H46" i="15"/>
  <c r="C52" i="15"/>
  <c r="H49" i="15"/>
  <c r="H39" i="15"/>
  <c r="H33" i="37"/>
  <c r="H46" i="37"/>
  <c r="H307" i="37"/>
  <c r="P36" i="48"/>
  <c r="H40" i="37"/>
  <c r="E120" i="46"/>
  <c r="E96" i="46" s="1"/>
  <c r="E48" i="46" s="1"/>
  <c r="H51" i="37"/>
  <c r="H38" i="37"/>
  <c r="H128" i="11"/>
  <c r="H47" i="11"/>
  <c r="H32" i="11"/>
  <c r="E52" i="44"/>
  <c r="H35" i="11"/>
  <c r="H49" i="11"/>
  <c r="H116" i="12"/>
  <c r="H299" i="15"/>
  <c r="H11" i="48" s="1"/>
  <c r="F262" i="15"/>
  <c r="F235" i="15"/>
  <c r="F243" i="15"/>
  <c r="F250" i="15"/>
  <c r="F261" i="15"/>
  <c r="F237" i="15"/>
  <c r="F218" i="15"/>
  <c r="F249" i="15"/>
  <c r="F225" i="15"/>
  <c r="F258" i="15"/>
  <c r="F236" i="15"/>
  <c r="E13" i="49"/>
  <c r="F248" i="15"/>
  <c r="F224" i="15"/>
  <c r="F257" i="15"/>
  <c r="F233" i="15"/>
  <c r="F247" i="15"/>
  <c r="F223" i="15"/>
  <c r="F256" i="15"/>
  <c r="F232" i="15"/>
  <c r="F246" i="15"/>
  <c r="F222" i="15"/>
  <c r="F252" i="15"/>
  <c r="F231" i="15"/>
  <c r="F230" i="15"/>
  <c r="F234" i="15"/>
  <c r="F245" i="15"/>
  <c r="F221" i="15"/>
  <c r="F251" i="15"/>
  <c r="F227" i="15"/>
  <c r="F255" i="15"/>
  <c r="F229" i="15"/>
  <c r="F244" i="15"/>
  <c r="F220" i="15"/>
  <c r="F226" i="15"/>
  <c r="F253" i="15"/>
  <c r="F254" i="15"/>
  <c r="F228" i="15"/>
  <c r="F219" i="15"/>
  <c r="F259" i="15"/>
  <c r="F260" i="15"/>
  <c r="E230" i="15"/>
  <c r="E250" i="15"/>
  <c r="D13" i="49"/>
  <c r="E243" i="15"/>
  <c r="E249" i="15"/>
  <c r="E225" i="15"/>
  <c r="E262" i="15"/>
  <c r="E218" i="15"/>
  <c r="E248" i="15"/>
  <c r="E224" i="15"/>
  <c r="E258" i="15"/>
  <c r="E261" i="15"/>
  <c r="E237" i="15"/>
  <c r="E259" i="15"/>
  <c r="E247" i="15"/>
  <c r="E223" i="15"/>
  <c r="E257" i="15"/>
  <c r="E233" i="15"/>
  <c r="E236" i="15"/>
  <c r="E229" i="15"/>
  <c r="E253" i="15"/>
  <c r="E246" i="15"/>
  <c r="E222" i="15"/>
  <c r="E252" i="15"/>
  <c r="E256" i="15"/>
  <c r="E232" i="15"/>
  <c r="E228" i="15"/>
  <c r="E254" i="15"/>
  <c r="E245" i="15"/>
  <c r="E221" i="15"/>
  <c r="E251" i="15"/>
  <c r="E227" i="15"/>
  <c r="E231" i="15"/>
  <c r="E255" i="15"/>
  <c r="E244" i="15"/>
  <c r="E220" i="15"/>
  <c r="E226" i="15"/>
  <c r="E235" i="15"/>
  <c r="E219" i="15"/>
  <c r="E234" i="15"/>
  <c r="E260" i="15"/>
  <c r="G177" i="15"/>
  <c r="E177" i="15"/>
  <c r="F177" i="15"/>
  <c r="D177" i="15"/>
  <c r="C177" i="15"/>
  <c r="D245" i="15"/>
  <c r="D221" i="15"/>
  <c r="D250" i="15"/>
  <c r="D243" i="15"/>
  <c r="D244" i="15"/>
  <c r="D220" i="15"/>
  <c r="D225" i="15"/>
  <c r="D262" i="15"/>
  <c r="D218" i="15"/>
  <c r="D219" i="15"/>
  <c r="D261" i="15"/>
  <c r="D237" i="15"/>
  <c r="D253" i="15"/>
  <c r="D236" i="15"/>
  <c r="D258" i="15"/>
  <c r="D257" i="15"/>
  <c r="D233" i="15"/>
  <c r="D260" i="15"/>
  <c r="D256" i="15"/>
  <c r="D232" i="15"/>
  <c r="D235" i="15"/>
  <c r="D228" i="15"/>
  <c r="D255" i="15"/>
  <c r="D231" i="15"/>
  <c r="D249" i="15"/>
  <c r="D254" i="15"/>
  <c r="D230" i="15"/>
  <c r="D259" i="15"/>
  <c r="C13" i="49"/>
  <c r="D248" i="15"/>
  <c r="D224" i="15"/>
  <c r="D252" i="15"/>
  <c r="D229" i="15"/>
  <c r="D234" i="15"/>
  <c r="D247" i="15"/>
  <c r="D223" i="15"/>
  <c r="D251" i="15"/>
  <c r="D227" i="15"/>
  <c r="D246" i="15"/>
  <c r="D222" i="15"/>
  <c r="D226" i="15"/>
  <c r="C221" i="15"/>
  <c r="C227" i="15"/>
  <c r="C262" i="15"/>
  <c r="C250" i="15"/>
  <c r="C245" i="15"/>
  <c r="C249" i="15"/>
  <c r="C257" i="15"/>
  <c r="C237" i="15"/>
  <c r="G237" i="15"/>
  <c r="H237" i="15"/>
  <c r="H52" i="15"/>
  <c r="C220" i="15"/>
  <c r="C224" i="15"/>
  <c r="C232" i="15"/>
  <c r="C228" i="15"/>
  <c r="C254" i="15"/>
  <c r="C261" i="15"/>
  <c r="C259" i="15"/>
  <c r="C244" i="15"/>
  <c r="C248" i="15"/>
  <c r="C229" i="15"/>
  <c r="G229" i="15"/>
  <c r="H229" i="15"/>
  <c r="C255" i="15"/>
  <c r="C236" i="15"/>
  <c r="C225" i="15"/>
  <c r="C219" i="15"/>
  <c r="C223" i="15"/>
  <c r="C230" i="15"/>
  <c r="C256" i="15"/>
  <c r="C251" i="15"/>
  <c r="C231" i="15"/>
  <c r="B13" i="49"/>
  <c r="C234" i="15"/>
  <c r="G234" i="15"/>
  <c r="H234" i="15"/>
  <c r="C226" i="15"/>
  <c r="C260" i="15"/>
  <c r="C243" i="15"/>
  <c r="C247" i="15"/>
  <c r="C235" i="15"/>
  <c r="C253" i="15"/>
  <c r="C218" i="15"/>
  <c r="C222" i="15"/>
  <c r="C258" i="15"/>
  <c r="C246" i="15"/>
  <c r="C252" i="15"/>
  <c r="C233" i="15"/>
  <c r="H307" i="15"/>
  <c r="P11" i="48" s="1"/>
  <c r="D186" i="15"/>
  <c r="E186" i="15"/>
  <c r="F186" i="15"/>
  <c r="C186" i="15"/>
  <c r="G186" i="15"/>
  <c r="E180" i="15"/>
  <c r="H305" i="15"/>
  <c r="N11" i="48" s="1"/>
  <c r="G221" i="15"/>
  <c r="G219" i="15"/>
  <c r="G218" i="15"/>
  <c r="G253" i="15"/>
  <c r="G259" i="15"/>
  <c r="G235" i="15"/>
  <c r="G251" i="15"/>
  <c r="G220" i="15"/>
  <c r="G228" i="15"/>
  <c r="G257" i="15"/>
  <c r="G223" i="15"/>
  <c r="G222" i="15"/>
  <c r="G249" i="15"/>
  <c r="G313" i="15"/>
  <c r="G363" i="15" s="1"/>
  <c r="G232" i="15"/>
  <c r="F13" i="49"/>
  <c r="F96" i="49" s="1"/>
  <c r="G254" i="15"/>
  <c r="G245" i="15"/>
  <c r="G247" i="15"/>
  <c r="G262" i="15"/>
  <c r="G226" i="15"/>
  <c r="G224" i="15"/>
  <c r="G250" i="15"/>
  <c r="G256" i="15"/>
  <c r="G233" i="15"/>
  <c r="G225" i="15"/>
  <c r="G231" i="15"/>
  <c r="G255" i="15"/>
  <c r="G252" i="15"/>
  <c r="G230" i="15"/>
  <c r="G248" i="15"/>
  <c r="G243" i="15"/>
  <c r="G260" i="15"/>
  <c r="G261" i="15"/>
  <c r="G244" i="15"/>
  <c r="G227" i="15"/>
  <c r="G246" i="15"/>
  <c r="G258" i="15"/>
  <c r="G236" i="15"/>
  <c r="H300" i="15"/>
  <c r="I11" i="48" s="1"/>
  <c r="H359" i="15"/>
  <c r="E304" i="15"/>
  <c r="E354" i="15"/>
  <c r="E121" i="46"/>
  <c r="E97" i="46" s="1"/>
  <c r="D104" i="46"/>
  <c r="D80" i="46" s="1"/>
  <c r="G295" i="15"/>
  <c r="G345" i="15" s="1"/>
  <c r="H48" i="15"/>
  <c r="H303" i="15"/>
  <c r="L11" i="48" s="1"/>
  <c r="D32" i="44"/>
  <c r="D305" i="15"/>
  <c r="D355" i="15" s="1"/>
  <c r="H33" i="15"/>
  <c r="H43" i="15"/>
  <c r="D119" i="46"/>
  <c r="D95" i="46"/>
  <c r="D47" i="46" s="1"/>
  <c r="D52" i="11"/>
  <c r="D259" i="11"/>
  <c r="D234" i="11"/>
  <c r="H48" i="11"/>
  <c r="D52" i="37"/>
  <c r="D259" i="37"/>
  <c r="D234" i="37"/>
  <c r="H48" i="37"/>
  <c r="H312" i="15"/>
  <c r="U11" i="48" s="1"/>
  <c r="H34" i="11"/>
  <c r="H40" i="11"/>
  <c r="D27" i="44"/>
  <c r="D244" i="44" s="1"/>
  <c r="D292" i="44" s="1"/>
  <c r="D250" i="11"/>
  <c r="D225" i="11"/>
  <c r="H39" i="11"/>
  <c r="D250" i="37"/>
  <c r="D225" i="37"/>
  <c r="H39" i="37"/>
  <c r="D175" i="37"/>
  <c r="H352" i="11"/>
  <c r="E38" i="44"/>
  <c r="H45" i="11"/>
  <c r="H41" i="11"/>
  <c r="H302" i="11"/>
  <c r="K8" i="48"/>
  <c r="F39" i="44"/>
  <c r="H51" i="11"/>
  <c r="E305" i="11"/>
  <c r="E355" i="11" s="1"/>
  <c r="F22" i="44"/>
  <c r="H349" i="11"/>
  <c r="G296" i="11"/>
  <c r="G346" i="11" s="1"/>
  <c r="F303" i="11"/>
  <c r="F353" i="11" s="1"/>
  <c r="E115" i="46"/>
  <c r="E91" i="46" s="1"/>
  <c r="E43" i="46" s="1"/>
  <c r="H300" i="11"/>
  <c r="I8" i="48"/>
  <c r="H38" i="11"/>
  <c r="H44" i="11"/>
  <c r="H355" i="11"/>
  <c r="C26" i="44"/>
  <c r="F105" i="46"/>
  <c r="F81" i="46" s="1"/>
  <c r="G23" i="44"/>
  <c r="G240" i="44" s="1"/>
  <c r="G288" i="44" s="1"/>
  <c r="E35" i="44"/>
  <c r="H35" i="44" s="1"/>
  <c r="C38" i="44"/>
  <c r="E300" i="11"/>
  <c r="E350" i="11"/>
  <c r="F304" i="11"/>
  <c r="F354" i="11"/>
  <c r="C299" i="11"/>
  <c r="C349" i="11"/>
  <c r="E118" i="46"/>
  <c r="E94" i="46"/>
  <c r="H354" i="11"/>
  <c r="E27" i="44"/>
  <c r="E244" i="44" s="1"/>
  <c r="E292" i="44" s="1"/>
  <c r="F31" i="44"/>
  <c r="F248" i="44" s="1"/>
  <c r="F296" i="44" s="1"/>
  <c r="H350" i="11"/>
  <c r="F118" i="46"/>
  <c r="F94" i="46" s="1"/>
  <c r="H94" i="46" s="1"/>
  <c r="F295" i="11"/>
  <c r="F345" i="11" s="1"/>
  <c r="G115" i="46"/>
  <c r="G91" i="46"/>
  <c r="G43" i="46" s="1"/>
  <c r="D309" i="11"/>
  <c r="D359" i="11" s="1"/>
  <c r="E122" i="46"/>
  <c r="E98" i="46"/>
  <c r="H98" i="46" s="1"/>
  <c r="H33" i="11"/>
  <c r="D21" i="44"/>
  <c r="D36" i="44"/>
  <c r="D253" i="44" s="1"/>
  <c r="D301" i="44" s="1"/>
  <c r="D115" i="46"/>
  <c r="D91" i="46" s="1"/>
  <c r="H43" i="11"/>
  <c r="E36" i="44"/>
  <c r="E253" i="44"/>
  <c r="E301" i="44" s="1"/>
  <c r="C120" i="46"/>
  <c r="C37" i="44"/>
  <c r="H37" i="11"/>
  <c r="C108" i="46"/>
  <c r="C84" i="46" s="1"/>
  <c r="C25" i="44"/>
  <c r="F52" i="11"/>
  <c r="F297" i="11"/>
  <c r="F347" i="11"/>
  <c r="F107" i="46"/>
  <c r="F83" i="46" s="1"/>
  <c r="H347" i="11"/>
  <c r="H36" i="11"/>
  <c r="H359" i="11"/>
  <c r="F309" i="11"/>
  <c r="F359" i="11" s="1"/>
  <c r="H353" i="11"/>
  <c r="D30" i="44"/>
  <c r="H42" i="11"/>
  <c r="D113" i="46"/>
  <c r="D89" i="46" s="1"/>
  <c r="D41" i="46" s="1"/>
  <c r="D303" i="11"/>
  <c r="D353" i="11"/>
  <c r="D108" i="46"/>
  <c r="D84" i="46" s="1"/>
  <c r="D25" i="44"/>
  <c r="F121" i="46"/>
  <c r="F97" i="46"/>
  <c r="F311" i="11"/>
  <c r="F361" i="11" s="1"/>
  <c r="H50" i="11"/>
  <c r="H305" i="11"/>
  <c r="N8" i="48"/>
  <c r="C180" i="11"/>
  <c r="H117" i="46"/>
  <c r="G310" i="11"/>
  <c r="G360" i="11"/>
  <c r="G121" i="46"/>
  <c r="G97" i="46" s="1"/>
  <c r="G49" i="46" s="1"/>
  <c r="H93" i="46"/>
  <c r="E52" i="11"/>
  <c r="G109" i="46"/>
  <c r="D110" i="46"/>
  <c r="C36" i="44"/>
  <c r="C253" i="44"/>
  <c r="C301" i="44" s="1"/>
  <c r="G52" i="11"/>
  <c r="G114" i="46"/>
  <c r="G90" i="46" s="1"/>
  <c r="D29" i="44"/>
  <c r="H29" i="44" s="1"/>
  <c r="D116" i="46"/>
  <c r="D92" i="46" s="1"/>
  <c r="F104" i="46"/>
  <c r="F80" i="46" s="1"/>
  <c r="H80" i="46" s="1"/>
  <c r="C52" i="11"/>
  <c r="G20" i="44"/>
  <c r="G237" i="44" s="1"/>
  <c r="G285" i="44" s="1"/>
  <c r="E309" i="11"/>
  <c r="E359" i="11" s="1"/>
  <c r="G110" i="46"/>
  <c r="G86" i="46" s="1"/>
  <c r="F24" i="44"/>
  <c r="C31" i="44"/>
  <c r="F119" i="46"/>
  <c r="F95" i="46" s="1"/>
  <c r="F27" i="44"/>
  <c r="F244" i="44"/>
  <c r="F292" i="44" s="1"/>
  <c r="E107" i="46"/>
  <c r="E83" i="46" s="1"/>
  <c r="C113" i="46"/>
  <c r="C89" i="46"/>
  <c r="F113" i="46"/>
  <c r="F89" i="46" s="1"/>
  <c r="F41" i="46" s="1"/>
  <c r="H77" i="37"/>
  <c r="C115" i="46"/>
  <c r="C91" i="46" s="1"/>
  <c r="H91" i="46" s="1"/>
  <c r="E21" i="44"/>
  <c r="H61" i="37"/>
  <c r="H46" i="44"/>
  <c r="G36" i="44"/>
  <c r="H44" i="37"/>
  <c r="H305" i="37"/>
  <c r="N36" i="48"/>
  <c r="C81" i="37"/>
  <c r="G300" i="37"/>
  <c r="G350" i="37"/>
  <c r="C32" i="44"/>
  <c r="H32" i="44" s="1"/>
  <c r="H32" i="37"/>
  <c r="H353" i="37"/>
  <c r="F103" i="46"/>
  <c r="F79" i="46" s="1"/>
  <c r="F52" i="44"/>
  <c r="G27" i="44"/>
  <c r="F21" i="44"/>
  <c r="F36" i="44"/>
  <c r="F253" i="44"/>
  <c r="F301" i="44" s="1"/>
  <c r="H53" i="44"/>
  <c r="H111" i="46"/>
  <c r="F81" i="37"/>
  <c r="F309" i="37"/>
  <c r="F359" i="37" s="1"/>
  <c r="E24" i="44"/>
  <c r="C305" i="37"/>
  <c r="C355" i="37"/>
  <c r="G49" i="44"/>
  <c r="G55" i="44"/>
  <c r="C304" i="37"/>
  <c r="C354" i="37"/>
  <c r="F58" i="44"/>
  <c r="D58" i="44"/>
  <c r="H36" i="37"/>
  <c r="E48" i="44"/>
  <c r="H48" i="44" s="1"/>
  <c r="H39" i="44"/>
  <c r="C114" i="46"/>
  <c r="C90" i="46"/>
  <c r="F20" i="44"/>
  <c r="E61" i="44"/>
  <c r="G44" i="44"/>
  <c r="H75" i="37"/>
  <c r="H43" i="37"/>
  <c r="H304" i="37"/>
  <c r="M36" i="48"/>
  <c r="H350" i="37"/>
  <c r="G60" i="44"/>
  <c r="H65" i="37"/>
  <c r="H87" i="46"/>
  <c r="D118" i="46"/>
  <c r="D94" i="46"/>
  <c r="C24" i="44"/>
  <c r="H72" i="37"/>
  <c r="E81" i="37"/>
  <c r="E47" i="44"/>
  <c r="E59" i="44"/>
  <c r="C55" i="44"/>
  <c r="D81" i="37"/>
  <c r="G295" i="37"/>
  <c r="G345" i="37" s="1"/>
  <c r="H76" i="37"/>
  <c r="G57" i="44"/>
  <c r="C309" i="37"/>
  <c r="C359" i="37" s="1"/>
  <c r="H106" i="46"/>
  <c r="D33" i="44"/>
  <c r="E55" i="44"/>
  <c r="H78" i="37"/>
  <c r="E304" i="37"/>
  <c r="E354" i="37" s="1"/>
  <c r="G105" i="46"/>
  <c r="G81" i="46"/>
  <c r="G33" i="46" s="1"/>
  <c r="F110" i="46"/>
  <c r="F86" i="46" s="1"/>
  <c r="F38" i="46" s="1"/>
  <c r="C52" i="37"/>
  <c r="C219" i="37"/>
  <c r="F300" i="37"/>
  <c r="F350" i="37" s="1"/>
  <c r="D223" i="37"/>
  <c r="H359" i="37"/>
  <c r="H354" i="37"/>
  <c r="H34" i="44"/>
  <c r="D47" i="44"/>
  <c r="C49" i="44"/>
  <c r="H130" i="37"/>
  <c r="E182" i="37"/>
  <c r="H118" i="37"/>
  <c r="G170" i="37" s="1"/>
  <c r="H170" i="37" s="1"/>
  <c r="H28" i="44"/>
  <c r="H66" i="37"/>
  <c r="D52" i="44"/>
  <c r="E114" i="46"/>
  <c r="H41" i="37"/>
  <c r="H64" i="37"/>
  <c r="H80" i="37"/>
  <c r="D112" i="46"/>
  <c r="D123" i="46" s="1"/>
  <c r="E31" i="44"/>
  <c r="C61" i="44"/>
  <c r="H61" i="44" s="1"/>
  <c r="H69" i="37"/>
  <c r="H74" i="37"/>
  <c r="H68" i="37"/>
  <c r="D63" i="44"/>
  <c r="C119" i="46"/>
  <c r="G22" i="44"/>
  <c r="H22" i="44" s="1"/>
  <c r="G239" i="44"/>
  <c r="G287" i="44" s="1"/>
  <c r="D23" i="44"/>
  <c r="E51" i="44"/>
  <c r="H51" i="44" s="1"/>
  <c r="E63" i="44"/>
  <c r="G81" i="37"/>
  <c r="H309" i="37"/>
  <c r="R36" i="48"/>
  <c r="H45" i="37"/>
  <c r="E52" i="37"/>
  <c r="E232" i="37"/>
  <c r="D260" i="37"/>
  <c r="D249" i="37"/>
  <c r="D252" i="37"/>
  <c r="H127" i="37"/>
  <c r="H121" i="37"/>
  <c r="H82" i="46"/>
  <c r="H126" i="37"/>
  <c r="C261" i="37"/>
  <c r="C237" i="37"/>
  <c r="H131" i="37"/>
  <c r="H119" i="37"/>
  <c r="D86" i="46"/>
  <c r="C170" i="37"/>
  <c r="G85" i="46"/>
  <c r="H135" i="37"/>
  <c r="H134" i="37"/>
  <c r="H122" i="37"/>
  <c r="H116" i="37"/>
  <c r="E220" i="37"/>
  <c r="G52" i="37"/>
  <c r="F115" i="46"/>
  <c r="F91" i="46"/>
  <c r="F43" i="46" s="1"/>
  <c r="G305" i="37"/>
  <c r="G355" i="37" s="1"/>
  <c r="H300" i="37"/>
  <c r="I36" i="48" s="1"/>
  <c r="F52" i="37"/>
  <c r="H35" i="37"/>
  <c r="D97" i="46"/>
  <c r="G358" i="17"/>
  <c r="H257" i="17"/>
  <c r="H236" i="17"/>
  <c r="H221" i="17"/>
  <c r="H248" i="17"/>
  <c r="H224" i="17"/>
  <c r="H244" i="17"/>
  <c r="H218" i="17"/>
  <c r="G343" i="17"/>
  <c r="C353" i="17"/>
  <c r="H259" i="17"/>
  <c r="J13" i="48"/>
  <c r="G228" i="17"/>
  <c r="H228" i="17"/>
  <c r="G231" i="17"/>
  <c r="H231" i="17"/>
  <c r="G253" i="17"/>
  <c r="G256" i="17"/>
  <c r="G225" i="17"/>
  <c r="G250" i="17"/>
  <c r="G263" i="17"/>
  <c r="H226" i="15"/>
  <c r="H20" i="44"/>
  <c r="H233" i="15"/>
  <c r="C259" i="37"/>
  <c r="C224" i="37"/>
  <c r="H52" i="44"/>
  <c r="C260" i="37"/>
  <c r="C255" i="37"/>
  <c r="C258" i="37"/>
  <c r="C229" i="37"/>
  <c r="D220" i="37"/>
  <c r="C246" i="37"/>
  <c r="C226" i="37"/>
  <c r="C225" i="37"/>
  <c r="C253" i="37"/>
  <c r="C220" i="37"/>
  <c r="C232" i="37"/>
  <c r="C248" i="37"/>
  <c r="C245" i="37"/>
  <c r="C236" i="37"/>
  <c r="C243" i="37"/>
  <c r="D232" i="37"/>
  <c r="H58" i="44"/>
  <c r="H252" i="15"/>
  <c r="H248" i="15"/>
  <c r="H249" i="15"/>
  <c r="H255" i="15"/>
  <c r="C40" i="44"/>
  <c r="C205" i="44" s="1"/>
  <c r="H246" i="15"/>
  <c r="H231" i="15"/>
  <c r="H244" i="15"/>
  <c r="H245" i="15"/>
  <c r="H177" i="15"/>
  <c r="H257" i="15"/>
  <c r="G238" i="15"/>
  <c r="AB13" i="49"/>
  <c r="H258" i="15"/>
  <c r="H251" i="15"/>
  <c r="H259" i="15"/>
  <c r="H250" i="15"/>
  <c r="F263" i="15"/>
  <c r="AH13" i="49"/>
  <c r="H309" i="15"/>
  <c r="R11" i="48" s="1"/>
  <c r="H222" i="15"/>
  <c r="H261" i="15"/>
  <c r="H262" i="15"/>
  <c r="H218" i="15"/>
  <c r="C238" i="15"/>
  <c r="H256" i="15"/>
  <c r="H254" i="15"/>
  <c r="D238" i="15"/>
  <c r="Y13" i="49"/>
  <c r="H253" i="15"/>
  <c r="H230" i="15"/>
  <c r="H228" i="15"/>
  <c r="H227" i="15"/>
  <c r="E238" i="15"/>
  <c r="Z13" i="49"/>
  <c r="H235" i="15"/>
  <c r="H223" i="15"/>
  <c r="H232" i="15"/>
  <c r="H221" i="15"/>
  <c r="F238" i="15"/>
  <c r="AA13" i="49"/>
  <c r="H247" i="15"/>
  <c r="H219" i="15"/>
  <c r="H224" i="15"/>
  <c r="G263" i="15"/>
  <c r="AI13" i="49"/>
  <c r="H243" i="15"/>
  <c r="C263" i="15"/>
  <c r="H225" i="15"/>
  <c r="H220" i="15"/>
  <c r="H84" i="46"/>
  <c r="H260" i="15"/>
  <c r="H236" i="15"/>
  <c r="D263" i="15"/>
  <c r="AF13" i="49"/>
  <c r="E263" i="15"/>
  <c r="AG13" i="49"/>
  <c r="H21" i="44"/>
  <c r="H104" i="46"/>
  <c r="H103" i="46"/>
  <c r="H23" i="44"/>
  <c r="D177" i="11"/>
  <c r="H25" i="44"/>
  <c r="H24" i="44"/>
  <c r="H118" i="46"/>
  <c r="H122" i="46"/>
  <c r="H304" i="11"/>
  <c r="M8" i="48" s="1"/>
  <c r="H114" i="46"/>
  <c r="H108" i="46"/>
  <c r="H299" i="11"/>
  <c r="H8" i="48"/>
  <c r="H107" i="46"/>
  <c r="H309" i="11"/>
  <c r="R8" i="48"/>
  <c r="D244" i="11"/>
  <c r="D248" i="11"/>
  <c r="D255" i="11"/>
  <c r="D262" i="11"/>
  <c r="D243" i="11"/>
  <c r="D219" i="11"/>
  <c r="D223" i="11"/>
  <c r="D230" i="11"/>
  <c r="D237" i="11"/>
  <c r="C10" i="49"/>
  <c r="D218" i="11"/>
  <c r="D251" i="11"/>
  <c r="D245" i="11"/>
  <c r="D249" i="11"/>
  <c r="D226" i="11"/>
  <c r="D256" i="11"/>
  <c r="D253" i="11"/>
  <c r="D220" i="11"/>
  <c r="D224" i="11"/>
  <c r="D231" i="11"/>
  <c r="D252" i="11"/>
  <c r="D228" i="11"/>
  <c r="D246" i="11"/>
  <c r="D227" i="11"/>
  <c r="D257" i="11"/>
  <c r="D260" i="11"/>
  <c r="D221" i="11"/>
  <c r="D232" i="11"/>
  <c r="D235" i="11"/>
  <c r="D247" i="11"/>
  <c r="D254" i="11"/>
  <c r="D258" i="11"/>
  <c r="D261" i="11"/>
  <c r="D233" i="11"/>
  <c r="D236" i="11"/>
  <c r="D222" i="11"/>
  <c r="D229" i="11"/>
  <c r="H27" i="44"/>
  <c r="F245" i="11"/>
  <c r="F249" i="11"/>
  <c r="F251" i="11"/>
  <c r="F259" i="11"/>
  <c r="F234" i="11"/>
  <c r="F220" i="11"/>
  <c r="F224" i="11"/>
  <c r="F226" i="11"/>
  <c r="F258" i="11"/>
  <c r="F260" i="11"/>
  <c r="F243" i="11"/>
  <c r="F233" i="11"/>
  <c r="F235" i="11"/>
  <c r="F218" i="11"/>
  <c r="F246" i="11"/>
  <c r="F250" i="11"/>
  <c r="F252" i="11"/>
  <c r="F221" i="11"/>
  <c r="F225" i="11"/>
  <c r="F227" i="11"/>
  <c r="F261" i="11"/>
  <c r="F255" i="11"/>
  <c r="F253" i="11"/>
  <c r="F254" i="11"/>
  <c r="F247" i="11"/>
  <c r="F236" i="11"/>
  <c r="F222" i="11"/>
  <c r="F256" i="11"/>
  <c r="F231" i="11"/>
  <c r="F262" i="11"/>
  <c r="F244" i="11"/>
  <c r="F248" i="11"/>
  <c r="F237" i="11"/>
  <c r="F230" i="11"/>
  <c r="F219" i="11"/>
  <c r="F223" i="11"/>
  <c r="F257" i="11"/>
  <c r="E10" i="49"/>
  <c r="F229" i="11"/>
  <c r="F232" i="11"/>
  <c r="F228" i="11"/>
  <c r="G222" i="11"/>
  <c r="G251" i="11"/>
  <c r="G256" i="11"/>
  <c r="G230" i="11"/>
  <c r="G218" i="11"/>
  <c r="G249" i="11"/>
  <c r="G243" i="11"/>
  <c r="G231" i="11"/>
  <c r="G257" i="11"/>
  <c r="F10" i="49"/>
  <c r="G229" i="11"/>
  <c r="G224" i="11"/>
  <c r="G252" i="11"/>
  <c r="G246" i="11"/>
  <c r="G232" i="11"/>
  <c r="G236" i="11"/>
  <c r="G226" i="11"/>
  <c r="G262" i="11"/>
  <c r="G227" i="11"/>
  <c r="G233" i="11"/>
  <c r="G259" i="11"/>
  <c r="G235" i="11"/>
  <c r="G223" i="11"/>
  <c r="G248" i="11"/>
  <c r="G250" i="11"/>
  <c r="G234" i="11"/>
  <c r="G221" i="11"/>
  <c r="G247" i="11"/>
  <c r="G261" i="11"/>
  <c r="G225" i="11"/>
  <c r="G237" i="11"/>
  <c r="G260" i="11"/>
  <c r="G258" i="11"/>
  <c r="G244" i="11"/>
  <c r="G253" i="11"/>
  <c r="G254" i="11"/>
  <c r="G228" i="11"/>
  <c r="G220" i="11"/>
  <c r="G219" i="11"/>
  <c r="G255" i="11"/>
  <c r="G245" i="11"/>
  <c r="H303" i="11"/>
  <c r="L8" i="48" s="1"/>
  <c r="D247" i="44"/>
  <c r="D295" i="44" s="1"/>
  <c r="H36" i="44"/>
  <c r="E227" i="11"/>
  <c r="E234" i="11"/>
  <c r="E259" i="11"/>
  <c r="E247" i="11"/>
  <c r="E235" i="11"/>
  <c r="E222" i="11"/>
  <c r="E261" i="11"/>
  <c r="E244" i="11"/>
  <c r="E248" i="11"/>
  <c r="E256" i="11"/>
  <c r="E236" i="11"/>
  <c r="E229" i="11"/>
  <c r="E219" i="11"/>
  <c r="E223" i="11"/>
  <c r="E231" i="11"/>
  <c r="D10" i="49"/>
  <c r="E228" i="11"/>
  <c r="E253" i="11"/>
  <c r="E262" i="11"/>
  <c r="E230" i="11"/>
  <c r="E260" i="11"/>
  <c r="E245" i="11"/>
  <c r="E249" i="11"/>
  <c r="E257" i="11"/>
  <c r="E237" i="11"/>
  <c r="E255" i="11"/>
  <c r="E220" i="11"/>
  <c r="E224" i="11"/>
  <c r="E251" i="11"/>
  <c r="E232" i="11"/>
  <c r="E243" i="11"/>
  <c r="E226" i="11"/>
  <c r="E254" i="11"/>
  <c r="E218" i="11"/>
  <c r="E246" i="11"/>
  <c r="E250" i="11"/>
  <c r="E258" i="11"/>
  <c r="E233" i="11"/>
  <c r="E225" i="11"/>
  <c r="E221" i="11"/>
  <c r="E252" i="11"/>
  <c r="C220" i="11"/>
  <c r="C249" i="11"/>
  <c r="C226" i="11"/>
  <c r="C230" i="11"/>
  <c r="C231" i="11"/>
  <c r="C232" i="11"/>
  <c r="C233" i="11"/>
  <c r="C237" i="11"/>
  <c r="C246" i="11"/>
  <c r="C224" i="11"/>
  <c r="C260" i="11"/>
  <c r="B10" i="49"/>
  <c r="C234" i="11"/>
  <c r="C221" i="11"/>
  <c r="C235" i="11"/>
  <c r="H52" i="11"/>
  <c r="C243" i="11"/>
  <c r="C247" i="11"/>
  <c r="C261" i="11"/>
  <c r="C253" i="11"/>
  <c r="C218" i="11"/>
  <c r="C222" i="11"/>
  <c r="C236" i="11"/>
  <c r="C250" i="11"/>
  <c r="C248" i="11"/>
  <c r="C223" i="11"/>
  <c r="C254" i="11"/>
  <c r="C229" i="11"/>
  <c r="C252" i="11"/>
  <c r="C259" i="11"/>
  <c r="C244" i="11"/>
  <c r="C227" i="11"/>
  <c r="C228" i="11"/>
  <c r="C219" i="11"/>
  <c r="C225" i="11"/>
  <c r="C256" i="11"/>
  <c r="C245" i="11"/>
  <c r="C255" i="11"/>
  <c r="C251" i="11"/>
  <c r="C257" i="11"/>
  <c r="C262" i="11"/>
  <c r="C258" i="11"/>
  <c r="H297" i="11"/>
  <c r="F8" i="48" s="1"/>
  <c r="C96" i="46"/>
  <c r="E224" i="37"/>
  <c r="C233" i="37"/>
  <c r="C257" i="37"/>
  <c r="C223" i="37"/>
  <c r="D261" i="37"/>
  <c r="H44" i="44"/>
  <c r="C221" i="37"/>
  <c r="C256" i="37"/>
  <c r="C244" i="37"/>
  <c r="C38" i="49"/>
  <c r="C250" i="37"/>
  <c r="C228" i="37"/>
  <c r="C230" i="37"/>
  <c r="C218" i="37"/>
  <c r="D231" i="37"/>
  <c r="C222" i="37"/>
  <c r="C227" i="37"/>
  <c r="B38" i="49"/>
  <c r="C251" i="37"/>
  <c r="D229" i="37"/>
  <c r="C235" i="37"/>
  <c r="C231" i="37"/>
  <c r="C249" i="37"/>
  <c r="D233" i="37"/>
  <c r="E170" i="37"/>
  <c r="C247" i="37"/>
  <c r="C252" i="37"/>
  <c r="C254" i="37"/>
  <c r="C262" i="37"/>
  <c r="C263" i="37"/>
  <c r="D230" i="37"/>
  <c r="E234" i="37"/>
  <c r="C234" i="37"/>
  <c r="D247" i="37"/>
  <c r="H60" i="44"/>
  <c r="E250" i="37"/>
  <c r="E226" i="37"/>
  <c r="E227" i="37"/>
  <c r="D256" i="37"/>
  <c r="D246" i="37"/>
  <c r="D244" i="37"/>
  <c r="D251" i="37"/>
  <c r="E90" i="46"/>
  <c r="E259" i="37"/>
  <c r="E221" i="37"/>
  <c r="E258" i="37"/>
  <c r="E256" i="37"/>
  <c r="E257" i="37"/>
  <c r="E247" i="37"/>
  <c r="E248" i="37"/>
  <c r="E249" i="37"/>
  <c r="D182" i="37"/>
  <c r="D257" i="37"/>
  <c r="D228" i="37"/>
  <c r="D248" i="37"/>
  <c r="E244" i="37"/>
  <c r="E245" i="37"/>
  <c r="E246" i="37"/>
  <c r="C182" i="37"/>
  <c r="D254" i="37"/>
  <c r="D258" i="37"/>
  <c r="D245" i="37"/>
  <c r="H47" i="44"/>
  <c r="H57" i="44"/>
  <c r="E230" i="37"/>
  <c r="E228" i="37"/>
  <c r="E243" i="37"/>
  <c r="D38" i="49"/>
  <c r="D170" i="37"/>
  <c r="G182" i="37"/>
  <c r="D237" i="37"/>
  <c r="D218" i="37"/>
  <c r="D255" i="37"/>
  <c r="E218" i="37"/>
  <c r="E253" i="37"/>
  <c r="E237" i="37"/>
  <c r="E254" i="37"/>
  <c r="E236" i="37"/>
  <c r="F182" i="37"/>
  <c r="D227" i="37"/>
  <c r="D235" i="37"/>
  <c r="D253" i="37"/>
  <c r="E233" i="37"/>
  <c r="E229" i="37"/>
  <c r="E235" i="37"/>
  <c r="E252" i="37"/>
  <c r="F170" i="37"/>
  <c r="D224" i="37"/>
  <c r="D222" i="37"/>
  <c r="D236" i="37"/>
  <c r="H81" i="37"/>
  <c r="C64" i="44"/>
  <c r="H49" i="44"/>
  <c r="H52" i="37"/>
  <c r="E225" i="37"/>
  <c r="E262" i="37"/>
  <c r="E251" i="37"/>
  <c r="E255" i="37"/>
  <c r="D221" i="37"/>
  <c r="D219" i="37"/>
  <c r="D226" i="37"/>
  <c r="H55" i="44"/>
  <c r="E222" i="37"/>
  <c r="E231" i="37"/>
  <c r="E260" i="37"/>
  <c r="E261" i="37"/>
  <c r="D262" i="37"/>
  <c r="D243" i="37"/>
  <c r="F243" i="37"/>
  <c r="G243" i="37"/>
  <c r="H243" i="37"/>
  <c r="C95" i="46"/>
  <c r="H119" i="46"/>
  <c r="E248" i="44"/>
  <c r="E296" i="44" s="1"/>
  <c r="H59" i="44"/>
  <c r="E219" i="37"/>
  <c r="E223" i="37"/>
  <c r="H63" i="44"/>
  <c r="D88" i="46"/>
  <c r="H88" i="46" s="1"/>
  <c r="H112" i="46"/>
  <c r="D38" i="46"/>
  <c r="G250" i="37"/>
  <c r="G230" i="37"/>
  <c r="G258" i="37"/>
  <c r="G225" i="37"/>
  <c r="G259" i="37"/>
  <c r="G218" i="37"/>
  <c r="G245" i="37"/>
  <c r="G253" i="37"/>
  <c r="G234" i="37"/>
  <c r="G237" i="37"/>
  <c r="F237" i="37"/>
  <c r="H237" i="37"/>
  <c r="G261" i="37"/>
  <c r="G228" i="37"/>
  <c r="G257" i="37"/>
  <c r="G229" i="37"/>
  <c r="G260" i="37"/>
  <c r="G232" i="37"/>
  <c r="G236" i="37"/>
  <c r="F38" i="49"/>
  <c r="G219" i="37"/>
  <c r="G235" i="37"/>
  <c r="G227" i="37"/>
  <c r="G221" i="37"/>
  <c r="G262" i="37"/>
  <c r="G233" i="37"/>
  <c r="G224" i="37"/>
  <c r="G251" i="37"/>
  <c r="G254" i="37"/>
  <c r="G256" i="37"/>
  <c r="G249" i="37"/>
  <c r="G222" i="37"/>
  <c r="G220" i="37"/>
  <c r="G248" i="37"/>
  <c r="G246" i="37"/>
  <c r="G255" i="37"/>
  <c r="G231" i="37"/>
  <c r="G223" i="37"/>
  <c r="F223" i="37"/>
  <c r="H223" i="37"/>
  <c r="G252" i="37"/>
  <c r="G226" i="37"/>
  <c r="G244" i="37"/>
  <c r="G247" i="37"/>
  <c r="G37" i="46"/>
  <c r="H115" i="46"/>
  <c r="D171" i="37"/>
  <c r="F261" i="37"/>
  <c r="E38" i="49"/>
  <c r="F252" i="37"/>
  <c r="F236" i="37"/>
  <c r="F246" i="37"/>
  <c r="F249" i="37"/>
  <c r="F227" i="37"/>
  <c r="F257" i="37"/>
  <c r="F230" i="37"/>
  <c r="F221" i="37"/>
  <c r="F224" i="37"/>
  <c r="F232" i="37"/>
  <c r="H232" i="37"/>
  <c r="F255" i="37"/>
  <c r="F235" i="37"/>
  <c r="F234" i="37"/>
  <c r="H234" i="37"/>
  <c r="F251" i="37"/>
  <c r="F245" i="37"/>
  <c r="F248" i="37"/>
  <c r="F226" i="37"/>
  <c r="F256" i="37"/>
  <c r="F259" i="37"/>
  <c r="F218" i="37"/>
  <c r="F220" i="37"/>
  <c r="F231" i="37"/>
  <c r="F228" i="37"/>
  <c r="H228" i="37"/>
  <c r="F262" i="37"/>
  <c r="F229" i="37"/>
  <c r="F254" i="37"/>
  <c r="F253" i="37"/>
  <c r="F244" i="37"/>
  <c r="F247" i="37"/>
  <c r="F250" i="37"/>
  <c r="H250" i="37"/>
  <c r="F258" i="37"/>
  <c r="F219" i="37"/>
  <c r="F222" i="37"/>
  <c r="F225" i="37"/>
  <c r="F233" i="37"/>
  <c r="F260" i="37"/>
  <c r="D183" i="37"/>
  <c r="G183" i="37"/>
  <c r="C183" i="37"/>
  <c r="E183" i="37"/>
  <c r="H260" i="37"/>
  <c r="F178" i="37"/>
  <c r="G178" i="37"/>
  <c r="C178" i="37"/>
  <c r="D178" i="37"/>
  <c r="E168" i="37"/>
  <c r="C238" i="37"/>
  <c r="E174" i="37"/>
  <c r="F174" i="37"/>
  <c r="H174" i="37" s="1"/>
  <c r="C174" i="37"/>
  <c r="D174" i="37"/>
  <c r="G174" i="37"/>
  <c r="C187" i="37"/>
  <c r="D187" i="37"/>
  <c r="F187" i="37"/>
  <c r="G187" i="37"/>
  <c r="C41" i="46"/>
  <c r="C172" i="44"/>
  <c r="C174" i="44"/>
  <c r="C199" i="44"/>
  <c r="C191" i="44"/>
  <c r="C180" i="44"/>
  <c r="C184" i="44"/>
  <c r="C165" i="44"/>
  <c r="C196" i="44"/>
  <c r="C179" i="44"/>
  <c r="C208" i="44"/>
  <c r="C169" i="44"/>
  <c r="C177" i="44"/>
  <c r="C204" i="44"/>
  <c r="C175" i="44"/>
  <c r="C189" i="44"/>
  <c r="C207" i="44"/>
  <c r="C168" i="44"/>
  <c r="C192" i="44"/>
  <c r="C195" i="44"/>
  <c r="C183" i="44"/>
  <c r="C166" i="44"/>
  <c r="C194" i="44"/>
  <c r="C201" i="44"/>
  <c r="C206" i="44"/>
  <c r="C170" i="44"/>
  <c r="C190" i="44"/>
  <c r="C197" i="44"/>
  <c r="C203" i="44"/>
  <c r="G179" i="37"/>
  <c r="C179" i="37"/>
  <c r="E179" i="37"/>
  <c r="H179" i="37" s="1"/>
  <c r="F179" i="37"/>
  <c r="D179" i="37"/>
  <c r="G186" i="37"/>
  <c r="C186" i="37"/>
  <c r="D186" i="37"/>
  <c r="E186" i="37"/>
  <c r="F186" i="37"/>
  <c r="AI15" i="49"/>
  <c r="H263" i="17"/>
  <c r="H250" i="17"/>
  <c r="G238" i="17"/>
  <c r="H225" i="17"/>
  <c r="H256" i="17"/>
  <c r="H253" i="17"/>
  <c r="H246" i="37"/>
  <c r="H259" i="37"/>
  <c r="H227" i="37"/>
  <c r="H256" i="37"/>
  <c r="H261" i="37"/>
  <c r="H231" i="37"/>
  <c r="H244" i="37"/>
  <c r="E238" i="37"/>
  <c r="Z38" i="49"/>
  <c r="H263" i="15"/>
  <c r="AE13" i="49"/>
  <c r="H238" i="15"/>
  <c r="X13" i="49"/>
  <c r="H237" i="11"/>
  <c r="H231" i="11"/>
  <c r="H234" i="11"/>
  <c r="H228" i="11"/>
  <c r="H257" i="11"/>
  <c r="H252" i="11"/>
  <c r="H243" i="11"/>
  <c r="C263" i="11"/>
  <c r="H251" i="11"/>
  <c r="H229" i="11"/>
  <c r="H230" i="11"/>
  <c r="E238" i="11"/>
  <c r="Z10" i="49"/>
  <c r="H255" i="11"/>
  <c r="H254" i="11"/>
  <c r="H235" i="11"/>
  <c r="H226" i="11"/>
  <c r="D238" i="11"/>
  <c r="Y10" i="49"/>
  <c r="H245" i="11"/>
  <c r="H223" i="11"/>
  <c r="H221" i="11"/>
  <c r="H249" i="11"/>
  <c r="H248" i="11"/>
  <c r="H220" i="11"/>
  <c r="H225" i="11"/>
  <c r="H250" i="11"/>
  <c r="E263" i="11"/>
  <c r="AG10" i="49"/>
  <c r="G263" i="11"/>
  <c r="AI10" i="49"/>
  <c r="F238" i="11"/>
  <c r="AA10" i="49"/>
  <c r="H256" i="11"/>
  <c r="H219" i="11"/>
  <c r="H236" i="11"/>
  <c r="H260" i="11"/>
  <c r="H224" i="11"/>
  <c r="H222" i="11"/>
  <c r="G238" i="11"/>
  <c r="AB10" i="49"/>
  <c r="H227" i="11"/>
  <c r="H218" i="11"/>
  <c r="C238" i="11"/>
  <c r="H246" i="11"/>
  <c r="F263" i="11"/>
  <c r="AH10" i="49"/>
  <c r="D263" i="11"/>
  <c r="AF10" i="49"/>
  <c r="H258" i="11"/>
  <c r="H244" i="11"/>
  <c r="H253" i="11"/>
  <c r="H262" i="11"/>
  <c r="H261" i="11"/>
  <c r="H233" i="11"/>
  <c r="H259" i="11"/>
  <c r="H247" i="11"/>
  <c r="H232" i="11"/>
  <c r="D263" i="37"/>
  <c r="AF38" i="49"/>
  <c r="H230" i="37"/>
  <c r="H248" i="37"/>
  <c r="H221" i="37"/>
  <c r="H233" i="37"/>
  <c r="H236" i="37"/>
  <c r="E263" i="37"/>
  <c r="AG38" i="49"/>
  <c r="H220" i="37"/>
  <c r="H235" i="37"/>
  <c r="H255" i="37"/>
  <c r="H222" i="37"/>
  <c r="D238" i="37"/>
  <c r="Y38" i="49"/>
  <c r="H224" i="37"/>
  <c r="H253" i="37"/>
  <c r="H226" i="37"/>
  <c r="H254" i="37"/>
  <c r="C47" i="46"/>
  <c r="H245" i="37"/>
  <c r="H182" i="37"/>
  <c r="H249" i="37"/>
  <c r="H229" i="37"/>
  <c r="H225" i="37"/>
  <c r="E42" i="46"/>
  <c r="H219" i="37"/>
  <c r="X38" i="49"/>
  <c r="F263" i="37"/>
  <c r="AH38" i="49"/>
  <c r="H186" i="37"/>
  <c r="F238" i="37"/>
  <c r="AA38" i="49"/>
  <c r="H258" i="37"/>
  <c r="H252" i="37"/>
  <c r="AE38" i="49"/>
  <c r="H262" i="37"/>
  <c r="G263" i="37"/>
  <c r="AI38" i="49"/>
  <c r="H257" i="37"/>
  <c r="G238" i="37"/>
  <c r="AB38" i="49"/>
  <c r="H251" i="37"/>
  <c r="H218" i="37"/>
  <c r="H247" i="37"/>
  <c r="H238" i="17"/>
  <c r="AB15" i="49"/>
  <c r="X10" i="49"/>
  <c r="H238" i="11"/>
  <c r="H263" i="11"/>
  <c r="AE10" i="49"/>
  <c r="H263" i="37"/>
  <c r="H238" i="37"/>
  <c r="F163" i="25"/>
  <c r="D180" i="25"/>
  <c r="G175" i="25"/>
  <c r="C175" i="25"/>
  <c r="H175" i="25"/>
  <c r="D175" i="25"/>
  <c r="H134" i="25"/>
  <c r="C186" i="25"/>
  <c r="H124" i="25"/>
  <c r="E176" i="25"/>
  <c r="F175" i="25"/>
  <c r="H135" i="25"/>
  <c r="H117" i="25"/>
  <c r="F186" i="25"/>
  <c r="E175" i="25"/>
  <c r="I150" i="25"/>
  <c r="E163" i="25"/>
  <c r="E136" i="25"/>
  <c r="L25" i="49"/>
  <c r="H118" i="25"/>
  <c r="H120" i="25"/>
  <c r="D168" i="25"/>
  <c r="F136" i="25"/>
  <c r="M25" i="49"/>
  <c r="H119" i="25"/>
  <c r="C173" i="25"/>
  <c r="E173" i="25"/>
  <c r="G184" i="25"/>
  <c r="F184" i="25"/>
  <c r="E184" i="25"/>
  <c r="H184" i="25"/>
  <c r="E177" i="25"/>
  <c r="E169" i="25"/>
  <c r="G136" i="25"/>
  <c r="N25" i="49"/>
  <c r="G174" i="25"/>
  <c r="D174" i="25"/>
  <c r="C174" i="25"/>
  <c r="H174" i="25"/>
  <c r="H125" i="25"/>
  <c r="F179" i="25"/>
  <c r="I154" i="25"/>
  <c r="G186" i="25"/>
  <c r="G163" i="25"/>
  <c r="D169" i="25"/>
  <c r="H126" i="25"/>
  <c r="H131" i="25"/>
  <c r="D183" i="25"/>
  <c r="H128" i="25"/>
  <c r="H116" i="25"/>
  <c r="E168" i="25"/>
  <c r="C136" i="25"/>
  <c r="D176" i="25"/>
  <c r="H127" i="25"/>
  <c r="H181" i="25"/>
  <c r="E186" i="25"/>
  <c r="H182" i="25"/>
  <c r="H133" i="25"/>
  <c r="F71" i="44"/>
  <c r="F95" i="44" s="1"/>
  <c r="C163" i="25"/>
  <c r="H163" i="25"/>
  <c r="D111" i="25"/>
  <c r="H94" i="25"/>
  <c r="H102" i="25"/>
  <c r="H101" i="25"/>
  <c r="H92" i="25"/>
  <c r="D163" i="25"/>
  <c r="C111" i="25"/>
  <c r="H91" i="25"/>
  <c r="H100" i="25"/>
  <c r="H99" i="25"/>
  <c r="F111" i="25"/>
  <c r="I143" i="25"/>
  <c r="I163" i="25"/>
  <c r="H108" i="25"/>
  <c r="H109" i="25"/>
  <c r="E111" i="25"/>
  <c r="G163" i="23"/>
  <c r="I159" i="23"/>
  <c r="C186" i="23"/>
  <c r="D186" i="23"/>
  <c r="I147" i="23"/>
  <c r="I153" i="23"/>
  <c r="I149" i="23"/>
  <c r="G133" i="23"/>
  <c r="E131" i="23"/>
  <c r="H131" i="23"/>
  <c r="H100" i="23"/>
  <c r="D130" i="23"/>
  <c r="D83" i="44"/>
  <c r="D107" i="44" s="1"/>
  <c r="H106" i="23"/>
  <c r="C121" i="23"/>
  <c r="H121" i="23"/>
  <c r="H96" i="23"/>
  <c r="C74" i="44"/>
  <c r="H118" i="23"/>
  <c r="C182" i="23"/>
  <c r="H133" i="23"/>
  <c r="H132" i="23"/>
  <c r="E184" i="23"/>
  <c r="H127" i="23"/>
  <c r="D179" i="23"/>
  <c r="H123" i="23"/>
  <c r="D175" i="23"/>
  <c r="H120" i="23"/>
  <c r="H117" i="23"/>
  <c r="I151" i="23"/>
  <c r="G117" i="23"/>
  <c r="G136" i="23"/>
  <c r="N23" i="49"/>
  <c r="G111" i="23"/>
  <c r="F116" i="23"/>
  <c r="F136" i="23"/>
  <c r="M23" i="49"/>
  <c r="F111" i="23"/>
  <c r="H130" i="23"/>
  <c r="G182" i="23"/>
  <c r="F177" i="23"/>
  <c r="I152" i="23"/>
  <c r="E172" i="23"/>
  <c r="E136" i="23"/>
  <c r="L23" i="49"/>
  <c r="H119" i="23"/>
  <c r="E171" i="23"/>
  <c r="H91" i="23"/>
  <c r="H126" i="23"/>
  <c r="H98" i="23"/>
  <c r="E163" i="23"/>
  <c r="I158" i="23"/>
  <c r="I161" i="23"/>
  <c r="E186" i="23"/>
  <c r="D169" i="23"/>
  <c r="G187" i="23"/>
  <c r="C187" i="23"/>
  <c r="C177" i="23"/>
  <c r="H125" i="23"/>
  <c r="G177" i="23"/>
  <c r="D122" i="23"/>
  <c r="H122" i="23"/>
  <c r="D174" i="23"/>
  <c r="D75" i="44"/>
  <c r="D99" i="44" s="1"/>
  <c r="C129" i="23"/>
  <c r="H129" i="23"/>
  <c r="H104" i="23"/>
  <c r="G181" i="23"/>
  <c r="F186" i="23"/>
  <c r="E177" i="23"/>
  <c r="D170" i="23"/>
  <c r="I145" i="23"/>
  <c r="I163" i="23"/>
  <c r="I156" i="23"/>
  <c r="F124" i="23"/>
  <c r="H124" i="23"/>
  <c r="E123" i="23"/>
  <c r="H92" i="23"/>
  <c r="H128" i="23"/>
  <c r="C136" i="23"/>
  <c r="E111" i="23"/>
  <c r="H111" i="23"/>
  <c r="H138" i="23"/>
  <c r="D173" i="23"/>
  <c r="H107" i="23"/>
  <c r="H163" i="23"/>
  <c r="E182" i="14"/>
  <c r="D186" i="14"/>
  <c r="F185" i="14"/>
  <c r="D185" i="14"/>
  <c r="C185" i="14"/>
  <c r="C134" i="14"/>
  <c r="H134" i="14"/>
  <c r="H109" i="14"/>
  <c r="G183" i="14"/>
  <c r="C183" i="14"/>
  <c r="F183" i="14"/>
  <c r="I151" i="14"/>
  <c r="G122" i="14"/>
  <c r="G136" i="14"/>
  <c r="N12" i="49"/>
  <c r="H97" i="14"/>
  <c r="G111" i="14"/>
  <c r="G75" i="44"/>
  <c r="F121" i="14"/>
  <c r="F136" i="14"/>
  <c r="M12" i="49"/>
  <c r="F111" i="14"/>
  <c r="H96" i="14"/>
  <c r="F74" i="44"/>
  <c r="F98" i="44" s="1"/>
  <c r="D184" i="14"/>
  <c r="E111" i="14"/>
  <c r="E120" i="14"/>
  <c r="H130" i="14"/>
  <c r="G182" i="14"/>
  <c r="C118" i="14"/>
  <c r="H118" i="14"/>
  <c r="H93" i="14"/>
  <c r="C111" i="14"/>
  <c r="H111" i="14"/>
  <c r="H138" i="14"/>
  <c r="C71" i="44"/>
  <c r="C95" i="44" s="1"/>
  <c r="G163" i="14"/>
  <c r="I154" i="14"/>
  <c r="G185" i="14"/>
  <c r="I160" i="14"/>
  <c r="F172" i="14"/>
  <c r="E186" i="14"/>
  <c r="I149" i="14"/>
  <c r="D183" i="14"/>
  <c r="D170" i="14"/>
  <c r="D119" i="14"/>
  <c r="H119" i="14"/>
  <c r="F171" i="14"/>
  <c r="D111" i="14"/>
  <c r="D72" i="44"/>
  <c r="D96" i="44" s="1"/>
  <c r="H94" i="14"/>
  <c r="H120" i="14"/>
  <c r="F169" i="14"/>
  <c r="E168" i="14"/>
  <c r="E163" i="14"/>
  <c r="I157" i="14"/>
  <c r="C182" i="14"/>
  <c r="H163" i="14"/>
  <c r="I148" i="14"/>
  <c r="G130" i="14"/>
  <c r="H105" i="14"/>
  <c r="F129" i="14"/>
  <c r="H104" i="14"/>
  <c r="H117" i="14"/>
  <c r="F182" i="14"/>
  <c r="F175" i="14"/>
  <c r="H175" i="14"/>
  <c r="I150" i="14"/>
  <c r="F163" i="14"/>
  <c r="E183" i="14"/>
  <c r="E170" i="14"/>
  <c r="D177" i="14"/>
  <c r="D169" i="14"/>
  <c r="H103" i="14"/>
  <c r="E128" i="14"/>
  <c r="H128" i="14"/>
  <c r="D127" i="14"/>
  <c r="H127" i="14"/>
  <c r="H102" i="14"/>
  <c r="H124" i="14"/>
  <c r="D176" i="14"/>
  <c r="C126" i="14"/>
  <c r="H126" i="14"/>
  <c r="H101" i="14"/>
  <c r="D172" i="14"/>
  <c r="H129" i="14"/>
  <c r="F181" i="14"/>
  <c r="H116" i="14"/>
  <c r="C136" i="14"/>
  <c r="C163" i="14"/>
  <c r="I153" i="14"/>
  <c r="I162" i="14"/>
  <c r="F168" i="14"/>
  <c r="E187" i="14"/>
  <c r="E172" i="14"/>
  <c r="D181" i="14"/>
  <c r="H110" i="14"/>
  <c r="D135" i="14"/>
  <c r="H135" i="14"/>
  <c r="H132" i="14"/>
  <c r="H125" i="14"/>
  <c r="H122" i="14"/>
  <c r="D174" i="14"/>
  <c r="I152" i="10"/>
  <c r="G163" i="10"/>
  <c r="I147" i="10"/>
  <c r="I161" i="10"/>
  <c r="F186" i="10"/>
  <c r="I153" i="10"/>
  <c r="D178" i="10"/>
  <c r="I155" i="10"/>
  <c r="F174" i="10"/>
  <c r="G174" i="10"/>
  <c r="D174" i="10"/>
  <c r="G124" i="10"/>
  <c r="H124" i="10"/>
  <c r="G176" i="10"/>
  <c r="H99" i="10"/>
  <c r="C186" i="10"/>
  <c r="E186" i="10"/>
  <c r="D121" i="10"/>
  <c r="H121" i="10"/>
  <c r="D111" i="10"/>
  <c r="C170" i="10"/>
  <c r="F170" i="10"/>
  <c r="G170" i="10"/>
  <c r="C174" i="10"/>
  <c r="C163" i="10"/>
  <c r="F131" i="10"/>
  <c r="H131" i="10"/>
  <c r="H106" i="10"/>
  <c r="H135" i="10"/>
  <c r="C120" i="10"/>
  <c r="H120" i="10"/>
  <c r="G172" i="10"/>
  <c r="C111" i="10"/>
  <c r="H95" i="10"/>
  <c r="H117" i="10"/>
  <c r="E169" i="10"/>
  <c r="G178" i="10"/>
  <c r="F182" i="10"/>
  <c r="E163" i="10"/>
  <c r="I151" i="10"/>
  <c r="H163" i="10"/>
  <c r="D136" i="10"/>
  <c r="K9" i="49"/>
  <c r="H119" i="10"/>
  <c r="F163" i="10"/>
  <c r="I143" i="10"/>
  <c r="E174" i="10"/>
  <c r="E170" i="10"/>
  <c r="D186" i="10"/>
  <c r="D180" i="10"/>
  <c r="G132" i="10"/>
  <c r="H132" i="10"/>
  <c r="H91" i="10"/>
  <c r="G116" i="10"/>
  <c r="G111" i="10"/>
  <c r="D129" i="10"/>
  <c r="H129" i="10"/>
  <c r="H104" i="10"/>
  <c r="H126" i="10"/>
  <c r="C128" i="10"/>
  <c r="H128" i="10"/>
  <c r="H103" i="10"/>
  <c r="H125" i="10"/>
  <c r="E177" i="10"/>
  <c r="F123" i="10"/>
  <c r="F136" i="10"/>
  <c r="M9" i="49"/>
  <c r="F111" i="10"/>
  <c r="H98" i="10"/>
  <c r="I159" i="10"/>
  <c r="D181" i="10"/>
  <c r="D176" i="10"/>
  <c r="D170" i="10"/>
  <c r="E130" i="10"/>
  <c r="H130" i="10"/>
  <c r="C182" i="10"/>
  <c r="H105" i="10"/>
  <c r="H127" i="10"/>
  <c r="H133" i="10"/>
  <c r="G172" i="25"/>
  <c r="C172" i="25"/>
  <c r="F185" i="25"/>
  <c r="E185" i="25"/>
  <c r="C185" i="25"/>
  <c r="G185" i="25"/>
  <c r="C179" i="25"/>
  <c r="H179" i="25"/>
  <c r="G179" i="25"/>
  <c r="E179" i="25"/>
  <c r="C178" i="25"/>
  <c r="E178" i="25"/>
  <c r="D178" i="25"/>
  <c r="F178" i="25"/>
  <c r="C177" i="25"/>
  <c r="G177" i="25"/>
  <c r="E183" i="25"/>
  <c r="G170" i="25"/>
  <c r="C170" i="25"/>
  <c r="D170" i="25"/>
  <c r="F177" i="25"/>
  <c r="D172" i="25"/>
  <c r="G187" i="25"/>
  <c r="C187" i="25"/>
  <c r="F187" i="25"/>
  <c r="E172" i="25"/>
  <c r="D187" i="25"/>
  <c r="D179" i="25"/>
  <c r="D177" i="25"/>
  <c r="E170" i="25"/>
  <c r="E188" i="25"/>
  <c r="AN25" i="49"/>
  <c r="G183" i="25"/>
  <c r="C183" i="25"/>
  <c r="G171" i="25"/>
  <c r="C171" i="25"/>
  <c r="D171" i="25"/>
  <c r="D188" i="25"/>
  <c r="AM25" i="49"/>
  <c r="F183" i="25"/>
  <c r="G178" i="25"/>
  <c r="D186" i="25"/>
  <c r="H186" i="25"/>
  <c r="H111" i="25"/>
  <c r="H138" i="25"/>
  <c r="F170" i="25"/>
  <c r="H136" i="25"/>
  <c r="J25" i="49"/>
  <c r="G176" i="25"/>
  <c r="C176" i="25"/>
  <c r="H176" i="25"/>
  <c r="F172" i="25"/>
  <c r="G168" i="25"/>
  <c r="C168" i="25"/>
  <c r="E187" i="25"/>
  <c r="F168" i="25"/>
  <c r="F188" i="25"/>
  <c r="AO25" i="49"/>
  <c r="F180" i="25"/>
  <c r="C180" i="25"/>
  <c r="E180" i="25"/>
  <c r="G180" i="25"/>
  <c r="E171" i="25"/>
  <c r="H173" i="25"/>
  <c r="F171" i="25"/>
  <c r="C169" i="25"/>
  <c r="H169" i="25"/>
  <c r="G169" i="25"/>
  <c r="F169" i="25"/>
  <c r="F176" i="25"/>
  <c r="C183" i="23"/>
  <c r="G183" i="23"/>
  <c r="D183" i="23"/>
  <c r="E183" i="23"/>
  <c r="F183" i="23"/>
  <c r="G176" i="23"/>
  <c r="C176" i="23"/>
  <c r="D176" i="23"/>
  <c r="F176" i="23"/>
  <c r="E176" i="23"/>
  <c r="F182" i="23"/>
  <c r="F185" i="23"/>
  <c r="C185" i="23"/>
  <c r="G185" i="23"/>
  <c r="D185" i="23"/>
  <c r="E185" i="23"/>
  <c r="D171" i="23"/>
  <c r="J23" i="49"/>
  <c r="H116" i="23"/>
  <c r="C181" i="23"/>
  <c r="D181" i="23"/>
  <c r="E181" i="23"/>
  <c r="C169" i="23"/>
  <c r="G169" i="23"/>
  <c r="E169" i="23"/>
  <c r="D182" i="23"/>
  <c r="H182" i="23"/>
  <c r="E180" i="23"/>
  <c r="D180" i="23"/>
  <c r="C180" i="23"/>
  <c r="G180" i="23"/>
  <c r="F180" i="23"/>
  <c r="E182" i="23"/>
  <c r="C172" i="23"/>
  <c r="F172" i="23"/>
  <c r="C170" i="23"/>
  <c r="H170" i="23"/>
  <c r="E170" i="23"/>
  <c r="F170" i="23"/>
  <c r="H186" i="23"/>
  <c r="C174" i="23"/>
  <c r="G174" i="23"/>
  <c r="E174" i="23"/>
  <c r="F174" i="23"/>
  <c r="E175" i="23"/>
  <c r="G175" i="23"/>
  <c r="C175" i="23"/>
  <c r="F175" i="23"/>
  <c r="D172" i="23"/>
  <c r="G170" i="23"/>
  <c r="C178" i="23"/>
  <c r="F178" i="23"/>
  <c r="D178" i="23"/>
  <c r="G178" i="23"/>
  <c r="G179" i="23"/>
  <c r="C179" i="23"/>
  <c r="E179" i="23"/>
  <c r="F179" i="23"/>
  <c r="E178" i="23"/>
  <c r="D177" i="23"/>
  <c r="H177" i="23"/>
  <c r="D136" i="23"/>
  <c r="K23" i="49"/>
  <c r="G173" i="23"/>
  <c r="F173" i="23"/>
  <c r="C173" i="23"/>
  <c r="E173" i="23"/>
  <c r="F169" i="23"/>
  <c r="H187" i="23"/>
  <c r="F181" i="23"/>
  <c r="C171" i="23"/>
  <c r="G171" i="23"/>
  <c r="F171" i="23"/>
  <c r="D184" i="23"/>
  <c r="C184" i="23"/>
  <c r="F184" i="23"/>
  <c r="G184" i="23"/>
  <c r="G172" i="23"/>
  <c r="E180" i="14"/>
  <c r="G180" i="14"/>
  <c r="F180" i="14"/>
  <c r="D180" i="14"/>
  <c r="C180" i="14"/>
  <c r="H180" i="14"/>
  <c r="G177" i="14"/>
  <c r="C177" i="14"/>
  <c r="F177" i="14"/>
  <c r="F176" i="14"/>
  <c r="G179" i="14"/>
  <c r="F179" i="14"/>
  <c r="C169" i="14"/>
  <c r="G169" i="14"/>
  <c r="E169" i="14"/>
  <c r="I163" i="14"/>
  <c r="C172" i="14"/>
  <c r="G172" i="14"/>
  <c r="G170" i="14"/>
  <c r="C170" i="14"/>
  <c r="F170" i="14"/>
  <c r="H185" i="14"/>
  <c r="E184" i="14"/>
  <c r="C184" i="14"/>
  <c r="F184" i="14"/>
  <c r="H121" i="14"/>
  <c r="D136" i="14"/>
  <c r="K12" i="49"/>
  <c r="D179" i="14"/>
  <c r="E179" i="14"/>
  <c r="J12" i="49"/>
  <c r="C187" i="14"/>
  <c r="G187" i="14"/>
  <c r="G168" i="14"/>
  <c r="C168" i="14"/>
  <c r="E136" i="14"/>
  <c r="L12" i="49"/>
  <c r="F187" i="14"/>
  <c r="E178" i="14"/>
  <c r="D178" i="14"/>
  <c r="F178" i="14"/>
  <c r="C179" i="14"/>
  <c r="E174" i="14"/>
  <c r="G174" i="14"/>
  <c r="H183" i="14"/>
  <c r="C181" i="14"/>
  <c r="G181" i="14"/>
  <c r="G176" i="14"/>
  <c r="C176" i="14"/>
  <c r="C171" i="14"/>
  <c r="H171" i="14"/>
  <c r="G171" i="14"/>
  <c r="D171" i="14"/>
  <c r="E171" i="14"/>
  <c r="C174" i="14"/>
  <c r="F174" i="14"/>
  <c r="E177" i="14"/>
  <c r="C178" i="14"/>
  <c r="H178" i="14"/>
  <c r="D187" i="14"/>
  <c r="D182" i="14"/>
  <c r="H182" i="14"/>
  <c r="G178" i="14"/>
  <c r="D168" i="14"/>
  <c r="E181" i="14"/>
  <c r="E176" i="14"/>
  <c r="C186" i="14"/>
  <c r="H186" i="14"/>
  <c r="F186" i="14"/>
  <c r="G186" i="14"/>
  <c r="G184" i="14"/>
  <c r="C184" i="10"/>
  <c r="E184" i="10"/>
  <c r="G184" i="10"/>
  <c r="F184" i="10"/>
  <c r="D184" i="10"/>
  <c r="E183" i="10"/>
  <c r="C183" i="10"/>
  <c r="G183" i="10"/>
  <c r="D183" i="10"/>
  <c r="F183" i="10"/>
  <c r="G171" i="10"/>
  <c r="C171" i="10"/>
  <c r="F171" i="10"/>
  <c r="H174" i="10"/>
  <c r="C136" i="10"/>
  <c r="I163" i="10"/>
  <c r="H123" i="10"/>
  <c r="E136" i="10"/>
  <c r="L9" i="49"/>
  <c r="G177" i="10"/>
  <c r="H111" i="10"/>
  <c r="H138" i="10"/>
  <c r="F185" i="10"/>
  <c r="E185" i="10"/>
  <c r="C185" i="10"/>
  <c r="G185" i="10"/>
  <c r="D185" i="10"/>
  <c r="F180" i="10"/>
  <c r="G180" i="10"/>
  <c r="C180" i="10"/>
  <c r="E187" i="10"/>
  <c r="C187" i="10"/>
  <c r="D187" i="10"/>
  <c r="G187" i="10"/>
  <c r="F187" i="10"/>
  <c r="G173" i="10"/>
  <c r="F173" i="10"/>
  <c r="D173" i="10"/>
  <c r="C173" i="10"/>
  <c r="F176" i="10"/>
  <c r="D179" i="10"/>
  <c r="F179" i="10"/>
  <c r="G179" i="10"/>
  <c r="E179" i="10"/>
  <c r="C179" i="10"/>
  <c r="E171" i="10"/>
  <c r="C178" i="10"/>
  <c r="E178" i="10"/>
  <c r="F178" i="10"/>
  <c r="D171" i="10"/>
  <c r="E176" i="10"/>
  <c r="F172" i="10"/>
  <c r="D172" i="10"/>
  <c r="F177" i="10"/>
  <c r="C176" i="10"/>
  <c r="E173" i="10"/>
  <c r="H186" i="10"/>
  <c r="D177" i="10"/>
  <c r="C177" i="10"/>
  <c r="E182" i="10"/>
  <c r="G182" i="10"/>
  <c r="E181" i="10"/>
  <c r="G181" i="10"/>
  <c r="C181" i="10"/>
  <c r="F181" i="10"/>
  <c r="C169" i="10"/>
  <c r="F169" i="10"/>
  <c r="D169" i="10"/>
  <c r="G169" i="10"/>
  <c r="D182" i="10"/>
  <c r="H170" i="10"/>
  <c r="G136" i="10"/>
  <c r="N9" i="49"/>
  <c r="H116" i="10"/>
  <c r="C172" i="10"/>
  <c r="E180" i="10"/>
  <c r="E172" i="10"/>
  <c r="H177" i="25"/>
  <c r="H185" i="25"/>
  <c r="H168" i="25"/>
  <c r="C188" i="25"/>
  <c r="C207" i="25"/>
  <c r="D204" i="25"/>
  <c r="D279" i="25"/>
  <c r="D304" i="25"/>
  <c r="D354" i="25"/>
  <c r="E198" i="25"/>
  <c r="E273" i="25"/>
  <c r="E298" i="25"/>
  <c r="E348" i="25"/>
  <c r="E212" i="25"/>
  <c r="E287" i="25"/>
  <c r="E312" i="25"/>
  <c r="E362" i="25"/>
  <c r="F199" i="25"/>
  <c r="F274" i="25"/>
  <c r="F207" i="25"/>
  <c r="F282" i="25"/>
  <c r="C210" i="25"/>
  <c r="C211" i="25"/>
  <c r="D202" i="25"/>
  <c r="D277" i="25"/>
  <c r="E197" i="25"/>
  <c r="E272" i="25"/>
  <c r="E297" i="25"/>
  <c r="E347" i="25"/>
  <c r="E211" i="25"/>
  <c r="E286" i="25"/>
  <c r="E311" i="25"/>
  <c r="E361" i="25"/>
  <c r="F198" i="25"/>
  <c r="F273" i="25"/>
  <c r="F206" i="25"/>
  <c r="F281" i="25"/>
  <c r="F306" i="25"/>
  <c r="F356" i="25"/>
  <c r="G207" i="25"/>
  <c r="G282" i="25"/>
  <c r="F203" i="25"/>
  <c r="F278" i="25"/>
  <c r="G205" i="25"/>
  <c r="G280" i="25"/>
  <c r="D199" i="25"/>
  <c r="D274" i="25"/>
  <c r="D299" i="25"/>
  <c r="D349" i="25"/>
  <c r="D201" i="25"/>
  <c r="D276" i="25"/>
  <c r="D301" i="25"/>
  <c r="D351" i="25"/>
  <c r="E193" i="25"/>
  <c r="E196" i="25"/>
  <c r="E271" i="25"/>
  <c r="E296" i="25"/>
  <c r="E346" i="25"/>
  <c r="E202" i="25"/>
  <c r="E277" i="25"/>
  <c r="E302" i="25"/>
  <c r="E352" i="25"/>
  <c r="E208" i="25"/>
  <c r="E283" i="25"/>
  <c r="E308" i="25"/>
  <c r="E358" i="25"/>
  <c r="F197" i="25"/>
  <c r="F272" i="25"/>
  <c r="F202" i="25"/>
  <c r="F277" i="25"/>
  <c r="G203" i="25"/>
  <c r="G278" i="25"/>
  <c r="G209" i="25"/>
  <c r="G284" i="25"/>
  <c r="E203" i="25"/>
  <c r="E278" i="25"/>
  <c r="G195" i="25"/>
  <c r="G270" i="25"/>
  <c r="C193" i="25"/>
  <c r="C194" i="25"/>
  <c r="C201" i="25"/>
  <c r="C204" i="25"/>
  <c r="C205" i="25"/>
  <c r="D198" i="25"/>
  <c r="D273" i="25"/>
  <c r="D298" i="25"/>
  <c r="D348" i="25"/>
  <c r="E195" i="25"/>
  <c r="E270" i="25"/>
  <c r="E295" i="25"/>
  <c r="E345" i="25"/>
  <c r="E201" i="25"/>
  <c r="E276" i="25"/>
  <c r="E301" i="25"/>
  <c r="E351" i="25"/>
  <c r="E207" i="25"/>
  <c r="E282" i="25"/>
  <c r="F196" i="25"/>
  <c r="F271" i="25"/>
  <c r="F296" i="25"/>
  <c r="F346" i="25"/>
  <c r="F201" i="25"/>
  <c r="F276" i="25"/>
  <c r="C200" i="25"/>
  <c r="E209" i="25"/>
  <c r="E284" i="25"/>
  <c r="C196" i="25"/>
  <c r="C208" i="25"/>
  <c r="C212" i="25"/>
  <c r="D197" i="25"/>
  <c r="D272" i="25"/>
  <c r="D297" i="25"/>
  <c r="D347" i="25"/>
  <c r="D208" i="25"/>
  <c r="D283" i="25"/>
  <c r="D308" i="25"/>
  <c r="D358" i="25"/>
  <c r="D209" i="25"/>
  <c r="D284" i="25"/>
  <c r="D211" i="25"/>
  <c r="D286" i="25"/>
  <c r="D311" i="25"/>
  <c r="D361" i="25"/>
  <c r="D212" i="25"/>
  <c r="D287" i="25"/>
  <c r="D312" i="25"/>
  <c r="D362" i="25"/>
  <c r="E194" i="25"/>
  <c r="E269" i="25"/>
  <c r="E294" i="25"/>
  <c r="E344" i="25"/>
  <c r="E206" i="25"/>
  <c r="E281" i="25"/>
  <c r="E306" i="25"/>
  <c r="E356" i="25"/>
  <c r="F195" i="25"/>
  <c r="F270" i="25"/>
  <c r="G206" i="25"/>
  <c r="G281" i="25"/>
  <c r="D203" i="25"/>
  <c r="D278" i="25"/>
  <c r="G202" i="25"/>
  <c r="G277" i="25"/>
  <c r="G201" i="25"/>
  <c r="G276" i="25"/>
  <c r="G196" i="25"/>
  <c r="G271" i="25"/>
  <c r="F204" i="25"/>
  <c r="F279" i="25"/>
  <c r="G198" i="25"/>
  <c r="G273" i="25"/>
  <c r="C197" i="25"/>
  <c r="C199" i="25"/>
  <c r="D196" i="25"/>
  <c r="D271" i="25"/>
  <c r="D296" i="25"/>
  <c r="D346" i="25"/>
  <c r="D200" i="25"/>
  <c r="D275" i="25"/>
  <c r="D207" i="25"/>
  <c r="D282" i="25"/>
  <c r="F194" i="25"/>
  <c r="F269" i="25"/>
  <c r="F212" i="25"/>
  <c r="F287" i="25"/>
  <c r="F205" i="25"/>
  <c r="F280" i="25"/>
  <c r="C203" i="25"/>
  <c r="C195" i="25"/>
  <c r="C206" i="25"/>
  <c r="D193" i="25"/>
  <c r="D195" i="25"/>
  <c r="D270" i="25"/>
  <c r="D295" i="25"/>
  <c r="D345" i="25"/>
  <c r="D206" i="25"/>
  <c r="D281" i="25"/>
  <c r="D306" i="25"/>
  <c r="D356" i="25"/>
  <c r="E200" i="25"/>
  <c r="E275" i="25"/>
  <c r="F193" i="25"/>
  <c r="F211" i="25"/>
  <c r="F286" i="25"/>
  <c r="C209" i="25"/>
  <c r="G199" i="25"/>
  <c r="G274" i="25"/>
  <c r="G197" i="25"/>
  <c r="G272" i="25"/>
  <c r="G193" i="25"/>
  <c r="C198" i="25"/>
  <c r="C202" i="25"/>
  <c r="D194" i="25"/>
  <c r="D269" i="25"/>
  <c r="D294" i="25"/>
  <c r="D344" i="25"/>
  <c r="D210" i="25"/>
  <c r="D285" i="25"/>
  <c r="D310" i="25"/>
  <c r="D360" i="25"/>
  <c r="E199" i="25"/>
  <c r="E274" i="25"/>
  <c r="F208" i="25"/>
  <c r="F283" i="25"/>
  <c r="G208" i="25"/>
  <c r="G283" i="25"/>
  <c r="G212" i="25"/>
  <c r="G287" i="25"/>
  <c r="G200" i="25"/>
  <c r="G275" i="25"/>
  <c r="G194" i="25"/>
  <c r="G269" i="25"/>
  <c r="G204" i="25"/>
  <c r="G279" i="25"/>
  <c r="E204" i="25"/>
  <c r="E279" i="25"/>
  <c r="G211" i="25"/>
  <c r="G286" i="25"/>
  <c r="E210" i="25"/>
  <c r="E285" i="25"/>
  <c r="F200" i="25"/>
  <c r="F275" i="25"/>
  <c r="D205" i="25"/>
  <c r="D280" i="25"/>
  <c r="F210" i="25"/>
  <c r="F285" i="25"/>
  <c r="G210" i="25"/>
  <c r="G285" i="25"/>
  <c r="E205" i="25"/>
  <c r="E280" i="25"/>
  <c r="F209" i="25"/>
  <c r="F284" i="25"/>
  <c r="H171" i="25"/>
  <c r="G188" i="25"/>
  <c r="AP25" i="49"/>
  <c r="H183" i="25"/>
  <c r="H170" i="25"/>
  <c r="H178" i="25"/>
  <c r="H172" i="25"/>
  <c r="H180" i="25"/>
  <c r="H187" i="25"/>
  <c r="H185" i="23"/>
  <c r="H176" i="23"/>
  <c r="H178" i="23"/>
  <c r="G168" i="23"/>
  <c r="G188" i="23"/>
  <c r="AP23" i="49"/>
  <c r="F168" i="23"/>
  <c r="F188" i="23"/>
  <c r="AO23" i="49"/>
  <c r="E168" i="23"/>
  <c r="E188" i="23"/>
  <c r="AN23" i="49"/>
  <c r="D168" i="23"/>
  <c r="D188" i="23"/>
  <c r="AM23" i="49"/>
  <c r="C168" i="23"/>
  <c r="H173" i="23"/>
  <c r="H172" i="23"/>
  <c r="H184" i="23"/>
  <c r="H179" i="23"/>
  <c r="H174" i="23"/>
  <c r="H169" i="23"/>
  <c r="H136" i="23"/>
  <c r="H171" i="23"/>
  <c r="H175" i="23"/>
  <c r="H180" i="23"/>
  <c r="H181" i="23"/>
  <c r="H183" i="23"/>
  <c r="H176" i="14"/>
  <c r="G188" i="14"/>
  <c r="AP12" i="49"/>
  <c r="G173" i="14"/>
  <c r="C173" i="14"/>
  <c r="D173" i="14"/>
  <c r="E173" i="14"/>
  <c r="E188" i="14"/>
  <c r="AN12" i="49"/>
  <c r="F173" i="14"/>
  <c r="F188" i="14"/>
  <c r="AO12" i="49"/>
  <c r="H172" i="14"/>
  <c r="H179" i="14"/>
  <c r="H168" i="14"/>
  <c r="H174" i="14"/>
  <c r="H177" i="14"/>
  <c r="H181" i="14"/>
  <c r="H187" i="14"/>
  <c r="H136" i="14"/>
  <c r="H184" i="14"/>
  <c r="H169" i="14"/>
  <c r="H170" i="14"/>
  <c r="H187" i="10"/>
  <c r="G168" i="10"/>
  <c r="C168" i="10"/>
  <c r="F168" i="10"/>
  <c r="E168" i="10"/>
  <c r="D168" i="10"/>
  <c r="H173" i="10"/>
  <c r="H169" i="10"/>
  <c r="H181" i="10"/>
  <c r="H180" i="10"/>
  <c r="H178" i="10"/>
  <c r="H179" i="10"/>
  <c r="H136" i="10"/>
  <c r="J9" i="49"/>
  <c r="H184" i="10"/>
  <c r="H183" i="10"/>
  <c r="H182" i="10"/>
  <c r="H176" i="10"/>
  <c r="H172" i="10"/>
  <c r="H177" i="10"/>
  <c r="H185" i="10"/>
  <c r="F175" i="10"/>
  <c r="C175" i="10"/>
  <c r="E175" i="10"/>
  <c r="D175" i="10"/>
  <c r="G175" i="10"/>
  <c r="H171" i="10"/>
  <c r="C281" i="25"/>
  <c r="H206" i="25"/>
  <c r="C269" i="25"/>
  <c r="H194" i="25"/>
  <c r="C285" i="25"/>
  <c r="H285" i="25"/>
  <c r="H210" i="25"/>
  <c r="C284" i="25"/>
  <c r="H284" i="25"/>
  <c r="H209" i="25"/>
  <c r="C270" i="25"/>
  <c r="H195" i="25"/>
  <c r="C274" i="25"/>
  <c r="H199" i="25"/>
  <c r="C268" i="25"/>
  <c r="H193" i="25"/>
  <c r="C213" i="25"/>
  <c r="C278" i="25"/>
  <c r="H278" i="25"/>
  <c r="H203" i="25"/>
  <c r="C272" i="25"/>
  <c r="H197" i="25"/>
  <c r="C287" i="25"/>
  <c r="H212" i="25"/>
  <c r="D268" i="25"/>
  <c r="D213" i="25"/>
  <c r="R25" i="49"/>
  <c r="F268" i="25"/>
  <c r="F213" i="25"/>
  <c r="T25" i="49"/>
  <c r="C283" i="25"/>
  <c r="H208" i="25"/>
  <c r="E268" i="25"/>
  <c r="E213" i="25"/>
  <c r="S25" i="49"/>
  <c r="C276" i="25"/>
  <c r="H201" i="25"/>
  <c r="C277" i="25"/>
  <c r="H277" i="25"/>
  <c r="H202" i="25"/>
  <c r="C271" i="25"/>
  <c r="H196" i="25"/>
  <c r="C273" i="25"/>
  <c r="H198" i="25"/>
  <c r="C280" i="25"/>
  <c r="H280" i="25"/>
  <c r="H205" i="25"/>
  <c r="C282" i="25"/>
  <c r="H282" i="25"/>
  <c r="H207" i="25"/>
  <c r="G213" i="25"/>
  <c r="U25" i="49"/>
  <c r="G268" i="25"/>
  <c r="G288" i="25"/>
  <c r="H200" i="25"/>
  <c r="C275" i="25"/>
  <c r="H275" i="25"/>
  <c r="C279" i="25"/>
  <c r="H204" i="25"/>
  <c r="C286" i="25"/>
  <c r="H211" i="25"/>
  <c r="AL25" i="49"/>
  <c r="H188" i="25"/>
  <c r="H168" i="23"/>
  <c r="C188" i="23"/>
  <c r="C195" i="23"/>
  <c r="C199" i="23"/>
  <c r="D193" i="23"/>
  <c r="D196" i="23"/>
  <c r="D271" i="23"/>
  <c r="D296" i="23"/>
  <c r="D346" i="23"/>
  <c r="E207" i="23"/>
  <c r="E282" i="23"/>
  <c r="F206" i="23"/>
  <c r="F281" i="23"/>
  <c r="F212" i="23"/>
  <c r="F287" i="23"/>
  <c r="G203" i="23"/>
  <c r="G278" i="23"/>
  <c r="F204" i="23"/>
  <c r="F279" i="23"/>
  <c r="G196" i="23"/>
  <c r="G271" i="23"/>
  <c r="G208" i="23"/>
  <c r="G283" i="23"/>
  <c r="E204" i="23"/>
  <c r="E279" i="23"/>
  <c r="G199" i="23"/>
  <c r="G274" i="23"/>
  <c r="F205" i="23"/>
  <c r="F280" i="23"/>
  <c r="G205" i="23"/>
  <c r="G280" i="23"/>
  <c r="C193" i="23"/>
  <c r="C194" i="23"/>
  <c r="C201" i="23"/>
  <c r="D204" i="23"/>
  <c r="D279" i="23"/>
  <c r="D208" i="23"/>
  <c r="D283" i="23"/>
  <c r="D308" i="23"/>
  <c r="D358" i="23"/>
  <c r="E197" i="23"/>
  <c r="E272" i="23"/>
  <c r="E202" i="23"/>
  <c r="E277" i="23"/>
  <c r="F194" i="23"/>
  <c r="F269" i="23"/>
  <c r="F198" i="23"/>
  <c r="F273" i="23"/>
  <c r="G200" i="23"/>
  <c r="G275" i="23"/>
  <c r="G206" i="23"/>
  <c r="G281" i="23"/>
  <c r="G207" i="23"/>
  <c r="G282" i="23"/>
  <c r="G210" i="23"/>
  <c r="G285" i="23"/>
  <c r="C203" i="23"/>
  <c r="C196" i="23"/>
  <c r="C204" i="23"/>
  <c r="C208" i="23"/>
  <c r="D197" i="23"/>
  <c r="D272" i="23"/>
  <c r="E193" i="23"/>
  <c r="E208" i="23"/>
  <c r="E283" i="23"/>
  <c r="E308" i="23"/>
  <c r="E358" i="23"/>
  <c r="F207" i="23"/>
  <c r="F282" i="23"/>
  <c r="G201" i="23"/>
  <c r="G276" i="23"/>
  <c r="G211" i="23"/>
  <c r="G286" i="23"/>
  <c r="C200" i="23"/>
  <c r="G212" i="23"/>
  <c r="G287" i="23"/>
  <c r="G197" i="23"/>
  <c r="G272" i="23"/>
  <c r="C202" i="23"/>
  <c r="C210" i="23"/>
  <c r="D200" i="23"/>
  <c r="D275" i="23"/>
  <c r="D205" i="23"/>
  <c r="D280" i="23"/>
  <c r="D209" i="23"/>
  <c r="D284" i="23"/>
  <c r="D210" i="23"/>
  <c r="D285" i="23"/>
  <c r="D310" i="23"/>
  <c r="D360" i="23"/>
  <c r="D211" i="23"/>
  <c r="D286" i="23"/>
  <c r="E194" i="23"/>
  <c r="E269" i="23"/>
  <c r="E294" i="23"/>
  <c r="E344" i="23"/>
  <c r="E198" i="23"/>
  <c r="E273" i="23"/>
  <c r="E298" i="23"/>
  <c r="E348" i="23"/>
  <c r="F193" i="23"/>
  <c r="F195" i="23"/>
  <c r="F270" i="23"/>
  <c r="F199" i="23"/>
  <c r="F274" i="23"/>
  <c r="F209" i="23"/>
  <c r="F284" i="23"/>
  <c r="C206" i="23"/>
  <c r="C207" i="23"/>
  <c r="D194" i="23"/>
  <c r="D269" i="23"/>
  <c r="D294" i="23"/>
  <c r="D344" i="23"/>
  <c r="D198" i="23"/>
  <c r="D273" i="23"/>
  <c r="D298" i="23"/>
  <c r="D348" i="23"/>
  <c r="E211" i="23"/>
  <c r="E286" i="23"/>
  <c r="E311" i="23"/>
  <c r="E361" i="23"/>
  <c r="F201" i="23"/>
  <c r="F276" i="23"/>
  <c r="F208" i="23"/>
  <c r="F283" i="23"/>
  <c r="F308" i="23"/>
  <c r="F358" i="23"/>
  <c r="G204" i="23"/>
  <c r="G279" i="23"/>
  <c r="E203" i="23"/>
  <c r="E278" i="23"/>
  <c r="F203" i="23"/>
  <c r="F278" i="23"/>
  <c r="G198" i="23"/>
  <c r="G273" i="23"/>
  <c r="C198" i="23"/>
  <c r="C212" i="23"/>
  <c r="D201" i="23"/>
  <c r="D276" i="23"/>
  <c r="D301" i="23"/>
  <c r="D351" i="23"/>
  <c r="D206" i="23"/>
  <c r="D281" i="23"/>
  <c r="D306" i="23"/>
  <c r="D356" i="23"/>
  <c r="D212" i="23"/>
  <c r="D287" i="23"/>
  <c r="D312" i="23"/>
  <c r="D362" i="23"/>
  <c r="E195" i="23"/>
  <c r="E270" i="23"/>
  <c r="D195" i="23"/>
  <c r="D270" i="23"/>
  <c r="D295" i="23"/>
  <c r="D345" i="23"/>
  <c r="D199" i="23"/>
  <c r="D274" i="23"/>
  <c r="D299" i="23"/>
  <c r="D349" i="23"/>
  <c r="E206" i="23"/>
  <c r="E281" i="23"/>
  <c r="E306" i="23"/>
  <c r="E356" i="23"/>
  <c r="E212" i="23"/>
  <c r="E287" i="23"/>
  <c r="E312" i="23"/>
  <c r="E362" i="23"/>
  <c r="F202" i="23"/>
  <c r="F277" i="23"/>
  <c r="F211" i="23"/>
  <c r="F286" i="23"/>
  <c r="E209" i="23"/>
  <c r="E284" i="23"/>
  <c r="G195" i="23"/>
  <c r="G270" i="23"/>
  <c r="G194" i="23"/>
  <c r="G269" i="23"/>
  <c r="F210" i="23"/>
  <c r="F285" i="23"/>
  <c r="G193" i="23"/>
  <c r="D203" i="23"/>
  <c r="D278" i="23"/>
  <c r="C209" i="23"/>
  <c r="E210" i="23"/>
  <c r="E285" i="23"/>
  <c r="E201" i="23"/>
  <c r="E276" i="23"/>
  <c r="E199" i="23"/>
  <c r="E274" i="23"/>
  <c r="E196" i="23"/>
  <c r="E271" i="23"/>
  <c r="E296" i="23"/>
  <c r="E346" i="23"/>
  <c r="E200" i="23"/>
  <c r="E275" i="23"/>
  <c r="C197" i="23"/>
  <c r="D207" i="23"/>
  <c r="D282" i="23"/>
  <c r="G202" i="23"/>
  <c r="G277" i="23"/>
  <c r="C205" i="23"/>
  <c r="C211" i="23"/>
  <c r="D202" i="23"/>
  <c r="D277" i="23"/>
  <c r="F196" i="23"/>
  <c r="F271" i="23"/>
  <c r="F200" i="23"/>
  <c r="F275" i="23"/>
  <c r="F197" i="23"/>
  <c r="F272" i="23"/>
  <c r="G209" i="23"/>
  <c r="G284" i="23"/>
  <c r="E205" i="23"/>
  <c r="E280" i="23"/>
  <c r="H173" i="14"/>
  <c r="C188" i="14"/>
  <c r="C196" i="14"/>
  <c r="D195" i="14"/>
  <c r="D270" i="14"/>
  <c r="D295" i="14"/>
  <c r="D345" i="14"/>
  <c r="D208" i="14"/>
  <c r="D283" i="14"/>
  <c r="D308" i="14"/>
  <c r="D358" i="14"/>
  <c r="E207" i="14"/>
  <c r="E282" i="14"/>
  <c r="F194" i="14"/>
  <c r="F269" i="14"/>
  <c r="F201" i="14"/>
  <c r="F276" i="14"/>
  <c r="G200" i="14"/>
  <c r="G275" i="14"/>
  <c r="G199" i="14"/>
  <c r="G274" i="14"/>
  <c r="E209" i="14"/>
  <c r="E284" i="14"/>
  <c r="F203" i="14"/>
  <c r="F278" i="14"/>
  <c r="F210" i="14"/>
  <c r="F285" i="14"/>
  <c r="C197" i="14"/>
  <c r="C204" i="14"/>
  <c r="C205" i="14"/>
  <c r="C212" i="14"/>
  <c r="D205" i="14"/>
  <c r="D280" i="14"/>
  <c r="D212" i="14"/>
  <c r="D287" i="14"/>
  <c r="D312" i="14"/>
  <c r="D362" i="14"/>
  <c r="E198" i="14"/>
  <c r="E273" i="14"/>
  <c r="E298" i="14"/>
  <c r="E348" i="14"/>
  <c r="F199" i="14"/>
  <c r="F274" i="14"/>
  <c r="F211" i="14"/>
  <c r="F286" i="14"/>
  <c r="G206" i="14"/>
  <c r="G281" i="14"/>
  <c r="E205" i="14"/>
  <c r="E280" i="14"/>
  <c r="G210" i="14"/>
  <c r="G285" i="14"/>
  <c r="E204" i="14"/>
  <c r="E279" i="14"/>
  <c r="C193" i="14"/>
  <c r="C202" i="14"/>
  <c r="C206" i="14"/>
  <c r="D193" i="14"/>
  <c r="D197" i="14"/>
  <c r="D272" i="14"/>
  <c r="D200" i="14"/>
  <c r="D275" i="14"/>
  <c r="D201" i="14"/>
  <c r="D276" i="14"/>
  <c r="D301" i="14"/>
  <c r="D351" i="14"/>
  <c r="E195" i="14"/>
  <c r="E270" i="14"/>
  <c r="E295" i="14"/>
  <c r="E345" i="14"/>
  <c r="E211" i="14"/>
  <c r="E286" i="14"/>
  <c r="F193" i="14"/>
  <c r="F196" i="14"/>
  <c r="F271" i="14"/>
  <c r="F206" i="14"/>
  <c r="F281" i="14"/>
  <c r="F205" i="14"/>
  <c r="F280" i="14"/>
  <c r="G201" i="14"/>
  <c r="G276" i="14"/>
  <c r="C209" i="14"/>
  <c r="G193" i="14"/>
  <c r="C208" i="14"/>
  <c r="C210" i="14"/>
  <c r="D194" i="14"/>
  <c r="D269" i="14"/>
  <c r="D294" i="14"/>
  <c r="D344" i="14"/>
  <c r="D207" i="14"/>
  <c r="D282" i="14"/>
  <c r="E200" i="14"/>
  <c r="E275" i="14"/>
  <c r="E202" i="14"/>
  <c r="E277" i="14"/>
  <c r="E206" i="14"/>
  <c r="E281" i="14"/>
  <c r="E306" i="14"/>
  <c r="E356" i="14"/>
  <c r="G209" i="14"/>
  <c r="G284" i="14"/>
  <c r="G202" i="14"/>
  <c r="G277" i="14"/>
  <c r="F209" i="14"/>
  <c r="F284" i="14"/>
  <c r="G208" i="14"/>
  <c r="G283" i="14"/>
  <c r="G194" i="14"/>
  <c r="G269" i="14"/>
  <c r="G204" i="14"/>
  <c r="G279" i="14"/>
  <c r="E210" i="14"/>
  <c r="E285" i="14"/>
  <c r="C198" i="14"/>
  <c r="D199" i="14"/>
  <c r="D274" i="14"/>
  <c r="D299" i="14"/>
  <c r="D349" i="14"/>
  <c r="D204" i="14"/>
  <c r="D279" i="14"/>
  <c r="D209" i="14"/>
  <c r="D284" i="14"/>
  <c r="D211" i="14"/>
  <c r="D286" i="14"/>
  <c r="D311" i="14"/>
  <c r="D361" i="14"/>
  <c r="E197" i="14"/>
  <c r="E272" i="14"/>
  <c r="F198" i="14"/>
  <c r="F273" i="14"/>
  <c r="F208" i="14"/>
  <c r="F283" i="14"/>
  <c r="G207" i="14"/>
  <c r="G282" i="14"/>
  <c r="D203" i="14"/>
  <c r="D278" i="14"/>
  <c r="C195" i="14"/>
  <c r="D196" i="14"/>
  <c r="D271" i="14"/>
  <c r="D296" i="14"/>
  <c r="D346" i="14"/>
  <c r="E194" i="14"/>
  <c r="E269" i="14"/>
  <c r="E294" i="14"/>
  <c r="E344" i="14"/>
  <c r="E208" i="14"/>
  <c r="E283" i="14"/>
  <c r="E308" i="14"/>
  <c r="E358" i="14"/>
  <c r="F195" i="14"/>
  <c r="F270" i="14"/>
  <c r="F202" i="14"/>
  <c r="F277" i="14"/>
  <c r="G203" i="14"/>
  <c r="G278" i="14"/>
  <c r="G198" i="14"/>
  <c r="G273" i="14"/>
  <c r="E203" i="14"/>
  <c r="E278" i="14"/>
  <c r="G211" i="14"/>
  <c r="G286" i="14"/>
  <c r="G212" i="14"/>
  <c r="G287" i="14"/>
  <c r="C207" i="14"/>
  <c r="D206" i="14"/>
  <c r="D281" i="14"/>
  <c r="D306" i="14"/>
  <c r="D356" i="14"/>
  <c r="E193" i="14"/>
  <c r="E199" i="14"/>
  <c r="E274" i="14"/>
  <c r="E201" i="14"/>
  <c r="E276" i="14"/>
  <c r="F200" i="14"/>
  <c r="F275" i="14"/>
  <c r="F212" i="14"/>
  <c r="F287" i="14"/>
  <c r="G205" i="14"/>
  <c r="G280" i="14"/>
  <c r="C200" i="14"/>
  <c r="F204" i="14"/>
  <c r="F279" i="14"/>
  <c r="C211" i="14"/>
  <c r="G197" i="14"/>
  <c r="G272" i="14"/>
  <c r="C199" i="14"/>
  <c r="D202" i="14"/>
  <c r="D277" i="14"/>
  <c r="D302" i="14"/>
  <c r="D352" i="14"/>
  <c r="F207" i="14"/>
  <c r="F282" i="14"/>
  <c r="G196" i="14"/>
  <c r="G271" i="14"/>
  <c r="C203" i="14"/>
  <c r="C194" i="14"/>
  <c r="F197" i="14"/>
  <c r="F272" i="14"/>
  <c r="D198" i="14"/>
  <c r="D273" i="14"/>
  <c r="D298" i="14"/>
  <c r="D348" i="14"/>
  <c r="D210" i="14"/>
  <c r="D285" i="14"/>
  <c r="D310" i="14"/>
  <c r="D360" i="14"/>
  <c r="E196" i="14"/>
  <c r="E271" i="14"/>
  <c r="E296" i="14"/>
  <c r="E346" i="14"/>
  <c r="C201" i="14"/>
  <c r="E212" i="14"/>
  <c r="E287" i="14"/>
  <c r="G195" i="14"/>
  <c r="G270" i="14"/>
  <c r="D188" i="14"/>
  <c r="AM12" i="49"/>
  <c r="H175" i="10"/>
  <c r="D188" i="10"/>
  <c r="AM9" i="49"/>
  <c r="E188" i="10"/>
  <c r="AN9" i="49"/>
  <c r="F188" i="10"/>
  <c r="AO9" i="49"/>
  <c r="C188" i="10"/>
  <c r="H168" i="10"/>
  <c r="G188" i="10"/>
  <c r="AP9" i="49"/>
  <c r="C194" i="10"/>
  <c r="C195" i="10"/>
  <c r="E206" i="10"/>
  <c r="E281" i="10"/>
  <c r="E207" i="10"/>
  <c r="E282" i="10"/>
  <c r="E208" i="10"/>
  <c r="E283" i="10"/>
  <c r="E211" i="10"/>
  <c r="E286" i="10"/>
  <c r="E212" i="10"/>
  <c r="E287" i="10"/>
  <c r="F194" i="10"/>
  <c r="F269" i="10"/>
  <c r="F195" i="10"/>
  <c r="F270" i="10"/>
  <c r="F196" i="10"/>
  <c r="F271" i="10"/>
  <c r="F197" i="10"/>
  <c r="F272" i="10"/>
  <c r="F198" i="10"/>
  <c r="F273" i="10"/>
  <c r="F199" i="10"/>
  <c r="F274" i="10"/>
  <c r="F200" i="10"/>
  <c r="F275" i="10"/>
  <c r="G207" i="10"/>
  <c r="G282" i="10"/>
  <c r="C196" i="10"/>
  <c r="C211" i="10"/>
  <c r="D200" i="10"/>
  <c r="D275" i="10"/>
  <c r="E193" i="10"/>
  <c r="D193" i="10"/>
  <c r="D194" i="10"/>
  <c r="D269" i="10"/>
  <c r="D195" i="10"/>
  <c r="D270" i="10"/>
  <c r="D196" i="10"/>
  <c r="D271" i="10"/>
  <c r="D197" i="10"/>
  <c r="D272" i="10"/>
  <c r="D198" i="10"/>
  <c r="D273" i="10"/>
  <c r="D199" i="10"/>
  <c r="D274" i="10"/>
  <c r="G206" i="10"/>
  <c r="G281" i="10"/>
  <c r="G209" i="10"/>
  <c r="G284" i="10"/>
  <c r="C208" i="10"/>
  <c r="C210" i="10"/>
  <c r="C212" i="10"/>
  <c r="C193" i="10"/>
  <c r="C206" i="10"/>
  <c r="C198" i="10"/>
  <c r="C199" i="10"/>
  <c r="C201" i="10"/>
  <c r="C205" i="10"/>
  <c r="C207" i="10"/>
  <c r="D210" i="10"/>
  <c r="D285" i="10"/>
  <c r="D211" i="10"/>
  <c r="D286" i="10"/>
  <c r="D212" i="10"/>
  <c r="D287" i="10"/>
  <c r="E201" i="10"/>
  <c r="E276" i="10"/>
  <c r="E202" i="10"/>
  <c r="E277" i="10"/>
  <c r="F201" i="10"/>
  <c r="F276" i="10"/>
  <c r="F202" i="10"/>
  <c r="F277" i="10"/>
  <c r="F206" i="10"/>
  <c r="F281" i="10"/>
  <c r="F207" i="10"/>
  <c r="F282" i="10"/>
  <c r="F208" i="10"/>
  <c r="F283" i="10"/>
  <c r="F211" i="10"/>
  <c r="F286" i="10"/>
  <c r="F212" i="10"/>
  <c r="F287" i="10"/>
  <c r="G200" i="10"/>
  <c r="G275" i="10"/>
  <c r="C197" i="10"/>
  <c r="C202" i="10"/>
  <c r="D209" i="10"/>
  <c r="D284" i="10"/>
  <c r="E196" i="10"/>
  <c r="E271" i="10"/>
  <c r="E200" i="10"/>
  <c r="E275" i="10"/>
  <c r="G196" i="10"/>
  <c r="G271" i="10"/>
  <c r="G197" i="10"/>
  <c r="G272" i="10"/>
  <c r="G194" i="10"/>
  <c r="G269" i="10"/>
  <c r="G205" i="10"/>
  <c r="G280" i="10"/>
  <c r="D205" i="10"/>
  <c r="D280" i="10"/>
  <c r="G204" i="10"/>
  <c r="G279" i="10"/>
  <c r="E210" i="10"/>
  <c r="E285" i="10"/>
  <c r="E204" i="10"/>
  <c r="E279" i="10"/>
  <c r="E195" i="10"/>
  <c r="E270" i="10"/>
  <c r="E199" i="10"/>
  <c r="E274" i="10"/>
  <c r="F193" i="10"/>
  <c r="G210" i="10"/>
  <c r="G285" i="10"/>
  <c r="F205" i="10"/>
  <c r="F280" i="10"/>
  <c r="E205" i="10"/>
  <c r="E280" i="10"/>
  <c r="C200" i="10"/>
  <c r="D204" i="10"/>
  <c r="D279" i="10"/>
  <c r="D208" i="10"/>
  <c r="D283" i="10"/>
  <c r="G203" i="10"/>
  <c r="G278" i="10"/>
  <c r="G211" i="10"/>
  <c r="G286" i="10"/>
  <c r="G193" i="10"/>
  <c r="C209" i="10"/>
  <c r="D203" i="10"/>
  <c r="D278" i="10"/>
  <c r="C203" i="10"/>
  <c r="E194" i="10"/>
  <c r="E269" i="10"/>
  <c r="E198" i="10"/>
  <c r="E273" i="10"/>
  <c r="G212" i="10"/>
  <c r="G287" i="10"/>
  <c r="E203" i="10"/>
  <c r="E278" i="10"/>
  <c r="C204" i="10"/>
  <c r="D202" i="10"/>
  <c r="D277" i="10"/>
  <c r="D207" i="10"/>
  <c r="D282" i="10"/>
  <c r="F204" i="10"/>
  <c r="F279" i="10"/>
  <c r="F203" i="10"/>
  <c r="F278" i="10"/>
  <c r="G202" i="10"/>
  <c r="G277" i="10"/>
  <c r="E197" i="10"/>
  <c r="E272" i="10"/>
  <c r="G199" i="10"/>
  <c r="G274" i="10"/>
  <c r="G201" i="10"/>
  <c r="G276" i="10"/>
  <c r="F209" i="10"/>
  <c r="F284" i="10"/>
  <c r="F210" i="10"/>
  <c r="F285" i="10"/>
  <c r="E209" i="10"/>
  <c r="E284" i="10"/>
  <c r="D201" i="10"/>
  <c r="D276" i="10"/>
  <c r="G195" i="10"/>
  <c r="G270" i="10"/>
  <c r="D206" i="10"/>
  <c r="D281" i="10"/>
  <c r="G198" i="10"/>
  <c r="G273" i="10"/>
  <c r="G208" i="10"/>
  <c r="G283" i="10"/>
  <c r="C298" i="25"/>
  <c r="C348" i="25"/>
  <c r="H273" i="25"/>
  <c r="E288" i="25"/>
  <c r="E313" i="25"/>
  <c r="E363" i="25"/>
  <c r="E293" i="25"/>
  <c r="E343" i="25"/>
  <c r="C293" i="25"/>
  <c r="C288" i="25"/>
  <c r="H268" i="25"/>
  <c r="C296" i="25"/>
  <c r="C346" i="25"/>
  <c r="H271" i="25"/>
  <c r="H283" i="25"/>
  <c r="C308" i="25"/>
  <c r="C358" i="25"/>
  <c r="C312" i="25"/>
  <c r="C362" i="25"/>
  <c r="H287" i="25"/>
  <c r="H310" i="25"/>
  <c r="S23" i="48"/>
  <c r="H360" i="25"/>
  <c r="C299" i="25"/>
  <c r="C349" i="25"/>
  <c r="H274" i="25"/>
  <c r="Q25" i="49"/>
  <c r="H213" i="25"/>
  <c r="C311" i="25"/>
  <c r="C361" i="25"/>
  <c r="H286" i="25"/>
  <c r="H352" i="25"/>
  <c r="H302" i="25"/>
  <c r="K23" i="48"/>
  <c r="F293" i="25"/>
  <c r="F343" i="25"/>
  <c r="F288" i="25"/>
  <c r="F313" i="25"/>
  <c r="F363" i="25"/>
  <c r="H272" i="25"/>
  <c r="C297" i="25"/>
  <c r="C347" i="25"/>
  <c r="C294" i="25"/>
  <c r="C344" i="25"/>
  <c r="H269" i="25"/>
  <c r="C295" i="25"/>
  <c r="C345" i="25"/>
  <c r="H270" i="25"/>
  <c r="H279" i="25"/>
  <c r="C304" i="25"/>
  <c r="C354" i="25"/>
  <c r="C301" i="25"/>
  <c r="C351" i="25"/>
  <c r="H276" i="25"/>
  <c r="D293" i="25"/>
  <c r="D343" i="25"/>
  <c r="D288" i="25"/>
  <c r="D313" i="25"/>
  <c r="D363" i="25"/>
  <c r="H281" i="25"/>
  <c r="C306" i="25"/>
  <c r="C356" i="25"/>
  <c r="H209" i="23"/>
  <c r="C284" i="23"/>
  <c r="H284" i="23"/>
  <c r="C287" i="23"/>
  <c r="H212" i="23"/>
  <c r="F268" i="23"/>
  <c r="F213" i="23"/>
  <c r="T23" i="49"/>
  <c r="H210" i="23"/>
  <c r="C285" i="23"/>
  <c r="H285" i="23"/>
  <c r="D268" i="23"/>
  <c r="D213" i="23"/>
  <c r="R23" i="49"/>
  <c r="C272" i="23"/>
  <c r="H272" i="23"/>
  <c r="H197" i="23"/>
  <c r="G268" i="23"/>
  <c r="G288" i="23"/>
  <c r="G213" i="23"/>
  <c r="U23" i="49"/>
  <c r="C273" i="23"/>
  <c r="H198" i="23"/>
  <c r="C277" i="23"/>
  <c r="H277" i="23"/>
  <c r="H202" i="23"/>
  <c r="E268" i="23"/>
  <c r="E213" i="23"/>
  <c r="S23" i="49"/>
  <c r="C276" i="23"/>
  <c r="H201" i="23"/>
  <c r="C274" i="23"/>
  <c r="H199" i="23"/>
  <c r="C280" i="23"/>
  <c r="H280" i="23"/>
  <c r="H205" i="23"/>
  <c r="C269" i="23"/>
  <c r="H194" i="23"/>
  <c r="C270" i="23"/>
  <c r="H195" i="23"/>
  <c r="H211" i="23"/>
  <c r="C286" i="23"/>
  <c r="C271" i="23"/>
  <c r="H196" i="23"/>
  <c r="H203" i="23"/>
  <c r="C278" i="23"/>
  <c r="H278" i="23"/>
  <c r="C282" i="23"/>
  <c r="H282" i="23"/>
  <c r="H207" i="23"/>
  <c r="C283" i="23"/>
  <c r="H208" i="23"/>
  <c r="C268" i="23"/>
  <c r="H193" i="23"/>
  <c r="C213" i="23"/>
  <c r="AL23" i="49"/>
  <c r="H188" i="23"/>
  <c r="C281" i="23"/>
  <c r="H206" i="23"/>
  <c r="C275" i="23"/>
  <c r="H275" i="23"/>
  <c r="H200" i="23"/>
  <c r="H204" i="23"/>
  <c r="C279" i="23"/>
  <c r="H279" i="23"/>
  <c r="C273" i="14"/>
  <c r="H198" i="14"/>
  <c r="C284" i="14"/>
  <c r="H284" i="14"/>
  <c r="H209" i="14"/>
  <c r="C287" i="14"/>
  <c r="H212" i="14"/>
  <c r="H188" i="14"/>
  <c r="AL12" i="49"/>
  <c r="C286" i="14"/>
  <c r="H211" i="14"/>
  <c r="E268" i="14"/>
  <c r="E213" i="14"/>
  <c r="S12" i="49"/>
  <c r="C280" i="14"/>
  <c r="H280" i="14"/>
  <c r="H205" i="14"/>
  <c r="C269" i="14"/>
  <c r="H194" i="14"/>
  <c r="C279" i="14"/>
  <c r="H279" i="14"/>
  <c r="H204" i="14"/>
  <c r="H203" i="14"/>
  <c r="C278" i="14"/>
  <c r="H278" i="14"/>
  <c r="C275" i="14"/>
  <c r="H275" i="14"/>
  <c r="H200" i="14"/>
  <c r="C282" i="14"/>
  <c r="H282" i="14"/>
  <c r="H207" i="14"/>
  <c r="D268" i="14"/>
  <c r="D213" i="14"/>
  <c r="R12" i="49"/>
  <c r="C272" i="14"/>
  <c r="H272" i="14"/>
  <c r="H197" i="14"/>
  <c r="C281" i="14"/>
  <c r="H206" i="14"/>
  <c r="C276" i="14"/>
  <c r="H201" i="14"/>
  <c r="C285" i="14"/>
  <c r="H285" i="14"/>
  <c r="H210" i="14"/>
  <c r="F268" i="14"/>
  <c r="F288" i="14"/>
  <c r="F213" i="14"/>
  <c r="T12" i="49"/>
  <c r="C277" i="14"/>
  <c r="H277" i="14"/>
  <c r="H202" i="14"/>
  <c r="C270" i="14"/>
  <c r="H195" i="14"/>
  <c r="C283" i="14"/>
  <c r="H208" i="14"/>
  <c r="C268" i="14"/>
  <c r="C213" i="14"/>
  <c r="H193" i="14"/>
  <c r="C271" i="14"/>
  <c r="H196" i="14"/>
  <c r="C274" i="14"/>
  <c r="H199" i="14"/>
  <c r="G268" i="14"/>
  <c r="G288" i="14"/>
  <c r="G213" i="14"/>
  <c r="U12" i="49"/>
  <c r="E294" i="10"/>
  <c r="E344" i="10"/>
  <c r="F308" i="10"/>
  <c r="F358" i="10"/>
  <c r="F294" i="10"/>
  <c r="F344" i="10"/>
  <c r="H203" i="10"/>
  <c r="C278" i="10"/>
  <c r="C275" i="10"/>
  <c r="H200" i="10"/>
  <c r="E296" i="10"/>
  <c r="E346" i="10"/>
  <c r="D310" i="10"/>
  <c r="D360" i="10"/>
  <c r="C287" i="10"/>
  <c r="H212" i="10"/>
  <c r="D296" i="10"/>
  <c r="D346" i="10"/>
  <c r="D311" i="10"/>
  <c r="D361" i="10"/>
  <c r="C271" i="10"/>
  <c r="H196" i="10"/>
  <c r="H209" i="10"/>
  <c r="C284" i="10"/>
  <c r="C277" i="10"/>
  <c r="H202" i="10"/>
  <c r="C280" i="10"/>
  <c r="H205" i="10"/>
  <c r="H208" i="10"/>
  <c r="C283" i="10"/>
  <c r="D294" i="10"/>
  <c r="D344" i="10"/>
  <c r="E308" i="10"/>
  <c r="E358" i="10"/>
  <c r="F306" i="10"/>
  <c r="F356" i="10"/>
  <c r="C285" i="10"/>
  <c r="H210" i="10"/>
  <c r="D295" i="10"/>
  <c r="D345" i="10"/>
  <c r="E311" i="10"/>
  <c r="E361" i="10"/>
  <c r="C279" i="10"/>
  <c r="H204" i="10"/>
  <c r="G213" i="10"/>
  <c r="U9" i="49"/>
  <c r="G268" i="10"/>
  <c r="C272" i="10"/>
  <c r="H197" i="10"/>
  <c r="C276" i="10"/>
  <c r="H201" i="10"/>
  <c r="F298" i="10"/>
  <c r="F348" i="10"/>
  <c r="C268" i="10"/>
  <c r="H193" i="10"/>
  <c r="C213" i="10"/>
  <c r="H188" i="10"/>
  <c r="AL9" i="49"/>
  <c r="C282" i="10"/>
  <c r="H207" i="10"/>
  <c r="D268" i="10"/>
  <c r="D213" i="10"/>
  <c r="R9" i="49"/>
  <c r="F268" i="10"/>
  <c r="F213" i="10"/>
  <c r="T9" i="49"/>
  <c r="E302" i="10"/>
  <c r="E352" i="10"/>
  <c r="C274" i="10"/>
  <c r="H199" i="10"/>
  <c r="G306" i="10"/>
  <c r="G356" i="10"/>
  <c r="E268" i="10"/>
  <c r="E213" i="10"/>
  <c r="S9" i="49"/>
  <c r="E306" i="10"/>
  <c r="E356" i="10"/>
  <c r="F296" i="10"/>
  <c r="F346" i="10"/>
  <c r="C270" i="10"/>
  <c r="H195" i="10"/>
  <c r="D306" i="10"/>
  <c r="D356" i="10"/>
  <c r="C273" i="10"/>
  <c r="H198" i="10"/>
  <c r="E298" i="10"/>
  <c r="E348" i="10"/>
  <c r="D308" i="10"/>
  <c r="D358" i="10"/>
  <c r="E295" i="10"/>
  <c r="E345" i="10"/>
  <c r="F311" i="10"/>
  <c r="F361" i="10"/>
  <c r="C281" i="10"/>
  <c r="H206" i="10"/>
  <c r="D298" i="10"/>
  <c r="D348" i="10"/>
  <c r="C286" i="10"/>
  <c r="H211" i="10"/>
  <c r="F295" i="10"/>
  <c r="F345" i="10"/>
  <c r="C269" i="10"/>
  <c r="H194" i="10"/>
  <c r="H345" i="25"/>
  <c r="H295" i="25"/>
  <c r="D23" i="48"/>
  <c r="H293" i="25"/>
  <c r="B23" i="48"/>
  <c r="H343" i="25"/>
  <c r="H306" i="25"/>
  <c r="O23" i="48"/>
  <c r="H356" i="25"/>
  <c r="H288" i="25"/>
  <c r="C313" i="25"/>
  <c r="C363" i="25"/>
  <c r="H344" i="25"/>
  <c r="H294" i="25"/>
  <c r="C23" i="48"/>
  <c r="H311" i="25"/>
  <c r="T23" i="48"/>
  <c r="H361" i="25"/>
  <c r="H312" i="25"/>
  <c r="U23" i="48"/>
  <c r="H362" i="25"/>
  <c r="C329" i="25"/>
  <c r="C324" i="25"/>
  <c r="H334" i="25"/>
  <c r="C334" i="25"/>
  <c r="G322" i="25"/>
  <c r="F328" i="25"/>
  <c r="C343" i="25"/>
  <c r="H332" i="25"/>
  <c r="D321" i="25"/>
  <c r="D318" i="25"/>
  <c r="D331" i="25"/>
  <c r="E327" i="25"/>
  <c r="E318" i="25"/>
  <c r="C333" i="25"/>
  <c r="C325" i="25"/>
  <c r="G321" i="25"/>
  <c r="D328" i="25"/>
  <c r="D337" i="25"/>
  <c r="F322" i="25"/>
  <c r="G335" i="25"/>
  <c r="G318" i="25"/>
  <c r="D322" i="25"/>
  <c r="G328" i="25"/>
  <c r="G325" i="25"/>
  <c r="E324" i="25"/>
  <c r="E320" i="25"/>
  <c r="E321" i="25"/>
  <c r="H327" i="25"/>
  <c r="H331" i="25"/>
  <c r="G338" i="25"/>
  <c r="E325" i="25"/>
  <c r="F327" i="25"/>
  <c r="G319" i="25"/>
  <c r="C330" i="25"/>
  <c r="F323" i="25"/>
  <c r="F325" i="25"/>
  <c r="G334" i="25"/>
  <c r="H328" i="25"/>
  <c r="D319" i="25"/>
  <c r="F324" i="25"/>
  <c r="E322" i="25"/>
  <c r="E337" i="25"/>
  <c r="H335" i="25"/>
  <c r="H323" i="25"/>
  <c r="E333" i="25"/>
  <c r="C335" i="25"/>
  <c r="F332" i="25"/>
  <c r="C328" i="25"/>
  <c r="C318" i="25"/>
  <c r="G320" i="25"/>
  <c r="G332" i="25"/>
  <c r="E335" i="25"/>
  <c r="F326" i="25"/>
  <c r="G331" i="25"/>
  <c r="D323" i="25"/>
  <c r="D320" i="25"/>
  <c r="E326" i="25"/>
  <c r="E338" i="25"/>
  <c r="E336" i="25"/>
  <c r="H318" i="25"/>
  <c r="H336" i="25"/>
  <c r="D329" i="25"/>
  <c r="D327" i="25"/>
  <c r="D330" i="25"/>
  <c r="F331" i="25"/>
  <c r="F320" i="25"/>
  <c r="G327" i="25"/>
  <c r="F337" i="25"/>
  <c r="G336" i="25"/>
  <c r="C321" i="25"/>
  <c r="D335" i="25"/>
  <c r="F321" i="25"/>
  <c r="C322" i="25"/>
  <c r="C326" i="25"/>
  <c r="H330" i="25"/>
  <c r="C327" i="25"/>
  <c r="G329" i="25"/>
  <c r="E329" i="25"/>
  <c r="F335" i="25"/>
  <c r="E332" i="25"/>
  <c r="C332" i="25"/>
  <c r="E330" i="25"/>
  <c r="G330" i="25"/>
  <c r="F333" i="25"/>
  <c r="D326" i="25"/>
  <c r="F318" i="25"/>
  <c r="E323" i="25"/>
  <c r="D324" i="25"/>
  <c r="H337" i="25"/>
  <c r="D338" i="25"/>
  <c r="H326" i="25"/>
  <c r="C320" i="25"/>
  <c r="F334" i="25"/>
  <c r="D332" i="25"/>
  <c r="G337" i="25"/>
  <c r="D336" i="25"/>
  <c r="G324" i="25"/>
  <c r="F330" i="25"/>
  <c r="G333" i="25"/>
  <c r="E334" i="25"/>
  <c r="C336" i="25"/>
  <c r="C337" i="25"/>
  <c r="E319" i="25"/>
  <c r="F338" i="25"/>
  <c r="C323" i="25"/>
  <c r="G326" i="25"/>
  <c r="D325" i="25"/>
  <c r="F336" i="25"/>
  <c r="F329" i="25"/>
  <c r="E328" i="25"/>
  <c r="G323" i="25"/>
  <c r="C331" i="25"/>
  <c r="D334" i="25"/>
  <c r="C319" i="25"/>
  <c r="H325" i="25"/>
  <c r="D333" i="25"/>
  <c r="F319" i="25"/>
  <c r="E331" i="25"/>
  <c r="H320" i="25"/>
  <c r="C338" i="25"/>
  <c r="H354" i="25"/>
  <c r="H304" i="25"/>
  <c r="M23" i="48"/>
  <c r="H351" i="25"/>
  <c r="H301" i="25"/>
  <c r="J23" i="48"/>
  <c r="H347" i="25"/>
  <c r="H297" i="25"/>
  <c r="F23" i="48"/>
  <c r="H358" i="25"/>
  <c r="H308" i="25"/>
  <c r="Q23" i="48"/>
  <c r="H348" i="25"/>
  <c r="H298" i="25"/>
  <c r="G23" i="48"/>
  <c r="H349" i="25"/>
  <c r="H299" i="25"/>
  <c r="H23" i="48"/>
  <c r="H296" i="25"/>
  <c r="E23" i="48"/>
  <c r="H346" i="25"/>
  <c r="C301" i="23"/>
  <c r="C351" i="23"/>
  <c r="H276" i="23"/>
  <c r="H310" i="23"/>
  <c r="S21" i="48"/>
  <c r="H360" i="23"/>
  <c r="C296" i="23"/>
  <c r="C346" i="23"/>
  <c r="H271" i="23"/>
  <c r="H286" i="23"/>
  <c r="C311" i="23"/>
  <c r="C361" i="23"/>
  <c r="E293" i="23"/>
  <c r="E343" i="23"/>
  <c r="E288" i="23"/>
  <c r="E313" i="23"/>
  <c r="E363" i="23"/>
  <c r="Q23" i="49"/>
  <c r="H213" i="23"/>
  <c r="F293" i="23"/>
  <c r="F343" i="23"/>
  <c r="F288" i="23"/>
  <c r="F313" i="23"/>
  <c r="F363" i="23"/>
  <c r="H281" i="23"/>
  <c r="C306" i="23"/>
  <c r="C356" i="23"/>
  <c r="C293" i="23"/>
  <c r="C288" i="23"/>
  <c r="H268" i="23"/>
  <c r="C295" i="23"/>
  <c r="C345" i="23"/>
  <c r="H270" i="23"/>
  <c r="H287" i="23"/>
  <c r="C312" i="23"/>
  <c r="C362" i="23"/>
  <c r="C299" i="23"/>
  <c r="C349" i="23"/>
  <c r="H274" i="23"/>
  <c r="C298" i="23"/>
  <c r="C348" i="23"/>
  <c r="H273" i="23"/>
  <c r="C308" i="23"/>
  <c r="C358" i="23"/>
  <c r="H283" i="23"/>
  <c r="C294" i="23"/>
  <c r="C344" i="23"/>
  <c r="H269" i="23"/>
  <c r="D293" i="23"/>
  <c r="D343" i="23"/>
  <c r="D288" i="23"/>
  <c r="D313" i="23"/>
  <c r="D363" i="23"/>
  <c r="Q12" i="49"/>
  <c r="H213" i="14"/>
  <c r="H352" i="14"/>
  <c r="H302" i="14"/>
  <c r="K10" i="48"/>
  <c r="E293" i="14"/>
  <c r="E343" i="14"/>
  <c r="E288" i="14"/>
  <c r="E313" i="14"/>
  <c r="E363" i="14"/>
  <c r="C306" i="14"/>
  <c r="C356" i="14"/>
  <c r="H281" i="14"/>
  <c r="H286" i="14"/>
  <c r="C311" i="14"/>
  <c r="C361" i="14"/>
  <c r="C312" i="14"/>
  <c r="C362" i="14"/>
  <c r="H287" i="14"/>
  <c r="H283" i="14"/>
  <c r="C308" i="14"/>
  <c r="C358" i="14"/>
  <c r="C299" i="14"/>
  <c r="C349" i="14"/>
  <c r="H274" i="14"/>
  <c r="H360" i="14"/>
  <c r="H310" i="14"/>
  <c r="S10" i="48"/>
  <c r="H269" i="14"/>
  <c r="C294" i="14"/>
  <c r="C344" i="14"/>
  <c r="H270" i="14"/>
  <c r="C295" i="14"/>
  <c r="C345" i="14"/>
  <c r="C293" i="14"/>
  <c r="H268" i="14"/>
  <c r="C288" i="14"/>
  <c r="H271" i="14"/>
  <c r="C296" i="14"/>
  <c r="C346" i="14"/>
  <c r="C301" i="14"/>
  <c r="C351" i="14"/>
  <c r="H276" i="14"/>
  <c r="D293" i="14"/>
  <c r="D343" i="14"/>
  <c r="D288" i="14"/>
  <c r="D313" i="14"/>
  <c r="D363" i="14"/>
  <c r="C298" i="14"/>
  <c r="C348" i="14"/>
  <c r="H273" i="14"/>
  <c r="H276" i="10"/>
  <c r="H279" i="10"/>
  <c r="H270" i="10"/>
  <c r="C295" i="10"/>
  <c r="C345" i="10"/>
  <c r="D288" i="10"/>
  <c r="D313" i="10"/>
  <c r="D363" i="10"/>
  <c r="D293" i="10"/>
  <c r="D343" i="10"/>
  <c r="H277" i="10"/>
  <c r="C302" i="10"/>
  <c r="C352" i="10"/>
  <c r="H287" i="10"/>
  <c r="H213" i="10"/>
  <c r="Q9" i="49"/>
  <c r="H272" i="10"/>
  <c r="H283" i="10"/>
  <c r="C308" i="10"/>
  <c r="C358" i="10"/>
  <c r="E288" i="10"/>
  <c r="E313" i="10"/>
  <c r="E363" i="10"/>
  <c r="E293" i="10"/>
  <c r="E343" i="10"/>
  <c r="H282" i="10"/>
  <c r="C306" i="10"/>
  <c r="C356" i="10"/>
  <c r="H281" i="10"/>
  <c r="H274" i="10"/>
  <c r="C288" i="10"/>
  <c r="C293" i="10"/>
  <c r="H268" i="10"/>
  <c r="C296" i="10"/>
  <c r="C346" i="10"/>
  <c r="H271" i="10"/>
  <c r="C311" i="10"/>
  <c r="C361" i="10"/>
  <c r="H286" i="10"/>
  <c r="C294" i="10"/>
  <c r="C344" i="10"/>
  <c r="H269" i="10"/>
  <c r="H273" i="10"/>
  <c r="C298" i="10"/>
  <c r="C348" i="10"/>
  <c r="F288" i="10"/>
  <c r="F313" i="10"/>
  <c r="F363" i="10"/>
  <c r="F293" i="10"/>
  <c r="F343" i="10"/>
  <c r="G288" i="10"/>
  <c r="G313" i="10"/>
  <c r="G363" i="10"/>
  <c r="H285" i="10"/>
  <c r="H280" i="10"/>
  <c r="H275" i="10"/>
  <c r="H284" i="10"/>
  <c r="H278" i="10"/>
  <c r="H321" i="25"/>
  <c r="H322" i="25"/>
  <c r="H319" i="25"/>
  <c r="H324" i="25"/>
  <c r="H333" i="25"/>
  <c r="H329" i="25"/>
  <c r="H363" i="25"/>
  <c r="D23" i="47"/>
  <c r="C23" i="47"/>
  <c r="B23" i="47"/>
  <c r="C20" i="56"/>
  <c r="H313" i="25"/>
  <c r="H344" i="23"/>
  <c r="H294" i="23"/>
  <c r="C21" i="48"/>
  <c r="H356" i="23"/>
  <c r="H306" i="23"/>
  <c r="O21" i="48"/>
  <c r="H361" i="23"/>
  <c r="H311" i="23"/>
  <c r="T21" i="48"/>
  <c r="H362" i="23"/>
  <c r="H312" i="23"/>
  <c r="U21" i="48"/>
  <c r="H346" i="23"/>
  <c r="H296" i="23"/>
  <c r="E21" i="48"/>
  <c r="H358" i="23"/>
  <c r="H308" i="23"/>
  <c r="Q21" i="48"/>
  <c r="H345" i="23"/>
  <c r="H295" i="23"/>
  <c r="D21" i="48"/>
  <c r="H298" i="23"/>
  <c r="G21" i="48"/>
  <c r="H348" i="23"/>
  <c r="H293" i="23"/>
  <c r="B21" i="48"/>
  <c r="H343" i="23"/>
  <c r="H288" i="23"/>
  <c r="C313" i="23"/>
  <c r="C363" i="23"/>
  <c r="H351" i="23"/>
  <c r="H301" i="23"/>
  <c r="J21" i="48"/>
  <c r="H299" i="23"/>
  <c r="H21" i="48"/>
  <c r="H349" i="23"/>
  <c r="G318" i="23"/>
  <c r="D326" i="23"/>
  <c r="E334" i="23"/>
  <c r="G324" i="23"/>
  <c r="G331" i="23"/>
  <c r="F323" i="23"/>
  <c r="C328" i="23"/>
  <c r="D329" i="23"/>
  <c r="F320" i="23"/>
  <c r="D323" i="23"/>
  <c r="E335" i="23"/>
  <c r="F327" i="23"/>
  <c r="E323" i="23"/>
  <c r="C330" i="23"/>
  <c r="H324" i="23"/>
  <c r="E327" i="23"/>
  <c r="C333" i="23"/>
  <c r="D334" i="23"/>
  <c r="E325" i="23"/>
  <c r="F326" i="23"/>
  <c r="F324" i="23"/>
  <c r="F322" i="23"/>
  <c r="C319" i="23"/>
  <c r="D330" i="23"/>
  <c r="H328" i="23"/>
  <c r="E322" i="23"/>
  <c r="E333" i="23"/>
  <c r="D338" i="23"/>
  <c r="H335" i="23"/>
  <c r="H337" i="23"/>
  <c r="H331" i="23"/>
  <c r="H319" i="23"/>
  <c r="H321" i="23"/>
  <c r="F321" i="23"/>
  <c r="G323" i="23"/>
  <c r="G321" i="23"/>
  <c r="C320" i="23"/>
  <c r="D327" i="23"/>
  <c r="E326" i="23"/>
  <c r="D325" i="23"/>
  <c r="C343" i="23"/>
  <c r="G330" i="23"/>
  <c r="G328" i="23"/>
  <c r="E328" i="23"/>
  <c r="C331" i="23"/>
  <c r="F338" i="23"/>
  <c r="E338" i="23"/>
  <c r="H323" i="23"/>
  <c r="C329" i="23"/>
  <c r="G327" i="23"/>
  <c r="G337" i="23"/>
  <c r="G335" i="23"/>
  <c r="G322" i="23"/>
  <c r="D328" i="23"/>
  <c r="F325" i="23"/>
  <c r="C337" i="23"/>
  <c r="G320" i="23"/>
  <c r="C324" i="23"/>
  <c r="D319" i="23"/>
  <c r="E337" i="23"/>
  <c r="F335" i="23"/>
  <c r="E318" i="23"/>
  <c r="E320" i="23"/>
  <c r="D318" i="23"/>
  <c r="C336" i="23"/>
  <c r="D324" i="23"/>
  <c r="D322" i="23"/>
  <c r="F329" i="23"/>
  <c r="C334" i="23"/>
  <c r="G325" i="23"/>
  <c r="H332" i="23"/>
  <c r="E336" i="23"/>
  <c r="D332" i="23"/>
  <c r="G338" i="23"/>
  <c r="D321" i="23"/>
  <c r="C332" i="23"/>
  <c r="E324" i="23"/>
  <c r="H336" i="23"/>
  <c r="E331" i="23"/>
  <c r="E329" i="23"/>
  <c r="F337" i="23"/>
  <c r="F318" i="23"/>
  <c r="G329" i="23"/>
  <c r="F328" i="23"/>
  <c r="G319" i="23"/>
  <c r="D336" i="23"/>
  <c r="C318" i="23"/>
  <c r="F319" i="23"/>
  <c r="H325" i="23"/>
  <c r="F330" i="23"/>
  <c r="H334" i="23"/>
  <c r="F333" i="23"/>
  <c r="H320" i="23"/>
  <c r="C325" i="23"/>
  <c r="H327" i="23"/>
  <c r="C321" i="23"/>
  <c r="G333" i="23"/>
  <c r="D333" i="23"/>
  <c r="D331" i="23"/>
  <c r="C335" i="23"/>
  <c r="G336" i="23"/>
  <c r="G334" i="23"/>
  <c r="G326" i="23"/>
  <c r="F336" i="23"/>
  <c r="D320" i="23"/>
  <c r="C323" i="23"/>
  <c r="E321" i="23"/>
  <c r="H333" i="23"/>
  <c r="H330" i="23"/>
  <c r="H322" i="23"/>
  <c r="H329" i="23"/>
  <c r="F332" i="23"/>
  <c r="C322" i="23"/>
  <c r="F331" i="23"/>
  <c r="C326" i="23"/>
  <c r="D337" i="23"/>
  <c r="G332" i="23"/>
  <c r="E330" i="23"/>
  <c r="C327" i="23"/>
  <c r="F334" i="23"/>
  <c r="E332" i="23"/>
  <c r="D335" i="23"/>
  <c r="E319" i="23"/>
  <c r="C338" i="23"/>
  <c r="H343" i="14"/>
  <c r="H293" i="14"/>
  <c r="B10" i="48"/>
  <c r="H351" i="14"/>
  <c r="H301" i="14"/>
  <c r="J10" i="48"/>
  <c r="H295" i="14"/>
  <c r="D10" i="48"/>
  <c r="H345" i="14"/>
  <c r="H358" i="14"/>
  <c r="H308" i="14"/>
  <c r="Q10" i="48"/>
  <c r="H362" i="14"/>
  <c r="H312" i="14"/>
  <c r="U10" i="48"/>
  <c r="H349" i="14"/>
  <c r="H299" i="14"/>
  <c r="H10" i="48"/>
  <c r="E335" i="14"/>
  <c r="G337" i="14"/>
  <c r="G326" i="14"/>
  <c r="G333" i="14"/>
  <c r="F329" i="14"/>
  <c r="H335" i="14"/>
  <c r="E336" i="14"/>
  <c r="E329" i="14"/>
  <c r="D332" i="14"/>
  <c r="F320" i="14"/>
  <c r="G338" i="14"/>
  <c r="G329" i="14"/>
  <c r="F334" i="14"/>
  <c r="E338" i="14"/>
  <c r="H337" i="14"/>
  <c r="H321" i="14"/>
  <c r="G320" i="14"/>
  <c r="E334" i="14"/>
  <c r="G324" i="14"/>
  <c r="E319" i="14"/>
  <c r="F327" i="14"/>
  <c r="G319" i="14"/>
  <c r="C327" i="14"/>
  <c r="F332" i="14"/>
  <c r="H325" i="14"/>
  <c r="E324" i="14"/>
  <c r="C328" i="14"/>
  <c r="F324" i="14"/>
  <c r="C329" i="14"/>
  <c r="E322" i="14"/>
  <c r="H327" i="14"/>
  <c r="H318" i="14"/>
  <c r="H330" i="14"/>
  <c r="D330" i="14"/>
  <c r="D334" i="14"/>
  <c r="C322" i="14"/>
  <c r="D329" i="14"/>
  <c r="E328" i="14"/>
  <c r="G335" i="14"/>
  <c r="F338" i="14"/>
  <c r="F337" i="14"/>
  <c r="G336" i="14"/>
  <c r="C333" i="14"/>
  <c r="F323" i="14"/>
  <c r="E331" i="14"/>
  <c r="G330" i="14"/>
  <c r="D322" i="14"/>
  <c r="F326" i="14"/>
  <c r="D328" i="14"/>
  <c r="F319" i="14"/>
  <c r="D326" i="14"/>
  <c r="E333" i="14"/>
  <c r="C334" i="14"/>
  <c r="H322" i="14"/>
  <c r="D331" i="14"/>
  <c r="F331" i="14"/>
  <c r="G323" i="14"/>
  <c r="D319" i="14"/>
  <c r="H332" i="14"/>
  <c r="E318" i="14"/>
  <c r="D337" i="14"/>
  <c r="G327" i="14"/>
  <c r="D324" i="14"/>
  <c r="C323" i="14"/>
  <c r="D325" i="14"/>
  <c r="D320" i="14"/>
  <c r="F318" i="14"/>
  <c r="C332" i="14"/>
  <c r="D327" i="14"/>
  <c r="E323" i="14"/>
  <c r="F335" i="14"/>
  <c r="E332" i="14"/>
  <c r="C337" i="14"/>
  <c r="E330" i="14"/>
  <c r="F330" i="14"/>
  <c r="H326" i="14"/>
  <c r="H329" i="14"/>
  <c r="G321" i="14"/>
  <c r="D335" i="14"/>
  <c r="G334" i="14"/>
  <c r="G332" i="14"/>
  <c r="C336" i="14"/>
  <c r="E337" i="14"/>
  <c r="F328" i="14"/>
  <c r="E325" i="14"/>
  <c r="C326" i="14"/>
  <c r="C318" i="14"/>
  <c r="C343" i="14"/>
  <c r="C330" i="14"/>
  <c r="G318" i="14"/>
  <c r="E320" i="14"/>
  <c r="H320" i="14"/>
  <c r="F322" i="14"/>
  <c r="D336" i="14"/>
  <c r="G331" i="14"/>
  <c r="F336" i="14"/>
  <c r="H334" i="14"/>
  <c r="E326" i="14"/>
  <c r="G328" i="14"/>
  <c r="F333" i="14"/>
  <c r="E327" i="14"/>
  <c r="E321" i="14"/>
  <c r="C324" i="14"/>
  <c r="F321" i="14"/>
  <c r="F325" i="14"/>
  <c r="C335" i="14"/>
  <c r="C321" i="14"/>
  <c r="C319" i="14"/>
  <c r="C325" i="14"/>
  <c r="D321" i="14"/>
  <c r="D338" i="14"/>
  <c r="G325" i="14"/>
  <c r="C331" i="14"/>
  <c r="C320" i="14"/>
  <c r="H328" i="14"/>
  <c r="D323" i="14"/>
  <c r="D318" i="14"/>
  <c r="D333" i="14"/>
  <c r="G322" i="14"/>
  <c r="H344" i="14"/>
  <c r="H294" i="14"/>
  <c r="C10" i="48"/>
  <c r="H346" i="14"/>
  <c r="H296" i="14"/>
  <c r="E10" i="48"/>
  <c r="H356" i="14"/>
  <c r="H306" i="14"/>
  <c r="O10" i="48"/>
  <c r="H348" i="14"/>
  <c r="H298" i="14"/>
  <c r="G10" i="48"/>
  <c r="H288" i="14"/>
  <c r="C313" i="14"/>
  <c r="C363" i="14"/>
  <c r="H311" i="14"/>
  <c r="T10" i="48"/>
  <c r="H361" i="14"/>
  <c r="H344" i="10"/>
  <c r="H294" i="10"/>
  <c r="C7" i="48"/>
  <c r="H358" i="10"/>
  <c r="H308" i="10"/>
  <c r="Q7" i="48"/>
  <c r="H346" i="10"/>
  <c r="H296" i="10"/>
  <c r="E7" i="48"/>
  <c r="H310" i="10"/>
  <c r="S7" i="48"/>
  <c r="H360" i="10"/>
  <c r="H343" i="10"/>
  <c r="H293" i="10"/>
  <c r="B7" i="48"/>
  <c r="C321" i="10"/>
  <c r="E327" i="10"/>
  <c r="G325" i="10"/>
  <c r="G322" i="10"/>
  <c r="E331" i="10"/>
  <c r="E333" i="10"/>
  <c r="D331" i="10"/>
  <c r="G318" i="10"/>
  <c r="C320" i="10"/>
  <c r="E326" i="10"/>
  <c r="C332" i="10"/>
  <c r="G331" i="10"/>
  <c r="F329" i="10"/>
  <c r="H326" i="10"/>
  <c r="D337" i="10"/>
  <c r="H330" i="10"/>
  <c r="E321" i="10"/>
  <c r="H325" i="10"/>
  <c r="D322" i="10"/>
  <c r="E335" i="10"/>
  <c r="C318" i="10"/>
  <c r="F323" i="10"/>
  <c r="G328" i="10"/>
  <c r="H328" i="10"/>
  <c r="E329" i="10"/>
  <c r="C331" i="10"/>
  <c r="C328" i="10"/>
  <c r="C330" i="10"/>
  <c r="C336" i="10"/>
  <c r="D323" i="10"/>
  <c r="H319" i="10"/>
  <c r="G329" i="10"/>
  <c r="D318" i="10"/>
  <c r="C323" i="10"/>
  <c r="E330" i="10"/>
  <c r="H322" i="10"/>
  <c r="F324" i="10"/>
  <c r="E328" i="10"/>
  <c r="D324" i="10"/>
  <c r="G320" i="10"/>
  <c r="C333" i="10"/>
  <c r="G335" i="10"/>
  <c r="C334" i="10"/>
  <c r="F335" i="10"/>
  <c r="F327" i="10"/>
  <c r="H331" i="10"/>
  <c r="G319" i="10"/>
  <c r="H332" i="10"/>
  <c r="C335" i="10"/>
  <c r="D320" i="10"/>
  <c r="D321" i="10"/>
  <c r="F331" i="10"/>
  <c r="D329" i="10"/>
  <c r="F325" i="10"/>
  <c r="F322" i="10"/>
  <c r="G332" i="10"/>
  <c r="C322" i="10"/>
  <c r="H334" i="10"/>
  <c r="G336" i="10"/>
  <c r="E337" i="10"/>
  <c r="H318" i="10"/>
  <c r="G334" i="10"/>
  <c r="F333" i="10"/>
  <c r="E320" i="10"/>
  <c r="E323" i="10"/>
  <c r="D326" i="10"/>
  <c r="C327" i="10"/>
  <c r="E324" i="10"/>
  <c r="C337" i="10"/>
  <c r="G326" i="10"/>
  <c r="D335" i="10"/>
  <c r="F326" i="10"/>
  <c r="D330" i="10"/>
  <c r="C326" i="10"/>
  <c r="D327" i="10"/>
  <c r="H335" i="10"/>
  <c r="D333" i="10"/>
  <c r="G327" i="10"/>
  <c r="H324" i="10"/>
  <c r="F332" i="10"/>
  <c r="D325" i="10"/>
  <c r="E325" i="10"/>
  <c r="D334" i="10"/>
  <c r="F320" i="10"/>
  <c r="F334" i="10"/>
  <c r="F328" i="10"/>
  <c r="G321" i="10"/>
  <c r="E336" i="10"/>
  <c r="G330" i="10"/>
  <c r="D332" i="10"/>
  <c r="F319" i="10"/>
  <c r="C319" i="10"/>
  <c r="H329" i="10"/>
  <c r="F338" i="10"/>
  <c r="D328" i="10"/>
  <c r="H337" i="10"/>
  <c r="G337" i="10"/>
  <c r="D338" i="10"/>
  <c r="F318" i="10"/>
  <c r="E334" i="10"/>
  <c r="E332" i="10"/>
  <c r="F330" i="10"/>
  <c r="G323" i="10"/>
  <c r="C343" i="10"/>
  <c r="H321" i="10"/>
  <c r="E338" i="10"/>
  <c r="C324" i="10"/>
  <c r="G324" i="10"/>
  <c r="C329" i="10"/>
  <c r="F321" i="10"/>
  <c r="F336" i="10"/>
  <c r="G333" i="10"/>
  <c r="F337" i="10"/>
  <c r="E319" i="10"/>
  <c r="C325" i="10"/>
  <c r="D336" i="10"/>
  <c r="E322" i="10"/>
  <c r="D319" i="10"/>
  <c r="G338" i="10"/>
  <c r="E318" i="10"/>
  <c r="H361" i="10"/>
  <c r="H311" i="10"/>
  <c r="T7" i="48"/>
  <c r="H288" i="10"/>
  <c r="C313" i="10"/>
  <c r="C363" i="10"/>
  <c r="H356" i="10"/>
  <c r="H306" i="10"/>
  <c r="O7" i="48"/>
  <c r="H302" i="10"/>
  <c r="K7" i="48"/>
  <c r="H352" i="10"/>
  <c r="H295" i="10"/>
  <c r="D7" i="48"/>
  <c r="H345" i="10"/>
  <c r="H348" i="10"/>
  <c r="H298" i="10"/>
  <c r="G7" i="48"/>
  <c r="V23" i="48"/>
  <c r="H338" i="25"/>
  <c r="C21" i="47"/>
  <c r="B21" i="47"/>
  <c r="H313" i="23"/>
  <c r="H363" i="23"/>
  <c r="D21" i="47"/>
  <c r="C18" i="56"/>
  <c r="H326" i="23"/>
  <c r="H318" i="23"/>
  <c r="H333" i="14"/>
  <c r="H324" i="14"/>
  <c r="H331" i="14"/>
  <c r="H336" i="14"/>
  <c r="C338" i="14"/>
  <c r="H319" i="14"/>
  <c r="H313" i="14"/>
  <c r="C7" i="56"/>
  <c r="C10" i="47"/>
  <c r="H363" i="14"/>
  <c r="D10" i="47"/>
  <c r="H323" i="14"/>
  <c r="H313" i="10"/>
  <c r="H363" i="10"/>
  <c r="D7" i="47"/>
  <c r="C7" i="47"/>
  <c r="C4" i="56"/>
  <c r="H327" i="10"/>
  <c r="H333" i="10"/>
  <c r="H320" i="10"/>
  <c r="H323" i="10"/>
  <c r="C338" i="10"/>
  <c r="H336" i="10"/>
  <c r="V21" i="48"/>
  <c r="H338" i="23"/>
  <c r="B10" i="47"/>
  <c r="V10" i="48"/>
  <c r="H338" i="14"/>
  <c r="B7" i="47"/>
  <c r="V7" i="48"/>
  <c r="H338" i="10"/>
  <c r="C170" i="39"/>
  <c r="G170" i="39"/>
  <c r="I147" i="39"/>
  <c r="G163" i="39"/>
  <c r="F170" i="39"/>
  <c r="I148" i="39"/>
  <c r="H132" i="39"/>
  <c r="E182" i="39"/>
  <c r="E174" i="39"/>
  <c r="I154" i="39"/>
  <c r="H106" i="39"/>
  <c r="D111" i="39"/>
  <c r="D121" i="39"/>
  <c r="H121" i="39"/>
  <c r="H96" i="39"/>
  <c r="H123" i="39"/>
  <c r="F175" i="39"/>
  <c r="C120" i="39"/>
  <c r="H120" i="39"/>
  <c r="C172" i="39"/>
  <c r="H95" i="39"/>
  <c r="C111" i="39"/>
  <c r="H111" i="39"/>
  <c r="H138" i="39"/>
  <c r="H117" i="39"/>
  <c r="G174" i="39"/>
  <c r="I158" i="39"/>
  <c r="I161" i="39"/>
  <c r="E175" i="39"/>
  <c r="G134" i="39"/>
  <c r="H134" i="39"/>
  <c r="H107" i="39"/>
  <c r="F178" i="39"/>
  <c r="F163" i="39"/>
  <c r="G184" i="39"/>
  <c r="I157" i="39"/>
  <c r="G175" i="39"/>
  <c r="F174" i="39"/>
  <c r="F172" i="39"/>
  <c r="I162" i="39"/>
  <c r="E187" i="39"/>
  <c r="E169" i="39"/>
  <c r="D170" i="39"/>
  <c r="D163" i="39"/>
  <c r="I145" i="39"/>
  <c r="G116" i="39"/>
  <c r="G136" i="39"/>
  <c r="N40" i="49"/>
  <c r="G111" i="39"/>
  <c r="E176" i="39"/>
  <c r="D175" i="39"/>
  <c r="D174" i="39"/>
  <c r="H174" i="39"/>
  <c r="I151" i="39"/>
  <c r="G171" i="39"/>
  <c r="C171" i="39"/>
  <c r="H171" i="39"/>
  <c r="E111" i="39"/>
  <c r="H91" i="39"/>
  <c r="C128" i="39"/>
  <c r="H128" i="39"/>
  <c r="H103" i="39"/>
  <c r="H125" i="39"/>
  <c r="H97" i="39"/>
  <c r="I152" i="39"/>
  <c r="E170" i="39"/>
  <c r="D172" i="39"/>
  <c r="H92" i="39"/>
  <c r="F70" i="44"/>
  <c r="F94" i="44" s="1"/>
  <c r="D129" i="39"/>
  <c r="H129" i="39"/>
  <c r="H104" i="39"/>
  <c r="H126" i="39"/>
  <c r="H98" i="39"/>
  <c r="H127" i="39"/>
  <c r="H124" i="39"/>
  <c r="H163" i="39"/>
  <c r="H93" i="39"/>
  <c r="G71" i="44"/>
  <c r="G95" i="44" s="1"/>
  <c r="F125" i="39"/>
  <c r="F136" i="39"/>
  <c r="M40" i="49"/>
  <c r="C130" i="39"/>
  <c r="H130" i="39"/>
  <c r="C182" i="39"/>
  <c r="C175" i="39"/>
  <c r="E163" i="39"/>
  <c r="D176" i="39"/>
  <c r="C187" i="39"/>
  <c r="G187" i="39"/>
  <c r="I149" i="39"/>
  <c r="C163" i="39"/>
  <c r="I143" i="39"/>
  <c r="H99" i="39"/>
  <c r="D131" i="39"/>
  <c r="H131" i="39"/>
  <c r="G183" i="39"/>
  <c r="H133" i="39"/>
  <c r="D185" i="39"/>
  <c r="I152" i="36"/>
  <c r="C163" i="36"/>
  <c r="H101" i="36"/>
  <c r="C76" i="44"/>
  <c r="H108" i="36"/>
  <c r="H92" i="36"/>
  <c r="E70" i="44"/>
  <c r="E128" i="36"/>
  <c r="H128" i="36" s="1"/>
  <c r="H109" i="36"/>
  <c r="G80" i="44"/>
  <c r="G104" i="44" s="1"/>
  <c r="I161" i="36"/>
  <c r="F122" i="36"/>
  <c r="F111" i="36"/>
  <c r="I160" i="36"/>
  <c r="H104" i="36"/>
  <c r="E129" i="36"/>
  <c r="C135" i="36"/>
  <c r="D163" i="36"/>
  <c r="G163" i="36"/>
  <c r="D120" i="36"/>
  <c r="H95" i="36"/>
  <c r="H103" i="36"/>
  <c r="G123" i="36"/>
  <c r="F130" i="36"/>
  <c r="C127" i="36"/>
  <c r="I156" i="36"/>
  <c r="H163" i="36"/>
  <c r="E121" i="36"/>
  <c r="I144" i="36"/>
  <c r="F173" i="40"/>
  <c r="E118" i="40"/>
  <c r="H118" i="40"/>
  <c r="H93" i="40"/>
  <c r="E111" i="40"/>
  <c r="E181" i="40"/>
  <c r="C181" i="40"/>
  <c r="F181" i="40"/>
  <c r="H92" i="40"/>
  <c r="D117" i="40"/>
  <c r="D136" i="40"/>
  <c r="K41" i="49"/>
  <c r="D111" i="40"/>
  <c r="C116" i="40"/>
  <c r="C111" i="40"/>
  <c r="H91" i="40"/>
  <c r="E187" i="40"/>
  <c r="F135" i="40"/>
  <c r="H110" i="40"/>
  <c r="F136" i="40"/>
  <c r="M41" i="49"/>
  <c r="H120" i="40"/>
  <c r="F172" i="40"/>
  <c r="G183" i="40"/>
  <c r="C183" i="40"/>
  <c r="F119" i="40"/>
  <c r="F111" i="40"/>
  <c r="H119" i="40"/>
  <c r="E171" i="40"/>
  <c r="E174" i="40"/>
  <c r="E126" i="40"/>
  <c r="H126" i="40"/>
  <c r="H101" i="40"/>
  <c r="H100" i="40"/>
  <c r="D78" i="44"/>
  <c r="D102" i="44" s="1"/>
  <c r="D125" i="40"/>
  <c r="H125" i="40"/>
  <c r="C124" i="40"/>
  <c r="H124" i="40"/>
  <c r="C77" i="44"/>
  <c r="C101" i="44" s="1"/>
  <c r="H99" i="40"/>
  <c r="I159" i="40"/>
  <c r="E176" i="40"/>
  <c r="E163" i="40"/>
  <c r="D184" i="40"/>
  <c r="D174" i="40"/>
  <c r="D171" i="40"/>
  <c r="G120" i="40"/>
  <c r="H95" i="40"/>
  <c r="G111" i="40"/>
  <c r="G178" i="40"/>
  <c r="E172" i="40"/>
  <c r="F127" i="40"/>
  <c r="H127" i="40"/>
  <c r="H102" i="40"/>
  <c r="H123" i="40"/>
  <c r="G175" i="40"/>
  <c r="H122" i="40"/>
  <c r="F174" i="40"/>
  <c r="F185" i="40"/>
  <c r="C185" i="40"/>
  <c r="E185" i="40"/>
  <c r="H130" i="40"/>
  <c r="D182" i="40"/>
  <c r="H121" i="40"/>
  <c r="D173" i="40"/>
  <c r="H132" i="40"/>
  <c r="H117" i="40"/>
  <c r="F169" i="40"/>
  <c r="I147" i="40"/>
  <c r="G163" i="40"/>
  <c r="I153" i="40"/>
  <c r="F163" i="40"/>
  <c r="F178" i="40"/>
  <c r="I160" i="40"/>
  <c r="G185" i="40"/>
  <c r="G181" i="40"/>
  <c r="I156" i="40"/>
  <c r="E175" i="40"/>
  <c r="H163" i="40"/>
  <c r="G128" i="40"/>
  <c r="H128" i="40"/>
  <c r="H103" i="40"/>
  <c r="E134" i="40"/>
  <c r="H134" i="40"/>
  <c r="H109" i="40"/>
  <c r="H135" i="40"/>
  <c r="E134" i="26"/>
  <c r="H109" i="26"/>
  <c r="E118" i="26"/>
  <c r="H93" i="26"/>
  <c r="C116" i="26"/>
  <c r="C69" i="44"/>
  <c r="C93" i="44" s="1"/>
  <c r="I149" i="26"/>
  <c r="F135" i="26"/>
  <c r="I158" i="26"/>
  <c r="I143" i="26"/>
  <c r="F119" i="26"/>
  <c r="G120" i="26"/>
  <c r="E126" i="26"/>
  <c r="H101" i="26"/>
  <c r="H108" i="26"/>
  <c r="D133" i="26"/>
  <c r="F127" i="26"/>
  <c r="H102" i="26"/>
  <c r="D117" i="26"/>
  <c r="F85" i="44"/>
  <c r="F109" i="44" s="1"/>
  <c r="G78" i="44"/>
  <c r="G102" i="44" s="1"/>
  <c r="D178" i="38"/>
  <c r="C178" i="38"/>
  <c r="F178" i="38"/>
  <c r="G183" i="38"/>
  <c r="C183" i="38"/>
  <c r="F170" i="38"/>
  <c r="H134" i="38"/>
  <c r="C135" i="38"/>
  <c r="H135" i="38"/>
  <c r="H110" i="38"/>
  <c r="I153" i="38"/>
  <c r="E178" i="38"/>
  <c r="I155" i="38"/>
  <c r="F187" i="38"/>
  <c r="F168" i="38"/>
  <c r="E163" i="38"/>
  <c r="C182" i="38"/>
  <c r="C163" i="38"/>
  <c r="G169" i="38"/>
  <c r="C169" i="38"/>
  <c r="H104" i="38"/>
  <c r="H116" i="38"/>
  <c r="E168" i="38"/>
  <c r="I160" i="38"/>
  <c r="G178" i="38"/>
  <c r="F174" i="38"/>
  <c r="I149" i="38"/>
  <c r="F163" i="38"/>
  <c r="F169" i="38"/>
  <c r="D175" i="38"/>
  <c r="I150" i="38"/>
  <c r="G133" i="38"/>
  <c r="H133" i="38"/>
  <c r="E185" i="38"/>
  <c r="H122" i="38"/>
  <c r="C119" i="38"/>
  <c r="H119" i="38"/>
  <c r="C111" i="38"/>
  <c r="H94" i="38"/>
  <c r="D187" i="38"/>
  <c r="D120" i="38"/>
  <c r="H95" i="38"/>
  <c r="I148" i="38"/>
  <c r="G185" i="38"/>
  <c r="F186" i="38"/>
  <c r="E169" i="38"/>
  <c r="I154" i="38"/>
  <c r="D179" i="38"/>
  <c r="D174" i="38"/>
  <c r="I147" i="38"/>
  <c r="I163" i="38"/>
  <c r="D169" i="38"/>
  <c r="I144" i="38"/>
  <c r="I156" i="38"/>
  <c r="I161" i="38"/>
  <c r="E121" i="38"/>
  <c r="H121" i="38"/>
  <c r="E111" i="38"/>
  <c r="H118" i="38"/>
  <c r="E170" i="38"/>
  <c r="C127" i="38"/>
  <c r="H127" i="38"/>
  <c r="C80" i="44"/>
  <c r="C104" i="44" s="1"/>
  <c r="H102" i="38"/>
  <c r="H124" i="38"/>
  <c r="D176" i="38"/>
  <c r="E183" i="38"/>
  <c r="E176" i="38"/>
  <c r="I151" i="38"/>
  <c r="D181" i="38"/>
  <c r="C186" i="38"/>
  <c r="C179" i="38"/>
  <c r="G125" i="38"/>
  <c r="G136" i="38"/>
  <c r="N39" i="49"/>
  <c r="F132" i="38"/>
  <c r="H132" i="38"/>
  <c r="H130" i="38"/>
  <c r="D182" i="38"/>
  <c r="H123" i="38"/>
  <c r="C175" i="38"/>
  <c r="F183" i="38"/>
  <c r="D183" i="38"/>
  <c r="H91" i="38"/>
  <c r="F111" i="38"/>
  <c r="E123" i="38"/>
  <c r="D128" i="38"/>
  <c r="H128" i="38"/>
  <c r="H103" i="38"/>
  <c r="H97" i="38"/>
  <c r="C129" i="38"/>
  <c r="H129" i="38"/>
  <c r="C181" i="38"/>
  <c r="E163" i="31"/>
  <c r="I156" i="31"/>
  <c r="D185" i="31"/>
  <c r="I160" i="31"/>
  <c r="E121" i="31"/>
  <c r="E136" i="31"/>
  <c r="L31" i="49"/>
  <c r="H96" i="31"/>
  <c r="E111" i="31"/>
  <c r="H129" i="31"/>
  <c r="I158" i="31"/>
  <c r="H116" i="31"/>
  <c r="H163" i="31"/>
  <c r="I151" i="31"/>
  <c r="D128" i="31"/>
  <c r="H103" i="31"/>
  <c r="C177" i="31"/>
  <c r="G177" i="31"/>
  <c r="C135" i="31"/>
  <c r="H135" i="31"/>
  <c r="H110" i="31"/>
  <c r="E184" i="31"/>
  <c r="F184" i="31"/>
  <c r="D184" i="31"/>
  <c r="C184" i="31"/>
  <c r="C111" i="31"/>
  <c r="C119" i="31"/>
  <c r="H119" i="31"/>
  <c r="G171" i="31"/>
  <c r="H94" i="31"/>
  <c r="E183" i="31"/>
  <c r="D186" i="31"/>
  <c r="H186" i="31"/>
  <c r="I161" i="31"/>
  <c r="G131" i="31"/>
  <c r="H106" i="31"/>
  <c r="F122" i="31"/>
  <c r="H122" i="31"/>
  <c r="H97" i="31"/>
  <c r="F171" i="31"/>
  <c r="E175" i="31"/>
  <c r="E171" i="31"/>
  <c r="E168" i="31"/>
  <c r="D187" i="31"/>
  <c r="D168" i="31"/>
  <c r="C171" i="31"/>
  <c r="E129" i="31"/>
  <c r="H104" i="31"/>
  <c r="C178" i="31"/>
  <c r="H178" i="31"/>
  <c r="E178" i="31"/>
  <c r="F178" i="31"/>
  <c r="H131" i="31"/>
  <c r="D183" i="31"/>
  <c r="H128" i="31"/>
  <c r="G170" i="31"/>
  <c r="H170" i="31"/>
  <c r="G163" i="31"/>
  <c r="F180" i="31"/>
  <c r="I155" i="31"/>
  <c r="F163" i="31"/>
  <c r="F175" i="31"/>
  <c r="I163" i="31"/>
  <c r="F169" i="31"/>
  <c r="E172" i="31"/>
  <c r="H133" i="31"/>
  <c r="D120" i="31"/>
  <c r="H120" i="31"/>
  <c r="H95" i="31"/>
  <c r="D111" i="31"/>
  <c r="C127" i="31"/>
  <c r="H127" i="31"/>
  <c r="H102" i="31"/>
  <c r="H124" i="31"/>
  <c r="E176" i="31"/>
  <c r="G184" i="31"/>
  <c r="I159" i="31"/>
  <c r="F183" i="31"/>
  <c r="F172" i="31"/>
  <c r="F168" i="31"/>
  <c r="E187" i="31"/>
  <c r="D175" i="31"/>
  <c r="D171" i="31"/>
  <c r="G123" i="31"/>
  <c r="H123" i="31"/>
  <c r="G111" i="31"/>
  <c r="H98" i="31"/>
  <c r="F130" i="31"/>
  <c r="H130" i="31"/>
  <c r="H117" i="31"/>
  <c r="D169" i="31"/>
  <c r="F186" i="24"/>
  <c r="I161" i="24"/>
  <c r="C177" i="24"/>
  <c r="H177" i="24"/>
  <c r="G177" i="24"/>
  <c r="D177" i="24"/>
  <c r="F177" i="24"/>
  <c r="F179" i="24"/>
  <c r="C179" i="24"/>
  <c r="E179" i="24"/>
  <c r="H124" i="24"/>
  <c r="F176" i="24"/>
  <c r="H130" i="24"/>
  <c r="H121" i="24"/>
  <c r="I153" i="24"/>
  <c r="C163" i="24"/>
  <c r="E176" i="24"/>
  <c r="E173" i="24"/>
  <c r="H170" i="24"/>
  <c r="G136" i="24"/>
  <c r="N24" i="49"/>
  <c r="H132" i="24"/>
  <c r="C187" i="24"/>
  <c r="F187" i="24"/>
  <c r="G187" i="24"/>
  <c r="H129" i="24"/>
  <c r="H123" i="24"/>
  <c r="F173" i="24"/>
  <c r="F169" i="24"/>
  <c r="H117" i="24"/>
  <c r="E169" i="24"/>
  <c r="H131" i="24"/>
  <c r="F181" i="24"/>
  <c r="F136" i="24"/>
  <c r="M24" i="49"/>
  <c r="C172" i="24"/>
  <c r="H172" i="24"/>
  <c r="G172" i="24"/>
  <c r="E172" i="24"/>
  <c r="D136" i="24"/>
  <c r="K24" i="49"/>
  <c r="G185" i="24"/>
  <c r="I160" i="24"/>
  <c r="G181" i="24"/>
  <c r="E182" i="24"/>
  <c r="E185" i="24"/>
  <c r="C185" i="24"/>
  <c r="D185" i="24"/>
  <c r="G178" i="24"/>
  <c r="G163" i="24"/>
  <c r="E181" i="24"/>
  <c r="D182" i="24"/>
  <c r="D174" i="24"/>
  <c r="F178" i="24"/>
  <c r="D178" i="24"/>
  <c r="E178" i="24"/>
  <c r="H178" i="24"/>
  <c r="E136" i="24"/>
  <c r="L24" i="49"/>
  <c r="H122" i="24"/>
  <c r="H116" i="24"/>
  <c r="C136" i="24"/>
  <c r="C186" i="24"/>
  <c r="H186" i="24"/>
  <c r="C180" i="24"/>
  <c r="H180" i="24"/>
  <c r="C171" i="24"/>
  <c r="H171" i="24"/>
  <c r="E163" i="24"/>
  <c r="I144" i="24"/>
  <c r="I163" i="24"/>
  <c r="I157" i="24"/>
  <c r="F163" i="24"/>
  <c r="H131" i="59"/>
  <c r="F183" i="59"/>
  <c r="E181" i="59"/>
  <c r="E177" i="59"/>
  <c r="I150" i="59"/>
  <c r="G116" i="59"/>
  <c r="H91" i="59"/>
  <c r="G111" i="59"/>
  <c r="E122" i="59"/>
  <c r="H97" i="59"/>
  <c r="E111" i="59"/>
  <c r="F163" i="59"/>
  <c r="I158" i="59"/>
  <c r="E187" i="59"/>
  <c r="I162" i="59"/>
  <c r="E174" i="59"/>
  <c r="I154" i="59"/>
  <c r="H135" i="59"/>
  <c r="C187" i="59"/>
  <c r="D183" i="59"/>
  <c r="D181" i="59"/>
  <c r="D173" i="59"/>
  <c r="G132" i="59"/>
  <c r="H107" i="59"/>
  <c r="H123" i="59"/>
  <c r="C175" i="59"/>
  <c r="C120" i="59"/>
  <c r="C111" i="59"/>
  <c r="H95" i="59"/>
  <c r="H117" i="59"/>
  <c r="E169" i="59"/>
  <c r="D187" i="59"/>
  <c r="D185" i="59"/>
  <c r="H134" i="59"/>
  <c r="E186" i="59"/>
  <c r="D121" i="59"/>
  <c r="H121" i="59"/>
  <c r="C173" i="59"/>
  <c r="H96" i="59"/>
  <c r="D111" i="59"/>
  <c r="C170" i="59"/>
  <c r="H170" i="59"/>
  <c r="G170" i="59"/>
  <c r="H132" i="59"/>
  <c r="H122" i="59"/>
  <c r="I153" i="59"/>
  <c r="E163" i="59"/>
  <c r="I146" i="59"/>
  <c r="D177" i="59"/>
  <c r="D171" i="59"/>
  <c r="D169" i="59"/>
  <c r="I160" i="59"/>
  <c r="F131" i="59"/>
  <c r="H106" i="59"/>
  <c r="H127" i="59"/>
  <c r="D179" i="59"/>
  <c r="E136" i="59"/>
  <c r="L33" i="49"/>
  <c r="H116" i="59"/>
  <c r="D168" i="59"/>
  <c r="F182" i="59"/>
  <c r="G124" i="59"/>
  <c r="H124" i="59"/>
  <c r="H99" i="59"/>
  <c r="F136" i="59"/>
  <c r="M33" i="49"/>
  <c r="E130" i="59"/>
  <c r="H130" i="59"/>
  <c r="E182" i="59"/>
  <c r="H105" i="59"/>
  <c r="H133" i="59"/>
  <c r="E173" i="59"/>
  <c r="D180" i="59"/>
  <c r="C128" i="59"/>
  <c r="H128" i="59"/>
  <c r="C180" i="59"/>
  <c r="H103" i="59"/>
  <c r="H125" i="59"/>
  <c r="F177" i="59"/>
  <c r="G163" i="59"/>
  <c r="G173" i="59"/>
  <c r="G183" i="59"/>
  <c r="G187" i="59"/>
  <c r="F168" i="59"/>
  <c r="I155" i="59"/>
  <c r="C163" i="59"/>
  <c r="I148" i="59"/>
  <c r="I143" i="59"/>
  <c r="H163" i="59"/>
  <c r="H98" i="59"/>
  <c r="F123" i="59"/>
  <c r="H119" i="59"/>
  <c r="E171" i="59"/>
  <c r="H104" i="59"/>
  <c r="D129" i="59"/>
  <c r="H129" i="59"/>
  <c r="F181" i="59"/>
  <c r="H126" i="59"/>
  <c r="D136" i="59"/>
  <c r="K33" i="49"/>
  <c r="E186" i="22"/>
  <c r="G175" i="22"/>
  <c r="D175" i="22"/>
  <c r="C117" i="22"/>
  <c r="H117" i="22"/>
  <c r="H92" i="22"/>
  <c r="C111" i="22"/>
  <c r="D163" i="22"/>
  <c r="E72" i="44"/>
  <c r="E119" i="22"/>
  <c r="H119" i="22"/>
  <c r="E111" i="22"/>
  <c r="H94" i="22"/>
  <c r="C175" i="22"/>
  <c r="F171" i="22"/>
  <c r="E175" i="22"/>
  <c r="E174" i="22"/>
  <c r="D181" i="22"/>
  <c r="H163" i="22"/>
  <c r="F111" i="22"/>
  <c r="F120" i="22"/>
  <c r="D126" i="22"/>
  <c r="H126" i="22"/>
  <c r="H122" i="22"/>
  <c r="G169" i="22"/>
  <c r="E185" i="22"/>
  <c r="G181" i="22"/>
  <c r="D176" i="22"/>
  <c r="C163" i="22"/>
  <c r="H96" i="22"/>
  <c r="G121" i="22"/>
  <c r="G136" i="22"/>
  <c r="N21" i="49"/>
  <c r="H129" i="22"/>
  <c r="H100" i="22"/>
  <c r="C125" i="22"/>
  <c r="H125" i="22"/>
  <c r="F174" i="22"/>
  <c r="C170" i="22"/>
  <c r="H170" i="22"/>
  <c r="E127" i="22"/>
  <c r="H127" i="22"/>
  <c r="E80" i="44"/>
  <c r="E104" i="44" s="1"/>
  <c r="H128" i="22"/>
  <c r="H124" i="22"/>
  <c r="G185" i="22"/>
  <c r="F175" i="22"/>
  <c r="E181" i="22"/>
  <c r="E176" i="22"/>
  <c r="E171" i="22"/>
  <c r="E163" i="22"/>
  <c r="I162" i="22"/>
  <c r="F128" i="22"/>
  <c r="H103" i="22"/>
  <c r="C133" i="22"/>
  <c r="H133" i="22"/>
  <c r="H108" i="22"/>
  <c r="H130" i="22"/>
  <c r="E182" i="22"/>
  <c r="G182" i="22"/>
  <c r="H116" i="22"/>
  <c r="D168" i="22"/>
  <c r="H109" i="22"/>
  <c r="D134" i="22"/>
  <c r="H134" i="22"/>
  <c r="D87" i="44"/>
  <c r="H131" i="22"/>
  <c r="F183" i="22"/>
  <c r="H132" i="22"/>
  <c r="D169" i="22"/>
  <c r="I160" i="22"/>
  <c r="I163" i="22"/>
  <c r="G129" i="22"/>
  <c r="H104" i="22"/>
  <c r="E135" i="22"/>
  <c r="H135" i="22"/>
  <c r="E88" i="44"/>
  <c r="E112" i="44" s="1"/>
  <c r="H110" i="22"/>
  <c r="H121" i="22"/>
  <c r="E173" i="22"/>
  <c r="E175" i="29"/>
  <c r="D179" i="29"/>
  <c r="I154" i="29"/>
  <c r="F173" i="29"/>
  <c r="C169" i="29"/>
  <c r="F169" i="29"/>
  <c r="G169" i="29"/>
  <c r="H121" i="29"/>
  <c r="C173" i="29"/>
  <c r="H126" i="29"/>
  <c r="H123" i="29"/>
  <c r="H120" i="29"/>
  <c r="G175" i="29"/>
  <c r="H132" i="29"/>
  <c r="E136" i="29"/>
  <c r="L29" i="49"/>
  <c r="C179" i="29"/>
  <c r="E179" i="29"/>
  <c r="G179" i="29"/>
  <c r="F179" i="29"/>
  <c r="H122" i="29"/>
  <c r="H116" i="29"/>
  <c r="E173" i="29"/>
  <c r="D181" i="29"/>
  <c r="D163" i="29"/>
  <c r="I151" i="29"/>
  <c r="H134" i="29"/>
  <c r="G184" i="29"/>
  <c r="F175" i="29"/>
  <c r="C168" i="29"/>
  <c r="H128" i="29"/>
  <c r="F183" i="29"/>
  <c r="E183" i="29"/>
  <c r="E172" i="29"/>
  <c r="C185" i="29"/>
  <c r="G185" i="29"/>
  <c r="F185" i="29"/>
  <c r="H130" i="29"/>
  <c r="F182" i="29"/>
  <c r="G173" i="29"/>
  <c r="G163" i="29"/>
  <c r="F178" i="29"/>
  <c r="F163" i="29"/>
  <c r="I153" i="29"/>
  <c r="I155" i="29"/>
  <c r="G180" i="29"/>
  <c r="I160" i="29"/>
  <c r="E163" i="29"/>
  <c r="E185" i="29"/>
  <c r="E182" i="29"/>
  <c r="I148" i="29"/>
  <c r="I163" i="29"/>
  <c r="C187" i="29"/>
  <c r="H129" i="29"/>
  <c r="G181" i="29"/>
  <c r="H171" i="29"/>
  <c r="D136" i="29"/>
  <c r="K29" i="49"/>
  <c r="H118" i="29"/>
  <c r="C136" i="29"/>
  <c r="E168" i="29"/>
  <c r="D180" i="29"/>
  <c r="H177" i="29"/>
  <c r="F136" i="29"/>
  <c r="M29" i="49"/>
  <c r="H131" i="29"/>
  <c r="H163" i="29"/>
  <c r="H96" i="29"/>
  <c r="G111" i="29"/>
  <c r="F111" i="29"/>
  <c r="H106" i="29"/>
  <c r="C111" i="29"/>
  <c r="H103" i="29"/>
  <c r="H95" i="29"/>
  <c r="H91" i="29"/>
  <c r="H105" i="29"/>
  <c r="H107" i="29"/>
  <c r="H104" i="29"/>
  <c r="E111" i="29"/>
  <c r="H97" i="29"/>
  <c r="G124" i="29"/>
  <c r="H124" i="29"/>
  <c r="C186" i="39"/>
  <c r="F186" i="39"/>
  <c r="E186" i="39"/>
  <c r="G186" i="39"/>
  <c r="D186" i="39"/>
  <c r="C181" i="39"/>
  <c r="H181" i="39"/>
  <c r="E181" i="39"/>
  <c r="G181" i="39"/>
  <c r="D181" i="39"/>
  <c r="F181" i="39"/>
  <c r="C177" i="39"/>
  <c r="G177" i="39"/>
  <c r="D177" i="39"/>
  <c r="C173" i="39"/>
  <c r="G173" i="39"/>
  <c r="D173" i="39"/>
  <c r="E177" i="39"/>
  <c r="F173" i="39"/>
  <c r="H116" i="39"/>
  <c r="F185" i="39"/>
  <c r="H175" i="39"/>
  <c r="G176" i="39"/>
  <c r="F176" i="39"/>
  <c r="C176" i="39"/>
  <c r="F180" i="39"/>
  <c r="E180" i="39"/>
  <c r="C180" i="39"/>
  <c r="G180" i="39"/>
  <c r="D180" i="39"/>
  <c r="F182" i="39"/>
  <c r="C169" i="39"/>
  <c r="F169" i="39"/>
  <c r="G169" i="39"/>
  <c r="D169" i="39"/>
  <c r="F177" i="39"/>
  <c r="G172" i="39"/>
  <c r="I163" i="39"/>
  <c r="H182" i="39"/>
  <c r="G179" i="39"/>
  <c r="F179" i="39"/>
  <c r="D183" i="39"/>
  <c r="F184" i="39"/>
  <c r="C184" i="39"/>
  <c r="D184" i="39"/>
  <c r="E184" i="39"/>
  <c r="D136" i="39"/>
  <c r="K40" i="49"/>
  <c r="E172" i="39"/>
  <c r="C185" i="39"/>
  <c r="G185" i="39"/>
  <c r="E185" i="39"/>
  <c r="C178" i="39"/>
  <c r="D178" i="39"/>
  <c r="E178" i="39"/>
  <c r="G178" i="39"/>
  <c r="G182" i="39"/>
  <c r="H172" i="39"/>
  <c r="D179" i="39"/>
  <c r="C136" i="39"/>
  <c r="C179" i="39"/>
  <c r="E173" i="39"/>
  <c r="H170" i="39"/>
  <c r="E183" i="39"/>
  <c r="C183" i="39"/>
  <c r="F183" i="39"/>
  <c r="H187" i="39"/>
  <c r="D182" i="39"/>
  <c r="E179" i="39"/>
  <c r="F180" i="40"/>
  <c r="G180" i="40"/>
  <c r="C180" i="40"/>
  <c r="D180" i="40"/>
  <c r="E180" i="40"/>
  <c r="C177" i="40"/>
  <c r="G177" i="40"/>
  <c r="D177" i="40"/>
  <c r="E177" i="40"/>
  <c r="F177" i="40"/>
  <c r="C170" i="40"/>
  <c r="G170" i="40"/>
  <c r="F170" i="40"/>
  <c r="E170" i="40"/>
  <c r="D170" i="40"/>
  <c r="C179" i="40"/>
  <c r="H179" i="40"/>
  <c r="F179" i="40"/>
  <c r="G179" i="40"/>
  <c r="E179" i="40"/>
  <c r="D179" i="40"/>
  <c r="G186" i="40"/>
  <c r="C186" i="40"/>
  <c r="D186" i="40"/>
  <c r="F186" i="40"/>
  <c r="E186" i="40"/>
  <c r="G136" i="40"/>
  <c r="N41" i="49"/>
  <c r="H185" i="40"/>
  <c r="G176" i="40"/>
  <c r="D176" i="40"/>
  <c r="F182" i="40"/>
  <c r="E136" i="40"/>
  <c r="L41" i="49"/>
  <c r="E182" i="40"/>
  <c r="D172" i="40"/>
  <c r="I163" i="40"/>
  <c r="C174" i="40"/>
  <c r="H174" i="40"/>
  <c r="G174" i="40"/>
  <c r="D169" i="40"/>
  <c r="G169" i="40"/>
  <c r="C169" i="40"/>
  <c r="H169" i="40"/>
  <c r="E169" i="40"/>
  <c r="C171" i="40"/>
  <c r="H171" i="40"/>
  <c r="G171" i="40"/>
  <c r="F171" i="40"/>
  <c r="H181" i="40"/>
  <c r="F184" i="40"/>
  <c r="E184" i="40"/>
  <c r="C184" i="40"/>
  <c r="H184" i="40"/>
  <c r="G187" i="40"/>
  <c r="C187" i="40"/>
  <c r="H187" i="40"/>
  <c r="D187" i="40"/>
  <c r="F187" i="40"/>
  <c r="C176" i="40"/>
  <c r="G173" i="40"/>
  <c r="C173" i="40"/>
  <c r="F176" i="40"/>
  <c r="G184" i="40"/>
  <c r="C178" i="40"/>
  <c r="H178" i="40"/>
  <c r="E178" i="40"/>
  <c r="D178" i="40"/>
  <c r="H111" i="40"/>
  <c r="H138" i="40"/>
  <c r="E173" i="40"/>
  <c r="C182" i="40"/>
  <c r="H182" i="40"/>
  <c r="G182" i="40"/>
  <c r="C175" i="40"/>
  <c r="H175" i="40"/>
  <c r="D175" i="40"/>
  <c r="F175" i="40"/>
  <c r="H183" i="40"/>
  <c r="C172" i="40"/>
  <c r="H172" i="40"/>
  <c r="G172" i="40"/>
  <c r="H116" i="40"/>
  <c r="C136" i="40"/>
  <c r="E180" i="38"/>
  <c r="C180" i="38"/>
  <c r="F180" i="38"/>
  <c r="G180" i="38"/>
  <c r="D180" i="38"/>
  <c r="D184" i="38"/>
  <c r="F184" i="38"/>
  <c r="C184" i="38"/>
  <c r="E184" i="38"/>
  <c r="G184" i="38"/>
  <c r="C173" i="38"/>
  <c r="D173" i="38"/>
  <c r="E173" i="38"/>
  <c r="G173" i="38"/>
  <c r="F173" i="38"/>
  <c r="H183" i="38"/>
  <c r="H179" i="38"/>
  <c r="E136" i="38"/>
  <c r="L39" i="49"/>
  <c r="F181" i="38"/>
  <c r="F136" i="38"/>
  <c r="M39" i="49"/>
  <c r="H111" i="38"/>
  <c r="H138" i="38"/>
  <c r="H169" i="38"/>
  <c r="G187" i="38"/>
  <c r="E187" i="38"/>
  <c r="D168" i="38"/>
  <c r="C176" i="38"/>
  <c r="G176" i="38"/>
  <c r="F176" i="38"/>
  <c r="C171" i="38"/>
  <c r="D171" i="38"/>
  <c r="E171" i="38"/>
  <c r="F171" i="38"/>
  <c r="G171" i="38"/>
  <c r="G175" i="38"/>
  <c r="D186" i="38"/>
  <c r="H186" i="38"/>
  <c r="G186" i="38"/>
  <c r="E186" i="38"/>
  <c r="H125" i="38"/>
  <c r="G182" i="38"/>
  <c r="E181" i="38"/>
  <c r="C174" i="38"/>
  <c r="H174" i="38"/>
  <c r="G174" i="38"/>
  <c r="E174" i="38"/>
  <c r="E182" i="38"/>
  <c r="G181" i="38"/>
  <c r="H181" i="38"/>
  <c r="E175" i="38"/>
  <c r="H175" i="38"/>
  <c r="C187" i="38"/>
  <c r="H120" i="38"/>
  <c r="D136" i="38"/>
  <c r="K39" i="49"/>
  <c r="C185" i="38"/>
  <c r="F185" i="38"/>
  <c r="D185" i="38"/>
  <c r="H182" i="38"/>
  <c r="F179" i="38"/>
  <c r="G179" i="38"/>
  <c r="E179" i="38"/>
  <c r="F182" i="38"/>
  <c r="C136" i="38"/>
  <c r="F175" i="38"/>
  <c r="H178" i="38"/>
  <c r="C170" i="38"/>
  <c r="G170" i="38"/>
  <c r="D170" i="38"/>
  <c r="C168" i="38"/>
  <c r="G168" i="38"/>
  <c r="G182" i="31"/>
  <c r="D182" i="31"/>
  <c r="C182" i="31"/>
  <c r="E182" i="31"/>
  <c r="F182" i="31"/>
  <c r="C174" i="31"/>
  <c r="G174" i="31"/>
  <c r="D174" i="31"/>
  <c r="E174" i="31"/>
  <c r="F174" i="31"/>
  <c r="F136" i="31"/>
  <c r="M31" i="49"/>
  <c r="C181" i="31"/>
  <c r="D181" i="31"/>
  <c r="G181" i="31"/>
  <c r="C179" i="31"/>
  <c r="F179" i="31"/>
  <c r="E179" i="31"/>
  <c r="G179" i="31"/>
  <c r="G136" i="31"/>
  <c r="N31" i="49"/>
  <c r="E169" i="31"/>
  <c r="E180" i="31"/>
  <c r="G180" i="31"/>
  <c r="C180" i="31"/>
  <c r="C183" i="31"/>
  <c r="H183" i="31"/>
  <c r="G183" i="31"/>
  <c r="H171" i="31"/>
  <c r="G175" i="31"/>
  <c r="C175" i="31"/>
  <c r="C172" i="31"/>
  <c r="H172" i="31"/>
  <c r="G172" i="31"/>
  <c r="F181" i="31"/>
  <c r="H121" i="31"/>
  <c r="D180" i="31"/>
  <c r="H111" i="31"/>
  <c r="H138" i="31"/>
  <c r="C187" i="31"/>
  <c r="G187" i="31"/>
  <c r="F187" i="31"/>
  <c r="D172" i="31"/>
  <c r="F185" i="31"/>
  <c r="C185" i="31"/>
  <c r="H185" i="31"/>
  <c r="E185" i="31"/>
  <c r="G185" i="31"/>
  <c r="C136" i="31"/>
  <c r="D179" i="31"/>
  <c r="E181" i="31"/>
  <c r="C169" i="31"/>
  <c r="G169" i="31"/>
  <c r="G176" i="31"/>
  <c r="C176" i="31"/>
  <c r="D176" i="31"/>
  <c r="H184" i="31"/>
  <c r="H177" i="31"/>
  <c r="C168" i="31"/>
  <c r="G168" i="31"/>
  <c r="F176" i="31"/>
  <c r="D136" i="31"/>
  <c r="K31" i="49"/>
  <c r="D168" i="24"/>
  <c r="C168" i="24"/>
  <c r="G168" i="24"/>
  <c r="E168" i="24"/>
  <c r="F168" i="24"/>
  <c r="E175" i="24"/>
  <c r="G175" i="24"/>
  <c r="C175" i="24"/>
  <c r="D175" i="24"/>
  <c r="C174" i="24"/>
  <c r="G174" i="24"/>
  <c r="E174" i="24"/>
  <c r="C181" i="24"/>
  <c r="H181" i="24"/>
  <c r="D181" i="24"/>
  <c r="G173" i="24"/>
  <c r="C173" i="24"/>
  <c r="C182" i="24"/>
  <c r="F182" i="24"/>
  <c r="G182" i="24"/>
  <c r="G176" i="24"/>
  <c r="C176" i="24"/>
  <c r="C183" i="24"/>
  <c r="G183" i="24"/>
  <c r="E183" i="24"/>
  <c r="D183" i="24"/>
  <c r="H187" i="24"/>
  <c r="F175" i="24"/>
  <c r="F183" i="24"/>
  <c r="D173" i="24"/>
  <c r="H185" i="24"/>
  <c r="D169" i="24"/>
  <c r="C169" i="24"/>
  <c r="G169" i="24"/>
  <c r="F174" i="24"/>
  <c r="D176" i="24"/>
  <c r="D184" i="24"/>
  <c r="F184" i="24"/>
  <c r="G184" i="24"/>
  <c r="C184" i="24"/>
  <c r="E184" i="24"/>
  <c r="H179" i="24"/>
  <c r="H136" i="24"/>
  <c r="J24" i="49"/>
  <c r="C176" i="59"/>
  <c r="G176" i="59"/>
  <c r="D176" i="59"/>
  <c r="F176" i="59"/>
  <c r="E176" i="59"/>
  <c r="G181" i="59"/>
  <c r="E175" i="59"/>
  <c r="C178" i="59"/>
  <c r="D178" i="59"/>
  <c r="E178" i="59"/>
  <c r="F178" i="59"/>
  <c r="C181" i="59"/>
  <c r="H181" i="59"/>
  <c r="E168" i="59"/>
  <c r="G136" i="59"/>
  <c r="N33" i="49"/>
  <c r="F187" i="59"/>
  <c r="F184" i="59"/>
  <c r="C184" i="59"/>
  <c r="H184" i="59"/>
  <c r="E184" i="59"/>
  <c r="G184" i="59"/>
  <c r="C171" i="59"/>
  <c r="G171" i="59"/>
  <c r="F171" i="59"/>
  <c r="G177" i="59"/>
  <c r="C177" i="59"/>
  <c r="G185" i="59"/>
  <c r="F185" i="59"/>
  <c r="C185" i="59"/>
  <c r="E185" i="59"/>
  <c r="F173" i="59"/>
  <c r="H173" i="59"/>
  <c r="F175" i="59"/>
  <c r="G175" i="59"/>
  <c r="D184" i="59"/>
  <c r="C169" i="59"/>
  <c r="H169" i="59"/>
  <c r="F169" i="59"/>
  <c r="G169" i="59"/>
  <c r="D175" i="59"/>
  <c r="H175" i="59"/>
  <c r="F180" i="59"/>
  <c r="E180" i="59"/>
  <c r="H180" i="59"/>
  <c r="G180" i="59"/>
  <c r="C182" i="59"/>
  <c r="G182" i="59"/>
  <c r="G168" i="59"/>
  <c r="C168" i="59"/>
  <c r="G178" i="59"/>
  <c r="C186" i="59"/>
  <c r="H186" i="59"/>
  <c r="G186" i="59"/>
  <c r="D186" i="59"/>
  <c r="F186" i="59"/>
  <c r="H111" i="59"/>
  <c r="H138" i="59"/>
  <c r="I163" i="59"/>
  <c r="D182" i="59"/>
  <c r="C179" i="59"/>
  <c r="H179" i="59"/>
  <c r="F179" i="59"/>
  <c r="E179" i="59"/>
  <c r="G179" i="59"/>
  <c r="G174" i="59"/>
  <c r="C174" i="59"/>
  <c r="F174" i="59"/>
  <c r="D174" i="59"/>
  <c r="H120" i="59"/>
  <c r="C136" i="59"/>
  <c r="H187" i="59"/>
  <c r="E183" i="59"/>
  <c r="C183" i="59"/>
  <c r="H183" i="59"/>
  <c r="E168" i="22"/>
  <c r="C187" i="22"/>
  <c r="G187" i="22"/>
  <c r="D187" i="22"/>
  <c r="E187" i="22"/>
  <c r="F187" i="22"/>
  <c r="C179" i="22"/>
  <c r="G179" i="22"/>
  <c r="F179" i="22"/>
  <c r="E179" i="22"/>
  <c r="D179" i="22"/>
  <c r="C177" i="22"/>
  <c r="G177" i="22"/>
  <c r="E177" i="22"/>
  <c r="C183" i="22"/>
  <c r="H183" i="22"/>
  <c r="D183" i="22"/>
  <c r="E183" i="22"/>
  <c r="G183" i="22"/>
  <c r="D177" i="22"/>
  <c r="F136" i="22"/>
  <c r="M21" i="49"/>
  <c r="C136" i="22"/>
  <c r="D136" i="22"/>
  <c r="K21" i="49"/>
  <c r="C178" i="22"/>
  <c r="E178" i="22"/>
  <c r="D178" i="22"/>
  <c r="C182" i="22"/>
  <c r="D182" i="22"/>
  <c r="F182" i="22"/>
  <c r="F178" i="22"/>
  <c r="F173" i="22"/>
  <c r="C181" i="22"/>
  <c r="H181" i="22"/>
  <c r="F181" i="22"/>
  <c r="F177" i="22"/>
  <c r="E136" i="22"/>
  <c r="L21" i="49"/>
  <c r="H120" i="22"/>
  <c r="F186" i="22"/>
  <c r="D186" i="22"/>
  <c r="G186" i="22"/>
  <c r="G178" i="22"/>
  <c r="H111" i="22"/>
  <c r="H138" i="22"/>
  <c r="C184" i="22"/>
  <c r="E184" i="22"/>
  <c r="G184" i="22"/>
  <c r="F184" i="22"/>
  <c r="C176" i="22"/>
  <c r="F176" i="22"/>
  <c r="G176" i="22"/>
  <c r="D173" i="22"/>
  <c r="H175" i="22"/>
  <c r="G168" i="22"/>
  <c r="C168" i="22"/>
  <c r="F185" i="22"/>
  <c r="D185" i="22"/>
  <c r="C185" i="22"/>
  <c r="H185" i="22"/>
  <c r="C174" i="22"/>
  <c r="H174" i="22"/>
  <c r="G174" i="22"/>
  <c r="D174" i="22"/>
  <c r="C171" i="22"/>
  <c r="G171" i="22"/>
  <c r="D171" i="22"/>
  <c r="F169" i="22"/>
  <c r="C169" i="22"/>
  <c r="E169" i="22"/>
  <c r="C186" i="22"/>
  <c r="G173" i="22"/>
  <c r="C173" i="22"/>
  <c r="H173" i="22"/>
  <c r="D184" i="22"/>
  <c r="C180" i="22"/>
  <c r="F180" i="22"/>
  <c r="D180" i="22"/>
  <c r="E180" i="22"/>
  <c r="G180" i="22"/>
  <c r="F168" i="22"/>
  <c r="G176" i="29"/>
  <c r="C176" i="29"/>
  <c r="E176" i="29"/>
  <c r="D176" i="29"/>
  <c r="F176" i="29"/>
  <c r="G136" i="29"/>
  <c r="N29" i="49"/>
  <c r="H179" i="29"/>
  <c r="D178" i="29"/>
  <c r="E178" i="29"/>
  <c r="C178" i="29"/>
  <c r="E181" i="29"/>
  <c r="H185" i="29"/>
  <c r="J29" i="49"/>
  <c r="D168" i="29"/>
  <c r="G168" i="29"/>
  <c r="C184" i="29"/>
  <c r="E184" i="29"/>
  <c r="F184" i="29"/>
  <c r="C170" i="29"/>
  <c r="G170" i="29"/>
  <c r="D170" i="29"/>
  <c r="F170" i="29"/>
  <c r="G186" i="29"/>
  <c r="C186" i="29"/>
  <c r="E186" i="29"/>
  <c r="F186" i="29"/>
  <c r="C174" i="29"/>
  <c r="D174" i="29"/>
  <c r="G174" i="29"/>
  <c r="E174" i="29"/>
  <c r="D186" i="29"/>
  <c r="H111" i="29"/>
  <c r="H138" i="29"/>
  <c r="C183" i="29"/>
  <c r="G183" i="29"/>
  <c r="F174" i="29"/>
  <c r="F168" i="29"/>
  <c r="H169" i="29"/>
  <c r="D183" i="29"/>
  <c r="D173" i="29"/>
  <c r="E170" i="29"/>
  <c r="C181" i="29"/>
  <c r="F181" i="29"/>
  <c r="C182" i="29"/>
  <c r="G182" i="29"/>
  <c r="G178" i="29"/>
  <c r="D172" i="29"/>
  <c r="C172" i="29"/>
  <c r="F172" i="29"/>
  <c r="G172" i="29"/>
  <c r="D182" i="29"/>
  <c r="H187" i="29"/>
  <c r="C180" i="29"/>
  <c r="E180" i="29"/>
  <c r="F180" i="29"/>
  <c r="C175" i="29"/>
  <c r="D175" i="29"/>
  <c r="D184" i="29"/>
  <c r="H169" i="39"/>
  <c r="H173" i="39"/>
  <c r="H179" i="39"/>
  <c r="H178" i="39"/>
  <c r="H136" i="39"/>
  <c r="J40" i="49"/>
  <c r="H184" i="39"/>
  <c r="H180" i="39"/>
  <c r="G168" i="39"/>
  <c r="G188" i="39"/>
  <c r="AP40" i="49"/>
  <c r="D168" i="39"/>
  <c r="D188" i="39"/>
  <c r="AM40" i="49"/>
  <c r="E168" i="39"/>
  <c r="E188" i="39"/>
  <c r="AN40" i="49"/>
  <c r="C168" i="39"/>
  <c r="F168" i="39"/>
  <c r="F188" i="39"/>
  <c r="AO40" i="49"/>
  <c r="H177" i="39"/>
  <c r="H185" i="39"/>
  <c r="H183" i="39"/>
  <c r="H176" i="39"/>
  <c r="H186" i="39"/>
  <c r="C168" i="40"/>
  <c r="G168" i="40"/>
  <c r="G188" i="40"/>
  <c r="AP41" i="49"/>
  <c r="D168" i="40"/>
  <c r="D188" i="40"/>
  <c r="AM41" i="49"/>
  <c r="E168" i="40"/>
  <c r="E188" i="40"/>
  <c r="AN41" i="49"/>
  <c r="F168" i="40"/>
  <c r="F188" i="40"/>
  <c r="AO41" i="49"/>
  <c r="H173" i="40"/>
  <c r="H186" i="40"/>
  <c r="H177" i="40"/>
  <c r="H176" i="40"/>
  <c r="H170" i="40"/>
  <c r="H180" i="40"/>
  <c r="J41" i="49"/>
  <c r="H136" i="40"/>
  <c r="H168" i="38"/>
  <c r="H176" i="38"/>
  <c r="F172" i="38"/>
  <c r="F188" i="38"/>
  <c r="AO39" i="49"/>
  <c r="C172" i="38"/>
  <c r="G172" i="38"/>
  <c r="G188" i="38"/>
  <c r="AP39" i="49"/>
  <c r="E172" i="38"/>
  <c r="D172" i="38"/>
  <c r="D188" i="38"/>
  <c r="AM39" i="49"/>
  <c r="H170" i="38"/>
  <c r="H187" i="38"/>
  <c r="H173" i="38"/>
  <c r="G177" i="38"/>
  <c r="C177" i="38"/>
  <c r="F177" i="38"/>
  <c r="E177" i="38"/>
  <c r="D177" i="38"/>
  <c r="H171" i="38"/>
  <c r="H136" i="38"/>
  <c r="J39" i="49"/>
  <c r="H180" i="38"/>
  <c r="H185" i="38"/>
  <c r="H184" i="38"/>
  <c r="H136" i="31"/>
  <c r="J31" i="49"/>
  <c r="H187" i="31"/>
  <c r="H175" i="31"/>
  <c r="H176" i="31"/>
  <c r="H181" i="31"/>
  <c r="H174" i="31"/>
  <c r="C173" i="31"/>
  <c r="G173" i="31"/>
  <c r="G188" i="31"/>
  <c r="AP31" i="49"/>
  <c r="D173" i="31"/>
  <c r="D188" i="31"/>
  <c r="AM31" i="49"/>
  <c r="F173" i="31"/>
  <c r="F188" i="31"/>
  <c r="AO31" i="49"/>
  <c r="E173" i="31"/>
  <c r="H169" i="31"/>
  <c r="H182" i="31"/>
  <c r="C188" i="31"/>
  <c r="H168" i="31"/>
  <c r="H180" i="31"/>
  <c r="H179" i="31"/>
  <c r="H176" i="24"/>
  <c r="F188" i="24"/>
  <c r="AO24" i="49"/>
  <c r="C199" i="24"/>
  <c r="C206" i="24"/>
  <c r="C212" i="24"/>
  <c r="D194" i="24"/>
  <c r="D269" i="24"/>
  <c r="D294" i="24"/>
  <c r="D344" i="24"/>
  <c r="E198" i="24"/>
  <c r="E273" i="24"/>
  <c r="E298" i="24"/>
  <c r="E348" i="24"/>
  <c r="F206" i="24"/>
  <c r="F281" i="24"/>
  <c r="E209" i="24"/>
  <c r="E284" i="24"/>
  <c r="D203" i="24"/>
  <c r="D278" i="24"/>
  <c r="C200" i="24"/>
  <c r="C193" i="24"/>
  <c r="C198" i="24"/>
  <c r="D201" i="24"/>
  <c r="D276" i="24"/>
  <c r="D301" i="24"/>
  <c r="D351" i="24"/>
  <c r="D207" i="24"/>
  <c r="D282" i="24"/>
  <c r="E201" i="24"/>
  <c r="E276" i="24"/>
  <c r="E301" i="24"/>
  <c r="E351" i="24"/>
  <c r="E212" i="24"/>
  <c r="E287" i="24"/>
  <c r="E312" i="24"/>
  <c r="E362" i="24"/>
  <c r="F193" i="24"/>
  <c r="F195" i="24"/>
  <c r="F270" i="24"/>
  <c r="F205" i="24"/>
  <c r="F280" i="24"/>
  <c r="G197" i="24"/>
  <c r="G272" i="24"/>
  <c r="C194" i="24"/>
  <c r="C202" i="24"/>
  <c r="D205" i="24"/>
  <c r="D280" i="24"/>
  <c r="E196" i="24"/>
  <c r="E271" i="24"/>
  <c r="E296" i="24"/>
  <c r="E346" i="24"/>
  <c r="E206" i="24"/>
  <c r="E281" i="24"/>
  <c r="E306" i="24"/>
  <c r="E356" i="24"/>
  <c r="E208" i="24"/>
  <c r="E283" i="24"/>
  <c r="E308" i="24"/>
  <c r="E358" i="24"/>
  <c r="F198" i="24"/>
  <c r="F273" i="24"/>
  <c r="F200" i="24"/>
  <c r="F275" i="24"/>
  <c r="F201" i="24"/>
  <c r="F276" i="24"/>
  <c r="F208" i="24"/>
  <c r="F283" i="24"/>
  <c r="F212" i="24"/>
  <c r="F287" i="24"/>
  <c r="F209" i="24"/>
  <c r="F284" i="24"/>
  <c r="G204" i="24"/>
  <c r="G279" i="24"/>
  <c r="G211" i="24"/>
  <c r="G286" i="24"/>
  <c r="D197" i="24"/>
  <c r="D272" i="24"/>
  <c r="D297" i="24"/>
  <c r="D347" i="24"/>
  <c r="D199" i="24"/>
  <c r="D274" i="24"/>
  <c r="D209" i="24"/>
  <c r="D284" i="24"/>
  <c r="D212" i="24"/>
  <c r="D287" i="24"/>
  <c r="D312" i="24"/>
  <c r="D362" i="24"/>
  <c r="E199" i="24"/>
  <c r="E274" i="24"/>
  <c r="G206" i="24"/>
  <c r="G281" i="24"/>
  <c r="G209" i="24"/>
  <c r="G284" i="24"/>
  <c r="G194" i="24"/>
  <c r="G269" i="24"/>
  <c r="E210" i="24"/>
  <c r="E285" i="24"/>
  <c r="C207" i="24"/>
  <c r="D195" i="24"/>
  <c r="D270" i="24"/>
  <c r="D295" i="24"/>
  <c r="D345" i="24"/>
  <c r="D200" i="24"/>
  <c r="D275" i="24"/>
  <c r="D202" i="24"/>
  <c r="D277" i="24"/>
  <c r="E193" i="24"/>
  <c r="E194" i="24"/>
  <c r="E269" i="24"/>
  <c r="E294" i="24"/>
  <c r="E344" i="24"/>
  <c r="E202" i="24"/>
  <c r="E277" i="24"/>
  <c r="F196" i="24"/>
  <c r="F271" i="24"/>
  <c r="F296" i="24"/>
  <c r="F346" i="24"/>
  <c r="C203" i="24"/>
  <c r="C195" i="24"/>
  <c r="C196" i="24"/>
  <c r="C201" i="24"/>
  <c r="C204" i="24"/>
  <c r="C210" i="24"/>
  <c r="C211" i="24"/>
  <c r="D206" i="24"/>
  <c r="D281" i="24"/>
  <c r="D306" i="24"/>
  <c r="D356" i="24"/>
  <c r="D208" i="24"/>
  <c r="D283" i="24"/>
  <c r="D308" i="24"/>
  <c r="D358" i="24"/>
  <c r="D210" i="24"/>
  <c r="D285" i="24"/>
  <c r="D310" i="24"/>
  <c r="D360" i="24"/>
  <c r="E197" i="24"/>
  <c r="E272" i="24"/>
  <c r="E297" i="24"/>
  <c r="E347" i="24"/>
  <c r="E211" i="24"/>
  <c r="E286" i="24"/>
  <c r="E311" i="24"/>
  <c r="E361" i="24"/>
  <c r="F202" i="24"/>
  <c r="F277" i="24"/>
  <c r="F207" i="24"/>
  <c r="F282" i="24"/>
  <c r="G207" i="24"/>
  <c r="G282" i="24"/>
  <c r="E204" i="24"/>
  <c r="E279" i="24"/>
  <c r="C209" i="24"/>
  <c r="G198" i="24"/>
  <c r="G273" i="24"/>
  <c r="G196" i="24"/>
  <c r="G271" i="24"/>
  <c r="G208" i="24"/>
  <c r="G283" i="24"/>
  <c r="G199" i="24"/>
  <c r="G274" i="24"/>
  <c r="C205" i="24"/>
  <c r="E207" i="24"/>
  <c r="E282" i="24"/>
  <c r="F194" i="24"/>
  <c r="F269" i="24"/>
  <c r="F294" i="24"/>
  <c r="F344" i="24"/>
  <c r="F199" i="24"/>
  <c r="F274" i="24"/>
  <c r="F211" i="24"/>
  <c r="F286" i="24"/>
  <c r="F311" i="24"/>
  <c r="F361" i="24"/>
  <c r="G203" i="24"/>
  <c r="G278" i="24"/>
  <c r="G212" i="24"/>
  <c r="G287" i="24"/>
  <c r="F210" i="24"/>
  <c r="F285" i="24"/>
  <c r="E205" i="24"/>
  <c r="E280" i="24"/>
  <c r="G201" i="24"/>
  <c r="G276" i="24"/>
  <c r="C197" i="24"/>
  <c r="C208" i="24"/>
  <c r="D193" i="24"/>
  <c r="D196" i="24"/>
  <c r="D271" i="24"/>
  <c r="D296" i="24"/>
  <c r="D346" i="24"/>
  <c r="D198" i="24"/>
  <c r="D273" i="24"/>
  <c r="D298" i="24"/>
  <c r="D348" i="24"/>
  <c r="D204" i="24"/>
  <c r="D279" i="24"/>
  <c r="D304" i="24"/>
  <c r="D354" i="24"/>
  <c r="D211" i="24"/>
  <c r="D286" i="24"/>
  <c r="D311" i="24"/>
  <c r="D361" i="24"/>
  <c r="E195" i="24"/>
  <c r="E270" i="24"/>
  <c r="E295" i="24"/>
  <c r="E345" i="24"/>
  <c r="E200" i="24"/>
  <c r="E275" i="24"/>
  <c r="F197" i="24"/>
  <c r="F272" i="24"/>
  <c r="F297" i="24"/>
  <c r="F347" i="24"/>
  <c r="G193" i="24"/>
  <c r="G210" i="24"/>
  <c r="G285" i="24"/>
  <c r="G195" i="24"/>
  <c r="G270" i="24"/>
  <c r="G202" i="24"/>
  <c r="G277" i="24"/>
  <c r="G200" i="24"/>
  <c r="G275" i="24"/>
  <c r="E203" i="24"/>
  <c r="E278" i="24"/>
  <c r="F204" i="24"/>
  <c r="F279" i="24"/>
  <c r="F203" i="24"/>
  <c r="F278" i="24"/>
  <c r="G205" i="24"/>
  <c r="G280" i="24"/>
  <c r="E188" i="24"/>
  <c r="AN24" i="49"/>
  <c r="G188" i="24"/>
  <c r="AP24" i="49"/>
  <c r="H169" i="24"/>
  <c r="H182" i="24"/>
  <c r="H174" i="24"/>
  <c r="C188" i="24"/>
  <c r="H168" i="24"/>
  <c r="H184" i="24"/>
  <c r="D188" i="24"/>
  <c r="AM24" i="49"/>
  <c r="H183" i="24"/>
  <c r="H173" i="24"/>
  <c r="H175" i="24"/>
  <c r="H174" i="59"/>
  <c r="H177" i="59"/>
  <c r="H168" i="59"/>
  <c r="G188" i="59"/>
  <c r="AP33" i="49"/>
  <c r="H178" i="59"/>
  <c r="H136" i="59"/>
  <c r="J33" i="49"/>
  <c r="H182" i="59"/>
  <c r="H171" i="59"/>
  <c r="G172" i="59"/>
  <c r="C172" i="59"/>
  <c r="C188" i="59"/>
  <c r="F172" i="59"/>
  <c r="F188" i="59"/>
  <c r="AO33" i="49"/>
  <c r="D172" i="59"/>
  <c r="D188" i="59"/>
  <c r="AM33" i="49"/>
  <c r="E172" i="59"/>
  <c r="E188" i="59"/>
  <c r="AN33" i="49"/>
  <c r="H185" i="59"/>
  <c r="H176" i="59"/>
  <c r="H169" i="22"/>
  <c r="C172" i="22"/>
  <c r="F172" i="22"/>
  <c r="G172" i="22"/>
  <c r="G188" i="22"/>
  <c r="AP21" i="49"/>
  <c r="D172" i="22"/>
  <c r="E172" i="22"/>
  <c r="E188" i="22"/>
  <c r="AN21" i="49"/>
  <c r="H179" i="22"/>
  <c r="H184" i="22"/>
  <c r="H182" i="22"/>
  <c r="H168" i="22"/>
  <c r="H176" i="22"/>
  <c r="H178" i="22"/>
  <c r="H171" i="22"/>
  <c r="F188" i="22"/>
  <c r="AO21" i="49"/>
  <c r="H180" i="22"/>
  <c r="H186" i="22"/>
  <c r="J21" i="49"/>
  <c r="H136" i="22"/>
  <c r="H177" i="22"/>
  <c r="H187" i="22"/>
  <c r="H178" i="29"/>
  <c r="H180" i="29"/>
  <c r="H184" i="29"/>
  <c r="H174" i="29"/>
  <c r="H170" i="29"/>
  <c r="G188" i="29"/>
  <c r="AP29" i="49"/>
  <c r="E188" i="29"/>
  <c r="AN29" i="49"/>
  <c r="H182" i="29"/>
  <c r="D188" i="29"/>
  <c r="AM29" i="49"/>
  <c r="F188" i="29"/>
  <c r="AO29" i="49"/>
  <c r="H183" i="29"/>
  <c r="H181" i="29"/>
  <c r="H186" i="29"/>
  <c r="H136" i="29"/>
  <c r="H175" i="29"/>
  <c r="C188" i="29"/>
  <c r="H176" i="29"/>
  <c r="H172" i="29"/>
  <c r="H173" i="29"/>
  <c r="H168" i="29"/>
  <c r="C197" i="39"/>
  <c r="D193" i="39"/>
  <c r="D196" i="39"/>
  <c r="D271" i="39"/>
  <c r="D296" i="39"/>
  <c r="D346" i="39"/>
  <c r="D209" i="39"/>
  <c r="D284" i="39"/>
  <c r="D211" i="39"/>
  <c r="D286" i="39"/>
  <c r="D311" i="39"/>
  <c r="D361" i="39"/>
  <c r="E195" i="39"/>
  <c r="E270" i="39"/>
  <c r="E295" i="39"/>
  <c r="E345" i="39"/>
  <c r="E202" i="39"/>
  <c r="E277" i="39"/>
  <c r="E302" i="39"/>
  <c r="E352" i="39"/>
  <c r="E208" i="39"/>
  <c r="E283" i="39"/>
  <c r="E308" i="39"/>
  <c r="E358" i="39"/>
  <c r="F197" i="39"/>
  <c r="F272" i="39"/>
  <c r="G201" i="39"/>
  <c r="G276" i="39"/>
  <c r="C210" i="39"/>
  <c r="D197" i="39"/>
  <c r="D272" i="39"/>
  <c r="D297" i="39"/>
  <c r="D347" i="39"/>
  <c r="D200" i="39"/>
  <c r="D275" i="39"/>
  <c r="D207" i="39"/>
  <c r="D282" i="39"/>
  <c r="E196" i="39"/>
  <c r="E271" i="39"/>
  <c r="E296" i="39"/>
  <c r="E346" i="39"/>
  <c r="F193" i="39"/>
  <c r="F207" i="39"/>
  <c r="F282" i="39"/>
  <c r="G203" i="39"/>
  <c r="G278" i="39"/>
  <c r="G209" i="39"/>
  <c r="G284" i="39"/>
  <c r="E203" i="39"/>
  <c r="E278" i="39"/>
  <c r="G199" i="39"/>
  <c r="G274" i="39"/>
  <c r="E210" i="39"/>
  <c r="E285" i="39"/>
  <c r="F209" i="39"/>
  <c r="F284" i="39"/>
  <c r="C198" i="39"/>
  <c r="C202" i="39"/>
  <c r="C206" i="39"/>
  <c r="C207" i="39"/>
  <c r="D201" i="39"/>
  <c r="D276" i="39"/>
  <c r="D208" i="39"/>
  <c r="D283" i="39"/>
  <c r="D308" i="39"/>
  <c r="D358" i="39"/>
  <c r="E197" i="39"/>
  <c r="E272" i="39"/>
  <c r="E297" i="39"/>
  <c r="E347" i="39"/>
  <c r="E211" i="39"/>
  <c r="E286" i="39"/>
  <c r="E311" i="39"/>
  <c r="E361" i="39"/>
  <c r="F198" i="39"/>
  <c r="F273" i="39"/>
  <c r="F298" i="39"/>
  <c r="F348" i="39"/>
  <c r="G212" i="39"/>
  <c r="G287" i="39"/>
  <c r="G197" i="39"/>
  <c r="G272" i="39"/>
  <c r="C205" i="39"/>
  <c r="C208" i="39"/>
  <c r="C211" i="39"/>
  <c r="C212" i="39"/>
  <c r="D202" i="39"/>
  <c r="D277" i="39"/>
  <c r="D212" i="39"/>
  <c r="D287" i="39"/>
  <c r="D312" i="39"/>
  <c r="D362" i="39"/>
  <c r="F201" i="39"/>
  <c r="F276" i="39"/>
  <c r="F208" i="39"/>
  <c r="F283" i="39"/>
  <c r="F308" i="39"/>
  <c r="F358" i="39"/>
  <c r="G194" i="39"/>
  <c r="G269" i="39"/>
  <c r="F204" i="39"/>
  <c r="F279" i="39"/>
  <c r="E204" i="39"/>
  <c r="E279" i="39"/>
  <c r="G204" i="39"/>
  <c r="G279" i="39"/>
  <c r="E205" i="39"/>
  <c r="E280" i="39"/>
  <c r="C193" i="39"/>
  <c r="C201" i="39"/>
  <c r="D204" i="39"/>
  <c r="D279" i="39"/>
  <c r="D304" i="39"/>
  <c r="D354" i="39"/>
  <c r="E198" i="39"/>
  <c r="E273" i="39"/>
  <c r="E298" i="39"/>
  <c r="E348" i="39"/>
  <c r="E212" i="39"/>
  <c r="E287" i="39"/>
  <c r="F199" i="39"/>
  <c r="F274" i="39"/>
  <c r="F202" i="39"/>
  <c r="F277" i="39"/>
  <c r="G196" i="39"/>
  <c r="G271" i="39"/>
  <c r="G211" i="39"/>
  <c r="G286" i="39"/>
  <c r="G205" i="39"/>
  <c r="G280" i="39"/>
  <c r="G202" i="39"/>
  <c r="G277" i="39"/>
  <c r="G198" i="39"/>
  <c r="G273" i="39"/>
  <c r="C199" i="39"/>
  <c r="C204" i="39"/>
  <c r="D195" i="39"/>
  <c r="D270" i="39"/>
  <c r="D295" i="39"/>
  <c r="D345" i="39"/>
  <c r="D199" i="39"/>
  <c r="D274" i="39"/>
  <c r="D299" i="39"/>
  <c r="D349" i="39"/>
  <c r="E193" i="39"/>
  <c r="E199" i="39"/>
  <c r="E274" i="39"/>
  <c r="E299" i="39"/>
  <c r="E349" i="39"/>
  <c r="F195" i="39"/>
  <c r="F270" i="39"/>
  <c r="F206" i="39"/>
  <c r="F281" i="39"/>
  <c r="G207" i="39"/>
  <c r="G282" i="39"/>
  <c r="G195" i="39"/>
  <c r="G270" i="39"/>
  <c r="C203" i="39"/>
  <c r="G193" i="39"/>
  <c r="C194" i="39"/>
  <c r="F210" i="39"/>
  <c r="F285" i="39"/>
  <c r="C196" i="39"/>
  <c r="G208" i="39"/>
  <c r="G283" i="39"/>
  <c r="E201" i="39"/>
  <c r="E276" i="39"/>
  <c r="F200" i="39"/>
  <c r="F275" i="39"/>
  <c r="C200" i="39"/>
  <c r="C195" i="39"/>
  <c r="D198" i="39"/>
  <c r="D273" i="39"/>
  <c r="D298" i="39"/>
  <c r="D348" i="39"/>
  <c r="D210" i="39"/>
  <c r="D285" i="39"/>
  <c r="D310" i="39"/>
  <c r="D360" i="39"/>
  <c r="E194" i="39"/>
  <c r="E269" i="39"/>
  <c r="E294" i="39"/>
  <c r="E344" i="39"/>
  <c r="G200" i="39"/>
  <c r="G275" i="39"/>
  <c r="D194" i="39"/>
  <c r="D269" i="39"/>
  <c r="D294" i="39"/>
  <c r="D344" i="39"/>
  <c r="D205" i="39"/>
  <c r="D280" i="39"/>
  <c r="E200" i="39"/>
  <c r="E275" i="39"/>
  <c r="E206" i="39"/>
  <c r="E281" i="39"/>
  <c r="E306" i="39"/>
  <c r="E356" i="39"/>
  <c r="F211" i="39"/>
  <c r="F286" i="39"/>
  <c r="F311" i="39"/>
  <c r="F361" i="39"/>
  <c r="G206" i="39"/>
  <c r="G281" i="39"/>
  <c r="D206" i="39"/>
  <c r="D281" i="39"/>
  <c r="D306" i="39"/>
  <c r="D356" i="39"/>
  <c r="E207" i="39"/>
  <c r="E282" i="39"/>
  <c r="F196" i="39"/>
  <c r="F271" i="39"/>
  <c r="F296" i="39"/>
  <c r="F346" i="39"/>
  <c r="F212" i="39"/>
  <c r="F287" i="39"/>
  <c r="F205" i="39"/>
  <c r="F280" i="39"/>
  <c r="F203" i="39"/>
  <c r="F278" i="39"/>
  <c r="D203" i="39"/>
  <c r="D278" i="39"/>
  <c r="G210" i="39"/>
  <c r="G285" i="39"/>
  <c r="C209" i="39"/>
  <c r="F194" i="39"/>
  <c r="F269" i="39"/>
  <c r="E209" i="39"/>
  <c r="E284" i="39"/>
  <c r="C188" i="39"/>
  <c r="H168" i="39"/>
  <c r="C193" i="40"/>
  <c r="C199" i="40"/>
  <c r="C204" i="40"/>
  <c r="E200" i="40"/>
  <c r="E275" i="40"/>
  <c r="E206" i="40"/>
  <c r="E281" i="40"/>
  <c r="E306" i="40"/>
  <c r="E356" i="40"/>
  <c r="E207" i="40"/>
  <c r="E282" i="40"/>
  <c r="F200" i="40"/>
  <c r="F275" i="40"/>
  <c r="G195" i="40"/>
  <c r="G270" i="40"/>
  <c r="C209" i="40"/>
  <c r="F210" i="40"/>
  <c r="F285" i="40"/>
  <c r="C194" i="40"/>
  <c r="D208" i="40"/>
  <c r="D283" i="40"/>
  <c r="D308" i="40"/>
  <c r="D358" i="40"/>
  <c r="E197" i="40"/>
  <c r="E272" i="40"/>
  <c r="E297" i="40"/>
  <c r="E347" i="40"/>
  <c r="E198" i="40"/>
  <c r="E273" i="40"/>
  <c r="E298" i="40"/>
  <c r="E348" i="40"/>
  <c r="E199" i="40"/>
  <c r="E274" i="40"/>
  <c r="E299" i="40"/>
  <c r="E349" i="40"/>
  <c r="F197" i="40"/>
  <c r="F272" i="40"/>
  <c r="F198" i="40"/>
  <c r="F273" i="40"/>
  <c r="F298" i="40"/>
  <c r="F348" i="40"/>
  <c r="F199" i="40"/>
  <c r="F274" i="40"/>
  <c r="G210" i="40"/>
  <c r="G285" i="40"/>
  <c r="G211" i="40"/>
  <c r="G286" i="40"/>
  <c r="G193" i="40"/>
  <c r="G197" i="40"/>
  <c r="G272" i="40"/>
  <c r="E205" i="40"/>
  <c r="E280" i="40"/>
  <c r="G198" i="40"/>
  <c r="G273" i="40"/>
  <c r="C197" i="40"/>
  <c r="C210" i="40"/>
  <c r="D197" i="40"/>
  <c r="D272" i="40"/>
  <c r="D297" i="40"/>
  <c r="D347" i="40"/>
  <c r="D200" i="40"/>
  <c r="D275" i="40"/>
  <c r="D205" i="40"/>
  <c r="D280" i="40"/>
  <c r="D206" i="40"/>
  <c r="D281" i="40"/>
  <c r="D306" i="40"/>
  <c r="D356" i="40"/>
  <c r="D207" i="40"/>
  <c r="D282" i="40"/>
  <c r="E196" i="40"/>
  <c r="E271" i="40"/>
  <c r="E296" i="40"/>
  <c r="E346" i="40"/>
  <c r="F196" i="40"/>
  <c r="F271" i="40"/>
  <c r="F296" i="40"/>
  <c r="F346" i="40"/>
  <c r="F205" i="40"/>
  <c r="F280" i="40"/>
  <c r="G199" i="40"/>
  <c r="G274" i="40"/>
  <c r="C207" i="40"/>
  <c r="D195" i="40"/>
  <c r="D270" i="40"/>
  <c r="D295" i="40"/>
  <c r="D345" i="40"/>
  <c r="D196" i="40"/>
  <c r="D271" i="40"/>
  <c r="D296" i="40"/>
  <c r="D346" i="40"/>
  <c r="D199" i="40"/>
  <c r="D274" i="40"/>
  <c r="D299" i="40"/>
  <c r="D349" i="40"/>
  <c r="D204" i="40"/>
  <c r="D279" i="40"/>
  <c r="D209" i="40"/>
  <c r="D284" i="40"/>
  <c r="D211" i="40"/>
  <c r="D286" i="40"/>
  <c r="D311" i="40"/>
  <c r="D361" i="40"/>
  <c r="E195" i="40"/>
  <c r="E270" i="40"/>
  <c r="E295" i="40"/>
  <c r="E345" i="40"/>
  <c r="F195" i="40"/>
  <c r="F270" i="40"/>
  <c r="F202" i="40"/>
  <c r="F277" i="40"/>
  <c r="F206" i="40"/>
  <c r="F281" i="40"/>
  <c r="E204" i="40"/>
  <c r="E279" i="40"/>
  <c r="G196" i="40"/>
  <c r="G271" i="40"/>
  <c r="E203" i="40"/>
  <c r="E278" i="40"/>
  <c r="C198" i="40"/>
  <c r="C202" i="40"/>
  <c r="C205" i="40"/>
  <c r="C206" i="40"/>
  <c r="C211" i="40"/>
  <c r="C212" i="40"/>
  <c r="D194" i="40"/>
  <c r="D269" i="40"/>
  <c r="D294" i="40"/>
  <c r="D344" i="40"/>
  <c r="D198" i="40"/>
  <c r="D273" i="40"/>
  <c r="D298" i="40"/>
  <c r="D348" i="40"/>
  <c r="D202" i="40"/>
  <c r="D277" i="40"/>
  <c r="D210" i="40"/>
  <c r="D285" i="40"/>
  <c r="D310" i="40"/>
  <c r="D360" i="40"/>
  <c r="D212" i="40"/>
  <c r="D287" i="40"/>
  <c r="D312" i="40"/>
  <c r="D362" i="40"/>
  <c r="E194" i="40"/>
  <c r="E269" i="40"/>
  <c r="E294" i="40"/>
  <c r="E344" i="40"/>
  <c r="F193" i="40"/>
  <c r="F194" i="40"/>
  <c r="F269" i="40"/>
  <c r="F294" i="40"/>
  <c r="F344" i="40"/>
  <c r="F201" i="40"/>
  <c r="F276" i="40"/>
  <c r="F207" i="40"/>
  <c r="F282" i="40"/>
  <c r="F208" i="40"/>
  <c r="F283" i="40"/>
  <c r="F308" i="40"/>
  <c r="F358" i="40"/>
  <c r="F211" i="40"/>
  <c r="F286" i="40"/>
  <c r="F212" i="40"/>
  <c r="F287" i="40"/>
  <c r="G200" i="40"/>
  <c r="G275" i="40"/>
  <c r="G212" i="40"/>
  <c r="G287" i="40"/>
  <c r="F204" i="40"/>
  <c r="F279" i="40"/>
  <c r="C208" i="40"/>
  <c r="D193" i="40"/>
  <c r="D201" i="40"/>
  <c r="D276" i="40"/>
  <c r="D301" i="40"/>
  <c r="D351" i="40"/>
  <c r="E202" i="40"/>
  <c r="E277" i="40"/>
  <c r="G203" i="40"/>
  <c r="G278" i="40"/>
  <c r="G207" i="40"/>
  <c r="G282" i="40"/>
  <c r="G202" i="40"/>
  <c r="G277" i="40"/>
  <c r="F209" i="40"/>
  <c r="F284" i="40"/>
  <c r="C200" i="40"/>
  <c r="E209" i="40"/>
  <c r="E284" i="40"/>
  <c r="G201" i="40"/>
  <c r="G276" i="40"/>
  <c r="C203" i="40"/>
  <c r="C201" i="40"/>
  <c r="E201" i="40"/>
  <c r="E276" i="40"/>
  <c r="E301" i="40"/>
  <c r="E351" i="40"/>
  <c r="G206" i="40"/>
  <c r="G281" i="40"/>
  <c r="G306" i="40"/>
  <c r="G356" i="40"/>
  <c r="G209" i="40"/>
  <c r="G284" i="40"/>
  <c r="G194" i="40"/>
  <c r="G269" i="40"/>
  <c r="G204" i="40"/>
  <c r="G279" i="40"/>
  <c r="G208" i="40"/>
  <c r="G283" i="40"/>
  <c r="E210" i="40"/>
  <c r="E285" i="40"/>
  <c r="C196" i="40"/>
  <c r="E208" i="40"/>
  <c r="E283" i="40"/>
  <c r="E308" i="40"/>
  <c r="E358" i="40"/>
  <c r="G205" i="40"/>
  <c r="G280" i="40"/>
  <c r="D203" i="40"/>
  <c r="D278" i="40"/>
  <c r="E193" i="40"/>
  <c r="C195" i="40"/>
  <c r="E212" i="40"/>
  <c r="E287" i="40"/>
  <c r="E312" i="40"/>
  <c r="E362" i="40"/>
  <c r="F203" i="40"/>
  <c r="F278" i="40"/>
  <c r="E211" i="40"/>
  <c r="E286" i="40"/>
  <c r="E311" i="40"/>
  <c r="E361" i="40"/>
  <c r="C188" i="40"/>
  <c r="H168" i="40"/>
  <c r="H177" i="38"/>
  <c r="C188" i="38"/>
  <c r="E188" i="38"/>
  <c r="AN39" i="49"/>
  <c r="H172" i="38"/>
  <c r="D211" i="38"/>
  <c r="D286" i="38"/>
  <c r="D311" i="38"/>
  <c r="D361" i="38"/>
  <c r="E195" i="38"/>
  <c r="E270" i="38"/>
  <c r="E295" i="38"/>
  <c r="E345" i="38"/>
  <c r="C195" i="38"/>
  <c r="C196" i="38"/>
  <c r="C199" i="38"/>
  <c r="D193" i="38"/>
  <c r="D196" i="38"/>
  <c r="D271" i="38"/>
  <c r="D296" i="38"/>
  <c r="D346" i="38"/>
  <c r="D205" i="38"/>
  <c r="D280" i="38"/>
  <c r="F195" i="38"/>
  <c r="F270" i="38"/>
  <c r="F198" i="38"/>
  <c r="F273" i="38"/>
  <c r="F298" i="38"/>
  <c r="F348" i="38"/>
  <c r="F206" i="38"/>
  <c r="F281" i="38"/>
  <c r="F306" i="38"/>
  <c r="F356" i="38"/>
  <c r="G194" i="38"/>
  <c r="G269" i="38"/>
  <c r="E204" i="38"/>
  <c r="E279" i="38"/>
  <c r="C204" i="38"/>
  <c r="C210" i="38"/>
  <c r="D199" i="38"/>
  <c r="D274" i="38"/>
  <c r="D299" i="38"/>
  <c r="D349" i="38"/>
  <c r="D201" i="38"/>
  <c r="D276" i="38"/>
  <c r="D301" i="38"/>
  <c r="D351" i="38"/>
  <c r="D208" i="38"/>
  <c r="D283" i="38"/>
  <c r="D308" i="38"/>
  <c r="D358" i="38"/>
  <c r="D209" i="38"/>
  <c r="D284" i="38"/>
  <c r="E197" i="38"/>
  <c r="E272" i="38"/>
  <c r="E200" i="38"/>
  <c r="E275" i="38"/>
  <c r="E207" i="38"/>
  <c r="E282" i="38"/>
  <c r="F193" i="38"/>
  <c r="F212" i="38"/>
  <c r="F287" i="38"/>
  <c r="G212" i="38"/>
  <c r="G287" i="38"/>
  <c r="G198" i="38"/>
  <c r="G273" i="38"/>
  <c r="G197" i="38"/>
  <c r="G272" i="38"/>
  <c r="G199" i="38"/>
  <c r="G274" i="38"/>
  <c r="G196" i="38"/>
  <c r="G271" i="38"/>
  <c r="F203" i="38"/>
  <c r="F278" i="38"/>
  <c r="C194" i="38"/>
  <c r="D195" i="38"/>
  <c r="D270" i="38"/>
  <c r="D295" i="38"/>
  <c r="D345" i="38"/>
  <c r="D210" i="38"/>
  <c r="D285" i="38"/>
  <c r="D310" i="38"/>
  <c r="D360" i="38"/>
  <c r="E194" i="38"/>
  <c r="E269" i="38"/>
  <c r="E294" i="38"/>
  <c r="E344" i="38"/>
  <c r="E202" i="38"/>
  <c r="E277" i="38"/>
  <c r="E212" i="38"/>
  <c r="E287" i="38"/>
  <c r="E312" i="38"/>
  <c r="E362" i="38"/>
  <c r="F197" i="38"/>
  <c r="F272" i="38"/>
  <c r="F202" i="38"/>
  <c r="F277" i="38"/>
  <c r="G209" i="38"/>
  <c r="G284" i="38"/>
  <c r="G195" i="38"/>
  <c r="G270" i="38"/>
  <c r="G204" i="38"/>
  <c r="G279" i="38"/>
  <c r="C211" i="38"/>
  <c r="C212" i="38"/>
  <c r="D204" i="38"/>
  <c r="D279" i="38"/>
  <c r="E193" i="38"/>
  <c r="E206" i="38"/>
  <c r="E281" i="38"/>
  <c r="E306" i="38"/>
  <c r="E356" i="38"/>
  <c r="F194" i="38"/>
  <c r="F269" i="38"/>
  <c r="F200" i="38"/>
  <c r="F275" i="38"/>
  <c r="F211" i="38"/>
  <c r="F286" i="38"/>
  <c r="G200" i="38"/>
  <c r="G275" i="38"/>
  <c r="G207" i="38"/>
  <c r="G282" i="38"/>
  <c r="G193" i="38"/>
  <c r="E205" i="38"/>
  <c r="E280" i="38"/>
  <c r="E210" i="38"/>
  <c r="E285" i="38"/>
  <c r="G201" i="38"/>
  <c r="G276" i="38"/>
  <c r="C209" i="38"/>
  <c r="D203" i="38"/>
  <c r="D278" i="38"/>
  <c r="C207" i="38"/>
  <c r="D194" i="38"/>
  <c r="D269" i="38"/>
  <c r="D294" i="38"/>
  <c r="D344" i="38"/>
  <c r="D197" i="38"/>
  <c r="D272" i="38"/>
  <c r="D200" i="38"/>
  <c r="D275" i="38"/>
  <c r="E201" i="38"/>
  <c r="E276" i="38"/>
  <c r="F196" i="38"/>
  <c r="F271" i="38"/>
  <c r="F296" i="38"/>
  <c r="F346" i="38"/>
  <c r="F201" i="38"/>
  <c r="F276" i="38"/>
  <c r="F208" i="38"/>
  <c r="F283" i="38"/>
  <c r="F308" i="38"/>
  <c r="F358" i="38"/>
  <c r="G211" i="38"/>
  <c r="G286" i="38"/>
  <c r="C200" i="38"/>
  <c r="F209" i="38"/>
  <c r="F284" i="38"/>
  <c r="G210" i="38"/>
  <c r="G285" i="38"/>
  <c r="E203" i="38"/>
  <c r="E278" i="38"/>
  <c r="D202" i="38"/>
  <c r="D277" i="38"/>
  <c r="D206" i="38"/>
  <c r="D281" i="38"/>
  <c r="D306" i="38"/>
  <c r="D356" i="38"/>
  <c r="E196" i="38"/>
  <c r="E271" i="38"/>
  <c r="E296" i="38"/>
  <c r="E346" i="38"/>
  <c r="E208" i="38"/>
  <c r="E283" i="38"/>
  <c r="E308" i="38"/>
  <c r="E358" i="38"/>
  <c r="G202" i="38"/>
  <c r="G277" i="38"/>
  <c r="E209" i="38"/>
  <c r="E284" i="38"/>
  <c r="C208" i="38"/>
  <c r="F204" i="38"/>
  <c r="F279" i="38"/>
  <c r="F207" i="38"/>
  <c r="F282" i="38"/>
  <c r="G208" i="38"/>
  <c r="G283" i="38"/>
  <c r="C201" i="38"/>
  <c r="C205" i="38"/>
  <c r="D212" i="38"/>
  <c r="D287" i="38"/>
  <c r="D312" i="38"/>
  <c r="D362" i="38"/>
  <c r="E199" i="38"/>
  <c r="E274" i="38"/>
  <c r="E299" i="38"/>
  <c r="E349" i="38"/>
  <c r="F210" i="38"/>
  <c r="F285" i="38"/>
  <c r="C193" i="38"/>
  <c r="D207" i="38"/>
  <c r="D282" i="38"/>
  <c r="E211" i="38"/>
  <c r="E286" i="38"/>
  <c r="E311" i="38"/>
  <c r="E361" i="38"/>
  <c r="F199" i="38"/>
  <c r="F274" i="38"/>
  <c r="G203" i="38"/>
  <c r="G278" i="38"/>
  <c r="C203" i="38"/>
  <c r="G206" i="38"/>
  <c r="G281" i="38"/>
  <c r="G306" i="38"/>
  <c r="G356" i="38"/>
  <c r="G205" i="38"/>
  <c r="G280" i="38"/>
  <c r="C198" i="38"/>
  <c r="C202" i="38"/>
  <c r="C197" i="38"/>
  <c r="C206" i="38"/>
  <c r="D198" i="38"/>
  <c r="D273" i="38"/>
  <c r="D298" i="38"/>
  <c r="D348" i="38"/>
  <c r="E198" i="38"/>
  <c r="E273" i="38"/>
  <c r="E298" i="38"/>
  <c r="E348" i="38"/>
  <c r="F205" i="38"/>
  <c r="F280" i="38"/>
  <c r="AL31" i="49"/>
  <c r="H173" i="31"/>
  <c r="C194" i="31"/>
  <c r="C197" i="31"/>
  <c r="D212" i="31"/>
  <c r="D287" i="31"/>
  <c r="D312" i="31"/>
  <c r="D362" i="31"/>
  <c r="E211" i="31"/>
  <c r="E286" i="31"/>
  <c r="E311" i="31"/>
  <c r="E361" i="31"/>
  <c r="F194" i="31"/>
  <c r="F269" i="31"/>
  <c r="F195" i="31"/>
  <c r="F270" i="31"/>
  <c r="F196" i="31"/>
  <c r="F271" i="31"/>
  <c r="F296" i="31"/>
  <c r="F346" i="31"/>
  <c r="F197" i="31"/>
  <c r="F272" i="31"/>
  <c r="F206" i="31"/>
  <c r="F281" i="31"/>
  <c r="G211" i="31"/>
  <c r="G286" i="31"/>
  <c r="F205" i="31"/>
  <c r="F280" i="31"/>
  <c r="C200" i="31"/>
  <c r="F209" i="31"/>
  <c r="F284" i="31"/>
  <c r="E209" i="31"/>
  <c r="E284" i="31"/>
  <c r="G197" i="31"/>
  <c r="G272" i="31"/>
  <c r="G198" i="31"/>
  <c r="G273" i="31"/>
  <c r="C195" i="31"/>
  <c r="C198" i="31"/>
  <c r="C208" i="31"/>
  <c r="E212" i="31"/>
  <c r="E287" i="31"/>
  <c r="E312" i="31"/>
  <c r="E362" i="31"/>
  <c r="F198" i="31"/>
  <c r="F273" i="31"/>
  <c r="G196" i="31"/>
  <c r="G271" i="31"/>
  <c r="C202" i="31"/>
  <c r="C204" i="31"/>
  <c r="C206" i="31"/>
  <c r="C210" i="31"/>
  <c r="D194" i="31"/>
  <c r="D269" i="31"/>
  <c r="D294" i="31"/>
  <c r="D344" i="31"/>
  <c r="D195" i="31"/>
  <c r="D270" i="31"/>
  <c r="D295" i="31"/>
  <c r="D345" i="31"/>
  <c r="E194" i="31"/>
  <c r="E269" i="31"/>
  <c r="E294" i="31"/>
  <c r="E344" i="31"/>
  <c r="E195" i="31"/>
  <c r="E270" i="31"/>
  <c r="E295" i="31"/>
  <c r="E345" i="31"/>
  <c r="E196" i="31"/>
  <c r="E271" i="31"/>
  <c r="E296" i="31"/>
  <c r="E346" i="31"/>
  <c r="E197" i="31"/>
  <c r="E272" i="31"/>
  <c r="E198" i="31"/>
  <c r="E273" i="31"/>
  <c r="E298" i="31"/>
  <c r="E348" i="31"/>
  <c r="E201" i="31"/>
  <c r="E276" i="31"/>
  <c r="E202" i="31"/>
  <c r="E277" i="31"/>
  <c r="F199" i="31"/>
  <c r="F274" i="31"/>
  <c r="F200" i="31"/>
  <c r="F275" i="31"/>
  <c r="F207" i="31"/>
  <c r="F282" i="31"/>
  <c r="G194" i="31"/>
  <c r="G269" i="31"/>
  <c r="G201" i="31"/>
  <c r="G276" i="31"/>
  <c r="G205" i="31"/>
  <c r="G280" i="31"/>
  <c r="G208" i="31"/>
  <c r="G283" i="31"/>
  <c r="C203" i="31"/>
  <c r="G199" i="31"/>
  <c r="G274" i="31"/>
  <c r="C209" i="31"/>
  <c r="E203" i="31"/>
  <c r="E278" i="31"/>
  <c r="C199" i="31"/>
  <c r="C207" i="31"/>
  <c r="D196" i="31"/>
  <c r="D271" i="31"/>
  <c r="D296" i="31"/>
  <c r="D346" i="31"/>
  <c r="D197" i="31"/>
  <c r="D272" i="31"/>
  <c r="D297" i="31"/>
  <c r="D347" i="31"/>
  <c r="D209" i="31"/>
  <c r="D284" i="31"/>
  <c r="E193" i="31"/>
  <c r="E199" i="31"/>
  <c r="E274" i="31"/>
  <c r="E299" i="31"/>
  <c r="E349" i="31"/>
  <c r="E200" i="31"/>
  <c r="E275" i="31"/>
  <c r="F208" i="31"/>
  <c r="F283" i="31"/>
  <c r="D203" i="31"/>
  <c r="D278" i="31"/>
  <c r="G202" i="31"/>
  <c r="G277" i="31"/>
  <c r="C201" i="31"/>
  <c r="C205" i="31"/>
  <c r="D201" i="31"/>
  <c r="D276" i="31"/>
  <c r="D301" i="31"/>
  <c r="D351" i="31"/>
  <c r="D202" i="31"/>
  <c r="D277" i="31"/>
  <c r="D204" i="31"/>
  <c r="D279" i="31"/>
  <c r="D205" i="31"/>
  <c r="D280" i="31"/>
  <c r="F193" i="31"/>
  <c r="F211" i="31"/>
  <c r="F286" i="31"/>
  <c r="G207" i="31"/>
  <c r="G282" i="31"/>
  <c r="G204" i="31"/>
  <c r="G279" i="31"/>
  <c r="E210" i="31"/>
  <c r="E285" i="31"/>
  <c r="F210" i="31"/>
  <c r="F285" i="31"/>
  <c r="G193" i="31"/>
  <c r="D198" i="31"/>
  <c r="D273" i="31"/>
  <c r="D298" i="31"/>
  <c r="D348" i="31"/>
  <c r="D199" i="31"/>
  <c r="D274" i="31"/>
  <c r="D299" i="31"/>
  <c r="D349" i="31"/>
  <c r="D200" i="31"/>
  <c r="D275" i="31"/>
  <c r="D206" i="31"/>
  <c r="D281" i="31"/>
  <c r="D306" i="31"/>
  <c r="D356" i="31"/>
  <c r="F212" i="31"/>
  <c r="F287" i="31"/>
  <c r="G200" i="31"/>
  <c r="G275" i="31"/>
  <c r="G206" i="31"/>
  <c r="G281" i="31"/>
  <c r="F203" i="31"/>
  <c r="F278" i="31"/>
  <c r="C196" i="31"/>
  <c r="D207" i="31"/>
  <c r="D282" i="31"/>
  <c r="D208" i="31"/>
  <c r="D283" i="31"/>
  <c r="D308" i="31"/>
  <c r="D358" i="31"/>
  <c r="D210" i="31"/>
  <c r="D285" i="31"/>
  <c r="D310" i="31"/>
  <c r="D360" i="31"/>
  <c r="D211" i="31"/>
  <c r="D286" i="31"/>
  <c r="D311" i="31"/>
  <c r="D361" i="31"/>
  <c r="E206" i="31"/>
  <c r="E281" i="31"/>
  <c r="E306" i="31"/>
  <c r="E356" i="31"/>
  <c r="G203" i="31"/>
  <c r="G278" i="31"/>
  <c r="G209" i="31"/>
  <c r="G284" i="31"/>
  <c r="G210" i="31"/>
  <c r="G285" i="31"/>
  <c r="E204" i="31"/>
  <c r="E279" i="31"/>
  <c r="F204" i="31"/>
  <c r="F279" i="31"/>
  <c r="G195" i="31"/>
  <c r="G270" i="31"/>
  <c r="G212" i="31"/>
  <c r="G287" i="31"/>
  <c r="C193" i="31"/>
  <c r="C211" i="31"/>
  <c r="E205" i="31"/>
  <c r="E280" i="31"/>
  <c r="D193" i="31"/>
  <c r="E208" i="31"/>
  <c r="E283" i="31"/>
  <c r="E308" i="31"/>
  <c r="E358" i="31"/>
  <c r="F202" i="31"/>
  <c r="F277" i="31"/>
  <c r="C212" i="31"/>
  <c r="E207" i="31"/>
  <c r="E282" i="31"/>
  <c r="F201" i="31"/>
  <c r="F276" i="31"/>
  <c r="E188" i="31"/>
  <c r="AN31" i="49"/>
  <c r="D268" i="24"/>
  <c r="D213" i="24"/>
  <c r="R24" i="49"/>
  <c r="C269" i="24"/>
  <c r="H194" i="24"/>
  <c r="C284" i="24"/>
  <c r="H284" i="24"/>
  <c r="H209" i="24"/>
  <c r="C287" i="24"/>
  <c r="H212" i="24"/>
  <c r="C272" i="24"/>
  <c r="H197" i="24"/>
  <c r="C268" i="24"/>
  <c r="H193" i="24"/>
  <c r="C213" i="24"/>
  <c r="C281" i="24"/>
  <c r="H206" i="24"/>
  <c r="C282" i="24"/>
  <c r="H282" i="24"/>
  <c r="H207" i="24"/>
  <c r="H198" i="24"/>
  <c r="C273" i="24"/>
  <c r="C286" i="24"/>
  <c r="H211" i="24"/>
  <c r="C275" i="24"/>
  <c r="H275" i="24"/>
  <c r="H200" i="24"/>
  <c r="H199" i="24"/>
  <c r="C274" i="24"/>
  <c r="H274" i="24"/>
  <c r="G213" i="24"/>
  <c r="U24" i="49"/>
  <c r="G268" i="24"/>
  <c r="G288" i="24"/>
  <c r="C270" i="24"/>
  <c r="H195" i="24"/>
  <c r="C280" i="24"/>
  <c r="H280" i="24"/>
  <c r="H205" i="24"/>
  <c r="C285" i="24"/>
  <c r="H285" i="24"/>
  <c r="H210" i="24"/>
  <c r="F268" i="24"/>
  <c r="F213" i="24"/>
  <c r="T24" i="49"/>
  <c r="C283" i="24"/>
  <c r="H208" i="24"/>
  <c r="C279" i="24"/>
  <c r="H279" i="24"/>
  <c r="H204" i="24"/>
  <c r="E268" i="24"/>
  <c r="E213" i="24"/>
  <c r="S24" i="49"/>
  <c r="C276" i="24"/>
  <c r="H201" i="24"/>
  <c r="C278" i="24"/>
  <c r="H278" i="24"/>
  <c r="H203" i="24"/>
  <c r="AL24" i="49"/>
  <c r="H188" i="24"/>
  <c r="C271" i="24"/>
  <c r="H196" i="24"/>
  <c r="C277" i="24"/>
  <c r="H277" i="24"/>
  <c r="H202" i="24"/>
  <c r="H188" i="59"/>
  <c r="AL33" i="49"/>
  <c r="C199" i="59"/>
  <c r="D202" i="59"/>
  <c r="D277" i="59"/>
  <c r="D208" i="59"/>
  <c r="D283" i="59"/>
  <c r="D308" i="59"/>
  <c r="D358" i="59"/>
  <c r="E195" i="59"/>
  <c r="E270" i="59"/>
  <c r="F202" i="59"/>
  <c r="F277" i="59"/>
  <c r="G206" i="59"/>
  <c r="G281" i="59"/>
  <c r="E205" i="59"/>
  <c r="E280" i="59"/>
  <c r="G208" i="59"/>
  <c r="G283" i="59"/>
  <c r="E204" i="59"/>
  <c r="E279" i="59"/>
  <c r="C201" i="59"/>
  <c r="C212" i="59"/>
  <c r="D196" i="59"/>
  <c r="D271" i="59"/>
  <c r="D296" i="59"/>
  <c r="D346" i="59"/>
  <c r="E193" i="59"/>
  <c r="E199" i="59"/>
  <c r="E274" i="59"/>
  <c r="E208" i="59"/>
  <c r="E283" i="59"/>
  <c r="E308" i="59"/>
  <c r="E358" i="59"/>
  <c r="F194" i="59"/>
  <c r="F269" i="59"/>
  <c r="F199" i="59"/>
  <c r="F274" i="59"/>
  <c r="G210" i="59"/>
  <c r="G285" i="59"/>
  <c r="C203" i="59"/>
  <c r="G204" i="59"/>
  <c r="G279" i="59"/>
  <c r="G202" i="59"/>
  <c r="G277" i="59"/>
  <c r="C211" i="59"/>
  <c r="D195" i="59"/>
  <c r="D270" i="59"/>
  <c r="D295" i="59"/>
  <c r="D345" i="59"/>
  <c r="D201" i="59"/>
  <c r="D276" i="59"/>
  <c r="D207" i="59"/>
  <c r="D282" i="59"/>
  <c r="E194" i="59"/>
  <c r="E269" i="59"/>
  <c r="E198" i="59"/>
  <c r="E273" i="59"/>
  <c r="E202" i="59"/>
  <c r="E277" i="59"/>
  <c r="F198" i="59"/>
  <c r="F273" i="59"/>
  <c r="F201" i="59"/>
  <c r="F276" i="59"/>
  <c r="F203" i="59"/>
  <c r="F278" i="59"/>
  <c r="E209" i="59"/>
  <c r="E284" i="59"/>
  <c r="C196" i="59"/>
  <c r="D193" i="59"/>
  <c r="D206" i="59"/>
  <c r="D281" i="59"/>
  <c r="D306" i="59"/>
  <c r="D356" i="59"/>
  <c r="E207" i="59"/>
  <c r="E282" i="59"/>
  <c r="F193" i="59"/>
  <c r="F197" i="59"/>
  <c r="F272" i="59"/>
  <c r="F204" i="59"/>
  <c r="F279" i="59"/>
  <c r="C209" i="59"/>
  <c r="G198" i="59"/>
  <c r="G273" i="59"/>
  <c r="G199" i="59"/>
  <c r="G274" i="59"/>
  <c r="G211" i="59"/>
  <c r="G286" i="59"/>
  <c r="C193" i="59"/>
  <c r="C197" i="59"/>
  <c r="D194" i="59"/>
  <c r="D269" i="59"/>
  <c r="D294" i="59"/>
  <c r="D344" i="59"/>
  <c r="D205" i="59"/>
  <c r="D280" i="59"/>
  <c r="D211" i="59"/>
  <c r="D286" i="59"/>
  <c r="D311" i="59"/>
  <c r="D361" i="59"/>
  <c r="D212" i="59"/>
  <c r="D287" i="59"/>
  <c r="E197" i="59"/>
  <c r="E272" i="59"/>
  <c r="E201" i="59"/>
  <c r="E276" i="59"/>
  <c r="E206" i="59"/>
  <c r="E281" i="59"/>
  <c r="F212" i="59"/>
  <c r="F287" i="59"/>
  <c r="F205" i="59"/>
  <c r="F280" i="59"/>
  <c r="G212" i="59"/>
  <c r="G287" i="59"/>
  <c r="G197" i="59"/>
  <c r="G272" i="59"/>
  <c r="E210" i="59"/>
  <c r="E285" i="59"/>
  <c r="G205" i="59"/>
  <c r="G280" i="59"/>
  <c r="C207" i="59"/>
  <c r="C208" i="59"/>
  <c r="D199" i="59"/>
  <c r="D274" i="59"/>
  <c r="D299" i="59"/>
  <c r="D349" i="59"/>
  <c r="F196" i="59"/>
  <c r="F271" i="59"/>
  <c r="F211" i="59"/>
  <c r="F286" i="59"/>
  <c r="G207" i="59"/>
  <c r="G282" i="59"/>
  <c r="G209" i="59"/>
  <c r="G284" i="59"/>
  <c r="F209" i="59"/>
  <c r="F284" i="59"/>
  <c r="G193" i="59"/>
  <c r="E203" i="59"/>
  <c r="E278" i="59"/>
  <c r="C198" i="59"/>
  <c r="C205" i="59"/>
  <c r="C206" i="59"/>
  <c r="C210" i="59"/>
  <c r="D200" i="59"/>
  <c r="D275" i="59"/>
  <c r="D204" i="59"/>
  <c r="D279" i="59"/>
  <c r="D209" i="59"/>
  <c r="D284" i="59"/>
  <c r="D210" i="59"/>
  <c r="D285" i="59"/>
  <c r="D310" i="59"/>
  <c r="D360" i="59"/>
  <c r="E196" i="59"/>
  <c r="E271" i="59"/>
  <c r="E296" i="59"/>
  <c r="E346" i="59"/>
  <c r="E212" i="59"/>
  <c r="E287" i="59"/>
  <c r="F208" i="59"/>
  <c r="F283" i="59"/>
  <c r="G200" i="59"/>
  <c r="G275" i="59"/>
  <c r="G300" i="59"/>
  <c r="G350" i="59"/>
  <c r="G203" i="59"/>
  <c r="G278" i="59"/>
  <c r="F210" i="59"/>
  <c r="F285" i="59"/>
  <c r="D203" i="59"/>
  <c r="D278" i="59"/>
  <c r="G194" i="59"/>
  <c r="G269" i="59"/>
  <c r="C200" i="59"/>
  <c r="G196" i="59"/>
  <c r="G271" i="59"/>
  <c r="E200" i="59"/>
  <c r="E275" i="59"/>
  <c r="E211" i="59"/>
  <c r="E286" i="59"/>
  <c r="E311" i="59"/>
  <c r="E361" i="59"/>
  <c r="F207" i="59"/>
  <c r="F282" i="59"/>
  <c r="F200" i="59"/>
  <c r="F275" i="59"/>
  <c r="C195" i="59"/>
  <c r="F206" i="59"/>
  <c r="F281" i="59"/>
  <c r="C204" i="59"/>
  <c r="D198" i="59"/>
  <c r="D273" i="59"/>
  <c r="D298" i="59"/>
  <c r="D348" i="59"/>
  <c r="C194" i="59"/>
  <c r="C202" i="59"/>
  <c r="D197" i="59"/>
  <c r="D272" i="59"/>
  <c r="D297" i="59"/>
  <c r="D347" i="59"/>
  <c r="F195" i="59"/>
  <c r="F270" i="59"/>
  <c r="G201" i="59"/>
  <c r="G276" i="59"/>
  <c r="G195" i="59"/>
  <c r="G270" i="59"/>
  <c r="H172" i="59"/>
  <c r="C197" i="22"/>
  <c r="C207" i="22"/>
  <c r="C208" i="22"/>
  <c r="D198" i="22"/>
  <c r="D273" i="22"/>
  <c r="D298" i="22"/>
  <c r="D348" i="22"/>
  <c r="D202" i="22"/>
  <c r="D277" i="22"/>
  <c r="E193" i="22"/>
  <c r="E198" i="22"/>
  <c r="E273" i="22"/>
  <c r="E298" i="22"/>
  <c r="E348" i="22"/>
  <c r="E206" i="22"/>
  <c r="E281" i="22"/>
  <c r="E306" i="22"/>
  <c r="E356" i="22"/>
  <c r="F202" i="22"/>
  <c r="F277" i="22"/>
  <c r="G200" i="22"/>
  <c r="G275" i="22"/>
  <c r="G206" i="22"/>
  <c r="G281" i="22"/>
  <c r="G207" i="22"/>
  <c r="G282" i="22"/>
  <c r="G199" i="22"/>
  <c r="G274" i="22"/>
  <c r="G204" i="22"/>
  <c r="G279" i="22"/>
  <c r="C199" i="22"/>
  <c r="C206" i="22"/>
  <c r="D204" i="22"/>
  <c r="D279" i="22"/>
  <c r="D304" i="22"/>
  <c r="D354" i="22"/>
  <c r="E199" i="22"/>
  <c r="E274" i="22"/>
  <c r="E299" i="22"/>
  <c r="E349" i="22"/>
  <c r="F194" i="22"/>
  <c r="F269" i="22"/>
  <c r="F200" i="22"/>
  <c r="F275" i="22"/>
  <c r="F206" i="22"/>
  <c r="F281" i="22"/>
  <c r="F211" i="22"/>
  <c r="F286" i="22"/>
  <c r="C198" i="22"/>
  <c r="C205" i="22"/>
  <c r="C212" i="22"/>
  <c r="D194" i="22"/>
  <c r="D269" i="22"/>
  <c r="D294" i="22"/>
  <c r="D344" i="22"/>
  <c r="D205" i="22"/>
  <c r="D280" i="22"/>
  <c r="E207" i="22"/>
  <c r="E282" i="22"/>
  <c r="F195" i="22"/>
  <c r="F270" i="22"/>
  <c r="F212" i="22"/>
  <c r="F287" i="22"/>
  <c r="G210" i="22"/>
  <c r="G285" i="22"/>
  <c r="G211" i="22"/>
  <c r="G286" i="22"/>
  <c r="E204" i="22"/>
  <c r="E279" i="22"/>
  <c r="F210" i="22"/>
  <c r="F285" i="22"/>
  <c r="C194" i="22"/>
  <c r="D199" i="22"/>
  <c r="D274" i="22"/>
  <c r="D299" i="22"/>
  <c r="D349" i="22"/>
  <c r="D206" i="22"/>
  <c r="D281" i="22"/>
  <c r="D306" i="22"/>
  <c r="D356" i="22"/>
  <c r="E200" i="22"/>
  <c r="E275" i="22"/>
  <c r="E201" i="22"/>
  <c r="E276" i="22"/>
  <c r="E301" i="22"/>
  <c r="E351" i="22"/>
  <c r="F196" i="22"/>
  <c r="F271" i="22"/>
  <c r="F296" i="22"/>
  <c r="F346" i="22"/>
  <c r="F204" i="22"/>
  <c r="F279" i="22"/>
  <c r="C202" i="22"/>
  <c r="D195" i="22"/>
  <c r="D270" i="22"/>
  <c r="D295" i="22"/>
  <c r="D345" i="22"/>
  <c r="D200" i="22"/>
  <c r="D275" i="22"/>
  <c r="E194" i="22"/>
  <c r="E269" i="22"/>
  <c r="E294" i="22"/>
  <c r="E344" i="22"/>
  <c r="E202" i="22"/>
  <c r="E277" i="22"/>
  <c r="E208" i="22"/>
  <c r="E283" i="22"/>
  <c r="E308" i="22"/>
  <c r="E358" i="22"/>
  <c r="F197" i="22"/>
  <c r="F272" i="22"/>
  <c r="F297" i="22"/>
  <c r="F347" i="22"/>
  <c r="F207" i="22"/>
  <c r="F282" i="22"/>
  <c r="G209" i="22"/>
  <c r="G284" i="22"/>
  <c r="G201" i="22"/>
  <c r="G276" i="22"/>
  <c r="F205" i="22"/>
  <c r="F280" i="22"/>
  <c r="F203" i="22"/>
  <c r="F278" i="22"/>
  <c r="G202" i="22"/>
  <c r="G277" i="22"/>
  <c r="G205" i="22"/>
  <c r="G280" i="22"/>
  <c r="C193" i="22"/>
  <c r="C196" i="22"/>
  <c r="D196" i="22"/>
  <c r="D271" i="22"/>
  <c r="D296" i="22"/>
  <c r="D346" i="22"/>
  <c r="D207" i="22"/>
  <c r="D282" i="22"/>
  <c r="D210" i="22"/>
  <c r="D285" i="22"/>
  <c r="D310" i="22"/>
  <c r="D360" i="22"/>
  <c r="D211" i="22"/>
  <c r="D286" i="22"/>
  <c r="D311" i="22"/>
  <c r="D361" i="22"/>
  <c r="E195" i="22"/>
  <c r="E270" i="22"/>
  <c r="E295" i="22"/>
  <c r="E345" i="22"/>
  <c r="E211" i="22"/>
  <c r="E286" i="22"/>
  <c r="E311" i="22"/>
  <c r="E361" i="22"/>
  <c r="F198" i="22"/>
  <c r="F273" i="22"/>
  <c r="F298" i="22"/>
  <c r="F348" i="22"/>
  <c r="G196" i="22"/>
  <c r="G271" i="22"/>
  <c r="F209" i="22"/>
  <c r="F284" i="22"/>
  <c r="G193" i="22"/>
  <c r="C195" i="22"/>
  <c r="C210" i="22"/>
  <c r="C211" i="22"/>
  <c r="D209" i="22"/>
  <c r="D284" i="22"/>
  <c r="E197" i="22"/>
  <c r="E272" i="22"/>
  <c r="E297" i="22"/>
  <c r="E347" i="22"/>
  <c r="E210" i="22"/>
  <c r="E285" i="22"/>
  <c r="G212" i="22"/>
  <c r="G287" i="22"/>
  <c r="D203" i="22"/>
  <c r="D278" i="22"/>
  <c r="D212" i="22"/>
  <c r="D287" i="22"/>
  <c r="E196" i="22"/>
  <c r="E271" i="22"/>
  <c r="E296" i="22"/>
  <c r="E346" i="22"/>
  <c r="E205" i="22"/>
  <c r="E280" i="22"/>
  <c r="G194" i="22"/>
  <c r="G269" i="22"/>
  <c r="E209" i="22"/>
  <c r="E284" i="22"/>
  <c r="F199" i="22"/>
  <c r="F274" i="22"/>
  <c r="C201" i="22"/>
  <c r="D201" i="22"/>
  <c r="D276" i="22"/>
  <c r="D301" i="22"/>
  <c r="D351" i="22"/>
  <c r="E203" i="22"/>
  <c r="E278" i="22"/>
  <c r="G208" i="22"/>
  <c r="G283" i="22"/>
  <c r="C203" i="22"/>
  <c r="C209" i="22"/>
  <c r="C204" i="22"/>
  <c r="D208" i="22"/>
  <c r="D283" i="22"/>
  <c r="D308" i="22"/>
  <c r="D358" i="22"/>
  <c r="G203" i="22"/>
  <c r="G278" i="22"/>
  <c r="F208" i="22"/>
  <c r="F283" i="22"/>
  <c r="D197" i="22"/>
  <c r="D272" i="22"/>
  <c r="D297" i="22"/>
  <c r="D347" i="22"/>
  <c r="F193" i="22"/>
  <c r="F201" i="22"/>
  <c r="F276" i="22"/>
  <c r="D193" i="22"/>
  <c r="E212" i="22"/>
  <c r="E287" i="22"/>
  <c r="G197" i="22"/>
  <c r="G272" i="22"/>
  <c r="G198" i="22"/>
  <c r="G273" i="22"/>
  <c r="G195" i="22"/>
  <c r="G270" i="22"/>
  <c r="C200" i="22"/>
  <c r="D188" i="22"/>
  <c r="AM21" i="49"/>
  <c r="H172" i="22"/>
  <c r="C188" i="22"/>
  <c r="C199" i="29"/>
  <c r="C206" i="29"/>
  <c r="C210" i="29"/>
  <c r="D200" i="29"/>
  <c r="D275" i="29"/>
  <c r="D208" i="29"/>
  <c r="D283" i="29"/>
  <c r="D211" i="29"/>
  <c r="D286" i="29"/>
  <c r="E193" i="29"/>
  <c r="E200" i="29"/>
  <c r="E275" i="29"/>
  <c r="E208" i="29"/>
  <c r="E283" i="29"/>
  <c r="F202" i="29"/>
  <c r="F277" i="29"/>
  <c r="F208" i="29"/>
  <c r="F283" i="29"/>
  <c r="F209" i="29"/>
  <c r="F284" i="29"/>
  <c r="E204" i="29"/>
  <c r="E279" i="29"/>
  <c r="E205" i="29"/>
  <c r="E280" i="29"/>
  <c r="D195" i="29"/>
  <c r="D270" i="29"/>
  <c r="D197" i="29"/>
  <c r="D272" i="29"/>
  <c r="E212" i="29"/>
  <c r="E287" i="29"/>
  <c r="F194" i="29"/>
  <c r="F269" i="29"/>
  <c r="F196" i="29"/>
  <c r="F271" i="29"/>
  <c r="G211" i="29"/>
  <c r="G286" i="29"/>
  <c r="G199" i="29"/>
  <c r="G274" i="29"/>
  <c r="G204" i="29"/>
  <c r="G279" i="29"/>
  <c r="G195" i="29"/>
  <c r="G270" i="29"/>
  <c r="C209" i="29"/>
  <c r="C201" i="29"/>
  <c r="C202" i="29"/>
  <c r="C204" i="29"/>
  <c r="D202" i="29"/>
  <c r="D277" i="29"/>
  <c r="D205" i="29"/>
  <c r="D280" i="29"/>
  <c r="D209" i="29"/>
  <c r="D284" i="29"/>
  <c r="F198" i="29"/>
  <c r="F273" i="29"/>
  <c r="F212" i="29"/>
  <c r="F287" i="29"/>
  <c r="G200" i="29"/>
  <c r="G275" i="29"/>
  <c r="G203" i="29"/>
  <c r="G278" i="29"/>
  <c r="G206" i="29"/>
  <c r="G281" i="29"/>
  <c r="G197" i="29"/>
  <c r="G272" i="29"/>
  <c r="G196" i="29"/>
  <c r="G271" i="29"/>
  <c r="F203" i="29"/>
  <c r="F278" i="29"/>
  <c r="C203" i="29"/>
  <c r="C196" i="29"/>
  <c r="C205" i="29"/>
  <c r="C207" i="29"/>
  <c r="D199" i="29"/>
  <c r="D274" i="29"/>
  <c r="E195" i="29"/>
  <c r="E270" i="29"/>
  <c r="E197" i="29"/>
  <c r="E272" i="29"/>
  <c r="E201" i="29"/>
  <c r="E276" i="29"/>
  <c r="F200" i="29"/>
  <c r="F275" i="29"/>
  <c r="F207" i="29"/>
  <c r="F282" i="29"/>
  <c r="G209" i="29"/>
  <c r="G284" i="29"/>
  <c r="E209" i="29"/>
  <c r="E284" i="29"/>
  <c r="G201" i="29"/>
  <c r="G276" i="29"/>
  <c r="D203" i="29"/>
  <c r="D278" i="29"/>
  <c r="E203" i="29"/>
  <c r="E278" i="29"/>
  <c r="G210" i="29"/>
  <c r="G285" i="29"/>
  <c r="C193" i="29"/>
  <c r="C211" i="29"/>
  <c r="C212" i="29"/>
  <c r="D207" i="29"/>
  <c r="D282" i="29"/>
  <c r="D210" i="29"/>
  <c r="D285" i="29"/>
  <c r="E199" i="29"/>
  <c r="E274" i="29"/>
  <c r="E207" i="29"/>
  <c r="E282" i="29"/>
  <c r="E211" i="29"/>
  <c r="E286" i="29"/>
  <c r="F193" i="29"/>
  <c r="F201" i="29"/>
  <c r="F276" i="29"/>
  <c r="G208" i="29"/>
  <c r="G283" i="29"/>
  <c r="F210" i="29"/>
  <c r="F285" i="29"/>
  <c r="G212" i="29"/>
  <c r="G287" i="29"/>
  <c r="E210" i="29"/>
  <c r="E285" i="29"/>
  <c r="D194" i="29"/>
  <c r="D269" i="29"/>
  <c r="D196" i="29"/>
  <c r="D271" i="29"/>
  <c r="D212" i="29"/>
  <c r="D287" i="29"/>
  <c r="F195" i="29"/>
  <c r="F270" i="29"/>
  <c r="F197" i="29"/>
  <c r="F272" i="29"/>
  <c r="F206" i="29"/>
  <c r="F281" i="29"/>
  <c r="F211" i="29"/>
  <c r="F286" i="29"/>
  <c r="G207" i="29"/>
  <c r="G282" i="29"/>
  <c r="G205" i="29"/>
  <c r="G280" i="29"/>
  <c r="C200" i="29"/>
  <c r="G194" i="29"/>
  <c r="G269" i="29"/>
  <c r="G193" i="29"/>
  <c r="F204" i="29"/>
  <c r="F279" i="29"/>
  <c r="C198" i="29"/>
  <c r="D201" i="29"/>
  <c r="D276" i="29"/>
  <c r="D204" i="29"/>
  <c r="D279" i="29"/>
  <c r="F205" i="29"/>
  <c r="F280" i="29"/>
  <c r="G198" i="29"/>
  <c r="G273" i="29"/>
  <c r="C194" i="29"/>
  <c r="C195" i="29"/>
  <c r="C197" i="29"/>
  <c r="C208" i="29"/>
  <c r="E196" i="29"/>
  <c r="E271" i="29"/>
  <c r="E202" i="29"/>
  <c r="E277" i="29"/>
  <c r="D193" i="29"/>
  <c r="F199" i="29"/>
  <c r="F274" i="29"/>
  <c r="D206" i="29"/>
  <c r="D281" i="29"/>
  <c r="E198" i="29"/>
  <c r="E273" i="29"/>
  <c r="D198" i="29"/>
  <c r="D273" i="29"/>
  <c r="E194" i="29"/>
  <c r="E269" i="29"/>
  <c r="E206" i="29"/>
  <c r="E281" i="29"/>
  <c r="G202" i="29"/>
  <c r="G277" i="29"/>
  <c r="AL29" i="49"/>
  <c r="H188" i="29"/>
  <c r="C284" i="39"/>
  <c r="H284" i="39"/>
  <c r="H209" i="39"/>
  <c r="C269" i="39"/>
  <c r="H194" i="39"/>
  <c r="E213" i="39"/>
  <c r="S40" i="49"/>
  <c r="E268" i="39"/>
  <c r="H193" i="39"/>
  <c r="C268" i="39"/>
  <c r="C213" i="39"/>
  <c r="C273" i="39"/>
  <c r="H198" i="39"/>
  <c r="F268" i="39"/>
  <c r="F213" i="39"/>
  <c r="T40" i="49"/>
  <c r="C270" i="39"/>
  <c r="H195" i="39"/>
  <c r="G213" i="39"/>
  <c r="U40" i="49"/>
  <c r="G268" i="39"/>
  <c r="G288" i="39"/>
  <c r="C275" i="39"/>
  <c r="H275" i="39"/>
  <c r="H200" i="39"/>
  <c r="H203" i="39"/>
  <c r="C278" i="39"/>
  <c r="H278" i="39"/>
  <c r="H212" i="39"/>
  <c r="C287" i="39"/>
  <c r="AL40" i="49"/>
  <c r="H188" i="39"/>
  <c r="C279" i="39"/>
  <c r="H204" i="39"/>
  <c r="C286" i="39"/>
  <c r="H211" i="39"/>
  <c r="C274" i="39"/>
  <c r="H199" i="39"/>
  <c r="C283" i="39"/>
  <c r="H208" i="39"/>
  <c r="C280" i="39"/>
  <c r="H280" i="39"/>
  <c r="H205" i="39"/>
  <c r="C282" i="39"/>
  <c r="H282" i="39"/>
  <c r="H207" i="39"/>
  <c r="C285" i="39"/>
  <c r="H285" i="39"/>
  <c r="H210" i="39"/>
  <c r="C271" i="39"/>
  <c r="H196" i="39"/>
  <c r="C281" i="39"/>
  <c r="H206" i="39"/>
  <c r="D268" i="39"/>
  <c r="D213" i="39"/>
  <c r="R40" i="49"/>
  <c r="C276" i="39"/>
  <c r="H276" i="39"/>
  <c r="H201" i="39"/>
  <c r="C277" i="39"/>
  <c r="H202" i="39"/>
  <c r="C272" i="39"/>
  <c r="H197" i="39"/>
  <c r="E213" i="40"/>
  <c r="S41" i="49"/>
  <c r="E268" i="40"/>
  <c r="C275" i="40"/>
  <c r="H275" i="40"/>
  <c r="H200" i="40"/>
  <c r="C287" i="40"/>
  <c r="H212" i="40"/>
  <c r="F213" i="40"/>
  <c r="T41" i="49"/>
  <c r="F268" i="40"/>
  <c r="C286" i="40"/>
  <c r="H211" i="40"/>
  <c r="C283" i="40"/>
  <c r="H208" i="40"/>
  <c r="C281" i="40"/>
  <c r="H206" i="40"/>
  <c r="G268" i="40"/>
  <c r="G288" i="40"/>
  <c r="G313" i="40"/>
  <c r="G363" i="40"/>
  <c r="G213" i="40"/>
  <c r="U41" i="49"/>
  <c r="H205" i="40"/>
  <c r="C280" i="40"/>
  <c r="H280" i="40"/>
  <c r="H207" i="40"/>
  <c r="C282" i="40"/>
  <c r="H282" i="40"/>
  <c r="C278" i="40"/>
  <c r="H278" i="40"/>
  <c r="H203" i="40"/>
  <c r="H202" i="40"/>
  <c r="C277" i="40"/>
  <c r="H277" i="40"/>
  <c r="H194" i="40"/>
  <c r="C269" i="40"/>
  <c r="H204" i="40"/>
  <c r="C279" i="40"/>
  <c r="H196" i="40"/>
  <c r="C271" i="40"/>
  <c r="H201" i="40"/>
  <c r="C276" i="40"/>
  <c r="C273" i="40"/>
  <c r="H198" i="40"/>
  <c r="H210" i="40"/>
  <c r="C285" i="40"/>
  <c r="H285" i="40"/>
  <c r="C274" i="40"/>
  <c r="H199" i="40"/>
  <c r="H188" i="40"/>
  <c r="AL41" i="49"/>
  <c r="H195" i="40"/>
  <c r="C270" i="40"/>
  <c r="D213" i="40"/>
  <c r="R41" i="49"/>
  <c r="D268" i="40"/>
  <c r="H197" i="40"/>
  <c r="C272" i="40"/>
  <c r="C284" i="40"/>
  <c r="H284" i="40"/>
  <c r="H209" i="40"/>
  <c r="C268" i="40"/>
  <c r="H193" i="40"/>
  <c r="C213" i="40"/>
  <c r="C277" i="38"/>
  <c r="H202" i="38"/>
  <c r="H194" i="38"/>
  <c r="C269" i="38"/>
  <c r="F268" i="38"/>
  <c r="F213" i="38"/>
  <c r="T39" i="49"/>
  <c r="C285" i="38"/>
  <c r="H285" i="38"/>
  <c r="H210" i="38"/>
  <c r="C278" i="38"/>
  <c r="H278" i="38"/>
  <c r="H203" i="38"/>
  <c r="C273" i="38"/>
  <c r="H198" i="38"/>
  <c r="C268" i="38"/>
  <c r="C213" i="38"/>
  <c r="H193" i="38"/>
  <c r="C279" i="38"/>
  <c r="H279" i="38"/>
  <c r="H204" i="38"/>
  <c r="D268" i="38"/>
  <c r="D213" i="38"/>
  <c r="R39" i="49"/>
  <c r="C283" i="38"/>
  <c r="H208" i="38"/>
  <c r="E268" i="38"/>
  <c r="E213" i="38"/>
  <c r="S39" i="49"/>
  <c r="C274" i="38"/>
  <c r="H199" i="38"/>
  <c r="H195" i="38"/>
  <c r="C270" i="38"/>
  <c r="H205" i="38"/>
  <c r="C280" i="38"/>
  <c r="H280" i="38"/>
  <c r="C286" i="38"/>
  <c r="H211" i="38"/>
  <c r="G268" i="38"/>
  <c r="G288" i="38"/>
  <c r="G313" i="38"/>
  <c r="G363" i="38"/>
  <c r="G213" i="38"/>
  <c r="U39" i="49"/>
  <c r="H196" i="38"/>
  <c r="C271" i="38"/>
  <c r="C275" i="38"/>
  <c r="H275" i="38"/>
  <c r="H200" i="38"/>
  <c r="C287" i="38"/>
  <c r="H212" i="38"/>
  <c r="C282" i="38"/>
  <c r="H282" i="38"/>
  <c r="H207" i="38"/>
  <c r="C281" i="38"/>
  <c r="H206" i="38"/>
  <c r="C276" i="38"/>
  <c r="H201" i="38"/>
  <c r="AL39" i="49"/>
  <c r="H188" i="38"/>
  <c r="C272" i="38"/>
  <c r="H272" i="38"/>
  <c r="H197" i="38"/>
  <c r="C284" i="38"/>
  <c r="H284" i="38"/>
  <c r="H209" i="38"/>
  <c r="C268" i="31"/>
  <c r="C213" i="31"/>
  <c r="H193" i="31"/>
  <c r="E268" i="31"/>
  <c r="E213" i="31"/>
  <c r="S31" i="49"/>
  <c r="C275" i="31"/>
  <c r="H275" i="31"/>
  <c r="H200" i="31"/>
  <c r="H205" i="31"/>
  <c r="C280" i="31"/>
  <c r="H280" i="31"/>
  <c r="H203" i="31"/>
  <c r="C278" i="31"/>
  <c r="H278" i="31"/>
  <c r="C283" i="31"/>
  <c r="H208" i="31"/>
  <c r="C287" i="31"/>
  <c r="H212" i="31"/>
  <c r="C276" i="31"/>
  <c r="H201" i="31"/>
  <c r="C285" i="31"/>
  <c r="H285" i="31"/>
  <c r="H210" i="31"/>
  <c r="C273" i="31"/>
  <c r="H198" i="31"/>
  <c r="C272" i="31"/>
  <c r="H197" i="31"/>
  <c r="C281" i="31"/>
  <c r="H206" i="31"/>
  <c r="C270" i="31"/>
  <c r="H195" i="31"/>
  <c r="C269" i="31"/>
  <c r="H194" i="31"/>
  <c r="F268" i="31"/>
  <c r="F288" i="31"/>
  <c r="F313" i="31"/>
  <c r="F363" i="31"/>
  <c r="F213" i="31"/>
  <c r="T31" i="49"/>
  <c r="C282" i="31"/>
  <c r="H282" i="31"/>
  <c r="H207" i="31"/>
  <c r="C279" i="31"/>
  <c r="H204" i="31"/>
  <c r="D268" i="31"/>
  <c r="D213" i="31"/>
  <c r="R31" i="49"/>
  <c r="C271" i="31"/>
  <c r="H196" i="31"/>
  <c r="H199" i="31"/>
  <c r="C274" i="31"/>
  <c r="C277" i="31"/>
  <c r="H277" i="31"/>
  <c r="H202" i="31"/>
  <c r="G268" i="31"/>
  <c r="G288" i="31"/>
  <c r="G213" i="31"/>
  <c r="U31" i="49"/>
  <c r="H188" i="31"/>
  <c r="H211" i="31"/>
  <c r="C286" i="31"/>
  <c r="C284" i="31"/>
  <c r="H284" i="31"/>
  <c r="H209" i="31"/>
  <c r="H354" i="24"/>
  <c r="H304" i="24"/>
  <c r="M22" i="48"/>
  <c r="C312" i="24"/>
  <c r="C362" i="24"/>
  <c r="H287" i="24"/>
  <c r="C306" i="24"/>
  <c r="C356" i="24"/>
  <c r="H281" i="24"/>
  <c r="C301" i="24"/>
  <c r="C351" i="24"/>
  <c r="H276" i="24"/>
  <c r="H283" i="24"/>
  <c r="C308" i="24"/>
  <c r="C358" i="24"/>
  <c r="C295" i="24"/>
  <c r="C345" i="24"/>
  <c r="H270" i="24"/>
  <c r="C311" i="24"/>
  <c r="C361" i="24"/>
  <c r="H286" i="24"/>
  <c r="Q24" i="49"/>
  <c r="H213" i="24"/>
  <c r="H271" i="24"/>
  <c r="C296" i="24"/>
  <c r="C346" i="24"/>
  <c r="F293" i="24"/>
  <c r="F343" i="24"/>
  <c r="F288" i="24"/>
  <c r="F313" i="24"/>
  <c r="F363" i="24"/>
  <c r="H273" i="24"/>
  <c r="C298" i="24"/>
  <c r="C348" i="24"/>
  <c r="C293" i="24"/>
  <c r="H268" i="24"/>
  <c r="C288" i="24"/>
  <c r="H269" i="24"/>
  <c r="C294" i="24"/>
  <c r="C344" i="24"/>
  <c r="E293" i="24"/>
  <c r="E343" i="24"/>
  <c r="E288" i="24"/>
  <c r="E313" i="24"/>
  <c r="E363" i="24"/>
  <c r="H310" i="24"/>
  <c r="S22" i="48"/>
  <c r="H360" i="24"/>
  <c r="C297" i="24"/>
  <c r="C347" i="24"/>
  <c r="H272" i="24"/>
  <c r="D293" i="24"/>
  <c r="D343" i="24"/>
  <c r="D288" i="24"/>
  <c r="D313" i="24"/>
  <c r="D363" i="24"/>
  <c r="C280" i="59"/>
  <c r="H280" i="59"/>
  <c r="H205" i="59"/>
  <c r="H200" i="59"/>
  <c r="C275" i="59"/>
  <c r="H275" i="59"/>
  <c r="C283" i="59"/>
  <c r="H208" i="59"/>
  <c r="H193" i="59"/>
  <c r="C268" i="59"/>
  <c r="C213" i="59"/>
  <c r="F268" i="59"/>
  <c r="F288" i="59"/>
  <c r="F213" i="59"/>
  <c r="T33" i="49"/>
  <c r="H195" i="59"/>
  <c r="C270" i="59"/>
  <c r="G213" i="59"/>
  <c r="U33" i="49"/>
  <c r="G268" i="59"/>
  <c r="G288" i="59"/>
  <c r="G313" i="59"/>
  <c r="G363" i="59"/>
  <c r="C282" i="59"/>
  <c r="H282" i="59"/>
  <c r="H207" i="59"/>
  <c r="H203" i="59"/>
  <c r="C278" i="59"/>
  <c r="H278" i="59"/>
  <c r="H212" i="59"/>
  <c r="C287" i="59"/>
  <c r="H287" i="59"/>
  <c r="D213" i="59"/>
  <c r="R33" i="49"/>
  <c r="D268" i="59"/>
  <c r="C276" i="59"/>
  <c r="H201" i="59"/>
  <c r="H211" i="59"/>
  <c r="C286" i="59"/>
  <c r="C279" i="59"/>
  <c r="H279" i="59"/>
  <c r="H204" i="59"/>
  <c r="H198" i="59"/>
  <c r="C273" i="59"/>
  <c r="H196" i="59"/>
  <c r="C271" i="59"/>
  <c r="H199" i="59"/>
  <c r="C274" i="59"/>
  <c r="C272" i="59"/>
  <c r="H197" i="59"/>
  <c r="E268" i="59"/>
  <c r="E213" i="59"/>
  <c r="S33" i="49"/>
  <c r="H202" i="59"/>
  <c r="C277" i="59"/>
  <c r="H277" i="59"/>
  <c r="C285" i="59"/>
  <c r="H285" i="59"/>
  <c r="H210" i="59"/>
  <c r="C284" i="59"/>
  <c r="H284" i="59"/>
  <c r="H209" i="59"/>
  <c r="C269" i="59"/>
  <c r="H194" i="59"/>
  <c r="C281" i="59"/>
  <c r="H206" i="59"/>
  <c r="H200" i="22"/>
  <c r="C275" i="22"/>
  <c r="H275" i="22"/>
  <c r="C270" i="22"/>
  <c r="H195" i="22"/>
  <c r="G268" i="22"/>
  <c r="G288" i="22"/>
  <c r="G213" i="22"/>
  <c r="U21" i="49"/>
  <c r="C269" i="22"/>
  <c r="H194" i="22"/>
  <c r="C283" i="22"/>
  <c r="H208" i="22"/>
  <c r="C277" i="22"/>
  <c r="H202" i="22"/>
  <c r="C282" i="22"/>
  <c r="H282" i="22"/>
  <c r="H207" i="22"/>
  <c r="C271" i="22"/>
  <c r="H196" i="22"/>
  <c r="C287" i="22"/>
  <c r="H287" i="22"/>
  <c r="H212" i="22"/>
  <c r="C272" i="22"/>
  <c r="H197" i="22"/>
  <c r="AL21" i="49"/>
  <c r="H188" i="22"/>
  <c r="C276" i="22"/>
  <c r="H201" i="22"/>
  <c r="C279" i="22"/>
  <c r="H204" i="22"/>
  <c r="C268" i="22"/>
  <c r="C213" i="22"/>
  <c r="H193" i="22"/>
  <c r="C280" i="22"/>
  <c r="H280" i="22"/>
  <c r="H205" i="22"/>
  <c r="C281" i="22"/>
  <c r="H206" i="22"/>
  <c r="D268" i="22"/>
  <c r="D213" i="22"/>
  <c r="R21" i="49"/>
  <c r="H209" i="22"/>
  <c r="C284" i="22"/>
  <c r="H284" i="22"/>
  <c r="C273" i="22"/>
  <c r="H198" i="22"/>
  <c r="C274" i="22"/>
  <c r="H199" i="22"/>
  <c r="H203" i="22"/>
  <c r="C278" i="22"/>
  <c r="H278" i="22"/>
  <c r="C286" i="22"/>
  <c r="H211" i="22"/>
  <c r="E268" i="22"/>
  <c r="E213" i="22"/>
  <c r="S21" i="49"/>
  <c r="F213" i="22"/>
  <c r="T21" i="49"/>
  <c r="F268" i="22"/>
  <c r="C285" i="22"/>
  <c r="H285" i="22"/>
  <c r="H210" i="22"/>
  <c r="E296" i="29"/>
  <c r="E346" i="29"/>
  <c r="D310" i="29"/>
  <c r="D360" i="29"/>
  <c r="D299" i="29"/>
  <c r="D349" i="29"/>
  <c r="C285" i="29"/>
  <c r="H210" i="29"/>
  <c r="E294" i="29"/>
  <c r="E344" i="29"/>
  <c r="C283" i="29"/>
  <c r="H208" i="29"/>
  <c r="C273" i="29"/>
  <c r="H198" i="29"/>
  <c r="C282" i="29"/>
  <c r="H207" i="29"/>
  <c r="C277" i="29"/>
  <c r="H202" i="29"/>
  <c r="C281" i="29"/>
  <c r="H206" i="29"/>
  <c r="D301" i="29"/>
  <c r="D351" i="29"/>
  <c r="C272" i="29"/>
  <c r="H197" i="29"/>
  <c r="C287" i="29"/>
  <c r="H212" i="29"/>
  <c r="C280" i="29"/>
  <c r="H205" i="29"/>
  <c r="C276" i="29"/>
  <c r="H201" i="29"/>
  <c r="E308" i="29"/>
  <c r="E358" i="29"/>
  <c r="C274" i="29"/>
  <c r="H199" i="29"/>
  <c r="C279" i="29"/>
  <c r="H204" i="29"/>
  <c r="E298" i="29"/>
  <c r="E348" i="29"/>
  <c r="C270" i="29"/>
  <c r="H195" i="29"/>
  <c r="G268" i="29"/>
  <c r="G213" i="29"/>
  <c r="U29" i="49"/>
  <c r="C286" i="29"/>
  <c r="H211" i="29"/>
  <c r="C271" i="29"/>
  <c r="H196" i="29"/>
  <c r="C284" i="29"/>
  <c r="H209" i="29"/>
  <c r="C269" i="29"/>
  <c r="H194" i="29"/>
  <c r="D312" i="29"/>
  <c r="D362" i="29"/>
  <c r="C268" i="29"/>
  <c r="C213" i="29"/>
  <c r="H193" i="29"/>
  <c r="H203" i="29"/>
  <c r="C278" i="29"/>
  <c r="D295" i="29"/>
  <c r="D345" i="29"/>
  <c r="E213" i="29"/>
  <c r="S29" i="49"/>
  <c r="E268" i="29"/>
  <c r="D298" i="29"/>
  <c r="D348" i="29"/>
  <c r="D306" i="29"/>
  <c r="D356" i="29"/>
  <c r="F268" i="29"/>
  <c r="F213" i="29"/>
  <c r="T29" i="49"/>
  <c r="C275" i="29"/>
  <c r="H200" i="29"/>
  <c r="D296" i="29"/>
  <c r="D346" i="29"/>
  <c r="E311" i="29"/>
  <c r="E361" i="29"/>
  <c r="D311" i="29"/>
  <c r="D361" i="29"/>
  <c r="D268" i="29"/>
  <c r="D213" i="29"/>
  <c r="R29" i="49"/>
  <c r="D294" i="29"/>
  <c r="D344" i="29"/>
  <c r="D308" i="29"/>
  <c r="D358" i="29"/>
  <c r="E293" i="39"/>
  <c r="E343" i="39"/>
  <c r="E288" i="39"/>
  <c r="E313" i="39"/>
  <c r="E363" i="39"/>
  <c r="H277" i="39"/>
  <c r="C302" i="39"/>
  <c r="C352" i="39"/>
  <c r="C296" i="39"/>
  <c r="C346" i="39"/>
  <c r="H271" i="39"/>
  <c r="C308" i="39"/>
  <c r="C358" i="39"/>
  <c r="H283" i="39"/>
  <c r="H287" i="39"/>
  <c r="C312" i="39"/>
  <c r="C362" i="39"/>
  <c r="F293" i="39"/>
  <c r="F343" i="39"/>
  <c r="F288" i="39"/>
  <c r="F313" i="39"/>
  <c r="F363" i="39"/>
  <c r="H360" i="39"/>
  <c r="H310" i="39"/>
  <c r="S38" i="48"/>
  <c r="C299" i="39"/>
  <c r="C349" i="39"/>
  <c r="H274" i="39"/>
  <c r="H269" i="39"/>
  <c r="C294" i="39"/>
  <c r="C344" i="39"/>
  <c r="C298" i="39"/>
  <c r="C348" i="39"/>
  <c r="H273" i="39"/>
  <c r="D293" i="39"/>
  <c r="D343" i="39"/>
  <c r="D288" i="39"/>
  <c r="D313" i="39"/>
  <c r="D363" i="39"/>
  <c r="C311" i="39"/>
  <c r="C361" i="39"/>
  <c r="H286" i="39"/>
  <c r="Q40" i="49"/>
  <c r="H213" i="39"/>
  <c r="H270" i="39"/>
  <c r="C295" i="39"/>
  <c r="C345" i="39"/>
  <c r="H268" i="39"/>
  <c r="C288" i="39"/>
  <c r="C293" i="39"/>
  <c r="H272" i="39"/>
  <c r="C297" i="39"/>
  <c r="C347" i="39"/>
  <c r="H281" i="39"/>
  <c r="C306" i="39"/>
  <c r="C356" i="39"/>
  <c r="H279" i="39"/>
  <c r="C304" i="39"/>
  <c r="C354" i="39"/>
  <c r="F293" i="40"/>
  <c r="F343" i="40"/>
  <c r="F288" i="40"/>
  <c r="F313" i="40"/>
  <c r="F363" i="40"/>
  <c r="D288" i="40"/>
  <c r="D313" i="40"/>
  <c r="D363" i="40"/>
  <c r="D293" i="40"/>
  <c r="D343" i="40"/>
  <c r="H310" i="40"/>
  <c r="S39" i="48"/>
  <c r="H360" i="40"/>
  <c r="C304" i="40"/>
  <c r="C354" i="40"/>
  <c r="H279" i="40"/>
  <c r="C306" i="40"/>
  <c r="C356" i="40"/>
  <c r="H281" i="40"/>
  <c r="H274" i="40"/>
  <c r="C299" i="40"/>
  <c r="C349" i="40"/>
  <c r="Q41" i="49"/>
  <c r="H213" i="40"/>
  <c r="C295" i="40"/>
  <c r="C345" i="40"/>
  <c r="H270" i="40"/>
  <c r="C294" i="40"/>
  <c r="C344" i="40"/>
  <c r="H269" i="40"/>
  <c r="H287" i="40"/>
  <c r="C312" i="40"/>
  <c r="C362" i="40"/>
  <c r="C288" i="40"/>
  <c r="H268" i="40"/>
  <c r="C293" i="40"/>
  <c r="C298" i="40"/>
  <c r="C348" i="40"/>
  <c r="H273" i="40"/>
  <c r="C301" i="40"/>
  <c r="C351" i="40"/>
  <c r="H276" i="40"/>
  <c r="C308" i="40"/>
  <c r="C358" i="40"/>
  <c r="H283" i="40"/>
  <c r="E288" i="40"/>
  <c r="E313" i="40"/>
  <c r="E363" i="40"/>
  <c r="E293" i="40"/>
  <c r="E343" i="40"/>
  <c r="C297" i="40"/>
  <c r="C347" i="40"/>
  <c r="H272" i="40"/>
  <c r="H271" i="40"/>
  <c r="C296" i="40"/>
  <c r="C346" i="40"/>
  <c r="C311" i="40"/>
  <c r="C361" i="40"/>
  <c r="H286" i="40"/>
  <c r="C299" i="38"/>
  <c r="C349" i="38"/>
  <c r="H274" i="38"/>
  <c r="H360" i="38"/>
  <c r="H310" i="38"/>
  <c r="S37" i="48"/>
  <c r="H287" i="38"/>
  <c r="C312" i="38"/>
  <c r="C362" i="38"/>
  <c r="C311" i="38"/>
  <c r="C361" i="38"/>
  <c r="H286" i="38"/>
  <c r="E293" i="38"/>
  <c r="E343" i="38"/>
  <c r="E288" i="38"/>
  <c r="E313" i="38"/>
  <c r="E363" i="38"/>
  <c r="Q39" i="49"/>
  <c r="H213" i="38"/>
  <c r="C301" i="38"/>
  <c r="C351" i="38"/>
  <c r="H276" i="38"/>
  <c r="C293" i="38"/>
  <c r="C288" i="38"/>
  <c r="H268" i="38"/>
  <c r="F293" i="38"/>
  <c r="F343" i="38"/>
  <c r="F288" i="38"/>
  <c r="F313" i="38"/>
  <c r="F363" i="38"/>
  <c r="H283" i="38"/>
  <c r="C308" i="38"/>
  <c r="C358" i="38"/>
  <c r="C294" i="38"/>
  <c r="C344" i="38"/>
  <c r="H269" i="38"/>
  <c r="H281" i="38"/>
  <c r="C306" i="38"/>
  <c r="C356" i="38"/>
  <c r="C296" i="38"/>
  <c r="C346" i="38"/>
  <c r="H271" i="38"/>
  <c r="H270" i="38"/>
  <c r="C295" i="38"/>
  <c r="C345" i="38"/>
  <c r="C298" i="38"/>
  <c r="C348" i="38"/>
  <c r="H273" i="38"/>
  <c r="D288" i="38"/>
  <c r="D313" i="38"/>
  <c r="D363" i="38"/>
  <c r="D293" i="38"/>
  <c r="D343" i="38"/>
  <c r="C302" i="38"/>
  <c r="C352" i="38"/>
  <c r="H277" i="38"/>
  <c r="H271" i="31"/>
  <c r="C296" i="31"/>
  <c r="C346" i="31"/>
  <c r="C306" i="31"/>
  <c r="C356" i="31"/>
  <c r="H281" i="31"/>
  <c r="C301" i="31"/>
  <c r="C351" i="31"/>
  <c r="H276" i="31"/>
  <c r="D293" i="31"/>
  <c r="D343" i="31"/>
  <c r="D288" i="31"/>
  <c r="D313" i="31"/>
  <c r="D363" i="31"/>
  <c r="H272" i="31"/>
  <c r="C297" i="31"/>
  <c r="C347" i="31"/>
  <c r="H287" i="31"/>
  <c r="C312" i="31"/>
  <c r="C362" i="31"/>
  <c r="C294" i="31"/>
  <c r="C344" i="31"/>
  <c r="H269" i="31"/>
  <c r="H273" i="31"/>
  <c r="C298" i="31"/>
  <c r="C348" i="31"/>
  <c r="C308" i="31"/>
  <c r="C358" i="31"/>
  <c r="H283" i="31"/>
  <c r="E293" i="31"/>
  <c r="E343" i="31"/>
  <c r="E288" i="31"/>
  <c r="E313" i="31"/>
  <c r="E363" i="31"/>
  <c r="C299" i="31"/>
  <c r="C349" i="31"/>
  <c r="H274" i="31"/>
  <c r="C311" i="31"/>
  <c r="C361" i="31"/>
  <c r="H286" i="31"/>
  <c r="H279" i="31"/>
  <c r="C304" i="31"/>
  <c r="C354" i="31"/>
  <c r="H270" i="31"/>
  <c r="C295" i="31"/>
  <c r="C345" i="31"/>
  <c r="H310" i="31"/>
  <c r="S29" i="48"/>
  <c r="H360" i="31"/>
  <c r="Q31" i="49"/>
  <c r="H213" i="31"/>
  <c r="C293" i="31"/>
  <c r="H268" i="31"/>
  <c r="C288" i="31"/>
  <c r="H294" i="24"/>
  <c r="C22" i="48"/>
  <c r="H344" i="24"/>
  <c r="H311" i="24"/>
  <c r="T22" i="48"/>
  <c r="H361" i="24"/>
  <c r="H297" i="24"/>
  <c r="F22" i="48"/>
  <c r="H347" i="24"/>
  <c r="H288" i="24"/>
  <c r="C313" i="24"/>
  <c r="C363" i="24"/>
  <c r="H312" i="24"/>
  <c r="U22" i="48"/>
  <c r="H362" i="24"/>
  <c r="H293" i="24"/>
  <c r="B22" i="48"/>
  <c r="H343" i="24"/>
  <c r="H295" i="24"/>
  <c r="D22" i="48"/>
  <c r="H345" i="24"/>
  <c r="G322" i="24"/>
  <c r="E318" i="24"/>
  <c r="C325" i="24"/>
  <c r="C343" i="24"/>
  <c r="E319" i="24"/>
  <c r="F319" i="24"/>
  <c r="F327" i="24"/>
  <c r="G327" i="24"/>
  <c r="F329" i="24"/>
  <c r="F322" i="24"/>
  <c r="G325" i="24"/>
  <c r="C327" i="24"/>
  <c r="C326" i="24"/>
  <c r="H337" i="24"/>
  <c r="H318" i="24"/>
  <c r="E321" i="24"/>
  <c r="F330" i="24"/>
  <c r="E327" i="24"/>
  <c r="G329" i="24"/>
  <c r="C332" i="24"/>
  <c r="G331" i="24"/>
  <c r="D329" i="24"/>
  <c r="D330" i="24"/>
  <c r="G319" i="24"/>
  <c r="E320" i="24"/>
  <c r="H332" i="24"/>
  <c r="C337" i="24"/>
  <c r="F320" i="24"/>
  <c r="H330" i="24"/>
  <c r="D318" i="24"/>
  <c r="C320" i="24"/>
  <c r="E328" i="24"/>
  <c r="C329" i="24"/>
  <c r="G324" i="24"/>
  <c r="F324" i="24"/>
  <c r="C334" i="24"/>
  <c r="E326" i="24"/>
  <c r="H328" i="24"/>
  <c r="G332" i="24"/>
  <c r="E323" i="24"/>
  <c r="F325" i="24"/>
  <c r="D323" i="24"/>
  <c r="H335" i="24"/>
  <c r="H333" i="24"/>
  <c r="D338" i="24"/>
  <c r="G336" i="24"/>
  <c r="E334" i="24"/>
  <c r="D327" i="24"/>
  <c r="C330" i="24"/>
  <c r="F326" i="24"/>
  <c r="H334" i="24"/>
  <c r="D334" i="24"/>
  <c r="F331" i="24"/>
  <c r="D335" i="24"/>
  <c r="C335" i="24"/>
  <c r="D328" i="24"/>
  <c r="E325" i="24"/>
  <c r="H327" i="24"/>
  <c r="E337" i="24"/>
  <c r="D321" i="24"/>
  <c r="E335" i="24"/>
  <c r="F333" i="24"/>
  <c r="G338" i="24"/>
  <c r="F334" i="24"/>
  <c r="D332" i="24"/>
  <c r="E331" i="24"/>
  <c r="D324" i="24"/>
  <c r="C323" i="24"/>
  <c r="F323" i="24"/>
  <c r="G326" i="24"/>
  <c r="D331" i="24"/>
  <c r="F336" i="24"/>
  <c r="C338" i="24"/>
  <c r="H319" i="24"/>
  <c r="D319" i="24"/>
  <c r="G330" i="24"/>
  <c r="G323" i="24"/>
  <c r="E330" i="24"/>
  <c r="E329" i="24"/>
  <c r="G320" i="24"/>
  <c r="F328" i="24"/>
  <c r="E336" i="24"/>
  <c r="G328" i="24"/>
  <c r="F321" i="24"/>
  <c r="D320" i="24"/>
  <c r="E322" i="24"/>
  <c r="C321" i="24"/>
  <c r="F318" i="24"/>
  <c r="H323" i="24"/>
  <c r="H336" i="24"/>
  <c r="F338" i="24"/>
  <c r="H324" i="24"/>
  <c r="C336" i="24"/>
  <c r="D325" i="24"/>
  <c r="F335" i="24"/>
  <c r="G335" i="24"/>
  <c r="F337" i="24"/>
  <c r="D326" i="24"/>
  <c r="C318" i="24"/>
  <c r="H325" i="24"/>
  <c r="G337" i="24"/>
  <c r="C333" i="24"/>
  <c r="E332" i="24"/>
  <c r="C324" i="24"/>
  <c r="E333" i="24"/>
  <c r="E338" i="24"/>
  <c r="H329" i="24"/>
  <c r="G333" i="24"/>
  <c r="D333" i="24"/>
  <c r="G321" i="24"/>
  <c r="C328" i="24"/>
  <c r="C322" i="24"/>
  <c r="G318" i="24"/>
  <c r="G334" i="24"/>
  <c r="D336" i="24"/>
  <c r="F332" i="24"/>
  <c r="E324" i="24"/>
  <c r="D337" i="24"/>
  <c r="D322" i="24"/>
  <c r="C331" i="24"/>
  <c r="C319" i="24"/>
  <c r="H351" i="24"/>
  <c r="H301" i="24"/>
  <c r="J22" i="48"/>
  <c r="H306" i="24"/>
  <c r="O22" i="48"/>
  <c r="H356" i="24"/>
  <c r="H298" i="24"/>
  <c r="G22" i="48"/>
  <c r="H348" i="24"/>
  <c r="H346" i="24"/>
  <c r="H296" i="24"/>
  <c r="E22" i="48"/>
  <c r="H308" i="24"/>
  <c r="Q22" i="48"/>
  <c r="H358" i="24"/>
  <c r="H269" i="59"/>
  <c r="C294" i="59"/>
  <c r="C344" i="59"/>
  <c r="E288" i="59"/>
  <c r="E313" i="59"/>
  <c r="E363" i="59"/>
  <c r="E293" i="59"/>
  <c r="E343" i="59"/>
  <c r="C293" i="59"/>
  <c r="C288" i="59"/>
  <c r="H268" i="59"/>
  <c r="H272" i="59"/>
  <c r="C297" i="59"/>
  <c r="C347" i="59"/>
  <c r="H274" i="59"/>
  <c r="C299" i="59"/>
  <c r="C349" i="59"/>
  <c r="C311" i="59"/>
  <c r="C361" i="59"/>
  <c r="H286" i="59"/>
  <c r="C295" i="59"/>
  <c r="C345" i="59"/>
  <c r="H270" i="59"/>
  <c r="H283" i="59"/>
  <c r="C308" i="59"/>
  <c r="C358" i="59"/>
  <c r="H310" i="59"/>
  <c r="S31" i="48"/>
  <c r="H360" i="59"/>
  <c r="H300" i="59"/>
  <c r="I31" i="48"/>
  <c r="H350" i="59"/>
  <c r="H271" i="59"/>
  <c r="C296" i="59"/>
  <c r="C346" i="59"/>
  <c r="H281" i="59"/>
  <c r="C306" i="59"/>
  <c r="C356" i="59"/>
  <c r="H276" i="59"/>
  <c r="C301" i="59"/>
  <c r="C351" i="59"/>
  <c r="H273" i="59"/>
  <c r="C298" i="59"/>
  <c r="C348" i="59"/>
  <c r="D288" i="59"/>
  <c r="D313" i="59"/>
  <c r="D363" i="59"/>
  <c r="D293" i="59"/>
  <c r="D343" i="59"/>
  <c r="Q33" i="49"/>
  <c r="H213" i="59"/>
  <c r="H213" i="22"/>
  <c r="Q21" i="49"/>
  <c r="H310" i="22"/>
  <c r="S19" i="48"/>
  <c r="H360" i="22"/>
  <c r="D293" i="22"/>
  <c r="D343" i="22"/>
  <c r="D288" i="22"/>
  <c r="D313" i="22"/>
  <c r="D363" i="22"/>
  <c r="H268" i="22"/>
  <c r="C293" i="22"/>
  <c r="C288" i="22"/>
  <c r="C297" i="22"/>
  <c r="C347" i="22"/>
  <c r="H272" i="22"/>
  <c r="C302" i="22"/>
  <c r="C352" i="22"/>
  <c r="H277" i="22"/>
  <c r="F293" i="22"/>
  <c r="F343" i="22"/>
  <c r="F288" i="22"/>
  <c r="F313" i="22"/>
  <c r="F363" i="22"/>
  <c r="H274" i="22"/>
  <c r="C299" i="22"/>
  <c r="C349" i="22"/>
  <c r="H279" i="22"/>
  <c r="C304" i="22"/>
  <c r="C354" i="22"/>
  <c r="C306" i="22"/>
  <c r="C356" i="22"/>
  <c r="H281" i="22"/>
  <c r="C295" i="22"/>
  <c r="C345" i="22"/>
  <c r="H270" i="22"/>
  <c r="E293" i="22"/>
  <c r="E343" i="22"/>
  <c r="E288" i="22"/>
  <c r="E313" i="22"/>
  <c r="E363" i="22"/>
  <c r="H273" i="22"/>
  <c r="C298" i="22"/>
  <c r="C348" i="22"/>
  <c r="C301" i="22"/>
  <c r="C351" i="22"/>
  <c r="H276" i="22"/>
  <c r="H271" i="22"/>
  <c r="C296" i="22"/>
  <c r="C346" i="22"/>
  <c r="H283" i="22"/>
  <c r="C308" i="22"/>
  <c r="C358" i="22"/>
  <c r="H286" i="22"/>
  <c r="C311" i="22"/>
  <c r="C361" i="22"/>
  <c r="H269" i="22"/>
  <c r="C294" i="22"/>
  <c r="C344" i="22"/>
  <c r="Q29" i="49"/>
  <c r="H213" i="29"/>
  <c r="H281" i="29"/>
  <c r="C306" i="29"/>
  <c r="C356" i="29"/>
  <c r="H272" i="29"/>
  <c r="C293" i="29"/>
  <c r="H268" i="29"/>
  <c r="C288" i="29"/>
  <c r="C296" i="29"/>
  <c r="C346" i="29"/>
  <c r="H271" i="29"/>
  <c r="H279" i="29"/>
  <c r="F288" i="29"/>
  <c r="E293" i="29"/>
  <c r="E343" i="29"/>
  <c r="E288" i="29"/>
  <c r="E313" i="29"/>
  <c r="E363" i="29"/>
  <c r="H282" i="29"/>
  <c r="H278" i="29"/>
  <c r="G288" i="29"/>
  <c r="C301" i="29"/>
  <c r="C351" i="29"/>
  <c r="H276" i="29"/>
  <c r="C312" i="29"/>
  <c r="C362" i="29"/>
  <c r="H287" i="29"/>
  <c r="H285" i="29"/>
  <c r="D293" i="29"/>
  <c r="D343" i="29"/>
  <c r="D288" i="29"/>
  <c r="D313" i="29"/>
  <c r="D363" i="29"/>
  <c r="C299" i="29"/>
  <c r="C349" i="29"/>
  <c r="H274" i="29"/>
  <c r="H273" i="29"/>
  <c r="C298" i="29"/>
  <c r="C348" i="29"/>
  <c r="H275" i="29"/>
  <c r="H280" i="29"/>
  <c r="H284" i="29"/>
  <c r="C311" i="29"/>
  <c r="C361" i="29"/>
  <c r="H286" i="29"/>
  <c r="H270" i="29"/>
  <c r="C295" i="29"/>
  <c r="C345" i="29"/>
  <c r="H269" i="29"/>
  <c r="C294" i="29"/>
  <c r="C344" i="29"/>
  <c r="H277" i="29"/>
  <c r="C308" i="29"/>
  <c r="C358" i="29"/>
  <c r="H283" i="29"/>
  <c r="E333" i="39"/>
  <c r="G320" i="39"/>
  <c r="D328" i="39"/>
  <c r="D318" i="39"/>
  <c r="F318" i="39"/>
  <c r="G331" i="39"/>
  <c r="D326" i="39"/>
  <c r="D325" i="39"/>
  <c r="E336" i="39"/>
  <c r="E330" i="39"/>
  <c r="C318" i="39"/>
  <c r="C343" i="39"/>
  <c r="D338" i="39"/>
  <c r="F326" i="39"/>
  <c r="F332" i="39"/>
  <c r="C337" i="39"/>
  <c r="G319" i="39"/>
  <c r="E324" i="39"/>
  <c r="E319" i="39"/>
  <c r="G334" i="39"/>
  <c r="E328" i="39"/>
  <c r="H334" i="39"/>
  <c r="E320" i="39"/>
  <c r="F331" i="39"/>
  <c r="C332" i="39"/>
  <c r="C335" i="39"/>
  <c r="C323" i="39"/>
  <c r="G337" i="39"/>
  <c r="G332" i="39"/>
  <c r="C328" i="39"/>
  <c r="C322" i="39"/>
  <c r="D329" i="39"/>
  <c r="G318" i="39"/>
  <c r="D334" i="39"/>
  <c r="D331" i="39"/>
  <c r="D322" i="39"/>
  <c r="G323" i="39"/>
  <c r="G330" i="39"/>
  <c r="F321" i="39"/>
  <c r="D320" i="39"/>
  <c r="D319" i="39"/>
  <c r="G328" i="39"/>
  <c r="G325" i="39"/>
  <c r="C321" i="39"/>
  <c r="E321" i="39"/>
  <c r="F338" i="39"/>
  <c r="G322" i="39"/>
  <c r="G326" i="39"/>
  <c r="E322" i="39"/>
  <c r="E332" i="39"/>
  <c r="F335" i="39"/>
  <c r="E323" i="39"/>
  <c r="F327" i="39"/>
  <c r="C329" i="39"/>
  <c r="E318" i="39"/>
  <c r="H335" i="39"/>
  <c r="H330" i="39"/>
  <c r="F336" i="39"/>
  <c r="F323" i="39"/>
  <c r="E334" i="39"/>
  <c r="C327" i="39"/>
  <c r="G336" i="39"/>
  <c r="C330" i="39"/>
  <c r="E338" i="39"/>
  <c r="F324" i="39"/>
  <c r="D324" i="39"/>
  <c r="C333" i="39"/>
  <c r="F334" i="39"/>
  <c r="D321" i="39"/>
  <c r="D323" i="39"/>
  <c r="H325" i="39"/>
  <c r="F322" i="39"/>
  <c r="D333" i="39"/>
  <c r="E326" i="39"/>
  <c r="E325" i="39"/>
  <c r="F320" i="39"/>
  <c r="F337" i="39"/>
  <c r="F319" i="39"/>
  <c r="C326" i="39"/>
  <c r="H328" i="39"/>
  <c r="H326" i="39"/>
  <c r="F328" i="39"/>
  <c r="F333" i="39"/>
  <c r="G321" i="39"/>
  <c r="C320" i="39"/>
  <c r="E327" i="39"/>
  <c r="C324" i="39"/>
  <c r="F329" i="39"/>
  <c r="F330" i="39"/>
  <c r="D335" i="39"/>
  <c r="D330" i="39"/>
  <c r="G335" i="39"/>
  <c r="G333" i="39"/>
  <c r="D327" i="39"/>
  <c r="C334" i="39"/>
  <c r="E335" i="39"/>
  <c r="C319" i="39"/>
  <c r="E337" i="39"/>
  <c r="D337" i="39"/>
  <c r="F325" i="39"/>
  <c r="E329" i="39"/>
  <c r="G338" i="39"/>
  <c r="G329" i="39"/>
  <c r="E331" i="39"/>
  <c r="G327" i="39"/>
  <c r="H332" i="39"/>
  <c r="C331" i="39"/>
  <c r="C325" i="39"/>
  <c r="D332" i="39"/>
  <c r="D336" i="39"/>
  <c r="C336" i="39"/>
  <c r="G324" i="39"/>
  <c r="H352" i="39"/>
  <c r="H302" i="39"/>
  <c r="K38" i="48"/>
  <c r="C313" i="39"/>
  <c r="C363" i="39"/>
  <c r="H288" i="39"/>
  <c r="H346" i="39"/>
  <c r="H296" i="39"/>
  <c r="E38" i="48"/>
  <c r="H343" i="39"/>
  <c r="H293" i="39"/>
  <c r="B38" i="48"/>
  <c r="H354" i="39"/>
  <c r="H304" i="39"/>
  <c r="M38" i="48"/>
  <c r="H348" i="39"/>
  <c r="H298" i="39"/>
  <c r="G38" i="48"/>
  <c r="H356" i="39"/>
  <c r="H306" i="39"/>
  <c r="O38" i="48"/>
  <c r="H344" i="39"/>
  <c r="H294" i="39"/>
  <c r="C38" i="48"/>
  <c r="H362" i="39"/>
  <c r="H312" i="39"/>
  <c r="U38" i="48"/>
  <c r="H345" i="39"/>
  <c r="H295" i="39"/>
  <c r="D38" i="48"/>
  <c r="H347" i="39"/>
  <c r="H297" i="39"/>
  <c r="F38" i="48"/>
  <c r="H361" i="39"/>
  <c r="H311" i="39"/>
  <c r="T38" i="48"/>
  <c r="H349" i="39"/>
  <c r="H299" i="39"/>
  <c r="H38" i="48"/>
  <c r="H358" i="39"/>
  <c r="H308" i="39"/>
  <c r="Q38" i="48"/>
  <c r="H358" i="40"/>
  <c r="H308" i="40"/>
  <c r="Q39" i="48"/>
  <c r="C313" i="40"/>
  <c r="C363" i="40"/>
  <c r="H288" i="40"/>
  <c r="H301" i="40"/>
  <c r="J39" i="48"/>
  <c r="H351" i="40"/>
  <c r="H361" i="40"/>
  <c r="H311" i="40"/>
  <c r="T39" i="48"/>
  <c r="H343" i="40"/>
  <c r="H293" i="40"/>
  <c r="B39" i="48"/>
  <c r="H346" i="40"/>
  <c r="H296" i="40"/>
  <c r="E39" i="48"/>
  <c r="H312" i="40"/>
  <c r="U39" i="48"/>
  <c r="H362" i="40"/>
  <c r="H297" i="40"/>
  <c r="F39" i="48"/>
  <c r="H347" i="40"/>
  <c r="H344" i="40"/>
  <c r="H294" i="40"/>
  <c r="C39" i="48"/>
  <c r="H349" i="40"/>
  <c r="H299" i="40"/>
  <c r="H39" i="48"/>
  <c r="H298" i="40"/>
  <c r="G39" i="48"/>
  <c r="H348" i="40"/>
  <c r="H356" i="40"/>
  <c r="H306" i="40"/>
  <c r="O39" i="48"/>
  <c r="H295" i="40"/>
  <c r="D39" i="48"/>
  <c r="H345" i="40"/>
  <c r="E326" i="40"/>
  <c r="G332" i="40"/>
  <c r="E331" i="40"/>
  <c r="D327" i="40"/>
  <c r="G335" i="40"/>
  <c r="C324" i="40"/>
  <c r="D325" i="40"/>
  <c r="G334" i="40"/>
  <c r="G319" i="40"/>
  <c r="G331" i="40"/>
  <c r="G337" i="40"/>
  <c r="F335" i="40"/>
  <c r="C332" i="40"/>
  <c r="C323" i="40"/>
  <c r="H333" i="40"/>
  <c r="C337" i="40"/>
  <c r="E324" i="40"/>
  <c r="E318" i="40"/>
  <c r="F332" i="40"/>
  <c r="G325" i="40"/>
  <c r="C326" i="40"/>
  <c r="E328" i="40"/>
  <c r="D324" i="40"/>
  <c r="C330" i="40"/>
  <c r="E322" i="40"/>
  <c r="H325" i="40"/>
  <c r="F333" i="40"/>
  <c r="D319" i="40"/>
  <c r="H330" i="40"/>
  <c r="H336" i="40"/>
  <c r="D332" i="40"/>
  <c r="E319" i="40"/>
  <c r="E321" i="40"/>
  <c r="C321" i="40"/>
  <c r="F337" i="40"/>
  <c r="F321" i="40"/>
  <c r="G324" i="40"/>
  <c r="D318" i="40"/>
  <c r="C319" i="40"/>
  <c r="G321" i="40"/>
  <c r="F336" i="40"/>
  <c r="D338" i="40"/>
  <c r="D320" i="40"/>
  <c r="H324" i="40"/>
  <c r="E336" i="40"/>
  <c r="G318" i="40"/>
  <c r="F329" i="40"/>
  <c r="F334" i="40"/>
  <c r="C327" i="40"/>
  <c r="E332" i="40"/>
  <c r="F318" i="40"/>
  <c r="F322" i="40"/>
  <c r="C336" i="40"/>
  <c r="E327" i="40"/>
  <c r="E335" i="40"/>
  <c r="E323" i="40"/>
  <c r="D337" i="40"/>
  <c r="C338" i="40"/>
  <c r="D331" i="40"/>
  <c r="G323" i="40"/>
  <c r="C329" i="40"/>
  <c r="E333" i="40"/>
  <c r="C318" i="40"/>
  <c r="F319" i="40"/>
  <c r="H335" i="40"/>
  <c r="H319" i="40"/>
  <c r="H321" i="40"/>
  <c r="H334" i="40"/>
  <c r="G333" i="40"/>
  <c r="C325" i="40"/>
  <c r="D323" i="40"/>
  <c r="E334" i="40"/>
  <c r="G327" i="40"/>
  <c r="G326" i="40"/>
  <c r="F320" i="40"/>
  <c r="D333" i="40"/>
  <c r="G320" i="40"/>
  <c r="D334" i="40"/>
  <c r="C331" i="40"/>
  <c r="D336" i="40"/>
  <c r="H329" i="40"/>
  <c r="F323" i="40"/>
  <c r="H327" i="40"/>
  <c r="G336" i="40"/>
  <c r="G322" i="40"/>
  <c r="C335" i="40"/>
  <c r="E337" i="40"/>
  <c r="F325" i="40"/>
  <c r="C322" i="40"/>
  <c r="D321" i="40"/>
  <c r="G330" i="40"/>
  <c r="E325" i="40"/>
  <c r="F324" i="40"/>
  <c r="H332" i="40"/>
  <c r="H328" i="40"/>
  <c r="D330" i="40"/>
  <c r="D328" i="40"/>
  <c r="C333" i="40"/>
  <c r="F338" i="40"/>
  <c r="C334" i="40"/>
  <c r="F328" i="40"/>
  <c r="C343" i="40"/>
  <c r="G328" i="40"/>
  <c r="D335" i="40"/>
  <c r="H331" i="40"/>
  <c r="H326" i="40"/>
  <c r="H318" i="40"/>
  <c r="G338" i="40"/>
  <c r="E329" i="40"/>
  <c r="D329" i="40"/>
  <c r="F326" i="40"/>
  <c r="D326" i="40"/>
  <c r="F327" i="40"/>
  <c r="E330" i="40"/>
  <c r="E320" i="40"/>
  <c r="F330" i="40"/>
  <c r="F331" i="40"/>
  <c r="C320" i="40"/>
  <c r="C328" i="40"/>
  <c r="G329" i="40"/>
  <c r="E338" i="40"/>
  <c r="D322" i="40"/>
  <c r="H354" i="40"/>
  <c r="H304" i="40"/>
  <c r="M39" i="48"/>
  <c r="H346" i="38"/>
  <c r="H296" i="38"/>
  <c r="E37" i="48"/>
  <c r="H343" i="38"/>
  <c r="H293" i="38"/>
  <c r="B37" i="48"/>
  <c r="H299" i="38"/>
  <c r="H37" i="48"/>
  <c r="H349" i="38"/>
  <c r="H348" i="38"/>
  <c r="H298" i="38"/>
  <c r="G37" i="48"/>
  <c r="H294" i="38"/>
  <c r="C37" i="48"/>
  <c r="H344" i="38"/>
  <c r="G327" i="38"/>
  <c r="D329" i="38"/>
  <c r="C336" i="38"/>
  <c r="H332" i="38"/>
  <c r="G325" i="38"/>
  <c r="C337" i="38"/>
  <c r="F330" i="38"/>
  <c r="G330" i="38"/>
  <c r="E322" i="38"/>
  <c r="G331" i="38"/>
  <c r="C329" i="38"/>
  <c r="C333" i="38"/>
  <c r="E331" i="38"/>
  <c r="E321" i="38"/>
  <c r="H323" i="38"/>
  <c r="C332" i="38"/>
  <c r="G332" i="38"/>
  <c r="E330" i="38"/>
  <c r="C327" i="38"/>
  <c r="C321" i="38"/>
  <c r="E328" i="38"/>
  <c r="C343" i="38"/>
  <c r="E327" i="38"/>
  <c r="E334" i="38"/>
  <c r="F329" i="38"/>
  <c r="F322" i="38"/>
  <c r="E333" i="38"/>
  <c r="E336" i="38"/>
  <c r="D338" i="38"/>
  <c r="H330" i="38"/>
  <c r="G318" i="38"/>
  <c r="F336" i="38"/>
  <c r="H325" i="38"/>
  <c r="G320" i="38"/>
  <c r="D327" i="38"/>
  <c r="D330" i="38"/>
  <c r="F328" i="38"/>
  <c r="D318" i="38"/>
  <c r="G329" i="38"/>
  <c r="D321" i="38"/>
  <c r="G334" i="38"/>
  <c r="C324" i="38"/>
  <c r="E318" i="38"/>
  <c r="H329" i="38"/>
  <c r="D337" i="38"/>
  <c r="E326" i="38"/>
  <c r="G324" i="38"/>
  <c r="F327" i="38"/>
  <c r="C335" i="38"/>
  <c r="G328" i="38"/>
  <c r="D323" i="38"/>
  <c r="C318" i="38"/>
  <c r="F319" i="38"/>
  <c r="E325" i="38"/>
  <c r="D334" i="38"/>
  <c r="F331" i="38"/>
  <c r="E324" i="38"/>
  <c r="F338" i="38"/>
  <c r="F333" i="38"/>
  <c r="F337" i="38"/>
  <c r="D333" i="38"/>
  <c r="C325" i="38"/>
  <c r="E332" i="38"/>
  <c r="G326" i="38"/>
  <c r="F324" i="38"/>
  <c r="D326" i="38"/>
  <c r="C334" i="38"/>
  <c r="D322" i="38"/>
  <c r="E335" i="38"/>
  <c r="F323" i="38"/>
  <c r="E337" i="38"/>
  <c r="E338" i="38"/>
  <c r="H335" i="38"/>
  <c r="H320" i="38"/>
  <c r="H322" i="38"/>
  <c r="G333" i="38"/>
  <c r="G336" i="38"/>
  <c r="D319" i="38"/>
  <c r="D332" i="38"/>
  <c r="C331" i="38"/>
  <c r="C320" i="38"/>
  <c r="G337" i="38"/>
  <c r="F335" i="38"/>
  <c r="F334" i="38"/>
  <c r="C326" i="38"/>
  <c r="G338" i="38"/>
  <c r="E323" i="38"/>
  <c r="E320" i="38"/>
  <c r="H319" i="38"/>
  <c r="G321" i="38"/>
  <c r="C319" i="38"/>
  <c r="G319" i="38"/>
  <c r="F332" i="38"/>
  <c r="C322" i="38"/>
  <c r="C330" i="38"/>
  <c r="F325" i="38"/>
  <c r="H328" i="38"/>
  <c r="G335" i="38"/>
  <c r="D325" i="38"/>
  <c r="D320" i="38"/>
  <c r="D335" i="38"/>
  <c r="E319" i="38"/>
  <c r="H324" i="38"/>
  <c r="H331" i="38"/>
  <c r="G322" i="38"/>
  <c r="F326" i="38"/>
  <c r="F320" i="38"/>
  <c r="D324" i="38"/>
  <c r="C323" i="38"/>
  <c r="E329" i="38"/>
  <c r="D328" i="38"/>
  <c r="C328" i="38"/>
  <c r="D336" i="38"/>
  <c r="H334" i="38"/>
  <c r="G323" i="38"/>
  <c r="F321" i="38"/>
  <c r="D331" i="38"/>
  <c r="F318" i="38"/>
  <c r="H301" i="38"/>
  <c r="J37" i="48"/>
  <c r="H351" i="38"/>
  <c r="H312" i="38"/>
  <c r="U37" i="48"/>
  <c r="H362" i="38"/>
  <c r="H352" i="38"/>
  <c r="H302" i="38"/>
  <c r="K37" i="48"/>
  <c r="H295" i="38"/>
  <c r="D37" i="48"/>
  <c r="H345" i="38"/>
  <c r="H308" i="38"/>
  <c r="Q37" i="48"/>
  <c r="H358" i="38"/>
  <c r="H306" i="38"/>
  <c r="O37" i="48"/>
  <c r="H356" i="38"/>
  <c r="C313" i="38"/>
  <c r="C363" i="38"/>
  <c r="H288" i="38"/>
  <c r="H311" i="38"/>
  <c r="T37" i="48"/>
  <c r="H361" i="38"/>
  <c r="H298" i="31"/>
  <c r="G29" i="48"/>
  <c r="H348" i="31"/>
  <c r="H349" i="31"/>
  <c r="H299" i="31"/>
  <c r="H29" i="48"/>
  <c r="H294" i="31"/>
  <c r="C29" i="48"/>
  <c r="H344" i="31"/>
  <c r="H351" i="31"/>
  <c r="H301" i="31"/>
  <c r="J29" i="48"/>
  <c r="C313" i="31"/>
  <c r="C363" i="31"/>
  <c r="H288" i="31"/>
  <c r="H295" i="31"/>
  <c r="D29" i="48"/>
  <c r="H345" i="31"/>
  <c r="H356" i="31"/>
  <c r="H306" i="31"/>
  <c r="O29" i="48"/>
  <c r="H343" i="31"/>
  <c r="H293" i="31"/>
  <c r="B29" i="48"/>
  <c r="H308" i="31"/>
  <c r="Q29" i="48"/>
  <c r="H358" i="31"/>
  <c r="H362" i="31"/>
  <c r="H312" i="31"/>
  <c r="U29" i="48"/>
  <c r="D337" i="31"/>
  <c r="F332" i="31"/>
  <c r="E320" i="31"/>
  <c r="G328" i="31"/>
  <c r="C318" i="31"/>
  <c r="G337" i="31"/>
  <c r="F321" i="31"/>
  <c r="D323" i="31"/>
  <c r="G323" i="31"/>
  <c r="G332" i="31"/>
  <c r="F331" i="31"/>
  <c r="G326" i="31"/>
  <c r="E324" i="31"/>
  <c r="H323" i="31"/>
  <c r="E330" i="31"/>
  <c r="D328" i="31"/>
  <c r="H328" i="31"/>
  <c r="E334" i="31"/>
  <c r="F324" i="31"/>
  <c r="D327" i="31"/>
  <c r="F337" i="31"/>
  <c r="E335" i="31"/>
  <c r="F334" i="31"/>
  <c r="D321" i="31"/>
  <c r="D325" i="31"/>
  <c r="E331" i="31"/>
  <c r="F338" i="31"/>
  <c r="C322" i="31"/>
  <c r="F318" i="31"/>
  <c r="D331" i="31"/>
  <c r="G334" i="31"/>
  <c r="F335" i="31"/>
  <c r="F328" i="31"/>
  <c r="G327" i="31"/>
  <c r="F327" i="31"/>
  <c r="G322" i="31"/>
  <c r="D334" i="31"/>
  <c r="G338" i="31"/>
  <c r="C327" i="31"/>
  <c r="C320" i="31"/>
  <c r="C336" i="31"/>
  <c r="C329" i="31"/>
  <c r="H326" i="31"/>
  <c r="E323" i="31"/>
  <c r="E329" i="31"/>
  <c r="G330" i="31"/>
  <c r="F329" i="31"/>
  <c r="C334" i="31"/>
  <c r="F336" i="31"/>
  <c r="F323" i="31"/>
  <c r="F333" i="31"/>
  <c r="E328" i="31"/>
  <c r="G331" i="31"/>
  <c r="G321" i="31"/>
  <c r="H334" i="31"/>
  <c r="C324" i="31"/>
  <c r="H337" i="31"/>
  <c r="C343" i="31"/>
  <c r="E336" i="31"/>
  <c r="E325" i="31"/>
  <c r="D329" i="31"/>
  <c r="G333" i="31"/>
  <c r="H332" i="31"/>
  <c r="D326" i="31"/>
  <c r="D322" i="31"/>
  <c r="D319" i="31"/>
  <c r="F320" i="31"/>
  <c r="E337" i="31"/>
  <c r="E318" i="31"/>
  <c r="C333" i="31"/>
  <c r="H320" i="31"/>
  <c r="D320" i="31"/>
  <c r="D336" i="31"/>
  <c r="C332" i="31"/>
  <c r="F325" i="31"/>
  <c r="G324" i="31"/>
  <c r="D324" i="31"/>
  <c r="G335" i="31"/>
  <c r="H325" i="31"/>
  <c r="G318" i="31"/>
  <c r="H327" i="31"/>
  <c r="E333" i="31"/>
  <c r="E319" i="31"/>
  <c r="C330" i="31"/>
  <c r="C326" i="31"/>
  <c r="C321" i="31"/>
  <c r="D338" i="31"/>
  <c r="C325" i="31"/>
  <c r="E327" i="31"/>
  <c r="G320" i="31"/>
  <c r="F319" i="31"/>
  <c r="F326" i="31"/>
  <c r="E321" i="31"/>
  <c r="D318" i="31"/>
  <c r="C328" i="31"/>
  <c r="C335" i="31"/>
  <c r="G329" i="31"/>
  <c r="D333" i="31"/>
  <c r="E338" i="31"/>
  <c r="C331" i="31"/>
  <c r="H335" i="31"/>
  <c r="C319" i="31"/>
  <c r="C323" i="31"/>
  <c r="H330" i="31"/>
  <c r="H331" i="31"/>
  <c r="E322" i="31"/>
  <c r="G336" i="31"/>
  <c r="F330" i="31"/>
  <c r="E332" i="31"/>
  <c r="G319" i="31"/>
  <c r="D330" i="31"/>
  <c r="F322" i="31"/>
  <c r="G325" i="31"/>
  <c r="E326" i="31"/>
  <c r="D332" i="31"/>
  <c r="D335" i="31"/>
  <c r="C337" i="31"/>
  <c r="H336" i="31"/>
  <c r="H354" i="31"/>
  <c r="H304" i="31"/>
  <c r="M29" i="48"/>
  <c r="H311" i="31"/>
  <c r="T29" i="48"/>
  <c r="H361" i="31"/>
  <c r="H297" i="31"/>
  <c r="F29" i="48"/>
  <c r="H347" i="31"/>
  <c r="H346" i="31"/>
  <c r="H296" i="31"/>
  <c r="E29" i="48"/>
  <c r="H322" i="24"/>
  <c r="H321" i="24"/>
  <c r="H331" i="24"/>
  <c r="H320" i="24"/>
  <c r="H326" i="24"/>
  <c r="H363" i="24"/>
  <c r="D22" i="47"/>
  <c r="C22" i="47"/>
  <c r="B22" i="47"/>
  <c r="C19" i="56"/>
  <c r="H313" i="24"/>
  <c r="H356" i="59"/>
  <c r="H306" i="59"/>
  <c r="O31" i="48"/>
  <c r="H358" i="59"/>
  <c r="H308" i="59"/>
  <c r="Q31" i="48"/>
  <c r="H347" i="59"/>
  <c r="H297" i="59"/>
  <c r="F31" i="48"/>
  <c r="H296" i="59"/>
  <c r="E31" i="48"/>
  <c r="H346" i="59"/>
  <c r="H295" i="59"/>
  <c r="D31" i="48"/>
  <c r="H345" i="59"/>
  <c r="H293" i="59"/>
  <c r="B31" i="48"/>
  <c r="H343" i="59"/>
  <c r="H288" i="59"/>
  <c r="C313" i="59"/>
  <c r="C363" i="59"/>
  <c r="H361" i="59"/>
  <c r="H311" i="59"/>
  <c r="T31" i="48"/>
  <c r="E323" i="59"/>
  <c r="C328" i="59"/>
  <c r="C332" i="59"/>
  <c r="D325" i="59"/>
  <c r="D327" i="59"/>
  <c r="C327" i="59"/>
  <c r="G325" i="59"/>
  <c r="F318" i="59"/>
  <c r="D332" i="59"/>
  <c r="G337" i="59"/>
  <c r="G322" i="59"/>
  <c r="D333" i="59"/>
  <c r="G329" i="59"/>
  <c r="E338" i="59"/>
  <c r="D318" i="59"/>
  <c r="H324" i="59"/>
  <c r="H333" i="59"/>
  <c r="E329" i="59"/>
  <c r="E327" i="59"/>
  <c r="G338" i="59"/>
  <c r="E332" i="59"/>
  <c r="D337" i="59"/>
  <c r="E333" i="59"/>
  <c r="E320" i="59"/>
  <c r="F334" i="59"/>
  <c r="D321" i="59"/>
  <c r="F320" i="59"/>
  <c r="D329" i="59"/>
  <c r="G320" i="59"/>
  <c r="C337" i="59"/>
  <c r="C331" i="59"/>
  <c r="H331" i="59"/>
  <c r="G324" i="59"/>
  <c r="F335" i="59"/>
  <c r="E325" i="59"/>
  <c r="G318" i="59"/>
  <c r="F331" i="59"/>
  <c r="C330" i="59"/>
  <c r="F327" i="59"/>
  <c r="G319" i="59"/>
  <c r="E328" i="59"/>
  <c r="C335" i="59"/>
  <c r="C336" i="59"/>
  <c r="D323" i="59"/>
  <c r="H330" i="59"/>
  <c r="H332" i="59"/>
  <c r="D331" i="59"/>
  <c r="E324" i="59"/>
  <c r="G331" i="59"/>
  <c r="C326" i="59"/>
  <c r="C319" i="59"/>
  <c r="G333" i="59"/>
  <c r="E334" i="59"/>
  <c r="D322" i="59"/>
  <c r="D335" i="59"/>
  <c r="D328" i="59"/>
  <c r="F322" i="59"/>
  <c r="E336" i="59"/>
  <c r="C324" i="59"/>
  <c r="H329" i="59"/>
  <c r="C320" i="59"/>
  <c r="F337" i="59"/>
  <c r="E318" i="59"/>
  <c r="F326" i="59"/>
  <c r="G332" i="59"/>
  <c r="F319" i="59"/>
  <c r="G328" i="59"/>
  <c r="C321" i="59"/>
  <c r="G334" i="59"/>
  <c r="G321" i="59"/>
  <c r="G335" i="59"/>
  <c r="C329" i="59"/>
  <c r="F323" i="59"/>
  <c r="H337" i="59"/>
  <c r="H336" i="59"/>
  <c r="H320" i="59"/>
  <c r="E321" i="59"/>
  <c r="F324" i="59"/>
  <c r="D319" i="59"/>
  <c r="E326" i="59"/>
  <c r="E319" i="59"/>
  <c r="G326" i="59"/>
  <c r="F321" i="59"/>
  <c r="G327" i="59"/>
  <c r="F329" i="59"/>
  <c r="F328" i="59"/>
  <c r="F336" i="59"/>
  <c r="D336" i="59"/>
  <c r="E330" i="59"/>
  <c r="H325" i="59"/>
  <c r="C333" i="59"/>
  <c r="C334" i="59"/>
  <c r="F330" i="59"/>
  <c r="C318" i="59"/>
  <c r="H328" i="59"/>
  <c r="D326" i="59"/>
  <c r="F333" i="59"/>
  <c r="D324" i="59"/>
  <c r="D334" i="59"/>
  <c r="D330" i="59"/>
  <c r="E335" i="59"/>
  <c r="E337" i="59"/>
  <c r="H335" i="59"/>
  <c r="G336" i="59"/>
  <c r="C322" i="59"/>
  <c r="H323" i="59"/>
  <c r="E322" i="59"/>
  <c r="D338" i="59"/>
  <c r="F325" i="59"/>
  <c r="G330" i="59"/>
  <c r="F332" i="59"/>
  <c r="D320" i="59"/>
  <c r="C325" i="59"/>
  <c r="H327" i="59"/>
  <c r="E331" i="59"/>
  <c r="C323" i="59"/>
  <c r="C343" i="59"/>
  <c r="F338" i="59"/>
  <c r="G323" i="59"/>
  <c r="H334" i="59"/>
  <c r="H318" i="59"/>
  <c r="H321" i="59"/>
  <c r="H348" i="59"/>
  <c r="H298" i="59"/>
  <c r="G31" i="48"/>
  <c r="H351" i="59"/>
  <c r="H301" i="59"/>
  <c r="J31" i="48"/>
  <c r="H299" i="59"/>
  <c r="H31" i="48"/>
  <c r="H349" i="59"/>
  <c r="H294" i="59"/>
  <c r="C31" i="48"/>
  <c r="H344" i="59"/>
  <c r="H361" i="22"/>
  <c r="H311" i="22"/>
  <c r="T19" i="48"/>
  <c r="H345" i="22"/>
  <c r="H295" i="22"/>
  <c r="D19" i="48"/>
  <c r="H343" i="22"/>
  <c r="H293" i="22"/>
  <c r="B19" i="48"/>
  <c r="H346" i="22"/>
  <c r="H296" i="22"/>
  <c r="E19" i="48"/>
  <c r="H351" i="22"/>
  <c r="H301" i="22"/>
  <c r="J19" i="48"/>
  <c r="H356" i="22"/>
  <c r="H306" i="22"/>
  <c r="O19" i="48"/>
  <c r="H352" i="22"/>
  <c r="H302" i="22"/>
  <c r="K19" i="48"/>
  <c r="H294" i="22"/>
  <c r="C19" i="48"/>
  <c r="H344" i="22"/>
  <c r="H347" i="22"/>
  <c r="H297" i="22"/>
  <c r="F19" i="48"/>
  <c r="H354" i="22"/>
  <c r="H304" i="22"/>
  <c r="M19" i="48"/>
  <c r="C313" i="22"/>
  <c r="C363" i="22"/>
  <c r="H288" i="22"/>
  <c r="H348" i="22"/>
  <c r="H298" i="22"/>
  <c r="G19" i="48"/>
  <c r="H358" i="22"/>
  <c r="H308" i="22"/>
  <c r="Q19" i="48"/>
  <c r="H349" i="22"/>
  <c r="H299" i="22"/>
  <c r="H19" i="48"/>
  <c r="E327" i="22"/>
  <c r="F334" i="22"/>
  <c r="D335" i="22"/>
  <c r="H328" i="22"/>
  <c r="F336" i="22"/>
  <c r="F323" i="22"/>
  <c r="F318" i="22"/>
  <c r="G323" i="22"/>
  <c r="C336" i="22"/>
  <c r="E326" i="22"/>
  <c r="E321" i="22"/>
  <c r="E329" i="22"/>
  <c r="E336" i="22"/>
  <c r="C321" i="22"/>
  <c r="F335" i="22"/>
  <c r="F319" i="22"/>
  <c r="E319" i="22"/>
  <c r="C324" i="22"/>
  <c r="D330" i="22"/>
  <c r="G338" i="22"/>
  <c r="C331" i="22"/>
  <c r="D329" i="22"/>
  <c r="D338" i="22"/>
  <c r="H334" i="22"/>
  <c r="G318" i="22"/>
  <c r="D325" i="22"/>
  <c r="E335" i="22"/>
  <c r="H336" i="22"/>
  <c r="F330" i="22"/>
  <c r="E328" i="22"/>
  <c r="C335" i="22"/>
  <c r="D333" i="22"/>
  <c r="E334" i="22"/>
  <c r="H325" i="22"/>
  <c r="E333" i="22"/>
  <c r="D323" i="22"/>
  <c r="C326" i="22"/>
  <c r="E324" i="22"/>
  <c r="H332" i="22"/>
  <c r="G325" i="22"/>
  <c r="E332" i="22"/>
  <c r="D336" i="22"/>
  <c r="H327" i="22"/>
  <c r="C332" i="22"/>
  <c r="C318" i="22"/>
  <c r="G328" i="22"/>
  <c r="E338" i="22"/>
  <c r="G326" i="22"/>
  <c r="C327" i="22"/>
  <c r="E322" i="22"/>
  <c r="F320" i="22"/>
  <c r="F338" i="22"/>
  <c r="G322" i="22"/>
  <c r="D334" i="22"/>
  <c r="E330" i="22"/>
  <c r="F329" i="22"/>
  <c r="E323" i="22"/>
  <c r="G337" i="22"/>
  <c r="E331" i="22"/>
  <c r="F327" i="22"/>
  <c r="D318" i="22"/>
  <c r="G333" i="22"/>
  <c r="G336" i="22"/>
  <c r="D321" i="22"/>
  <c r="C323" i="22"/>
  <c r="C330" i="22"/>
  <c r="C337" i="22"/>
  <c r="F332" i="22"/>
  <c r="C320" i="22"/>
  <c r="G319" i="22"/>
  <c r="G320" i="22"/>
  <c r="G327" i="22"/>
  <c r="D326" i="22"/>
  <c r="D324" i="22"/>
  <c r="G332" i="22"/>
  <c r="F337" i="22"/>
  <c r="G324" i="22"/>
  <c r="F321" i="22"/>
  <c r="G329" i="22"/>
  <c r="E320" i="22"/>
  <c r="E337" i="22"/>
  <c r="C319" i="22"/>
  <c r="F322" i="22"/>
  <c r="G331" i="22"/>
  <c r="C322" i="22"/>
  <c r="H330" i="22"/>
  <c r="C325" i="22"/>
  <c r="C329" i="22"/>
  <c r="F324" i="22"/>
  <c r="D327" i="22"/>
  <c r="D331" i="22"/>
  <c r="C328" i="22"/>
  <c r="D337" i="22"/>
  <c r="G334" i="22"/>
  <c r="C343" i="22"/>
  <c r="D319" i="22"/>
  <c r="D332" i="22"/>
  <c r="F333" i="22"/>
  <c r="H337" i="22"/>
  <c r="C333" i="22"/>
  <c r="H335" i="22"/>
  <c r="D328" i="22"/>
  <c r="C334" i="22"/>
  <c r="F325" i="22"/>
  <c r="F331" i="22"/>
  <c r="D322" i="22"/>
  <c r="F328" i="22"/>
  <c r="G335" i="22"/>
  <c r="E318" i="22"/>
  <c r="G321" i="22"/>
  <c r="G330" i="22"/>
  <c r="D320" i="22"/>
  <c r="E325" i="22"/>
  <c r="F326" i="22"/>
  <c r="H301" i="29"/>
  <c r="J27" i="48"/>
  <c r="H351" i="29"/>
  <c r="H345" i="29"/>
  <c r="H295" i="29"/>
  <c r="D27" i="48"/>
  <c r="H310" i="29"/>
  <c r="S27" i="48"/>
  <c r="H360" i="29"/>
  <c r="C313" i="29"/>
  <c r="C363" i="29"/>
  <c r="H288" i="29"/>
  <c r="H348" i="29"/>
  <c r="H298" i="29"/>
  <c r="G27" i="48"/>
  <c r="H293" i="29"/>
  <c r="B27" i="48"/>
  <c r="H343" i="29"/>
  <c r="H358" i="29"/>
  <c r="H308" i="29"/>
  <c r="Q27" i="48"/>
  <c r="H344" i="29"/>
  <c r="H294" i="29"/>
  <c r="C27" i="48"/>
  <c r="F326" i="29"/>
  <c r="D325" i="29"/>
  <c r="F320" i="29"/>
  <c r="H334" i="29"/>
  <c r="C343" i="29"/>
  <c r="E329" i="29"/>
  <c r="G332" i="29"/>
  <c r="D324" i="29"/>
  <c r="E321" i="29"/>
  <c r="C325" i="29"/>
  <c r="E332" i="29"/>
  <c r="G333" i="29"/>
  <c r="G319" i="29"/>
  <c r="C319" i="29"/>
  <c r="H322" i="29"/>
  <c r="C333" i="29"/>
  <c r="F325" i="29"/>
  <c r="E333" i="29"/>
  <c r="E323" i="29"/>
  <c r="C330" i="29"/>
  <c r="D334" i="29"/>
  <c r="G330" i="29"/>
  <c r="C326" i="29"/>
  <c r="C320" i="29"/>
  <c r="F328" i="29"/>
  <c r="D333" i="29"/>
  <c r="H318" i="29"/>
  <c r="F332" i="29"/>
  <c r="D330" i="29"/>
  <c r="C322" i="29"/>
  <c r="G325" i="29"/>
  <c r="D323" i="29"/>
  <c r="C323" i="29"/>
  <c r="G329" i="29"/>
  <c r="E334" i="29"/>
  <c r="G336" i="29"/>
  <c r="F327" i="29"/>
  <c r="F338" i="29"/>
  <c r="E336" i="29"/>
  <c r="E320" i="29"/>
  <c r="F318" i="29"/>
  <c r="E338" i="29"/>
  <c r="H335" i="29"/>
  <c r="E318" i="29"/>
  <c r="G331" i="29"/>
  <c r="E328" i="29"/>
  <c r="E337" i="29"/>
  <c r="G328" i="29"/>
  <c r="G334" i="29"/>
  <c r="F329" i="29"/>
  <c r="F337" i="29"/>
  <c r="D326" i="29"/>
  <c r="F321" i="29"/>
  <c r="C336" i="29"/>
  <c r="H332" i="29"/>
  <c r="D332" i="29"/>
  <c r="H328" i="29"/>
  <c r="F333" i="29"/>
  <c r="H329" i="29"/>
  <c r="E331" i="29"/>
  <c r="D321" i="29"/>
  <c r="E319" i="29"/>
  <c r="F330" i="29"/>
  <c r="H327" i="29"/>
  <c r="C334" i="29"/>
  <c r="D336" i="29"/>
  <c r="G337" i="29"/>
  <c r="D322" i="29"/>
  <c r="G320" i="29"/>
  <c r="E330" i="29"/>
  <c r="F336" i="29"/>
  <c r="H321" i="29"/>
  <c r="G326" i="29"/>
  <c r="D329" i="29"/>
  <c r="C332" i="29"/>
  <c r="E325" i="29"/>
  <c r="G321" i="29"/>
  <c r="D319" i="29"/>
  <c r="D318" i="29"/>
  <c r="F334" i="29"/>
  <c r="D327" i="29"/>
  <c r="C335" i="29"/>
  <c r="C337" i="29"/>
  <c r="D337" i="29"/>
  <c r="C328" i="29"/>
  <c r="G323" i="29"/>
  <c r="D338" i="29"/>
  <c r="H326" i="29"/>
  <c r="C329" i="29"/>
  <c r="D335" i="29"/>
  <c r="G338" i="29"/>
  <c r="D328" i="29"/>
  <c r="G335" i="29"/>
  <c r="F323" i="29"/>
  <c r="E327" i="29"/>
  <c r="F331" i="29"/>
  <c r="C324" i="29"/>
  <c r="E335" i="29"/>
  <c r="F319" i="29"/>
  <c r="G324" i="29"/>
  <c r="E322" i="29"/>
  <c r="H330" i="29"/>
  <c r="H320" i="29"/>
  <c r="D331" i="29"/>
  <c r="D320" i="29"/>
  <c r="F322" i="29"/>
  <c r="E326" i="29"/>
  <c r="G322" i="29"/>
  <c r="F324" i="29"/>
  <c r="C321" i="29"/>
  <c r="G327" i="29"/>
  <c r="E324" i="29"/>
  <c r="C327" i="29"/>
  <c r="G318" i="29"/>
  <c r="H325" i="29"/>
  <c r="F335" i="29"/>
  <c r="C318" i="29"/>
  <c r="C331" i="29"/>
  <c r="H306" i="29"/>
  <c r="O27" i="48"/>
  <c r="H356" i="29"/>
  <c r="H311" i="29"/>
  <c r="T27" i="48"/>
  <c r="H361" i="29"/>
  <c r="H312" i="29"/>
  <c r="U27" i="48"/>
  <c r="H362" i="29"/>
  <c r="H299" i="29"/>
  <c r="H27" i="48"/>
  <c r="H349" i="29"/>
  <c r="H346" i="29"/>
  <c r="H296" i="29"/>
  <c r="E27" i="48"/>
  <c r="H337" i="39"/>
  <c r="H320" i="39"/>
  <c r="C338" i="39"/>
  <c r="H327" i="39"/>
  <c r="H333" i="39"/>
  <c r="H318" i="39"/>
  <c r="H319" i="39"/>
  <c r="H323" i="39"/>
  <c r="H324" i="39"/>
  <c r="H336" i="39"/>
  <c r="H321" i="39"/>
  <c r="H329" i="39"/>
  <c r="H331" i="39"/>
  <c r="C38" i="47"/>
  <c r="H313" i="39"/>
  <c r="C35" i="56"/>
  <c r="H363" i="39"/>
  <c r="D38" i="47"/>
  <c r="H322" i="39"/>
  <c r="H313" i="40"/>
  <c r="H363" i="40"/>
  <c r="D39" i="47"/>
  <c r="C36" i="56"/>
  <c r="C39" i="47"/>
  <c r="H322" i="40"/>
  <c r="H337" i="40"/>
  <c r="H323" i="40"/>
  <c r="H320" i="40"/>
  <c r="H326" i="38"/>
  <c r="H336" i="38"/>
  <c r="H321" i="38"/>
  <c r="H337" i="38"/>
  <c r="H363" i="38"/>
  <c r="D37" i="47"/>
  <c r="C34" i="56"/>
  <c r="C37" i="47"/>
  <c r="H313" i="38"/>
  <c r="H327" i="38"/>
  <c r="H333" i="38"/>
  <c r="C338" i="38"/>
  <c r="H318" i="38"/>
  <c r="H319" i="31"/>
  <c r="H333" i="31"/>
  <c r="H318" i="31"/>
  <c r="C338" i="31"/>
  <c r="H321" i="31"/>
  <c r="H324" i="31"/>
  <c r="H322" i="31"/>
  <c r="C29" i="47"/>
  <c r="H313" i="31"/>
  <c r="C26" i="56"/>
  <c r="H363" i="31"/>
  <c r="D29" i="47"/>
  <c r="H329" i="31"/>
  <c r="V22" i="48"/>
  <c r="H338" i="24"/>
  <c r="H326" i="59"/>
  <c r="C31" i="47"/>
  <c r="C28" i="56"/>
  <c r="H313" i="59"/>
  <c r="H363" i="59"/>
  <c r="D31" i="47"/>
  <c r="H322" i="59"/>
  <c r="C338" i="59"/>
  <c r="H319" i="59"/>
  <c r="H320" i="22"/>
  <c r="H321" i="22"/>
  <c r="H333" i="22"/>
  <c r="C338" i="22"/>
  <c r="H331" i="22"/>
  <c r="H329" i="22"/>
  <c r="H313" i="22"/>
  <c r="C19" i="47"/>
  <c r="H363" i="22"/>
  <c r="D19" i="47"/>
  <c r="C16" i="56"/>
  <c r="H322" i="22"/>
  <c r="H318" i="22"/>
  <c r="H323" i="22"/>
  <c r="H319" i="22"/>
  <c r="H326" i="22"/>
  <c r="H324" i="22"/>
  <c r="H333" i="29"/>
  <c r="H331" i="29"/>
  <c r="C338" i="29"/>
  <c r="H336" i="29"/>
  <c r="H363" i="29"/>
  <c r="D27" i="47"/>
  <c r="C24" i="56"/>
  <c r="C27" i="47"/>
  <c r="H313" i="29"/>
  <c r="H337" i="29"/>
  <c r="H319" i="29"/>
  <c r="H324" i="29"/>
  <c r="H323" i="29"/>
  <c r="B38" i="47"/>
  <c r="V38" i="48"/>
  <c r="H338" i="39"/>
  <c r="B39" i="47"/>
  <c r="V39" i="48"/>
  <c r="H338" i="40"/>
  <c r="V37" i="48"/>
  <c r="H338" i="38"/>
  <c r="B37" i="47"/>
  <c r="B29" i="47"/>
  <c r="V29" i="48"/>
  <c r="H338" i="31"/>
  <c r="V31" i="48"/>
  <c r="H338" i="59"/>
  <c r="B31" i="47"/>
  <c r="B19" i="47"/>
  <c r="V19" i="48"/>
  <c r="H338" i="22"/>
  <c r="V27" i="48"/>
  <c r="H338" i="29"/>
  <c r="B27" i="47"/>
  <c r="I155" i="26" l="1"/>
  <c r="I146" i="26"/>
  <c r="D81" i="44"/>
  <c r="D105" i="44" s="1"/>
  <c r="H107" i="26"/>
  <c r="G111" i="26"/>
  <c r="H111" i="26" s="1"/>
  <c r="H106" i="26"/>
  <c r="C120" i="26"/>
  <c r="H92" i="26"/>
  <c r="C132" i="26"/>
  <c r="I145" i="26"/>
  <c r="G81" i="44"/>
  <c r="G105" i="44" s="1"/>
  <c r="D77" i="44"/>
  <c r="D101" i="44" s="1"/>
  <c r="H105" i="26"/>
  <c r="E122" i="26"/>
  <c r="G126" i="26"/>
  <c r="I144" i="26"/>
  <c r="F111" i="26"/>
  <c r="I150" i="26"/>
  <c r="F123" i="26"/>
  <c r="I156" i="26"/>
  <c r="E116" i="26"/>
  <c r="D132" i="26"/>
  <c r="D120" i="26"/>
  <c r="D116" i="26"/>
  <c r="H116" i="26" s="1"/>
  <c r="H128" i="57"/>
  <c r="C180" i="57" s="1"/>
  <c r="I144" i="57"/>
  <c r="C163" i="57"/>
  <c r="E127" i="57"/>
  <c r="H102" i="57"/>
  <c r="H130" i="57"/>
  <c r="E182" i="57" s="1"/>
  <c r="C176" i="57"/>
  <c r="E176" i="57"/>
  <c r="F176" i="57"/>
  <c r="G184" i="57"/>
  <c r="H104" i="57"/>
  <c r="G129" i="57"/>
  <c r="C183" i="57"/>
  <c r="F183" i="57"/>
  <c r="F128" i="57"/>
  <c r="H103" i="57"/>
  <c r="C133" i="57"/>
  <c r="H133" i="57" s="1"/>
  <c r="H108" i="57"/>
  <c r="E163" i="57"/>
  <c r="D180" i="57"/>
  <c r="I155" i="57"/>
  <c r="D134" i="57"/>
  <c r="H134" i="57" s="1"/>
  <c r="H109" i="57"/>
  <c r="H123" i="57"/>
  <c r="C117" i="57"/>
  <c r="H117" i="57" s="1"/>
  <c r="H92" i="57"/>
  <c r="C111" i="57"/>
  <c r="I146" i="57"/>
  <c r="D163" i="57"/>
  <c r="H110" i="57"/>
  <c r="E135" i="57"/>
  <c r="H135" i="57" s="1"/>
  <c r="F187" i="57" s="1"/>
  <c r="H132" i="57"/>
  <c r="G182" i="57"/>
  <c r="E183" i="57"/>
  <c r="I158" i="57"/>
  <c r="D184" i="57"/>
  <c r="I159" i="57"/>
  <c r="D183" i="57"/>
  <c r="D118" i="57"/>
  <c r="H118" i="57" s="1"/>
  <c r="D111" i="57"/>
  <c r="H122" i="57"/>
  <c r="F174" i="57" s="1"/>
  <c r="I162" i="57"/>
  <c r="F170" i="57"/>
  <c r="F169" i="57"/>
  <c r="F163" i="57"/>
  <c r="E175" i="57"/>
  <c r="D185" i="57"/>
  <c r="D182" i="57"/>
  <c r="E119" i="57"/>
  <c r="E136" i="57" s="1"/>
  <c r="L19" i="49" s="1"/>
  <c r="E111" i="57"/>
  <c r="H94" i="57"/>
  <c r="G163" i="57"/>
  <c r="G170" i="57"/>
  <c r="I145" i="57"/>
  <c r="G176" i="57"/>
  <c r="I151" i="57"/>
  <c r="F179" i="57"/>
  <c r="I154" i="57"/>
  <c r="I161" i="57"/>
  <c r="G186" i="57"/>
  <c r="I147" i="57"/>
  <c r="H116" i="57"/>
  <c r="G121" i="57"/>
  <c r="H121" i="57" s="1"/>
  <c r="G111" i="57"/>
  <c r="H96" i="57"/>
  <c r="F120" i="57"/>
  <c r="F136" i="57" s="1"/>
  <c r="M19" i="49" s="1"/>
  <c r="H95" i="57"/>
  <c r="F111" i="57"/>
  <c r="C125" i="57"/>
  <c r="H125" i="57" s="1"/>
  <c r="D177" i="57" s="1"/>
  <c r="H100" i="57"/>
  <c r="D170" i="57"/>
  <c r="C182" i="57"/>
  <c r="H129" i="57"/>
  <c r="G181" i="57" s="1"/>
  <c r="E178" i="57"/>
  <c r="D178" i="57"/>
  <c r="F178" i="57"/>
  <c r="G178" i="57"/>
  <c r="C178" i="57"/>
  <c r="H127" i="57"/>
  <c r="AO116" i="60"/>
  <c r="AN116" i="60"/>
  <c r="AP115" i="60"/>
  <c r="AN115" i="60"/>
  <c r="AO115" i="60"/>
  <c r="D178" i="11"/>
  <c r="F171" i="11"/>
  <c r="F163" i="11"/>
  <c r="I157" i="11"/>
  <c r="E182" i="11"/>
  <c r="E163" i="11"/>
  <c r="I154" i="11"/>
  <c r="F127" i="11"/>
  <c r="F111" i="11"/>
  <c r="D124" i="11"/>
  <c r="H124" i="11" s="1"/>
  <c r="H99" i="11"/>
  <c r="D180" i="11"/>
  <c r="H180" i="11" s="1"/>
  <c r="F180" i="11"/>
  <c r="G180" i="11"/>
  <c r="C117" i="11"/>
  <c r="H117" i="11" s="1"/>
  <c r="C111" i="11"/>
  <c r="H92" i="11"/>
  <c r="C185" i="11"/>
  <c r="D185" i="11"/>
  <c r="G185" i="11"/>
  <c r="F185" i="11"/>
  <c r="E185" i="11"/>
  <c r="G177" i="11"/>
  <c r="F177" i="11"/>
  <c r="E177" i="11"/>
  <c r="H130" i="11"/>
  <c r="H119" i="11"/>
  <c r="H132" i="11"/>
  <c r="C178" i="11"/>
  <c r="F178" i="11"/>
  <c r="G178" i="11"/>
  <c r="E178" i="11"/>
  <c r="H116" i="11"/>
  <c r="F168" i="11" s="1"/>
  <c r="I147" i="11"/>
  <c r="H163" i="11"/>
  <c r="I155" i="11"/>
  <c r="E180" i="11"/>
  <c r="H106" i="11"/>
  <c r="G131" i="11"/>
  <c r="H131" i="11" s="1"/>
  <c r="G123" i="11"/>
  <c r="G136" i="11" s="1"/>
  <c r="N10" i="49" s="1"/>
  <c r="H98" i="11"/>
  <c r="G111" i="11"/>
  <c r="F136" i="11"/>
  <c r="M10" i="49" s="1"/>
  <c r="D127" i="11"/>
  <c r="H127" i="11" s="1"/>
  <c r="H102" i="11"/>
  <c r="G181" i="11"/>
  <c r="D181" i="11"/>
  <c r="E181" i="11"/>
  <c r="F181" i="11"/>
  <c r="C181" i="11"/>
  <c r="I152" i="11"/>
  <c r="C163" i="11"/>
  <c r="C177" i="11"/>
  <c r="H135" i="11"/>
  <c r="G84" i="44"/>
  <c r="G108" i="44" s="1"/>
  <c r="E127" i="11"/>
  <c r="E136" i="11" s="1"/>
  <c r="L10" i="49" s="1"/>
  <c r="E111" i="11"/>
  <c r="D118" i="11"/>
  <c r="D111" i="11"/>
  <c r="H93" i="11"/>
  <c r="C122" i="11"/>
  <c r="H122" i="11" s="1"/>
  <c r="H97" i="11"/>
  <c r="H121" i="11"/>
  <c r="D163" i="11"/>
  <c r="I143" i="11"/>
  <c r="I161" i="11"/>
  <c r="H120" i="11"/>
  <c r="H134" i="11"/>
  <c r="I150" i="6"/>
  <c r="I143" i="6"/>
  <c r="H93" i="6"/>
  <c r="D84" i="44"/>
  <c r="D108" i="44" s="1"/>
  <c r="H106" i="6"/>
  <c r="I154" i="6"/>
  <c r="H92" i="6"/>
  <c r="I159" i="6"/>
  <c r="I149" i="6"/>
  <c r="F86" i="44"/>
  <c r="F110" i="44" s="1"/>
  <c r="G121" i="6"/>
  <c r="C81" i="44"/>
  <c r="C105" i="44" s="1"/>
  <c r="G83" i="44"/>
  <c r="G107" i="44" s="1"/>
  <c r="H103" i="6"/>
  <c r="F88" i="44"/>
  <c r="F112" i="44" s="1"/>
  <c r="E85" i="44"/>
  <c r="E109" i="44" s="1"/>
  <c r="H102" i="6"/>
  <c r="H109" i="6"/>
  <c r="F111" i="6"/>
  <c r="H110" i="6"/>
  <c r="H98" i="6"/>
  <c r="H99" i="6"/>
  <c r="C111" i="6"/>
  <c r="F77" i="44"/>
  <c r="F101" i="44" s="1"/>
  <c r="H105" i="6"/>
  <c r="I157" i="6"/>
  <c r="I152" i="6"/>
  <c r="F163" i="6"/>
  <c r="I147" i="6"/>
  <c r="I162" i="6"/>
  <c r="I151" i="6"/>
  <c r="I145" i="6"/>
  <c r="I144" i="6"/>
  <c r="H129" i="6"/>
  <c r="C181" i="6" s="1"/>
  <c r="E69" i="44"/>
  <c r="E93" i="44" s="1"/>
  <c r="E111" i="6"/>
  <c r="H104" i="6"/>
  <c r="F79" i="44"/>
  <c r="F103" i="44" s="1"/>
  <c r="H95" i="6"/>
  <c r="F76" i="44"/>
  <c r="F100" i="44" s="1"/>
  <c r="G72" i="44"/>
  <c r="G96" i="44" s="1"/>
  <c r="H107" i="6"/>
  <c r="D86" i="44"/>
  <c r="D110" i="44" s="1"/>
  <c r="D111" i="6"/>
  <c r="G111" i="6"/>
  <c r="H101" i="6"/>
  <c r="I156" i="6"/>
  <c r="G82" i="44"/>
  <c r="G106" i="44" s="1"/>
  <c r="H108" i="6"/>
  <c r="H91" i="6"/>
  <c r="H94" i="6"/>
  <c r="E123" i="6"/>
  <c r="E136" i="6" s="1"/>
  <c r="L7" i="49" s="1"/>
  <c r="C126" i="6"/>
  <c r="C136" i="6" s="1"/>
  <c r="C163" i="6"/>
  <c r="H133" i="6"/>
  <c r="D185" i="6" s="1"/>
  <c r="D136" i="6"/>
  <c r="K7" i="49" s="1"/>
  <c r="H122" i="6"/>
  <c r="H119" i="6"/>
  <c r="E171" i="6" s="1"/>
  <c r="H116" i="6"/>
  <c r="F168" i="6" s="1"/>
  <c r="I153" i="6"/>
  <c r="G163" i="6"/>
  <c r="I158" i="6"/>
  <c r="I155" i="6"/>
  <c r="H163" i="6"/>
  <c r="I148" i="6"/>
  <c r="E163" i="6"/>
  <c r="H135" i="6"/>
  <c r="H132" i="6"/>
  <c r="H121" i="6"/>
  <c r="E173" i="6" s="1"/>
  <c r="I146" i="6"/>
  <c r="H125" i="6"/>
  <c r="H128" i="6"/>
  <c r="H118" i="6"/>
  <c r="H131" i="6"/>
  <c r="D183" i="6" s="1"/>
  <c r="I160" i="6"/>
  <c r="D163" i="6"/>
  <c r="H127" i="6"/>
  <c r="H124" i="6"/>
  <c r="E176" i="6" s="1"/>
  <c r="G136" i="6"/>
  <c r="N7" i="49" s="1"/>
  <c r="H134" i="6"/>
  <c r="H120" i="6"/>
  <c r="H117" i="6"/>
  <c r="E169" i="6" s="1"/>
  <c r="H130" i="6"/>
  <c r="D182" i="6" s="1"/>
  <c r="F136" i="6"/>
  <c r="M7" i="49" s="1"/>
  <c r="H105" i="28"/>
  <c r="C135" i="28"/>
  <c r="H98" i="28"/>
  <c r="G187" i="9"/>
  <c r="E187" i="9"/>
  <c r="C187" i="9"/>
  <c r="H187" i="9" s="1"/>
  <c r="D187" i="9"/>
  <c r="I149" i="9"/>
  <c r="K149" i="9" s="1"/>
  <c r="D186" i="9"/>
  <c r="I161" i="9"/>
  <c r="K161" i="9" s="1"/>
  <c r="F180" i="9"/>
  <c r="G180" i="9"/>
  <c r="I144" i="9"/>
  <c r="K144" i="9" s="1"/>
  <c r="C163" i="9"/>
  <c r="H131" i="9"/>
  <c r="F183" i="9"/>
  <c r="C180" i="9"/>
  <c r="C169" i="9"/>
  <c r="G133" i="9"/>
  <c r="H108" i="9"/>
  <c r="G117" i="9"/>
  <c r="G136" i="9" s="1"/>
  <c r="N8" i="49" s="1"/>
  <c r="G111" i="9"/>
  <c r="H92" i="9"/>
  <c r="C186" i="9"/>
  <c r="G186" i="9"/>
  <c r="H125" i="9"/>
  <c r="I160" i="9"/>
  <c r="K160" i="9" s="1"/>
  <c r="F177" i="9"/>
  <c r="F176" i="9"/>
  <c r="F173" i="9"/>
  <c r="D180" i="9"/>
  <c r="F124" i="9"/>
  <c r="H99" i="9"/>
  <c r="D136" i="9"/>
  <c r="K8" i="49" s="1"/>
  <c r="I154" i="9"/>
  <c r="K154" i="9" s="1"/>
  <c r="I156" i="9"/>
  <c r="K156" i="9" s="1"/>
  <c r="D182" i="9"/>
  <c r="I157" i="9"/>
  <c r="K157" i="9" s="1"/>
  <c r="D177" i="9"/>
  <c r="I145" i="9"/>
  <c r="K145" i="9" s="1"/>
  <c r="E131" i="9"/>
  <c r="H106" i="9"/>
  <c r="H124" i="9"/>
  <c r="G176" i="9" s="1"/>
  <c r="C121" i="9"/>
  <c r="H121" i="9" s="1"/>
  <c r="H96" i="9"/>
  <c r="C111" i="9"/>
  <c r="H111" i="9" s="1"/>
  <c r="H138" i="9" s="1"/>
  <c r="J147" i="9"/>
  <c r="I147" i="9"/>
  <c r="K147" i="9" s="1"/>
  <c r="H163" i="9"/>
  <c r="E186" i="9"/>
  <c r="D176" i="9"/>
  <c r="C170" i="9"/>
  <c r="H170" i="9" s="1"/>
  <c r="H133" i="9"/>
  <c r="E185" i="9" s="1"/>
  <c r="D122" i="9"/>
  <c r="H122" i="9" s="1"/>
  <c r="E174" i="9" s="1"/>
  <c r="H97" i="9"/>
  <c r="D111" i="9"/>
  <c r="H119" i="9"/>
  <c r="H123" i="9"/>
  <c r="H120" i="9"/>
  <c r="E172" i="9" s="1"/>
  <c r="G182" i="9"/>
  <c r="I148" i="9"/>
  <c r="K148" i="9" s="1"/>
  <c r="D163" i="9"/>
  <c r="D172" i="9"/>
  <c r="I151" i="9"/>
  <c r="K151" i="9" s="1"/>
  <c r="H117" i="9"/>
  <c r="K143" i="9"/>
  <c r="E176" i="9"/>
  <c r="E169" i="9"/>
  <c r="E163" i="9"/>
  <c r="D174" i="9"/>
  <c r="C176" i="9"/>
  <c r="F132" i="9"/>
  <c r="H132" i="9" s="1"/>
  <c r="H107" i="9"/>
  <c r="F116" i="9"/>
  <c r="F136" i="9" s="1"/>
  <c r="M8" i="49" s="1"/>
  <c r="H91" i="9"/>
  <c r="E136" i="9"/>
  <c r="L8" i="49" s="1"/>
  <c r="I150" i="9"/>
  <c r="K150" i="9" s="1"/>
  <c r="F187" i="9"/>
  <c r="E173" i="9"/>
  <c r="D185" i="9"/>
  <c r="D175" i="9"/>
  <c r="D169" i="9"/>
  <c r="E123" i="9"/>
  <c r="E111" i="9"/>
  <c r="H98" i="9"/>
  <c r="D130" i="9"/>
  <c r="H130" i="9" s="1"/>
  <c r="C182" i="9" s="1"/>
  <c r="H105" i="9"/>
  <c r="H127" i="9"/>
  <c r="C129" i="9"/>
  <c r="H129" i="9" s="1"/>
  <c r="H104" i="9"/>
  <c r="H126" i="9"/>
  <c r="C168" i="27"/>
  <c r="D168" i="27"/>
  <c r="F168" i="27"/>
  <c r="G168" i="27"/>
  <c r="E168" i="27"/>
  <c r="I151" i="27"/>
  <c r="G179" i="27"/>
  <c r="F177" i="27"/>
  <c r="I149" i="27"/>
  <c r="F163" i="27"/>
  <c r="I162" i="27"/>
  <c r="D187" i="27"/>
  <c r="D177" i="27"/>
  <c r="I152" i="27"/>
  <c r="G123" i="27"/>
  <c r="H123" i="27" s="1"/>
  <c r="F122" i="27"/>
  <c r="C117" i="27"/>
  <c r="H117" i="27" s="1"/>
  <c r="C111" i="27"/>
  <c r="C78" i="44"/>
  <c r="C102" i="44" s="1"/>
  <c r="G76" i="44"/>
  <c r="G100" i="44" s="1"/>
  <c r="I160" i="27"/>
  <c r="D185" i="27"/>
  <c r="I157" i="27"/>
  <c r="C180" i="27"/>
  <c r="H180" i="27" s="1"/>
  <c r="H96" i="27"/>
  <c r="D126" i="27"/>
  <c r="H126" i="27" s="1"/>
  <c r="H101" i="27"/>
  <c r="H95" i="27"/>
  <c r="C119" i="27"/>
  <c r="C136" i="27"/>
  <c r="H122" i="27"/>
  <c r="F174" i="27" s="1"/>
  <c r="E177" i="27"/>
  <c r="D174" i="27"/>
  <c r="C179" i="27"/>
  <c r="F179" i="27"/>
  <c r="H124" i="27"/>
  <c r="G177" i="27"/>
  <c r="C177" i="27"/>
  <c r="H177" i="27" s="1"/>
  <c r="F180" i="27"/>
  <c r="G180" i="27"/>
  <c r="E179" i="27"/>
  <c r="H100" i="27"/>
  <c r="G178" i="27"/>
  <c r="E186" i="27"/>
  <c r="I148" i="27"/>
  <c r="I144" i="27"/>
  <c r="I163" i="27" s="1"/>
  <c r="D163" i="27"/>
  <c r="H132" i="27"/>
  <c r="H104" i="27"/>
  <c r="D134" i="27"/>
  <c r="H134" i="27" s="1"/>
  <c r="H109" i="27"/>
  <c r="H131" i="27"/>
  <c r="H130" i="27"/>
  <c r="C182" i="27" s="1"/>
  <c r="H135" i="27"/>
  <c r="E187" i="27" s="1"/>
  <c r="H129" i="27"/>
  <c r="H102" i="27"/>
  <c r="I159" i="27"/>
  <c r="C184" i="27"/>
  <c r="F183" i="27"/>
  <c r="I158" i="27"/>
  <c r="D180" i="27"/>
  <c r="E119" i="27"/>
  <c r="E111" i="27"/>
  <c r="E136" i="27"/>
  <c r="L27" i="49" s="1"/>
  <c r="D118" i="27"/>
  <c r="H93" i="27"/>
  <c r="D111" i="27"/>
  <c r="F81" i="44"/>
  <c r="H103" i="27"/>
  <c r="C163" i="27"/>
  <c r="C178" i="27"/>
  <c r="I153" i="27"/>
  <c r="C185" i="27"/>
  <c r="E185" i="27"/>
  <c r="H163" i="27"/>
  <c r="H168" i="27"/>
  <c r="G121" i="27"/>
  <c r="G136" i="27" s="1"/>
  <c r="N27" i="49" s="1"/>
  <c r="G111" i="27"/>
  <c r="F120" i="27"/>
  <c r="F111" i="27"/>
  <c r="E121" i="27"/>
  <c r="H121" i="27" s="1"/>
  <c r="H110" i="27"/>
  <c r="I162" i="32"/>
  <c r="D163" i="32"/>
  <c r="F134" i="32"/>
  <c r="F136" i="32" s="1"/>
  <c r="M32" i="49" s="1"/>
  <c r="H109" i="32"/>
  <c r="D132" i="32"/>
  <c r="H132" i="32" s="1"/>
  <c r="G184" i="32" s="1"/>
  <c r="H107" i="32"/>
  <c r="C181" i="32"/>
  <c r="F181" i="32"/>
  <c r="D116" i="32"/>
  <c r="D111" i="32"/>
  <c r="H91" i="32"/>
  <c r="H127" i="32"/>
  <c r="E179" i="32" s="1"/>
  <c r="I146" i="32"/>
  <c r="D180" i="32"/>
  <c r="G127" i="32"/>
  <c r="H102" i="32"/>
  <c r="C123" i="32"/>
  <c r="H123" i="32" s="1"/>
  <c r="E175" i="32" s="1"/>
  <c r="C111" i="32"/>
  <c r="H111" i="32" s="1"/>
  <c r="H138" i="32" s="1"/>
  <c r="H98" i="32"/>
  <c r="H120" i="32"/>
  <c r="D172" i="32" s="1"/>
  <c r="I149" i="32"/>
  <c r="H100" i="32"/>
  <c r="F175" i="32"/>
  <c r="F172" i="32"/>
  <c r="H135" i="32"/>
  <c r="H122" i="32"/>
  <c r="C174" i="32" s="1"/>
  <c r="E163" i="32"/>
  <c r="I154" i="32"/>
  <c r="E173" i="32"/>
  <c r="D173" i="32"/>
  <c r="F126" i="32"/>
  <c r="H101" i="32"/>
  <c r="H108" i="32"/>
  <c r="E133" i="32"/>
  <c r="H92" i="32"/>
  <c r="E117" i="32"/>
  <c r="H117" i="32" s="1"/>
  <c r="H125" i="32"/>
  <c r="G183" i="32"/>
  <c r="I158" i="32"/>
  <c r="F174" i="32"/>
  <c r="E78" i="44"/>
  <c r="E102" i="44" s="1"/>
  <c r="G163" i="32"/>
  <c r="G181" i="32"/>
  <c r="D181" i="32"/>
  <c r="I160" i="32"/>
  <c r="H163" i="32"/>
  <c r="G119" i="32"/>
  <c r="H119" i="32" s="1"/>
  <c r="H94" i="32"/>
  <c r="G111" i="32"/>
  <c r="E136" i="32"/>
  <c r="L32" i="49" s="1"/>
  <c r="D124" i="32"/>
  <c r="H124" i="32" s="1"/>
  <c r="H99" i="32"/>
  <c r="H121" i="32"/>
  <c r="H116" i="32"/>
  <c r="E168" i="32" s="1"/>
  <c r="C136" i="32"/>
  <c r="D177" i="32"/>
  <c r="C131" i="32"/>
  <c r="H131" i="32" s="1"/>
  <c r="H106" i="32"/>
  <c r="H128" i="32"/>
  <c r="E177" i="32"/>
  <c r="F168" i="32"/>
  <c r="E183" i="32"/>
  <c r="D185" i="32"/>
  <c r="D174" i="32"/>
  <c r="F118" i="32"/>
  <c r="H118" i="32" s="1"/>
  <c r="F111" i="32"/>
  <c r="H93" i="32"/>
  <c r="H126" i="32"/>
  <c r="H133" i="32"/>
  <c r="H130" i="32"/>
  <c r="I163" i="26"/>
  <c r="H129" i="26"/>
  <c r="G124" i="26"/>
  <c r="F134" i="26"/>
  <c r="F131" i="26"/>
  <c r="F121" i="26"/>
  <c r="H121" i="26" s="1"/>
  <c r="F117" i="26"/>
  <c r="D130" i="26"/>
  <c r="D123" i="26"/>
  <c r="C123" i="26"/>
  <c r="H127" i="26"/>
  <c r="F179" i="26" s="1"/>
  <c r="H133" i="26"/>
  <c r="C126" i="26"/>
  <c r="H126" i="26" s="1"/>
  <c r="F120" i="26"/>
  <c r="E133" i="26"/>
  <c r="E130" i="26"/>
  <c r="E124" i="26"/>
  <c r="D122" i="26"/>
  <c r="C122" i="26"/>
  <c r="D118" i="26"/>
  <c r="C125" i="26"/>
  <c r="C118" i="26"/>
  <c r="H132" i="26"/>
  <c r="D128" i="26"/>
  <c r="G131" i="26"/>
  <c r="G118" i="26"/>
  <c r="F118" i="26"/>
  <c r="D135" i="26"/>
  <c r="H135" i="26" s="1"/>
  <c r="D131" i="26"/>
  <c r="D124" i="26"/>
  <c r="C130" i="26"/>
  <c r="H130" i="26" s="1"/>
  <c r="C117" i="26"/>
  <c r="H33" i="44"/>
  <c r="D99" i="46"/>
  <c r="H79" i="46"/>
  <c r="D179" i="26"/>
  <c r="F185" i="26"/>
  <c r="H90" i="46"/>
  <c r="G42" i="46"/>
  <c r="H83" i="46"/>
  <c r="G184" i="26"/>
  <c r="D184" i="26"/>
  <c r="C184" i="26"/>
  <c r="F184" i="26"/>
  <c r="E184" i="26"/>
  <c r="H95" i="46"/>
  <c r="F47" i="46"/>
  <c r="C167" i="44"/>
  <c r="C202" i="44"/>
  <c r="C193" i="44"/>
  <c r="D40" i="44"/>
  <c r="E52" i="26"/>
  <c r="E26" i="44"/>
  <c r="E40" i="44" s="1"/>
  <c r="E109" i="46"/>
  <c r="H70" i="26"/>
  <c r="F125" i="26"/>
  <c r="C182" i="44"/>
  <c r="C198" i="44"/>
  <c r="C173" i="44"/>
  <c r="F120" i="46"/>
  <c r="F37" i="44"/>
  <c r="G33" i="44"/>
  <c r="G306" i="26"/>
  <c r="G356" i="26" s="1"/>
  <c r="G116" i="46"/>
  <c r="H38" i="26"/>
  <c r="H73" i="26"/>
  <c r="F56" i="44"/>
  <c r="F128" i="26"/>
  <c r="H128" i="26" s="1"/>
  <c r="D62" i="44"/>
  <c r="D111" i="44" s="1"/>
  <c r="D134" i="26"/>
  <c r="H79" i="26"/>
  <c r="D81" i="26"/>
  <c r="H39" i="26"/>
  <c r="E110" i="46"/>
  <c r="E300" i="26"/>
  <c r="E350" i="26" s="1"/>
  <c r="H350" i="26"/>
  <c r="G31" i="44"/>
  <c r="G304" i="26"/>
  <c r="G354" i="26" s="1"/>
  <c r="H354" i="26"/>
  <c r="C176" i="44"/>
  <c r="C171" i="44"/>
  <c r="C181" i="44"/>
  <c r="F123" i="46"/>
  <c r="H49" i="26"/>
  <c r="D185" i="26" s="1"/>
  <c r="H45" i="26"/>
  <c r="F181" i="26" s="1"/>
  <c r="C221" i="26"/>
  <c r="C222" i="26"/>
  <c r="C248" i="26"/>
  <c r="C254" i="26"/>
  <c r="C256" i="26"/>
  <c r="C233" i="26"/>
  <c r="C228" i="26"/>
  <c r="C243" i="26"/>
  <c r="C245" i="26"/>
  <c r="C223" i="26"/>
  <c r="C229" i="26"/>
  <c r="C231" i="26"/>
  <c r="C260" i="26"/>
  <c r="C261" i="26"/>
  <c r="C259" i="26"/>
  <c r="C253" i="26"/>
  <c r="C218" i="26"/>
  <c r="C220" i="26"/>
  <c r="C249" i="26"/>
  <c r="C235" i="26"/>
  <c r="C236" i="26"/>
  <c r="C225" i="26"/>
  <c r="C224" i="26"/>
  <c r="C234" i="26"/>
  <c r="C251" i="26"/>
  <c r="C257" i="26"/>
  <c r="C262" i="26"/>
  <c r="C226" i="26"/>
  <c r="C255" i="26"/>
  <c r="C232" i="26"/>
  <c r="C237" i="26"/>
  <c r="B26" i="49"/>
  <c r="B43" i="49" s="1"/>
  <c r="C219" i="26"/>
  <c r="C246" i="26"/>
  <c r="C247" i="26"/>
  <c r="C227" i="26"/>
  <c r="C258" i="26"/>
  <c r="E45" i="44"/>
  <c r="E94" i="44" s="1"/>
  <c r="E81" i="26"/>
  <c r="E117" i="26"/>
  <c r="D52" i="26"/>
  <c r="D303" i="26"/>
  <c r="D353" i="26" s="1"/>
  <c r="H43" i="26"/>
  <c r="H304" i="26" s="1"/>
  <c r="M24" i="48" s="1"/>
  <c r="F52" i="26"/>
  <c r="H52" i="26" s="1"/>
  <c r="F295" i="26"/>
  <c r="F345" i="26" s="1"/>
  <c r="H65" i="26"/>
  <c r="E120" i="26"/>
  <c r="H120" i="26" s="1"/>
  <c r="F311" i="26"/>
  <c r="F361" i="26" s="1"/>
  <c r="F38" i="44"/>
  <c r="H38" i="44" s="1"/>
  <c r="G298" i="26"/>
  <c r="G348" i="26" s="1"/>
  <c r="G52" i="26"/>
  <c r="H50" i="26"/>
  <c r="C121" i="46"/>
  <c r="H42" i="26"/>
  <c r="H303" i="26" s="1"/>
  <c r="L24" i="48" s="1"/>
  <c r="C303" i="26"/>
  <c r="C353" i="26" s="1"/>
  <c r="H353" i="26"/>
  <c r="H34" i="26"/>
  <c r="C105" i="46"/>
  <c r="G81" i="26"/>
  <c r="G119" i="26"/>
  <c r="G50" i="44"/>
  <c r="G64" i="44" s="1"/>
  <c r="G122" i="26"/>
  <c r="G99" i="44"/>
  <c r="C178" i="44"/>
  <c r="C200" i="44"/>
  <c r="C209" i="44" s="1"/>
  <c r="G113" i="46"/>
  <c r="G303" i="26"/>
  <c r="G353" i="26" s="1"/>
  <c r="G30" i="44"/>
  <c r="H37" i="26"/>
  <c r="F50" i="44"/>
  <c r="H67" i="26"/>
  <c r="F122" i="26"/>
  <c r="E182" i="26"/>
  <c r="F182" i="26"/>
  <c r="H32" i="26"/>
  <c r="E74" i="44"/>
  <c r="E98" i="44" s="1"/>
  <c r="F82" i="44"/>
  <c r="F106" i="44" s="1"/>
  <c r="H104" i="19"/>
  <c r="I157" i="19"/>
  <c r="H99" i="19"/>
  <c r="I160" i="19"/>
  <c r="H94" i="19"/>
  <c r="I161" i="19"/>
  <c r="C72" i="44"/>
  <c r="H105" i="19"/>
  <c r="I151" i="19"/>
  <c r="I156" i="19"/>
  <c r="H95" i="19"/>
  <c r="I149" i="19"/>
  <c r="G111" i="19"/>
  <c r="D111" i="19"/>
  <c r="C79" i="44"/>
  <c r="C103" i="44" s="1"/>
  <c r="G163" i="19"/>
  <c r="I147" i="19"/>
  <c r="F111" i="19"/>
  <c r="H163" i="16"/>
  <c r="C183" i="16"/>
  <c r="G183" i="16"/>
  <c r="I162" i="16"/>
  <c r="D184" i="16"/>
  <c r="I144" i="16"/>
  <c r="I143" i="16"/>
  <c r="E163" i="16"/>
  <c r="I152" i="16"/>
  <c r="D177" i="16"/>
  <c r="I154" i="16"/>
  <c r="H92" i="16"/>
  <c r="D136" i="16"/>
  <c r="K14" i="49" s="1"/>
  <c r="H133" i="16"/>
  <c r="H106" i="16"/>
  <c r="C121" i="16"/>
  <c r="H121" i="16" s="1"/>
  <c r="H96" i="16"/>
  <c r="C111" i="16"/>
  <c r="H118" i="16"/>
  <c r="D170" i="16" s="1"/>
  <c r="C163" i="16"/>
  <c r="I159" i="16"/>
  <c r="F187" i="16"/>
  <c r="F183" i="16"/>
  <c r="E187" i="16"/>
  <c r="H187" i="16" s="1"/>
  <c r="E170" i="16"/>
  <c r="D186" i="16"/>
  <c r="I161" i="16"/>
  <c r="D172" i="16"/>
  <c r="D163" i="16"/>
  <c r="I147" i="16"/>
  <c r="G172" i="16"/>
  <c r="C172" i="16"/>
  <c r="D122" i="16"/>
  <c r="H122" i="16" s="1"/>
  <c r="H97" i="16"/>
  <c r="H119" i="16"/>
  <c r="H124" i="16"/>
  <c r="F176" i="16" s="1"/>
  <c r="H117" i="16"/>
  <c r="C169" i="16" s="1"/>
  <c r="I150" i="16"/>
  <c r="G182" i="16"/>
  <c r="I157" i="16"/>
  <c r="H100" i="16"/>
  <c r="H91" i="16"/>
  <c r="H130" i="16"/>
  <c r="H123" i="16"/>
  <c r="E175" i="16" s="1"/>
  <c r="D178" i="16"/>
  <c r="I153" i="16"/>
  <c r="I155" i="16"/>
  <c r="G178" i="16"/>
  <c r="F181" i="16"/>
  <c r="I149" i="16"/>
  <c r="E171" i="16"/>
  <c r="D185" i="16"/>
  <c r="G177" i="16"/>
  <c r="C177" i="16"/>
  <c r="H177" i="16" s="1"/>
  <c r="F116" i="16"/>
  <c r="F136" i="16" s="1"/>
  <c r="M14" i="49" s="1"/>
  <c r="F111" i="16"/>
  <c r="H105" i="16"/>
  <c r="D130" i="16"/>
  <c r="H127" i="16"/>
  <c r="F163" i="16"/>
  <c r="E182" i="16"/>
  <c r="I148" i="16"/>
  <c r="H108" i="16"/>
  <c r="H132" i="16"/>
  <c r="E184" i="16" s="1"/>
  <c r="C129" i="16"/>
  <c r="H129" i="16" s="1"/>
  <c r="H104" i="16"/>
  <c r="H126" i="16"/>
  <c r="E173" i="16"/>
  <c r="E169" i="16"/>
  <c r="D171" i="16"/>
  <c r="G186" i="16"/>
  <c r="C186" i="16"/>
  <c r="G187" i="16"/>
  <c r="H128" i="16"/>
  <c r="E180" i="16" s="1"/>
  <c r="H116" i="16"/>
  <c r="E168" i="16" s="1"/>
  <c r="E111" i="16"/>
  <c r="C173" i="33"/>
  <c r="I144" i="33"/>
  <c r="G163" i="33"/>
  <c r="I152" i="33"/>
  <c r="D182" i="33"/>
  <c r="I157" i="33"/>
  <c r="D170" i="33"/>
  <c r="H182" i="33"/>
  <c r="C179" i="33"/>
  <c r="H179" i="33" s="1"/>
  <c r="F179" i="33"/>
  <c r="H99" i="33"/>
  <c r="D124" i="33"/>
  <c r="H124" i="33" s="1"/>
  <c r="I150" i="33"/>
  <c r="C175" i="33"/>
  <c r="H175" i="33" s="1"/>
  <c r="F176" i="33"/>
  <c r="I146" i="33"/>
  <c r="C185" i="33"/>
  <c r="C163" i="33"/>
  <c r="I145" i="33"/>
  <c r="G136" i="33"/>
  <c r="N34" i="49" s="1"/>
  <c r="H109" i="33"/>
  <c r="F134" i="33"/>
  <c r="H93" i="33"/>
  <c r="F118" i="33"/>
  <c r="H134" i="33"/>
  <c r="F186" i="33" s="1"/>
  <c r="H106" i="33"/>
  <c r="C131" i="33"/>
  <c r="H131" i="33" s="1"/>
  <c r="C183" i="33" s="1"/>
  <c r="I153" i="33"/>
  <c r="F163" i="33"/>
  <c r="F172" i="33"/>
  <c r="D184" i="33"/>
  <c r="D172" i="33"/>
  <c r="C170" i="33"/>
  <c r="H133" i="33"/>
  <c r="H121" i="33"/>
  <c r="G173" i="33" s="1"/>
  <c r="H118" i="33"/>
  <c r="G170" i="33" s="1"/>
  <c r="E176" i="33"/>
  <c r="D183" i="33"/>
  <c r="D173" i="33"/>
  <c r="I161" i="33"/>
  <c r="H163" i="33"/>
  <c r="H132" i="33"/>
  <c r="H120" i="33"/>
  <c r="F181" i="33"/>
  <c r="E172" i="33"/>
  <c r="D187" i="33"/>
  <c r="I162" i="33"/>
  <c r="H94" i="33"/>
  <c r="G119" i="33"/>
  <c r="H119" i="33" s="1"/>
  <c r="D174" i="33"/>
  <c r="H174" i="33" s="1"/>
  <c r="C187" i="33"/>
  <c r="H91" i="33"/>
  <c r="D111" i="33"/>
  <c r="D116" i="33"/>
  <c r="D136" i="33" s="1"/>
  <c r="K34" i="49" s="1"/>
  <c r="F187" i="33"/>
  <c r="E163" i="33"/>
  <c r="E170" i="33"/>
  <c r="F111" i="33"/>
  <c r="H92" i="33"/>
  <c r="E111" i="33"/>
  <c r="E117" i="33"/>
  <c r="H129" i="33"/>
  <c r="E181" i="33" s="1"/>
  <c r="H126" i="33"/>
  <c r="G178" i="33" s="1"/>
  <c r="F170" i="33"/>
  <c r="E173" i="33"/>
  <c r="H135" i="33"/>
  <c r="G187" i="33" s="1"/>
  <c r="H128" i="33"/>
  <c r="H125" i="33"/>
  <c r="C136" i="33"/>
  <c r="H96" i="33"/>
  <c r="C111" i="33"/>
  <c r="H111" i="33" s="1"/>
  <c r="H138" i="33" s="1"/>
  <c r="H104" i="33"/>
  <c r="F116" i="33"/>
  <c r="F136" i="33" s="1"/>
  <c r="M34" i="49" s="1"/>
  <c r="F185" i="34"/>
  <c r="G185" i="34"/>
  <c r="E185" i="34"/>
  <c r="C185" i="34"/>
  <c r="E169" i="34"/>
  <c r="E130" i="34"/>
  <c r="H105" i="34"/>
  <c r="C186" i="34"/>
  <c r="G186" i="34"/>
  <c r="E186" i="34"/>
  <c r="I161" i="34"/>
  <c r="D163" i="34"/>
  <c r="I146" i="34"/>
  <c r="H135" i="34"/>
  <c r="E111" i="34"/>
  <c r="E136" i="34"/>
  <c r="L35" i="49" s="1"/>
  <c r="H123" i="34"/>
  <c r="C120" i="34"/>
  <c r="H95" i="34"/>
  <c r="H117" i="34"/>
  <c r="E83" i="44"/>
  <c r="E107" i="44" s="1"/>
  <c r="F182" i="34"/>
  <c r="D187" i="34"/>
  <c r="I162" i="34"/>
  <c r="D121" i="34"/>
  <c r="H121" i="34" s="1"/>
  <c r="D111" i="34"/>
  <c r="H111" i="34" s="1"/>
  <c r="H138" i="34" s="1"/>
  <c r="J163" i="34" s="1"/>
  <c r="H96" i="34"/>
  <c r="H118" i="34"/>
  <c r="H126" i="34"/>
  <c r="E178" i="34" s="1"/>
  <c r="H122" i="34"/>
  <c r="H119" i="34"/>
  <c r="C171" i="34" s="1"/>
  <c r="D169" i="34"/>
  <c r="C173" i="34"/>
  <c r="F136" i="34"/>
  <c r="M35" i="49" s="1"/>
  <c r="E171" i="34"/>
  <c r="D186" i="34"/>
  <c r="G132" i="34"/>
  <c r="H132" i="34" s="1"/>
  <c r="H107" i="34"/>
  <c r="H125" i="34"/>
  <c r="G170" i="34"/>
  <c r="G163" i="34"/>
  <c r="I145" i="34"/>
  <c r="I163" i="34" s="1"/>
  <c r="E163" i="34"/>
  <c r="C175" i="34"/>
  <c r="C163" i="34"/>
  <c r="I150" i="34"/>
  <c r="F187" i="34"/>
  <c r="F171" i="34"/>
  <c r="D185" i="34"/>
  <c r="D173" i="34"/>
  <c r="G116" i="34"/>
  <c r="G136" i="34" s="1"/>
  <c r="N35" i="49" s="1"/>
  <c r="H91" i="34"/>
  <c r="H124" i="34"/>
  <c r="H104" i="34"/>
  <c r="D129" i="34"/>
  <c r="H129" i="34" s="1"/>
  <c r="G181" i="34" s="1"/>
  <c r="C128" i="34"/>
  <c r="H128" i="34" s="1"/>
  <c r="D180" i="34" s="1"/>
  <c r="H103" i="34"/>
  <c r="F178" i="34"/>
  <c r="F186" i="34"/>
  <c r="F176" i="34"/>
  <c r="E187" i="34"/>
  <c r="D174" i="34"/>
  <c r="C182" i="34"/>
  <c r="F123" i="34"/>
  <c r="H98" i="34"/>
  <c r="F111" i="34"/>
  <c r="H131" i="34"/>
  <c r="E183" i="34" s="1"/>
  <c r="H130" i="34"/>
  <c r="H127" i="34"/>
  <c r="D179" i="34" s="1"/>
  <c r="G69" i="44"/>
  <c r="G93" i="44" s="1"/>
  <c r="C186" i="17"/>
  <c r="G186" i="17"/>
  <c r="D186" i="17"/>
  <c r="G85" i="44"/>
  <c r="G109" i="44" s="1"/>
  <c r="E178" i="17"/>
  <c r="F186" i="17"/>
  <c r="F169" i="17"/>
  <c r="E181" i="17"/>
  <c r="D187" i="17"/>
  <c r="H117" i="17"/>
  <c r="C169" i="17" s="1"/>
  <c r="G178" i="17"/>
  <c r="H107" i="17"/>
  <c r="I146" i="17"/>
  <c r="G171" i="17"/>
  <c r="G180" i="17"/>
  <c r="G181" i="17"/>
  <c r="F172" i="17"/>
  <c r="E173" i="17"/>
  <c r="E169" i="17"/>
  <c r="E163" i="17"/>
  <c r="I144" i="17"/>
  <c r="C120" i="17"/>
  <c r="H120" i="17" s="1"/>
  <c r="G172" i="17" s="1"/>
  <c r="H95" i="17"/>
  <c r="H116" i="17"/>
  <c r="E180" i="17"/>
  <c r="I155" i="17"/>
  <c r="F181" i="17"/>
  <c r="E187" i="17"/>
  <c r="D169" i="17"/>
  <c r="F123" i="17"/>
  <c r="H123" i="17" s="1"/>
  <c r="F111" i="17"/>
  <c r="H98" i="17"/>
  <c r="H131" i="17"/>
  <c r="D177" i="17"/>
  <c r="C177" i="17"/>
  <c r="F177" i="17"/>
  <c r="H122" i="17"/>
  <c r="E171" i="17"/>
  <c r="D185" i="17"/>
  <c r="I147" i="17"/>
  <c r="F136" i="17"/>
  <c r="M15" i="49" s="1"/>
  <c r="H128" i="17"/>
  <c r="C171" i="17"/>
  <c r="D171" i="17"/>
  <c r="F171" i="17"/>
  <c r="G169" i="17"/>
  <c r="G163" i="17"/>
  <c r="F176" i="17"/>
  <c r="E186" i="17"/>
  <c r="D181" i="17"/>
  <c r="H181" i="17" s="1"/>
  <c r="C187" i="17"/>
  <c r="H187" i="17" s="1"/>
  <c r="I143" i="17"/>
  <c r="H163" i="17"/>
  <c r="E122" i="17"/>
  <c r="E136" i="17" s="1"/>
  <c r="L15" i="49" s="1"/>
  <c r="E111" i="17"/>
  <c r="H111" i="17" s="1"/>
  <c r="H138" i="17" s="1"/>
  <c r="H97" i="17"/>
  <c r="H133" i="17"/>
  <c r="H130" i="17"/>
  <c r="H124" i="17"/>
  <c r="C178" i="17"/>
  <c r="F178" i="17"/>
  <c r="E183" i="17"/>
  <c r="F131" i="17"/>
  <c r="H106" i="17"/>
  <c r="C136" i="17"/>
  <c r="C179" i="17"/>
  <c r="E179" i="17"/>
  <c r="G179" i="17"/>
  <c r="G111" i="17"/>
  <c r="G116" i="17"/>
  <c r="G136" i="17" s="1"/>
  <c r="N15" i="49" s="1"/>
  <c r="H91" i="17"/>
  <c r="D121" i="17"/>
  <c r="H121" i="17" s="1"/>
  <c r="H96" i="17"/>
  <c r="F187" i="17"/>
  <c r="I162" i="17"/>
  <c r="C176" i="17"/>
  <c r="E130" i="17"/>
  <c r="H105" i="17"/>
  <c r="H118" i="17"/>
  <c r="H132" i="17"/>
  <c r="I161" i="17"/>
  <c r="F170" i="17"/>
  <c r="F163" i="17"/>
  <c r="I157" i="21"/>
  <c r="F136" i="21"/>
  <c r="M20" i="49" s="1"/>
  <c r="G180" i="21"/>
  <c r="F180" i="21"/>
  <c r="H116" i="21"/>
  <c r="C136" i="21"/>
  <c r="I156" i="21"/>
  <c r="F185" i="21"/>
  <c r="C185" i="21"/>
  <c r="H127" i="21"/>
  <c r="D136" i="21"/>
  <c r="K20" i="49" s="1"/>
  <c r="H134" i="21"/>
  <c r="H125" i="21"/>
  <c r="E180" i="21"/>
  <c r="G163" i="21"/>
  <c r="I154" i="21"/>
  <c r="I152" i="21"/>
  <c r="F177" i="21"/>
  <c r="F174" i="21"/>
  <c r="C183" i="21"/>
  <c r="G183" i="21"/>
  <c r="F183" i="21"/>
  <c r="I149" i="21"/>
  <c r="C180" i="21"/>
  <c r="H129" i="21"/>
  <c r="C176" i="21"/>
  <c r="D176" i="21"/>
  <c r="G176" i="21"/>
  <c r="E176" i="21"/>
  <c r="G136" i="21"/>
  <c r="N20" i="49" s="1"/>
  <c r="H118" i="21"/>
  <c r="G181" i="21"/>
  <c r="F181" i="21"/>
  <c r="F163" i="21"/>
  <c r="E173" i="21"/>
  <c r="E163" i="21"/>
  <c r="D187" i="21"/>
  <c r="I147" i="21"/>
  <c r="E136" i="21"/>
  <c r="L20" i="49" s="1"/>
  <c r="H135" i="21"/>
  <c r="H122" i="21"/>
  <c r="H119" i="21"/>
  <c r="G171" i="21" s="1"/>
  <c r="H120" i="21"/>
  <c r="F187" i="21"/>
  <c r="D180" i="21"/>
  <c r="H130" i="21"/>
  <c r="C175" i="21"/>
  <c r="H175" i="21" s="1"/>
  <c r="D175" i="21"/>
  <c r="E175" i="21"/>
  <c r="H121" i="21"/>
  <c r="H117" i="21"/>
  <c r="D168" i="21"/>
  <c r="H126" i="21"/>
  <c r="E171" i="21"/>
  <c r="D174" i="21"/>
  <c r="I146" i="21"/>
  <c r="I144" i="21"/>
  <c r="I157" i="62"/>
  <c r="F136" i="62"/>
  <c r="M22" i="49" s="1"/>
  <c r="H119" i="62"/>
  <c r="D136" i="62"/>
  <c r="K22" i="49" s="1"/>
  <c r="H127" i="62"/>
  <c r="H124" i="62"/>
  <c r="E171" i="62"/>
  <c r="E163" i="62"/>
  <c r="H134" i="62"/>
  <c r="H118" i="62"/>
  <c r="H117" i="62"/>
  <c r="D170" i="62"/>
  <c r="I145" i="62"/>
  <c r="D163" i="62"/>
  <c r="H123" i="62"/>
  <c r="F175" i="62" s="1"/>
  <c r="C172" i="62"/>
  <c r="H172" i="62" s="1"/>
  <c r="G172" i="62"/>
  <c r="E170" i="62"/>
  <c r="G187" i="62"/>
  <c r="C187" i="62"/>
  <c r="H187" i="62" s="1"/>
  <c r="E136" i="62"/>
  <c r="L22" i="49" s="1"/>
  <c r="H121" i="62"/>
  <c r="F173" i="62" s="1"/>
  <c r="H122" i="62"/>
  <c r="E181" i="62"/>
  <c r="I156" i="62"/>
  <c r="E175" i="62"/>
  <c r="I150" i="62"/>
  <c r="H125" i="62"/>
  <c r="G163" i="62"/>
  <c r="E183" i="62"/>
  <c r="H126" i="62"/>
  <c r="H116" i="62"/>
  <c r="G168" i="62" s="1"/>
  <c r="C136" i="62"/>
  <c r="F171" i="62"/>
  <c r="H131" i="62"/>
  <c r="H128" i="62"/>
  <c r="F170" i="62"/>
  <c r="F163" i="62"/>
  <c r="E176" i="62"/>
  <c r="I151" i="62"/>
  <c r="D187" i="62"/>
  <c r="I162" i="62"/>
  <c r="D172" i="62"/>
  <c r="I147" i="62"/>
  <c r="H163" i="62"/>
  <c r="G136" i="62"/>
  <c r="N22" i="49" s="1"/>
  <c r="H132" i="62"/>
  <c r="H129" i="62"/>
  <c r="C181" i="62" s="1"/>
  <c r="H133" i="62"/>
  <c r="H130" i="62"/>
  <c r="C182" i="62" s="1"/>
  <c r="I146" i="62"/>
  <c r="I144" i="62"/>
  <c r="I163" i="62" s="1"/>
  <c r="D82" i="44"/>
  <c r="F72" i="44"/>
  <c r="F96" i="44" s="1"/>
  <c r="E180" i="18"/>
  <c r="F180" i="18"/>
  <c r="G180" i="18"/>
  <c r="C180" i="18"/>
  <c r="H180" i="18" s="1"/>
  <c r="G182" i="18"/>
  <c r="I157" i="18"/>
  <c r="D163" i="18"/>
  <c r="H134" i="18"/>
  <c r="C186" i="18" s="1"/>
  <c r="G175" i="18"/>
  <c r="F163" i="18"/>
  <c r="I161" i="18"/>
  <c r="I149" i="18"/>
  <c r="C171" i="18"/>
  <c r="H99" i="18"/>
  <c r="F124" i="18"/>
  <c r="H127" i="18"/>
  <c r="H116" i="18"/>
  <c r="G168" i="18" s="1"/>
  <c r="E163" i="18"/>
  <c r="D173" i="18"/>
  <c r="D171" i="18"/>
  <c r="H92" i="18"/>
  <c r="G117" i="18"/>
  <c r="G136" i="18" s="1"/>
  <c r="N16" i="49" s="1"/>
  <c r="H105" i="18"/>
  <c r="D130" i="18"/>
  <c r="H130" i="18"/>
  <c r="E182" i="18" s="1"/>
  <c r="E187" i="18"/>
  <c r="G187" i="18"/>
  <c r="C187" i="18"/>
  <c r="G163" i="18"/>
  <c r="D180" i="18"/>
  <c r="H163" i="18"/>
  <c r="H98" i="18"/>
  <c r="E123" i="18"/>
  <c r="H126" i="18"/>
  <c r="E171" i="18"/>
  <c r="G171" i="18"/>
  <c r="F186" i="18"/>
  <c r="I144" i="18"/>
  <c r="C163" i="18"/>
  <c r="H108" i="18"/>
  <c r="G133" i="18"/>
  <c r="H133" i="18" s="1"/>
  <c r="F111" i="18"/>
  <c r="H91" i="18"/>
  <c r="F116" i="18"/>
  <c r="H104" i="18"/>
  <c r="C129" i="18"/>
  <c r="H129" i="18" s="1"/>
  <c r="H123" i="18"/>
  <c r="I158" i="18"/>
  <c r="G186" i="18"/>
  <c r="H97" i="18"/>
  <c r="D122" i="18"/>
  <c r="D136" i="18" s="1"/>
  <c r="K16" i="49" s="1"/>
  <c r="H118" i="18"/>
  <c r="F170" i="18" s="1"/>
  <c r="H106" i="18"/>
  <c r="E131" i="18"/>
  <c r="E136" i="18" s="1"/>
  <c r="L16" i="49" s="1"/>
  <c r="E186" i="18"/>
  <c r="E181" i="18"/>
  <c r="I156" i="18"/>
  <c r="D187" i="18"/>
  <c r="D170" i="18"/>
  <c r="H107" i="18"/>
  <c r="F132" i="18"/>
  <c r="H132" i="18" s="1"/>
  <c r="D184" i="18" s="1"/>
  <c r="H96" i="18"/>
  <c r="C121" i="18"/>
  <c r="H121" i="18" s="1"/>
  <c r="G173" i="18" s="1"/>
  <c r="I154" i="18"/>
  <c r="F179" i="18"/>
  <c r="C175" i="18"/>
  <c r="I150" i="18"/>
  <c r="I163" i="18" s="1"/>
  <c r="F187" i="18"/>
  <c r="F175" i="18"/>
  <c r="I151" i="18"/>
  <c r="H100" i="18"/>
  <c r="G125" i="18"/>
  <c r="H125" i="18" s="1"/>
  <c r="H124" i="18"/>
  <c r="H120" i="18"/>
  <c r="C172" i="18" s="1"/>
  <c r="H102" i="18"/>
  <c r="E111" i="18"/>
  <c r="H111" i="18" s="1"/>
  <c r="H138" i="18" s="1"/>
  <c r="H110" i="18"/>
  <c r="D111" i="18"/>
  <c r="H94" i="18"/>
  <c r="I153" i="35"/>
  <c r="I155" i="35"/>
  <c r="F163" i="35"/>
  <c r="I143" i="35"/>
  <c r="I154" i="35"/>
  <c r="D163" i="35"/>
  <c r="I156" i="35"/>
  <c r="D134" i="35"/>
  <c r="H134" i="35" s="1"/>
  <c r="H109" i="35"/>
  <c r="C133" i="35"/>
  <c r="H133" i="35" s="1"/>
  <c r="H108" i="35"/>
  <c r="C130" i="35"/>
  <c r="H130" i="35" s="1"/>
  <c r="H105" i="35"/>
  <c r="E185" i="35"/>
  <c r="I160" i="35"/>
  <c r="I144" i="35"/>
  <c r="D174" i="35"/>
  <c r="I161" i="35"/>
  <c r="I149" i="35"/>
  <c r="G116" i="35"/>
  <c r="H91" i="35"/>
  <c r="G111" i="35"/>
  <c r="H135" i="35"/>
  <c r="H132" i="35"/>
  <c r="H95" i="35"/>
  <c r="C120" i="35"/>
  <c r="H120" i="35" s="1"/>
  <c r="C117" i="35"/>
  <c r="H117" i="35" s="1"/>
  <c r="C111" i="35"/>
  <c r="C73" i="44"/>
  <c r="C97" i="44" s="1"/>
  <c r="D121" i="35"/>
  <c r="H96" i="35"/>
  <c r="D118" i="35"/>
  <c r="H118" i="35" s="1"/>
  <c r="E170" i="35" s="1"/>
  <c r="D111" i="35"/>
  <c r="H122" i="35"/>
  <c r="H119" i="35"/>
  <c r="F179" i="35"/>
  <c r="G182" i="35"/>
  <c r="I148" i="35"/>
  <c r="G124" i="35"/>
  <c r="H99" i="35"/>
  <c r="G121" i="35"/>
  <c r="G74" i="44"/>
  <c r="G98" i="44" s="1"/>
  <c r="H123" i="35"/>
  <c r="F136" i="35"/>
  <c r="M36" i="49" s="1"/>
  <c r="C128" i="35"/>
  <c r="H128" i="35" s="1"/>
  <c r="H103" i="35"/>
  <c r="H125" i="35"/>
  <c r="C70" i="44"/>
  <c r="C94" i="44" s="1"/>
  <c r="H104" i="35"/>
  <c r="D129" i="35"/>
  <c r="H129" i="35" s="1"/>
  <c r="D126" i="35"/>
  <c r="H126" i="35" s="1"/>
  <c r="D178" i="35" s="1"/>
  <c r="H101" i="35"/>
  <c r="H127" i="35"/>
  <c r="H124" i="35"/>
  <c r="E131" i="35"/>
  <c r="H131" i="35" s="1"/>
  <c r="D73" i="44"/>
  <c r="D97" i="44" s="1"/>
  <c r="G86" i="44"/>
  <c r="G110" i="44" s="1"/>
  <c r="F73" i="44"/>
  <c r="F97" i="44" s="1"/>
  <c r="H97" i="28"/>
  <c r="I145" i="28"/>
  <c r="E82" i="44"/>
  <c r="E106" i="44" s="1"/>
  <c r="I143" i="28"/>
  <c r="E75" i="44"/>
  <c r="E99" i="44" s="1"/>
  <c r="F80" i="44"/>
  <c r="F104" i="44" s="1"/>
  <c r="H108" i="28"/>
  <c r="E71" i="44"/>
  <c r="E95" i="44" s="1"/>
  <c r="C82" i="44"/>
  <c r="C106" i="44" s="1"/>
  <c r="I151" i="28"/>
  <c r="C85" i="44"/>
  <c r="C109" i="44" s="1"/>
  <c r="E86" i="44"/>
  <c r="E110" i="44" s="1"/>
  <c r="H106" i="19"/>
  <c r="D163" i="19"/>
  <c r="H97" i="19"/>
  <c r="H91" i="19"/>
  <c r="H93" i="19"/>
  <c r="I153" i="19"/>
  <c r="E111" i="19"/>
  <c r="H96" i="19"/>
  <c r="I150" i="19"/>
  <c r="H120" i="19"/>
  <c r="E172" i="19" s="1"/>
  <c r="H130" i="19"/>
  <c r="D182" i="19" s="1"/>
  <c r="C111" i="19"/>
  <c r="G73" i="44"/>
  <c r="G97" i="44" s="1"/>
  <c r="C88" i="44"/>
  <c r="C112" i="44" s="1"/>
  <c r="F75" i="44"/>
  <c r="F99" i="44" s="1"/>
  <c r="D74" i="44"/>
  <c r="D98" i="44" s="1"/>
  <c r="H110" i="19"/>
  <c r="H92" i="19"/>
  <c r="H107" i="19"/>
  <c r="G117" i="19"/>
  <c r="G136" i="19" s="1"/>
  <c r="N17" i="49" s="1"/>
  <c r="F128" i="19"/>
  <c r="H128" i="19" s="1"/>
  <c r="F119" i="19"/>
  <c r="F116" i="19"/>
  <c r="H125" i="19"/>
  <c r="E177" i="19" s="1"/>
  <c r="D118" i="19"/>
  <c r="H118" i="19" s="1"/>
  <c r="H123" i="19"/>
  <c r="F175" i="19" s="1"/>
  <c r="D71" i="44"/>
  <c r="H101" i="19"/>
  <c r="H109" i="19"/>
  <c r="F84" i="44"/>
  <c r="F108" i="44" s="1"/>
  <c r="H124" i="19"/>
  <c r="E176" i="19" s="1"/>
  <c r="C75" i="44"/>
  <c r="C99" i="44" s="1"/>
  <c r="G182" i="19"/>
  <c r="F87" i="44"/>
  <c r="F111" i="44" s="1"/>
  <c r="H135" i="19"/>
  <c r="G187" i="19" s="1"/>
  <c r="H132" i="19"/>
  <c r="E184" i="19" s="1"/>
  <c r="H108" i="19"/>
  <c r="I158" i="19"/>
  <c r="F177" i="19"/>
  <c r="H131" i="19"/>
  <c r="E183" i="19" s="1"/>
  <c r="F172" i="19"/>
  <c r="H117" i="19"/>
  <c r="E136" i="19"/>
  <c r="L17" i="49" s="1"/>
  <c r="C136" i="19"/>
  <c r="H119" i="19"/>
  <c r="D171" i="19" s="1"/>
  <c r="E173" i="19"/>
  <c r="C177" i="19"/>
  <c r="G177" i="19"/>
  <c r="H121" i="19"/>
  <c r="F173" i="19" s="1"/>
  <c r="H129" i="19"/>
  <c r="E181" i="19" s="1"/>
  <c r="H126" i="19"/>
  <c r="F178" i="19" s="1"/>
  <c r="H127" i="19"/>
  <c r="G176" i="19"/>
  <c r="I155" i="19"/>
  <c r="H163" i="19"/>
  <c r="E171" i="19"/>
  <c r="H133" i="19"/>
  <c r="F185" i="19" s="1"/>
  <c r="H122" i="19"/>
  <c r="F174" i="19" s="1"/>
  <c r="C187" i="19"/>
  <c r="H134" i="19"/>
  <c r="I143" i="19"/>
  <c r="F163" i="19"/>
  <c r="I144" i="19"/>
  <c r="D175" i="19"/>
  <c r="I159" i="19"/>
  <c r="I145" i="19"/>
  <c r="C163" i="19"/>
  <c r="I152" i="19"/>
  <c r="E163" i="19"/>
  <c r="D85" i="44"/>
  <c r="D109" i="44" s="1"/>
  <c r="H133" i="28"/>
  <c r="D185" i="28" s="1"/>
  <c r="F134" i="28"/>
  <c r="H134" i="28" s="1"/>
  <c r="F186" i="28" s="1"/>
  <c r="F131" i="28"/>
  <c r="H131" i="28" s="1"/>
  <c r="E183" i="28" s="1"/>
  <c r="H104" i="28"/>
  <c r="D132" i="28"/>
  <c r="D129" i="28"/>
  <c r="H102" i="28"/>
  <c r="D123" i="28"/>
  <c r="H123" i="28" s="1"/>
  <c r="G175" i="28" s="1"/>
  <c r="D120" i="28"/>
  <c r="H106" i="28"/>
  <c r="G70" i="44"/>
  <c r="G94" i="44" s="1"/>
  <c r="D79" i="44"/>
  <c r="D103" i="44" s="1"/>
  <c r="F129" i="28"/>
  <c r="D127" i="28"/>
  <c r="I154" i="28"/>
  <c r="I156" i="28"/>
  <c r="G185" i="28"/>
  <c r="E185" i="28"/>
  <c r="C185" i="28"/>
  <c r="G163" i="28"/>
  <c r="H116" i="28"/>
  <c r="I158" i="28"/>
  <c r="H163" i="28"/>
  <c r="H103" i="28"/>
  <c r="H135" i="28"/>
  <c r="D187" i="28" s="1"/>
  <c r="H92" i="28"/>
  <c r="D117" i="28"/>
  <c r="H117" i="28" s="1"/>
  <c r="F169" i="28" s="1"/>
  <c r="D111" i="28"/>
  <c r="E87" i="44"/>
  <c r="E111" i="44" s="1"/>
  <c r="I146" i="28"/>
  <c r="E163" i="28"/>
  <c r="I148" i="28"/>
  <c r="G120" i="28"/>
  <c r="G111" i="28"/>
  <c r="H109" i="28"/>
  <c r="H118" i="28"/>
  <c r="E170" i="28" s="1"/>
  <c r="I149" i="28"/>
  <c r="F119" i="28"/>
  <c r="H119" i="28" s="1"/>
  <c r="F111" i="28"/>
  <c r="H99" i="28"/>
  <c r="C124" i="28"/>
  <c r="H124" i="28" s="1"/>
  <c r="H121" i="28"/>
  <c r="G173" i="28" s="1"/>
  <c r="C111" i="28"/>
  <c r="I147" i="28"/>
  <c r="I155" i="28"/>
  <c r="D125" i="28"/>
  <c r="H125" i="28" s="1"/>
  <c r="H100" i="28"/>
  <c r="H122" i="28"/>
  <c r="E174" i="28" s="1"/>
  <c r="H93" i="28"/>
  <c r="H91" i="28"/>
  <c r="I162" i="28"/>
  <c r="I161" i="28"/>
  <c r="I157" i="28"/>
  <c r="I152" i="28"/>
  <c r="C163" i="28"/>
  <c r="H94" i="28"/>
  <c r="E111" i="28"/>
  <c r="E126" i="28"/>
  <c r="H126" i="28" s="1"/>
  <c r="E79" i="44"/>
  <c r="E103" i="44" s="1"/>
  <c r="H95" i="28"/>
  <c r="H127" i="28"/>
  <c r="C132" i="28"/>
  <c r="H132" i="28" s="1"/>
  <c r="G184" i="28" s="1"/>
  <c r="H107" i="28"/>
  <c r="H129" i="28"/>
  <c r="G181" i="28" s="1"/>
  <c r="I160" i="28"/>
  <c r="F163" i="28"/>
  <c r="H130" i="28"/>
  <c r="F182" i="28" s="1"/>
  <c r="H128" i="28"/>
  <c r="D180" i="28" s="1"/>
  <c r="H101" i="28"/>
  <c r="D163" i="28"/>
  <c r="I144" i="28"/>
  <c r="E177" i="12"/>
  <c r="I152" i="12"/>
  <c r="I145" i="12"/>
  <c r="H163" i="12"/>
  <c r="G122" i="12"/>
  <c r="G111" i="12"/>
  <c r="C123" i="12"/>
  <c r="H123" i="12" s="1"/>
  <c r="C175" i="12" s="1"/>
  <c r="C111" i="12"/>
  <c r="H98" i="12"/>
  <c r="F186" i="12"/>
  <c r="I161" i="12"/>
  <c r="H117" i="12"/>
  <c r="D169" i="12" s="1"/>
  <c r="D183" i="12"/>
  <c r="I147" i="12"/>
  <c r="E128" i="12"/>
  <c r="H103" i="12"/>
  <c r="C131" i="12"/>
  <c r="H131" i="12" s="1"/>
  <c r="H106" i="12"/>
  <c r="F173" i="12"/>
  <c r="I158" i="12"/>
  <c r="E169" i="12"/>
  <c r="E185" i="12"/>
  <c r="F185" i="12"/>
  <c r="C185" i="12"/>
  <c r="H185" i="12" s="1"/>
  <c r="G177" i="12"/>
  <c r="C177" i="12"/>
  <c r="G130" i="12"/>
  <c r="H130" i="12" s="1"/>
  <c r="C182" i="12" s="1"/>
  <c r="H105" i="12"/>
  <c r="H120" i="12"/>
  <c r="D172" i="12" s="1"/>
  <c r="H122" i="12"/>
  <c r="G175" i="12"/>
  <c r="C163" i="12"/>
  <c r="C179" i="12"/>
  <c r="H179" i="12" s="1"/>
  <c r="I154" i="12"/>
  <c r="F121" i="12"/>
  <c r="F136" i="12" s="1"/>
  <c r="M11" i="49" s="1"/>
  <c r="H96" i="12"/>
  <c r="F111" i="12"/>
  <c r="C170" i="12"/>
  <c r="H170" i="12" s="1"/>
  <c r="G170" i="12"/>
  <c r="D135" i="12"/>
  <c r="H135" i="12" s="1"/>
  <c r="F187" i="12" s="1"/>
  <c r="H110" i="12"/>
  <c r="F163" i="12"/>
  <c r="D175" i="12"/>
  <c r="E168" i="12"/>
  <c r="C168" i="12"/>
  <c r="D168" i="12"/>
  <c r="F168" i="12"/>
  <c r="G184" i="12"/>
  <c r="E184" i="12"/>
  <c r="D119" i="12"/>
  <c r="H119" i="12" s="1"/>
  <c r="D111" i="12"/>
  <c r="H94" i="12"/>
  <c r="F175" i="12"/>
  <c r="H186" i="12"/>
  <c r="H104" i="12"/>
  <c r="F129" i="12"/>
  <c r="H129" i="12" s="1"/>
  <c r="G168" i="12"/>
  <c r="I143" i="12"/>
  <c r="I163" i="12" s="1"/>
  <c r="G176" i="12"/>
  <c r="H176" i="12" s="1"/>
  <c r="I151" i="12"/>
  <c r="I159" i="12"/>
  <c r="C184" i="12"/>
  <c r="H184" i="12" s="1"/>
  <c r="I162" i="12"/>
  <c r="E175" i="12"/>
  <c r="E163" i="12"/>
  <c r="I150" i="12"/>
  <c r="I144" i="12"/>
  <c r="D163" i="12"/>
  <c r="C178" i="12"/>
  <c r="E178" i="12"/>
  <c r="F178" i="12"/>
  <c r="D178" i="12"/>
  <c r="E120" i="12"/>
  <c r="E111" i="12"/>
  <c r="H128" i="12"/>
  <c r="H121" i="12"/>
  <c r="N44" i="48" a="1"/>
  <c r="N44" i="48" s="1"/>
  <c r="G169" i="36"/>
  <c r="F169" i="36"/>
  <c r="D180" i="36"/>
  <c r="C180" i="36"/>
  <c r="I162" i="36"/>
  <c r="H125" i="36"/>
  <c r="C181" i="20"/>
  <c r="D181" i="20"/>
  <c r="H124" i="20"/>
  <c r="H131" i="20"/>
  <c r="G183" i="20" s="1"/>
  <c r="H121" i="20"/>
  <c r="G181" i="20"/>
  <c r="F183" i="20"/>
  <c r="I148" i="20"/>
  <c r="I144" i="20"/>
  <c r="H163" i="20"/>
  <c r="F181" i="20"/>
  <c r="E181" i="20"/>
  <c r="H11" i="49"/>
  <c r="G136" i="15"/>
  <c r="N13" i="49" s="1"/>
  <c r="C171" i="15"/>
  <c r="H171" i="15" s="1"/>
  <c r="G171" i="15"/>
  <c r="E171" i="15"/>
  <c r="F171" i="15"/>
  <c r="D171" i="15"/>
  <c r="H116" i="15"/>
  <c r="E136" i="15"/>
  <c r="L13" i="49" s="1"/>
  <c r="F180" i="15"/>
  <c r="C180" i="15"/>
  <c r="H180" i="15" s="1"/>
  <c r="D180" i="15"/>
  <c r="G180" i="15"/>
  <c r="C136" i="15"/>
  <c r="H118" i="15"/>
  <c r="H186" i="15"/>
  <c r="H120" i="15"/>
  <c r="D187" i="15"/>
  <c r="C187" i="15"/>
  <c r="H187" i="15" s="1"/>
  <c r="F187" i="15"/>
  <c r="E187" i="15"/>
  <c r="H121" i="15"/>
  <c r="H127" i="15"/>
  <c r="F136" i="15"/>
  <c r="M13" i="49" s="1"/>
  <c r="C84" i="49"/>
  <c r="C123" i="49" s="1"/>
  <c r="V25" i="49"/>
  <c r="D176" i="15"/>
  <c r="E176" i="15"/>
  <c r="G176" i="15"/>
  <c r="F176" i="15"/>
  <c r="C176" i="15"/>
  <c r="H117" i="15"/>
  <c r="H129" i="15"/>
  <c r="H126" i="15"/>
  <c r="H123" i="15"/>
  <c r="H132" i="15"/>
  <c r="H130" i="15"/>
  <c r="H122" i="15"/>
  <c r="H131" i="15"/>
  <c r="F185" i="15"/>
  <c r="D185" i="15"/>
  <c r="E185" i="15"/>
  <c r="G185" i="15"/>
  <c r="C185" i="15"/>
  <c r="I159" i="15"/>
  <c r="I158" i="15"/>
  <c r="I163" i="15" s="1"/>
  <c r="F163" i="15"/>
  <c r="O40" i="49"/>
  <c r="F168" i="37"/>
  <c r="D168" i="37"/>
  <c r="G168" i="37"/>
  <c r="C168" i="37"/>
  <c r="G171" i="37"/>
  <c r="E171" i="37"/>
  <c r="F171" i="37"/>
  <c r="C171" i="37"/>
  <c r="H187" i="37"/>
  <c r="F136" i="37"/>
  <c r="M38" i="49" s="1"/>
  <c r="H128" i="37"/>
  <c r="H125" i="37"/>
  <c r="G163" i="37"/>
  <c r="I156" i="37"/>
  <c r="F163" i="37"/>
  <c r="I158" i="37"/>
  <c r="F183" i="37"/>
  <c r="H183" i="37" s="1"/>
  <c r="H124" i="37"/>
  <c r="I160" i="37"/>
  <c r="E185" i="37"/>
  <c r="E163" i="37"/>
  <c r="E178" i="37"/>
  <c r="H178" i="37" s="1"/>
  <c r="H120" i="37"/>
  <c r="H117" i="37"/>
  <c r="H163" i="37"/>
  <c r="D136" i="37"/>
  <c r="K38" i="49" s="1"/>
  <c r="H133" i="37"/>
  <c r="C175" i="37"/>
  <c r="E175" i="37"/>
  <c r="F175" i="37"/>
  <c r="G175" i="37"/>
  <c r="C136" i="37"/>
  <c r="E173" i="37"/>
  <c r="F173" i="37"/>
  <c r="C173" i="37"/>
  <c r="D173" i="37"/>
  <c r="G173" i="37"/>
  <c r="G136" i="37"/>
  <c r="N38" i="49" s="1"/>
  <c r="H132" i="37"/>
  <c r="H129" i="37"/>
  <c r="F111" i="37"/>
  <c r="E81" i="44"/>
  <c r="E105" i="44" s="1"/>
  <c r="C163" i="37"/>
  <c r="D111" i="37"/>
  <c r="H95" i="37"/>
  <c r="F69" i="44"/>
  <c r="F93" i="44" s="1"/>
  <c r="H99" i="37"/>
  <c r="G111" i="37"/>
  <c r="I150" i="37"/>
  <c r="I163" i="37" s="1"/>
  <c r="C111" i="37"/>
  <c r="E120" i="37"/>
  <c r="E136" i="37" s="1"/>
  <c r="L38" i="49" s="1"/>
  <c r="AC29" i="49"/>
  <c r="AQ29" i="49"/>
  <c r="C176" i="20"/>
  <c r="G176" i="20"/>
  <c r="I149" i="20"/>
  <c r="I158" i="20"/>
  <c r="C183" i="20"/>
  <c r="I143" i="20"/>
  <c r="C163" i="20"/>
  <c r="H101" i="20"/>
  <c r="G79" i="44"/>
  <c r="G103" i="44" s="1"/>
  <c r="G126" i="20"/>
  <c r="H126" i="20" s="1"/>
  <c r="H108" i="20"/>
  <c r="F133" i="20"/>
  <c r="E163" i="20"/>
  <c r="D176" i="20"/>
  <c r="H181" i="20"/>
  <c r="H133" i="20"/>
  <c r="H120" i="20"/>
  <c r="F172" i="20" s="1"/>
  <c r="C122" i="20"/>
  <c r="H122" i="20" s="1"/>
  <c r="D174" i="20" s="1"/>
  <c r="C111" i="20"/>
  <c r="H119" i="20"/>
  <c r="E171" i="20" s="1"/>
  <c r="F176" i="20"/>
  <c r="F163" i="20"/>
  <c r="D123" i="20"/>
  <c r="H123" i="20" s="1"/>
  <c r="E175" i="20" s="1"/>
  <c r="D76" i="44"/>
  <c r="D100" i="44" s="1"/>
  <c r="H98" i="20"/>
  <c r="D111" i="20"/>
  <c r="I159" i="20"/>
  <c r="I155" i="20"/>
  <c r="D163" i="20"/>
  <c r="F125" i="20"/>
  <c r="H125" i="20" s="1"/>
  <c r="F78" i="44"/>
  <c r="F102" i="44" s="1"/>
  <c r="H102" i="44" s="1"/>
  <c r="H107" i="20"/>
  <c r="E132" i="20"/>
  <c r="E111" i="20"/>
  <c r="E116" i="20"/>
  <c r="E136" i="20" s="1"/>
  <c r="L18" i="49" s="1"/>
  <c r="H91" i="20"/>
  <c r="E182" i="20"/>
  <c r="I147" i="20"/>
  <c r="D183" i="20"/>
  <c r="G87" i="44"/>
  <c r="G111" i="44" s="1"/>
  <c r="G134" i="20"/>
  <c r="H109" i="20"/>
  <c r="G118" i="20"/>
  <c r="H118" i="20" s="1"/>
  <c r="G111" i="20"/>
  <c r="H93" i="20"/>
  <c r="D136" i="20"/>
  <c r="K18" i="49" s="1"/>
  <c r="C130" i="20"/>
  <c r="H130" i="20" s="1"/>
  <c r="H105" i="20"/>
  <c r="C83" i="44"/>
  <c r="C107" i="44" s="1"/>
  <c r="H127" i="20"/>
  <c r="AJ35" i="49"/>
  <c r="C175" i="20"/>
  <c r="I150" i="20"/>
  <c r="F182" i="20"/>
  <c r="I157" i="20"/>
  <c r="E176" i="20"/>
  <c r="E174" i="20"/>
  <c r="D173" i="20"/>
  <c r="C173" i="20"/>
  <c r="H134" i="20"/>
  <c r="C186" i="20" s="1"/>
  <c r="H132" i="20"/>
  <c r="G184" i="20" s="1"/>
  <c r="F179" i="20"/>
  <c r="I154" i="20"/>
  <c r="I161" i="20"/>
  <c r="F117" i="20"/>
  <c r="F136" i="20" s="1"/>
  <c r="M18" i="49" s="1"/>
  <c r="F111" i="20"/>
  <c r="H92" i="20"/>
  <c r="H128" i="20"/>
  <c r="C180" i="20" s="1"/>
  <c r="H135" i="20"/>
  <c r="F187" i="20" s="1"/>
  <c r="H117" i="20"/>
  <c r="G11" i="49"/>
  <c r="AQ21" i="49"/>
  <c r="O21" i="49"/>
  <c r="B84" i="49"/>
  <c r="B123" i="49" s="1"/>
  <c r="C73" i="49"/>
  <c r="C112" i="49" s="1"/>
  <c r="AJ39" i="49"/>
  <c r="B75" i="49"/>
  <c r="B114" i="49" s="1"/>
  <c r="B83" i="49"/>
  <c r="B122" i="49" s="1"/>
  <c r="B86" i="49"/>
  <c r="B125" i="49" s="1"/>
  <c r="G17" i="49"/>
  <c r="C83" i="49"/>
  <c r="C122" i="49" s="1"/>
  <c r="O41" i="49"/>
  <c r="D66" i="49"/>
  <c r="D105" i="49" s="1"/>
  <c r="F66" i="49"/>
  <c r="G32" i="49"/>
  <c r="G25" i="49"/>
  <c r="V39" i="49"/>
  <c r="G22" i="49"/>
  <c r="V21" i="49"/>
  <c r="G9" i="49"/>
  <c r="AC25" i="49"/>
  <c r="AQ39" i="49"/>
  <c r="AQ31" i="49"/>
  <c r="D73" i="49"/>
  <c r="D112" i="49" s="1"/>
  <c r="AC8" i="49"/>
  <c r="O31" i="49"/>
  <c r="H30" i="49"/>
  <c r="H29" i="49"/>
  <c r="H21" i="49"/>
  <c r="D56" i="49"/>
  <c r="D95" i="49" s="1"/>
  <c r="G13" i="49"/>
  <c r="AC15" i="49"/>
  <c r="O30" i="49"/>
  <c r="G34" i="49"/>
  <c r="H20" i="49"/>
  <c r="O24" i="49"/>
  <c r="AC34" i="49"/>
  <c r="C74" i="49"/>
  <c r="C113" i="49" s="1"/>
  <c r="G33" i="49"/>
  <c r="V41" i="49"/>
  <c r="V24" i="49"/>
  <c r="F100" i="49"/>
  <c r="V12" i="49"/>
  <c r="C53" i="49"/>
  <c r="C92" i="49" s="1"/>
  <c r="AQ12" i="49"/>
  <c r="F53" i="49"/>
  <c r="F92" i="49" s="1"/>
  <c r="AQ25" i="49"/>
  <c r="AC38" i="49"/>
  <c r="G38" i="49"/>
  <c r="H10" i="49"/>
  <c r="AC21" i="49"/>
  <c r="B73" i="49"/>
  <c r="B112" i="49" s="1"/>
  <c r="B66" i="49"/>
  <c r="B105" i="49" s="1"/>
  <c r="AJ8" i="49"/>
  <c r="AJ14" i="49"/>
  <c r="AJ19" i="49"/>
  <c r="B85" i="49"/>
  <c r="B124" i="49" s="1"/>
  <c r="C68" i="49"/>
  <c r="C107" i="49" s="1"/>
  <c r="D84" i="49"/>
  <c r="D123" i="49" s="1"/>
  <c r="AJ28" i="49"/>
  <c r="G29" i="49"/>
  <c r="H19" i="49"/>
  <c r="V29" i="49"/>
  <c r="F84" i="49"/>
  <c r="D70" i="49"/>
  <c r="D109" i="49" s="1"/>
  <c r="E70" i="49"/>
  <c r="E109" i="49" s="1"/>
  <c r="H34" i="49"/>
  <c r="AC27" i="49"/>
  <c r="AQ41" i="49"/>
  <c r="AJ31" i="49"/>
  <c r="G35" i="49"/>
  <c r="AC40" i="49"/>
  <c r="D53" i="49"/>
  <c r="D92" i="49" s="1"/>
  <c r="F64" i="49"/>
  <c r="AJ30" i="49"/>
  <c r="AJ9" i="49"/>
  <c r="C77" i="49"/>
  <c r="C116" i="49" s="1"/>
  <c r="D64" i="49"/>
  <c r="D103" i="49" s="1"/>
  <c r="G37" i="49"/>
  <c r="F73" i="49"/>
  <c r="C66" i="49"/>
  <c r="C105" i="49" s="1"/>
  <c r="H22" i="49"/>
  <c r="AQ33" i="49"/>
  <c r="AQ24" i="49"/>
  <c r="C70" i="49"/>
  <c r="C109" i="49" s="1"/>
  <c r="H38" i="49"/>
  <c r="O29" i="49"/>
  <c r="E74" i="49"/>
  <c r="AJ34" i="49"/>
  <c r="AQ42" i="49"/>
  <c r="F74" i="49"/>
  <c r="AC41" i="49"/>
  <c r="AJ18" i="49"/>
  <c r="AJ22" i="49"/>
  <c r="AJ37" i="49"/>
  <c r="AJ33" i="49"/>
  <c r="AC17" i="49"/>
  <c r="AJ25" i="49"/>
  <c r="AC28" i="49"/>
  <c r="D83" i="49"/>
  <c r="D122" i="49" s="1"/>
  <c r="D85" i="49"/>
  <c r="D124" i="49" s="1"/>
  <c r="G20" i="49"/>
  <c r="AC13" i="49"/>
  <c r="AJ12" i="49"/>
  <c r="V40" i="49"/>
  <c r="AC9" i="49"/>
  <c r="AC18" i="49"/>
  <c r="AJ21" i="49"/>
  <c r="AC14" i="49"/>
  <c r="AJ36" i="49"/>
  <c r="AJ23" i="49"/>
  <c r="H24" i="49"/>
  <c r="AJ41" i="49"/>
  <c r="H41" i="49"/>
  <c r="AQ40" i="49"/>
  <c r="AQ9" i="49"/>
  <c r="D68" i="49"/>
  <c r="D107" i="49" s="1"/>
  <c r="E68" i="49"/>
  <c r="E107" i="49" s="1"/>
  <c r="F85" i="49"/>
  <c r="F124" i="49" s="1"/>
  <c r="H17" i="49"/>
  <c r="G10" i="49"/>
  <c r="H14" i="49"/>
  <c r="E66" i="49"/>
  <c r="E105" i="49" s="1"/>
  <c r="H27" i="49"/>
  <c r="AC16" i="49"/>
  <c r="D94" i="44"/>
  <c r="C98" i="44"/>
  <c r="H74" i="44"/>
  <c r="E77" i="49"/>
  <c r="F70" i="49"/>
  <c r="G180" i="36"/>
  <c r="E180" i="36"/>
  <c r="H8" i="49"/>
  <c r="G8" i="49"/>
  <c r="G23" i="49"/>
  <c r="H23" i="49"/>
  <c r="G177" i="36"/>
  <c r="D177" i="36"/>
  <c r="F177" i="36"/>
  <c r="E177" i="36"/>
  <c r="C177" i="36"/>
  <c r="I151" i="36"/>
  <c r="I147" i="36"/>
  <c r="G111" i="36"/>
  <c r="G121" i="36"/>
  <c r="H121" i="36" s="1"/>
  <c r="C85" i="49"/>
  <c r="C124" i="49" s="1"/>
  <c r="C96" i="44"/>
  <c r="C169" i="36"/>
  <c r="E169" i="36"/>
  <c r="D169" i="36"/>
  <c r="O9" i="49"/>
  <c r="B53" i="49"/>
  <c r="B92" i="49" s="1"/>
  <c r="N42" i="48" a="1"/>
  <c r="N42" i="48" s="1"/>
  <c r="N43" i="48"/>
  <c r="N45" i="48" a="1"/>
  <c r="N45" i="48" s="1"/>
  <c r="E163" i="36"/>
  <c r="I155" i="36"/>
  <c r="H134" i="36"/>
  <c r="C186" i="36" s="1"/>
  <c r="E76" i="44"/>
  <c r="E100" i="44" s="1"/>
  <c r="E111" i="36"/>
  <c r="E123" i="36"/>
  <c r="H123" i="36" s="1"/>
  <c r="H98" i="36"/>
  <c r="D80" i="44"/>
  <c r="H102" i="36"/>
  <c r="D127" i="36"/>
  <c r="H127" i="36" s="1"/>
  <c r="H120" i="36"/>
  <c r="E85" i="49"/>
  <c r="E124" i="49" s="1"/>
  <c r="AJ10" i="49"/>
  <c r="AJ24" i="49"/>
  <c r="AC20" i="49"/>
  <c r="AJ11" i="49"/>
  <c r="E178" i="36"/>
  <c r="I153" i="36"/>
  <c r="F180" i="36"/>
  <c r="I159" i="36"/>
  <c r="I157" i="36"/>
  <c r="I146" i="36"/>
  <c r="G77" i="44"/>
  <c r="G124" i="36"/>
  <c r="H124" i="36" s="1"/>
  <c r="C176" i="36" s="1"/>
  <c r="H105" i="36"/>
  <c r="F83" i="44"/>
  <c r="F136" i="36"/>
  <c r="M37" i="49" s="1"/>
  <c r="H130" i="36"/>
  <c r="G182" i="36" s="1"/>
  <c r="E96" i="44"/>
  <c r="O12" i="49"/>
  <c r="C56" i="49"/>
  <c r="C95" i="49" s="1"/>
  <c r="F163" i="36"/>
  <c r="I148" i="36"/>
  <c r="I145" i="36"/>
  <c r="I158" i="36"/>
  <c r="C86" i="44"/>
  <c r="C133" i="36"/>
  <c r="H133" i="36" s="1"/>
  <c r="C185" i="36" s="1"/>
  <c r="C119" i="36"/>
  <c r="H94" i="36"/>
  <c r="C111" i="36"/>
  <c r="H111" i="36" s="1"/>
  <c r="H138" i="36" s="1"/>
  <c r="C75" i="49"/>
  <c r="C114" i="49" s="1"/>
  <c r="E75" i="49"/>
  <c r="E114" i="49" s="1"/>
  <c r="F123" i="49"/>
  <c r="G40" i="49"/>
  <c r="H132" i="36"/>
  <c r="G184" i="36" s="1"/>
  <c r="H129" i="36"/>
  <c r="D111" i="36"/>
  <c r="D69" i="44"/>
  <c r="D116" i="36"/>
  <c r="H91" i="36"/>
  <c r="C100" i="44"/>
  <c r="H110" i="36"/>
  <c r="D88" i="44"/>
  <c r="D135" i="36"/>
  <c r="H135" i="36" s="1"/>
  <c r="C122" i="36"/>
  <c r="H122" i="36" s="1"/>
  <c r="G174" i="36" s="1"/>
  <c r="H97" i="36"/>
  <c r="H118" i="36"/>
  <c r="D170" i="36" s="1"/>
  <c r="D75" i="49"/>
  <c r="D114" i="49" s="1"/>
  <c r="E84" i="49"/>
  <c r="E123" i="49" s="1"/>
  <c r="F178" i="36"/>
  <c r="C178" i="36"/>
  <c r="G178" i="36"/>
  <c r="H106" i="36"/>
  <c r="E131" i="36"/>
  <c r="H131" i="36" s="1"/>
  <c r="D183" i="36" s="1"/>
  <c r="E84" i="44"/>
  <c r="E108" i="44" s="1"/>
  <c r="H96" i="36"/>
  <c r="C84" i="44"/>
  <c r="G14" i="49"/>
  <c r="G27" i="49"/>
  <c r="E56" i="49"/>
  <c r="AJ20" i="49"/>
  <c r="G30" i="49"/>
  <c r="G41" i="49"/>
  <c r="H35" i="49"/>
  <c r="O33" i="49"/>
  <c r="D77" i="49"/>
  <c r="D116" i="49" s="1"/>
  <c r="O39" i="49"/>
  <c r="F83" i="49"/>
  <c r="F122" i="49" s="1"/>
  <c r="E53" i="49"/>
  <c r="E92" i="49" s="1"/>
  <c r="V9" i="49"/>
  <c r="F68" i="49"/>
  <c r="O23" i="49"/>
  <c r="E64" i="49"/>
  <c r="E103" i="49" s="1"/>
  <c r="AC10" i="49"/>
  <c r="AJ13" i="49"/>
  <c r="V30" i="49"/>
  <c r="B74" i="49"/>
  <c r="B113" i="49" s="1"/>
  <c r="C86" i="49"/>
  <c r="C125" i="49" s="1"/>
  <c r="V42" i="49"/>
  <c r="AJ16" i="49"/>
  <c r="AJ29" i="49"/>
  <c r="E73" i="49"/>
  <c r="AQ30" i="49"/>
  <c r="AC33" i="49"/>
  <c r="B77" i="49"/>
  <c r="B116" i="49" s="1"/>
  <c r="AJ7" i="49"/>
  <c r="D86" i="49"/>
  <c r="D125" i="49" s="1"/>
  <c r="AJ42" i="49"/>
  <c r="AC22" i="49"/>
  <c r="AJ17" i="49"/>
  <c r="E83" i="49"/>
  <c r="E122" i="49" s="1"/>
  <c r="AC39" i="49"/>
  <c r="AC19" i="49"/>
  <c r="AC30" i="49"/>
  <c r="D74" i="49"/>
  <c r="D113" i="49" s="1"/>
  <c r="F56" i="49"/>
  <c r="AC12" i="49"/>
  <c r="AC36" i="49"/>
  <c r="AC31" i="49"/>
  <c r="AC42" i="49"/>
  <c r="F86" i="49"/>
  <c r="F90" i="49"/>
  <c r="G7" i="49"/>
  <c r="E86" i="49"/>
  <c r="O42" i="49"/>
  <c r="AC24" i="49"/>
  <c r="B70" i="49"/>
  <c r="B109" i="49" s="1"/>
  <c r="G18" i="49"/>
  <c r="G31" i="49"/>
  <c r="H42" i="49"/>
  <c r="G42" i="49"/>
  <c r="H36" i="49"/>
  <c r="G36" i="49"/>
  <c r="H28" i="49"/>
  <c r="G28" i="49"/>
  <c r="O25" i="49"/>
  <c r="C64" i="49"/>
  <c r="C103" i="49" s="1"/>
  <c r="F75" i="49"/>
  <c r="V31" i="49"/>
  <c r="F77" i="49"/>
  <c r="F116" i="49" s="1"/>
  <c r="V33" i="49"/>
  <c r="H13" i="49"/>
  <c r="AC7" i="49"/>
  <c r="AC32" i="49"/>
  <c r="AJ15" i="49"/>
  <c r="AC11" i="49"/>
  <c r="H7" i="49"/>
  <c r="G39" i="49"/>
  <c r="H39" i="49"/>
  <c r="G24" i="49"/>
  <c r="H18" i="49"/>
  <c r="H25" i="49"/>
  <c r="AQ23" i="49"/>
  <c r="B68" i="49"/>
  <c r="B107" i="49" s="1"/>
  <c r="B64" i="49"/>
  <c r="B103" i="49" s="1"/>
  <c r="AJ40" i="49"/>
  <c r="AJ38" i="49"/>
  <c r="AC35" i="49"/>
  <c r="AJ32" i="49"/>
  <c r="AJ27" i="49"/>
  <c r="H32" i="49"/>
  <c r="H37" i="49"/>
  <c r="H33" i="49"/>
  <c r="G16" i="49"/>
  <c r="H16" i="49"/>
  <c r="H40" i="49"/>
  <c r="G21" i="49"/>
  <c r="H31" i="49"/>
  <c r="G19" i="49"/>
  <c r="E102" i="49"/>
  <c r="H15" i="49"/>
  <c r="G15" i="49"/>
  <c r="H9" i="49"/>
  <c r="G12" i="49"/>
  <c r="H12" i="49"/>
  <c r="V23" i="49"/>
  <c r="B56" i="49"/>
  <c r="B95" i="49" s="1"/>
  <c r="AC37" i="49"/>
  <c r="AC23" i="49"/>
  <c r="H134" i="26" l="1"/>
  <c r="H124" i="26"/>
  <c r="H118" i="26"/>
  <c r="H131" i="26"/>
  <c r="H123" i="26"/>
  <c r="F175" i="26" s="1"/>
  <c r="H125" i="26"/>
  <c r="G179" i="57"/>
  <c r="D179" i="57"/>
  <c r="E179" i="57"/>
  <c r="H120" i="57"/>
  <c r="F182" i="57"/>
  <c r="H182" i="57" s="1"/>
  <c r="G136" i="57"/>
  <c r="N19" i="49" s="1"/>
  <c r="G169" i="57"/>
  <c r="D169" i="57"/>
  <c r="C169" i="57"/>
  <c r="E169" i="57"/>
  <c r="H178" i="57"/>
  <c r="E170" i="57"/>
  <c r="C170" i="57"/>
  <c r="H170" i="57" s="1"/>
  <c r="C179" i="57"/>
  <c r="H179" i="57" s="1"/>
  <c r="G175" i="57"/>
  <c r="C175" i="57"/>
  <c r="D173" i="57"/>
  <c r="E173" i="57"/>
  <c r="F173" i="57"/>
  <c r="G173" i="57"/>
  <c r="C173" i="57"/>
  <c r="H173" i="57" s="1"/>
  <c r="C185" i="57"/>
  <c r="H185" i="57" s="1"/>
  <c r="E185" i="57"/>
  <c r="G185" i="57"/>
  <c r="F185" i="57"/>
  <c r="I163" i="57"/>
  <c r="E177" i="57"/>
  <c r="F177" i="57"/>
  <c r="G177" i="57"/>
  <c r="F168" i="57"/>
  <c r="E168" i="57"/>
  <c r="G168" i="57"/>
  <c r="C168" i="57"/>
  <c r="H119" i="57"/>
  <c r="C186" i="57"/>
  <c r="E186" i="57"/>
  <c r="F186" i="57"/>
  <c r="D186" i="57"/>
  <c r="C177" i="57"/>
  <c r="D136" i="57"/>
  <c r="K19" i="49" s="1"/>
  <c r="F184" i="57"/>
  <c r="E184" i="57"/>
  <c r="C184" i="57"/>
  <c r="D168" i="57"/>
  <c r="D175" i="57"/>
  <c r="H176" i="57"/>
  <c r="F175" i="57"/>
  <c r="C181" i="57"/>
  <c r="D181" i="57"/>
  <c r="F181" i="57"/>
  <c r="E181" i="57"/>
  <c r="C136" i="57"/>
  <c r="E187" i="57"/>
  <c r="G187" i="57"/>
  <c r="D187" i="57"/>
  <c r="C187" i="57"/>
  <c r="H111" i="57"/>
  <c r="H138" i="57" s="1"/>
  <c r="H183" i="57"/>
  <c r="F180" i="57"/>
  <c r="G180" i="57"/>
  <c r="E180" i="57"/>
  <c r="H180" i="57" s="1"/>
  <c r="E174" i="57"/>
  <c r="D174" i="57"/>
  <c r="G174" i="57"/>
  <c r="C174" i="57"/>
  <c r="H174" i="57" s="1"/>
  <c r="C183" i="11"/>
  <c r="H183" i="11" s="1"/>
  <c r="G183" i="11"/>
  <c r="E183" i="11"/>
  <c r="D183" i="11"/>
  <c r="F183" i="11"/>
  <c r="C179" i="11"/>
  <c r="F179" i="11"/>
  <c r="E179" i="11"/>
  <c r="G179" i="11"/>
  <c r="D179" i="11"/>
  <c r="F176" i="11"/>
  <c r="G176" i="11"/>
  <c r="D176" i="11"/>
  <c r="E176" i="11"/>
  <c r="C176" i="11"/>
  <c r="D174" i="11"/>
  <c r="E174" i="11"/>
  <c r="F174" i="11"/>
  <c r="G174" i="11"/>
  <c r="C174" i="11"/>
  <c r="E186" i="11"/>
  <c r="G186" i="11"/>
  <c r="C186" i="11"/>
  <c r="D186" i="11"/>
  <c r="H178" i="11"/>
  <c r="H111" i="11"/>
  <c r="H138" i="11" s="1"/>
  <c r="E172" i="11"/>
  <c r="G172" i="11"/>
  <c r="F172" i="11"/>
  <c r="D172" i="11"/>
  <c r="C172" i="11"/>
  <c r="D184" i="11"/>
  <c r="C184" i="11"/>
  <c r="E184" i="11"/>
  <c r="G184" i="11"/>
  <c r="F184" i="11"/>
  <c r="C169" i="11"/>
  <c r="H169" i="11" s="1"/>
  <c r="F169" i="11"/>
  <c r="D169" i="11"/>
  <c r="G169" i="11"/>
  <c r="E169" i="11"/>
  <c r="H118" i="11"/>
  <c r="D136" i="11"/>
  <c r="K10" i="49" s="1"/>
  <c r="H181" i="11"/>
  <c r="C171" i="11"/>
  <c r="D171" i="11"/>
  <c r="G171" i="11"/>
  <c r="I163" i="11"/>
  <c r="C136" i="11"/>
  <c r="F182" i="11"/>
  <c r="G182" i="11"/>
  <c r="D182" i="11"/>
  <c r="C182" i="11"/>
  <c r="H177" i="11"/>
  <c r="G168" i="11"/>
  <c r="C168" i="11"/>
  <c r="E168" i="11"/>
  <c r="D168" i="11"/>
  <c r="H123" i="11"/>
  <c r="F186" i="11"/>
  <c r="D173" i="11"/>
  <c r="E173" i="11"/>
  <c r="G173" i="11"/>
  <c r="F173" i="11"/>
  <c r="C173" i="11"/>
  <c r="E187" i="11"/>
  <c r="G187" i="11"/>
  <c r="F187" i="11"/>
  <c r="D187" i="11"/>
  <c r="C187" i="11"/>
  <c r="H185" i="11"/>
  <c r="E171" i="11"/>
  <c r="F182" i="6"/>
  <c r="H123" i="6"/>
  <c r="G175" i="6" s="1"/>
  <c r="F181" i="6"/>
  <c r="E181" i="6"/>
  <c r="D181" i="6"/>
  <c r="F171" i="6"/>
  <c r="G171" i="6"/>
  <c r="G181" i="6"/>
  <c r="H111" i="6"/>
  <c r="H138" i="6" s="1"/>
  <c r="H126" i="6"/>
  <c r="F178" i="6" s="1"/>
  <c r="D169" i="6"/>
  <c r="D173" i="6"/>
  <c r="E182" i="6"/>
  <c r="G182" i="6"/>
  <c r="C176" i="6"/>
  <c r="G176" i="6"/>
  <c r="F176" i="6"/>
  <c r="C183" i="6"/>
  <c r="F183" i="6"/>
  <c r="E183" i="6"/>
  <c r="C169" i="6"/>
  <c r="G169" i="6"/>
  <c r="E179" i="6"/>
  <c r="G179" i="6"/>
  <c r="C179" i="6"/>
  <c r="D179" i="6"/>
  <c r="F179" i="6"/>
  <c r="E170" i="6"/>
  <c r="D170" i="6"/>
  <c r="G170" i="6"/>
  <c r="C170" i="6"/>
  <c r="F170" i="6"/>
  <c r="F169" i="6"/>
  <c r="H136" i="6"/>
  <c r="J7" i="49"/>
  <c r="F185" i="6"/>
  <c r="G185" i="6"/>
  <c r="C185" i="6"/>
  <c r="E185" i="6"/>
  <c r="C172" i="6"/>
  <c r="E172" i="6"/>
  <c r="G172" i="6"/>
  <c r="F172" i="6"/>
  <c r="C173" i="6"/>
  <c r="F173" i="6"/>
  <c r="G173" i="6"/>
  <c r="D168" i="6"/>
  <c r="G168" i="6"/>
  <c r="E168" i="6"/>
  <c r="C182" i="6"/>
  <c r="E186" i="6"/>
  <c r="C186" i="6"/>
  <c r="F186" i="6"/>
  <c r="G186" i="6"/>
  <c r="D186" i="6"/>
  <c r="F180" i="6"/>
  <c r="G180" i="6"/>
  <c r="E180" i="6"/>
  <c r="D180" i="6"/>
  <c r="C184" i="6"/>
  <c r="E184" i="6"/>
  <c r="D184" i="6"/>
  <c r="F184" i="6"/>
  <c r="G184" i="6"/>
  <c r="D171" i="6"/>
  <c r="C171" i="6"/>
  <c r="C180" i="6"/>
  <c r="C175" i="6"/>
  <c r="D175" i="6"/>
  <c r="C177" i="6"/>
  <c r="E177" i="6"/>
  <c r="G177" i="6"/>
  <c r="D177" i="6"/>
  <c r="F177" i="6"/>
  <c r="G187" i="6"/>
  <c r="E187" i="6"/>
  <c r="C187" i="6"/>
  <c r="F187" i="6"/>
  <c r="G183" i="6"/>
  <c r="C174" i="6"/>
  <c r="D174" i="6"/>
  <c r="G174" i="6"/>
  <c r="F174" i="6"/>
  <c r="E174" i="6"/>
  <c r="D176" i="6"/>
  <c r="C168" i="6"/>
  <c r="I163" i="6"/>
  <c r="D172" i="6"/>
  <c r="D187" i="6"/>
  <c r="E136" i="28"/>
  <c r="L28" i="49" s="1"/>
  <c r="E184" i="9"/>
  <c r="C184" i="9"/>
  <c r="H184" i="9" s="1"/>
  <c r="F184" i="9"/>
  <c r="D184" i="9"/>
  <c r="G184" i="9"/>
  <c r="C181" i="9"/>
  <c r="F181" i="9"/>
  <c r="E175" i="9"/>
  <c r="C175" i="9"/>
  <c r="C179" i="9"/>
  <c r="F179" i="9"/>
  <c r="E179" i="9"/>
  <c r="C171" i="9"/>
  <c r="G171" i="9"/>
  <c r="E171" i="9"/>
  <c r="D183" i="9"/>
  <c r="G183" i="9"/>
  <c r="C183" i="9"/>
  <c r="H183" i="9" s="1"/>
  <c r="H71" i="44"/>
  <c r="H72" i="44"/>
  <c r="E183" i="9"/>
  <c r="G173" i="9"/>
  <c r="C173" i="9"/>
  <c r="F182" i="9"/>
  <c r="H182" i="9"/>
  <c r="D173" i="9"/>
  <c r="E181" i="9"/>
  <c r="C136" i="9"/>
  <c r="C172" i="9"/>
  <c r="I163" i="9"/>
  <c r="G174" i="9"/>
  <c r="C174" i="9"/>
  <c r="F174" i="9"/>
  <c r="G181" i="9"/>
  <c r="E182" i="9"/>
  <c r="H116" i="9"/>
  <c r="G175" i="9"/>
  <c r="H176" i="9"/>
  <c r="C185" i="9"/>
  <c r="F185" i="9"/>
  <c r="G185" i="9"/>
  <c r="F175" i="9"/>
  <c r="D181" i="9"/>
  <c r="C177" i="9"/>
  <c r="E177" i="9"/>
  <c r="G177" i="9"/>
  <c r="F178" i="9"/>
  <c r="C178" i="9"/>
  <c r="E178" i="9"/>
  <c r="D178" i="9"/>
  <c r="G178" i="9"/>
  <c r="G169" i="9"/>
  <c r="F169" i="9"/>
  <c r="H169" i="9" s="1"/>
  <c r="G179" i="9"/>
  <c r="F171" i="9"/>
  <c r="H180" i="9"/>
  <c r="G172" i="9"/>
  <c r="F172" i="9"/>
  <c r="D171" i="9"/>
  <c r="H186" i="9"/>
  <c r="D179" i="9"/>
  <c r="C173" i="27"/>
  <c r="H173" i="27" s="1"/>
  <c r="G173" i="27"/>
  <c r="E173" i="27"/>
  <c r="D173" i="27"/>
  <c r="F173" i="27"/>
  <c r="C175" i="27"/>
  <c r="G175" i="27"/>
  <c r="E175" i="27"/>
  <c r="F175" i="27"/>
  <c r="D175" i="27"/>
  <c r="D136" i="27"/>
  <c r="K27" i="49" s="1"/>
  <c r="H118" i="27"/>
  <c r="C176" i="27"/>
  <c r="E176" i="27"/>
  <c r="D176" i="27"/>
  <c r="H184" i="27"/>
  <c r="C183" i="27"/>
  <c r="E183" i="27"/>
  <c r="G183" i="27"/>
  <c r="J27" i="49"/>
  <c r="F105" i="44"/>
  <c r="H105" i="44" s="1"/>
  <c r="H179" i="27"/>
  <c r="H119" i="27"/>
  <c r="H111" i="27"/>
  <c r="H138" i="27" s="1"/>
  <c r="D182" i="27"/>
  <c r="H182" i="27" s="1"/>
  <c r="F182" i="27"/>
  <c r="G186" i="27"/>
  <c r="C186" i="27"/>
  <c r="D186" i="27"/>
  <c r="F186" i="27"/>
  <c r="C169" i="27"/>
  <c r="G169" i="27"/>
  <c r="F169" i="27"/>
  <c r="E182" i="27"/>
  <c r="G176" i="27"/>
  <c r="H185" i="27"/>
  <c r="C181" i="27"/>
  <c r="F181" i="27"/>
  <c r="G181" i="27"/>
  <c r="E184" i="27"/>
  <c r="F184" i="27"/>
  <c r="D184" i="27"/>
  <c r="G184" i="27"/>
  <c r="D181" i="27"/>
  <c r="E169" i="27"/>
  <c r="H120" i="27"/>
  <c r="F136" i="27"/>
  <c r="M27" i="49" s="1"/>
  <c r="D183" i="27"/>
  <c r="C187" i="27"/>
  <c r="F187" i="27"/>
  <c r="G187" i="27"/>
  <c r="F178" i="27"/>
  <c r="E178" i="27"/>
  <c r="D178" i="27"/>
  <c r="H178" i="27" s="1"/>
  <c r="F176" i="27"/>
  <c r="D169" i="27"/>
  <c r="E181" i="27"/>
  <c r="C174" i="27"/>
  <c r="G174" i="27"/>
  <c r="E174" i="27"/>
  <c r="G182" i="27"/>
  <c r="C171" i="32"/>
  <c r="G171" i="32"/>
  <c r="F171" i="32"/>
  <c r="D171" i="32"/>
  <c r="E171" i="32"/>
  <c r="C169" i="32"/>
  <c r="G169" i="32"/>
  <c r="E169" i="32"/>
  <c r="D169" i="32"/>
  <c r="F169" i="32"/>
  <c r="C176" i="32"/>
  <c r="D176" i="32"/>
  <c r="G176" i="32"/>
  <c r="E176" i="32"/>
  <c r="F176" i="32"/>
  <c r="G170" i="32"/>
  <c r="C170" i="32"/>
  <c r="D170" i="32"/>
  <c r="F170" i="32"/>
  <c r="E170" i="32"/>
  <c r="C182" i="32"/>
  <c r="F182" i="32"/>
  <c r="C187" i="32"/>
  <c r="G187" i="32"/>
  <c r="F185" i="32"/>
  <c r="E185" i="32"/>
  <c r="G185" i="32"/>
  <c r="C185" i="32"/>
  <c r="G182" i="32"/>
  <c r="F187" i="32"/>
  <c r="G136" i="32"/>
  <c r="N32" i="49" s="1"/>
  <c r="E182" i="32"/>
  <c r="C178" i="32"/>
  <c r="F178" i="32"/>
  <c r="E178" i="32"/>
  <c r="D178" i="32"/>
  <c r="G178" i="32"/>
  <c r="E174" i="32"/>
  <c r="H174" i="32" s="1"/>
  <c r="C180" i="32"/>
  <c r="H180" i="32" s="1"/>
  <c r="F180" i="32"/>
  <c r="E180" i="32"/>
  <c r="G180" i="32"/>
  <c r="H134" i="32"/>
  <c r="G174" i="32"/>
  <c r="D136" i="32"/>
  <c r="K32" i="49" s="1"/>
  <c r="H136" i="32"/>
  <c r="J32" i="49"/>
  <c r="C183" i="32"/>
  <c r="H183" i="32" s="1"/>
  <c r="F183" i="32"/>
  <c r="G168" i="32"/>
  <c r="C168" i="32"/>
  <c r="D168" i="32"/>
  <c r="D183" i="32"/>
  <c r="C172" i="32"/>
  <c r="H172" i="32" s="1"/>
  <c r="G172" i="32"/>
  <c r="E172" i="32"/>
  <c r="H181" i="32"/>
  <c r="E187" i="32"/>
  <c r="C173" i="32"/>
  <c r="H173" i="32" s="1"/>
  <c r="G173" i="32"/>
  <c r="F173" i="32"/>
  <c r="I163" i="32"/>
  <c r="G179" i="32"/>
  <c r="F179" i="32"/>
  <c r="C179" i="32"/>
  <c r="E184" i="32"/>
  <c r="C184" i="32"/>
  <c r="F184" i="32"/>
  <c r="D184" i="32"/>
  <c r="D182" i="32"/>
  <c r="D179" i="32"/>
  <c r="G177" i="32"/>
  <c r="C177" i="32"/>
  <c r="H177" i="32" s="1"/>
  <c r="F177" i="32"/>
  <c r="C175" i="32"/>
  <c r="D175" i="32"/>
  <c r="G175" i="32"/>
  <c r="D187" i="32"/>
  <c r="G176" i="26"/>
  <c r="D176" i="26"/>
  <c r="F176" i="26"/>
  <c r="E176" i="26"/>
  <c r="C176" i="26"/>
  <c r="H176" i="26" s="1"/>
  <c r="C173" i="26"/>
  <c r="D173" i="26"/>
  <c r="G173" i="26"/>
  <c r="F178" i="26"/>
  <c r="G178" i="26"/>
  <c r="E178" i="26"/>
  <c r="G187" i="26"/>
  <c r="C187" i="26"/>
  <c r="E187" i="26"/>
  <c r="D187" i="26"/>
  <c r="F187" i="26"/>
  <c r="G170" i="26"/>
  <c r="C136" i="26"/>
  <c r="J26" i="49" s="1"/>
  <c r="D182" i="26"/>
  <c r="G182" i="26"/>
  <c r="C182" i="26"/>
  <c r="H182" i="26" s="1"/>
  <c r="E179" i="26"/>
  <c r="F168" i="26"/>
  <c r="E168" i="26"/>
  <c r="G168" i="26"/>
  <c r="C168" i="26"/>
  <c r="D168" i="26"/>
  <c r="H30" i="44"/>
  <c r="G40" i="44"/>
  <c r="D181" i="26"/>
  <c r="C172" i="26"/>
  <c r="G172" i="26"/>
  <c r="E172" i="26"/>
  <c r="D172" i="26"/>
  <c r="F172" i="26"/>
  <c r="H117" i="26"/>
  <c r="E136" i="26"/>
  <c r="L26" i="49" s="1"/>
  <c r="C263" i="26"/>
  <c r="H81" i="26"/>
  <c r="H138" i="26" s="1"/>
  <c r="D165" i="44"/>
  <c r="D206" i="44"/>
  <c r="D183" i="44"/>
  <c r="D170" i="44"/>
  <c r="D208" i="44"/>
  <c r="D194" i="44"/>
  <c r="D198" i="44"/>
  <c r="D193" i="44"/>
  <c r="D189" i="44"/>
  <c r="D202" i="44"/>
  <c r="D171" i="44"/>
  <c r="D205" i="44"/>
  <c r="D180" i="44"/>
  <c r="D195" i="44"/>
  <c r="D169" i="44"/>
  <c r="D166" i="44"/>
  <c r="D190" i="44"/>
  <c r="D207" i="44"/>
  <c r="D167" i="44"/>
  <c r="D178" i="44"/>
  <c r="D192" i="44"/>
  <c r="D199" i="44"/>
  <c r="D175" i="44"/>
  <c r="D177" i="44"/>
  <c r="D197" i="44"/>
  <c r="D196" i="44"/>
  <c r="D174" i="44"/>
  <c r="D184" i="44"/>
  <c r="D201" i="44"/>
  <c r="D181" i="44"/>
  <c r="D191" i="44"/>
  <c r="D168" i="44"/>
  <c r="D176" i="44"/>
  <c r="D173" i="44"/>
  <c r="D182" i="44"/>
  <c r="D203" i="44"/>
  <c r="D179" i="44"/>
  <c r="D172" i="44"/>
  <c r="D200" i="44"/>
  <c r="D204" i="44"/>
  <c r="H184" i="26"/>
  <c r="C97" i="46"/>
  <c r="H97" i="46" s="1"/>
  <c r="H121" i="46"/>
  <c r="G92" i="46"/>
  <c r="H92" i="46" s="1"/>
  <c r="H116" i="46"/>
  <c r="C178" i="26"/>
  <c r="D170" i="26"/>
  <c r="G179" i="26"/>
  <c r="G89" i="46"/>
  <c r="G123" i="46"/>
  <c r="H113" i="46"/>
  <c r="G136" i="26"/>
  <c r="N26" i="49" s="1"/>
  <c r="H119" i="26"/>
  <c r="H45" i="44"/>
  <c r="E64" i="44"/>
  <c r="H228" i="26"/>
  <c r="E86" i="46"/>
  <c r="H110" i="46"/>
  <c r="G186" i="26"/>
  <c r="F186" i="26"/>
  <c r="E186" i="26"/>
  <c r="D186" i="26"/>
  <c r="C186" i="26"/>
  <c r="D177" i="26"/>
  <c r="F177" i="26"/>
  <c r="C177" i="26"/>
  <c r="G177" i="26"/>
  <c r="E177" i="26"/>
  <c r="C170" i="26"/>
  <c r="D64" i="44"/>
  <c r="H64" i="44" s="1"/>
  <c r="H62" i="44"/>
  <c r="G183" i="26"/>
  <c r="D183" i="26"/>
  <c r="F183" i="26"/>
  <c r="E183" i="26"/>
  <c r="C183" i="26"/>
  <c r="G232" i="26"/>
  <c r="G230" i="26"/>
  <c r="G246" i="26"/>
  <c r="G252" i="26"/>
  <c r="G248" i="26"/>
  <c r="G218" i="26"/>
  <c r="G245" i="26"/>
  <c r="G229" i="26"/>
  <c r="G251" i="26"/>
  <c r="G243" i="26"/>
  <c r="G228" i="26"/>
  <c r="G256" i="26"/>
  <c r="G234" i="26"/>
  <c r="G233" i="26"/>
  <c r="G313" i="26"/>
  <c r="G363" i="26" s="1"/>
  <c r="G219" i="26"/>
  <c r="G262" i="26"/>
  <c r="G249" i="26"/>
  <c r="G220" i="26"/>
  <c r="G225" i="26"/>
  <c r="G257" i="26"/>
  <c r="G224" i="26"/>
  <c r="G237" i="26"/>
  <c r="G227" i="26"/>
  <c r="F26" i="49"/>
  <c r="G221" i="26"/>
  <c r="G235" i="26"/>
  <c r="G247" i="26"/>
  <c r="G258" i="26"/>
  <c r="G250" i="26"/>
  <c r="G253" i="26"/>
  <c r="G231" i="26"/>
  <c r="G223" i="26"/>
  <c r="G260" i="26"/>
  <c r="G255" i="26"/>
  <c r="G259" i="26"/>
  <c r="G226" i="26"/>
  <c r="G222" i="26"/>
  <c r="G244" i="26"/>
  <c r="G236" i="26"/>
  <c r="G254" i="26"/>
  <c r="G261" i="26"/>
  <c r="F244" i="26"/>
  <c r="F221" i="26"/>
  <c r="F223" i="26"/>
  <c r="F226" i="26"/>
  <c r="F252" i="26"/>
  <c r="F257" i="26"/>
  <c r="F236" i="26"/>
  <c r="F219" i="26"/>
  <c r="F249" i="26"/>
  <c r="F227" i="26"/>
  <c r="F232" i="26"/>
  <c r="F230" i="26"/>
  <c r="F224" i="26"/>
  <c r="F262" i="26"/>
  <c r="F243" i="26"/>
  <c r="F245" i="26"/>
  <c r="F247" i="26"/>
  <c r="F250" i="26"/>
  <c r="F258" i="26"/>
  <c r="F237" i="26"/>
  <c r="F231" i="26"/>
  <c r="F259" i="26"/>
  <c r="F254" i="26"/>
  <c r="F246" i="26"/>
  <c r="F248" i="26"/>
  <c r="F251" i="26"/>
  <c r="F261" i="26"/>
  <c r="F228" i="26"/>
  <c r="F253" i="26"/>
  <c r="F256" i="26"/>
  <c r="F260" i="26"/>
  <c r="F222" i="26"/>
  <c r="F233" i="26"/>
  <c r="E26" i="49"/>
  <c r="E43" i="49" s="1"/>
  <c r="E47" i="49" s="1"/>
  <c r="F235" i="26"/>
  <c r="F220" i="26"/>
  <c r="F225" i="26"/>
  <c r="F255" i="26"/>
  <c r="F218" i="26"/>
  <c r="F238" i="26" s="1"/>
  <c r="AA26" i="49" s="1"/>
  <c r="AA43" i="49" s="1"/>
  <c r="F234" i="26"/>
  <c r="F229" i="26"/>
  <c r="H236" i="26"/>
  <c r="H300" i="26"/>
  <c r="I24" i="48" s="1"/>
  <c r="G175" i="26"/>
  <c r="C175" i="26"/>
  <c r="D175" i="26"/>
  <c r="C185" i="44"/>
  <c r="E175" i="26"/>
  <c r="F170" i="26"/>
  <c r="H122" i="26"/>
  <c r="F136" i="26"/>
  <c r="M26" i="49" s="1"/>
  <c r="C81" i="46"/>
  <c r="C123" i="46"/>
  <c r="H105" i="46"/>
  <c r="H26" i="44"/>
  <c r="F180" i="26"/>
  <c r="E180" i="26"/>
  <c r="D180" i="26"/>
  <c r="G180" i="26"/>
  <c r="C180" i="26"/>
  <c r="F40" i="44"/>
  <c r="H40" i="44" s="1"/>
  <c r="F254" i="44"/>
  <c r="F302" i="44" s="1"/>
  <c r="H37" i="44"/>
  <c r="H109" i="46"/>
  <c r="E85" i="46"/>
  <c r="E123" i="46"/>
  <c r="D178" i="26"/>
  <c r="D136" i="26"/>
  <c r="E185" i="26"/>
  <c r="C179" i="26"/>
  <c r="F96" i="46"/>
  <c r="H120" i="46"/>
  <c r="E179" i="44"/>
  <c r="E184" i="44"/>
  <c r="E190" i="44"/>
  <c r="E208" i="44"/>
  <c r="E176" i="44"/>
  <c r="E199" i="44"/>
  <c r="E197" i="44"/>
  <c r="E165" i="44"/>
  <c r="E171" i="44"/>
  <c r="E166" i="44"/>
  <c r="E177" i="44"/>
  <c r="E205" i="44"/>
  <c r="E167" i="44"/>
  <c r="E168" i="44"/>
  <c r="E175" i="44"/>
  <c r="E170" i="44"/>
  <c r="E201" i="44"/>
  <c r="E178" i="44"/>
  <c r="E202" i="44"/>
  <c r="E194" i="44"/>
  <c r="E198" i="44"/>
  <c r="E192" i="44"/>
  <c r="E203" i="44"/>
  <c r="E204" i="44"/>
  <c r="E195" i="44"/>
  <c r="E173" i="44"/>
  <c r="E180" i="44"/>
  <c r="E189" i="44"/>
  <c r="E169" i="44"/>
  <c r="E206" i="44"/>
  <c r="E207" i="44"/>
  <c r="E200" i="44"/>
  <c r="E193" i="44"/>
  <c r="E182" i="44"/>
  <c r="E183" i="44"/>
  <c r="E196" i="44"/>
  <c r="E191" i="44"/>
  <c r="E172" i="44"/>
  <c r="E181" i="44"/>
  <c r="E174" i="44"/>
  <c r="E170" i="26"/>
  <c r="F64" i="44"/>
  <c r="H50" i="44"/>
  <c r="D245" i="26"/>
  <c r="D247" i="26"/>
  <c r="H247" i="26" s="1"/>
  <c r="D236" i="26"/>
  <c r="D243" i="26"/>
  <c r="H243" i="26" s="1"/>
  <c r="D220" i="26"/>
  <c r="D222" i="26"/>
  <c r="H222" i="26" s="1"/>
  <c r="D254" i="26"/>
  <c r="H254" i="26" s="1"/>
  <c r="D257" i="26"/>
  <c r="C26" i="49"/>
  <c r="D228" i="26"/>
  <c r="D218" i="26"/>
  <c r="D250" i="26"/>
  <c r="D229" i="26"/>
  <c r="H229" i="26" s="1"/>
  <c r="D232" i="26"/>
  <c r="H232" i="26" s="1"/>
  <c r="D225" i="26"/>
  <c r="H225" i="26" s="1"/>
  <c r="D251" i="26"/>
  <c r="D258" i="26"/>
  <c r="H258" i="26" s="1"/>
  <c r="D260" i="26"/>
  <c r="D262" i="26"/>
  <c r="H262" i="26" s="1"/>
  <c r="D253" i="26"/>
  <c r="D246" i="26"/>
  <c r="D248" i="26"/>
  <c r="H248" i="26" s="1"/>
  <c r="D226" i="26"/>
  <c r="H226" i="26" s="1"/>
  <c r="D255" i="26"/>
  <c r="H255" i="26" s="1"/>
  <c r="D233" i="26"/>
  <c r="H233" i="26" s="1"/>
  <c r="D235" i="26"/>
  <c r="D237" i="26"/>
  <c r="H237" i="26" s="1"/>
  <c r="D244" i="26"/>
  <c r="D221" i="26"/>
  <c r="H221" i="26" s="1"/>
  <c r="D223" i="26"/>
  <c r="H223" i="26" s="1"/>
  <c r="D249" i="26"/>
  <c r="D252" i="26"/>
  <c r="D230" i="26"/>
  <c r="D231" i="26"/>
  <c r="H231" i="26" s="1"/>
  <c r="D234" i="26"/>
  <c r="H234" i="26" s="1"/>
  <c r="D261" i="26"/>
  <c r="D256" i="26"/>
  <c r="D259" i="26"/>
  <c r="D227" i="26"/>
  <c r="H227" i="26" s="1"/>
  <c r="D224" i="26"/>
  <c r="H224" i="26" s="1"/>
  <c r="D219" i="26"/>
  <c r="H219" i="26" s="1"/>
  <c r="H246" i="26"/>
  <c r="H257" i="26"/>
  <c r="E181" i="26"/>
  <c r="E223" i="26"/>
  <c r="E233" i="26"/>
  <c r="E255" i="26"/>
  <c r="E243" i="26"/>
  <c r="E246" i="26"/>
  <c r="E249" i="26"/>
  <c r="E251" i="26"/>
  <c r="E230" i="26"/>
  <c r="E253" i="26"/>
  <c r="E218" i="26"/>
  <c r="H218" i="26" s="1"/>
  <c r="E244" i="26"/>
  <c r="E221" i="26"/>
  <c r="E224" i="26"/>
  <c r="E250" i="26"/>
  <c r="E226" i="26"/>
  <c r="E256" i="26"/>
  <c r="H256" i="26" s="1"/>
  <c r="E261" i="26"/>
  <c r="E254" i="26"/>
  <c r="E219" i="26"/>
  <c r="E225" i="26"/>
  <c r="E252" i="26"/>
  <c r="E231" i="26"/>
  <c r="E236" i="26"/>
  <c r="E259" i="26"/>
  <c r="E227" i="26"/>
  <c r="E247" i="26"/>
  <c r="E257" i="26"/>
  <c r="E234" i="26"/>
  <c r="E228" i="26"/>
  <c r="E220" i="26"/>
  <c r="H220" i="26" s="1"/>
  <c r="E248" i="26"/>
  <c r="E258" i="26"/>
  <c r="E237" i="26"/>
  <c r="E235" i="26"/>
  <c r="H235" i="26" s="1"/>
  <c r="D26" i="49"/>
  <c r="D43" i="49" s="1"/>
  <c r="D47" i="49" s="1"/>
  <c r="E232" i="26"/>
  <c r="E260" i="26"/>
  <c r="E245" i="26"/>
  <c r="H245" i="26" s="1"/>
  <c r="E262" i="26"/>
  <c r="E229" i="26"/>
  <c r="E222" i="26"/>
  <c r="C185" i="26"/>
  <c r="F173" i="26"/>
  <c r="E173" i="26"/>
  <c r="C181" i="26"/>
  <c r="H56" i="44"/>
  <c r="C238" i="26"/>
  <c r="H31" i="44"/>
  <c r="G248" i="44"/>
  <c r="G296" i="44" s="1"/>
  <c r="G181" i="26"/>
  <c r="G185" i="26"/>
  <c r="D170" i="19"/>
  <c r="C170" i="19"/>
  <c r="H170" i="19" s="1"/>
  <c r="G170" i="19"/>
  <c r="F170" i="19"/>
  <c r="E170" i="19"/>
  <c r="D136" i="19"/>
  <c r="K17" i="49" s="1"/>
  <c r="D172" i="19"/>
  <c r="F187" i="19"/>
  <c r="D174" i="19"/>
  <c r="D176" i="19"/>
  <c r="F136" i="19"/>
  <c r="M17" i="49" s="1"/>
  <c r="E187" i="19"/>
  <c r="H187" i="19" s="1"/>
  <c r="D183" i="19"/>
  <c r="D187" i="19"/>
  <c r="G173" i="19"/>
  <c r="C172" i="19"/>
  <c r="D177" i="19"/>
  <c r="H177" i="19" s="1"/>
  <c r="E182" i="19"/>
  <c r="H111" i="19"/>
  <c r="H138" i="19" s="1"/>
  <c r="E174" i="19"/>
  <c r="C176" i="19"/>
  <c r="G172" i="19"/>
  <c r="C174" i="16"/>
  <c r="F174" i="16"/>
  <c r="G174" i="16"/>
  <c r="E174" i="16"/>
  <c r="E188" i="16" s="1"/>
  <c r="AN14" i="49" s="1"/>
  <c r="D174" i="16"/>
  <c r="H85" i="44"/>
  <c r="H186" i="16"/>
  <c r="E178" i="16"/>
  <c r="C178" i="16"/>
  <c r="F178" i="16"/>
  <c r="G184" i="16"/>
  <c r="F171" i="16"/>
  <c r="C171" i="16"/>
  <c r="H171" i="16" s="1"/>
  <c r="G171" i="16"/>
  <c r="D180" i="16"/>
  <c r="F185" i="16"/>
  <c r="C185" i="16"/>
  <c r="E185" i="16"/>
  <c r="G185" i="16"/>
  <c r="E179" i="16"/>
  <c r="F179" i="16"/>
  <c r="G179" i="16"/>
  <c r="C181" i="16"/>
  <c r="D181" i="16"/>
  <c r="G181" i="16"/>
  <c r="E181" i="16"/>
  <c r="D176" i="16"/>
  <c r="I163" i="16"/>
  <c r="H183" i="16"/>
  <c r="C136" i="16"/>
  <c r="D175" i="16"/>
  <c r="C184" i="16"/>
  <c r="F184" i="16"/>
  <c r="H172" i="16"/>
  <c r="C170" i="16"/>
  <c r="F170" i="16"/>
  <c r="G170" i="16"/>
  <c r="D168" i="16"/>
  <c r="C168" i="16"/>
  <c r="G168" i="16"/>
  <c r="D179" i="16"/>
  <c r="H111" i="16"/>
  <c r="H138" i="16" s="1"/>
  <c r="C179" i="16"/>
  <c r="F175" i="16"/>
  <c r="C180" i="16"/>
  <c r="H180" i="16" s="1"/>
  <c r="G180" i="16"/>
  <c r="F180" i="16"/>
  <c r="F168" i="16"/>
  <c r="G175" i="16"/>
  <c r="C182" i="16"/>
  <c r="H182" i="16" s="1"/>
  <c r="D182" i="16"/>
  <c r="G169" i="16"/>
  <c r="D169" i="16"/>
  <c r="H169" i="16" s="1"/>
  <c r="G173" i="16"/>
  <c r="D173" i="16"/>
  <c r="F182" i="16"/>
  <c r="C175" i="16"/>
  <c r="H175" i="16" s="1"/>
  <c r="C173" i="16"/>
  <c r="H173" i="16" s="1"/>
  <c r="F173" i="16"/>
  <c r="F169" i="16"/>
  <c r="C176" i="16"/>
  <c r="H176" i="16" s="1"/>
  <c r="G176" i="16"/>
  <c r="E176" i="16"/>
  <c r="E177" i="33"/>
  <c r="C177" i="33"/>
  <c r="D177" i="33"/>
  <c r="E136" i="33"/>
  <c r="L34" i="49" s="1"/>
  <c r="H117" i="33"/>
  <c r="G183" i="33"/>
  <c r="C184" i="33"/>
  <c r="F184" i="33"/>
  <c r="G184" i="33"/>
  <c r="C180" i="33"/>
  <c r="E180" i="33"/>
  <c r="F180" i="33"/>
  <c r="G180" i="33"/>
  <c r="D180" i="33"/>
  <c r="C186" i="33"/>
  <c r="G185" i="33"/>
  <c r="F185" i="33"/>
  <c r="D185" i="33"/>
  <c r="H185" i="33" s="1"/>
  <c r="E185" i="33"/>
  <c r="F177" i="33"/>
  <c r="E186" i="33"/>
  <c r="G177" i="33"/>
  <c r="H170" i="33"/>
  <c r="I163" i="33"/>
  <c r="H187" i="33"/>
  <c r="F183" i="33"/>
  <c r="D186" i="33"/>
  <c r="E187" i="33"/>
  <c r="C176" i="33"/>
  <c r="D176" i="33"/>
  <c r="G176" i="33"/>
  <c r="H136" i="33"/>
  <c r="J34" i="49"/>
  <c r="C178" i="33"/>
  <c r="F178" i="33"/>
  <c r="D178" i="33"/>
  <c r="E178" i="33"/>
  <c r="E183" i="33"/>
  <c r="H183" i="33" s="1"/>
  <c r="H173" i="33"/>
  <c r="H116" i="33"/>
  <c r="G181" i="33"/>
  <c r="D181" i="33"/>
  <c r="G186" i="33"/>
  <c r="F171" i="33"/>
  <c r="C171" i="33"/>
  <c r="G171" i="33"/>
  <c r="D171" i="33"/>
  <c r="C172" i="33"/>
  <c r="H172" i="33" s="1"/>
  <c r="G172" i="33"/>
  <c r="F173" i="33"/>
  <c r="E171" i="33"/>
  <c r="E184" i="33"/>
  <c r="C181" i="33"/>
  <c r="F184" i="34"/>
  <c r="E184" i="34"/>
  <c r="G184" i="34"/>
  <c r="C184" i="34"/>
  <c r="D184" i="34"/>
  <c r="G171" i="34"/>
  <c r="G183" i="34"/>
  <c r="E173" i="34"/>
  <c r="H173" i="34" s="1"/>
  <c r="F173" i="34"/>
  <c r="G173" i="34"/>
  <c r="C169" i="34"/>
  <c r="G169" i="34"/>
  <c r="C187" i="34"/>
  <c r="H187" i="34" s="1"/>
  <c r="G187" i="34"/>
  <c r="C180" i="34"/>
  <c r="G180" i="34"/>
  <c r="F180" i="34"/>
  <c r="E180" i="34"/>
  <c r="C136" i="34"/>
  <c r="H120" i="34"/>
  <c r="C179" i="34"/>
  <c r="F179" i="34"/>
  <c r="G179" i="34"/>
  <c r="E179" i="34"/>
  <c r="C181" i="34"/>
  <c r="D181" i="34"/>
  <c r="F181" i="34"/>
  <c r="C174" i="34"/>
  <c r="G174" i="34"/>
  <c r="F174" i="34"/>
  <c r="G175" i="34"/>
  <c r="E175" i="34"/>
  <c r="F175" i="34"/>
  <c r="H186" i="34"/>
  <c r="D175" i="34"/>
  <c r="H175" i="34" s="1"/>
  <c r="D95" i="44"/>
  <c r="H95" i="44" s="1"/>
  <c r="H98" i="44"/>
  <c r="G182" i="34"/>
  <c r="E182" i="34"/>
  <c r="D182" i="34"/>
  <c r="H182" i="34" s="1"/>
  <c r="E174" i="34"/>
  <c r="G178" i="34"/>
  <c r="C178" i="34"/>
  <c r="H178" i="34" s="1"/>
  <c r="D178" i="34"/>
  <c r="E181" i="34"/>
  <c r="D171" i="34"/>
  <c r="H171" i="34" s="1"/>
  <c r="H185" i="34"/>
  <c r="D136" i="34"/>
  <c r="K35" i="49" s="1"/>
  <c r="G176" i="34"/>
  <c r="C176" i="34"/>
  <c r="D176" i="34"/>
  <c r="C170" i="34"/>
  <c r="E170" i="34"/>
  <c r="D170" i="34"/>
  <c r="F170" i="34"/>
  <c r="F169" i="34"/>
  <c r="E176" i="34"/>
  <c r="C183" i="34"/>
  <c r="D183" i="34"/>
  <c r="C177" i="34"/>
  <c r="G177" i="34"/>
  <c r="F177" i="34"/>
  <c r="E177" i="34"/>
  <c r="H116" i="34"/>
  <c r="F183" i="34"/>
  <c r="D177" i="34"/>
  <c r="C175" i="17"/>
  <c r="H175" i="17" s="1"/>
  <c r="D175" i="17"/>
  <c r="G175" i="17"/>
  <c r="F175" i="17"/>
  <c r="E175" i="17"/>
  <c r="J15" i="49"/>
  <c r="G182" i="17"/>
  <c r="E182" i="17"/>
  <c r="F182" i="17"/>
  <c r="H99" i="44"/>
  <c r="G170" i="17"/>
  <c r="C170" i="17"/>
  <c r="D170" i="17"/>
  <c r="C173" i="17"/>
  <c r="H173" i="17" s="1"/>
  <c r="G173" i="17"/>
  <c r="D173" i="17"/>
  <c r="F173" i="17"/>
  <c r="E185" i="17"/>
  <c r="C185" i="17"/>
  <c r="G185" i="17"/>
  <c r="H171" i="17"/>
  <c r="G168" i="17"/>
  <c r="D168" i="17"/>
  <c r="E168" i="17"/>
  <c r="H169" i="17"/>
  <c r="C180" i="17"/>
  <c r="H180" i="17" s="1"/>
  <c r="F180" i="17"/>
  <c r="D180" i="17"/>
  <c r="H177" i="17"/>
  <c r="D172" i="17"/>
  <c r="D136" i="17"/>
  <c r="K15" i="49" s="1"/>
  <c r="C168" i="17"/>
  <c r="F168" i="17"/>
  <c r="D182" i="17"/>
  <c r="F185" i="17"/>
  <c r="D184" i="17"/>
  <c r="C184" i="17"/>
  <c r="G184" i="17"/>
  <c r="F184" i="17"/>
  <c r="E184" i="17"/>
  <c r="C183" i="17"/>
  <c r="H183" i="17" s="1"/>
  <c r="F183" i="17"/>
  <c r="G183" i="17"/>
  <c r="D183" i="17"/>
  <c r="E170" i="17"/>
  <c r="G174" i="17"/>
  <c r="C174" i="17"/>
  <c r="H174" i="17" s="1"/>
  <c r="D174" i="17"/>
  <c r="F174" i="17"/>
  <c r="E174" i="17"/>
  <c r="C182" i="17"/>
  <c r="H178" i="17"/>
  <c r="I163" i="17"/>
  <c r="H179" i="17"/>
  <c r="D176" i="17"/>
  <c r="H176" i="17" s="1"/>
  <c r="E176" i="17"/>
  <c r="G176" i="17"/>
  <c r="C172" i="17"/>
  <c r="E172" i="17"/>
  <c r="H186" i="17"/>
  <c r="D182" i="21"/>
  <c r="C182" i="21"/>
  <c r="G182" i="21"/>
  <c r="G170" i="21"/>
  <c r="E170" i="21"/>
  <c r="C170" i="21"/>
  <c r="H180" i="21"/>
  <c r="E168" i="21"/>
  <c r="C168" i="21"/>
  <c r="G168" i="21"/>
  <c r="F168" i="21"/>
  <c r="F178" i="21"/>
  <c r="C178" i="21"/>
  <c r="G178" i="21"/>
  <c r="E178" i="21"/>
  <c r="D178" i="21"/>
  <c r="E179" i="21"/>
  <c r="C179" i="21"/>
  <c r="G179" i="21"/>
  <c r="F179" i="21"/>
  <c r="H97" i="44"/>
  <c r="F170" i="21"/>
  <c r="H185" i="21"/>
  <c r="G169" i="21"/>
  <c r="C169" i="21"/>
  <c r="D169" i="21"/>
  <c r="E169" i="21"/>
  <c r="F169" i="21"/>
  <c r="C172" i="21"/>
  <c r="G172" i="21"/>
  <c r="I163" i="21"/>
  <c r="C173" i="21"/>
  <c r="G173" i="21"/>
  <c r="D173" i="21"/>
  <c r="F173" i="21"/>
  <c r="C171" i="21"/>
  <c r="D171" i="21"/>
  <c r="F171" i="21"/>
  <c r="E172" i="21"/>
  <c r="C174" i="21"/>
  <c r="G174" i="21"/>
  <c r="F172" i="21"/>
  <c r="H183" i="21"/>
  <c r="D170" i="21"/>
  <c r="D188" i="21" s="1"/>
  <c r="AM20" i="49" s="1"/>
  <c r="E182" i="21"/>
  <c r="D172" i="21"/>
  <c r="C187" i="21"/>
  <c r="H187" i="21" s="1"/>
  <c r="G187" i="21"/>
  <c r="E187" i="21"/>
  <c r="H176" i="21"/>
  <c r="D179" i="21"/>
  <c r="C177" i="21"/>
  <c r="D177" i="21"/>
  <c r="E177" i="21"/>
  <c r="G177" i="21"/>
  <c r="E174" i="21"/>
  <c r="F182" i="21"/>
  <c r="H82" i="44"/>
  <c r="E181" i="21"/>
  <c r="C181" i="21"/>
  <c r="H181" i="21" s="1"/>
  <c r="D181" i="21"/>
  <c r="F186" i="21"/>
  <c r="D186" i="21"/>
  <c r="C186" i="21"/>
  <c r="E186" i="21"/>
  <c r="G186" i="21"/>
  <c r="J20" i="49"/>
  <c r="H136" i="21"/>
  <c r="G182" i="62"/>
  <c r="F181" i="62"/>
  <c r="E169" i="62"/>
  <c r="G169" i="62"/>
  <c r="G188" i="62" s="1"/>
  <c r="AP22" i="49" s="1"/>
  <c r="C169" i="62"/>
  <c r="D169" i="62"/>
  <c r="F169" i="62"/>
  <c r="E173" i="62"/>
  <c r="G173" i="62"/>
  <c r="C173" i="62"/>
  <c r="H173" i="62" s="1"/>
  <c r="D184" i="62"/>
  <c r="G184" i="62"/>
  <c r="F184" i="62"/>
  <c r="E184" i="62"/>
  <c r="C184" i="62"/>
  <c r="G181" i="62"/>
  <c r="F182" i="62"/>
  <c r="G170" i="62"/>
  <c r="C170" i="62"/>
  <c r="G171" i="62"/>
  <c r="D171" i="62"/>
  <c r="C171" i="62"/>
  <c r="H136" i="62"/>
  <c r="J22" i="49"/>
  <c r="C174" i="62"/>
  <c r="G174" i="62"/>
  <c r="D174" i="62"/>
  <c r="E174" i="62"/>
  <c r="F174" i="62"/>
  <c r="C186" i="62"/>
  <c r="G186" i="62"/>
  <c r="D186" i="62"/>
  <c r="F186" i="62"/>
  <c r="E186" i="62"/>
  <c r="D173" i="62"/>
  <c r="H73" i="44"/>
  <c r="D178" i="62"/>
  <c r="C178" i="62"/>
  <c r="E178" i="62"/>
  <c r="F178" i="62"/>
  <c r="G178" i="62"/>
  <c r="D175" i="62"/>
  <c r="C175" i="62"/>
  <c r="D181" i="62"/>
  <c r="H181" i="62" s="1"/>
  <c r="G180" i="62"/>
  <c r="E180" i="62"/>
  <c r="F180" i="62"/>
  <c r="C180" i="62"/>
  <c r="G175" i="62"/>
  <c r="C168" i="62"/>
  <c r="D168" i="62"/>
  <c r="E168" i="62"/>
  <c r="F168" i="62"/>
  <c r="D106" i="44"/>
  <c r="H106" i="44" s="1"/>
  <c r="D180" i="62"/>
  <c r="F183" i="62"/>
  <c r="D183" i="62"/>
  <c r="G183" i="62"/>
  <c r="C183" i="62"/>
  <c r="H183" i="62" s="1"/>
  <c r="E182" i="62"/>
  <c r="G176" i="62"/>
  <c r="D176" i="62"/>
  <c r="F176" i="62"/>
  <c r="C176" i="62"/>
  <c r="D182" i="62"/>
  <c r="H182" i="62" s="1"/>
  <c r="C177" i="62"/>
  <c r="G177" i="62"/>
  <c r="D177" i="62"/>
  <c r="F177" i="62"/>
  <c r="H109" i="44"/>
  <c r="E185" i="62"/>
  <c r="F185" i="62"/>
  <c r="D185" i="62"/>
  <c r="C185" i="62"/>
  <c r="G185" i="62"/>
  <c r="C179" i="62"/>
  <c r="E179" i="62"/>
  <c r="D179" i="62"/>
  <c r="F179" i="62"/>
  <c r="G179" i="62"/>
  <c r="E177" i="62"/>
  <c r="C185" i="18"/>
  <c r="G185" i="18"/>
  <c r="F185" i="18"/>
  <c r="E185" i="18"/>
  <c r="D185" i="18"/>
  <c r="C177" i="18"/>
  <c r="E177" i="18"/>
  <c r="G177" i="18"/>
  <c r="F177" i="18"/>
  <c r="D177" i="18"/>
  <c r="F173" i="18"/>
  <c r="E175" i="18"/>
  <c r="D175" i="18"/>
  <c r="H175" i="18" s="1"/>
  <c r="E173" i="18"/>
  <c r="H187" i="18"/>
  <c r="C179" i="18"/>
  <c r="G179" i="18"/>
  <c r="D179" i="18"/>
  <c r="E179" i="18"/>
  <c r="D186" i="18"/>
  <c r="G89" i="44"/>
  <c r="E184" i="18"/>
  <c r="F182" i="18"/>
  <c r="C168" i="18"/>
  <c r="D168" i="18"/>
  <c r="F168" i="18"/>
  <c r="C176" i="18"/>
  <c r="G176" i="18"/>
  <c r="F136" i="18"/>
  <c r="M16" i="49" s="1"/>
  <c r="D178" i="18"/>
  <c r="E178" i="18"/>
  <c r="F178" i="18"/>
  <c r="C178" i="18"/>
  <c r="H70" i="44"/>
  <c r="D176" i="18"/>
  <c r="H122" i="18"/>
  <c r="C182" i="18"/>
  <c r="H182" i="18" s="1"/>
  <c r="D182" i="18"/>
  <c r="H171" i="18"/>
  <c r="H94" i="44"/>
  <c r="E176" i="18"/>
  <c r="C181" i="18"/>
  <c r="H181" i="18" s="1"/>
  <c r="D181" i="18"/>
  <c r="F181" i="18"/>
  <c r="G181" i="18"/>
  <c r="F176" i="18"/>
  <c r="C173" i="18"/>
  <c r="G178" i="18"/>
  <c r="F184" i="18"/>
  <c r="C184" i="18"/>
  <c r="H184" i="18" s="1"/>
  <c r="H117" i="18"/>
  <c r="C170" i="18"/>
  <c r="E170" i="18"/>
  <c r="G170" i="18"/>
  <c r="E168" i="18"/>
  <c r="F172" i="18"/>
  <c r="G172" i="18"/>
  <c r="E172" i="18"/>
  <c r="H131" i="18"/>
  <c r="D172" i="18"/>
  <c r="H172" i="18" s="1"/>
  <c r="G184" i="18"/>
  <c r="C136" i="18"/>
  <c r="H186" i="18"/>
  <c r="D181" i="35"/>
  <c r="E181" i="35"/>
  <c r="C181" i="35"/>
  <c r="G181" i="35"/>
  <c r="F181" i="35"/>
  <c r="D183" i="35"/>
  <c r="C183" i="35"/>
  <c r="F183" i="35"/>
  <c r="E183" i="35"/>
  <c r="G183" i="35"/>
  <c r="F175" i="35"/>
  <c r="C175" i="35"/>
  <c r="H175" i="35" s="1"/>
  <c r="D175" i="35"/>
  <c r="E175" i="35"/>
  <c r="E136" i="35"/>
  <c r="L36" i="49" s="1"/>
  <c r="E178" i="35"/>
  <c r="H111" i="35"/>
  <c r="H138" i="35" s="1"/>
  <c r="D170" i="35"/>
  <c r="G175" i="35"/>
  <c r="G176" i="35"/>
  <c r="C176" i="35"/>
  <c r="F176" i="35"/>
  <c r="D176" i="35"/>
  <c r="E176" i="35"/>
  <c r="G177" i="35"/>
  <c r="C177" i="35"/>
  <c r="F177" i="35"/>
  <c r="E177" i="35"/>
  <c r="D177" i="35"/>
  <c r="E171" i="35"/>
  <c r="D171" i="35"/>
  <c r="G171" i="35"/>
  <c r="C171" i="35"/>
  <c r="F171" i="35"/>
  <c r="C169" i="35"/>
  <c r="D169" i="35"/>
  <c r="F169" i="35"/>
  <c r="E169" i="35"/>
  <c r="E182" i="35"/>
  <c r="D182" i="35"/>
  <c r="G174" i="35"/>
  <c r="E174" i="35"/>
  <c r="C174" i="35"/>
  <c r="C172" i="35"/>
  <c r="E172" i="35"/>
  <c r="G172" i="35"/>
  <c r="D172" i="35"/>
  <c r="F172" i="35"/>
  <c r="G136" i="35"/>
  <c r="N36" i="49" s="1"/>
  <c r="H116" i="35"/>
  <c r="C179" i="35"/>
  <c r="E179" i="35"/>
  <c r="G179" i="35"/>
  <c r="E180" i="35"/>
  <c r="C180" i="35"/>
  <c r="D180" i="35"/>
  <c r="F182" i="35"/>
  <c r="D185" i="35"/>
  <c r="F185" i="35"/>
  <c r="C185" i="35"/>
  <c r="H185" i="35" s="1"/>
  <c r="G185" i="35"/>
  <c r="D179" i="35"/>
  <c r="F180" i="35"/>
  <c r="H79" i="44"/>
  <c r="H75" i="44"/>
  <c r="D136" i="35"/>
  <c r="K36" i="49" s="1"/>
  <c r="G170" i="35"/>
  <c r="F170" i="35"/>
  <c r="C182" i="35"/>
  <c r="I163" i="35"/>
  <c r="G178" i="35"/>
  <c r="F178" i="35"/>
  <c r="C178" i="35"/>
  <c r="C184" i="35"/>
  <c r="H184" i="35" s="1"/>
  <c r="D184" i="35"/>
  <c r="G184" i="35"/>
  <c r="E184" i="35"/>
  <c r="F184" i="35"/>
  <c r="D186" i="35"/>
  <c r="E186" i="35"/>
  <c r="F186" i="35"/>
  <c r="C136" i="35"/>
  <c r="G186" i="35"/>
  <c r="H121" i="35"/>
  <c r="E187" i="35"/>
  <c r="G187" i="35"/>
  <c r="D187" i="35"/>
  <c r="F187" i="35"/>
  <c r="C187" i="35"/>
  <c r="C186" i="35"/>
  <c r="G180" i="35"/>
  <c r="C170" i="35"/>
  <c r="H170" i="35" s="1"/>
  <c r="F174" i="35"/>
  <c r="G169" i="35"/>
  <c r="D174" i="28"/>
  <c r="F174" i="28"/>
  <c r="D180" i="19"/>
  <c r="C180" i="19"/>
  <c r="E180" i="19"/>
  <c r="H180" i="19" s="1"/>
  <c r="F180" i="19"/>
  <c r="G180" i="19"/>
  <c r="C184" i="19"/>
  <c r="G175" i="19"/>
  <c r="G184" i="19"/>
  <c r="D184" i="19"/>
  <c r="F176" i="19"/>
  <c r="E175" i="19"/>
  <c r="C89" i="44"/>
  <c r="F184" i="19"/>
  <c r="C175" i="19"/>
  <c r="F182" i="19"/>
  <c r="D185" i="19"/>
  <c r="F183" i="19"/>
  <c r="G183" i="19"/>
  <c r="C183" i="19"/>
  <c r="H183" i="19" s="1"/>
  <c r="H116" i="19"/>
  <c r="C182" i="19"/>
  <c r="H103" i="44"/>
  <c r="C169" i="19"/>
  <c r="G169" i="19"/>
  <c r="D169" i="19"/>
  <c r="F169" i="19"/>
  <c r="D181" i="19"/>
  <c r="C173" i="19"/>
  <c r="D173" i="19"/>
  <c r="C168" i="19"/>
  <c r="G168" i="19"/>
  <c r="H172" i="19"/>
  <c r="F181" i="19"/>
  <c r="I163" i="19"/>
  <c r="C178" i="19"/>
  <c r="C171" i="19"/>
  <c r="G171" i="19"/>
  <c r="G174" i="19"/>
  <c r="C174" i="19"/>
  <c r="F171" i="19"/>
  <c r="E185" i="19"/>
  <c r="C185" i="19"/>
  <c r="G185" i="19"/>
  <c r="H176" i="19"/>
  <c r="E169" i="19"/>
  <c r="C181" i="19"/>
  <c r="H181" i="19" s="1"/>
  <c r="G181" i="19"/>
  <c r="D186" i="19"/>
  <c r="C186" i="19"/>
  <c r="G186" i="19"/>
  <c r="F186" i="19"/>
  <c r="H136" i="19"/>
  <c r="J17" i="49"/>
  <c r="E186" i="19"/>
  <c r="C179" i="19"/>
  <c r="F179" i="19"/>
  <c r="G179" i="19"/>
  <c r="E179" i="19"/>
  <c r="G178" i="19"/>
  <c r="E178" i="19"/>
  <c r="D178" i="19"/>
  <c r="D179" i="19"/>
  <c r="G177" i="28"/>
  <c r="C177" i="28"/>
  <c r="D186" i="28"/>
  <c r="F187" i="28"/>
  <c r="F136" i="28"/>
  <c r="M28" i="49" s="1"/>
  <c r="D136" i="28"/>
  <c r="K28" i="49" s="1"/>
  <c r="I163" i="28"/>
  <c r="E186" i="28"/>
  <c r="H120" i="28"/>
  <c r="C172" i="28" s="1"/>
  <c r="F185" i="28"/>
  <c r="H185" i="28" s="1"/>
  <c r="C182" i="28"/>
  <c r="D184" i="28"/>
  <c r="C186" i="28"/>
  <c r="C171" i="28"/>
  <c r="G171" i="28"/>
  <c r="D171" i="28"/>
  <c r="E171" i="28"/>
  <c r="F171" i="28"/>
  <c r="D178" i="28"/>
  <c r="G178" i="28"/>
  <c r="E178" i="28"/>
  <c r="F178" i="28"/>
  <c r="C178" i="28"/>
  <c r="F175" i="28"/>
  <c r="E175" i="28"/>
  <c r="C174" i="28"/>
  <c r="G174" i="28"/>
  <c r="F183" i="28"/>
  <c r="C170" i="28"/>
  <c r="G170" i="28"/>
  <c r="F170" i="28"/>
  <c r="D170" i="28"/>
  <c r="E181" i="28"/>
  <c r="C180" i="28"/>
  <c r="E180" i="28"/>
  <c r="F180" i="28"/>
  <c r="G180" i="28"/>
  <c r="F181" i="28"/>
  <c r="E177" i="28"/>
  <c r="C187" i="28"/>
  <c r="G187" i="28"/>
  <c r="E187" i="28"/>
  <c r="C183" i="28"/>
  <c r="G183" i="28"/>
  <c r="H111" i="28"/>
  <c r="H138" i="28" s="1"/>
  <c r="G136" i="28"/>
  <c r="N28" i="49" s="1"/>
  <c r="G182" i="28"/>
  <c r="D182" i="28"/>
  <c r="C169" i="28"/>
  <c r="G169" i="28"/>
  <c r="E169" i="28"/>
  <c r="D169" i="28"/>
  <c r="C173" i="28"/>
  <c r="E173" i="28"/>
  <c r="C136" i="28"/>
  <c r="G176" i="28"/>
  <c r="C176" i="28"/>
  <c r="E176" i="28"/>
  <c r="C181" i="28"/>
  <c r="C168" i="28"/>
  <c r="D168" i="28"/>
  <c r="G168" i="28"/>
  <c r="E168" i="28"/>
  <c r="F168" i="28"/>
  <c r="D176" i="28"/>
  <c r="D181" i="28"/>
  <c r="D173" i="28"/>
  <c r="F173" i="28"/>
  <c r="F184" i="28"/>
  <c r="C184" i="28"/>
  <c r="E184" i="28"/>
  <c r="D177" i="28"/>
  <c r="G186" i="28"/>
  <c r="F176" i="28"/>
  <c r="D183" i="28"/>
  <c r="E179" i="28"/>
  <c r="F179" i="28"/>
  <c r="C179" i="28"/>
  <c r="D179" i="28"/>
  <c r="G179" i="28"/>
  <c r="C175" i="28"/>
  <c r="D175" i="28"/>
  <c r="F177" i="28"/>
  <c r="E182" i="28"/>
  <c r="C181" i="12"/>
  <c r="F181" i="12"/>
  <c r="E181" i="12"/>
  <c r="G181" i="12"/>
  <c r="D181" i="12"/>
  <c r="C173" i="12"/>
  <c r="H173" i="12" s="1"/>
  <c r="G173" i="12"/>
  <c r="C187" i="12"/>
  <c r="G187" i="12"/>
  <c r="G171" i="12"/>
  <c r="G188" i="12" s="1"/>
  <c r="AP11" i="49" s="1"/>
  <c r="C171" i="12"/>
  <c r="F171" i="12"/>
  <c r="E180" i="12"/>
  <c r="D180" i="12"/>
  <c r="F180" i="12"/>
  <c r="G180" i="12"/>
  <c r="C180" i="12"/>
  <c r="H180" i="12" s="1"/>
  <c r="C174" i="12"/>
  <c r="D174" i="12"/>
  <c r="G174" i="12"/>
  <c r="C172" i="12"/>
  <c r="G172" i="12"/>
  <c r="G182" i="12"/>
  <c r="E187" i="12"/>
  <c r="H111" i="12"/>
  <c r="H138" i="12" s="1"/>
  <c r="E136" i="12"/>
  <c r="L11" i="49" s="1"/>
  <c r="D182" i="12"/>
  <c r="D171" i="12"/>
  <c r="F172" i="12"/>
  <c r="H175" i="12"/>
  <c r="E171" i="12"/>
  <c r="E188" i="12" s="1"/>
  <c r="AN11" i="49" s="1"/>
  <c r="E172" i="12"/>
  <c r="E182" i="12"/>
  <c r="H182" i="12" s="1"/>
  <c r="D173" i="12"/>
  <c r="D136" i="12"/>
  <c r="K11" i="49" s="1"/>
  <c r="D187" i="12"/>
  <c r="G183" i="12"/>
  <c r="F183" i="12"/>
  <c r="C183" i="12"/>
  <c r="C136" i="12"/>
  <c r="E174" i="12"/>
  <c r="C169" i="12"/>
  <c r="C188" i="12" s="1"/>
  <c r="G169" i="12"/>
  <c r="F169" i="12"/>
  <c r="F188" i="12" s="1"/>
  <c r="AO11" i="49" s="1"/>
  <c r="G136" i="12"/>
  <c r="N11" i="49" s="1"/>
  <c r="D188" i="12"/>
  <c r="AM11" i="49" s="1"/>
  <c r="F174" i="12"/>
  <c r="H178" i="12"/>
  <c r="H168" i="12"/>
  <c r="E173" i="12"/>
  <c r="H177" i="12"/>
  <c r="E183" i="12"/>
  <c r="F182" i="12"/>
  <c r="D136" i="36"/>
  <c r="K37" i="49" s="1"/>
  <c r="E172" i="20"/>
  <c r="F174" i="20"/>
  <c r="G173" i="20"/>
  <c r="F173" i="20"/>
  <c r="D172" i="20"/>
  <c r="D180" i="20"/>
  <c r="E183" i="20"/>
  <c r="H183" i="20" s="1"/>
  <c r="G186" i="20"/>
  <c r="C136" i="20"/>
  <c r="F89" i="44"/>
  <c r="E173" i="20"/>
  <c r="H173" i="20" s="1"/>
  <c r="F181" i="15"/>
  <c r="G181" i="15"/>
  <c r="D181" i="15"/>
  <c r="C181" i="15"/>
  <c r="E181" i="15"/>
  <c r="D172" i="15"/>
  <c r="C172" i="15"/>
  <c r="G172" i="15"/>
  <c r="E172" i="15"/>
  <c r="F172" i="15"/>
  <c r="E183" i="15"/>
  <c r="D183" i="15"/>
  <c r="F183" i="15"/>
  <c r="G183" i="15"/>
  <c r="C183" i="15"/>
  <c r="H183" i="15" s="1"/>
  <c r="D169" i="15"/>
  <c r="C169" i="15"/>
  <c r="E169" i="15"/>
  <c r="G169" i="15"/>
  <c r="F169" i="15"/>
  <c r="C168" i="15"/>
  <c r="G168" i="15"/>
  <c r="D168" i="15"/>
  <c r="E168" i="15"/>
  <c r="F168" i="15"/>
  <c r="D174" i="15"/>
  <c r="C174" i="15"/>
  <c r="E174" i="15"/>
  <c r="F174" i="15"/>
  <c r="G174" i="15"/>
  <c r="H176" i="15"/>
  <c r="E179" i="15"/>
  <c r="C179" i="15"/>
  <c r="D179" i="15"/>
  <c r="G179" i="15"/>
  <c r="F179" i="15"/>
  <c r="C170" i="15"/>
  <c r="G170" i="15"/>
  <c r="E170" i="15"/>
  <c r="F170" i="15"/>
  <c r="D170" i="15"/>
  <c r="E182" i="15"/>
  <c r="F182" i="15"/>
  <c r="G182" i="15"/>
  <c r="C182" i="15"/>
  <c r="D182" i="15"/>
  <c r="C173" i="15"/>
  <c r="H173" i="15" s="1"/>
  <c r="F173" i="15"/>
  <c r="D173" i="15"/>
  <c r="E173" i="15"/>
  <c r="G173" i="15"/>
  <c r="J13" i="49"/>
  <c r="H136" i="15"/>
  <c r="H185" i="15"/>
  <c r="G184" i="15"/>
  <c r="E184" i="15"/>
  <c r="C184" i="15"/>
  <c r="F184" i="15"/>
  <c r="D184" i="15"/>
  <c r="C175" i="15"/>
  <c r="D175" i="15"/>
  <c r="E175" i="15"/>
  <c r="F175" i="15"/>
  <c r="G175" i="15"/>
  <c r="E178" i="15"/>
  <c r="F178" i="15"/>
  <c r="D178" i="15"/>
  <c r="C178" i="15"/>
  <c r="G178" i="15"/>
  <c r="D176" i="37"/>
  <c r="F176" i="37"/>
  <c r="E176" i="37"/>
  <c r="G176" i="37"/>
  <c r="C176" i="37"/>
  <c r="H176" i="37" s="1"/>
  <c r="C181" i="37"/>
  <c r="E181" i="37"/>
  <c r="F181" i="37"/>
  <c r="D181" i="37"/>
  <c r="J38" i="49"/>
  <c r="H136" i="37"/>
  <c r="C169" i="37"/>
  <c r="D169" i="37"/>
  <c r="G169" i="37"/>
  <c r="G188" i="37" s="1"/>
  <c r="AP38" i="49" s="1"/>
  <c r="E169" i="37"/>
  <c r="E188" i="37" s="1"/>
  <c r="AN38" i="49" s="1"/>
  <c r="F169" i="37"/>
  <c r="C184" i="37"/>
  <c r="E184" i="37"/>
  <c r="D184" i="37"/>
  <c r="F184" i="37"/>
  <c r="G184" i="37"/>
  <c r="C172" i="37"/>
  <c r="E172" i="37"/>
  <c r="F172" i="37"/>
  <c r="G172" i="37"/>
  <c r="D172" i="37"/>
  <c r="H87" i="44"/>
  <c r="E177" i="37"/>
  <c r="F177" i="37"/>
  <c r="C177" i="37"/>
  <c r="D177" i="37"/>
  <c r="G177" i="37"/>
  <c r="H168" i="37"/>
  <c r="H111" i="44"/>
  <c r="C180" i="37"/>
  <c r="E180" i="37"/>
  <c r="G180" i="37"/>
  <c r="F180" i="37"/>
  <c r="D180" i="37"/>
  <c r="H81" i="44"/>
  <c r="H175" i="37"/>
  <c r="H78" i="44"/>
  <c r="H111" i="37"/>
  <c r="H138" i="37" s="1"/>
  <c r="H173" i="37"/>
  <c r="D185" i="37"/>
  <c r="C185" i="37"/>
  <c r="F185" i="37"/>
  <c r="G185" i="37"/>
  <c r="G181" i="37"/>
  <c r="H171" i="37"/>
  <c r="C177" i="20"/>
  <c r="G177" i="20"/>
  <c r="E177" i="20"/>
  <c r="D177" i="20"/>
  <c r="F177" i="20"/>
  <c r="F178" i="20"/>
  <c r="E178" i="20"/>
  <c r="C178" i="20"/>
  <c r="D178" i="20"/>
  <c r="G178" i="20"/>
  <c r="C170" i="20"/>
  <c r="G170" i="20"/>
  <c r="F170" i="20"/>
  <c r="E170" i="20"/>
  <c r="D170" i="20"/>
  <c r="G179" i="20"/>
  <c r="E179" i="20"/>
  <c r="C185" i="20"/>
  <c r="E185" i="20"/>
  <c r="F185" i="20"/>
  <c r="G185" i="20"/>
  <c r="D185" i="20"/>
  <c r="J18" i="49"/>
  <c r="F184" i="20"/>
  <c r="D184" i="20"/>
  <c r="C184" i="20"/>
  <c r="E184" i="20"/>
  <c r="E187" i="20"/>
  <c r="G136" i="20"/>
  <c r="N18" i="49" s="1"/>
  <c r="H116" i="20"/>
  <c r="I163" i="20"/>
  <c r="F186" i="20"/>
  <c r="E113" i="44"/>
  <c r="C182" i="20"/>
  <c r="D182" i="20"/>
  <c r="G182" i="20"/>
  <c r="E169" i="20"/>
  <c r="F169" i="20"/>
  <c r="G169" i="20"/>
  <c r="C169" i="20"/>
  <c r="C179" i="20"/>
  <c r="G171" i="20"/>
  <c r="C171" i="20"/>
  <c r="F171" i="20"/>
  <c r="D171" i="20"/>
  <c r="G175" i="20"/>
  <c r="D175" i="20"/>
  <c r="F175" i="20"/>
  <c r="H111" i="20"/>
  <c r="H138" i="20" s="1"/>
  <c r="C187" i="20"/>
  <c r="H187" i="20" s="1"/>
  <c r="G187" i="20"/>
  <c r="H175" i="20"/>
  <c r="D169" i="20"/>
  <c r="G174" i="20"/>
  <c r="C174" i="20"/>
  <c r="D187" i="20"/>
  <c r="D179" i="20"/>
  <c r="H100" i="44"/>
  <c r="F180" i="20"/>
  <c r="E180" i="20"/>
  <c r="H180" i="20" s="1"/>
  <c r="G180" i="20"/>
  <c r="D186" i="20"/>
  <c r="H186" i="20" s="1"/>
  <c r="E186" i="20"/>
  <c r="C172" i="20"/>
  <c r="H172" i="20" s="1"/>
  <c r="G172" i="20"/>
  <c r="H176" i="20"/>
  <c r="I41" i="49"/>
  <c r="G85" i="49"/>
  <c r="G124" i="49" s="1"/>
  <c r="I9" i="49"/>
  <c r="G66" i="49"/>
  <c r="G105" i="49" s="1"/>
  <c r="F173" i="36"/>
  <c r="D173" i="36"/>
  <c r="C173" i="36"/>
  <c r="G173" i="36"/>
  <c r="E173" i="36"/>
  <c r="H69" i="44"/>
  <c r="D93" i="44"/>
  <c r="D89" i="44"/>
  <c r="H86" i="44"/>
  <c r="C110" i="44"/>
  <c r="H110" i="44" s="1"/>
  <c r="D186" i="36"/>
  <c r="C182" i="36"/>
  <c r="D182" i="36"/>
  <c r="E182" i="36"/>
  <c r="F182" i="36"/>
  <c r="C174" i="36"/>
  <c r="H96" i="44"/>
  <c r="H84" i="44"/>
  <c r="C108" i="44"/>
  <c r="H108" i="44" s="1"/>
  <c r="G136" i="36"/>
  <c r="N37" i="49" s="1"/>
  <c r="C183" i="36"/>
  <c r="D104" i="44"/>
  <c r="H104" i="44" s="1"/>
  <c r="H80" i="44"/>
  <c r="E179" i="36"/>
  <c r="F179" i="36"/>
  <c r="C179" i="36"/>
  <c r="D179" i="36"/>
  <c r="G179" i="36"/>
  <c r="E170" i="36"/>
  <c r="G170" i="36"/>
  <c r="F170" i="36"/>
  <c r="C170" i="36"/>
  <c r="D181" i="36"/>
  <c r="E181" i="36"/>
  <c r="C181" i="36"/>
  <c r="F181" i="36"/>
  <c r="G181" i="36"/>
  <c r="H83" i="44"/>
  <c r="F107" i="44"/>
  <c r="H107" i="44" s="1"/>
  <c r="G53" i="49"/>
  <c r="G92" i="49" s="1"/>
  <c r="H178" i="36"/>
  <c r="H76" i="44"/>
  <c r="C184" i="36"/>
  <c r="D184" i="36"/>
  <c r="F184" i="36"/>
  <c r="E184" i="36"/>
  <c r="C175" i="36"/>
  <c r="D175" i="36"/>
  <c r="G175" i="36"/>
  <c r="E175" i="36"/>
  <c r="F175" i="36"/>
  <c r="H177" i="36"/>
  <c r="F174" i="36"/>
  <c r="D174" i="36"/>
  <c r="E174" i="36"/>
  <c r="I163" i="36"/>
  <c r="F176" i="36"/>
  <c r="D176" i="36"/>
  <c r="G176" i="36"/>
  <c r="E176" i="36"/>
  <c r="E136" i="36"/>
  <c r="L37" i="49" s="1"/>
  <c r="G183" i="36"/>
  <c r="E183" i="36"/>
  <c r="F183" i="36"/>
  <c r="G185" i="36"/>
  <c r="E185" i="36"/>
  <c r="F185" i="36"/>
  <c r="D185" i="36"/>
  <c r="D134" i="44" s="1"/>
  <c r="E187" i="36"/>
  <c r="E136" i="44" s="1"/>
  <c r="G187" i="36"/>
  <c r="D187" i="36"/>
  <c r="F187" i="36"/>
  <c r="C187" i="36"/>
  <c r="G101" i="44"/>
  <c r="H77" i="44"/>
  <c r="H116" i="36"/>
  <c r="D112" i="44"/>
  <c r="H112" i="44" s="1"/>
  <c r="H88" i="44"/>
  <c r="H119" i="36"/>
  <c r="C136" i="36"/>
  <c r="E89" i="44"/>
  <c r="C172" i="36"/>
  <c r="D172" i="36"/>
  <c r="F172" i="36"/>
  <c r="G172" i="36"/>
  <c r="E172" i="36"/>
  <c r="G186" i="36"/>
  <c r="E186" i="36"/>
  <c r="F186" i="36"/>
  <c r="H169" i="36"/>
  <c r="H180" i="36"/>
  <c r="I39" i="49"/>
  <c r="I31" i="49"/>
  <c r="G75" i="49"/>
  <c r="G114" i="49" s="1"/>
  <c r="G64" i="49"/>
  <c r="G103" i="49" s="1"/>
  <c r="I25" i="49"/>
  <c r="G83" i="49"/>
  <c r="G122" i="49" s="1"/>
  <c r="I12" i="49"/>
  <c r="G73" i="49"/>
  <c r="G112" i="49" s="1"/>
  <c r="I29" i="49"/>
  <c r="G77" i="49"/>
  <c r="G116" i="49" s="1"/>
  <c r="I33" i="49"/>
  <c r="I24" i="49"/>
  <c r="B47" i="49"/>
  <c r="G70" i="49"/>
  <c r="G109" i="49" s="1"/>
  <c r="G74" i="49"/>
  <c r="G113" i="49" s="1"/>
  <c r="I30" i="49"/>
  <c r="I40" i="49"/>
  <c r="G84" i="49"/>
  <c r="G123" i="49" s="1"/>
  <c r="I42" i="49"/>
  <c r="G86" i="49"/>
  <c r="G125" i="49" s="1"/>
  <c r="I21" i="49"/>
  <c r="G56" i="49"/>
  <c r="G95" i="49" s="1"/>
  <c r="G68" i="49"/>
  <c r="G107" i="49" s="1"/>
  <c r="I23" i="49"/>
  <c r="D136" i="44" l="1"/>
  <c r="H136" i="57"/>
  <c r="J19" i="49"/>
  <c r="G172" i="57"/>
  <c r="D172" i="57"/>
  <c r="F172" i="57"/>
  <c r="E172" i="57"/>
  <c r="C172" i="57"/>
  <c r="H172" i="57" s="1"/>
  <c r="H184" i="57"/>
  <c r="H186" i="57"/>
  <c r="C171" i="57"/>
  <c r="F171" i="57"/>
  <c r="G171" i="57"/>
  <c r="E171" i="57"/>
  <c r="E188" i="57" s="1"/>
  <c r="AN19" i="49" s="1"/>
  <c r="D171" i="57"/>
  <c r="D188" i="57" s="1"/>
  <c r="AM19" i="49" s="1"/>
  <c r="H168" i="57"/>
  <c r="H169" i="57"/>
  <c r="H187" i="57"/>
  <c r="H181" i="57"/>
  <c r="G188" i="57"/>
  <c r="AP19" i="49" s="1"/>
  <c r="H175" i="57"/>
  <c r="H177" i="57"/>
  <c r="F188" i="57"/>
  <c r="AO19" i="49" s="1"/>
  <c r="H187" i="11"/>
  <c r="H176" i="11"/>
  <c r="H182" i="11"/>
  <c r="H171" i="11"/>
  <c r="H179" i="11"/>
  <c r="H174" i="11"/>
  <c r="D175" i="11"/>
  <c r="C175" i="11"/>
  <c r="F175" i="11"/>
  <c r="G175" i="11"/>
  <c r="E175" i="11"/>
  <c r="E125" i="44"/>
  <c r="C170" i="11"/>
  <c r="F170" i="11"/>
  <c r="E170" i="11"/>
  <c r="G170" i="11"/>
  <c r="G188" i="11" s="1"/>
  <c r="AP10" i="49" s="1"/>
  <c r="D170" i="11"/>
  <c r="D188" i="11" s="1"/>
  <c r="AM10" i="49" s="1"/>
  <c r="H173" i="11"/>
  <c r="E188" i="11"/>
  <c r="AN10" i="49" s="1"/>
  <c r="J10" i="49"/>
  <c r="H136" i="11"/>
  <c r="H184" i="11"/>
  <c r="H168" i="11"/>
  <c r="C188" i="11"/>
  <c r="H172" i="11"/>
  <c r="H186" i="11"/>
  <c r="E175" i="6"/>
  <c r="H175" i="6" s="1"/>
  <c r="G136" i="44"/>
  <c r="F175" i="6"/>
  <c r="F124" i="44"/>
  <c r="H181" i="6"/>
  <c r="G129" i="44"/>
  <c r="G178" i="6"/>
  <c r="F125" i="44"/>
  <c r="E178" i="6"/>
  <c r="C178" i="6"/>
  <c r="C188" i="6" s="1"/>
  <c r="D178" i="6"/>
  <c r="D188" i="6" s="1"/>
  <c r="AM7" i="49" s="1"/>
  <c r="H174" i="6"/>
  <c r="H171" i="6"/>
  <c r="H182" i="6"/>
  <c r="F134" i="44"/>
  <c r="F188" i="6"/>
  <c r="AO7" i="49" s="1"/>
  <c r="H170" i="6"/>
  <c r="H176" i="6"/>
  <c r="H184" i="6"/>
  <c r="H186" i="6"/>
  <c r="H180" i="6"/>
  <c r="O7" i="49"/>
  <c r="C199" i="6"/>
  <c r="C202" i="6"/>
  <c r="D212" i="6"/>
  <c r="D287" i="6" s="1"/>
  <c r="D312" i="6" s="1"/>
  <c r="D362" i="6" s="1"/>
  <c r="E197" i="6"/>
  <c r="E272" i="6" s="1"/>
  <c r="E202" i="6"/>
  <c r="E277" i="6" s="1"/>
  <c r="E208" i="6"/>
  <c r="E283" i="6" s="1"/>
  <c r="E308" i="6" s="1"/>
  <c r="E358" i="6" s="1"/>
  <c r="E211" i="6"/>
  <c r="E286" i="6" s="1"/>
  <c r="E311" i="6" s="1"/>
  <c r="E361" i="6" s="1"/>
  <c r="G194" i="6"/>
  <c r="G269" i="6" s="1"/>
  <c r="D203" i="6"/>
  <c r="G193" i="6"/>
  <c r="C203" i="6"/>
  <c r="F209" i="6"/>
  <c r="F284" i="6" s="1"/>
  <c r="C194" i="6"/>
  <c r="C197" i="6"/>
  <c r="C201" i="6"/>
  <c r="D194" i="6"/>
  <c r="D269" i="6" s="1"/>
  <c r="D294" i="6" s="1"/>
  <c r="D344" i="6" s="1"/>
  <c r="D199" i="6"/>
  <c r="D274" i="6" s="1"/>
  <c r="D299" i="6" s="1"/>
  <c r="D349" i="6" s="1"/>
  <c r="D208" i="6"/>
  <c r="D283" i="6" s="1"/>
  <c r="D308" i="6" s="1"/>
  <c r="D358" i="6" s="1"/>
  <c r="E195" i="6"/>
  <c r="E270" i="6" s="1"/>
  <c r="E295" i="6" s="1"/>
  <c r="E345" i="6" s="1"/>
  <c r="E196" i="6"/>
  <c r="E271" i="6" s="1"/>
  <c r="E296" i="6" s="1"/>
  <c r="E346" i="6" s="1"/>
  <c r="E206" i="6"/>
  <c r="E281" i="6" s="1"/>
  <c r="E306" i="6" s="1"/>
  <c r="E356" i="6" s="1"/>
  <c r="E207" i="6"/>
  <c r="E282" i="6" s="1"/>
  <c r="E212" i="6"/>
  <c r="E287" i="6" s="1"/>
  <c r="E312" i="6" s="1"/>
  <c r="E362" i="6" s="1"/>
  <c r="G197" i="6"/>
  <c r="G272" i="6" s="1"/>
  <c r="G196" i="6"/>
  <c r="G271" i="6" s="1"/>
  <c r="C209" i="6"/>
  <c r="F205" i="6"/>
  <c r="F280" i="6" s="1"/>
  <c r="C210" i="6"/>
  <c r="D193" i="6"/>
  <c r="D195" i="6"/>
  <c r="D270" i="6" s="1"/>
  <c r="D295" i="6" s="1"/>
  <c r="D345" i="6" s="1"/>
  <c r="D201" i="6"/>
  <c r="D276" i="6" s="1"/>
  <c r="D301" i="6" s="1"/>
  <c r="D351" i="6" s="1"/>
  <c r="D207" i="6"/>
  <c r="D282" i="6" s="1"/>
  <c r="G198" i="6"/>
  <c r="G273" i="6" s="1"/>
  <c r="E203" i="6"/>
  <c r="G199" i="6"/>
  <c r="G274" i="6" s="1"/>
  <c r="C211" i="6"/>
  <c r="D197" i="6"/>
  <c r="D272" i="6" s="1"/>
  <c r="D198" i="6"/>
  <c r="D273" i="6" s="1"/>
  <c r="D298" i="6" s="1"/>
  <c r="D348" i="6" s="1"/>
  <c r="D200" i="6"/>
  <c r="D275" i="6" s="1"/>
  <c r="D202" i="6"/>
  <c r="D277" i="6" s="1"/>
  <c r="D205" i="6"/>
  <c r="D280" i="6" s="1"/>
  <c r="D206" i="6"/>
  <c r="D281" i="6" s="1"/>
  <c r="D306" i="6" s="1"/>
  <c r="D356" i="6" s="1"/>
  <c r="D209" i="6"/>
  <c r="D284" i="6" s="1"/>
  <c r="F194" i="6"/>
  <c r="F269" i="6" s="1"/>
  <c r="F294" i="6" s="1"/>
  <c r="F344" i="6" s="1"/>
  <c r="F200" i="6"/>
  <c r="F275" i="6" s="1"/>
  <c r="F206" i="6"/>
  <c r="F281" i="6" s="1"/>
  <c r="F306" i="6" s="1"/>
  <c r="F356" i="6" s="1"/>
  <c r="F207" i="6"/>
  <c r="F282" i="6" s="1"/>
  <c r="G200" i="6"/>
  <c r="G275" i="6" s="1"/>
  <c r="G203" i="6"/>
  <c r="G278" i="6" s="1"/>
  <c r="G210" i="6"/>
  <c r="G285" i="6" s="1"/>
  <c r="E205" i="6"/>
  <c r="E280" i="6" s="1"/>
  <c r="G195" i="6"/>
  <c r="G270" i="6" s="1"/>
  <c r="C204" i="6"/>
  <c r="C206" i="6"/>
  <c r="D196" i="6"/>
  <c r="D271" i="6" s="1"/>
  <c r="D296" i="6" s="1"/>
  <c r="D346" i="6" s="1"/>
  <c r="D204" i="6"/>
  <c r="D279" i="6" s="1"/>
  <c r="E200" i="6"/>
  <c r="E275" i="6" s="1"/>
  <c r="F199" i="6"/>
  <c r="F274" i="6" s="1"/>
  <c r="F201" i="6"/>
  <c r="F276" i="6" s="1"/>
  <c r="F301" i="6" s="1"/>
  <c r="F351" i="6" s="1"/>
  <c r="F202" i="6"/>
  <c r="F277" i="6" s="1"/>
  <c r="F208" i="6"/>
  <c r="F283" i="6" s="1"/>
  <c r="F308" i="6" s="1"/>
  <c r="F358" i="6" s="1"/>
  <c r="F211" i="6"/>
  <c r="F286" i="6" s="1"/>
  <c r="G212" i="6"/>
  <c r="G287" i="6" s="1"/>
  <c r="G204" i="6"/>
  <c r="G279" i="6" s="1"/>
  <c r="E210" i="6"/>
  <c r="E285" i="6" s="1"/>
  <c r="G205" i="6"/>
  <c r="G280" i="6" s="1"/>
  <c r="C195" i="6"/>
  <c r="C205" i="6"/>
  <c r="C212" i="6"/>
  <c r="D211" i="6"/>
  <c r="D286" i="6" s="1"/>
  <c r="D311" i="6" s="1"/>
  <c r="D361" i="6" s="1"/>
  <c r="E193" i="6"/>
  <c r="E199" i="6"/>
  <c r="E274" i="6" s="1"/>
  <c r="F195" i="6"/>
  <c r="F270" i="6" s="1"/>
  <c r="F197" i="6"/>
  <c r="F272" i="6" s="1"/>
  <c r="F198" i="6"/>
  <c r="F273" i="6" s="1"/>
  <c r="F298" i="6" s="1"/>
  <c r="F348" i="6" s="1"/>
  <c r="F212" i="6"/>
  <c r="F287" i="6" s="1"/>
  <c r="F312" i="6" s="1"/>
  <c r="F362" i="6" s="1"/>
  <c r="G209" i="6"/>
  <c r="G284" i="6" s="1"/>
  <c r="F204" i="6"/>
  <c r="F279" i="6" s="1"/>
  <c r="E204" i="6"/>
  <c r="E279" i="6" s="1"/>
  <c r="F203" i="6"/>
  <c r="F278" i="6" s="1"/>
  <c r="C196" i="6"/>
  <c r="C207" i="6"/>
  <c r="D210" i="6"/>
  <c r="D285" i="6" s="1"/>
  <c r="D310" i="6" s="1"/>
  <c r="D360" i="6" s="1"/>
  <c r="E198" i="6"/>
  <c r="E273" i="6" s="1"/>
  <c r="E298" i="6" s="1"/>
  <c r="E348" i="6" s="1"/>
  <c r="F196" i="6"/>
  <c r="F271" i="6" s="1"/>
  <c r="F296" i="6" s="1"/>
  <c r="F346" i="6" s="1"/>
  <c r="G207" i="6"/>
  <c r="G282" i="6" s="1"/>
  <c r="G211" i="6"/>
  <c r="G286" i="6" s="1"/>
  <c r="G202" i="6"/>
  <c r="G277" i="6" s="1"/>
  <c r="G208" i="6"/>
  <c r="G283" i="6" s="1"/>
  <c r="F210" i="6"/>
  <c r="F285" i="6" s="1"/>
  <c r="C193" i="6"/>
  <c r="C198" i="6"/>
  <c r="C208" i="6"/>
  <c r="E194" i="6"/>
  <c r="E269" i="6" s="1"/>
  <c r="E294" i="6" s="1"/>
  <c r="E344" i="6" s="1"/>
  <c r="F193" i="6"/>
  <c r="E209" i="6"/>
  <c r="E284" i="6" s="1"/>
  <c r="G201" i="6"/>
  <c r="G276" i="6" s="1"/>
  <c r="G206" i="6"/>
  <c r="G281" i="6" s="1"/>
  <c r="C200" i="6"/>
  <c r="E201" i="6"/>
  <c r="E276" i="6" s="1"/>
  <c r="E301" i="6" s="1"/>
  <c r="E351" i="6" s="1"/>
  <c r="H183" i="6"/>
  <c r="H168" i="6"/>
  <c r="H177" i="6"/>
  <c r="G188" i="6"/>
  <c r="AP7" i="49" s="1"/>
  <c r="H179" i="6"/>
  <c r="H187" i="6"/>
  <c r="H172" i="6"/>
  <c r="H185" i="6"/>
  <c r="H173" i="6"/>
  <c r="H169" i="6"/>
  <c r="H174" i="28"/>
  <c r="G172" i="28"/>
  <c r="H185" i="9"/>
  <c r="H173" i="9"/>
  <c r="H181" i="9"/>
  <c r="H172" i="9"/>
  <c r="H171" i="9"/>
  <c r="H177" i="9"/>
  <c r="C168" i="9"/>
  <c r="F168" i="9"/>
  <c r="F188" i="9" s="1"/>
  <c r="AO8" i="49" s="1"/>
  <c r="G168" i="9"/>
  <c r="G188" i="9" s="1"/>
  <c r="AP8" i="49" s="1"/>
  <c r="D168" i="9"/>
  <c r="D188" i="9" s="1"/>
  <c r="AM8" i="49" s="1"/>
  <c r="E168" i="9"/>
  <c r="E188" i="9" s="1"/>
  <c r="AN8" i="49" s="1"/>
  <c r="H136" i="9"/>
  <c r="J8" i="49"/>
  <c r="H179" i="9"/>
  <c r="H178" i="9"/>
  <c r="H175" i="9"/>
  <c r="H174" i="9"/>
  <c r="H186" i="27"/>
  <c r="H136" i="27"/>
  <c r="H176" i="27"/>
  <c r="O27" i="49"/>
  <c r="H175" i="27"/>
  <c r="H174" i="27"/>
  <c r="G170" i="27"/>
  <c r="C170" i="27"/>
  <c r="F170" i="27"/>
  <c r="E170" i="27"/>
  <c r="D170" i="27"/>
  <c r="D119" i="44" s="1"/>
  <c r="H187" i="27"/>
  <c r="D188" i="27"/>
  <c r="AM27" i="49" s="1"/>
  <c r="H183" i="27"/>
  <c r="H169" i="27"/>
  <c r="G171" i="27"/>
  <c r="C171" i="27"/>
  <c r="E171" i="27"/>
  <c r="F171" i="27"/>
  <c r="D171" i="27"/>
  <c r="F172" i="27"/>
  <c r="F188" i="27" s="1"/>
  <c r="AO27" i="49" s="1"/>
  <c r="G172" i="27"/>
  <c r="C172" i="27"/>
  <c r="D172" i="27"/>
  <c r="E172" i="27"/>
  <c r="E188" i="27"/>
  <c r="AN27" i="49" s="1"/>
  <c r="H181" i="27"/>
  <c r="C198" i="32"/>
  <c r="C205" i="32"/>
  <c r="C211" i="32"/>
  <c r="C212" i="32"/>
  <c r="D198" i="32"/>
  <c r="D273" i="32" s="1"/>
  <c r="D298" i="32" s="1"/>
  <c r="D348" i="32" s="1"/>
  <c r="D200" i="32"/>
  <c r="D275" i="32" s="1"/>
  <c r="D205" i="32"/>
  <c r="D280" i="32" s="1"/>
  <c r="D206" i="32"/>
  <c r="D281" i="32" s="1"/>
  <c r="D306" i="32" s="1"/>
  <c r="D356" i="32" s="1"/>
  <c r="D208" i="32"/>
  <c r="D283" i="32" s="1"/>
  <c r="D308" i="32" s="1"/>
  <c r="D358" i="32" s="1"/>
  <c r="E194" i="32"/>
  <c r="E269" i="32" s="1"/>
  <c r="E294" i="32" s="1"/>
  <c r="E344" i="32" s="1"/>
  <c r="F197" i="32"/>
  <c r="F272" i="32" s="1"/>
  <c r="F211" i="32"/>
  <c r="D203" i="32"/>
  <c r="D278" i="32" s="1"/>
  <c r="G194" i="32"/>
  <c r="G269" i="32" s="1"/>
  <c r="C197" i="32"/>
  <c r="C204" i="32"/>
  <c r="C207" i="32"/>
  <c r="D207" i="32"/>
  <c r="D282" i="32" s="1"/>
  <c r="E202" i="32"/>
  <c r="E277" i="32" s="1"/>
  <c r="E302" i="32" s="1"/>
  <c r="E352" i="32" s="1"/>
  <c r="F198" i="32"/>
  <c r="F273" i="32" s="1"/>
  <c r="F298" i="32" s="1"/>
  <c r="F348" i="32" s="1"/>
  <c r="F199" i="32"/>
  <c r="F274" i="32" s="1"/>
  <c r="F200" i="32"/>
  <c r="F275" i="32" s="1"/>
  <c r="F212" i="32"/>
  <c r="F287" i="32" s="1"/>
  <c r="G207" i="32"/>
  <c r="G282" i="32" s="1"/>
  <c r="G208" i="32"/>
  <c r="G283" i="32" s="1"/>
  <c r="G210" i="32"/>
  <c r="G285" i="32" s="1"/>
  <c r="F204" i="32"/>
  <c r="F279" i="32" s="1"/>
  <c r="C194" i="32"/>
  <c r="C195" i="32"/>
  <c r="D210" i="32"/>
  <c r="D285" i="32" s="1"/>
  <c r="D310" i="32" s="1"/>
  <c r="D360" i="32" s="1"/>
  <c r="E193" i="32"/>
  <c r="E195" i="32"/>
  <c r="E270" i="32" s="1"/>
  <c r="E295" i="32" s="1"/>
  <c r="E345" i="32" s="1"/>
  <c r="E200" i="32"/>
  <c r="E275" i="32" s="1"/>
  <c r="F193" i="32"/>
  <c r="G206" i="32"/>
  <c r="G281" i="32" s="1"/>
  <c r="G306" i="32" s="1"/>
  <c r="G356" i="32" s="1"/>
  <c r="G209" i="32"/>
  <c r="G284" i="32" s="1"/>
  <c r="G205" i="32"/>
  <c r="G280" i="32" s="1"/>
  <c r="G212" i="32"/>
  <c r="G287" i="32" s="1"/>
  <c r="C193" i="32"/>
  <c r="C201" i="32"/>
  <c r="C202" i="32"/>
  <c r="C206" i="32"/>
  <c r="D194" i="32"/>
  <c r="D269" i="32" s="1"/>
  <c r="D294" i="32" s="1"/>
  <c r="D344" i="32" s="1"/>
  <c r="D211" i="32"/>
  <c r="D286" i="32" s="1"/>
  <c r="D311" i="32" s="1"/>
  <c r="D361" i="32" s="1"/>
  <c r="E196" i="32"/>
  <c r="E271" i="32" s="1"/>
  <c r="E296" i="32" s="1"/>
  <c r="E346" i="32" s="1"/>
  <c r="E198" i="32"/>
  <c r="E273" i="32" s="1"/>
  <c r="E298" i="32" s="1"/>
  <c r="E348" i="32" s="1"/>
  <c r="E199" i="32"/>
  <c r="E274" i="32" s="1"/>
  <c r="E299" i="32" s="1"/>
  <c r="E349" i="32" s="1"/>
  <c r="E206" i="32"/>
  <c r="E281" i="32" s="1"/>
  <c r="E306" i="32" s="1"/>
  <c r="E356" i="32" s="1"/>
  <c r="E207" i="32"/>
  <c r="E282" i="32" s="1"/>
  <c r="E208" i="32"/>
  <c r="E283" i="32" s="1"/>
  <c r="E308" i="32" s="1"/>
  <c r="E358" i="32" s="1"/>
  <c r="F194" i="32"/>
  <c r="F269" i="32" s="1"/>
  <c r="F294" i="32" s="1"/>
  <c r="F344" i="32" s="1"/>
  <c r="F201" i="32"/>
  <c r="F276" i="32" s="1"/>
  <c r="G203" i="32"/>
  <c r="G278" i="32" s="1"/>
  <c r="E203" i="32"/>
  <c r="E278" i="32" s="1"/>
  <c r="G196" i="32"/>
  <c r="G271" i="32" s="1"/>
  <c r="G201" i="32"/>
  <c r="G276" i="32" s="1"/>
  <c r="G199" i="32"/>
  <c r="G274" i="32" s="1"/>
  <c r="C209" i="32"/>
  <c r="C210" i="32"/>
  <c r="D193" i="32"/>
  <c r="D195" i="32"/>
  <c r="D270" i="32" s="1"/>
  <c r="D295" i="32" s="1"/>
  <c r="D345" i="32" s="1"/>
  <c r="E197" i="32"/>
  <c r="E272" i="32" s="1"/>
  <c r="F202" i="32"/>
  <c r="F277" i="32" s="1"/>
  <c r="F302" i="32" s="1"/>
  <c r="F352" i="32" s="1"/>
  <c r="F206" i="32"/>
  <c r="F281" i="32" s="1"/>
  <c r="F306" i="32" s="1"/>
  <c r="F356" i="32" s="1"/>
  <c r="G198" i="32"/>
  <c r="G273" i="32" s="1"/>
  <c r="C203" i="32"/>
  <c r="F205" i="32"/>
  <c r="F280" i="32" s="1"/>
  <c r="E204" i="32"/>
  <c r="E279" i="32" s="1"/>
  <c r="C208" i="32"/>
  <c r="D201" i="32"/>
  <c r="D276" i="32" s="1"/>
  <c r="D301" i="32" s="1"/>
  <c r="D351" i="32" s="1"/>
  <c r="E211" i="32"/>
  <c r="E286" i="32" s="1"/>
  <c r="E311" i="32" s="1"/>
  <c r="E361" i="32" s="1"/>
  <c r="F195" i="32"/>
  <c r="F270" i="32" s="1"/>
  <c r="F295" i="32" s="1"/>
  <c r="F345" i="32" s="1"/>
  <c r="F207" i="32"/>
  <c r="F282" i="32" s="1"/>
  <c r="F208" i="32"/>
  <c r="F283" i="32" s="1"/>
  <c r="F308" i="32" s="1"/>
  <c r="F358" i="32" s="1"/>
  <c r="G200" i="32"/>
  <c r="G275" i="32" s="1"/>
  <c r="F210" i="32"/>
  <c r="F285" i="32" s="1"/>
  <c r="C200" i="32"/>
  <c r="G211" i="32"/>
  <c r="D196" i="32"/>
  <c r="D271" i="32" s="1"/>
  <c r="D296" i="32" s="1"/>
  <c r="D346" i="32" s="1"/>
  <c r="D212" i="32"/>
  <c r="D287" i="32" s="1"/>
  <c r="D202" i="32"/>
  <c r="D277" i="32" s="1"/>
  <c r="D302" i="32" s="1"/>
  <c r="D352" i="32" s="1"/>
  <c r="D209" i="32"/>
  <c r="D284" i="32" s="1"/>
  <c r="G193" i="32"/>
  <c r="C196" i="32"/>
  <c r="G202" i="32"/>
  <c r="G277" i="32" s="1"/>
  <c r="G195" i="32"/>
  <c r="G270" i="32" s="1"/>
  <c r="E210" i="32"/>
  <c r="E285" i="32" s="1"/>
  <c r="G197" i="32"/>
  <c r="G272" i="32" s="1"/>
  <c r="E209" i="32"/>
  <c r="E284" i="32" s="1"/>
  <c r="C199" i="32"/>
  <c r="D197" i="32"/>
  <c r="D272" i="32" s="1"/>
  <c r="E201" i="32"/>
  <c r="E276" i="32" s="1"/>
  <c r="E301" i="32" s="1"/>
  <c r="E351" i="32" s="1"/>
  <c r="F196" i="32"/>
  <c r="F271" i="32" s="1"/>
  <c r="F296" i="32" s="1"/>
  <c r="F346" i="32" s="1"/>
  <c r="F209" i="32"/>
  <c r="F284" i="32" s="1"/>
  <c r="F203" i="32"/>
  <c r="F278" i="32" s="1"/>
  <c r="E205" i="32"/>
  <c r="E280" i="32" s="1"/>
  <c r="D204" i="32"/>
  <c r="D279" i="32" s="1"/>
  <c r="D304" i="32" s="1"/>
  <c r="D354" i="32" s="1"/>
  <c r="D199" i="32"/>
  <c r="D274" i="32" s="1"/>
  <c r="D299" i="32" s="1"/>
  <c r="D349" i="32" s="1"/>
  <c r="E212" i="32"/>
  <c r="E287" i="32" s="1"/>
  <c r="G204" i="32"/>
  <c r="G279" i="32" s="1"/>
  <c r="C126" i="44"/>
  <c r="H175" i="32"/>
  <c r="H182" i="32"/>
  <c r="H169" i="32"/>
  <c r="D133" i="44"/>
  <c r="H184" i="32"/>
  <c r="D188" i="32"/>
  <c r="AM32" i="49" s="1"/>
  <c r="H185" i="32"/>
  <c r="H168" i="32"/>
  <c r="C186" i="32"/>
  <c r="E186" i="32"/>
  <c r="E188" i="32" s="1"/>
  <c r="AN32" i="49" s="1"/>
  <c r="D186" i="32"/>
  <c r="F186" i="32"/>
  <c r="F188" i="32" s="1"/>
  <c r="AO32" i="49" s="1"/>
  <c r="G186" i="32"/>
  <c r="G188" i="32" s="1"/>
  <c r="AP32" i="49" s="1"/>
  <c r="H179" i="32"/>
  <c r="H176" i="32"/>
  <c r="H178" i="32"/>
  <c r="H170" i="32"/>
  <c r="O32" i="49"/>
  <c r="H187" i="32"/>
  <c r="H171" i="32"/>
  <c r="H186" i="26"/>
  <c r="H178" i="26"/>
  <c r="G128" i="44"/>
  <c r="H187" i="26"/>
  <c r="H179" i="26"/>
  <c r="H183" i="26"/>
  <c r="F136" i="44"/>
  <c r="H173" i="26"/>
  <c r="H180" i="26"/>
  <c r="H176" i="44"/>
  <c r="H171" i="44"/>
  <c r="F108" i="49"/>
  <c r="F43" i="49"/>
  <c r="F47" i="49" s="1"/>
  <c r="H203" i="44"/>
  <c r="H181" i="26"/>
  <c r="E185" i="44"/>
  <c r="H175" i="26"/>
  <c r="H170" i="26"/>
  <c r="D171" i="26"/>
  <c r="C171" i="26"/>
  <c r="F171" i="26"/>
  <c r="G171" i="26"/>
  <c r="E171" i="26"/>
  <c r="X26" i="49"/>
  <c r="H244" i="26"/>
  <c r="H250" i="26"/>
  <c r="D263" i="26"/>
  <c r="AF26" i="49" s="1"/>
  <c r="AF43" i="49" s="1"/>
  <c r="F48" i="46"/>
  <c r="H96" i="46"/>
  <c r="F99" i="46"/>
  <c r="H261" i="26"/>
  <c r="H207" i="44"/>
  <c r="AE26" i="49"/>
  <c r="H168" i="26"/>
  <c r="D238" i="26"/>
  <c r="Y26" i="49" s="1"/>
  <c r="Y43" i="49" s="1"/>
  <c r="H85" i="46"/>
  <c r="E99" i="46"/>
  <c r="F174" i="26"/>
  <c r="D174" i="26"/>
  <c r="D123" i="44" s="1"/>
  <c r="G174" i="26"/>
  <c r="C174" i="26"/>
  <c r="E174" i="26"/>
  <c r="G238" i="26"/>
  <c r="AB26" i="49" s="1"/>
  <c r="AB43" i="49" s="1"/>
  <c r="H190" i="44"/>
  <c r="D209" i="44"/>
  <c r="H189" i="44"/>
  <c r="D185" i="44"/>
  <c r="E263" i="26"/>
  <c r="AG26" i="49" s="1"/>
  <c r="AG43" i="49" s="1"/>
  <c r="H177" i="44"/>
  <c r="H253" i="26"/>
  <c r="H172" i="26"/>
  <c r="H251" i="26"/>
  <c r="H185" i="26"/>
  <c r="H230" i="26"/>
  <c r="C43" i="49"/>
  <c r="G26" i="49"/>
  <c r="H26" i="49"/>
  <c r="E209" i="44"/>
  <c r="H177" i="26"/>
  <c r="H89" i="46"/>
  <c r="G99" i="46"/>
  <c r="H259" i="26"/>
  <c r="H169" i="44"/>
  <c r="K26" i="49"/>
  <c r="H136" i="26"/>
  <c r="E238" i="26"/>
  <c r="Z26" i="49" s="1"/>
  <c r="Z43" i="49" s="1"/>
  <c r="H252" i="26"/>
  <c r="E38" i="46"/>
  <c r="H86" i="46"/>
  <c r="H199" i="44"/>
  <c r="G165" i="44"/>
  <c r="G206" i="44"/>
  <c r="G175" i="44"/>
  <c r="G173" i="44"/>
  <c r="G195" i="44"/>
  <c r="G199" i="44"/>
  <c r="G176" i="44"/>
  <c r="G192" i="44"/>
  <c r="G200" i="44"/>
  <c r="G194" i="44"/>
  <c r="G171" i="44"/>
  <c r="G169" i="44"/>
  <c r="G179" i="44"/>
  <c r="G180" i="44"/>
  <c r="G201" i="44"/>
  <c r="G190" i="44"/>
  <c r="G177" i="44"/>
  <c r="G203" i="44"/>
  <c r="G189" i="44"/>
  <c r="G167" i="44"/>
  <c r="G172" i="44"/>
  <c r="G170" i="44"/>
  <c r="G174" i="44"/>
  <c r="G208" i="44"/>
  <c r="G198" i="44"/>
  <c r="G168" i="44"/>
  <c r="G182" i="44"/>
  <c r="G196" i="44"/>
  <c r="G183" i="44"/>
  <c r="G197" i="44"/>
  <c r="G193" i="44"/>
  <c r="G166" i="44"/>
  <c r="G178" i="44"/>
  <c r="G207" i="44"/>
  <c r="G204" i="44"/>
  <c r="G202" i="44"/>
  <c r="H202" i="44" s="1"/>
  <c r="G181" i="44"/>
  <c r="G205" i="44"/>
  <c r="G184" i="44"/>
  <c r="G191" i="44"/>
  <c r="H81" i="46"/>
  <c r="C99" i="46"/>
  <c r="H99" i="46" s="1"/>
  <c r="F263" i="26"/>
  <c r="AH26" i="49" s="1"/>
  <c r="AH43" i="49" s="1"/>
  <c r="H249" i="26"/>
  <c r="F179" i="44"/>
  <c r="H179" i="44" s="1"/>
  <c r="F173" i="44"/>
  <c r="F194" i="44"/>
  <c r="H194" i="44" s="1"/>
  <c r="F189" i="44"/>
  <c r="F195" i="44"/>
  <c r="H195" i="44" s="1"/>
  <c r="F174" i="44"/>
  <c r="H174" i="44" s="1"/>
  <c r="F199" i="44"/>
  <c r="F169" i="44"/>
  <c r="F165" i="44"/>
  <c r="F185" i="44" s="1"/>
  <c r="F170" i="44"/>
  <c r="H170" i="44" s="1"/>
  <c r="F168" i="44"/>
  <c r="H168" i="44" s="1"/>
  <c r="F177" i="44"/>
  <c r="F203" i="44"/>
  <c r="F196" i="44"/>
  <c r="H196" i="44" s="1"/>
  <c r="F202" i="44"/>
  <c r="F205" i="44"/>
  <c r="H205" i="44" s="1"/>
  <c r="F192" i="44"/>
  <c r="H192" i="44" s="1"/>
  <c r="F200" i="44"/>
  <c r="H200" i="44" s="1"/>
  <c r="F208" i="44"/>
  <c r="F193" i="44"/>
  <c r="H193" i="44" s="1"/>
  <c r="F181" i="44"/>
  <c r="F190" i="44"/>
  <c r="F171" i="44"/>
  <c r="F172" i="44"/>
  <c r="H172" i="44" s="1"/>
  <c r="F201" i="44"/>
  <c r="H201" i="44" s="1"/>
  <c r="F191" i="44"/>
  <c r="H191" i="44" s="1"/>
  <c r="F167" i="44"/>
  <c r="H167" i="44" s="1"/>
  <c r="F166" i="44"/>
  <c r="H166" i="44" s="1"/>
  <c r="F180" i="44"/>
  <c r="F182" i="44"/>
  <c r="H182" i="44" s="1"/>
  <c r="F198" i="44"/>
  <c r="H198" i="44" s="1"/>
  <c r="F175" i="44"/>
  <c r="H175" i="44" s="1"/>
  <c r="F197" i="44"/>
  <c r="H197" i="44" s="1"/>
  <c r="F176" i="44"/>
  <c r="F178" i="44"/>
  <c r="H178" i="44" s="1"/>
  <c r="F184" i="44"/>
  <c r="H184" i="44" s="1"/>
  <c r="F183" i="44"/>
  <c r="H183" i="44" s="1"/>
  <c r="F204" i="44"/>
  <c r="H204" i="44" s="1"/>
  <c r="F206" i="44"/>
  <c r="H206" i="44" s="1"/>
  <c r="F207" i="44"/>
  <c r="H123" i="46"/>
  <c r="H260" i="26"/>
  <c r="G263" i="26"/>
  <c r="AI26" i="49" s="1"/>
  <c r="AI43" i="49" s="1"/>
  <c r="H180" i="44"/>
  <c r="H208" i="44"/>
  <c r="E169" i="26"/>
  <c r="E188" i="26" s="1"/>
  <c r="AN26" i="49" s="1"/>
  <c r="G169" i="26"/>
  <c r="D169" i="26"/>
  <c r="F169" i="26"/>
  <c r="F188" i="26" s="1"/>
  <c r="AO26" i="49" s="1"/>
  <c r="C169" i="26"/>
  <c r="D128" i="44"/>
  <c r="E124" i="44"/>
  <c r="H174" i="19"/>
  <c r="H182" i="19"/>
  <c r="D188" i="16"/>
  <c r="AM14" i="49" s="1"/>
  <c r="H136" i="16"/>
  <c r="J14" i="49"/>
  <c r="G130" i="44"/>
  <c r="H179" i="16"/>
  <c r="H170" i="16"/>
  <c r="H185" i="16"/>
  <c r="H178" i="16"/>
  <c r="F188" i="16"/>
  <c r="AO14" i="49" s="1"/>
  <c r="G188" i="16"/>
  <c r="AP14" i="49" s="1"/>
  <c r="H184" i="16"/>
  <c r="H168" i="16"/>
  <c r="C188" i="16"/>
  <c r="H181" i="16"/>
  <c r="H174" i="16"/>
  <c r="H181" i="33"/>
  <c r="H171" i="33"/>
  <c r="H186" i="33"/>
  <c r="H184" i="33"/>
  <c r="H176" i="33"/>
  <c r="E169" i="33"/>
  <c r="C169" i="33"/>
  <c r="F169" i="33"/>
  <c r="G169" i="33"/>
  <c r="D169" i="33"/>
  <c r="H178" i="33"/>
  <c r="F168" i="33"/>
  <c r="F188" i="33" s="1"/>
  <c r="AO34" i="49" s="1"/>
  <c r="C168" i="33"/>
  <c r="D168" i="33"/>
  <c r="D188" i="33" s="1"/>
  <c r="AM34" i="49" s="1"/>
  <c r="G168" i="33"/>
  <c r="E168" i="33"/>
  <c r="O34" i="49"/>
  <c r="H180" i="33"/>
  <c r="H177" i="33"/>
  <c r="C197" i="33"/>
  <c r="D194" i="33"/>
  <c r="D269" i="33" s="1"/>
  <c r="D294" i="33" s="1"/>
  <c r="D344" i="33" s="1"/>
  <c r="E212" i="33"/>
  <c r="E287" i="33" s="1"/>
  <c r="E312" i="33" s="1"/>
  <c r="E362" i="33" s="1"/>
  <c r="F193" i="33"/>
  <c r="F195" i="33"/>
  <c r="F270" i="33" s="1"/>
  <c r="C203" i="33"/>
  <c r="G201" i="33"/>
  <c r="G276" i="33" s="1"/>
  <c r="G212" i="33"/>
  <c r="G287" i="33" s="1"/>
  <c r="C193" i="33"/>
  <c r="C204" i="33"/>
  <c r="C205" i="33"/>
  <c r="D193" i="33"/>
  <c r="D201" i="33"/>
  <c r="D276" i="33" s="1"/>
  <c r="D301" i="33" s="1"/>
  <c r="D351" i="33" s="1"/>
  <c r="E194" i="33"/>
  <c r="E202" i="33"/>
  <c r="E277" i="33" s="1"/>
  <c r="F196" i="33"/>
  <c r="F271" i="33" s="1"/>
  <c r="F296" i="33" s="1"/>
  <c r="F346" i="33" s="1"/>
  <c r="F207" i="33"/>
  <c r="F282" i="33" s="1"/>
  <c r="E203" i="33"/>
  <c r="E278" i="33" s="1"/>
  <c r="G193" i="33"/>
  <c r="F209" i="33"/>
  <c r="F284" i="33" s="1"/>
  <c r="F204" i="33"/>
  <c r="F279" i="33" s="1"/>
  <c r="G198" i="33"/>
  <c r="G273" i="33" s="1"/>
  <c r="F205" i="33"/>
  <c r="F280" i="33" s="1"/>
  <c r="C200" i="33"/>
  <c r="C207" i="33"/>
  <c r="C208" i="33"/>
  <c r="D195" i="33"/>
  <c r="D270" i="33" s="1"/>
  <c r="D295" i="33" s="1"/>
  <c r="D345" i="33" s="1"/>
  <c r="D200" i="33"/>
  <c r="D275" i="33" s="1"/>
  <c r="F197" i="33"/>
  <c r="F272" i="33" s="1"/>
  <c r="F297" i="33" s="1"/>
  <c r="F347" i="33" s="1"/>
  <c r="F208" i="33"/>
  <c r="F283" i="33" s="1"/>
  <c r="G202" i="33"/>
  <c r="G277" i="33" s="1"/>
  <c r="C194" i="33"/>
  <c r="D196" i="33"/>
  <c r="D271" i="33" s="1"/>
  <c r="D296" i="33" s="1"/>
  <c r="D346" i="33" s="1"/>
  <c r="D202" i="33"/>
  <c r="D277" i="33" s="1"/>
  <c r="D204" i="33"/>
  <c r="D279" i="33" s="1"/>
  <c r="D205" i="33"/>
  <c r="D280" i="33" s="1"/>
  <c r="D206" i="33"/>
  <c r="D281" i="33" s="1"/>
  <c r="D306" i="33" s="1"/>
  <c r="D356" i="33" s="1"/>
  <c r="D210" i="33"/>
  <c r="D285" i="33" s="1"/>
  <c r="D310" i="33" s="1"/>
  <c r="D360" i="33" s="1"/>
  <c r="E200" i="33"/>
  <c r="E275" i="33" s="1"/>
  <c r="G206" i="33"/>
  <c r="G281" i="33" s="1"/>
  <c r="G207" i="33"/>
  <c r="G282" i="33" s="1"/>
  <c r="C198" i="33"/>
  <c r="C206" i="33"/>
  <c r="C210" i="33"/>
  <c r="C211" i="33"/>
  <c r="D197" i="33"/>
  <c r="D272" i="33" s="1"/>
  <c r="D297" i="33" s="1"/>
  <c r="D347" i="33" s="1"/>
  <c r="D207" i="33"/>
  <c r="D282" i="33" s="1"/>
  <c r="D208" i="33"/>
  <c r="D283" i="33" s="1"/>
  <c r="D308" i="33" s="1"/>
  <c r="D358" i="33" s="1"/>
  <c r="D211" i="33"/>
  <c r="D286" i="33" s="1"/>
  <c r="D311" i="33" s="1"/>
  <c r="D361" i="33" s="1"/>
  <c r="E195" i="33"/>
  <c r="E270" i="33" s="1"/>
  <c r="E295" i="33" s="1"/>
  <c r="E345" i="33" s="1"/>
  <c r="E196" i="33"/>
  <c r="E271" i="33" s="1"/>
  <c r="E296" i="33" s="1"/>
  <c r="E346" i="33" s="1"/>
  <c r="E197" i="33"/>
  <c r="E272" i="33" s="1"/>
  <c r="E297" i="33" s="1"/>
  <c r="E347" i="33" s="1"/>
  <c r="E198" i="33"/>
  <c r="E273" i="33" s="1"/>
  <c r="E298" i="33" s="1"/>
  <c r="E348" i="33" s="1"/>
  <c r="E199" i="33"/>
  <c r="E274" i="33" s="1"/>
  <c r="E299" i="33" s="1"/>
  <c r="E349" i="33" s="1"/>
  <c r="E206" i="33"/>
  <c r="E281" i="33" s="1"/>
  <c r="E306" i="33" s="1"/>
  <c r="E356" i="33" s="1"/>
  <c r="E208" i="33"/>
  <c r="E283" i="33" s="1"/>
  <c r="E308" i="33" s="1"/>
  <c r="E358" i="33" s="1"/>
  <c r="F198" i="33"/>
  <c r="F273" i="33" s="1"/>
  <c r="F199" i="33"/>
  <c r="F274" i="33" s="1"/>
  <c r="F200" i="33"/>
  <c r="F275" i="33" s="1"/>
  <c r="G210" i="33"/>
  <c r="G285" i="33" s="1"/>
  <c r="C209" i="33"/>
  <c r="C195" i="33"/>
  <c r="C199" i="33"/>
  <c r="C212" i="33"/>
  <c r="D198" i="33"/>
  <c r="D273" i="33" s="1"/>
  <c r="D298" i="33" s="1"/>
  <c r="D348" i="33" s="1"/>
  <c r="D212" i="33"/>
  <c r="D287" i="33" s="1"/>
  <c r="D312" i="33" s="1"/>
  <c r="D362" i="33" s="1"/>
  <c r="E211" i="33"/>
  <c r="E286" i="33" s="1"/>
  <c r="E311" i="33" s="1"/>
  <c r="E361" i="33" s="1"/>
  <c r="F201" i="33"/>
  <c r="F276" i="33" s="1"/>
  <c r="F212" i="33"/>
  <c r="F287" i="33" s="1"/>
  <c r="G203" i="33"/>
  <c r="G278" i="33" s="1"/>
  <c r="G195" i="33"/>
  <c r="G270" i="33" s="1"/>
  <c r="E209" i="33"/>
  <c r="E284" i="33" s="1"/>
  <c r="C201" i="33"/>
  <c r="D199" i="33"/>
  <c r="D274" i="33" s="1"/>
  <c r="D299" i="33" s="1"/>
  <c r="D349" i="33" s="1"/>
  <c r="F210" i="33"/>
  <c r="F285" i="33" s="1"/>
  <c r="E210" i="33"/>
  <c r="E285" i="33" s="1"/>
  <c r="E193" i="33"/>
  <c r="E207" i="33"/>
  <c r="E282" i="33" s="1"/>
  <c r="F211" i="33"/>
  <c r="F286" i="33" s="1"/>
  <c r="G194" i="33"/>
  <c r="G211" i="33"/>
  <c r="G286" i="33" s="1"/>
  <c r="C196" i="33"/>
  <c r="F206" i="33"/>
  <c r="F281" i="33" s="1"/>
  <c r="G204" i="33"/>
  <c r="G279" i="33" s="1"/>
  <c r="D203" i="33"/>
  <c r="D278" i="33" s="1"/>
  <c r="E205" i="33"/>
  <c r="E280" i="33" s="1"/>
  <c r="E201" i="33"/>
  <c r="E276" i="33" s="1"/>
  <c r="E301" i="33" s="1"/>
  <c r="E351" i="33" s="1"/>
  <c r="G208" i="33"/>
  <c r="G283" i="33" s="1"/>
  <c r="G205" i="33"/>
  <c r="G280" i="33" s="1"/>
  <c r="D209" i="33"/>
  <c r="D284" i="33" s="1"/>
  <c r="F202" i="33"/>
  <c r="F277" i="33" s="1"/>
  <c r="G199" i="33"/>
  <c r="G274" i="33" s="1"/>
  <c r="C202" i="33"/>
  <c r="G200" i="33"/>
  <c r="G275" i="33" s="1"/>
  <c r="G209" i="33"/>
  <c r="G284" i="33" s="1"/>
  <c r="F203" i="33"/>
  <c r="F278" i="33" s="1"/>
  <c r="G196" i="33"/>
  <c r="G271" i="33" s="1"/>
  <c r="F194" i="33"/>
  <c r="F269" i="33" s="1"/>
  <c r="F294" i="33" s="1"/>
  <c r="F344" i="33" s="1"/>
  <c r="E204" i="33"/>
  <c r="E279" i="33" s="1"/>
  <c r="G197" i="33"/>
  <c r="G272" i="33" s="1"/>
  <c r="G131" i="44"/>
  <c r="H179" i="34"/>
  <c r="E133" i="44"/>
  <c r="E131" i="44"/>
  <c r="H177" i="34"/>
  <c r="H170" i="34"/>
  <c r="H174" i="34"/>
  <c r="G172" i="34"/>
  <c r="G121" i="44" s="1"/>
  <c r="C172" i="34"/>
  <c r="D172" i="34"/>
  <c r="F172" i="34"/>
  <c r="E172" i="34"/>
  <c r="H136" i="34"/>
  <c r="J35" i="49"/>
  <c r="H176" i="34"/>
  <c r="H183" i="34"/>
  <c r="H181" i="34"/>
  <c r="H169" i="34"/>
  <c r="H184" i="34"/>
  <c r="F126" i="44"/>
  <c r="E168" i="34"/>
  <c r="G168" i="34"/>
  <c r="F168" i="34"/>
  <c r="D168" i="34"/>
  <c r="D188" i="34" s="1"/>
  <c r="AM35" i="49" s="1"/>
  <c r="C168" i="34"/>
  <c r="H180" i="34"/>
  <c r="G124" i="44"/>
  <c r="H184" i="17"/>
  <c r="H136" i="17"/>
  <c r="G188" i="17"/>
  <c r="AP15" i="49" s="1"/>
  <c r="O15" i="49"/>
  <c r="H182" i="17"/>
  <c r="H170" i="17"/>
  <c r="H172" i="17"/>
  <c r="H185" i="17"/>
  <c r="F188" i="17"/>
  <c r="AO15" i="49" s="1"/>
  <c r="C188" i="17"/>
  <c r="H168" i="17"/>
  <c r="E188" i="17"/>
  <c r="AN15" i="49" s="1"/>
  <c r="D188" i="17"/>
  <c r="AM15" i="49" s="1"/>
  <c r="E188" i="21"/>
  <c r="AN20" i="49" s="1"/>
  <c r="H172" i="21"/>
  <c r="H170" i="21"/>
  <c r="C193" i="21"/>
  <c r="C197" i="21"/>
  <c r="D206" i="21"/>
  <c r="D281" i="21" s="1"/>
  <c r="D306" i="21" s="1"/>
  <c r="D356" i="21" s="1"/>
  <c r="D207" i="21"/>
  <c r="D282" i="21" s="1"/>
  <c r="D212" i="21"/>
  <c r="D287" i="21" s="1"/>
  <c r="D312" i="21" s="1"/>
  <c r="D362" i="21" s="1"/>
  <c r="E200" i="21"/>
  <c r="E275" i="21" s="1"/>
  <c r="G206" i="21"/>
  <c r="G281" i="21" s="1"/>
  <c r="G208" i="21"/>
  <c r="G283" i="21" s="1"/>
  <c r="G211" i="21"/>
  <c r="G286" i="21" s="1"/>
  <c r="C194" i="21"/>
  <c r="C198" i="21"/>
  <c r="C199" i="21"/>
  <c r="C202" i="21"/>
  <c r="D205" i="21"/>
  <c r="D280" i="21" s="1"/>
  <c r="D211" i="21"/>
  <c r="D286" i="21" s="1"/>
  <c r="D311" i="21" s="1"/>
  <c r="D361" i="21" s="1"/>
  <c r="E199" i="21"/>
  <c r="E274" i="21" s="1"/>
  <c r="F195" i="21"/>
  <c r="F270" i="21" s="1"/>
  <c r="G200" i="21"/>
  <c r="G275" i="21" s="1"/>
  <c r="G203" i="21"/>
  <c r="G278" i="21" s="1"/>
  <c r="G202" i="21"/>
  <c r="G277" i="21" s="1"/>
  <c r="C203" i="21"/>
  <c r="G195" i="21"/>
  <c r="G270" i="21" s="1"/>
  <c r="D195" i="21"/>
  <c r="D270" i="21" s="1"/>
  <c r="D295" i="21" s="1"/>
  <c r="D345" i="21" s="1"/>
  <c r="D200" i="21"/>
  <c r="D275" i="21" s="1"/>
  <c r="D202" i="21"/>
  <c r="D277" i="21" s="1"/>
  <c r="D204" i="21"/>
  <c r="D279" i="21" s="1"/>
  <c r="D210" i="21"/>
  <c r="D285" i="21" s="1"/>
  <c r="D310" i="21" s="1"/>
  <c r="D360" i="21" s="1"/>
  <c r="E195" i="21"/>
  <c r="E270" i="21" s="1"/>
  <c r="E295" i="21" s="1"/>
  <c r="E345" i="21" s="1"/>
  <c r="E198" i="21"/>
  <c r="E273" i="21" s="1"/>
  <c r="E298" i="21" s="1"/>
  <c r="E348" i="21" s="1"/>
  <c r="G196" i="21"/>
  <c r="G271" i="21" s="1"/>
  <c r="G201" i="21"/>
  <c r="G276" i="21" s="1"/>
  <c r="F203" i="21"/>
  <c r="F278" i="21" s="1"/>
  <c r="G212" i="21"/>
  <c r="G287" i="21" s="1"/>
  <c r="C196" i="21"/>
  <c r="C207" i="21"/>
  <c r="C212" i="21"/>
  <c r="D194" i="21"/>
  <c r="D269" i="21" s="1"/>
  <c r="D294" i="21" s="1"/>
  <c r="D344" i="21" s="1"/>
  <c r="D196" i="21"/>
  <c r="D271" i="21" s="1"/>
  <c r="D296" i="21" s="1"/>
  <c r="D346" i="21" s="1"/>
  <c r="D198" i="21"/>
  <c r="D273" i="21" s="1"/>
  <c r="D298" i="21" s="1"/>
  <c r="D348" i="21" s="1"/>
  <c r="D201" i="21"/>
  <c r="D276" i="21" s="1"/>
  <c r="D301" i="21" s="1"/>
  <c r="D351" i="21" s="1"/>
  <c r="E194" i="21"/>
  <c r="E269" i="21" s="1"/>
  <c r="E294" i="21" s="1"/>
  <c r="E344" i="21" s="1"/>
  <c r="E202" i="21"/>
  <c r="E277" i="21" s="1"/>
  <c r="F193" i="21"/>
  <c r="F194" i="21"/>
  <c r="F269" i="21" s="1"/>
  <c r="F294" i="21" s="1"/>
  <c r="F344" i="21" s="1"/>
  <c r="F196" i="21"/>
  <c r="F271" i="21" s="1"/>
  <c r="F296" i="21" s="1"/>
  <c r="F346" i="21" s="1"/>
  <c r="F198" i="21"/>
  <c r="F273" i="21" s="1"/>
  <c r="F298" i="21" s="1"/>
  <c r="F348" i="21" s="1"/>
  <c r="F200" i="21"/>
  <c r="F275" i="21" s="1"/>
  <c r="C195" i="21"/>
  <c r="C201" i="21"/>
  <c r="C206" i="21"/>
  <c r="C211" i="21"/>
  <c r="D197" i="21"/>
  <c r="D272" i="21" s="1"/>
  <c r="D297" i="21" s="1"/>
  <c r="D347" i="21" s="1"/>
  <c r="D199" i="21"/>
  <c r="D274" i="21" s="1"/>
  <c r="E196" i="21"/>
  <c r="E271" i="21" s="1"/>
  <c r="E296" i="21" s="1"/>
  <c r="E346" i="21" s="1"/>
  <c r="E197" i="21"/>
  <c r="E272" i="21" s="1"/>
  <c r="E297" i="21" s="1"/>
  <c r="E347" i="21" s="1"/>
  <c r="F197" i="21"/>
  <c r="F272" i="21" s="1"/>
  <c r="F199" i="21"/>
  <c r="F274" i="21" s="1"/>
  <c r="F202" i="21"/>
  <c r="F277" i="21" s="1"/>
  <c r="F206" i="21"/>
  <c r="F281" i="21" s="1"/>
  <c r="F306" i="21" s="1"/>
  <c r="F356" i="21" s="1"/>
  <c r="F207" i="21"/>
  <c r="F282" i="21" s="1"/>
  <c r="F210" i="21"/>
  <c r="F285" i="21" s="1"/>
  <c r="E203" i="21"/>
  <c r="E278" i="21" s="1"/>
  <c r="F204" i="21"/>
  <c r="F279" i="21" s="1"/>
  <c r="G199" i="21"/>
  <c r="G274" i="21" s="1"/>
  <c r="E204" i="21"/>
  <c r="E279" i="21" s="1"/>
  <c r="E205" i="21"/>
  <c r="E280" i="21" s="1"/>
  <c r="C204" i="21"/>
  <c r="C210" i="21"/>
  <c r="D209" i="21"/>
  <c r="D284" i="21" s="1"/>
  <c r="C205" i="21"/>
  <c r="D193" i="21"/>
  <c r="E207" i="21"/>
  <c r="E282" i="21" s="1"/>
  <c r="E208" i="21"/>
  <c r="E283" i="21" s="1"/>
  <c r="E308" i="21" s="1"/>
  <c r="E358" i="21" s="1"/>
  <c r="F201" i="21"/>
  <c r="F276" i="21" s="1"/>
  <c r="F212" i="21"/>
  <c r="F287" i="21" s="1"/>
  <c r="F312" i="21" s="1"/>
  <c r="F362" i="21" s="1"/>
  <c r="G193" i="21"/>
  <c r="G198" i="21"/>
  <c r="G273" i="21" s="1"/>
  <c r="F205" i="21"/>
  <c r="F280" i="21" s="1"/>
  <c r="C208" i="21"/>
  <c r="D208" i="21"/>
  <c r="D283" i="21" s="1"/>
  <c r="D308" i="21" s="1"/>
  <c r="D358" i="21" s="1"/>
  <c r="E193" i="21"/>
  <c r="E206" i="21"/>
  <c r="E281" i="21" s="1"/>
  <c r="E306" i="21" s="1"/>
  <c r="E356" i="21" s="1"/>
  <c r="F211" i="21"/>
  <c r="F286" i="21" s="1"/>
  <c r="F311" i="21" s="1"/>
  <c r="F361" i="21" s="1"/>
  <c r="G209" i="21"/>
  <c r="G284" i="21" s="1"/>
  <c r="E211" i="21"/>
  <c r="E286" i="21" s="1"/>
  <c r="E311" i="21" s="1"/>
  <c r="E361" i="21" s="1"/>
  <c r="G204" i="21"/>
  <c r="G279" i="21" s="1"/>
  <c r="E210" i="21"/>
  <c r="E285" i="21" s="1"/>
  <c r="D203" i="21"/>
  <c r="D278" i="21" s="1"/>
  <c r="C209" i="21"/>
  <c r="G197" i="21"/>
  <c r="G272" i="21" s="1"/>
  <c r="G194" i="21"/>
  <c r="G269" i="21" s="1"/>
  <c r="E209" i="21"/>
  <c r="E284" i="21" s="1"/>
  <c r="E201" i="21"/>
  <c r="E276" i="21" s="1"/>
  <c r="F208" i="21"/>
  <c r="F283" i="21" s="1"/>
  <c r="G207" i="21"/>
  <c r="G282" i="21" s="1"/>
  <c r="C200" i="21"/>
  <c r="E212" i="21"/>
  <c r="E287" i="21" s="1"/>
  <c r="E312" i="21" s="1"/>
  <c r="E362" i="21" s="1"/>
  <c r="G205" i="21"/>
  <c r="G280" i="21" s="1"/>
  <c r="G210" i="21"/>
  <c r="G285" i="21" s="1"/>
  <c r="F209" i="21"/>
  <c r="F284" i="21" s="1"/>
  <c r="H177" i="21"/>
  <c r="H171" i="21"/>
  <c r="H178" i="21"/>
  <c r="O20" i="49"/>
  <c r="F188" i="21"/>
  <c r="AO20" i="49" s="1"/>
  <c r="H169" i="21"/>
  <c r="H179" i="21"/>
  <c r="G188" i="21"/>
  <c r="AP20" i="49" s="1"/>
  <c r="H182" i="21"/>
  <c r="H186" i="21"/>
  <c r="H174" i="21"/>
  <c r="H173" i="21"/>
  <c r="C188" i="21"/>
  <c r="H168" i="21"/>
  <c r="H178" i="62"/>
  <c r="H186" i="62"/>
  <c r="H171" i="62"/>
  <c r="H179" i="62"/>
  <c r="F188" i="62"/>
  <c r="AO22" i="49" s="1"/>
  <c r="H169" i="62"/>
  <c r="E188" i="62"/>
  <c r="AN22" i="49" s="1"/>
  <c r="H185" i="62"/>
  <c r="H177" i="62"/>
  <c r="D188" i="62"/>
  <c r="AM22" i="49" s="1"/>
  <c r="H175" i="62"/>
  <c r="H170" i="62"/>
  <c r="C188" i="62"/>
  <c r="H168" i="62"/>
  <c r="H176" i="62"/>
  <c r="H174" i="62"/>
  <c r="H180" i="62"/>
  <c r="O22" i="49"/>
  <c r="C202" i="62"/>
  <c r="C207" i="62"/>
  <c r="D198" i="62"/>
  <c r="D273" i="62" s="1"/>
  <c r="D298" i="62" s="1"/>
  <c r="D348" i="62" s="1"/>
  <c r="D208" i="62"/>
  <c r="D283" i="62" s="1"/>
  <c r="D308" i="62" s="1"/>
  <c r="D358" i="62" s="1"/>
  <c r="E207" i="62"/>
  <c r="E282" i="62" s="1"/>
  <c r="E212" i="62"/>
  <c r="E287" i="62" s="1"/>
  <c r="F206" i="62"/>
  <c r="F281" i="62" s="1"/>
  <c r="G200" i="62"/>
  <c r="G275" i="62" s="1"/>
  <c r="E204" i="62"/>
  <c r="E279" i="62" s="1"/>
  <c r="G196" i="62"/>
  <c r="G271" i="62" s="1"/>
  <c r="C203" i="62"/>
  <c r="C212" i="62"/>
  <c r="D205" i="62"/>
  <c r="D280" i="62" s="1"/>
  <c r="E197" i="62"/>
  <c r="E272" i="62" s="1"/>
  <c r="F198" i="62"/>
  <c r="F273" i="62" s="1"/>
  <c r="G193" i="62"/>
  <c r="F205" i="62"/>
  <c r="F280" i="62" s="1"/>
  <c r="D203" i="62"/>
  <c r="D278" i="62" s="1"/>
  <c r="C208" i="62"/>
  <c r="D196" i="62"/>
  <c r="D271" i="62" s="1"/>
  <c r="D296" i="62" s="1"/>
  <c r="D346" i="62" s="1"/>
  <c r="D201" i="62"/>
  <c r="D276" i="62" s="1"/>
  <c r="D209" i="62"/>
  <c r="D284" i="62" s="1"/>
  <c r="D210" i="62"/>
  <c r="D285" i="62" s="1"/>
  <c r="D310" i="62" s="1"/>
  <c r="D360" i="62" s="1"/>
  <c r="E195" i="62"/>
  <c r="E270" i="62" s="1"/>
  <c r="E198" i="62"/>
  <c r="E273" i="62" s="1"/>
  <c r="E298" i="62" s="1"/>
  <c r="E348" i="62" s="1"/>
  <c r="F196" i="62"/>
  <c r="F271" i="62" s="1"/>
  <c r="G206" i="62"/>
  <c r="G281" i="62" s="1"/>
  <c r="G207" i="62"/>
  <c r="G282" i="62" s="1"/>
  <c r="E205" i="62"/>
  <c r="E280" i="62" s="1"/>
  <c r="G208" i="62"/>
  <c r="G283" i="62" s="1"/>
  <c r="C200" i="62"/>
  <c r="C209" i="62"/>
  <c r="C193" i="62"/>
  <c r="C195" i="62"/>
  <c r="C205" i="62"/>
  <c r="D206" i="62"/>
  <c r="D281" i="62" s="1"/>
  <c r="D306" i="62" s="1"/>
  <c r="D356" i="62" s="1"/>
  <c r="E208" i="62"/>
  <c r="E283" i="62" s="1"/>
  <c r="E308" i="62" s="1"/>
  <c r="E358" i="62" s="1"/>
  <c r="F207" i="62"/>
  <c r="F282" i="62" s="1"/>
  <c r="G203" i="62"/>
  <c r="G278" i="62" s="1"/>
  <c r="G204" i="62"/>
  <c r="G279" i="62" s="1"/>
  <c r="G198" i="62"/>
  <c r="G273" i="62" s="1"/>
  <c r="G201" i="62"/>
  <c r="G276" i="62" s="1"/>
  <c r="E210" i="62"/>
  <c r="E285" i="62" s="1"/>
  <c r="G202" i="62"/>
  <c r="G277" i="62" s="1"/>
  <c r="G195" i="62"/>
  <c r="G270" i="62" s="1"/>
  <c r="C194" i="62"/>
  <c r="C198" i="62"/>
  <c r="C210" i="62"/>
  <c r="D193" i="62"/>
  <c r="D194" i="62"/>
  <c r="D269" i="62" s="1"/>
  <c r="D294" i="62" s="1"/>
  <c r="D344" i="62" s="1"/>
  <c r="D199" i="62"/>
  <c r="D274" i="62" s="1"/>
  <c r="D299" i="62" s="1"/>
  <c r="D349" i="62" s="1"/>
  <c r="D202" i="62"/>
  <c r="D277" i="62" s="1"/>
  <c r="D211" i="62"/>
  <c r="D286" i="62" s="1"/>
  <c r="D311" i="62" s="1"/>
  <c r="D361" i="62" s="1"/>
  <c r="E193" i="62"/>
  <c r="E199" i="62"/>
  <c r="E274" i="62" s="1"/>
  <c r="E299" i="62" s="1"/>
  <c r="E349" i="62" s="1"/>
  <c r="F194" i="62"/>
  <c r="F269" i="62" s="1"/>
  <c r="F199" i="62"/>
  <c r="F274" i="62" s="1"/>
  <c r="F201" i="62"/>
  <c r="F276" i="62" s="1"/>
  <c r="F211" i="62"/>
  <c r="F286" i="62" s="1"/>
  <c r="F203" i="62"/>
  <c r="F278" i="62" s="1"/>
  <c r="E211" i="62"/>
  <c r="E286" i="62" s="1"/>
  <c r="E311" i="62" s="1"/>
  <c r="E361" i="62" s="1"/>
  <c r="F193" i="62"/>
  <c r="F202" i="62"/>
  <c r="F277" i="62" s="1"/>
  <c r="G210" i="62"/>
  <c r="G285" i="62" s="1"/>
  <c r="G199" i="62"/>
  <c r="G274" i="62" s="1"/>
  <c r="E209" i="62"/>
  <c r="E284" i="62" s="1"/>
  <c r="G211" i="62"/>
  <c r="G286" i="62" s="1"/>
  <c r="C196" i="62"/>
  <c r="D195" i="62"/>
  <c r="D270" i="62" s="1"/>
  <c r="D197" i="62"/>
  <c r="D272" i="62" s="1"/>
  <c r="D207" i="62"/>
  <c r="D282" i="62" s="1"/>
  <c r="D212" i="62"/>
  <c r="D287" i="62" s="1"/>
  <c r="E196" i="62"/>
  <c r="E271" i="62" s="1"/>
  <c r="E296" i="62" s="1"/>
  <c r="E346" i="62" s="1"/>
  <c r="E200" i="62"/>
  <c r="E275" i="62" s="1"/>
  <c r="E201" i="62"/>
  <c r="E276" i="62" s="1"/>
  <c r="E206" i="62"/>
  <c r="E281" i="62" s="1"/>
  <c r="E306" i="62" s="1"/>
  <c r="E356" i="62" s="1"/>
  <c r="F195" i="62"/>
  <c r="F270" i="62" s="1"/>
  <c r="F197" i="62"/>
  <c r="F272" i="62" s="1"/>
  <c r="F200" i="62"/>
  <c r="F275" i="62" s="1"/>
  <c r="F212" i="62"/>
  <c r="F287" i="62" s="1"/>
  <c r="F204" i="62"/>
  <c r="F279" i="62" s="1"/>
  <c r="F210" i="62"/>
  <c r="F285" i="62" s="1"/>
  <c r="C197" i="62"/>
  <c r="C199" i="62"/>
  <c r="C201" i="62"/>
  <c r="C204" i="62"/>
  <c r="D200" i="62"/>
  <c r="D275" i="62" s="1"/>
  <c r="D204" i="62"/>
  <c r="D279" i="62" s="1"/>
  <c r="F209" i="62"/>
  <c r="F284" i="62" s="1"/>
  <c r="G197" i="62"/>
  <c r="G272" i="62" s="1"/>
  <c r="C206" i="62"/>
  <c r="C211" i="62"/>
  <c r="E194" i="62"/>
  <c r="E269" i="62" s="1"/>
  <c r="E294" i="62" s="1"/>
  <c r="E344" i="62" s="1"/>
  <c r="G212" i="62"/>
  <c r="G287" i="62" s="1"/>
  <c r="G209" i="62"/>
  <c r="G284" i="62" s="1"/>
  <c r="F208" i="62"/>
  <c r="F283" i="62" s="1"/>
  <c r="E203" i="62"/>
  <c r="E278" i="62" s="1"/>
  <c r="E202" i="62"/>
  <c r="E277" i="62" s="1"/>
  <c r="G205" i="62"/>
  <c r="G280" i="62" s="1"/>
  <c r="G194" i="62"/>
  <c r="G269" i="62" s="1"/>
  <c r="H184" i="62"/>
  <c r="H170" i="18"/>
  <c r="F130" i="44"/>
  <c r="G126" i="44"/>
  <c r="H176" i="18"/>
  <c r="H178" i="18"/>
  <c r="H173" i="18"/>
  <c r="H168" i="18"/>
  <c r="H179" i="18"/>
  <c r="H185" i="18"/>
  <c r="H136" i="18"/>
  <c r="J16" i="49"/>
  <c r="D124" i="44"/>
  <c r="M43" i="49"/>
  <c r="H177" i="18"/>
  <c r="E183" i="18"/>
  <c r="E132" i="44" s="1"/>
  <c r="C183" i="18"/>
  <c r="F183" i="18"/>
  <c r="G183" i="18"/>
  <c r="D183" i="18"/>
  <c r="D132" i="44" s="1"/>
  <c r="E169" i="18"/>
  <c r="E188" i="18" s="1"/>
  <c r="AN16" i="49" s="1"/>
  <c r="G169" i="18"/>
  <c r="F169" i="18"/>
  <c r="F188" i="18" s="1"/>
  <c r="AO16" i="49" s="1"/>
  <c r="C169" i="18"/>
  <c r="C188" i="18" s="1"/>
  <c r="D169" i="18"/>
  <c r="D188" i="18" s="1"/>
  <c r="AM16" i="49" s="1"/>
  <c r="D174" i="18"/>
  <c r="F174" i="18"/>
  <c r="C174" i="18"/>
  <c r="H174" i="18" s="1"/>
  <c r="G174" i="18"/>
  <c r="E174" i="18"/>
  <c r="E123" i="44"/>
  <c r="C134" i="44"/>
  <c r="H180" i="35"/>
  <c r="H183" i="35"/>
  <c r="G132" i="44"/>
  <c r="F119" i="44"/>
  <c r="F131" i="44"/>
  <c r="H182" i="35"/>
  <c r="H176" i="35"/>
  <c r="D173" i="35"/>
  <c r="E173" i="35"/>
  <c r="C173" i="35"/>
  <c r="F173" i="35"/>
  <c r="G173" i="35"/>
  <c r="G122" i="44" s="1"/>
  <c r="H172" i="35"/>
  <c r="E122" i="44"/>
  <c r="D129" i="44"/>
  <c r="C125" i="44"/>
  <c r="H179" i="35"/>
  <c r="H174" i="35"/>
  <c r="H169" i="35"/>
  <c r="H181" i="35"/>
  <c r="H186" i="35"/>
  <c r="H136" i="35"/>
  <c r="J36" i="49"/>
  <c r="D168" i="35"/>
  <c r="G168" i="35"/>
  <c r="C168" i="35"/>
  <c r="F168" i="35"/>
  <c r="F188" i="35" s="1"/>
  <c r="AO36" i="49" s="1"/>
  <c r="E168" i="35"/>
  <c r="E188" i="35" s="1"/>
  <c r="AN36" i="49" s="1"/>
  <c r="H177" i="35"/>
  <c r="D122" i="44"/>
  <c r="H187" i="35"/>
  <c r="H178" i="35"/>
  <c r="H171" i="35"/>
  <c r="H186" i="28"/>
  <c r="F129" i="44"/>
  <c r="F172" i="28"/>
  <c r="F188" i="28" s="1"/>
  <c r="AO28" i="49" s="1"/>
  <c r="F132" i="44"/>
  <c r="H182" i="28"/>
  <c r="E128" i="44"/>
  <c r="C127" i="44"/>
  <c r="F133" i="44"/>
  <c r="D172" i="28"/>
  <c r="H172" i="28" s="1"/>
  <c r="H180" i="28"/>
  <c r="E172" i="28"/>
  <c r="D188" i="19"/>
  <c r="AM17" i="49" s="1"/>
  <c r="H169" i="19"/>
  <c r="H175" i="19"/>
  <c r="H184" i="19"/>
  <c r="H171" i="19"/>
  <c r="D130" i="44"/>
  <c r="H173" i="19"/>
  <c r="F168" i="19"/>
  <c r="F188" i="19" s="1"/>
  <c r="AO17" i="49" s="1"/>
  <c r="E168" i="19"/>
  <c r="E188" i="19" s="1"/>
  <c r="AN17" i="49" s="1"/>
  <c r="D168" i="19"/>
  <c r="H186" i="19"/>
  <c r="D127" i="44"/>
  <c r="E127" i="44"/>
  <c r="G133" i="44"/>
  <c r="H179" i="19"/>
  <c r="H178" i="19"/>
  <c r="C188" i="19"/>
  <c r="E134" i="44"/>
  <c r="O17" i="49"/>
  <c r="F128" i="44"/>
  <c r="C195" i="19"/>
  <c r="C202" i="19"/>
  <c r="D204" i="19"/>
  <c r="D279" i="19" s="1"/>
  <c r="D205" i="19"/>
  <c r="D280" i="19" s="1"/>
  <c r="D206" i="19"/>
  <c r="D281" i="19" s="1"/>
  <c r="D306" i="19" s="1"/>
  <c r="D356" i="19" s="1"/>
  <c r="F207" i="19"/>
  <c r="F282" i="19" s="1"/>
  <c r="G196" i="19"/>
  <c r="G271" i="19" s="1"/>
  <c r="F204" i="19"/>
  <c r="F279" i="19" s="1"/>
  <c r="C194" i="19"/>
  <c r="C198" i="19"/>
  <c r="C210" i="19"/>
  <c r="D197" i="19"/>
  <c r="D272" i="19" s="1"/>
  <c r="D297" i="19" s="1"/>
  <c r="D347" i="19" s="1"/>
  <c r="D198" i="19"/>
  <c r="D273" i="19" s="1"/>
  <c r="D298" i="19" s="1"/>
  <c r="D348" i="19" s="1"/>
  <c r="D207" i="19"/>
  <c r="D282" i="19" s="1"/>
  <c r="D208" i="19"/>
  <c r="D283" i="19" s="1"/>
  <c r="D308" i="19" s="1"/>
  <c r="D358" i="19" s="1"/>
  <c r="D210" i="19"/>
  <c r="D285" i="19" s="1"/>
  <c r="D310" i="19" s="1"/>
  <c r="D360" i="19" s="1"/>
  <c r="D211" i="19"/>
  <c r="D286" i="19" s="1"/>
  <c r="D311" i="19" s="1"/>
  <c r="D361" i="19" s="1"/>
  <c r="D212" i="19"/>
  <c r="D287" i="19" s="1"/>
  <c r="D312" i="19" s="1"/>
  <c r="D362" i="19" s="1"/>
  <c r="E196" i="19"/>
  <c r="E271" i="19" s="1"/>
  <c r="E296" i="19" s="1"/>
  <c r="E346" i="19" s="1"/>
  <c r="E198" i="19"/>
  <c r="E273" i="19" s="1"/>
  <c r="E298" i="19" s="1"/>
  <c r="E348" i="19" s="1"/>
  <c r="E199" i="19"/>
  <c r="E274" i="19" s="1"/>
  <c r="E299" i="19" s="1"/>
  <c r="E349" i="19" s="1"/>
  <c r="E200" i="19"/>
  <c r="E275" i="19" s="1"/>
  <c r="F197" i="19"/>
  <c r="F272" i="19" s="1"/>
  <c r="F198" i="19"/>
  <c r="F273" i="19" s="1"/>
  <c r="F298" i="19" s="1"/>
  <c r="F348" i="19" s="1"/>
  <c r="E204" i="19"/>
  <c r="E279" i="19" s="1"/>
  <c r="G198" i="19"/>
  <c r="G273" i="19" s="1"/>
  <c r="F205" i="19"/>
  <c r="F280" i="19" s="1"/>
  <c r="G195" i="19"/>
  <c r="G270" i="19" s="1"/>
  <c r="G212" i="19"/>
  <c r="G287" i="19" s="1"/>
  <c r="C193" i="19"/>
  <c r="C207" i="19"/>
  <c r="E197" i="19"/>
  <c r="E272" i="19" s="1"/>
  <c r="F208" i="19"/>
  <c r="F283" i="19" s="1"/>
  <c r="G199" i="19"/>
  <c r="G274" i="19" s="1"/>
  <c r="F210" i="19"/>
  <c r="F285" i="19" s="1"/>
  <c r="G193" i="19"/>
  <c r="C203" i="19"/>
  <c r="G202" i="19"/>
  <c r="G277" i="19" s="1"/>
  <c r="G201" i="19"/>
  <c r="G276" i="19" s="1"/>
  <c r="C196" i="19"/>
  <c r="D193" i="19"/>
  <c r="D199" i="19"/>
  <c r="D274" i="19" s="1"/>
  <c r="D299" i="19" s="1"/>
  <c r="D349" i="19" s="1"/>
  <c r="E193" i="19"/>
  <c r="E206" i="19"/>
  <c r="E281" i="19" s="1"/>
  <c r="E306" i="19" s="1"/>
  <c r="E356" i="19" s="1"/>
  <c r="E207" i="19"/>
  <c r="E282" i="19" s="1"/>
  <c r="F199" i="19"/>
  <c r="F274" i="19" s="1"/>
  <c r="F200" i="19"/>
  <c r="F275" i="19" s="1"/>
  <c r="G200" i="19"/>
  <c r="G275" i="19" s="1"/>
  <c r="G207" i="19"/>
  <c r="G282" i="19" s="1"/>
  <c r="E205" i="19"/>
  <c r="E280" i="19" s="1"/>
  <c r="G208" i="19"/>
  <c r="G283" i="19" s="1"/>
  <c r="G205" i="19"/>
  <c r="G280" i="19" s="1"/>
  <c r="C201" i="19"/>
  <c r="C206" i="19"/>
  <c r="C211" i="19"/>
  <c r="D209" i="19"/>
  <c r="D284" i="19" s="1"/>
  <c r="E208" i="19"/>
  <c r="E283" i="19" s="1"/>
  <c r="E308" i="19" s="1"/>
  <c r="E358" i="19" s="1"/>
  <c r="E211" i="19"/>
  <c r="E286" i="19" s="1"/>
  <c r="E311" i="19" s="1"/>
  <c r="E361" i="19" s="1"/>
  <c r="F195" i="19"/>
  <c r="F270" i="19" s="1"/>
  <c r="C209" i="19"/>
  <c r="F209" i="19"/>
  <c r="F284" i="19" s="1"/>
  <c r="G210" i="19"/>
  <c r="G285" i="19" s="1"/>
  <c r="G211" i="19"/>
  <c r="G286" i="19" s="1"/>
  <c r="C197" i="19"/>
  <c r="C205" i="19"/>
  <c r="D194" i="19"/>
  <c r="D269" i="19" s="1"/>
  <c r="D294" i="19" s="1"/>
  <c r="D344" i="19" s="1"/>
  <c r="D195" i="19"/>
  <c r="D270" i="19" s="1"/>
  <c r="D295" i="19" s="1"/>
  <c r="D345" i="19" s="1"/>
  <c r="E212" i="19"/>
  <c r="E287" i="19" s="1"/>
  <c r="E312" i="19" s="1"/>
  <c r="E362" i="19" s="1"/>
  <c r="F194" i="19"/>
  <c r="F269" i="19" s="1"/>
  <c r="F211" i="19"/>
  <c r="F286" i="19" s="1"/>
  <c r="F212" i="19"/>
  <c r="F287" i="19" s="1"/>
  <c r="F312" i="19" s="1"/>
  <c r="F362" i="19" s="1"/>
  <c r="G206" i="19"/>
  <c r="G281" i="19" s="1"/>
  <c r="D203" i="19"/>
  <c r="D278" i="19" s="1"/>
  <c r="E203" i="19"/>
  <c r="E278" i="19" s="1"/>
  <c r="E210" i="19"/>
  <c r="E285" i="19" s="1"/>
  <c r="G204" i="19"/>
  <c r="G279" i="19" s="1"/>
  <c r="F203" i="19"/>
  <c r="F278" i="19" s="1"/>
  <c r="C199" i="19"/>
  <c r="C212" i="19"/>
  <c r="D200" i="19"/>
  <c r="D275" i="19" s="1"/>
  <c r="E194" i="19"/>
  <c r="E269" i="19" s="1"/>
  <c r="E294" i="19" s="1"/>
  <c r="E344" i="19" s="1"/>
  <c r="E195" i="19"/>
  <c r="E270" i="19" s="1"/>
  <c r="E202" i="19"/>
  <c r="E277" i="19" s="1"/>
  <c r="F193" i="19"/>
  <c r="F202" i="19"/>
  <c r="F277" i="19" s="1"/>
  <c r="G209" i="19"/>
  <c r="G284" i="19" s="1"/>
  <c r="C200" i="19"/>
  <c r="C204" i="19"/>
  <c r="C208" i="19"/>
  <c r="D196" i="19"/>
  <c r="D271" i="19" s="1"/>
  <c r="D296" i="19" s="1"/>
  <c r="D346" i="19" s="1"/>
  <c r="D201" i="19"/>
  <c r="D276" i="19" s="1"/>
  <c r="D301" i="19" s="1"/>
  <c r="D351" i="19" s="1"/>
  <c r="D202" i="19"/>
  <c r="D277" i="19" s="1"/>
  <c r="E201" i="19"/>
  <c r="E276" i="19" s="1"/>
  <c r="E301" i="19" s="1"/>
  <c r="E351" i="19" s="1"/>
  <c r="F196" i="19"/>
  <c r="F271" i="19" s="1"/>
  <c r="F296" i="19" s="1"/>
  <c r="F346" i="19" s="1"/>
  <c r="F201" i="19"/>
  <c r="F276" i="19" s="1"/>
  <c r="F206" i="19"/>
  <c r="F281" i="19" s="1"/>
  <c r="G203" i="19"/>
  <c r="G278" i="19" s="1"/>
  <c r="G197" i="19"/>
  <c r="G272" i="19" s="1"/>
  <c r="G194" i="19"/>
  <c r="G269" i="19" s="1"/>
  <c r="E209" i="19"/>
  <c r="E284" i="19" s="1"/>
  <c r="C135" i="44"/>
  <c r="H185" i="19"/>
  <c r="G188" i="19"/>
  <c r="AP17" i="49" s="1"/>
  <c r="D125" i="44"/>
  <c r="E126" i="44"/>
  <c r="H177" i="28"/>
  <c r="H169" i="28"/>
  <c r="H179" i="28"/>
  <c r="G135" i="44"/>
  <c r="F122" i="44"/>
  <c r="H183" i="28"/>
  <c r="H178" i="28"/>
  <c r="G125" i="44"/>
  <c r="D131" i="44"/>
  <c r="C188" i="28"/>
  <c r="H168" i="28"/>
  <c r="H173" i="28"/>
  <c r="H171" i="28"/>
  <c r="H181" i="28"/>
  <c r="H170" i="28"/>
  <c r="H175" i="28"/>
  <c r="H176" i="28"/>
  <c r="H184" i="28"/>
  <c r="E188" i="28"/>
  <c r="AN28" i="49" s="1"/>
  <c r="G188" i="28"/>
  <c r="AP28" i="49" s="1"/>
  <c r="J28" i="49"/>
  <c r="H136" i="28"/>
  <c r="H187" i="28"/>
  <c r="L43" i="49"/>
  <c r="AL11" i="49"/>
  <c r="AQ11" i="49" s="1"/>
  <c r="H188" i="12"/>
  <c r="C129" i="44"/>
  <c r="H172" i="12"/>
  <c r="H169" i="12"/>
  <c r="H174" i="12"/>
  <c r="H171" i="12"/>
  <c r="H136" i="12"/>
  <c r="J11" i="49"/>
  <c r="H181" i="12"/>
  <c r="H183" i="12"/>
  <c r="H187" i="12"/>
  <c r="H136" i="20"/>
  <c r="E208" i="20" s="1"/>
  <c r="E283" i="20" s="1"/>
  <c r="E308" i="20" s="1"/>
  <c r="E358" i="20" s="1"/>
  <c r="H184" i="20"/>
  <c r="D126" i="44"/>
  <c r="F127" i="44"/>
  <c r="E188" i="15"/>
  <c r="AN13" i="49" s="1"/>
  <c r="D188" i="15"/>
  <c r="AM13" i="49" s="1"/>
  <c r="H172" i="15"/>
  <c r="G188" i="15"/>
  <c r="AP13" i="49" s="1"/>
  <c r="H178" i="15"/>
  <c r="D193" i="15"/>
  <c r="E207" i="15"/>
  <c r="E282" i="15" s="1"/>
  <c r="F212" i="15"/>
  <c r="F287" i="15" s="1"/>
  <c r="F205" i="15"/>
  <c r="F280" i="15" s="1"/>
  <c r="G195" i="15"/>
  <c r="G270" i="15" s="1"/>
  <c r="D198" i="15"/>
  <c r="D273" i="15" s="1"/>
  <c r="D298" i="15" s="1"/>
  <c r="D348" i="15" s="1"/>
  <c r="F193" i="15"/>
  <c r="C195" i="15"/>
  <c r="F197" i="15"/>
  <c r="F272" i="15" s="1"/>
  <c r="F297" i="15" s="1"/>
  <c r="F347" i="15" s="1"/>
  <c r="E203" i="15"/>
  <c r="E278" i="15" s="1"/>
  <c r="E202" i="15"/>
  <c r="E277" i="15" s="1"/>
  <c r="E302" i="15" s="1"/>
  <c r="E352" i="15" s="1"/>
  <c r="F206" i="15"/>
  <c r="F281" i="15" s="1"/>
  <c r="E210" i="15"/>
  <c r="E285" i="15" s="1"/>
  <c r="G207" i="15"/>
  <c r="G282" i="15" s="1"/>
  <c r="D194" i="15"/>
  <c r="D269" i="15" s="1"/>
  <c r="D294" i="15" s="1"/>
  <c r="D344" i="15" s="1"/>
  <c r="D199" i="15"/>
  <c r="D274" i="15" s="1"/>
  <c r="C201" i="15"/>
  <c r="C193" i="15"/>
  <c r="G198" i="15"/>
  <c r="G273" i="15" s="1"/>
  <c r="C207" i="15"/>
  <c r="F201" i="15"/>
  <c r="F276" i="15" s="1"/>
  <c r="C210" i="15"/>
  <c r="G200" i="15"/>
  <c r="G275" i="15" s="1"/>
  <c r="C202" i="15"/>
  <c r="D202" i="15"/>
  <c r="D277" i="15" s="1"/>
  <c r="D302" i="15" s="1"/>
  <c r="D352" i="15" s="1"/>
  <c r="E197" i="15"/>
  <c r="E272" i="15" s="1"/>
  <c r="E297" i="15" s="1"/>
  <c r="E347" i="15" s="1"/>
  <c r="G203" i="15"/>
  <c r="G278" i="15" s="1"/>
  <c r="C194" i="15"/>
  <c r="G196" i="15"/>
  <c r="G271" i="15" s="1"/>
  <c r="G204" i="15"/>
  <c r="G279" i="15" s="1"/>
  <c r="F200" i="15"/>
  <c r="F275" i="15" s="1"/>
  <c r="G212" i="15"/>
  <c r="G287" i="15" s="1"/>
  <c r="D212" i="15"/>
  <c r="D287" i="15" s="1"/>
  <c r="D195" i="15"/>
  <c r="D270" i="15" s="1"/>
  <c r="D295" i="15" s="1"/>
  <c r="D345" i="15" s="1"/>
  <c r="G194" i="15"/>
  <c r="G269" i="15" s="1"/>
  <c r="G197" i="15"/>
  <c r="G272" i="15" s="1"/>
  <c r="F210" i="15"/>
  <c r="F285" i="15" s="1"/>
  <c r="E198" i="15"/>
  <c r="E273" i="15" s="1"/>
  <c r="E298" i="15" s="1"/>
  <c r="E348" i="15" s="1"/>
  <c r="G201" i="15"/>
  <c r="G276" i="15" s="1"/>
  <c r="D211" i="15"/>
  <c r="D286" i="15" s="1"/>
  <c r="D311" i="15" s="1"/>
  <c r="D361" i="15" s="1"/>
  <c r="E212" i="15"/>
  <c r="E287" i="15" s="1"/>
  <c r="F203" i="15"/>
  <c r="F278" i="15" s="1"/>
  <c r="E193" i="15"/>
  <c r="C204" i="15"/>
  <c r="C199" i="15"/>
  <c r="E211" i="15"/>
  <c r="E286" i="15" s="1"/>
  <c r="E311" i="15" s="1"/>
  <c r="E361" i="15" s="1"/>
  <c r="E205" i="15"/>
  <c r="E280" i="15" s="1"/>
  <c r="G206" i="15"/>
  <c r="G281" i="15" s="1"/>
  <c r="D209" i="15"/>
  <c r="D284" i="15" s="1"/>
  <c r="E201" i="15"/>
  <c r="E276" i="15" s="1"/>
  <c r="E301" i="15" s="1"/>
  <c r="E351" i="15" s="1"/>
  <c r="C203" i="15"/>
  <c r="C208" i="15"/>
  <c r="G208" i="15"/>
  <c r="G283" i="15" s="1"/>
  <c r="F198" i="15"/>
  <c r="F273" i="15" s="1"/>
  <c r="F298" i="15" s="1"/>
  <c r="F348" i="15" s="1"/>
  <c r="C200" i="15"/>
  <c r="E199" i="15"/>
  <c r="E274" i="15" s="1"/>
  <c r="F207" i="15"/>
  <c r="F282" i="15" s="1"/>
  <c r="G211" i="15"/>
  <c r="G286" i="15" s="1"/>
  <c r="D201" i="15"/>
  <c r="D276" i="15" s="1"/>
  <c r="E196" i="15"/>
  <c r="E271" i="15" s="1"/>
  <c r="E296" i="15" s="1"/>
  <c r="E346" i="15" s="1"/>
  <c r="F211" i="15"/>
  <c r="F286" i="15" s="1"/>
  <c r="F311" i="15" s="1"/>
  <c r="F361" i="15" s="1"/>
  <c r="E204" i="15"/>
  <c r="E279" i="15" s="1"/>
  <c r="D204" i="15"/>
  <c r="D279" i="15" s="1"/>
  <c r="D304" i="15" s="1"/>
  <c r="D354" i="15" s="1"/>
  <c r="F194" i="15"/>
  <c r="F269" i="15" s="1"/>
  <c r="F294" i="15" s="1"/>
  <c r="F344" i="15" s="1"/>
  <c r="C198" i="15"/>
  <c r="C196" i="15"/>
  <c r="F196" i="15"/>
  <c r="F271" i="15" s="1"/>
  <c r="F296" i="15" s="1"/>
  <c r="F346" i="15" s="1"/>
  <c r="G205" i="15"/>
  <c r="G280" i="15" s="1"/>
  <c r="E200" i="15"/>
  <c r="E275" i="15" s="1"/>
  <c r="F204" i="15"/>
  <c r="F279" i="15" s="1"/>
  <c r="C212" i="15"/>
  <c r="D205" i="15"/>
  <c r="D280" i="15" s="1"/>
  <c r="G202" i="15"/>
  <c r="G277" i="15" s="1"/>
  <c r="E209" i="15"/>
  <c r="E284" i="15" s="1"/>
  <c r="C211" i="15"/>
  <c r="C205" i="15"/>
  <c r="D200" i="15"/>
  <c r="D275" i="15" s="1"/>
  <c r="E194" i="15"/>
  <c r="E269" i="15" s="1"/>
  <c r="E294" i="15" s="1"/>
  <c r="E344" i="15" s="1"/>
  <c r="F202" i="15"/>
  <c r="F277" i="15" s="1"/>
  <c r="C197" i="15"/>
  <c r="D207" i="15"/>
  <c r="D282" i="15" s="1"/>
  <c r="E195" i="15"/>
  <c r="E270" i="15" s="1"/>
  <c r="E295" i="15" s="1"/>
  <c r="E345" i="15" s="1"/>
  <c r="F195" i="15"/>
  <c r="F270" i="15" s="1"/>
  <c r="C206" i="15"/>
  <c r="G193" i="15"/>
  <c r="D210" i="15"/>
  <c r="D285" i="15" s="1"/>
  <c r="D310" i="15" s="1"/>
  <c r="D360" i="15" s="1"/>
  <c r="D197" i="15"/>
  <c r="D272" i="15" s="1"/>
  <c r="D297" i="15" s="1"/>
  <c r="D347" i="15" s="1"/>
  <c r="F209" i="15"/>
  <c r="F284" i="15" s="1"/>
  <c r="C209" i="15"/>
  <c r="D203" i="15"/>
  <c r="D278" i="15" s="1"/>
  <c r="D196" i="15"/>
  <c r="D271" i="15" s="1"/>
  <c r="D296" i="15" s="1"/>
  <c r="D346" i="15" s="1"/>
  <c r="E206" i="15"/>
  <c r="E281" i="15" s="1"/>
  <c r="E306" i="15" s="1"/>
  <c r="E356" i="15" s="1"/>
  <c r="E208" i="15"/>
  <c r="E283" i="15" s="1"/>
  <c r="E308" i="15" s="1"/>
  <c r="E358" i="15" s="1"/>
  <c r="F199" i="15"/>
  <c r="F274" i="15" s="1"/>
  <c r="G199" i="15"/>
  <c r="G274" i="15" s="1"/>
  <c r="D208" i="15"/>
  <c r="D283" i="15" s="1"/>
  <c r="D308" i="15" s="1"/>
  <c r="D358" i="15" s="1"/>
  <c r="G209" i="15"/>
  <c r="G284" i="15" s="1"/>
  <c r="G210" i="15"/>
  <c r="G285" i="15" s="1"/>
  <c r="D206" i="15"/>
  <c r="D281" i="15" s="1"/>
  <c r="D306" i="15" s="1"/>
  <c r="D356" i="15" s="1"/>
  <c r="F208" i="15"/>
  <c r="F283" i="15" s="1"/>
  <c r="F308" i="15" s="1"/>
  <c r="F358" i="15" s="1"/>
  <c r="H182" i="15"/>
  <c r="H170" i="15"/>
  <c r="C188" i="15"/>
  <c r="H168" i="15"/>
  <c r="G127" i="44"/>
  <c r="H175" i="15"/>
  <c r="O13" i="49"/>
  <c r="H181" i="15"/>
  <c r="H174" i="15"/>
  <c r="H184" i="15"/>
  <c r="H179" i="15"/>
  <c r="F188" i="15"/>
  <c r="AO13" i="49" s="1"/>
  <c r="H169" i="15"/>
  <c r="H177" i="37"/>
  <c r="H172" i="37"/>
  <c r="H181" i="37"/>
  <c r="F188" i="37"/>
  <c r="AO38" i="49" s="1"/>
  <c r="D188" i="37"/>
  <c r="AM38" i="49" s="1"/>
  <c r="H180" i="37"/>
  <c r="H169" i="37"/>
  <c r="D209" i="37"/>
  <c r="D284" i="37" s="1"/>
  <c r="D197" i="37"/>
  <c r="D272" i="37" s="1"/>
  <c r="D297" i="37" s="1"/>
  <c r="D347" i="37" s="1"/>
  <c r="C198" i="37"/>
  <c r="E194" i="37"/>
  <c r="E269" i="37" s="1"/>
  <c r="E294" i="37" s="1"/>
  <c r="E344" i="37" s="1"/>
  <c r="F194" i="37"/>
  <c r="F269" i="37" s="1"/>
  <c r="F294" i="37" s="1"/>
  <c r="F344" i="37" s="1"/>
  <c r="D195" i="37"/>
  <c r="D270" i="37" s="1"/>
  <c r="D295" i="37" s="1"/>
  <c r="D345" i="37" s="1"/>
  <c r="E211" i="37"/>
  <c r="E286" i="37" s="1"/>
  <c r="E311" i="37" s="1"/>
  <c r="E361" i="37" s="1"/>
  <c r="E199" i="37"/>
  <c r="E274" i="37" s="1"/>
  <c r="E299" i="37" s="1"/>
  <c r="E349" i="37" s="1"/>
  <c r="F207" i="37"/>
  <c r="F282" i="37" s="1"/>
  <c r="F204" i="37"/>
  <c r="F279" i="37" s="1"/>
  <c r="C195" i="37"/>
  <c r="C201" i="37"/>
  <c r="E198" i="37"/>
  <c r="E273" i="37" s="1"/>
  <c r="E298" i="37" s="1"/>
  <c r="E348" i="37" s="1"/>
  <c r="F206" i="37"/>
  <c r="F281" i="37" s="1"/>
  <c r="F306" i="37" s="1"/>
  <c r="F356" i="37" s="1"/>
  <c r="D199" i="37"/>
  <c r="D274" i="37" s="1"/>
  <c r="D299" i="37" s="1"/>
  <c r="D349" i="37" s="1"/>
  <c r="F212" i="37"/>
  <c r="F287" i="37" s="1"/>
  <c r="F312" i="37" s="1"/>
  <c r="F362" i="37" s="1"/>
  <c r="G206" i="37"/>
  <c r="G281" i="37" s="1"/>
  <c r="G306" i="37" s="1"/>
  <c r="G356" i="37" s="1"/>
  <c r="F202" i="37"/>
  <c r="F277" i="37" s="1"/>
  <c r="F302" i="37" s="1"/>
  <c r="F352" i="37" s="1"/>
  <c r="G209" i="37"/>
  <c r="G284" i="37" s="1"/>
  <c r="C200" i="37"/>
  <c r="G205" i="37"/>
  <c r="G280" i="37" s="1"/>
  <c r="E210" i="37"/>
  <c r="E285" i="37" s="1"/>
  <c r="F210" i="37"/>
  <c r="F285" i="37" s="1"/>
  <c r="D203" i="37"/>
  <c r="D278" i="37" s="1"/>
  <c r="D205" i="37"/>
  <c r="D280" i="37" s="1"/>
  <c r="D210" i="37"/>
  <c r="D285" i="37" s="1"/>
  <c r="D310" i="37" s="1"/>
  <c r="D360" i="37" s="1"/>
  <c r="E201" i="37"/>
  <c r="E276" i="37" s="1"/>
  <c r="E301" i="37" s="1"/>
  <c r="E351" i="37" s="1"/>
  <c r="D204" i="37"/>
  <c r="D279" i="37" s="1"/>
  <c r="E197" i="37"/>
  <c r="E272" i="37" s="1"/>
  <c r="E297" i="37" s="1"/>
  <c r="E347" i="37" s="1"/>
  <c r="F197" i="37"/>
  <c r="F272" i="37" s="1"/>
  <c r="F297" i="37" s="1"/>
  <c r="F347" i="37" s="1"/>
  <c r="C202" i="37"/>
  <c r="D198" i="37"/>
  <c r="D273" i="37" s="1"/>
  <c r="D298" i="37" s="1"/>
  <c r="D348" i="37" s="1"/>
  <c r="F211" i="37"/>
  <c r="F286" i="37" s="1"/>
  <c r="E207" i="37"/>
  <c r="E282" i="37" s="1"/>
  <c r="C209" i="37"/>
  <c r="G202" i="37"/>
  <c r="G277" i="37" s="1"/>
  <c r="C203" i="37"/>
  <c r="E206" i="37"/>
  <c r="E281" i="37" s="1"/>
  <c r="E306" i="37" s="1"/>
  <c r="E356" i="37" s="1"/>
  <c r="D202" i="37"/>
  <c r="D277" i="37" s="1"/>
  <c r="D302" i="37" s="1"/>
  <c r="D352" i="37" s="1"/>
  <c r="C199" i="37"/>
  <c r="C207" i="37"/>
  <c r="G203" i="37"/>
  <c r="G278" i="37" s="1"/>
  <c r="F203" i="37"/>
  <c r="F278" i="37" s="1"/>
  <c r="G198" i="37"/>
  <c r="G273" i="37" s="1"/>
  <c r="E209" i="37"/>
  <c r="E284" i="37" s="1"/>
  <c r="F205" i="37"/>
  <c r="F280" i="37" s="1"/>
  <c r="G210" i="37"/>
  <c r="G285" i="37" s="1"/>
  <c r="G193" i="37"/>
  <c r="D200" i="37"/>
  <c r="D275" i="37" s="1"/>
  <c r="D208" i="37"/>
  <c r="D283" i="37" s="1"/>
  <c r="D308" i="37" s="1"/>
  <c r="D358" i="37" s="1"/>
  <c r="E193" i="37"/>
  <c r="F201" i="37"/>
  <c r="F276" i="37" s="1"/>
  <c r="D207" i="37"/>
  <c r="D282" i="37" s="1"/>
  <c r="C204" i="37"/>
  <c r="E200" i="37"/>
  <c r="E275" i="37" s="1"/>
  <c r="F200" i="37"/>
  <c r="F275" i="37" s="1"/>
  <c r="D206" i="37"/>
  <c r="D281" i="37" s="1"/>
  <c r="D306" i="37" s="1"/>
  <c r="D356" i="37" s="1"/>
  <c r="D201" i="37"/>
  <c r="D276" i="37" s="1"/>
  <c r="D301" i="37" s="1"/>
  <c r="D351" i="37" s="1"/>
  <c r="C210" i="37"/>
  <c r="F196" i="37"/>
  <c r="F271" i="37" s="1"/>
  <c r="F296" i="37" s="1"/>
  <c r="F346" i="37" s="1"/>
  <c r="G196" i="37"/>
  <c r="G271" i="37" s="1"/>
  <c r="F193" i="37"/>
  <c r="F195" i="37"/>
  <c r="F270" i="37" s="1"/>
  <c r="F295" i="37" s="1"/>
  <c r="F345" i="37" s="1"/>
  <c r="D212" i="37"/>
  <c r="D287" i="37" s="1"/>
  <c r="D312" i="37" s="1"/>
  <c r="D362" i="37" s="1"/>
  <c r="C211" i="37"/>
  <c r="C212" i="37"/>
  <c r="C197" i="37"/>
  <c r="G208" i="37"/>
  <c r="G283" i="37" s="1"/>
  <c r="G199" i="37"/>
  <c r="G274" i="37" s="1"/>
  <c r="E203" i="37"/>
  <c r="E278" i="37" s="1"/>
  <c r="G212" i="37"/>
  <c r="G287" i="37" s="1"/>
  <c r="G197" i="37"/>
  <c r="G272" i="37" s="1"/>
  <c r="G194" i="37"/>
  <c r="G269" i="37" s="1"/>
  <c r="D194" i="37"/>
  <c r="D269" i="37" s="1"/>
  <c r="D294" i="37" s="1"/>
  <c r="D344" i="37" s="1"/>
  <c r="G207" i="37"/>
  <c r="G282" i="37" s="1"/>
  <c r="C194" i="37"/>
  <c r="C193" i="37"/>
  <c r="C205" i="37"/>
  <c r="E208" i="37"/>
  <c r="E283" i="37" s="1"/>
  <c r="E308" i="37" s="1"/>
  <c r="E358" i="37" s="1"/>
  <c r="F208" i="37"/>
  <c r="F283" i="37" s="1"/>
  <c r="F308" i="37" s="1"/>
  <c r="F358" i="37" s="1"/>
  <c r="C196" i="37"/>
  <c r="D211" i="37"/>
  <c r="D286" i="37" s="1"/>
  <c r="D311" i="37" s="1"/>
  <c r="D361" i="37" s="1"/>
  <c r="D193" i="37"/>
  <c r="E196" i="37"/>
  <c r="E271" i="37" s="1"/>
  <c r="E296" i="37" s="1"/>
  <c r="E346" i="37" s="1"/>
  <c r="F199" i="37"/>
  <c r="F274" i="37" s="1"/>
  <c r="F299" i="37" s="1"/>
  <c r="F349" i="37" s="1"/>
  <c r="E205" i="37"/>
  <c r="E280" i="37" s="1"/>
  <c r="F198" i="37"/>
  <c r="F273" i="37" s="1"/>
  <c r="F298" i="37" s="1"/>
  <c r="F348" i="37" s="1"/>
  <c r="E202" i="37"/>
  <c r="E277" i="37" s="1"/>
  <c r="E302" i="37" s="1"/>
  <c r="E352" i="37" s="1"/>
  <c r="F209" i="37"/>
  <c r="F284" i="37" s="1"/>
  <c r="D196" i="37"/>
  <c r="D271" i="37" s="1"/>
  <c r="D296" i="37" s="1"/>
  <c r="D346" i="37" s="1"/>
  <c r="E204" i="37"/>
  <c r="E279" i="37" s="1"/>
  <c r="E212" i="37"/>
  <c r="E287" i="37" s="1"/>
  <c r="E312" i="37" s="1"/>
  <c r="E362" i="37" s="1"/>
  <c r="C206" i="37"/>
  <c r="G201" i="37"/>
  <c r="G276" i="37" s="1"/>
  <c r="G200" i="37"/>
  <c r="G275" i="37" s="1"/>
  <c r="G211" i="37"/>
  <c r="G286" i="37" s="1"/>
  <c r="C208" i="37"/>
  <c r="G195" i="37"/>
  <c r="G270" i="37" s="1"/>
  <c r="E195" i="37"/>
  <c r="E270" i="37" s="1"/>
  <c r="E295" i="37" s="1"/>
  <c r="E345" i="37" s="1"/>
  <c r="G204" i="37"/>
  <c r="G279" i="37" s="1"/>
  <c r="E130" i="44"/>
  <c r="C188" i="37"/>
  <c r="O38" i="49"/>
  <c r="E121" i="44"/>
  <c r="C113" i="44"/>
  <c r="H185" i="37"/>
  <c r="H184" i="37"/>
  <c r="N43" i="49"/>
  <c r="H89" i="44"/>
  <c r="H174" i="20"/>
  <c r="H171" i="20"/>
  <c r="H185" i="20"/>
  <c r="H170" i="20"/>
  <c r="E119" i="44"/>
  <c r="G168" i="20"/>
  <c r="G188" i="20" s="1"/>
  <c r="AP18" i="49" s="1"/>
  <c r="C168" i="20"/>
  <c r="F168" i="20"/>
  <c r="F188" i="20" s="1"/>
  <c r="AO18" i="49" s="1"/>
  <c r="D168" i="20"/>
  <c r="D188" i="20" s="1"/>
  <c r="AM18" i="49" s="1"/>
  <c r="E168" i="20"/>
  <c r="E188" i="20" s="1"/>
  <c r="AN18" i="49" s="1"/>
  <c r="H179" i="20"/>
  <c r="H182" i="20"/>
  <c r="O18" i="49"/>
  <c r="H177" i="20"/>
  <c r="G134" i="44"/>
  <c r="H169" i="20"/>
  <c r="C197" i="20"/>
  <c r="E207" i="20"/>
  <c r="E282" i="20" s="1"/>
  <c r="F212" i="20"/>
  <c r="F287" i="20" s="1"/>
  <c r="E210" i="20"/>
  <c r="E285" i="20" s="1"/>
  <c r="G197" i="20"/>
  <c r="G272" i="20" s="1"/>
  <c r="G212" i="20"/>
  <c r="G287" i="20" s="1"/>
  <c r="G201" i="20"/>
  <c r="G276" i="20" s="1"/>
  <c r="C203" i="20"/>
  <c r="F210" i="20"/>
  <c r="F285" i="20" s="1"/>
  <c r="G193" i="20"/>
  <c r="D203" i="20"/>
  <c r="D278" i="20" s="1"/>
  <c r="D201" i="20"/>
  <c r="D276" i="20" s="1"/>
  <c r="D301" i="20" s="1"/>
  <c r="D351" i="20" s="1"/>
  <c r="E206" i="20"/>
  <c r="E281" i="20" s="1"/>
  <c r="E306" i="20" s="1"/>
  <c r="E356" i="20" s="1"/>
  <c r="F193" i="20"/>
  <c r="C202" i="20"/>
  <c r="C205" i="20"/>
  <c r="C210" i="20"/>
  <c r="C212" i="20"/>
  <c r="D195" i="20"/>
  <c r="D270" i="20" s="1"/>
  <c r="D295" i="20" s="1"/>
  <c r="D345" i="20" s="1"/>
  <c r="E200" i="20"/>
  <c r="E275" i="20" s="1"/>
  <c r="E204" i="20"/>
  <c r="E279" i="20" s="1"/>
  <c r="E203" i="20"/>
  <c r="E278" i="20" s="1"/>
  <c r="C204" i="20"/>
  <c r="D194" i="20"/>
  <c r="D269" i="20" s="1"/>
  <c r="D294" i="20" s="1"/>
  <c r="D344" i="20" s="1"/>
  <c r="D196" i="20"/>
  <c r="D271" i="20" s="1"/>
  <c r="D296" i="20" s="1"/>
  <c r="D346" i="20" s="1"/>
  <c r="D198" i="20"/>
  <c r="D273" i="20" s="1"/>
  <c r="D298" i="20" s="1"/>
  <c r="D348" i="20" s="1"/>
  <c r="D200" i="20"/>
  <c r="D275" i="20" s="1"/>
  <c r="D209" i="20"/>
  <c r="D284" i="20" s="1"/>
  <c r="D212" i="20"/>
  <c r="D287" i="20" s="1"/>
  <c r="D312" i="20" s="1"/>
  <c r="D362" i="20" s="1"/>
  <c r="E199" i="20"/>
  <c r="E274" i="20" s="1"/>
  <c r="E299" i="20" s="1"/>
  <c r="E349" i="20" s="1"/>
  <c r="F195" i="20"/>
  <c r="F270" i="20" s="1"/>
  <c r="C196" i="20"/>
  <c r="D197" i="20"/>
  <c r="D272" i="20" s="1"/>
  <c r="D297" i="20" s="1"/>
  <c r="D347" i="20" s="1"/>
  <c r="D199" i="20"/>
  <c r="D274" i="20" s="1"/>
  <c r="D299" i="20" s="1"/>
  <c r="D349" i="20" s="1"/>
  <c r="D208" i="20"/>
  <c r="D283" i="20" s="1"/>
  <c r="D308" i="20" s="1"/>
  <c r="D358" i="20" s="1"/>
  <c r="D211" i="20"/>
  <c r="D286" i="20" s="1"/>
  <c r="D311" i="20" s="1"/>
  <c r="D361" i="20" s="1"/>
  <c r="E195" i="20"/>
  <c r="E270" i="20" s="1"/>
  <c r="E295" i="20" s="1"/>
  <c r="E345" i="20" s="1"/>
  <c r="E198" i="20"/>
  <c r="E273" i="20" s="1"/>
  <c r="E298" i="20" s="1"/>
  <c r="E348" i="20" s="1"/>
  <c r="G207" i="20"/>
  <c r="G282" i="20" s="1"/>
  <c r="G205" i="20"/>
  <c r="G280" i="20" s="1"/>
  <c r="G208" i="20"/>
  <c r="G283" i="20" s="1"/>
  <c r="C209" i="20"/>
  <c r="E209" i="20"/>
  <c r="E284" i="20" s="1"/>
  <c r="G196" i="20"/>
  <c r="G271" i="20" s="1"/>
  <c r="C199" i="20"/>
  <c r="C201" i="20"/>
  <c r="C206" i="20"/>
  <c r="C207" i="20"/>
  <c r="D206" i="20"/>
  <c r="D281" i="20" s="1"/>
  <c r="D306" i="20" s="1"/>
  <c r="D356" i="20" s="1"/>
  <c r="D207" i="20"/>
  <c r="D282" i="20" s="1"/>
  <c r="D210" i="20"/>
  <c r="D285" i="20" s="1"/>
  <c r="D310" i="20" s="1"/>
  <c r="D360" i="20" s="1"/>
  <c r="E194" i="20"/>
  <c r="E269" i="20" s="1"/>
  <c r="E294" i="20" s="1"/>
  <c r="E344" i="20" s="1"/>
  <c r="E202" i="20"/>
  <c r="E277" i="20" s="1"/>
  <c r="F194" i="20"/>
  <c r="F269" i="20" s="1"/>
  <c r="F196" i="20"/>
  <c r="F271" i="20" s="1"/>
  <c r="F296" i="20" s="1"/>
  <c r="F346" i="20" s="1"/>
  <c r="F198" i="20"/>
  <c r="F273" i="20" s="1"/>
  <c r="F200" i="20"/>
  <c r="F275" i="20" s="1"/>
  <c r="C193" i="20"/>
  <c r="C194" i="20"/>
  <c r="C198" i="20"/>
  <c r="C208" i="20"/>
  <c r="C211" i="20"/>
  <c r="D205" i="20"/>
  <c r="D280" i="20" s="1"/>
  <c r="E193" i="20"/>
  <c r="E196" i="20"/>
  <c r="E271" i="20" s="1"/>
  <c r="E296" i="20" s="1"/>
  <c r="E346" i="20" s="1"/>
  <c r="E197" i="20"/>
  <c r="E272" i="20" s="1"/>
  <c r="E297" i="20" s="1"/>
  <c r="E347" i="20" s="1"/>
  <c r="F197" i="20"/>
  <c r="F272" i="20" s="1"/>
  <c r="F199" i="20"/>
  <c r="F274" i="20" s="1"/>
  <c r="F202" i="20"/>
  <c r="F277" i="20" s="1"/>
  <c r="F206" i="20"/>
  <c r="F281" i="20" s="1"/>
  <c r="F207" i="20"/>
  <c r="F282" i="20" s="1"/>
  <c r="G209" i="20"/>
  <c r="G284" i="20" s="1"/>
  <c r="G204" i="20"/>
  <c r="G279" i="20" s="1"/>
  <c r="G199" i="20"/>
  <c r="G274" i="20" s="1"/>
  <c r="F204" i="20"/>
  <c r="F279" i="20" s="1"/>
  <c r="G194" i="20"/>
  <c r="G269" i="20" s="1"/>
  <c r="F203" i="20"/>
  <c r="F278" i="20" s="1"/>
  <c r="G198" i="20"/>
  <c r="G273" i="20" s="1"/>
  <c r="F205" i="20"/>
  <c r="F280" i="20" s="1"/>
  <c r="D202" i="20"/>
  <c r="D277" i="20" s="1"/>
  <c r="E201" i="20"/>
  <c r="E276" i="20" s="1"/>
  <c r="E301" i="20" s="1"/>
  <c r="E351" i="20" s="1"/>
  <c r="E212" i="20"/>
  <c r="E287" i="20" s="1"/>
  <c r="E312" i="20" s="1"/>
  <c r="E362" i="20" s="1"/>
  <c r="G206" i="20"/>
  <c r="G281" i="20" s="1"/>
  <c r="D193" i="20"/>
  <c r="G195" i="20"/>
  <c r="G270" i="20" s="1"/>
  <c r="E211" i="20"/>
  <c r="E286" i="20" s="1"/>
  <c r="E311" i="20" s="1"/>
  <c r="E361" i="20" s="1"/>
  <c r="G211" i="20"/>
  <c r="G286" i="20" s="1"/>
  <c r="G210" i="20"/>
  <c r="G285" i="20" s="1"/>
  <c r="C195" i="20"/>
  <c r="D204" i="20"/>
  <c r="D279" i="20" s="1"/>
  <c r="F208" i="20"/>
  <c r="F283" i="20" s="1"/>
  <c r="G200" i="20"/>
  <c r="G275" i="20" s="1"/>
  <c r="H178" i="20"/>
  <c r="E129" i="44"/>
  <c r="D135" i="44"/>
  <c r="H181" i="36"/>
  <c r="C130" i="44"/>
  <c r="D113" i="44"/>
  <c r="H93" i="44"/>
  <c r="C122" i="44"/>
  <c r="H173" i="36"/>
  <c r="H183" i="36"/>
  <c r="C132" i="44"/>
  <c r="C168" i="36"/>
  <c r="F168" i="36"/>
  <c r="E168" i="36"/>
  <c r="G168" i="36"/>
  <c r="D168" i="36"/>
  <c r="H175" i="36"/>
  <c r="C124" i="44"/>
  <c r="F113" i="44"/>
  <c r="H174" i="36"/>
  <c r="H172" i="36"/>
  <c r="H170" i="36"/>
  <c r="C119" i="44"/>
  <c r="H179" i="36"/>
  <c r="C128" i="44"/>
  <c r="H182" i="36"/>
  <c r="C131" i="44"/>
  <c r="G113" i="44"/>
  <c r="H101" i="44"/>
  <c r="H186" i="36"/>
  <c r="H136" i="36"/>
  <c r="J37" i="49"/>
  <c r="C136" i="44"/>
  <c r="H136" i="44" s="1"/>
  <c r="H187" i="36"/>
  <c r="H176" i="36"/>
  <c r="F171" i="36"/>
  <c r="G171" i="36"/>
  <c r="G120" i="44" s="1"/>
  <c r="C171" i="36"/>
  <c r="D171" i="36"/>
  <c r="D120" i="44" s="1"/>
  <c r="E171" i="36"/>
  <c r="E120" i="44" s="1"/>
  <c r="H184" i="36"/>
  <c r="C133" i="44"/>
  <c r="H185" i="36"/>
  <c r="H171" i="57" l="1"/>
  <c r="C121" i="44"/>
  <c r="O19" i="49"/>
  <c r="C188" i="57"/>
  <c r="C208" i="57"/>
  <c r="D198" i="57"/>
  <c r="D273" i="57" s="1"/>
  <c r="D298" i="57" s="1"/>
  <c r="D348" i="57" s="1"/>
  <c r="D204" i="57"/>
  <c r="D279" i="57" s="1"/>
  <c r="F193" i="57"/>
  <c r="F196" i="57"/>
  <c r="F271" i="57" s="1"/>
  <c r="G206" i="57"/>
  <c r="G281" i="57" s="1"/>
  <c r="G198" i="57"/>
  <c r="G273" i="57" s="1"/>
  <c r="G211" i="57"/>
  <c r="G286" i="57" s="1"/>
  <c r="C207" i="57"/>
  <c r="C210" i="57"/>
  <c r="D200" i="57"/>
  <c r="D275" i="57" s="1"/>
  <c r="D210" i="57"/>
  <c r="D285" i="57" s="1"/>
  <c r="D310" i="57" s="1"/>
  <c r="D360" i="57" s="1"/>
  <c r="E196" i="57"/>
  <c r="E271" i="57" s="1"/>
  <c r="E296" i="57" s="1"/>
  <c r="E346" i="57" s="1"/>
  <c r="E200" i="57"/>
  <c r="E275" i="57" s="1"/>
  <c r="E207" i="57"/>
  <c r="E282" i="57" s="1"/>
  <c r="F195" i="57"/>
  <c r="F270" i="57" s="1"/>
  <c r="G203" i="57"/>
  <c r="G278" i="57" s="1"/>
  <c r="G209" i="57"/>
  <c r="G284" i="57" s="1"/>
  <c r="F204" i="57"/>
  <c r="F279" i="57" s="1"/>
  <c r="G204" i="57"/>
  <c r="G279" i="57" s="1"/>
  <c r="F209" i="57"/>
  <c r="F284" i="57" s="1"/>
  <c r="E205" i="57"/>
  <c r="E280" i="57" s="1"/>
  <c r="C197" i="57"/>
  <c r="C201" i="57"/>
  <c r="D206" i="57"/>
  <c r="D281" i="57" s="1"/>
  <c r="D212" i="57"/>
  <c r="D287" i="57" s="1"/>
  <c r="D312" i="57" s="1"/>
  <c r="D362" i="57" s="1"/>
  <c r="E195" i="57"/>
  <c r="E270" i="57" s="1"/>
  <c r="E198" i="57"/>
  <c r="E273" i="57" s="1"/>
  <c r="E298" i="57" s="1"/>
  <c r="E348" i="57" s="1"/>
  <c r="E201" i="57"/>
  <c r="E276" i="57" s="1"/>
  <c r="E211" i="57"/>
  <c r="E286" i="57" s="1"/>
  <c r="E311" i="57" s="1"/>
  <c r="E361" i="57" s="1"/>
  <c r="F198" i="57"/>
  <c r="F273" i="57" s="1"/>
  <c r="F201" i="57"/>
  <c r="F276" i="57" s="1"/>
  <c r="F206" i="57"/>
  <c r="F281" i="57" s="1"/>
  <c r="F211" i="57"/>
  <c r="F286" i="57" s="1"/>
  <c r="G208" i="57"/>
  <c r="G283" i="57" s="1"/>
  <c r="G210" i="57"/>
  <c r="G285" i="57" s="1"/>
  <c r="F203" i="57"/>
  <c r="F278" i="57" s="1"/>
  <c r="G194" i="57"/>
  <c r="G269" i="57" s="1"/>
  <c r="C211" i="57"/>
  <c r="D194" i="57"/>
  <c r="D269" i="57" s="1"/>
  <c r="D294" i="57" s="1"/>
  <c r="D344" i="57" s="1"/>
  <c r="D202" i="57"/>
  <c r="D277" i="57" s="1"/>
  <c r="D208" i="57"/>
  <c r="D283" i="57" s="1"/>
  <c r="D308" i="57" s="1"/>
  <c r="D358" i="57" s="1"/>
  <c r="F200" i="57"/>
  <c r="F275" i="57" s="1"/>
  <c r="G207" i="57"/>
  <c r="G282" i="57" s="1"/>
  <c r="F210" i="57"/>
  <c r="F285" i="57" s="1"/>
  <c r="G205" i="57"/>
  <c r="G280" i="57" s="1"/>
  <c r="C202" i="57"/>
  <c r="C204" i="57"/>
  <c r="D197" i="57"/>
  <c r="D272" i="57" s="1"/>
  <c r="E193" i="57"/>
  <c r="F208" i="57"/>
  <c r="F283" i="57" s="1"/>
  <c r="D203" i="57"/>
  <c r="D278" i="57" s="1"/>
  <c r="G197" i="57"/>
  <c r="G272" i="57" s="1"/>
  <c r="C193" i="57"/>
  <c r="C195" i="57"/>
  <c r="C198" i="57"/>
  <c r="C205" i="57"/>
  <c r="C212" i="57"/>
  <c r="D199" i="57"/>
  <c r="D274" i="57" s="1"/>
  <c r="D211" i="57"/>
  <c r="D286" i="57" s="1"/>
  <c r="D311" i="57" s="1"/>
  <c r="D361" i="57" s="1"/>
  <c r="E199" i="57"/>
  <c r="E274" i="57" s="1"/>
  <c r="E202" i="57"/>
  <c r="E277" i="57" s="1"/>
  <c r="E206" i="57"/>
  <c r="E281" i="57" s="1"/>
  <c r="E306" i="57" s="1"/>
  <c r="E356" i="57" s="1"/>
  <c r="F202" i="57"/>
  <c r="F277" i="57" s="1"/>
  <c r="F205" i="57"/>
  <c r="F280" i="57" s="1"/>
  <c r="C203" i="57"/>
  <c r="G199" i="57"/>
  <c r="G274" i="57" s="1"/>
  <c r="G201" i="57"/>
  <c r="G276" i="57" s="1"/>
  <c r="C209" i="57"/>
  <c r="C194" i="57"/>
  <c r="D196" i="57"/>
  <c r="D271" i="57" s="1"/>
  <c r="D296" i="57" s="1"/>
  <c r="D346" i="57" s="1"/>
  <c r="D205" i="57"/>
  <c r="D280" i="57" s="1"/>
  <c r="D209" i="57"/>
  <c r="D284" i="57" s="1"/>
  <c r="E194" i="57"/>
  <c r="E269" i="57" s="1"/>
  <c r="E294" i="57" s="1"/>
  <c r="E344" i="57" s="1"/>
  <c r="E208" i="57"/>
  <c r="E283" i="57" s="1"/>
  <c r="E308" i="57" s="1"/>
  <c r="E358" i="57" s="1"/>
  <c r="F194" i="57"/>
  <c r="F269" i="57" s="1"/>
  <c r="F197" i="57"/>
  <c r="F272" i="57" s="1"/>
  <c r="F212" i="57"/>
  <c r="F287" i="57" s="1"/>
  <c r="C200" i="57"/>
  <c r="G195" i="57"/>
  <c r="G270" i="57" s="1"/>
  <c r="C199" i="57"/>
  <c r="G200" i="57"/>
  <c r="G275" i="57" s="1"/>
  <c r="C206" i="57"/>
  <c r="D207" i="57"/>
  <c r="D282" i="57" s="1"/>
  <c r="E210" i="57"/>
  <c r="E285" i="57" s="1"/>
  <c r="C196" i="57"/>
  <c r="F207" i="57"/>
  <c r="F282" i="57" s="1"/>
  <c r="E203" i="57"/>
  <c r="E278" i="57" s="1"/>
  <c r="E204" i="57"/>
  <c r="E279" i="57" s="1"/>
  <c r="D193" i="57"/>
  <c r="E209" i="57"/>
  <c r="E284" i="57" s="1"/>
  <c r="G202" i="57"/>
  <c r="G277" i="57" s="1"/>
  <c r="F199" i="57"/>
  <c r="F274" i="57" s="1"/>
  <c r="G193" i="57"/>
  <c r="D201" i="57"/>
  <c r="D276" i="57" s="1"/>
  <c r="D301" i="57" s="1"/>
  <c r="D351" i="57" s="1"/>
  <c r="E197" i="57"/>
  <c r="E272" i="57" s="1"/>
  <c r="G212" i="57"/>
  <c r="G287" i="57" s="1"/>
  <c r="D195" i="57"/>
  <c r="D270" i="57" s="1"/>
  <c r="D295" i="57" s="1"/>
  <c r="D345" i="57" s="1"/>
  <c r="E212" i="57"/>
  <c r="E287" i="57" s="1"/>
  <c r="G196" i="57"/>
  <c r="G271" i="57" s="1"/>
  <c r="G119" i="44"/>
  <c r="F188" i="11"/>
  <c r="AO10" i="49" s="1"/>
  <c r="H175" i="11"/>
  <c r="D209" i="11"/>
  <c r="D284" i="11" s="1"/>
  <c r="C196" i="11"/>
  <c r="F210" i="11"/>
  <c r="F285" i="11" s="1"/>
  <c r="D202" i="11"/>
  <c r="D277" i="11" s="1"/>
  <c r="G196" i="11"/>
  <c r="G271" i="11" s="1"/>
  <c r="E194" i="11"/>
  <c r="E269" i="11" s="1"/>
  <c r="E294" i="11" s="1"/>
  <c r="E344" i="11" s="1"/>
  <c r="C209" i="11"/>
  <c r="E209" i="11"/>
  <c r="E284" i="11" s="1"/>
  <c r="C206" i="11"/>
  <c r="E197" i="11"/>
  <c r="E272" i="11" s="1"/>
  <c r="D203" i="11"/>
  <c r="D278" i="11" s="1"/>
  <c r="G194" i="11"/>
  <c r="G269" i="11" s="1"/>
  <c r="C211" i="11"/>
  <c r="F196" i="11"/>
  <c r="F271" i="11" s="1"/>
  <c r="F296" i="11" s="1"/>
  <c r="F346" i="11" s="1"/>
  <c r="D205" i="11"/>
  <c r="D280" i="11" s="1"/>
  <c r="G201" i="11"/>
  <c r="G276" i="11" s="1"/>
  <c r="E196" i="11"/>
  <c r="E271" i="11" s="1"/>
  <c r="E296" i="11" s="1"/>
  <c r="E346" i="11" s="1"/>
  <c r="D194" i="11"/>
  <c r="D269" i="11" s="1"/>
  <c r="D294" i="11" s="1"/>
  <c r="D344" i="11" s="1"/>
  <c r="F201" i="11"/>
  <c r="F276" i="11" s="1"/>
  <c r="F197" i="11"/>
  <c r="F272" i="11" s="1"/>
  <c r="G210" i="11"/>
  <c r="G285" i="11" s="1"/>
  <c r="E206" i="11"/>
  <c r="E281" i="11" s="1"/>
  <c r="E306" i="11" s="1"/>
  <c r="E356" i="11" s="1"/>
  <c r="C202" i="11"/>
  <c r="C199" i="11"/>
  <c r="C208" i="11"/>
  <c r="E200" i="11"/>
  <c r="E275" i="11" s="1"/>
  <c r="D196" i="11"/>
  <c r="D271" i="11" s="1"/>
  <c r="D296" i="11" s="1"/>
  <c r="D346" i="11" s="1"/>
  <c r="E202" i="11"/>
  <c r="E277" i="11" s="1"/>
  <c r="E208" i="11"/>
  <c r="E283" i="11" s="1"/>
  <c r="E308" i="11" s="1"/>
  <c r="E358" i="11" s="1"/>
  <c r="G209" i="11"/>
  <c r="G284" i="11" s="1"/>
  <c r="D212" i="11"/>
  <c r="D287" i="11" s="1"/>
  <c r="D312" i="11" s="1"/>
  <c r="D362" i="11" s="1"/>
  <c r="F209" i="11"/>
  <c r="F284" i="11" s="1"/>
  <c r="F195" i="11"/>
  <c r="F270" i="11" s="1"/>
  <c r="F198" i="11"/>
  <c r="F273" i="11" s="1"/>
  <c r="F298" i="11" s="1"/>
  <c r="F348" i="11" s="1"/>
  <c r="D208" i="11"/>
  <c r="D283" i="11" s="1"/>
  <c r="D308" i="11" s="1"/>
  <c r="D358" i="11" s="1"/>
  <c r="C194" i="11"/>
  <c r="C200" i="11"/>
  <c r="E193" i="11"/>
  <c r="G195" i="11"/>
  <c r="G270" i="11" s="1"/>
  <c r="G205" i="11"/>
  <c r="G280" i="11" s="1"/>
  <c r="G203" i="11"/>
  <c r="G278" i="11" s="1"/>
  <c r="F207" i="11"/>
  <c r="F282" i="11" s="1"/>
  <c r="G211" i="11"/>
  <c r="G286" i="11" s="1"/>
  <c r="C198" i="11"/>
  <c r="E211" i="11"/>
  <c r="E286" i="11" s="1"/>
  <c r="E311" i="11" s="1"/>
  <c r="E361" i="11" s="1"/>
  <c r="D198" i="11"/>
  <c r="D273" i="11" s="1"/>
  <c r="D298" i="11" s="1"/>
  <c r="D348" i="11" s="1"/>
  <c r="E198" i="11"/>
  <c r="E273" i="11" s="1"/>
  <c r="E298" i="11" s="1"/>
  <c r="E348" i="11" s="1"/>
  <c r="E207" i="11"/>
  <c r="E282" i="11" s="1"/>
  <c r="E307" i="11" s="1"/>
  <c r="E357" i="11" s="1"/>
  <c r="C195" i="11"/>
  <c r="E212" i="11"/>
  <c r="E287" i="11" s="1"/>
  <c r="E312" i="11" s="1"/>
  <c r="E362" i="11" s="1"/>
  <c r="G200" i="11"/>
  <c r="G275" i="11" s="1"/>
  <c r="D193" i="11"/>
  <c r="F206" i="11"/>
  <c r="F281" i="11" s="1"/>
  <c r="F306" i="11" s="1"/>
  <c r="F356" i="11" s="1"/>
  <c r="E199" i="11"/>
  <c r="E274" i="11" s="1"/>
  <c r="G202" i="11"/>
  <c r="G277" i="11" s="1"/>
  <c r="G197" i="11"/>
  <c r="G272" i="11" s="1"/>
  <c r="F212" i="11"/>
  <c r="F287" i="11" s="1"/>
  <c r="F312" i="11" s="1"/>
  <c r="F362" i="11" s="1"/>
  <c r="C204" i="11"/>
  <c r="D195" i="11"/>
  <c r="D270" i="11" s="1"/>
  <c r="D295" i="11" s="1"/>
  <c r="D345" i="11" s="1"/>
  <c r="E203" i="11"/>
  <c r="E278" i="11" s="1"/>
  <c r="F202" i="11"/>
  <c r="F277" i="11" s="1"/>
  <c r="D204" i="11"/>
  <c r="D279" i="11" s="1"/>
  <c r="E204" i="11"/>
  <c r="E279" i="11" s="1"/>
  <c r="D207" i="11"/>
  <c r="D282" i="11" s="1"/>
  <c r="D199" i="11"/>
  <c r="D274" i="11" s="1"/>
  <c r="F211" i="11"/>
  <c r="F286" i="11" s="1"/>
  <c r="G199" i="11"/>
  <c r="G274" i="11" s="1"/>
  <c r="D206" i="11"/>
  <c r="D281" i="11" s="1"/>
  <c r="D306" i="11" s="1"/>
  <c r="D356" i="11" s="1"/>
  <c r="F193" i="11"/>
  <c r="E201" i="11"/>
  <c r="E276" i="11" s="1"/>
  <c r="E301" i="11" s="1"/>
  <c r="E351" i="11" s="1"/>
  <c r="F208" i="11"/>
  <c r="F283" i="11" s="1"/>
  <c r="F308" i="11" s="1"/>
  <c r="F358" i="11" s="1"/>
  <c r="G193" i="11"/>
  <c r="C201" i="11"/>
  <c r="G207" i="11"/>
  <c r="G282" i="11" s="1"/>
  <c r="G307" i="11" s="1"/>
  <c r="G357" i="11" s="1"/>
  <c r="F205" i="11"/>
  <c r="F280" i="11" s="1"/>
  <c r="C193" i="11"/>
  <c r="E210" i="11"/>
  <c r="E285" i="11" s="1"/>
  <c r="D210" i="11"/>
  <c r="D285" i="11" s="1"/>
  <c r="D310" i="11" s="1"/>
  <c r="D360" i="11" s="1"/>
  <c r="F194" i="11"/>
  <c r="F269" i="11" s="1"/>
  <c r="F294" i="11" s="1"/>
  <c r="F344" i="11" s="1"/>
  <c r="C207" i="11"/>
  <c r="G206" i="11"/>
  <c r="G281" i="11" s="1"/>
  <c r="G306" i="11" s="1"/>
  <c r="G356" i="11" s="1"/>
  <c r="E205" i="11"/>
  <c r="E280" i="11" s="1"/>
  <c r="D200" i="11"/>
  <c r="D275" i="11" s="1"/>
  <c r="F204" i="11"/>
  <c r="F279" i="11" s="1"/>
  <c r="C197" i="11"/>
  <c r="C210" i="11"/>
  <c r="G212" i="11"/>
  <c r="G287" i="11" s="1"/>
  <c r="D197" i="11"/>
  <c r="D272" i="11" s="1"/>
  <c r="F203" i="11"/>
  <c r="F278" i="11" s="1"/>
  <c r="D201" i="11"/>
  <c r="D276" i="11" s="1"/>
  <c r="D301" i="11" s="1"/>
  <c r="D351" i="11" s="1"/>
  <c r="F200" i="11"/>
  <c r="F275" i="11" s="1"/>
  <c r="G198" i="11"/>
  <c r="G273" i="11" s="1"/>
  <c r="D211" i="11"/>
  <c r="D286" i="11" s="1"/>
  <c r="D311" i="11" s="1"/>
  <c r="D361" i="11" s="1"/>
  <c r="C203" i="11"/>
  <c r="F199" i="11"/>
  <c r="F274" i="11" s="1"/>
  <c r="C212" i="11"/>
  <c r="C205" i="11"/>
  <c r="G204" i="11"/>
  <c r="G279" i="11" s="1"/>
  <c r="G208" i="11"/>
  <c r="G283" i="11" s="1"/>
  <c r="E195" i="11"/>
  <c r="E270" i="11" s="1"/>
  <c r="E295" i="11" s="1"/>
  <c r="E345" i="11" s="1"/>
  <c r="H170" i="11"/>
  <c r="O10" i="49"/>
  <c r="AL10" i="49"/>
  <c r="AQ10" i="49" s="1"/>
  <c r="H188" i="11"/>
  <c r="E188" i="6"/>
  <c r="AN7" i="49" s="1"/>
  <c r="H178" i="6"/>
  <c r="E278" i="6"/>
  <c r="D278" i="6"/>
  <c r="C273" i="6"/>
  <c r="H198" i="6"/>
  <c r="C280" i="6"/>
  <c r="H280" i="6" s="1"/>
  <c r="H205" i="6"/>
  <c r="H211" i="6"/>
  <c r="C286" i="6"/>
  <c r="H210" i="6"/>
  <c r="C285" i="6"/>
  <c r="H200" i="6"/>
  <c r="C275" i="6"/>
  <c r="H275" i="6" s="1"/>
  <c r="C268" i="6"/>
  <c r="H193" i="6"/>
  <c r="C213" i="6"/>
  <c r="C270" i="6"/>
  <c r="H195" i="6"/>
  <c r="H203" i="6"/>
  <c r="C278" i="6"/>
  <c r="C282" i="6"/>
  <c r="H282" i="6" s="1"/>
  <c r="H207" i="6"/>
  <c r="C284" i="6"/>
  <c r="H284" i="6" s="1"/>
  <c r="H209" i="6"/>
  <c r="G213" i="6"/>
  <c r="U7" i="49" s="1"/>
  <c r="F51" i="49" s="1"/>
  <c r="G268" i="6"/>
  <c r="G288" i="6" s="1"/>
  <c r="C277" i="6"/>
  <c r="H277" i="6" s="1"/>
  <c r="H202" i="6"/>
  <c r="C271" i="6"/>
  <c r="H196" i="6"/>
  <c r="C274" i="6"/>
  <c r="H199" i="6"/>
  <c r="F213" i="6"/>
  <c r="T7" i="49" s="1"/>
  <c r="E51" i="49" s="1"/>
  <c r="E90" i="49" s="1"/>
  <c r="F268" i="6"/>
  <c r="E268" i="6"/>
  <c r="E213" i="6"/>
  <c r="S7" i="49" s="1"/>
  <c r="H201" i="6"/>
  <c r="C276" i="6"/>
  <c r="AL7" i="49"/>
  <c r="H188" i="6"/>
  <c r="C281" i="6"/>
  <c r="H206" i="6"/>
  <c r="H197" i="6"/>
  <c r="C272" i="6"/>
  <c r="H272" i="6" s="1"/>
  <c r="C283" i="6"/>
  <c r="H208" i="6"/>
  <c r="C287" i="6"/>
  <c r="H212" i="6"/>
  <c r="H204" i="6"/>
  <c r="C279" i="6"/>
  <c r="H279" i="6" s="1"/>
  <c r="D268" i="6"/>
  <c r="D213" i="6"/>
  <c r="R7" i="49" s="1"/>
  <c r="C51" i="49" s="1"/>
  <c r="C90" i="49" s="1"/>
  <c r="C269" i="6"/>
  <c r="H194" i="6"/>
  <c r="D121" i="44"/>
  <c r="H168" i="9"/>
  <c r="C188" i="9"/>
  <c r="O8" i="49"/>
  <c r="C202" i="9"/>
  <c r="C204" i="9"/>
  <c r="C206" i="9"/>
  <c r="D208" i="9"/>
  <c r="D283" i="9" s="1"/>
  <c r="D308" i="9" s="1"/>
  <c r="D358" i="9" s="1"/>
  <c r="E200" i="9"/>
  <c r="E275" i="9" s="1"/>
  <c r="F198" i="9"/>
  <c r="F273" i="9" s="1"/>
  <c r="F298" i="9" s="1"/>
  <c r="F348" i="9" s="1"/>
  <c r="F201" i="9"/>
  <c r="F276" i="9" s="1"/>
  <c r="F301" i="9" s="1"/>
  <c r="F351" i="9" s="1"/>
  <c r="F207" i="9"/>
  <c r="F282" i="9" s="1"/>
  <c r="F307" i="9" s="1"/>
  <c r="F357" i="9" s="1"/>
  <c r="C200" i="9"/>
  <c r="C193" i="9"/>
  <c r="C197" i="9"/>
  <c r="C199" i="9"/>
  <c r="D194" i="9"/>
  <c r="D269" i="9" s="1"/>
  <c r="D294" i="9" s="1"/>
  <c r="D344" i="9" s="1"/>
  <c r="D196" i="9"/>
  <c r="D271" i="9" s="1"/>
  <c r="D296" i="9" s="1"/>
  <c r="D346" i="9" s="1"/>
  <c r="D200" i="9"/>
  <c r="D275" i="9" s="1"/>
  <c r="D205" i="9"/>
  <c r="D280" i="9" s="1"/>
  <c r="E194" i="9"/>
  <c r="E269" i="9" s="1"/>
  <c r="E294" i="9" s="1"/>
  <c r="E344" i="9" s="1"/>
  <c r="E196" i="9"/>
  <c r="E271" i="9" s="1"/>
  <c r="E296" i="9" s="1"/>
  <c r="E346" i="9" s="1"/>
  <c r="E207" i="9"/>
  <c r="E282" i="9" s="1"/>
  <c r="E307" i="9" s="1"/>
  <c r="E357" i="9" s="1"/>
  <c r="G203" i="9"/>
  <c r="G278" i="9" s="1"/>
  <c r="G207" i="9"/>
  <c r="G282" i="9" s="1"/>
  <c r="G307" i="9" s="1"/>
  <c r="G357" i="9" s="1"/>
  <c r="F203" i="9"/>
  <c r="F278" i="9" s="1"/>
  <c r="E209" i="9"/>
  <c r="E284" i="9" s="1"/>
  <c r="G194" i="9"/>
  <c r="G269" i="9" s="1"/>
  <c r="C210" i="9"/>
  <c r="D209" i="9"/>
  <c r="D284" i="9" s="1"/>
  <c r="E202" i="9"/>
  <c r="E277" i="9" s="1"/>
  <c r="E302" i="9" s="1"/>
  <c r="E352" i="9" s="1"/>
  <c r="E212" i="9"/>
  <c r="E287" i="9" s="1"/>
  <c r="E312" i="9" s="1"/>
  <c r="E362" i="9" s="1"/>
  <c r="F194" i="9"/>
  <c r="F269" i="9" s="1"/>
  <c r="F294" i="9" s="1"/>
  <c r="F344" i="9" s="1"/>
  <c r="F199" i="9"/>
  <c r="F274" i="9" s="1"/>
  <c r="F299" i="9" s="1"/>
  <c r="F349" i="9" s="1"/>
  <c r="C196" i="9"/>
  <c r="C208" i="9"/>
  <c r="D193" i="9"/>
  <c r="D197" i="9"/>
  <c r="D272" i="9" s="1"/>
  <c r="D202" i="9"/>
  <c r="D277" i="9" s="1"/>
  <c r="D302" i="9" s="1"/>
  <c r="D352" i="9" s="1"/>
  <c r="E197" i="9"/>
  <c r="E272" i="9" s="1"/>
  <c r="E208" i="9"/>
  <c r="E283" i="9" s="1"/>
  <c r="E308" i="9" s="1"/>
  <c r="E358" i="9" s="1"/>
  <c r="F196" i="9"/>
  <c r="F271" i="9" s="1"/>
  <c r="F296" i="9" s="1"/>
  <c r="F346" i="9" s="1"/>
  <c r="F202" i="9"/>
  <c r="F277" i="9" s="1"/>
  <c r="F302" i="9" s="1"/>
  <c r="F352" i="9" s="1"/>
  <c r="F212" i="9"/>
  <c r="F287" i="9" s="1"/>
  <c r="F312" i="9" s="1"/>
  <c r="F362" i="9" s="1"/>
  <c r="G209" i="9"/>
  <c r="G284" i="9" s="1"/>
  <c r="C203" i="9"/>
  <c r="E204" i="9"/>
  <c r="E279" i="9" s="1"/>
  <c r="E210" i="9"/>
  <c r="E285" i="9" s="1"/>
  <c r="G205" i="9"/>
  <c r="G280" i="9" s="1"/>
  <c r="C209" i="9"/>
  <c r="C198" i="9"/>
  <c r="D206" i="9"/>
  <c r="D281" i="9" s="1"/>
  <c r="D306" i="9" s="1"/>
  <c r="D356" i="9" s="1"/>
  <c r="D210" i="9"/>
  <c r="D285" i="9" s="1"/>
  <c r="D212" i="9"/>
  <c r="D287" i="9" s="1"/>
  <c r="D312" i="9" s="1"/>
  <c r="D362" i="9" s="1"/>
  <c r="E198" i="9"/>
  <c r="E273" i="9" s="1"/>
  <c r="E298" i="9" s="1"/>
  <c r="E348" i="9" s="1"/>
  <c r="F200" i="9"/>
  <c r="F275" i="9" s="1"/>
  <c r="F208" i="9"/>
  <c r="F283" i="9" s="1"/>
  <c r="F308" i="9" s="1"/>
  <c r="F358" i="9" s="1"/>
  <c r="G193" i="9"/>
  <c r="C205" i="9"/>
  <c r="C207" i="9"/>
  <c r="C212" i="9"/>
  <c r="D195" i="9"/>
  <c r="D270" i="9" s="1"/>
  <c r="D295" i="9" s="1"/>
  <c r="D345" i="9" s="1"/>
  <c r="F193" i="9"/>
  <c r="F197" i="9"/>
  <c r="F272" i="9" s="1"/>
  <c r="F206" i="9"/>
  <c r="F281" i="9" s="1"/>
  <c r="F306" i="9" s="1"/>
  <c r="F356" i="9" s="1"/>
  <c r="G197" i="9"/>
  <c r="G272" i="9" s="1"/>
  <c r="G198" i="9"/>
  <c r="G273" i="9" s="1"/>
  <c r="G208" i="9"/>
  <c r="G283" i="9" s="1"/>
  <c r="F209" i="9"/>
  <c r="F284" i="9" s="1"/>
  <c r="F205" i="9"/>
  <c r="F280" i="9" s="1"/>
  <c r="G201" i="9"/>
  <c r="G276" i="9" s="1"/>
  <c r="G195" i="9"/>
  <c r="G270" i="9" s="1"/>
  <c r="G202" i="9"/>
  <c r="G277" i="9" s="1"/>
  <c r="C194" i="9"/>
  <c r="C195" i="9"/>
  <c r="C201" i="9"/>
  <c r="D198" i="9"/>
  <c r="D273" i="9" s="1"/>
  <c r="D298" i="9" s="1"/>
  <c r="D348" i="9" s="1"/>
  <c r="D207" i="9"/>
  <c r="D282" i="9" s="1"/>
  <c r="D307" i="9" s="1"/>
  <c r="D357" i="9" s="1"/>
  <c r="D211" i="9"/>
  <c r="D286" i="9" s="1"/>
  <c r="E193" i="9"/>
  <c r="E195" i="9"/>
  <c r="E270" i="9" s="1"/>
  <c r="E295" i="9" s="1"/>
  <c r="E345" i="9" s="1"/>
  <c r="E199" i="9"/>
  <c r="E274" i="9" s="1"/>
  <c r="E299" i="9" s="1"/>
  <c r="E349" i="9" s="1"/>
  <c r="E201" i="9"/>
  <c r="E276" i="9" s="1"/>
  <c r="E301" i="9" s="1"/>
  <c r="E351" i="9" s="1"/>
  <c r="E206" i="9"/>
  <c r="E281" i="9" s="1"/>
  <c r="E306" i="9" s="1"/>
  <c r="E356" i="9" s="1"/>
  <c r="E211" i="9"/>
  <c r="E286" i="9" s="1"/>
  <c r="E311" i="9" s="1"/>
  <c r="E361" i="9" s="1"/>
  <c r="G200" i="9"/>
  <c r="G275" i="9" s="1"/>
  <c r="G300" i="9" s="1"/>
  <c r="G350" i="9" s="1"/>
  <c r="D199" i="9"/>
  <c r="D274" i="9" s="1"/>
  <c r="D299" i="9" s="1"/>
  <c r="D349" i="9" s="1"/>
  <c r="G210" i="9"/>
  <c r="G285" i="9" s="1"/>
  <c r="G196" i="9"/>
  <c r="G271" i="9" s="1"/>
  <c r="F204" i="9"/>
  <c r="F279" i="9" s="1"/>
  <c r="D201" i="9"/>
  <c r="D276" i="9" s="1"/>
  <c r="D301" i="9" s="1"/>
  <c r="D351" i="9" s="1"/>
  <c r="G206" i="9"/>
  <c r="G281" i="9" s="1"/>
  <c r="G306" i="9" s="1"/>
  <c r="G356" i="9" s="1"/>
  <c r="G199" i="9"/>
  <c r="G274" i="9" s="1"/>
  <c r="F195" i="9"/>
  <c r="F270" i="9" s="1"/>
  <c r="F295" i="9" s="1"/>
  <c r="F345" i="9" s="1"/>
  <c r="D203" i="9"/>
  <c r="D278" i="9" s="1"/>
  <c r="F210" i="9"/>
  <c r="F285" i="9" s="1"/>
  <c r="D204" i="9"/>
  <c r="D279" i="9" s="1"/>
  <c r="E205" i="9"/>
  <c r="E280" i="9" s="1"/>
  <c r="F211" i="9"/>
  <c r="F286" i="9" s="1"/>
  <c r="F311" i="9" s="1"/>
  <c r="F361" i="9" s="1"/>
  <c r="G212" i="9"/>
  <c r="G287" i="9" s="1"/>
  <c r="C211" i="9"/>
  <c r="E203" i="9"/>
  <c r="E278" i="9" s="1"/>
  <c r="G204" i="9"/>
  <c r="G279" i="9" s="1"/>
  <c r="G211" i="9"/>
  <c r="G286" i="9" s="1"/>
  <c r="G188" i="27"/>
  <c r="AP27" i="49" s="1"/>
  <c r="H170" i="27"/>
  <c r="H171" i="27"/>
  <c r="H172" i="27"/>
  <c r="C188" i="27"/>
  <c r="C199" i="27"/>
  <c r="C204" i="27"/>
  <c r="C206" i="27"/>
  <c r="C212" i="27"/>
  <c r="D197" i="27"/>
  <c r="D272" i="27" s="1"/>
  <c r="D206" i="27"/>
  <c r="D281" i="27" s="1"/>
  <c r="D306" i="27" s="1"/>
  <c r="D356" i="27" s="1"/>
  <c r="F201" i="27"/>
  <c r="F276" i="27" s="1"/>
  <c r="F301" i="27" s="1"/>
  <c r="F351" i="27" s="1"/>
  <c r="G203" i="27"/>
  <c r="G278" i="27" s="1"/>
  <c r="E209" i="27"/>
  <c r="E284" i="27" s="1"/>
  <c r="C201" i="27"/>
  <c r="D196" i="27"/>
  <c r="D271" i="27" s="1"/>
  <c r="D296" i="27" s="1"/>
  <c r="D346" i="27" s="1"/>
  <c r="D200" i="27"/>
  <c r="D275" i="27" s="1"/>
  <c r="D201" i="27"/>
  <c r="D276" i="27" s="1"/>
  <c r="D301" i="27" s="1"/>
  <c r="D351" i="27" s="1"/>
  <c r="E201" i="27"/>
  <c r="E276" i="27" s="1"/>
  <c r="E301" i="27" s="1"/>
  <c r="E351" i="27" s="1"/>
  <c r="E208" i="27"/>
  <c r="E283" i="27" s="1"/>
  <c r="E308" i="27" s="1"/>
  <c r="E358" i="27" s="1"/>
  <c r="F197" i="27"/>
  <c r="F272" i="27" s="1"/>
  <c r="F200" i="27"/>
  <c r="F275" i="27" s="1"/>
  <c r="F207" i="27"/>
  <c r="F282" i="27" s="1"/>
  <c r="F307" i="27" s="1"/>
  <c r="F357" i="27" s="1"/>
  <c r="G204" i="27"/>
  <c r="G279" i="27" s="1"/>
  <c r="G195" i="27"/>
  <c r="G270" i="27" s="1"/>
  <c r="G212" i="27"/>
  <c r="G287" i="27" s="1"/>
  <c r="E203" i="27"/>
  <c r="E278" i="27" s="1"/>
  <c r="F210" i="27"/>
  <c r="F285" i="27" s="1"/>
  <c r="G194" i="27"/>
  <c r="G269" i="27" s="1"/>
  <c r="G197" i="27"/>
  <c r="G272" i="27" s="1"/>
  <c r="C208" i="27"/>
  <c r="D195" i="27"/>
  <c r="D270" i="27" s="1"/>
  <c r="D295" i="27" s="1"/>
  <c r="D345" i="27" s="1"/>
  <c r="D199" i="27"/>
  <c r="D274" i="27" s="1"/>
  <c r="D299" i="27" s="1"/>
  <c r="D349" i="27" s="1"/>
  <c r="D208" i="27"/>
  <c r="D283" i="27" s="1"/>
  <c r="D308" i="27" s="1"/>
  <c r="D358" i="27" s="1"/>
  <c r="D212" i="27"/>
  <c r="D287" i="27" s="1"/>
  <c r="D312" i="27" s="1"/>
  <c r="D362" i="27" s="1"/>
  <c r="E193" i="27"/>
  <c r="E197" i="27"/>
  <c r="E272" i="27" s="1"/>
  <c r="F196" i="27"/>
  <c r="F271" i="27" s="1"/>
  <c r="F296" i="27" s="1"/>
  <c r="F346" i="27" s="1"/>
  <c r="G211" i="27"/>
  <c r="G286" i="27" s="1"/>
  <c r="G198" i="27"/>
  <c r="G273" i="27" s="1"/>
  <c r="C195" i="27"/>
  <c r="C196" i="27"/>
  <c r="D205" i="27"/>
  <c r="D280" i="27" s="1"/>
  <c r="D211" i="27"/>
  <c r="D286" i="27" s="1"/>
  <c r="D311" i="27" s="1"/>
  <c r="D361" i="27" s="1"/>
  <c r="E196" i="27"/>
  <c r="E271" i="27" s="1"/>
  <c r="E296" i="27" s="1"/>
  <c r="E346" i="27" s="1"/>
  <c r="E199" i="27"/>
  <c r="E274" i="27" s="1"/>
  <c r="E299" i="27" s="1"/>
  <c r="E349" i="27" s="1"/>
  <c r="F195" i="27"/>
  <c r="F270" i="27" s="1"/>
  <c r="F295" i="27" s="1"/>
  <c r="F345" i="27" s="1"/>
  <c r="F206" i="27"/>
  <c r="F281" i="27" s="1"/>
  <c r="F306" i="27" s="1"/>
  <c r="F356" i="27" s="1"/>
  <c r="F212" i="27"/>
  <c r="F287" i="27" s="1"/>
  <c r="F312" i="27" s="1"/>
  <c r="F362" i="27" s="1"/>
  <c r="G200" i="27"/>
  <c r="G275" i="27" s="1"/>
  <c r="G300" i="27" s="1"/>
  <c r="G350" i="27" s="1"/>
  <c r="G206" i="27"/>
  <c r="G281" i="27" s="1"/>
  <c r="G306" i="27" s="1"/>
  <c r="G356" i="27" s="1"/>
  <c r="F205" i="27"/>
  <c r="F280" i="27" s="1"/>
  <c r="C200" i="27"/>
  <c r="G193" i="27"/>
  <c r="C211" i="27"/>
  <c r="D194" i="27"/>
  <c r="D269" i="27" s="1"/>
  <c r="D294" i="27" s="1"/>
  <c r="D344" i="27" s="1"/>
  <c r="D210" i="27"/>
  <c r="D285" i="27" s="1"/>
  <c r="D310" i="27" s="1"/>
  <c r="D360" i="27" s="1"/>
  <c r="E207" i="27"/>
  <c r="E282" i="27" s="1"/>
  <c r="E307" i="27" s="1"/>
  <c r="E357" i="27" s="1"/>
  <c r="F199" i="27"/>
  <c r="F274" i="27" s="1"/>
  <c r="F202" i="27"/>
  <c r="F277" i="27" s="1"/>
  <c r="C209" i="27"/>
  <c r="G210" i="27"/>
  <c r="G285" i="27" s="1"/>
  <c r="G205" i="27"/>
  <c r="G280" i="27" s="1"/>
  <c r="F209" i="27"/>
  <c r="F284" i="27" s="1"/>
  <c r="C205" i="27"/>
  <c r="C207" i="27"/>
  <c r="D198" i="27"/>
  <c r="D273" i="27" s="1"/>
  <c r="D298" i="27" s="1"/>
  <c r="D348" i="27" s="1"/>
  <c r="D202" i="27"/>
  <c r="D277" i="27" s="1"/>
  <c r="D207" i="27"/>
  <c r="D282" i="27" s="1"/>
  <c r="D307" i="27" s="1"/>
  <c r="D357" i="27" s="1"/>
  <c r="E194" i="27"/>
  <c r="E269" i="27" s="1"/>
  <c r="E294" i="27" s="1"/>
  <c r="E344" i="27" s="1"/>
  <c r="E198" i="27"/>
  <c r="E273" i="27" s="1"/>
  <c r="E298" i="27" s="1"/>
  <c r="E348" i="27" s="1"/>
  <c r="E202" i="27"/>
  <c r="E277" i="27" s="1"/>
  <c r="E212" i="27"/>
  <c r="E287" i="27" s="1"/>
  <c r="E312" i="27" s="1"/>
  <c r="E362" i="27" s="1"/>
  <c r="F208" i="27"/>
  <c r="F283" i="27" s="1"/>
  <c r="F308" i="27" s="1"/>
  <c r="F358" i="27" s="1"/>
  <c r="D203" i="27"/>
  <c r="D278" i="27" s="1"/>
  <c r="G208" i="27"/>
  <c r="G283" i="27" s="1"/>
  <c r="C203" i="27"/>
  <c r="F204" i="27"/>
  <c r="F279" i="27" s="1"/>
  <c r="G201" i="27"/>
  <c r="G276" i="27" s="1"/>
  <c r="G199" i="27"/>
  <c r="G274" i="27" s="1"/>
  <c r="F211" i="27"/>
  <c r="F286" i="27" s="1"/>
  <c r="F311" i="27" s="1"/>
  <c r="F361" i="27" s="1"/>
  <c r="G209" i="27"/>
  <c r="G284" i="27" s="1"/>
  <c r="G309" i="27" s="1"/>
  <c r="G359" i="27" s="1"/>
  <c r="G202" i="27"/>
  <c r="G277" i="27" s="1"/>
  <c r="E195" i="27"/>
  <c r="E270" i="27" s="1"/>
  <c r="E295" i="27" s="1"/>
  <c r="E345" i="27" s="1"/>
  <c r="E200" i="27"/>
  <c r="E275" i="27" s="1"/>
  <c r="E206" i="27"/>
  <c r="E281" i="27" s="1"/>
  <c r="E306" i="27" s="1"/>
  <c r="E356" i="27" s="1"/>
  <c r="E211" i="27"/>
  <c r="E286" i="27" s="1"/>
  <c r="E311" i="27" s="1"/>
  <c r="E361" i="27" s="1"/>
  <c r="F194" i="27"/>
  <c r="F269" i="27" s="1"/>
  <c r="F294" i="27" s="1"/>
  <c r="F344" i="27" s="1"/>
  <c r="G196" i="27"/>
  <c r="G271" i="27" s="1"/>
  <c r="C202" i="27"/>
  <c r="D204" i="27"/>
  <c r="D279" i="27" s="1"/>
  <c r="D304" i="27" s="1"/>
  <c r="D354" i="27" s="1"/>
  <c r="D209" i="27"/>
  <c r="D284" i="27" s="1"/>
  <c r="F193" i="27"/>
  <c r="F203" i="27"/>
  <c r="F278" i="27" s="1"/>
  <c r="C198" i="27"/>
  <c r="F198" i="27"/>
  <c r="F273" i="27" s="1"/>
  <c r="F298" i="27" s="1"/>
  <c r="F348" i="27" s="1"/>
  <c r="E205" i="27"/>
  <c r="E280" i="27" s="1"/>
  <c r="G207" i="27"/>
  <c r="G282" i="27" s="1"/>
  <c r="G307" i="27" s="1"/>
  <c r="G357" i="27" s="1"/>
  <c r="C193" i="27"/>
  <c r="C197" i="27"/>
  <c r="C210" i="27"/>
  <c r="E210" i="27"/>
  <c r="E285" i="27" s="1"/>
  <c r="C194" i="27"/>
  <c r="E204" i="27"/>
  <c r="E279" i="27" s="1"/>
  <c r="D193" i="27"/>
  <c r="G286" i="32"/>
  <c r="F135" i="44"/>
  <c r="H200" i="32"/>
  <c r="C275" i="32"/>
  <c r="H275" i="32" s="1"/>
  <c r="C283" i="32"/>
  <c r="H208" i="32"/>
  <c r="H195" i="32"/>
  <c r="C270" i="32"/>
  <c r="C271" i="32"/>
  <c r="H196" i="32"/>
  <c r="D268" i="32"/>
  <c r="D213" i="32"/>
  <c r="R32" i="49" s="1"/>
  <c r="C76" i="49" s="1"/>
  <c r="C115" i="49" s="1"/>
  <c r="H194" i="32"/>
  <c r="C269" i="32"/>
  <c r="F286" i="32"/>
  <c r="F311" i="32" s="1"/>
  <c r="F361" i="32" s="1"/>
  <c r="H212" i="32"/>
  <c r="C287" i="32"/>
  <c r="H287" i="32" s="1"/>
  <c r="G268" i="32"/>
  <c r="G213" i="32"/>
  <c r="U32" i="49" s="1"/>
  <c r="F76" i="49" s="1"/>
  <c r="F115" i="49" s="1"/>
  <c r="C285" i="32"/>
  <c r="H285" i="32" s="1"/>
  <c r="H210" i="32"/>
  <c r="H211" i="32"/>
  <c r="C286" i="32"/>
  <c r="E135" i="44"/>
  <c r="C274" i="32"/>
  <c r="H199" i="32"/>
  <c r="C278" i="32"/>
  <c r="H278" i="32" s="1"/>
  <c r="H203" i="32"/>
  <c r="C284" i="32"/>
  <c r="H284" i="32" s="1"/>
  <c r="H209" i="32"/>
  <c r="H206" i="32"/>
  <c r="C281" i="32"/>
  <c r="F268" i="32"/>
  <c r="F213" i="32"/>
  <c r="T32" i="49" s="1"/>
  <c r="E76" i="49" s="1"/>
  <c r="E115" i="49" s="1"/>
  <c r="C280" i="32"/>
  <c r="H280" i="32" s="1"/>
  <c r="H205" i="32"/>
  <c r="H202" i="32"/>
  <c r="C277" i="32"/>
  <c r="C282" i="32"/>
  <c r="H282" i="32" s="1"/>
  <c r="H207" i="32"/>
  <c r="C273" i="32"/>
  <c r="H198" i="32"/>
  <c r="H186" i="32"/>
  <c r="C276" i="32"/>
  <c r="H201" i="32"/>
  <c r="H204" i="32"/>
  <c r="C279" i="32"/>
  <c r="C188" i="32"/>
  <c r="C213" i="32"/>
  <c r="C268" i="32"/>
  <c r="H193" i="32"/>
  <c r="E268" i="32"/>
  <c r="E213" i="32"/>
  <c r="S32" i="49" s="1"/>
  <c r="D76" i="49" s="1"/>
  <c r="D115" i="49" s="1"/>
  <c r="C272" i="32"/>
  <c r="H272" i="32" s="1"/>
  <c r="H197" i="32"/>
  <c r="G123" i="44"/>
  <c r="E118" i="44"/>
  <c r="D188" i="26"/>
  <c r="AM26" i="49" s="1"/>
  <c r="G188" i="26"/>
  <c r="AP26" i="49" s="1"/>
  <c r="H169" i="26"/>
  <c r="O26" i="49"/>
  <c r="H174" i="26"/>
  <c r="AE43" i="49"/>
  <c r="AJ26" i="49"/>
  <c r="K43" i="49"/>
  <c r="H173" i="44"/>
  <c r="C47" i="49"/>
  <c r="G47" i="49" s="1"/>
  <c r="H43" i="49"/>
  <c r="H238" i="26"/>
  <c r="H171" i="26"/>
  <c r="AC26" i="49"/>
  <c r="X43" i="49"/>
  <c r="C123" i="44"/>
  <c r="G209" i="44"/>
  <c r="H209" i="44" s="1"/>
  <c r="G43" i="49"/>
  <c r="C188" i="26"/>
  <c r="H181" i="44"/>
  <c r="G185" i="44"/>
  <c r="H185" i="44" s="1"/>
  <c r="H165" i="44"/>
  <c r="F120" i="44"/>
  <c r="F123" i="44"/>
  <c r="F209" i="44"/>
  <c r="G202" i="26"/>
  <c r="G277" i="26" s="1"/>
  <c r="C209" i="26"/>
  <c r="C201" i="26"/>
  <c r="F210" i="26"/>
  <c r="F285" i="26" s="1"/>
  <c r="C202" i="26"/>
  <c r="D210" i="26"/>
  <c r="D285" i="26" s="1"/>
  <c r="D310" i="26" s="1"/>
  <c r="D360" i="26" s="1"/>
  <c r="F193" i="26"/>
  <c r="C193" i="26"/>
  <c r="F194" i="26"/>
  <c r="F269" i="26" s="1"/>
  <c r="G198" i="26"/>
  <c r="G273" i="26" s="1"/>
  <c r="D200" i="26"/>
  <c r="D275" i="26" s="1"/>
  <c r="G209" i="26"/>
  <c r="G284" i="26" s="1"/>
  <c r="G197" i="26"/>
  <c r="G272" i="26" s="1"/>
  <c r="D201" i="26"/>
  <c r="D276" i="26" s="1"/>
  <c r="D301" i="26" s="1"/>
  <c r="D351" i="26" s="1"/>
  <c r="E196" i="26"/>
  <c r="E271" i="26" s="1"/>
  <c r="E296" i="26" s="1"/>
  <c r="E346" i="26" s="1"/>
  <c r="F198" i="26"/>
  <c r="F273" i="26" s="1"/>
  <c r="G212" i="26"/>
  <c r="G287" i="26" s="1"/>
  <c r="G194" i="26"/>
  <c r="G269" i="26" s="1"/>
  <c r="C211" i="26"/>
  <c r="E194" i="26"/>
  <c r="E269" i="26" s="1"/>
  <c r="E294" i="26" s="1"/>
  <c r="E344" i="26" s="1"/>
  <c r="E202" i="26"/>
  <c r="E277" i="26" s="1"/>
  <c r="F211" i="26"/>
  <c r="F286" i="26" s="1"/>
  <c r="D198" i="26"/>
  <c r="D273" i="26" s="1"/>
  <c r="D298" i="26" s="1"/>
  <c r="D348" i="26" s="1"/>
  <c r="E207" i="26"/>
  <c r="E282" i="26" s="1"/>
  <c r="E204" i="26"/>
  <c r="E279" i="26" s="1"/>
  <c r="E195" i="26"/>
  <c r="E270" i="26" s="1"/>
  <c r="F205" i="26"/>
  <c r="F280" i="26" s="1"/>
  <c r="G204" i="26"/>
  <c r="G279" i="26" s="1"/>
  <c r="G199" i="26"/>
  <c r="G274" i="26" s="1"/>
  <c r="C204" i="26"/>
  <c r="D206" i="26"/>
  <c r="D281" i="26" s="1"/>
  <c r="D306" i="26" s="1"/>
  <c r="D356" i="26" s="1"/>
  <c r="E206" i="26"/>
  <c r="E281" i="26" s="1"/>
  <c r="E306" i="26" s="1"/>
  <c r="E356" i="26" s="1"/>
  <c r="F206" i="26"/>
  <c r="F281" i="26" s="1"/>
  <c r="C212" i="26"/>
  <c r="F207" i="26"/>
  <c r="F282" i="26" s="1"/>
  <c r="C197" i="26"/>
  <c r="D193" i="26"/>
  <c r="F208" i="26"/>
  <c r="F283" i="26" s="1"/>
  <c r="E209" i="26"/>
  <c r="E284" i="26" s="1"/>
  <c r="D203" i="26"/>
  <c r="D278" i="26" s="1"/>
  <c r="G203" i="26"/>
  <c r="G278" i="26" s="1"/>
  <c r="D204" i="26"/>
  <c r="D279" i="26" s="1"/>
  <c r="F196" i="26"/>
  <c r="F271" i="26" s="1"/>
  <c r="F296" i="26" s="1"/>
  <c r="F346" i="26" s="1"/>
  <c r="G207" i="26"/>
  <c r="G282" i="26" s="1"/>
  <c r="E212" i="26"/>
  <c r="E287" i="26" s="1"/>
  <c r="E312" i="26" s="1"/>
  <c r="E362" i="26" s="1"/>
  <c r="E203" i="26"/>
  <c r="E278" i="26" s="1"/>
  <c r="D205" i="26"/>
  <c r="D280" i="26" s="1"/>
  <c r="C199" i="26"/>
  <c r="G208" i="26"/>
  <c r="G283" i="26" s="1"/>
  <c r="E208" i="26"/>
  <c r="E283" i="26" s="1"/>
  <c r="E308" i="26" s="1"/>
  <c r="E358" i="26" s="1"/>
  <c r="E210" i="26"/>
  <c r="E285" i="26" s="1"/>
  <c r="E199" i="26"/>
  <c r="E274" i="26" s="1"/>
  <c r="E299" i="26" s="1"/>
  <c r="E349" i="26" s="1"/>
  <c r="D194" i="26"/>
  <c r="D269" i="26" s="1"/>
  <c r="D294" i="26" s="1"/>
  <c r="D344" i="26" s="1"/>
  <c r="E197" i="26"/>
  <c r="E272" i="26" s="1"/>
  <c r="F203" i="26"/>
  <c r="F278" i="26" s="1"/>
  <c r="G210" i="26"/>
  <c r="G285" i="26" s="1"/>
  <c r="G196" i="26"/>
  <c r="G271" i="26" s="1"/>
  <c r="G205" i="26"/>
  <c r="G280" i="26" s="1"/>
  <c r="C196" i="26"/>
  <c r="F209" i="26"/>
  <c r="F284" i="26" s="1"/>
  <c r="G206" i="26"/>
  <c r="G281" i="26" s="1"/>
  <c r="D207" i="26"/>
  <c r="D282" i="26" s="1"/>
  <c r="E198" i="26"/>
  <c r="E273" i="26" s="1"/>
  <c r="E298" i="26" s="1"/>
  <c r="E348" i="26" s="1"/>
  <c r="C195" i="26"/>
  <c r="D212" i="26"/>
  <c r="D287" i="26" s="1"/>
  <c r="D312" i="26" s="1"/>
  <c r="D362" i="26" s="1"/>
  <c r="C206" i="26"/>
  <c r="D208" i="26"/>
  <c r="D283" i="26" s="1"/>
  <c r="D308" i="26" s="1"/>
  <c r="D358" i="26" s="1"/>
  <c r="G195" i="26"/>
  <c r="G270" i="26" s="1"/>
  <c r="E205" i="26"/>
  <c r="E280" i="26" s="1"/>
  <c r="E193" i="26"/>
  <c r="D202" i="26"/>
  <c r="D277" i="26" s="1"/>
  <c r="E201" i="26"/>
  <c r="E276" i="26" s="1"/>
  <c r="E301" i="26" s="1"/>
  <c r="E351" i="26" s="1"/>
  <c r="E211" i="26"/>
  <c r="E286" i="26" s="1"/>
  <c r="F204" i="26"/>
  <c r="F279" i="26" s="1"/>
  <c r="C198" i="26"/>
  <c r="C210" i="26"/>
  <c r="F202" i="26"/>
  <c r="F277" i="26" s="1"/>
  <c r="G211" i="26"/>
  <c r="G286" i="26" s="1"/>
  <c r="E200" i="26"/>
  <c r="E275" i="26" s="1"/>
  <c r="G201" i="26"/>
  <c r="G276" i="26" s="1"/>
  <c r="C194" i="26"/>
  <c r="D195" i="26"/>
  <c r="D270" i="26" s="1"/>
  <c r="D295" i="26" s="1"/>
  <c r="D345" i="26" s="1"/>
  <c r="D209" i="26"/>
  <c r="D284" i="26" s="1"/>
  <c r="F199" i="26"/>
  <c r="F274" i="26" s="1"/>
  <c r="C205" i="26"/>
  <c r="F201" i="26"/>
  <c r="F276" i="26" s="1"/>
  <c r="D196" i="26"/>
  <c r="D271" i="26" s="1"/>
  <c r="D296" i="26" s="1"/>
  <c r="D346" i="26" s="1"/>
  <c r="D199" i="26"/>
  <c r="D274" i="26" s="1"/>
  <c r="D299" i="26" s="1"/>
  <c r="D349" i="26" s="1"/>
  <c r="F197" i="26"/>
  <c r="F272" i="26" s="1"/>
  <c r="G193" i="26"/>
  <c r="F212" i="26"/>
  <c r="F287" i="26" s="1"/>
  <c r="D197" i="26"/>
  <c r="D272" i="26" s="1"/>
  <c r="D211" i="26"/>
  <c r="D286" i="26" s="1"/>
  <c r="D311" i="26" s="1"/>
  <c r="D361" i="26" s="1"/>
  <c r="F195" i="26"/>
  <c r="F270" i="26" s="1"/>
  <c r="C200" i="26"/>
  <c r="C207" i="26"/>
  <c r="C208" i="26"/>
  <c r="C203" i="26"/>
  <c r="F200" i="26"/>
  <c r="F275" i="26" s="1"/>
  <c r="G200" i="26"/>
  <c r="G275" i="26" s="1"/>
  <c r="H263" i="26"/>
  <c r="H168" i="19"/>
  <c r="AL14" i="49"/>
  <c r="AQ14" i="49" s="1"/>
  <c r="H188" i="16"/>
  <c r="O14" i="49"/>
  <c r="C199" i="16"/>
  <c r="C205" i="16"/>
  <c r="C207" i="16"/>
  <c r="D193" i="16"/>
  <c r="D195" i="16"/>
  <c r="D270" i="16" s="1"/>
  <c r="D295" i="16" s="1"/>
  <c r="D345" i="16" s="1"/>
  <c r="D205" i="16"/>
  <c r="D280" i="16" s="1"/>
  <c r="D208" i="16"/>
  <c r="D283" i="16" s="1"/>
  <c r="D308" i="16" s="1"/>
  <c r="D358" i="16" s="1"/>
  <c r="E207" i="16"/>
  <c r="E282" i="16" s="1"/>
  <c r="F195" i="16"/>
  <c r="F270" i="16" s="1"/>
  <c r="F196" i="16"/>
  <c r="F271" i="16" s="1"/>
  <c r="F296" i="16" s="1"/>
  <c r="F346" i="16" s="1"/>
  <c r="F200" i="16"/>
  <c r="F275" i="16" s="1"/>
  <c r="F201" i="16"/>
  <c r="F276" i="16" s="1"/>
  <c r="F207" i="16"/>
  <c r="F282" i="16" s="1"/>
  <c r="G203" i="16"/>
  <c r="G278" i="16" s="1"/>
  <c r="G202" i="16"/>
  <c r="G277" i="16" s="1"/>
  <c r="E209" i="16"/>
  <c r="E284" i="16" s="1"/>
  <c r="G208" i="16"/>
  <c r="G283" i="16" s="1"/>
  <c r="C200" i="16"/>
  <c r="C193" i="16"/>
  <c r="C195" i="16"/>
  <c r="D200" i="16"/>
  <c r="D275" i="16" s="1"/>
  <c r="D209" i="16"/>
  <c r="D284" i="16" s="1"/>
  <c r="D210" i="16"/>
  <c r="D285" i="16" s="1"/>
  <c r="D310" i="16" s="1"/>
  <c r="D360" i="16" s="1"/>
  <c r="E198" i="16"/>
  <c r="E273" i="16" s="1"/>
  <c r="E298" i="16" s="1"/>
  <c r="E348" i="16" s="1"/>
  <c r="E202" i="16"/>
  <c r="E277" i="16" s="1"/>
  <c r="F209" i="16"/>
  <c r="F284" i="16" s="1"/>
  <c r="G205" i="16"/>
  <c r="G280" i="16" s="1"/>
  <c r="E205" i="16"/>
  <c r="E280" i="16" s="1"/>
  <c r="G210" i="16"/>
  <c r="G285" i="16" s="1"/>
  <c r="E210" i="16"/>
  <c r="E285" i="16" s="1"/>
  <c r="C203" i="16"/>
  <c r="F204" i="16"/>
  <c r="F279" i="16" s="1"/>
  <c r="C196" i="16"/>
  <c r="C208" i="16"/>
  <c r="C210" i="16"/>
  <c r="D199" i="16"/>
  <c r="D274" i="16" s="1"/>
  <c r="D299" i="16" s="1"/>
  <c r="D349" i="16" s="1"/>
  <c r="D204" i="16"/>
  <c r="D279" i="16" s="1"/>
  <c r="E194" i="16"/>
  <c r="E269" i="16" s="1"/>
  <c r="E294" i="16" s="1"/>
  <c r="E344" i="16" s="1"/>
  <c r="E212" i="16"/>
  <c r="E287" i="16" s="1"/>
  <c r="E312" i="16" s="1"/>
  <c r="E362" i="16" s="1"/>
  <c r="F193" i="16"/>
  <c r="F206" i="16"/>
  <c r="F281" i="16" s="1"/>
  <c r="G200" i="16"/>
  <c r="G275" i="16" s="1"/>
  <c r="G195" i="16"/>
  <c r="G270" i="16" s="1"/>
  <c r="G199" i="16"/>
  <c r="G274" i="16" s="1"/>
  <c r="G212" i="16"/>
  <c r="G287" i="16" s="1"/>
  <c r="C197" i="16"/>
  <c r="C206" i="16"/>
  <c r="C211" i="16"/>
  <c r="D194" i="16"/>
  <c r="D269" i="16" s="1"/>
  <c r="D294" i="16" s="1"/>
  <c r="D344" i="16" s="1"/>
  <c r="D198" i="16"/>
  <c r="D273" i="16" s="1"/>
  <c r="D298" i="16" s="1"/>
  <c r="D348" i="16" s="1"/>
  <c r="D207" i="16"/>
  <c r="D282" i="16" s="1"/>
  <c r="D212" i="16"/>
  <c r="D287" i="16" s="1"/>
  <c r="D312" i="16" s="1"/>
  <c r="D362" i="16" s="1"/>
  <c r="E200" i="16"/>
  <c r="E275" i="16" s="1"/>
  <c r="E206" i="16"/>
  <c r="E281" i="16" s="1"/>
  <c r="E306" i="16" s="1"/>
  <c r="E356" i="16" s="1"/>
  <c r="F199" i="16"/>
  <c r="F274" i="16" s="1"/>
  <c r="G206" i="16"/>
  <c r="G281" i="16" s="1"/>
  <c r="G201" i="16"/>
  <c r="G276" i="16" s="1"/>
  <c r="G197" i="16"/>
  <c r="G272" i="16" s="1"/>
  <c r="C194" i="16"/>
  <c r="C198" i="16"/>
  <c r="C201" i="16"/>
  <c r="C204" i="16"/>
  <c r="C212" i="16"/>
  <c r="D202" i="16"/>
  <c r="D277" i="16" s="1"/>
  <c r="E193" i="16"/>
  <c r="E211" i="16"/>
  <c r="E286" i="16" s="1"/>
  <c r="E311" i="16" s="1"/>
  <c r="E361" i="16" s="1"/>
  <c r="F194" i="16"/>
  <c r="F269" i="16" s="1"/>
  <c r="F294" i="16" s="1"/>
  <c r="F344" i="16" s="1"/>
  <c r="F198" i="16"/>
  <c r="F273" i="16" s="1"/>
  <c r="F202" i="16"/>
  <c r="F277" i="16" s="1"/>
  <c r="F212" i="16"/>
  <c r="F287" i="16" s="1"/>
  <c r="F312" i="16" s="1"/>
  <c r="F362" i="16" s="1"/>
  <c r="E204" i="16"/>
  <c r="E279" i="16" s="1"/>
  <c r="G204" i="16"/>
  <c r="G279" i="16" s="1"/>
  <c r="D197" i="16"/>
  <c r="D272" i="16" s="1"/>
  <c r="D211" i="16"/>
  <c r="D286" i="16" s="1"/>
  <c r="D311" i="16" s="1"/>
  <c r="D361" i="16" s="1"/>
  <c r="E199" i="16"/>
  <c r="E274" i="16" s="1"/>
  <c r="G207" i="16"/>
  <c r="G282" i="16" s="1"/>
  <c r="G193" i="16"/>
  <c r="G196" i="16"/>
  <c r="G271" i="16" s="1"/>
  <c r="F205" i="16"/>
  <c r="F280" i="16" s="1"/>
  <c r="C202" i="16"/>
  <c r="G194" i="16"/>
  <c r="G269" i="16" s="1"/>
  <c r="E196" i="16"/>
  <c r="E271" i="16" s="1"/>
  <c r="E296" i="16" s="1"/>
  <c r="E346" i="16" s="1"/>
  <c r="F211" i="16"/>
  <c r="F286" i="16" s="1"/>
  <c r="G209" i="16"/>
  <c r="G284" i="16" s="1"/>
  <c r="G211" i="16"/>
  <c r="G286" i="16" s="1"/>
  <c r="D201" i="16"/>
  <c r="D276" i="16" s="1"/>
  <c r="D301" i="16" s="1"/>
  <c r="D351" i="16" s="1"/>
  <c r="C209" i="16"/>
  <c r="E195" i="16"/>
  <c r="E270" i="16" s="1"/>
  <c r="E295" i="16" s="1"/>
  <c r="E345" i="16" s="1"/>
  <c r="F208" i="16"/>
  <c r="F283" i="16" s="1"/>
  <c r="F308" i="16" s="1"/>
  <c r="F358" i="16" s="1"/>
  <c r="E201" i="16"/>
  <c r="E276" i="16" s="1"/>
  <c r="F203" i="16"/>
  <c r="F278" i="16" s="1"/>
  <c r="E203" i="16"/>
  <c r="E278" i="16" s="1"/>
  <c r="E197" i="16"/>
  <c r="E272" i="16" s="1"/>
  <c r="F197" i="16"/>
  <c r="F272" i="16" s="1"/>
  <c r="F210" i="16"/>
  <c r="F285" i="16" s="1"/>
  <c r="E208" i="16"/>
  <c r="E283" i="16" s="1"/>
  <c r="E308" i="16" s="1"/>
  <c r="E358" i="16" s="1"/>
  <c r="D203" i="16"/>
  <c r="D278" i="16" s="1"/>
  <c r="D196" i="16"/>
  <c r="D271" i="16" s="1"/>
  <c r="D296" i="16" s="1"/>
  <c r="D346" i="16" s="1"/>
  <c r="D206" i="16"/>
  <c r="D281" i="16" s="1"/>
  <c r="D306" i="16" s="1"/>
  <c r="D356" i="16" s="1"/>
  <c r="G198" i="16"/>
  <c r="G273" i="16" s="1"/>
  <c r="C281" i="33"/>
  <c r="H206" i="33"/>
  <c r="G213" i="33"/>
  <c r="U34" i="49" s="1"/>
  <c r="G268" i="33"/>
  <c r="C280" i="33"/>
  <c r="H280" i="33" s="1"/>
  <c r="H205" i="33"/>
  <c r="G188" i="33"/>
  <c r="AP34" i="49" s="1"/>
  <c r="C271" i="33"/>
  <c r="H196" i="33"/>
  <c r="C273" i="33"/>
  <c r="H198" i="33"/>
  <c r="C283" i="33"/>
  <c r="H208" i="33"/>
  <c r="H204" i="33"/>
  <c r="C279" i="33"/>
  <c r="H169" i="33"/>
  <c r="C276" i="33"/>
  <c r="H201" i="33"/>
  <c r="H207" i="33"/>
  <c r="C282" i="33"/>
  <c r="H282" i="33" s="1"/>
  <c r="C268" i="33"/>
  <c r="C213" i="33"/>
  <c r="H193" i="33"/>
  <c r="C272" i="33"/>
  <c r="H197" i="33"/>
  <c r="H168" i="33"/>
  <c r="C188" i="33"/>
  <c r="G269" i="33"/>
  <c r="C287" i="33"/>
  <c r="H212" i="33"/>
  <c r="H194" i="33"/>
  <c r="C269" i="33"/>
  <c r="C275" i="33"/>
  <c r="H275" i="33" s="1"/>
  <c r="H200" i="33"/>
  <c r="H199" i="33"/>
  <c r="C274" i="33"/>
  <c r="G118" i="44"/>
  <c r="C270" i="33"/>
  <c r="H195" i="33"/>
  <c r="E269" i="33"/>
  <c r="E294" i="33" s="1"/>
  <c r="E344" i="33" s="1"/>
  <c r="C278" i="33"/>
  <c r="H278" i="33" s="1"/>
  <c r="H203" i="33"/>
  <c r="C277" i="33"/>
  <c r="H277" i="33" s="1"/>
  <c r="H202" i="33"/>
  <c r="E268" i="33"/>
  <c r="E213" i="33"/>
  <c r="S34" i="49" s="1"/>
  <c r="H209" i="33"/>
  <c r="C284" i="33"/>
  <c r="H284" i="33" s="1"/>
  <c r="C286" i="33"/>
  <c r="H211" i="33"/>
  <c r="C285" i="33"/>
  <c r="H285" i="33" s="1"/>
  <c r="H210" i="33"/>
  <c r="D268" i="33"/>
  <c r="D213" i="33"/>
  <c r="R34" i="49" s="1"/>
  <c r="C78" i="49" s="1"/>
  <c r="C117" i="49" s="1"/>
  <c r="F213" i="33"/>
  <c r="T34" i="49" s="1"/>
  <c r="E78" i="49" s="1"/>
  <c r="E117" i="49" s="1"/>
  <c r="F268" i="33"/>
  <c r="E188" i="33"/>
  <c r="AN34" i="49" s="1"/>
  <c r="F188" i="34"/>
  <c r="AO35" i="49" s="1"/>
  <c r="G188" i="34"/>
  <c r="AP35" i="49" s="1"/>
  <c r="O35" i="49"/>
  <c r="E188" i="34"/>
  <c r="AN35" i="49" s="1"/>
  <c r="F204" i="34"/>
  <c r="F279" i="34" s="1"/>
  <c r="F206" i="34"/>
  <c r="F281" i="34" s="1"/>
  <c r="F306" i="34" s="1"/>
  <c r="F356" i="34" s="1"/>
  <c r="G206" i="34"/>
  <c r="G281" i="34" s="1"/>
  <c r="E195" i="34"/>
  <c r="E270" i="34" s="1"/>
  <c r="E194" i="34"/>
  <c r="E269" i="34" s="1"/>
  <c r="E294" i="34" s="1"/>
  <c r="E344" i="34" s="1"/>
  <c r="G199" i="34"/>
  <c r="G274" i="34" s="1"/>
  <c r="C193" i="34"/>
  <c r="D201" i="34"/>
  <c r="D276" i="34" s="1"/>
  <c r="D301" i="34" s="1"/>
  <c r="D351" i="34" s="1"/>
  <c r="C205" i="34"/>
  <c r="G209" i="34"/>
  <c r="G284" i="34" s="1"/>
  <c r="G210" i="34"/>
  <c r="G285" i="34" s="1"/>
  <c r="E198" i="34"/>
  <c r="E273" i="34" s="1"/>
  <c r="E298" i="34" s="1"/>
  <c r="E348" i="34" s="1"/>
  <c r="G202" i="34"/>
  <c r="G277" i="34" s="1"/>
  <c r="C203" i="34"/>
  <c r="D200" i="34"/>
  <c r="D275" i="34" s="1"/>
  <c r="G212" i="34"/>
  <c r="G287" i="34" s="1"/>
  <c r="C204" i="34"/>
  <c r="C211" i="34"/>
  <c r="C195" i="34"/>
  <c r="F198" i="34"/>
  <c r="F273" i="34" s="1"/>
  <c r="F298" i="34" s="1"/>
  <c r="F348" i="34" s="1"/>
  <c r="E208" i="34"/>
  <c r="E283" i="34" s="1"/>
  <c r="E308" i="34" s="1"/>
  <c r="E358" i="34" s="1"/>
  <c r="C194" i="34"/>
  <c r="D205" i="34"/>
  <c r="D280" i="34" s="1"/>
  <c r="D193" i="34"/>
  <c r="G193" i="34"/>
  <c r="E210" i="34"/>
  <c r="E285" i="34" s="1"/>
  <c r="G194" i="34"/>
  <c r="G269" i="34" s="1"/>
  <c r="E205" i="34"/>
  <c r="E280" i="34" s="1"/>
  <c r="F207" i="34"/>
  <c r="F282" i="34" s="1"/>
  <c r="F307" i="34" s="1"/>
  <c r="F357" i="34" s="1"/>
  <c r="G204" i="34"/>
  <c r="G279" i="34" s="1"/>
  <c r="D206" i="34"/>
  <c r="D281" i="34" s="1"/>
  <c r="D306" i="34" s="1"/>
  <c r="D356" i="34" s="1"/>
  <c r="D199" i="34"/>
  <c r="D274" i="34" s="1"/>
  <c r="D299" i="34" s="1"/>
  <c r="D349" i="34" s="1"/>
  <c r="D198" i="34"/>
  <c r="D273" i="34" s="1"/>
  <c r="D298" i="34" s="1"/>
  <c r="D348" i="34" s="1"/>
  <c r="C207" i="34"/>
  <c r="F212" i="34"/>
  <c r="F287" i="34" s="1"/>
  <c r="F197" i="34"/>
  <c r="F272" i="34" s="1"/>
  <c r="D195" i="34"/>
  <c r="D270" i="34" s="1"/>
  <c r="D295" i="34" s="1"/>
  <c r="D345" i="34" s="1"/>
  <c r="C208" i="34"/>
  <c r="D204" i="34"/>
  <c r="D279" i="34" s="1"/>
  <c r="D304" i="34" s="1"/>
  <c r="D354" i="34" s="1"/>
  <c r="G201" i="34"/>
  <c r="G276" i="34" s="1"/>
  <c r="E212" i="34"/>
  <c r="E287" i="34" s="1"/>
  <c r="D211" i="34"/>
  <c r="D286" i="34" s="1"/>
  <c r="D311" i="34" s="1"/>
  <c r="D361" i="34" s="1"/>
  <c r="C200" i="34"/>
  <c r="D210" i="34"/>
  <c r="D285" i="34" s="1"/>
  <c r="D310" i="34" s="1"/>
  <c r="D360" i="34" s="1"/>
  <c r="E196" i="34"/>
  <c r="E271" i="34" s="1"/>
  <c r="E296" i="34" s="1"/>
  <c r="E346" i="34" s="1"/>
  <c r="G207" i="34"/>
  <c r="G282" i="34" s="1"/>
  <c r="G307" i="34" s="1"/>
  <c r="G357" i="34" s="1"/>
  <c r="F211" i="34"/>
  <c r="F286" i="34" s="1"/>
  <c r="F208" i="34"/>
  <c r="F283" i="34" s="1"/>
  <c r="F308" i="34" s="1"/>
  <c r="F358" i="34" s="1"/>
  <c r="E202" i="34"/>
  <c r="E277" i="34" s="1"/>
  <c r="D212" i="34"/>
  <c r="D287" i="34" s="1"/>
  <c r="C206" i="34"/>
  <c r="G196" i="34"/>
  <c r="G271" i="34" s="1"/>
  <c r="F210" i="34"/>
  <c r="F285" i="34" s="1"/>
  <c r="C209" i="34"/>
  <c r="E197" i="34"/>
  <c r="E272" i="34" s="1"/>
  <c r="C212" i="34"/>
  <c r="D202" i="34"/>
  <c r="D277" i="34" s="1"/>
  <c r="G208" i="34"/>
  <c r="G283" i="34" s="1"/>
  <c r="E201" i="34"/>
  <c r="E276" i="34" s="1"/>
  <c r="G211" i="34"/>
  <c r="G286" i="34" s="1"/>
  <c r="D203" i="34"/>
  <c r="D278" i="34" s="1"/>
  <c r="G197" i="34"/>
  <c r="G272" i="34" s="1"/>
  <c r="G195" i="34"/>
  <c r="G270" i="34" s="1"/>
  <c r="G198" i="34"/>
  <c r="G273" i="34" s="1"/>
  <c r="E199" i="34"/>
  <c r="E274" i="34" s="1"/>
  <c r="E299" i="34" s="1"/>
  <c r="E349" i="34" s="1"/>
  <c r="F199" i="34"/>
  <c r="F274" i="34" s="1"/>
  <c r="D197" i="34"/>
  <c r="D272" i="34" s="1"/>
  <c r="D196" i="34"/>
  <c r="D271" i="34" s="1"/>
  <c r="D296" i="34" s="1"/>
  <c r="D346" i="34" s="1"/>
  <c r="G203" i="34"/>
  <c r="G278" i="34" s="1"/>
  <c r="E206" i="34"/>
  <c r="E281" i="34" s="1"/>
  <c r="E306" i="34" s="1"/>
  <c r="E356" i="34" s="1"/>
  <c r="F205" i="34"/>
  <c r="F280" i="34" s="1"/>
  <c r="G205" i="34"/>
  <c r="G280" i="34" s="1"/>
  <c r="D209" i="34"/>
  <c r="D284" i="34" s="1"/>
  <c r="F202" i="34"/>
  <c r="F277" i="34" s="1"/>
  <c r="C199" i="34"/>
  <c r="F194" i="34"/>
  <c r="F269" i="34" s="1"/>
  <c r="F294" i="34" s="1"/>
  <c r="F344" i="34" s="1"/>
  <c r="C201" i="34"/>
  <c r="F201" i="34"/>
  <c r="F276" i="34" s="1"/>
  <c r="E207" i="34"/>
  <c r="E282" i="34" s="1"/>
  <c r="E307" i="34" s="1"/>
  <c r="E357" i="34" s="1"/>
  <c r="E204" i="34"/>
  <c r="E279" i="34" s="1"/>
  <c r="E203" i="34"/>
  <c r="E278" i="34" s="1"/>
  <c r="G200" i="34"/>
  <c r="G275" i="34" s="1"/>
  <c r="G300" i="34" s="1"/>
  <c r="G350" i="34" s="1"/>
  <c r="F196" i="34"/>
  <c r="F271" i="34" s="1"/>
  <c r="F296" i="34" s="1"/>
  <c r="F346" i="34" s="1"/>
  <c r="E200" i="34"/>
  <c r="E275" i="34" s="1"/>
  <c r="D208" i="34"/>
  <c r="D283" i="34" s="1"/>
  <c r="D308" i="34" s="1"/>
  <c r="D358" i="34" s="1"/>
  <c r="C210" i="34"/>
  <c r="F203" i="34"/>
  <c r="F278" i="34" s="1"/>
  <c r="C196" i="34"/>
  <c r="D194" i="34"/>
  <c r="D269" i="34" s="1"/>
  <c r="D294" i="34" s="1"/>
  <c r="D344" i="34" s="1"/>
  <c r="C202" i="34"/>
  <c r="F200" i="34"/>
  <c r="F275" i="34" s="1"/>
  <c r="D207" i="34"/>
  <c r="D282" i="34" s="1"/>
  <c r="D307" i="34" s="1"/>
  <c r="D357" i="34" s="1"/>
  <c r="F195" i="34"/>
  <c r="F270" i="34" s="1"/>
  <c r="F209" i="34"/>
  <c r="F284" i="34" s="1"/>
  <c r="E193" i="34"/>
  <c r="C197" i="34"/>
  <c r="E209" i="34"/>
  <c r="E284" i="34" s="1"/>
  <c r="E211" i="34"/>
  <c r="E286" i="34" s="1"/>
  <c r="E311" i="34" s="1"/>
  <c r="E361" i="34" s="1"/>
  <c r="C198" i="34"/>
  <c r="F193" i="34"/>
  <c r="H124" i="44"/>
  <c r="H168" i="34"/>
  <c r="C188" i="34"/>
  <c r="H172" i="34"/>
  <c r="H188" i="17"/>
  <c r="AL15" i="49"/>
  <c r="AQ15" i="49" s="1"/>
  <c r="C199" i="17"/>
  <c r="C208" i="17"/>
  <c r="C212" i="17"/>
  <c r="D205" i="17"/>
  <c r="D280" i="17" s="1"/>
  <c r="E208" i="17"/>
  <c r="E283" i="17" s="1"/>
  <c r="E308" i="17" s="1"/>
  <c r="E358" i="17" s="1"/>
  <c r="F201" i="17"/>
  <c r="F276" i="17" s="1"/>
  <c r="F206" i="17"/>
  <c r="F281" i="17" s="1"/>
  <c r="F306" i="17" s="1"/>
  <c r="F356" i="17" s="1"/>
  <c r="G203" i="17"/>
  <c r="G278" i="17" s="1"/>
  <c r="G303" i="17" s="1"/>
  <c r="G353" i="17" s="1"/>
  <c r="G209" i="17"/>
  <c r="G284" i="17" s="1"/>
  <c r="G195" i="17"/>
  <c r="G270" i="17" s="1"/>
  <c r="G210" i="17"/>
  <c r="G285" i="17" s="1"/>
  <c r="C195" i="17"/>
  <c r="C202" i="17"/>
  <c r="C204" i="17"/>
  <c r="D194" i="17"/>
  <c r="D269" i="17" s="1"/>
  <c r="D294" i="17" s="1"/>
  <c r="D344" i="17" s="1"/>
  <c r="D197" i="17"/>
  <c r="D272" i="17" s="1"/>
  <c r="D297" i="17" s="1"/>
  <c r="D347" i="17" s="1"/>
  <c r="D207" i="17"/>
  <c r="D282" i="17" s="1"/>
  <c r="D210" i="17"/>
  <c r="D285" i="17" s="1"/>
  <c r="D310" i="17" s="1"/>
  <c r="D360" i="17" s="1"/>
  <c r="D212" i="17"/>
  <c r="D287" i="17" s="1"/>
  <c r="E196" i="17"/>
  <c r="E271" i="17" s="1"/>
  <c r="E296" i="17" s="1"/>
  <c r="E346" i="17" s="1"/>
  <c r="E198" i="17"/>
  <c r="E273" i="17" s="1"/>
  <c r="E298" i="17" s="1"/>
  <c r="E348" i="17" s="1"/>
  <c r="E200" i="17"/>
  <c r="E275" i="17" s="1"/>
  <c r="E212" i="17"/>
  <c r="E287" i="17" s="1"/>
  <c r="F194" i="17"/>
  <c r="F269" i="17" s="1"/>
  <c r="F294" i="17" s="1"/>
  <c r="F344" i="17" s="1"/>
  <c r="F197" i="17"/>
  <c r="F272" i="17" s="1"/>
  <c r="F297" i="17" s="1"/>
  <c r="F347" i="17" s="1"/>
  <c r="G206" i="17"/>
  <c r="G281" i="17" s="1"/>
  <c r="C194" i="17"/>
  <c r="C198" i="17"/>
  <c r="C210" i="17"/>
  <c r="D209" i="17"/>
  <c r="D284" i="17" s="1"/>
  <c r="E195" i="17"/>
  <c r="E270" i="17" s="1"/>
  <c r="E295" i="17" s="1"/>
  <c r="E345" i="17" s="1"/>
  <c r="F193" i="17"/>
  <c r="F211" i="17"/>
  <c r="F286" i="17" s="1"/>
  <c r="F311" i="17" s="1"/>
  <c r="F361" i="17" s="1"/>
  <c r="G207" i="17"/>
  <c r="G282" i="17" s="1"/>
  <c r="G205" i="17"/>
  <c r="G280" i="17" s="1"/>
  <c r="G204" i="17"/>
  <c r="G279" i="17" s="1"/>
  <c r="G201" i="17"/>
  <c r="G276" i="17" s="1"/>
  <c r="G199" i="17"/>
  <c r="G274" i="17" s="1"/>
  <c r="E210" i="17"/>
  <c r="E285" i="17" s="1"/>
  <c r="D193" i="17"/>
  <c r="D196" i="17"/>
  <c r="D271" i="17" s="1"/>
  <c r="D296" i="17" s="1"/>
  <c r="D346" i="17" s="1"/>
  <c r="D199" i="17"/>
  <c r="D274" i="17" s="1"/>
  <c r="D299" i="17" s="1"/>
  <c r="D349" i="17" s="1"/>
  <c r="D201" i="17"/>
  <c r="D276" i="17" s="1"/>
  <c r="E193" i="17"/>
  <c r="E201" i="17"/>
  <c r="E276" i="17" s="1"/>
  <c r="E207" i="17"/>
  <c r="E282" i="17" s="1"/>
  <c r="F196" i="17"/>
  <c r="F271" i="17" s="1"/>
  <c r="F296" i="17" s="1"/>
  <c r="F346" i="17" s="1"/>
  <c r="F199" i="17"/>
  <c r="F274" i="17" s="1"/>
  <c r="F299" i="17" s="1"/>
  <c r="F349" i="17" s="1"/>
  <c r="F202" i="17"/>
  <c r="F277" i="17" s="1"/>
  <c r="F208" i="17"/>
  <c r="F283" i="17" s="1"/>
  <c r="F308" i="17" s="1"/>
  <c r="F358" i="17" s="1"/>
  <c r="E204" i="17"/>
  <c r="E279" i="17" s="1"/>
  <c r="F203" i="17"/>
  <c r="F278" i="17" s="1"/>
  <c r="E203" i="17"/>
  <c r="E278" i="17" s="1"/>
  <c r="G193" i="17"/>
  <c r="G196" i="17"/>
  <c r="G271" i="17" s="1"/>
  <c r="C193" i="17"/>
  <c r="C196" i="17"/>
  <c r="C207" i="17"/>
  <c r="D204" i="17"/>
  <c r="D279" i="17" s="1"/>
  <c r="D206" i="17"/>
  <c r="D281" i="17" s="1"/>
  <c r="D306" i="17" s="1"/>
  <c r="D356" i="17" s="1"/>
  <c r="E211" i="17"/>
  <c r="E286" i="17" s="1"/>
  <c r="E311" i="17" s="1"/>
  <c r="E361" i="17" s="1"/>
  <c r="F195" i="17"/>
  <c r="F270" i="17" s="1"/>
  <c r="F295" i="17" s="1"/>
  <c r="F345" i="17" s="1"/>
  <c r="F204" i="17"/>
  <c r="F279" i="17" s="1"/>
  <c r="E205" i="17"/>
  <c r="E280" i="17" s="1"/>
  <c r="D203" i="17"/>
  <c r="D278" i="17" s="1"/>
  <c r="G208" i="17"/>
  <c r="G283" i="17" s="1"/>
  <c r="G194" i="17"/>
  <c r="G269" i="17" s="1"/>
  <c r="G202" i="17"/>
  <c r="G277" i="17" s="1"/>
  <c r="C206" i="17"/>
  <c r="C211" i="17"/>
  <c r="D195" i="17"/>
  <c r="D270" i="17" s="1"/>
  <c r="D295" i="17" s="1"/>
  <c r="D345" i="17" s="1"/>
  <c r="D198" i="17"/>
  <c r="D273" i="17" s="1"/>
  <c r="D298" i="17" s="1"/>
  <c r="D348" i="17" s="1"/>
  <c r="D208" i="17"/>
  <c r="D283" i="17" s="1"/>
  <c r="D308" i="17" s="1"/>
  <c r="D358" i="17" s="1"/>
  <c r="D211" i="17"/>
  <c r="D286" i="17" s="1"/>
  <c r="D311" i="17" s="1"/>
  <c r="D361" i="17" s="1"/>
  <c r="E199" i="17"/>
  <c r="E274" i="17" s="1"/>
  <c r="E299" i="17" s="1"/>
  <c r="E349" i="17" s="1"/>
  <c r="F198" i="17"/>
  <c r="F273" i="17" s="1"/>
  <c r="F298" i="17" s="1"/>
  <c r="F348" i="17" s="1"/>
  <c r="F207" i="17"/>
  <c r="F282" i="17" s="1"/>
  <c r="G200" i="17"/>
  <c r="G275" i="17" s="1"/>
  <c r="G300" i="17" s="1"/>
  <c r="G350" i="17" s="1"/>
  <c r="C197" i="17"/>
  <c r="C201" i="17"/>
  <c r="E194" i="17"/>
  <c r="E269" i="17" s="1"/>
  <c r="E294" i="17" s="1"/>
  <c r="E344" i="17" s="1"/>
  <c r="E197" i="17"/>
  <c r="E272" i="17" s="1"/>
  <c r="E297" i="17" s="1"/>
  <c r="E347" i="17" s="1"/>
  <c r="E202" i="17"/>
  <c r="E277" i="17" s="1"/>
  <c r="F212" i="17"/>
  <c r="F287" i="17" s="1"/>
  <c r="C200" i="17"/>
  <c r="F205" i="17"/>
  <c r="F280" i="17" s="1"/>
  <c r="C203" i="17"/>
  <c r="E209" i="17"/>
  <c r="E284" i="17" s="1"/>
  <c r="G212" i="17"/>
  <c r="G287" i="17" s="1"/>
  <c r="C209" i="17"/>
  <c r="F210" i="17"/>
  <c r="F285" i="17" s="1"/>
  <c r="G197" i="17"/>
  <c r="G272" i="17" s="1"/>
  <c r="F209" i="17"/>
  <c r="F284" i="17" s="1"/>
  <c r="G211" i="17"/>
  <c r="G286" i="17" s="1"/>
  <c r="D200" i="17"/>
  <c r="D275" i="17" s="1"/>
  <c r="G198" i="17"/>
  <c r="G273" i="17" s="1"/>
  <c r="F200" i="17"/>
  <c r="F275" i="17" s="1"/>
  <c r="C205" i="17"/>
  <c r="D202" i="17"/>
  <c r="D277" i="17" s="1"/>
  <c r="D302" i="17" s="1"/>
  <c r="D352" i="17" s="1"/>
  <c r="E206" i="17"/>
  <c r="E281" i="17" s="1"/>
  <c r="E306" i="17" s="1"/>
  <c r="E356" i="17" s="1"/>
  <c r="H203" i="21"/>
  <c r="C278" i="21"/>
  <c r="H278" i="21" s="1"/>
  <c r="C277" i="21"/>
  <c r="H277" i="21" s="1"/>
  <c r="H202" i="21"/>
  <c r="G268" i="21"/>
  <c r="G288" i="21" s="1"/>
  <c r="G213" i="21"/>
  <c r="U20" i="49" s="1"/>
  <c r="F65" i="49" s="1"/>
  <c r="C285" i="21"/>
  <c r="H285" i="21" s="1"/>
  <c r="H210" i="21"/>
  <c r="H212" i="21"/>
  <c r="C287" i="21"/>
  <c r="C274" i="21"/>
  <c r="H274" i="21" s="1"/>
  <c r="H199" i="21"/>
  <c r="C279" i="21"/>
  <c r="H279" i="21" s="1"/>
  <c r="H204" i="21"/>
  <c r="C286" i="21"/>
  <c r="H211" i="21"/>
  <c r="F268" i="21"/>
  <c r="F213" i="21"/>
  <c r="T20" i="49" s="1"/>
  <c r="E65" i="49" s="1"/>
  <c r="E104" i="49" s="1"/>
  <c r="C282" i="21"/>
  <c r="H282" i="21" s="1"/>
  <c r="H207" i="21"/>
  <c r="H198" i="21"/>
  <c r="C273" i="21"/>
  <c r="AL20" i="49"/>
  <c r="AQ20" i="49" s="1"/>
  <c r="H188" i="21"/>
  <c r="C281" i="21"/>
  <c r="H206" i="21"/>
  <c r="C271" i="21"/>
  <c r="H196" i="21"/>
  <c r="C269" i="21"/>
  <c r="H194" i="21"/>
  <c r="C272" i="21"/>
  <c r="H197" i="21"/>
  <c r="C284" i="21"/>
  <c r="H284" i="21" s="1"/>
  <c r="H209" i="21"/>
  <c r="E268" i="21"/>
  <c r="E213" i="21"/>
  <c r="S20" i="49" s="1"/>
  <c r="D65" i="49" s="1"/>
  <c r="D104" i="49" s="1"/>
  <c r="C276" i="21"/>
  <c r="H201" i="21"/>
  <c r="C268" i="21"/>
  <c r="C213" i="21"/>
  <c r="H193" i="21"/>
  <c r="H200" i="21"/>
  <c r="C275" i="21"/>
  <c r="H275" i="21" s="1"/>
  <c r="C270" i="21"/>
  <c r="H195" i="21"/>
  <c r="C283" i="21"/>
  <c r="H208" i="21"/>
  <c r="D213" i="21"/>
  <c r="R20" i="49" s="1"/>
  <c r="C65" i="49" s="1"/>
  <c r="C104" i="49" s="1"/>
  <c r="D268" i="21"/>
  <c r="C280" i="21"/>
  <c r="H280" i="21" s="1"/>
  <c r="H205" i="21"/>
  <c r="C276" i="62"/>
  <c r="H276" i="62" s="1"/>
  <c r="H201" i="62"/>
  <c r="C286" i="62"/>
  <c r="H211" i="62"/>
  <c r="C274" i="62"/>
  <c r="H199" i="62"/>
  <c r="C271" i="62"/>
  <c r="H196" i="62"/>
  <c r="C287" i="62"/>
  <c r="H287" i="62" s="1"/>
  <c r="H212" i="62"/>
  <c r="C281" i="62"/>
  <c r="H206" i="62"/>
  <c r="C272" i="62"/>
  <c r="H272" i="62" s="1"/>
  <c r="H197" i="62"/>
  <c r="C280" i="62"/>
  <c r="H280" i="62" s="1"/>
  <c r="H205" i="62"/>
  <c r="C283" i="62"/>
  <c r="H208" i="62"/>
  <c r="C278" i="62"/>
  <c r="H278" i="62" s="1"/>
  <c r="H203" i="62"/>
  <c r="C270" i="62"/>
  <c r="H195" i="62"/>
  <c r="C282" i="62"/>
  <c r="H282" i="62" s="1"/>
  <c r="H207" i="62"/>
  <c r="AL22" i="49"/>
  <c r="AQ22" i="49" s="1"/>
  <c r="H188" i="62"/>
  <c r="D268" i="62"/>
  <c r="D213" i="62"/>
  <c r="R22" i="49" s="1"/>
  <c r="C67" i="49" s="1"/>
  <c r="C106" i="49" s="1"/>
  <c r="C268" i="62"/>
  <c r="H193" i="62"/>
  <c r="C213" i="62"/>
  <c r="C277" i="62"/>
  <c r="H277" i="62" s="1"/>
  <c r="H202" i="62"/>
  <c r="C285" i="62"/>
  <c r="H285" i="62" s="1"/>
  <c r="H210" i="62"/>
  <c r="H209" i="62"/>
  <c r="C284" i="62"/>
  <c r="H284" i="62" s="1"/>
  <c r="G268" i="62"/>
  <c r="G288" i="62" s="1"/>
  <c r="G213" i="62"/>
  <c r="U22" i="49" s="1"/>
  <c r="F67" i="49" s="1"/>
  <c r="C273" i="62"/>
  <c r="H198" i="62"/>
  <c r="C275" i="62"/>
  <c r="H275" i="62" s="1"/>
  <c r="H200" i="62"/>
  <c r="C279" i="62"/>
  <c r="H279" i="62" s="1"/>
  <c r="H204" i="62"/>
  <c r="F268" i="62"/>
  <c r="F288" i="62" s="1"/>
  <c r="F213" i="62"/>
  <c r="T22" i="49" s="1"/>
  <c r="E67" i="49" s="1"/>
  <c r="E268" i="62"/>
  <c r="E213" i="62"/>
  <c r="S22" i="49" s="1"/>
  <c r="D67" i="49" s="1"/>
  <c r="D106" i="49" s="1"/>
  <c r="C269" i="62"/>
  <c r="H194" i="62"/>
  <c r="AL16" i="49"/>
  <c r="F118" i="44"/>
  <c r="H132" i="44"/>
  <c r="D118" i="44"/>
  <c r="G188" i="18"/>
  <c r="AP16" i="49" s="1"/>
  <c r="O16" i="49"/>
  <c r="C210" i="18"/>
  <c r="D196" i="18"/>
  <c r="D271" i="18" s="1"/>
  <c r="D201" i="18"/>
  <c r="D276" i="18" s="1"/>
  <c r="D205" i="18"/>
  <c r="D280" i="18" s="1"/>
  <c r="D208" i="18"/>
  <c r="D283" i="18" s="1"/>
  <c r="D308" i="18" s="1"/>
  <c r="D358" i="18" s="1"/>
  <c r="E193" i="18"/>
  <c r="F195" i="18"/>
  <c r="F270" i="18" s="1"/>
  <c r="F196" i="18"/>
  <c r="F271" i="18" s="1"/>
  <c r="F200" i="18"/>
  <c r="F275" i="18" s="1"/>
  <c r="F208" i="18"/>
  <c r="F283" i="18" s="1"/>
  <c r="F211" i="18"/>
  <c r="F286" i="18" s="1"/>
  <c r="G193" i="18"/>
  <c r="C207" i="18"/>
  <c r="D193" i="18"/>
  <c r="D195" i="18"/>
  <c r="D270" i="18" s="1"/>
  <c r="D295" i="18" s="1"/>
  <c r="D345" i="18" s="1"/>
  <c r="D210" i="18"/>
  <c r="D285" i="18" s="1"/>
  <c r="E198" i="18"/>
  <c r="E273" i="18" s="1"/>
  <c r="E298" i="18" s="1"/>
  <c r="E348" i="18" s="1"/>
  <c r="E207" i="18"/>
  <c r="E282" i="18" s="1"/>
  <c r="F201" i="18"/>
  <c r="F276" i="18" s="1"/>
  <c r="F207" i="18"/>
  <c r="F282" i="18" s="1"/>
  <c r="G210" i="18"/>
  <c r="G285" i="18" s="1"/>
  <c r="G201" i="18"/>
  <c r="G276" i="18" s="1"/>
  <c r="G195" i="18"/>
  <c r="G270" i="18" s="1"/>
  <c r="F210" i="18"/>
  <c r="F285" i="18" s="1"/>
  <c r="G208" i="18"/>
  <c r="G283" i="18" s="1"/>
  <c r="C204" i="18"/>
  <c r="C208" i="18"/>
  <c r="E194" i="18"/>
  <c r="E269" i="18" s="1"/>
  <c r="E294" i="18" s="1"/>
  <c r="E344" i="18" s="1"/>
  <c r="E202" i="18"/>
  <c r="E277" i="18" s="1"/>
  <c r="E212" i="18"/>
  <c r="E287" i="18" s="1"/>
  <c r="G197" i="18"/>
  <c r="G272" i="18" s="1"/>
  <c r="G202" i="18"/>
  <c r="G277" i="18" s="1"/>
  <c r="D199" i="18"/>
  <c r="D274" i="18" s="1"/>
  <c r="D204" i="18"/>
  <c r="D279" i="18" s="1"/>
  <c r="D304" i="18" s="1"/>
  <c r="D354" i="18" s="1"/>
  <c r="D207" i="18"/>
  <c r="D282" i="18" s="1"/>
  <c r="D209" i="18"/>
  <c r="D284" i="18" s="1"/>
  <c r="D212" i="18"/>
  <c r="D287" i="18" s="1"/>
  <c r="E200" i="18"/>
  <c r="E275" i="18" s="1"/>
  <c r="F199" i="18"/>
  <c r="F274" i="18" s="1"/>
  <c r="F206" i="18"/>
  <c r="F281" i="18" s="1"/>
  <c r="G206" i="18"/>
  <c r="G281" i="18" s="1"/>
  <c r="C203" i="18"/>
  <c r="C194" i="18"/>
  <c r="C197" i="18"/>
  <c r="C198" i="18"/>
  <c r="D194" i="18"/>
  <c r="D269" i="18" s="1"/>
  <c r="D294" i="18" s="1"/>
  <c r="D344" i="18" s="1"/>
  <c r="D198" i="18"/>
  <c r="D273" i="18" s="1"/>
  <c r="D298" i="18" s="1"/>
  <c r="D348" i="18" s="1"/>
  <c r="E206" i="18"/>
  <c r="E281" i="18" s="1"/>
  <c r="E211" i="18"/>
  <c r="E286" i="18" s="1"/>
  <c r="F194" i="18"/>
  <c r="F269" i="18" s="1"/>
  <c r="F294" i="18" s="1"/>
  <c r="F344" i="18" s="1"/>
  <c r="F198" i="18"/>
  <c r="F273" i="18" s="1"/>
  <c r="F298" i="18" s="1"/>
  <c r="F348" i="18" s="1"/>
  <c r="G204" i="18"/>
  <c r="G279" i="18" s="1"/>
  <c r="G212" i="18"/>
  <c r="G287" i="18" s="1"/>
  <c r="E209" i="18"/>
  <c r="E284" i="18" s="1"/>
  <c r="C196" i="18"/>
  <c r="C199" i="18"/>
  <c r="D200" i="18"/>
  <c r="D275" i="18" s="1"/>
  <c r="D211" i="18"/>
  <c r="D286" i="18" s="1"/>
  <c r="D311" i="18" s="1"/>
  <c r="D361" i="18" s="1"/>
  <c r="E199" i="18"/>
  <c r="E274" i="18" s="1"/>
  <c r="E201" i="18"/>
  <c r="E276" i="18" s="1"/>
  <c r="F193" i="18"/>
  <c r="G200" i="18"/>
  <c r="G275" i="18" s="1"/>
  <c r="G207" i="18"/>
  <c r="G282" i="18" s="1"/>
  <c r="G209" i="18"/>
  <c r="G284" i="18" s="1"/>
  <c r="G199" i="18"/>
  <c r="G274" i="18" s="1"/>
  <c r="G198" i="18"/>
  <c r="G273" i="18" s="1"/>
  <c r="C193" i="18"/>
  <c r="C202" i="18"/>
  <c r="C206" i="18"/>
  <c r="E197" i="18"/>
  <c r="E272" i="18" s="1"/>
  <c r="E297" i="18" s="1"/>
  <c r="E347" i="18" s="1"/>
  <c r="F202" i="18"/>
  <c r="F277" i="18" s="1"/>
  <c r="G194" i="18"/>
  <c r="G269" i="18" s="1"/>
  <c r="C205" i="18"/>
  <c r="F209" i="18"/>
  <c r="F284" i="18" s="1"/>
  <c r="F203" i="18"/>
  <c r="F278" i="18" s="1"/>
  <c r="D206" i="18"/>
  <c r="D281" i="18" s="1"/>
  <c r="D306" i="18" s="1"/>
  <c r="D356" i="18" s="1"/>
  <c r="E205" i="18"/>
  <c r="E280" i="18" s="1"/>
  <c r="C211" i="18"/>
  <c r="D197" i="18"/>
  <c r="D272" i="18" s="1"/>
  <c r="D297" i="18" s="1"/>
  <c r="D347" i="18" s="1"/>
  <c r="G205" i="18"/>
  <c r="G280" i="18" s="1"/>
  <c r="F204" i="18"/>
  <c r="F279" i="18" s="1"/>
  <c r="C195" i="18"/>
  <c r="C201" i="18"/>
  <c r="F205" i="18"/>
  <c r="F280" i="18" s="1"/>
  <c r="D202" i="18"/>
  <c r="D277" i="18" s="1"/>
  <c r="D302" i="18" s="1"/>
  <c r="D352" i="18" s="1"/>
  <c r="E196" i="18"/>
  <c r="E271" i="18" s="1"/>
  <c r="G211" i="18"/>
  <c r="G286" i="18" s="1"/>
  <c r="C209" i="18"/>
  <c r="C212" i="18"/>
  <c r="G203" i="18"/>
  <c r="G278" i="18" s="1"/>
  <c r="D203" i="18"/>
  <c r="D278" i="18" s="1"/>
  <c r="C200" i="18"/>
  <c r="E203" i="18"/>
  <c r="E278" i="18" s="1"/>
  <c r="E195" i="18"/>
  <c r="E270" i="18" s="1"/>
  <c r="E208" i="18"/>
  <c r="E283" i="18" s="1"/>
  <c r="E308" i="18" s="1"/>
  <c r="E358" i="18" s="1"/>
  <c r="F197" i="18"/>
  <c r="F272" i="18" s="1"/>
  <c r="F297" i="18" s="1"/>
  <c r="F347" i="18" s="1"/>
  <c r="F212" i="18"/>
  <c r="F287" i="18" s="1"/>
  <c r="E204" i="18"/>
  <c r="E279" i="18" s="1"/>
  <c r="E210" i="18"/>
  <c r="E285" i="18" s="1"/>
  <c r="G196" i="18"/>
  <c r="G271" i="18" s="1"/>
  <c r="H131" i="44"/>
  <c r="H134" i="44"/>
  <c r="H183" i="18"/>
  <c r="H169" i="18"/>
  <c r="C118" i="44"/>
  <c r="C188" i="35"/>
  <c r="H168" i="35"/>
  <c r="H129" i="44"/>
  <c r="G188" i="35"/>
  <c r="AP36" i="49" s="1"/>
  <c r="D188" i="35"/>
  <c r="AM36" i="49" s="1"/>
  <c r="H173" i="35"/>
  <c r="O36" i="49"/>
  <c r="H125" i="44"/>
  <c r="C196" i="35"/>
  <c r="E203" i="35"/>
  <c r="E278" i="35" s="1"/>
  <c r="C212" i="35"/>
  <c r="D199" i="35"/>
  <c r="D274" i="35" s="1"/>
  <c r="D299" i="35" s="1"/>
  <c r="D349" i="35" s="1"/>
  <c r="G203" i="35"/>
  <c r="G278" i="35" s="1"/>
  <c r="G303" i="35" s="1"/>
  <c r="G353" i="35" s="1"/>
  <c r="G198" i="35"/>
  <c r="G273" i="35" s="1"/>
  <c r="C193" i="35"/>
  <c r="F209" i="35"/>
  <c r="F284" i="35" s="1"/>
  <c r="G199" i="35"/>
  <c r="G274" i="35" s="1"/>
  <c r="C198" i="35"/>
  <c r="E193" i="35"/>
  <c r="E199" i="35"/>
  <c r="E274" i="35" s="1"/>
  <c r="E299" i="35" s="1"/>
  <c r="E349" i="35" s="1"/>
  <c r="F206" i="35"/>
  <c r="F281" i="35" s="1"/>
  <c r="F306" i="35" s="1"/>
  <c r="F356" i="35" s="1"/>
  <c r="E205" i="35"/>
  <c r="E280" i="35" s="1"/>
  <c r="D196" i="35"/>
  <c r="D271" i="35" s="1"/>
  <c r="D296" i="35" s="1"/>
  <c r="D346" i="35" s="1"/>
  <c r="D209" i="35"/>
  <c r="D284" i="35" s="1"/>
  <c r="E208" i="35"/>
  <c r="E283" i="35" s="1"/>
  <c r="E308" i="35" s="1"/>
  <c r="E358" i="35" s="1"/>
  <c r="F198" i="35"/>
  <c r="F273" i="35" s="1"/>
  <c r="F298" i="35" s="1"/>
  <c r="F348" i="35" s="1"/>
  <c r="C199" i="35"/>
  <c r="E195" i="35"/>
  <c r="E270" i="35" s="1"/>
  <c r="E295" i="35" s="1"/>
  <c r="E345" i="35" s="1"/>
  <c r="E211" i="35"/>
  <c r="E286" i="35" s="1"/>
  <c r="E311" i="35" s="1"/>
  <c r="E361" i="35" s="1"/>
  <c r="F205" i="35"/>
  <c r="F280" i="35" s="1"/>
  <c r="C195" i="35"/>
  <c r="F199" i="35"/>
  <c r="F274" i="35" s="1"/>
  <c r="F299" i="35" s="1"/>
  <c r="F349" i="35" s="1"/>
  <c r="G209" i="35"/>
  <c r="G284" i="35" s="1"/>
  <c r="C202" i="35"/>
  <c r="E196" i="35"/>
  <c r="E271" i="35" s="1"/>
  <c r="E296" i="35" s="1"/>
  <c r="E346" i="35" s="1"/>
  <c r="E212" i="35"/>
  <c r="E287" i="35" s="1"/>
  <c r="E210" i="35"/>
  <c r="E285" i="35" s="1"/>
  <c r="F195" i="35"/>
  <c r="F270" i="35" s="1"/>
  <c r="F295" i="35" s="1"/>
  <c r="F345" i="35" s="1"/>
  <c r="G196" i="35"/>
  <c r="G271" i="35" s="1"/>
  <c r="C204" i="35"/>
  <c r="C206" i="35"/>
  <c r="E198" i="35"/>
  <c r="E273" i="35" s="1"/>
  <c r="E298" i="35" s="1"/>
  <c r="E348" i="35" s="1"/>
  <c r="C200" i="35"/>
  <c r="G211" i="35"/>
  <c r="G286" i="35" s="1"/>
  <c r="F194" i="35"/>
  <c r="F269" i="35" s="1"/>
  <c r="F294" i="35" s="1"/>
  <c r="F344" i="35" s="1"/>
  <c r="G202" i="35"/>
  <c r="G277" i="35" s="1"/>
  <c r="D205" i="35"/>
  <c r="D280" i="35" s="1"/>
  <c r="G206" i="35"/>
  <c r="G281" i="35" s="1"/>
  <c r="C194" i="35"/>
  <c r="D200" i="35"/>
  <c r="D275" i="35" s="1"/>
  <c r="F197" i="35"/>
  <c r="F272" i="35" s="1"/>
  <c r="F297" i="35" s="1"/>
  <c r="F347" i="35" s="1"/>
  <c r="E209" i="35"/>
  <c r="E284" i="35" s="1"/>
  <c r="G201" i="35"/>
  <c r="G276" i="35" s="1"/>
  <c r="D201" i="35"/>
  <c r="D276" i="35" s="1"/>
  <c r="D301" i="35" s="1"/>
  <c r="D351" i="35" s="1"/>
  <c r="E194" i="35"/>
  <c r="E269" i="35" s="1"/>
  <c r="E294" i="35" s="1"/>
  <c r="E344" i="35" s="1"/>
  <c r="F200" i="35"/>
  <c r="F275" i="35" s="1"/>
  <c r="G205" i="35"/>
  <c r="G280" i="35" s="1"/>
  <c r="C197" i="35"/>
  <c r="E206" i="35"/>
  <c r="E281" i="35" s="1"/>
  <c r="E306" i="35" s="1"/>
  <c r="E356" i="35" s="1"/>
  <c r="F207" i="35"/>
  <c r="F282" i="35" s="1"/>
  <c r="G194" i="35"/>
  <c r="G269" i="35" s="1"/>
  <c r="E201" i="35"/>
  <c r="E276" i="35" s="1"/>
  <c r="E301" i="35" s="1"/>
  <c r="E351" i="35" s="1"/>
  <c r="F212" i="35"/>
  <c r="F287" i="35" s="1"/>
  <c r="G210" i="35"/>
  <c r="G285" i="35" s="1"/>
  <c r="C205" i="35"/>
  <c r="F208" i="35"/>
  <c r="F283" i="35" s="1"/>
  <c r="F308" i="35" s="1"/>
  <c r="F358" i="35" s="1"/>
  <c r="G193" i="35"/>
  <c r="F204" i="35"/>
  <c r="F279" i="35" s="1"/>
  <c r="D197" i="35"/>
  <c r="D272" i="35" s="1"/>
  <c r="D297" i="35" s="1"/>
  <c r="D347" i="35" s="1"/>
  <c r="F203" i="35"/>
  <c r="F278" i="35" s="1"/>
  <c r="F193" i="35"/>
  <c r="D211" i="35"/>
  <c r="D286" i="35" s="1"/>
  <c r="D311" i="35" s="1"/>
  <c r="D361" i="35" s="1"/>
  <c r="D204" i="35"/>
  <c r="D279" i="35" s="1"/>
  <c r="D193" i="35"/>
  <c r="G208" i="35"/>
  <c r="G283" i="35" s="1"/>
  <c r="E197" i="35"/>
  <c r="E272" i="35" s="1"/>
  <c r="E297" i="35" s="1"/>
  <c r="E347" i="35" s="1"/>
  <c r="E204" i="35"/>
  <c r="E279" i="35" s="1"/>
  <c r="F196" i="35"/>
  <c r="F271" i="35" s="1"/>
  <c r="F296" i="35" s="1"/>
  <c r="F346" i="35" s="1"/>
  <c r="D207" i="35"/>
  <c r="D282" i="35" s="1"/>
  <c r="C201" i="35"/>
  <c r="D202" i="35"/>
  <c r="D277" i="35" s="1"/>
  <c r="F202" i="35"/>
  <c r="F277" i="35" s="1"/>
  <c r="F302" i="35" s="1"/>
  <c r="F352" i="35" s="1"/>
  <c r="E207" i="35"/>
  <c r="E282" i="35" s="1"/>
  <c r="E202" i="35"/>
  <c r="E277" i="35" s="1"/>
  <c r="E302" i="35" s="1"/>
  <c r="E352" i="35" s="1"/>
  <c r="C210" i="35"/>
  <c r="D194" i="35"/>
  <c r="D269" i="35" s="1"/>
  <c r="D294" i="35" s="1"/>
  <c r="D344" i="35" s="1"/>
  <c r="C209" i="35"/>
  <c r="F211" i="35"/>
  <c r="F286" i="35" s="1"/>
  <c r="F311" i="35" s="1"/>
  <c r="F361" i="35" s="1"/>
  <c r="F201" i="35"/>
  <c r="F276" i="35" s="1"/>
  <c r="D208" i="35"/>
  <c r="D283" i="35" s="1"/>
  <c r="D308" i="35" s="1"/>
  <c r="D358" i="35" s="1"/>
  <c r="G200" i="35"/>
  <c r="G275" i="35" s="1"/>
  <c r="G300" i="35" s="1"/>
  <c r="G350" i="35" s="1"/>
  <c r="C207" i="35"/>
  <c r="C203" i="35"/>
  <c r="G212" i="35"/>
  <c r="G287" i="35" s="1"/>
  <c r="G207" i="35"/>
  <c r="G282" i="35" s="1"/>
  <c r="D206" i="35"/>
  <c r="D281" i="35" s="1"/>
  <c r="D306" i="35" s="1"/>
  <c r="D356" i="35" s="1"/>
  <c r="G197" i="35"/>
  <c r="G272" i="35" s="1"/>
  <c r="D210" i="35"/>
  <c r="D285" i="35" s="1"/>
  <c r="D310" i="35" s="1"/>
  <c r="D360" i="35" s="1"/>
  <c r="C208" i="35"/>
  <c r="G195" i="35"/>
  <c r="G270" i="35" s="1"/>
  <c r="D198" i="35"/>
  <c r="D273" i="35" s="1"/>
  <c r="D298" i="35" s="1"/>
  <c r="D348" i="35" s="1"/>
  <c r="D212" i="35"/>
  <c r="D287" i="35" s="1"/>
  <c r="C211" i="35"/>
  <c r="D203" i="35"/>
  <c r="D278" i="35" s="1"/>
  <c r="E200" i="35"/>
  <c r="E275" i="35" s="1"/>
  <c r="F210" i="35"/>
  <c r="F285" i="35" s="1"/>
  <c r="D195" i="35"/>
  <c r="D270" i="35" s="1"/>
  <c r="D295" i="35" s="1"/>
  <c r="D345" i="35" s="1"/>
  <c r="G204" i="35"/>
  <c r="G279" i="35" s="1"/>
  <c r="H122" i="44"/>
  <c r="D188" i="28"/>
  <c r="AM28" i="49" s="1"/>
  <c r="F121" i="44"/>
  <c r="H133" i="44"/>
  <c r="C272" i="19"/>
  <c r="H197" i="19"/>
  <c r="H200" i="19"/>
  <c r="C275" i="19"/>
  <c r="H275" i="19" s="1"/>
  <c r="H212" i="19"/>
  <c r="C287" i="19"/>
  <c r="C286" i="19"/>
  <c r="H211" i="19"/>
  <c r="H207" i="19"/>
  <c r="C282" i="19"/>
  <c r="H282" i="19" s="1"/>
  <c r="C279" i="19"/>
  <c r="H204" i="19"/>
  <c r="H196" i="19"/>
  <c r="C271" i="19"/>
  <c r="H128" i="44"/>
  <c r="C274" i="19"/>
  <c r="H199" i="19"/>
  <c r="C281" i="19"/>
  <c r="H206" i="19"/>
  <c r="C213" i="19"/>
  <c r="C268" i="19"/>
  <c r="H193" i="19"/>
  <c r="C276" i="19"/>
  <c r="H201" i="19"/>
  <c r="C278" i="19"/>
  <c r="H278" i="19" s="1"/>
  <c r="H203" i="19"/>
  <c r="F213" i="19"/>
  <c r="T17" i="49" s="1"/>
  <c r="E61" i="49" s="1"/>
  <c r="E100" i="49" s="1"/>
  <c r="F268" i="19"/>
  <c r="H209" i="19"/>
  <c r="C284" i="19"/>
  <c r="H284" i="19" s="1"/>
  <c r="G268" i="19"/>
  <c r="G288" i="19" s="1"/>
  <c r="G213" i="19"/>
  <c r="U17" i="49" s="1"/>
  <c r="F61" i="49" s="1"/>
  <c r="AL17" i="49"/>
  <c r="AQ17" i="49" s="1"/>
  <c r="H188" i="19"/>
  <c r="H127" i="44"/>
  <c r="E268" i="19"/>
  <c r="E213" i="19"/>
  <c r="S17" i="49" s="1"/>
  <c r="D61" i="49" s="1"/>
  <c r="D100" i="49" s="1"/>
  <c r="H210" i="19"/>
  <c r="C285" i="19"/>
  <c r="H285" i="19" s="1"/>
  <c r="H198" i="19"/>
  <c r="C273" i="19"/>
  <c r="C277" i="19"/>
  <c r="H277" i="19" s="1"/>
  <c r="H202" i="19"/>
  <c r="H208" i="19"/>
  <c r="C283" i="19"/>
  <c r="C280" i="19"/>
  <c r="H280" i="19" s="1"/>
  <c r="H205" i="19"/>
  <c r="D268" i="19"/>
  <c r="D213" i="19"/>
  <c r="R17" i="49" s="1"/>
  <c r="C61" i="49" s="1"/>
  <c r="C100" i="49" s="1"/>
  <c r="C269" i="19"/>
  <c r="H194" i="19"/>
  <c r="H195" i="19"/>
  <c r="C270" i="19"/>
  <c r="H126" i="44"/>
  <c r="O28" i="49"/>
  <c r="C193" i="28"/>
  <c r="C197" i="28"/>
  <c r="C205" i="28"/>
  <c r="D193" i="28"/>
  <c r="D200" i="28"/>
  <c r="D275" i="28" s="1"/>
  <c r="D211" i="28"/>
  <c r="D286" i="28" s="1"/>
  <c r="D311" i="28" s="1"/>
  <c r="D361" i="28" s="1"/>
  <c r="E199" i="28"/>
  <c r="E274" i="28" s="1"/>
  <c r="E299" i="28" s="1"/>
  <c r="E349" i="28" s="1"/>
  <c r="E211" i="28"/>
  <c r="E286" i="28" s="1"/>
  <c r="E311" i="28" s="1"/>
  <c r="E361" i="28" s="1"/>
  <c r="F201" i="28"/>
  <c r="F276" i="28" s="1"/>
  <c r="F208" i="28"/>
  <c r="F283" i="28" s="1"/>
  <c r="G194" i="28"/>
  <c r="G269" i="28" s="1"/>
  <c r="G204" i="28"/>
  <c r="G279" i="28" s="1"/>
  <c r="C208" i="28"/>
  <c r="D194" i="28"/>
  <c r="D269" i="28" s="1"/>
  <c r="D294" i="28" s="1"/>
  <c r="D344" i="28" s="1"/>
  <c r="D201" i="28"/>
  <c r="D276" i="28" s="1"/>
  <c r="D301" i="28" s="1"/>
  <c r="D351" i="28" s="1"/>
  <c r="D204" i="28"/>
  <c r="D279" i="28" s="1"/>
  <c r="D304" i="28" s="1"/>
  <c r="D354" i="28" s="1"/>
  <c r="F194" i="28"/>
  <c r="F269" i="28" s="1"/>
  <c r="F200" i="28"/>
  <c r="F275" i="28" s="1"/>
  <c r="F212" i="28"/>
  <c r="F287" i="28" s="1"/>
  <c r="G203" i="28"/>
  <c r="G278" i="28" s="1"/>
  <c r="G209" i="28"/>
  <c r="G284" i="28" s="1"/>
  <c r="F204" i="28"/>
  <c r="F279" i="28" s="1"/>
  <c r="G199" i="28"/>
  <c r="G274" i="28" s="1"/>
  <c r="E205" i="28"/>
  <c r="E280" i="28" s="1"/>
  <c r="C194" i="28"/>
  <c r="C204" i="28"/>
  <c r="C212" i="28"/>
  <c r="D196" i="28"/>
  <c r="D271" i="28" s="1"/>
  <c r="D296" i="28" s="1"/>
  <c r="D346" i="28" s="1"/>
  <c r="E195" i="28"/>
  <c r="E270" i="28" s="1"/>
  <c r="E295" i="28" s="1"/>
  <c r="E345" i="28" s="1"/>
  <c r="E197" i="28"/>
  <c r="E272" i="28" s="1"/>
  <c r="E200" i="28"/>
  <c r="E275" i="28" s="1"/>
  <c r="E207" i="28"/>
  <c r="E282" i="28" s="1"/>
  <c r="F196" i="28"/>
  <c r="F271" i="28" s="1"/>
  <c r="F296" i="28" s="1"/>
  <c r="F346" i="28" s="1"/>
  <c r="F202" i="28"/>
  <c r="F277" i="28" s="1"/>
  <c r="G195" i="28"/>
  <c r="G270" i="28" s="1"/>
  <c r="E204" i="28"/>
  <c r="E279" i="28" s="1"/>
  <c r="C203" i="28"/>
  <c r="C198" i="28"/>
  <c r="C201" i="28"/>
  <c r="D207" i="28"/>
  <c r="D282" i="28" s="1"/>
  <c r="D210" i="28"/>
  <c r="D285" i="28" s="1"/>
  <c r="D310" i="28" s="1"/>
  <c r="D360" i="28" s="1"/>
  <c r="E201" i="28"/>
  <c r="E276" i="28" s="1"/>
  <c r="G206" i="28"/>
  <c r="G281" i="28" s="1"/>
  <c r="G198" i="28"/>
  <c r="G273" i="28" s="1"/>
  <c r="G201" i="28"/>
  <c r="G276" i="28" s="1"/>
  <c r="E210" i="28"/>
  <c r="E285" i="28" s="1"/>
  <c r="G205" i="28"/>
  <c r="G280" i="28" s="1"/>
  <c r="G211" i="28"/>
  <c r="G286" i="28" s="1"/>
  <c r="D203" i="28"/>
  <c r="D278" i="28" s="1"/>
  <c r="G196" i="28"/>
  <c r="G271" i="28" s="1"/>
  <c r="F209" i="28"/>
  <c r="F284" i="28" s="1"/>
  <c r="C207" i="28"/>
  <c r="D198" i="28"/>
  <c r="D273" i="28" s="1"/>
  <c r="D298" i="28" s="1"/>
  <c r="D348" i="28" s="1"/>
  <c r="D202" i="28"/>
  <c r="D277" i="28" s="1"/>
  <c r="D205" i="28"/>
  <c r="D280" i="28" s="1"/>
  <c r="D212" i="28"/>
  <c r="D287" i="28" s="1"/>
  <c r="D312" i="28" s="1"/>
  <c r="D362" i="28" s="1"/>
  <c r="E208" i="28"/>
  <c r="E283" i="28" s="1"/>
  <c r="E308" i="28" s="1"/>
  <c r="E358" i="28" s="1"/>
  <c r="F198" i="28"/>
  <c r="F273" i="28" s="1"/>
  <c r="F207" i="28"/>
  <c r="F282" i="28" s="1"/>
  <c r="C209" i="28"/>
  <c r="E209" i="28"/>
  <c r="E284" i="28" s="1"/>
  <c r="C210" i="28"/>
  <c r="D195" i="28"/>
  <c r="D270" i="28" s="1"/>
  <c r="D295" i="28" s="1"/>
  <c r="D345" i="28" s="1"/>
  <c r="C202" i="28"/>
  <c r="C206" i="28"/>
  <c r="C211" i="28"/>
  <c r="D199" i="28"/>
  <c r="D274" i="28" s="1"/>
  <c r="D299" i="28" s="1"/>
  <c r="D349" i="28" s="1"/>
  <c r="D208" i="28"/>
  <c r="D283" i="28" s="1"/>
  <c r="D308" i="28" s="1"/>
  <c r="D358" i="28" s="1"/>
  <c r="D209" i="28"/>
  <c r="D284" i="28" s="1"/>
  <c r="E196" i="28"/>
  <c r="E271" i="28" s="1"/>
  <c r="E296" i="28" s="1"/>
  <c r="E346" i="28" s="1"/>
  <c r="E202" i="28"/>
  <c r="E277" i="28" s="1"/>
  <c r="E302" i="28" s="1"/>
  <c r="E352" i="28" s="1"/>
  <c r="E206" i="28"/>
  <c r="E281" i="28" s="1"/>
  <c r="E306" i="28" s="1"/>
  <c r="E356" i="28" s="1"/>
  <c r="E203" i="28"/>
  <c r="E278" i="28" s="1"/>
  <c r="E193" i="28"/>
  <c r="F199" i="28"/>
  <c r="F274" i="28" s="1"/>
  <c r="F205" i="28"/>
  <c r="F280" i="28" s="1"/>
  <c r="C199" i="28"/>
  <c r="G208" i="28"/>
  <c r="G283" i="28" s="1"/>
  <c r="D197" i="28"/>
  <c r="D272" i="28" s="1"/>
  <c r="F193" i="28"/>
  <c r="C200" i="28"/>
  <c r="C196" i="28"/>
  <c r="D206" i="28"/>
  <c r="D281" i="28" s="1"/>
  <c r="D306" i="28" s="1"/>
  <c r="D356" i="28" s="1"/>
  <c r="E212" i="28"/>
  <c r="E287" i="28" s="1"/>
  <c r="G207" i="28"/>
  <c r="G282" i="28" s="1"/>
  <c r="F210" i="28"/>
  <c r="F285" i="28" s="1"/>
  <c r="G200" i="28"/>
  <c r="G275" i="28" s="1"/>
  <c r="F197" i="28"/>
  <c r="F272" i="28" s="1"/>
  <c r="G210" i="28"/>
  <c r="G285" i="28" s="1"/>
  <c r="G202" i="28"/>
  <c r="G277" i="28" s="1"/>
  <c r="G197" i="28"/>
  <c r="G272" i="28" s="1"/>
  <c r="C195" i="28"/>
  <c r="F195" i="28"/>
  <c r="F270" i="28" s="1"/>
  <c r="F211" i="28"/>
  <c r="F286" i="28" s="1"/>
  <c r="G212" i="28"/>
  <c r="G287" i="28" s="1"/>
  <c r="E194" i="28"/>
  <c r="E269" i="28" s="1"/>
  <c r="E294" i="28" s="1"/>
  <c r="E344" i="28" s="1"/>
  <c r="E198" i="28"/>
  <c r="E273" i="28" s="1"/>
  <c r="E298" i="28" s="1"/>
  <c r="E348" i="28" s="1"/>
  <c r="F206" i="28"/>
  <c r="F281" i="28" s="1"/>
  <c r="G193" i="28"/>
  <c r="F203" i="28"/>
  <c r="F278" i="28" s="1"/>
  <c r="AL28" i="49"/>
  <c r="H188" i="28"/>
  <c r="O11" i="49"/>
  <c r="H119" i="44"/>
  <c r="G198" i="12"/>
  <c r="G273" i="12" s="1"/>
  <c r="F197" i="12"/>
  <c r="F272" i="12" s="1"/>
  <c r="D203" i="12"/>
  <c r="D278" i="12" s="1"/>
  <c r="C203" i="12"/>
  <c r="G205" i="12"/>
  <c r="G280" i="12" s="1"/>
  <c r="C206" i="12"/>
  <c r="E205" i="12"/>
  <c r="E280" i="12" s="1"/>
  <c r="F198" i="12"/>
  <c r="F273" i="12" s="1"/>
  <c r="F298" i="12" s="1"/>
  <c r="F348" i="12" s="1"/>
  <c r="G193" i="12"/>
  <c r="C202" i="12"/>
  <c r="G208" i="12"/>
  <c r="G283" i="12" s="1"/>
  <c r="E199" i="12"/>
  <c r="E274" i="12" s="1"/>
  <c r="C210" i="12"/>
  <c r="C211" i="12"/>
  <c r="F210" i="12"/>
  <c r="F285" i="12" s="1"/>
  <c r="D193" i="12"/>
  <c r="F194" i="12"/>
  <c r="F269" i="12" s="1"/>
  <c r="F294" i="12" s="1"/>
  <c r="F344" i="12" s="1"/>
  <c r="G194" i="12"/>
  <c r="G269" i="12" s="1"/>
  <c r="D201" i="12"/>
  <c r="D276" i="12" s="1"/>
  <c r="D301" i="12" s="1"/>
  <c r="D351" i="12" s="1"/>
  <c r="G211" i="12"/>
  <c r="G286" i="12" s="1"/>
  <c r="C208" i="12"/>
  <c r="D209" i="12"/>
  <c r="D284" i="12" s="1"/>
  <c r="E202" i="12"/>
  <c r="E277" i="12" s="1"/>
  <c r="G204" i="12"/>
  <c r="G279" i="12" s="1"/>
  <c r="D202" i="12"/>
  <c r="D277" i="12" s="1"/>
  <c r="D302" i="12" s="1"/>
  <c r="D352" i="12" s="1"/>
  <c r="F199" i="12"/>
  <c r="F274" i="12" s="1"/>
  <c r="C198" i="12"/>
  <c r="E207" i="12"/>
  <c r="E282" i="12" s="1"/>
  <c r="D197" i="12"/>
  <c r="D272" i="12" s="1"/>
  <c r="D297" i="12" s="1"/>
  <c r="D347" i="12" s="1"/>
  <c r="E194" i="12"/>
  <c r="E269" i="12" s="1"/>
  <c r="E294" i="12" s="1"/>
  <c r="E344" i="12" s="1"/>
  <c r="F207" i="12"/>
  <c r="F282" i="12" s="1"/>
  <c r="C194" i="12"/>
  <c r="E193" i="12"/>
  <c r="E204" i="12"/>
  <c r="E279" i="12" s="1"/>
  <c r="D206" i="12"/>
  <c r="D281" i="12" s="1"/>
  <c r="D306" i="12" s="1"/>
  <c r="D356" i="12" s="1"/>
  <c r="D210" i="12"/>
  <c r="D285" i="12" s="1"/>
  <c r="D310" i="12" s="1"/>
  <c r="D360" i="12" s="1"/>
  <c r="E206" i="12"/>
  <c r="E281" i="12" s="1"/>
  <c r="E306" i="12" s="1"/>
  <c r="E356" i="12" s="1"/>
  <c r="F201" i="12"/>
  <c r="F276" i="12" s="1"/>
  <c r="D198" i="12"/>
  <c r="D273" i="12" s="1"/>
  <c r="D298" i="12" s="1"/>
  <c r="D348" i="12" s="1"/>
  <c r="E212" i="12"/>
  <c r="E287" i="12" s="1"/>
  <c r="E312" i="12" s="1"/>
  <c r="E362" i="12" s="1"/>
  <c r="F208" i="12"/>
  <c r="F283" i="12" s="1"/>
  <c r="F308" i="12" s="1"/>
  <c r="F358" i="12" s="1"/>
  <c r="C209" i="12"/>
  <c r="C197" i="12"/>
  <c r="F195" i="12"/>
  <c r="F270" i="12" s="1"/>
  <c r="C205" i="12"/>
  <c r="F204" i="12"/>
  <c r="F279" i="12" s="1"/>
  <c r="C199" i="12"/>
  <c r="E198" i="12"/>
  <c r="E273" i="12" s="1"/>
  <c r="E298" i="12" s="1"/>
  <c r="E348" i="12" s="1"/>
  <c r="E201" i="12"/>
  <c r="E276" i="12" s="1"/>
  <c r="E301" i="12" s="1"/>
  <c r="E351" i="12" s="1"/>
  <c r="G209" i="12"/>
  <c r="G284" i="12" s="1"/>
  <c r="C193" i="12"/>
  <c r="G199" i="12"/>
  <c r="G274" i="12" s="1"/>
  <c r="D200" i="12"/>
  <c r="D275" i="12" s="1"/>
  <c r="C201" i="12"/>
  <c r="G203" i="12"/>
  <c r="G278" i="12" s="1"/>
  <c r="C195" i="12"/>
  <c r="F203" i="12"/>
  <c r="F278" i="12" s="1"/>
  <c r="D207" i="12"/>
  <c r="D282" i="12" s="1"/>
  <c r="F202" i="12"/>
  <c r="F277" i="12" s="1"/>
  <c r="F211" i="12"/>
  <c r="F286" i="12" s="1"/>
  <c r="E210" i="12"/>
  <c r="E285" i="12" s="1"/>
  <c r="C196" i="12"/>
  <c r="F200" i="12"/>
  <c r="F275" i="12" s="1"/>
  <c r="C204" i="12"/>
  <c r="G206" i="12"/>
  <c r="G281" i="12" s="1"/>
  <c r="E197" i="12"/>
  <c r="E272" i="12" s="1"/>
  <c r="E297" i="12" s="1"/>
  <c r="E347" i="12" s="1"/>
  <c r="G210" i="12"/>
  <c r="G285" i="12" s="1"/>
  <c r="C212" i="12"/>
  <c r="E196" i="12"/>
  <c r="E271" i="12" s="1"/>
  <c r="E296" i="12" s="1"/>
  <c r="E346" i="12" s="1"/>
  <c r="F209" i="12"/>
  <c r="F284" i="12" s="1"/>
  <c r="G212" i="12"/>
  <c r="G287" i="12" s="1"/>
  <c r="D194" i="12"/>
  <c r="D269" i="12" s="1"/>
  <c r="D294" i="12" s="1"/>
  <c r="D344" i="12" s="1"/>
  <c r="D204" i="12"/>
  <c r="D279" i="12" s="1"/>
  <c r="C207" i="12"/>
  <c r="G201" i="12"/>
  <c r="G276" i="12" s="1"/>
  <c r="G207" i="12"/>
  <c r="G282" i="12" s="1"/>
  <c r="D195" i="12"/>
  <c r="D270" i="12" s="1"/>
  <c r="D295" i="12" s="1"/>
  <c r="D345" i="12" s="1"/>
  <c r="D205" i="12"/>
  <c r="D280" i="12" s="1"/>
  <c r="G202" i="12"/>
  <c r="G277" i="12" s="1"/>
  <c r="D211" i="12"/>
  <c r="D286" i="12" s="1"/>
  <c r="D311" i="12" s="1"/>
  <c r="D361" i="12" s="1"/>
  <c r="G196" i="12"/>
  <c r="G271" i="12" s="1"/>
  <c r="D199" i="12"/>
  <c r="D274" i="12" s="1"/>
  <c r="D299" i="12" s="1"/>
  <c r="D349" i="12" s="1"/>
  <c r="E211" i="12"/>
  <c r="E286" i="12" s="1"/>
  <c r="E311" i="12" s="1"/>
  <c r="E361" i="12" s="1"/>
  <c r="G197" i="12"/>
  <c r="G272" i="12" s="1"/>
  <c r="F205" i="12"/>
  <c r="F280" i="12" s="1"/>
  <c r="G200" i="12"/>
  <c r="G275" i="12" s="1"/>
  <c r="D196" i="12"/>
  <c r="D271" i="12" s="1"/>
  <c r="D296" i="12" s="1"/>
  <c r="D346" i="12" s="1"/>
  <c r="D208" i="12"/>
  <c r="D283" i="12" s="1"/>
  <c r="D308" i="12" s="1"/>
  <c r="D358" i="12" s="1"/>
  <c r="D212" i="12"/>
  <c r="D287" i="12" s="1"/>
  <c r="D312" i="12" s="1"/>
  <c r="D362" i="12" s="1"/>
  <c r="E208" i="12"/>
  <c r="E283" i="12" s="1"/>
  <c r="E308" i="12" s="1"/>
  <c r="E358" i="12" s="1"/>
  <c r="E203" i="12"/>
  <c r="E278" i="12" s="1"/>
  <c r="E195" i="12"/>
  <c r="E270" i="12" s="1"/>
  <c r="E295" i="12" s="1"/>
  <c r="E345" i="12" s="1"/>
  <c r="F206" i="12"/>
  <c r="F281" i="12" s="1"/>
  <c r="F306" i="12" s="1"/>
  <c r="F356" i="12" s="1"/>
  <c r="F212" i="12"/>
  <c r="F287" i="12" s="1"/>
  <c r="F193" i="12"/>
  <c r="E200" i="12"/>
  <c r="E275" i="12" s="1"/>
  <c r="E209" i="12"/>
  <c r="E284" i="12" s="1"/>
  <c r="G195" i="12"/>
  <c r="G270" i="12" s="1"/>
  <c r="F196" i="12"/>
  <c r="F271" i="12" s="1"/>
  <c r="F296" i="12" s="1"/>
  <c r="F346" i="12" s="1"/>
  <c r="C200" i="12"/>
  <c r="F209" i="20"/>
  <c r="F284" i="20" s="1"/>
  <c r="G202" i="20"/>
  <c r="G277" i="20" s="1"/>
  <c r="E205" i="20"/>
  <c r="E280" i="20" s="1"/>
  <c r="F201" i="20"/>
  <c r="F276" i="20" s="1"/>
  <c r="G203" i="20"/>
  <c r="G278" i="20" s="1"/>
  <c r="F211" i="20"/>
  <c r="F286" i="20" s="1"/>
  <c r="F311" i="20" s="1"/>
  <c r="F361" i="20" s="1"/>
  <c r="C200" i="20"/>
  <c r="C271" i="15"/>
  <c r="H196" i="15"/>
  <c r="C268" i="15"/>
  <c r="H193" i="15"/>
  <c r="C213" i="15"/>
  <c r="C284" i="15"/>
  <c r="H284" i="15" s="1"/>
  <c r="H209" i="15"/>
  <c r="H198" i="15"/>
  <c r="C273" i="15"/>
  <c r="H201" i="15"/>
  <c r="C276" i="15"/>
  <c r="H276" i="15" s="1"/>
  <c r="D213" i="15"/>
  <c r="R13" i="49" s="1"/>
  <c r="C57" i="49" s="1"/>
  <c r="C96" i="49" s="1"/>
  <c r="D268" i="15"/>
  <c r="H113" i="44"/>
  <c r="F146" i="44" s="1"/>
  <c r="H197" i="15"/>
  <c r="C272" i="15"/>
  <c r="C277" i="15"/>
  <c r="H202" i="15"/>
  <c r="H195" i="15"/>
  <c r="C270" i="15"/>
  <c r="H188" i="15"/>
  <c r="AL13" i="49"/>
  <c r="AQ13" i="49" s="1"/>
  <c r="C287" i="15"/>
  <c r="H287" i="15" s="1"/>
  <c r="H212" i="15"/>
  <c r="C275" i="15"/>
  <c r="H275" i="15" s="1"/>
  <c r="H200" i="15"/>
  <c r="F213" i="15"/>
  <c r="T13" i="49" s="1"/>
  <c r="E57" i="49" s="1"/>
  <c r="E96" i="49" s="1"/>
  <c r="F268" i="15"/>
  <c r="H210" i="15"/>
  <c r="C285" i="15"/>
  <c r="H285" i="15" s="1"/>
  <c r="G268" i="15"/>
  <c r="G288" i="15" s="1"/>
  <c r="G213" i="15"/>
  <c r="U13" i="49" s="1"/>
  <c r="F57" i="49" s="1"/>
  <c r="H199" i="15"/>
  <c r="C274" i="15"/>
  <c r="H274" i="15" s="1"/>
  <c r="H206" i="15"/>
  <c r="C281" i="15"/>
  <c r="H205" i="15"/>
  <c r="C280" i="15"/>
  <c r="H280" i="15" s="1"/>
  <c r="C283" i="15"/>
  <c r="H208" i="15"/>
  <c r="C279" i="15"/>
  <c r="H279" i="15" s="1"/>
  <c r="H204" i="15"/>
  <c r="H194" i="15"/>
  <c r="C269" i="15"/>
  <c r="C282" i="15"/>
  <c r="H282" i="15" s="1"/>
  <c r="H207" i="15"/>
  <c r="H211" i="15"/>
  <c r="C286" i="15"/>
  <c r="H203" i="15"/>
  <c r="C278" i="15"/>
  <c r="H278" i="15" s="1"/>
  <c r="E213" i="15"/>
  <c r="S13" i="49" s="1"/>
  <c r="D57" i="49" s="1"/>
  <c r="D96" i="49" s="1"/>
  <c r="E268" i="15"/>
  <c r="G213" i="37"/>
  <c r="U38" i="49" s="1"/>
  <c r="F82" i="49" s="1"/>
  <c r="F121" i="49" s="1"/>
  <c r="G268" i="37"/>
  <c r="G288" i="37" s="1"/>
  <c r="G313" i="37" s="1"/>
  <c r="G363" i="37" s="1"/>
  <c r="H199" i="37"/>
  <c r="C274" i="37"/>
  <c r="H202" i="37"/>
  <c r="C277" i="37"/>
  <c r="H130" i="44"/>
  <c r="H188" i="37"/>
  <c r="AL38" i="49"/>
  <c r="AQ38" i="49" s="1"/>
  <c r="H205" i="37"/>
  <c r="C280" i="37"/>
  <c r="H280" i="37" s="1"/>
  <c r="F213" i="37"/>
  <c r="T38" i="49" s="1"/>
  <c r="E82" i="49" s="1"/>
  <c r="E121" i="49" s="1"/>
  <c r="F268" i="37"/>
  <c r="H204" i="37"/>
  <c r="C279" i="37"/>
  <c r="H279" i="37" s="1"/>
  <c r="H206" i="37"/>
  <c r="C281" i="37"/>
  <c r="H203" i="37"/>
  <c r="C278" i="37"/>
  <c r="H278" i="37" s="1"/>
  <c r="C269" i="37"/>
  <c r="H194" i="37"/>
  <c r="H200" i="37"/>
  <c r="C275" i="37"/>
  <c r="H275" i="37" s="1"/>
  <c r="H201" i="37"/>
  <c r="C276" i="37"/>
  <c r="D213" i="37"/>
  <c r="R38" i="49" s="1"/>
  <c r="C82" i="49" s="1"/>
  <c r="C121" i="49" s="1"/>
  <c r="D268" i="37"/>
  <c r="H197" i="37"/>
  <c r="C272" i="37"/>
  <c r="H210" i="37"/>
  <c r="C285" i="37"/>
  <c r="H285" i="37" s="1"/>
  <c r="E213" i="37"/>
  <c r="S38" i="49" s="1"/>
  <c r="D82" i="49" s="1"/>
  <c r="D121" i="49" s="1"/>
  <c r="E268" i="37"/>
  <c r="H209" i="37"/>
  <c r="C284" i="37"/>
  <c r="H284" i="37" s="1"/>
  <c r="H195" i="37"/>
  <c r="C270" i="37"/>
  <c r="H198" i="37"/>
  <c r="C273" i="37"/>
  <c r="C213" i="37"/>
  <c r="H193" i="37"/>
  <c r="C268" i="37"/>
  <c r="H212" i="37"/>
  <c r="C287" i="37"/>
  <c r="H208" i="37"/>
  <c r="C283" i="37"/>
  <c r="H196" i="37"/>
  <c r="C271" i="37"/>
  <c r="H211" i="37"/>
  <c r="C286" i="37"/>
  <c r="H207" i="37"/>
  <c r="C282" i="37"/>
  <c r="H282" i="37" s="1"/>
  <c r="C275" i="20"/>
  <c r="H275" i="20" s="1"/>
  <c r="H200" i="20"/>
  <c r="C213" i="20"/>
  <c r="C268" i="20"/>
  <c r="H193" i="20"/>
  <c r="C284" i="20"/>
  <c r="H209" i="20"/>
  <c r="F268" i="20"/>
  <c r="F213" i="20"/>
  <c r="T18" i="49" s="1"/>
  <c r="E62" i="49" s="1"/>
  <c r="E101" i="49" s="1"/>
  <c r="C278" i="20"/>
  <c r="H203" i="20"/>
  <c r="C270" i="20"/>
  <c r="H195" i="20"/>
  <c r="C272" i="20"/>
  <c r="H197" i="20"/>
  <c r="C269" i="20"/>
  <c r="H194" i="20"/>
  <c r="E268" i="20"/>
  <c r="E213" i="20"/>
  <c r="S18" i="49" s="1"/>
  <c r="D62" i="49" s="1"/>
  <c r="D101" i="49" s="1"/>
  <c r="C282" i="20"/>
  <c r="H282" i="20" s="1"/>
  <c r="H207" i="20"/>
  <c r="C271" i="20"/>
  <c r="H196" i="20"/>
  <c r="C287" i="20"/>
  <c r="H212" i="20"/>
  <c r="C281" i="20"/>
  <c r="H206" i="20"/>
  <c r="C279" i="20"/>
  <c r="H279" i="20" s="1"/>
  <c r="H204" i="20"/>
  <c r="C285" i="20"/>
  <c r="H285" i="20" s="1"/>
  <c r="H210" i="20"/>
  <c r="C286" i="20"/>
  <c r="H211" i="20"/>
  <c r="C276" i="20"/>
  <c r="H201" i="20"/>
  <c r="C280" i="20"/>
  <c r="H280" i="20" s="1"/>
  <c r="H205" i="20"/>
  <c r="G268" i="20"/>
  <c r="C283" i="20"/>
  <c r="H208" i="20"/>
  <c r="C274" i="20"/>
  <c r="H199" i="20"/>
  <c r="C277" i="20"/>
  <c r="H277" i="20" s="1"/>
  <c r="H202" i="20"/>
  <c r="D268" i="20"/>
  <c r="D213" i="20"/>
  <c r="R18" i="49" s="1"/>
  <c r="C62" i="49" s="1"/>
  <c r="C101" i="49" s="1"/>
  <c r="C273" i="20"/>
  <c r="H198" i="20"/>
  <c r="C188" i="20"/>
  <c r="H168" i="20"/>
  <c r="C188" i="36"/>
  <c r="H168" i="36"/>
  <c r="C117" i="44"/>
  <c r="F188" i="36"/>
  <c r="AO37" i="49" s="1"/>
  <c r="F117" i="44"/>
  <c r="H171" i="36"/>
  <c r="C120" i="44"/>
  <c r="O37" i="49"/>
  <c r="J43" i="49"/>
  <c r="E117" i="44"/>
  <c r="E188" i="36"/>
  <c r="AN37" i="49" s="1"/>
  <c r="D204" i="36"/>
  <c r="D279" i="36" s="1"/>
  <c r="E209" i="36"/>
  <c r="E284" i="36" s="1"/>
  <c r="C197" i="36"/>
  <c r="F211" i="36"/>
  <c r="F286" i="36" s="1"/>
  <c r="E203" i="36"/>
  <c r="E278" i="36" s="1"/>
  <c r="C205" i="36"/>
  <c r="G204" i="36"/>
  <c r="G279" i="36" s="1"/>
  <c r="E198" i="36"/>
  <c r="E273" i="36" s="1"/>
  <c r="C209" i="36"/>
  <c r="C204" i="36"/>
  <c r="E212" i="36"/>
  <c r="E287" i="36" s="1"/>
  <c r="G206" i="36"/>
  <c r="G281" i="36" s="1"/>
  <c r="F207" i="36"/>
  <c r="F282" i="36" s="1"/>
  <c r="D195" i="36"/>
  <c r="D270" i="36" s="1"/>
  <c r="D206" i="36"/>
  <c r="D281" i="36" s="1"/>
  <c r="D193" i="36"/>
  <c r="C195" i="36"/>
  <c r="E208" i="36"/>
  <c r="E283" i="36" s="1"/>
  <c r="G200" i="36"/>
  <c r="G275" i="36" s="1"/>
  <c r="D194" i="36"/>
  <c r="D269" i="36" s="1"/>
  <c r="F194" i="36"/>
  <c r="F269" i="36" s="1"/>
  <c r="E210" i="36"/>
  <c r="E285" i="36" s="1"/>
  <c r="G197" i="36"/>
  <c r="G272" i="36" s="1"/>
  <c r="C201" i="36"/>
  <c r="D212" i="36"/>
  <c r="D287" i="36" s="1"/>
  <c r="E207" i="36"/>
  <c r="E282" i="36" s="1"/>
  <c r="C203" i="36"/>
  <c r="F195" i="36"/>
  <c r="F270" i="36" s="1"/>
  <c r="G203" i="36"/>
  <c r="G278" i="36" s="1"/>
  <c r="G195" i="36"/>
  <c r="G270" i="36" s="1"/>
  <c r="D197" i="36"/>
  <c r="D272" i="36" s="1"/>
  <c r="D211" i="36"/>
  <c r="D286" i="36" s="1"/>
  <c r="E196" i="36"/>
  <c r="E271" i="36" s="1"/>
  <c r="C200" i="36"/>
  <c r="F199" i="36"/>
  <c r="F274" i="36" s="1"/>
  <c r="C211" i="36"/>
  <c r="D207" i="36"/>
  <c r="D282" i="36" s="1"/>
  <c r="E195" i="36"/>
  <c r="E270" i="36" s="1"/>
  <c r="G194" i="36"/>
  <c r="G269" i="36" s="1"/>
  <c r="C210" i="36"/>
  <c r="G211" i="36"/>
  <c r="G286" i="36" s="1"/>
  <c r="G208" i="36"/>
  <c r="G283" i="36" s="1"/>
  <c r="D202" i="36"/>
  <c r="D277" i="36" s="1"/>
  <c r="G210" i="36"/>
  <c r="G285" i="36" s="1"/>
  <c r="F196" i="36"/>
  <c r="F271" i="36" s="1"/>
  <c r="C199" i="36"/>
  <c r="D200" i="36"/>
  <c r="D275" i="36" s="1"/>
  <c r="G205" i="36"/>
  <c r="G280" i="36" s="1"/>
  <c r="D201" i="36"/>
  <c r="D276" i="36" s="1"/>
  <c r="F201" i="36"/>
  <c r="F276" i="36" s="1"/>
  <c r="F197" i="36"/>
  <c r="F272" i="36" s="1"/>
  <c r="F203" i="36"/>
  <c r="F278" i="36" s="1"/>
  <c r="G196" i="36"/>
  <c r="G271" i="36" s="1"/>
  <c r="E202" i="36"/>
  <c r="E277" i="36" s="1"/>
  <c r="F204" i="36"/>
  <c r="F279" i="36" s="1"/>
  <c r="C206" i="36"/>
  <c r="D209" i="36"/>
  <c r="D284" i="36" s="1"/>
  <c r="E197" i="36"/>
  <c r="E272" i="36" s="1"/>
  <c r="F198" i="36"/>
  <c r="F273" i="36" s="1"/>
  <c r="G212" i="36"/>
  <c r="G287" i="36" s="1"/>
  <c r="E205" i="36"/>
  <c r="E280" i="36" s="1"/>
  <c r="G198" i="36"/>
  <c r="G273" i="36" s="1"/>
  <c r="D198" i="36"/>
  <c r="D273" i="36" s="1"/>
  <c r="E193" i="36"/>
  <c r="C202" i="36"/>
  <c r="D205" i="36"/>
  <c r="D280" i="36" s="1"/>
  <c r="F202" i="36"/>
  <c r="F277" i="36" s="1"/>
  <c r="G199" i="36"/>
  <c r="G274" i="36" s="1"/>
  <c r="D199" i="36"/>
  <c r="D274" i="36" s="1"/>
  <c r="F210" i="36"/>
  <c r="F285" i="36" s="1"/>
  <c r="C208" i="36"/>
  <c r="E204" i="36"/>
  <c r="E279" i="36" s="1"/>
  <c r="F193" i="36"/>
  <c r="C196" i="36"/>
  <c r="C194" i="36"/>
  <c r="C212" i="36"/>
  <c r="E200" i="36"/>
  <c r="E275" i="36" s="1"/>
  <c r="F208" i="36"/>
  <c r="F283" i="36" s="1"/>
  <c r="C198" i="36"/>
  <c r="G201" i="36"/>
  <c r="G276" i="36" s="1"/>
  <c r="E201" i="36"/>
  <c r="E276" i="36" s="1"/>
  <c r="F200" i="36"/>
  <c r="F275" i="36" s="1"/>
  <c r="G193" i="36"/>
  <c r="F205" i="36"/>
  <c r="F280" i="36" s="1"/>
  <c r="E199" i="36"/>
  <c r="E274" i="36" s="1"/>
  <c r="D208" i="36"/>
  <c r="D283" i="36" s="1"/>
  <c r="C193" i="36"/>
  <c r="G209" i="36"/>
  <c r="G284" i="36" s="1"/>
  <c r="E194" i="36"/>
  <c r="E269" i="36" s="1"/>
  <c r="G207" i="36"/>
  <c r="G282" i="36" s="1"/>
  <c r="G202" i="36"/>
  <c r="G277" i="36" s="1"/>
  <c r="C207" i="36"/>
  <c r="D196" i="36"/>
  <c r="D271" i="36" s="1"/>
  <c r="E211" i="36"/>
  <c r="E286" i="36" s="1"/>
  <c r="E206" i="36"/>
  <c r="E281" i="36" s="1"/>
  <c r="D210" i="36"/>
  <c r="D285" i="36" s="1"/>
  <c r="F206" i="36"/>
  <c r="F281" i="36" s="1"/>
  <c r="D203" i="36"/>
  <c r="D278" i="36" s="1"/>
  <c r="F209" i="36"/>
  <c r="F284" i="36" s="1"/>
  <c r="F212" i="36"/>
  <c r="F287" i="36" s="1"/>
  <c r="D188" i="36"/>
  <c r="AM37" i="49" s="1"/>
  <c r="D117" i="44"/>
  <c r="G117" i="44"/>
  <c r="G188" i="36"/>
  <c r="AP37" i="49" s="1"/>
  <c r="D268" i="57" l="1"/>
  <c r="D213" i="57"/>
  <c r="R19" i="49" s="1"/>
  <c r="C63" i="49" s="1"/>
  <c r="C102" i="49" s="1"/>
  <c r="H203" i="57"/>
  <c r="C278" i="57"/>
  <c r="H278" i="57" s="1"/>
  <c r="C287" i="57"/>
  <c r="H212" i="57"/>
  <c r="E213" i="57"/>
  <c r="S19" i="49" s="1"/>
  <c r="D63" i="49" s="1"/>
  <c r="D102" i="49" s="1"/>
  <c r="E268" i="57"/>
  <c r="H210" i="57"/>
  <c r="C285" i="57"/>
  <c r="H285" i="57" s="1"/>
  <c r="H199" i="57"/>
  <c r="C274" i="57"/>
  <c r="H274" i="57" s="1"/>
  <c r="C280" i="57"/>
  <c r="H280" i="57" s="1"/>
  <c r="H205" i="57"/>
  <c r="H207" i="57"/>
  <c r="C282" i="57"/>
  <c r="H282" i="57" s="1"/>
  <c r="C283" i="57"/>
  <c r="H208" i="57"/>
  <c r="C273" i="57"/>
  <c r="H198" i="57"/>
  <c r="C279" i="57"/>
  <c r="H279" i="57" s="1"/>
  <c r="H204" i="57"/>
  <c r="C276" i="57"/>
  <c r="H201" i="57"/>
  <c r="H188" i="57"/>
  <c r="AL19" i="49"/>
  <c r="AQ19" i="49" s="1"/>
  <c r="C275" i="57"/>
  <c r="H275" i="57" s="1"/>
  <c r="H200" i="57"/>
  <c r="C270" i="57"/>
  <c r="H195" i="57"/>
  <c r="H202" i="57"/>
  <c r="C277" i="57"/>
  <c r="H277" i="57" s="1"/>
  <c r="H211" i="57"/>
  <c r="C286" i="57"/>
  <c r="C272" i="57"/>
  <c r="H272" i="57" s="1"/>
  <c r="H197" i="57"/>
  <c r="H206" i="57"/>
  <c r="C281" i="57"/>
  <c r="G268" i="57"/>
  <c r="G288" i="57" s="1"/>
  <c r="G213" i="57"/>
  <c r="U19" i="49" s="1"/>
  <c r="F63" i="49" s="1"/>
  <c r="C271" i="57"/>
  <c r="H196" i="57"/>
  <c r="C269" i="57"/>
  <c r="H194" i="57"/>
  <c r="H193" i="57"/>
  <c r="C268" i="57"/>
  <c r="C213" i="57"/>
  <c r="C284" i="57"/>
  <c r="H284" i="57" s="1"/>
  <c r="H209" i="57"/>
  <c r="F213" i="57"/>
  <c r="T19" i="49" s="1"/>
  <c r="E63" i="49" s="1"/>
  <c r="F268" i="57"/>
  <c r="F288" i="57" s="1"/>
  <c r="H197" i="11"/>
  <c r="C272" i="11"/>
  <c r="H272" i="11" s="1"/>
  <c r="F268" i="11"/>
  <c r="F213" i="11"/>
  <c r="T10" i="49" s="1"/>
  <c r="E54" i="49" s="1"/>
  <c r="E93" i="49" s="1"/>
  <c r="C275" i="11"/>
  <c r="H275" i="11" s="1"/>
  <c r="H200" i="11"/>
  <c r="H211" i="11"/>
  <c r="C286" i="11"/>
  <c r="C213" i="11"/>
  <c r="H193" i="11"/>
  <c r="C268" i="11"/>
  <c r="D268" i="11"/>
  <c r="D213" i="11"/>
  <c r="R10" i="49" s="1"/>
  <c r="C54" i="49" s="1"/>
  <c r="C93" i="49" s="1"/>
  <c r="C273" i="11"/>
  <c r="H198" i="11"/>
  <c r="C269" i="11"/>
  <c r="H194" i="11"/>
  <c r="H204" i="11"/>
  <c r="C279" i="11"/>
  <c r="H279" i="11" s="1"/>
  <c r="C271" i="11"/>
  <c r="H196" i="11"/>
  <c r="C280" i="11"/>
  <c r="H280" i="11" s="1"/>
  <c r="H205" i="11"/>
  <c r="H201" i="11"/>
  <c r="C276" i="11"/>
  <c r="C270" i="11"/>
  <c r="H195" i="11"/>
  <c r="H208" i="11"/>
  <c r="C283" i="11"/>
  <c r="C281" i="11"/>
  <c r="H206" i="11"/>
  <c r="C287" i="11"/>
  <c r="H212" i="11"/>
  <c r="C282" i="11"/>
  <c r="H282" i="11" s="1"/>
  <c r="H207" i="11"/>
  <c r="G213" i="11"/>
  <c r="U10" i="49" s="1"/>
  <c r="F54" i="49" s="1"/>
  <c r="F93" i="49" s="1"/>
  <c r="G268" i="11"/>
  <c r="G288" i="11" s="1"/>
  <c r="G313" i="11" s="1"/>
  <c r="G363" i="11" s="1"/>
  <c r="C274" i="11"/>
  <c r="H274" i="11" s="1"/>
  <c r="H199" i="11"/>
  <c r="C277" i="11"/>
  <c r="H277" i="11" s="1"/>
  <c r="H202" i="11"/>
  <c r="C284" i="11"/>
  <c r="H284" i="11" s="1"/>
  <c r="H209" i="11"/>
  <c r="H203" i="11"/>
  <c r="C278" i="11"/>
  <c r="H278" i="11" s="1"/>
  <c r="H210" i="11"/>
  <c r="C285" i="11"/>
  <c r="E268" i="11"/>
  <c r="E213" i="11"/>
  <c r="S10" i="49" s="1"/>
  <c r="D54" i="49" s="1"/>
  <c r="D93" i="49" s="1"/>
  <c r="D51" i="49"/>
  <c r="D90" i="49" s="1"/>
  <c r="AQ7" i="49"/>
  <c r="H278" i="6"/>
  <c r="H120" i="44"/>
  <c r="E293" i="6"/>
  <c r="E343" i="6" s="1"/>
  <c r="E288" i="6"/>
  <c r="E313" i="6" s="1"/>
  <c r="E363" i="6" s="1"/>
  <c r="C310" i="6"/>
  <c r="C360" i="6" s="1"/>
  <c r="H285" i="6"/>
  <c r="F288" i="6"/>
  <c r="F313" i="6" s="1"/>
  <c r="F363" i="6" s="1"/>
  <c r="F293" i="6"/>
  <c r="F343" i="6" s="1"/>
  <c r="C312" i="6"/>
  <c r="C362" i="6" s="1"/>
  <c r="H287" i="6"/>
  <c r="H281" i="6"/>
  <c r="C306" i="6"/>
  <c r="C356" i="6" s="1"/>
  <c r="C295" i="6"/>
  <c r="C345" i="6" s="1"/>
  <c r="H270" i="6"/>
  <c r="H286" i="6"/>
  <c r="C311" i="6"/>
  <c r="C361" i="6" s="1"/>
  <c r="Q7" i="49"/>
  <c r="H213" i="6"/>
  <c r="H121" i="44"/>
  <c r="H269" i="6"/>
  <c r="C294" i="6"/>
  <c r="C344" i="6" s="1"/>
  <c r="H283" i="6"/>
  <c r="C308" i="6"/>
  <c r="C358" i="6" s="1"/>
  <c r="C299" i="6"/>
  <c r="C349" i="6" s="1"/>
  <c r="H274" i="6"/>
  <c r="C301" i="6"/>
  <c r="C351" i="6" s="1"/>
  <c r="H276" i="6"/>
  <c r="C288" i="6"/>
  <c r="C293" i="6"/>
  <c r="H268" i="6"/>
  <c r="D293" i="6"/>
  <c r="D343" i="6" s="1"/>
  <c r="D288" i="6"/>
  <c r="D313" i="6" s="1"/>
  <c r="D363" i="6" s="1"/>
  <c r="H271" i="6"/>
  <c r="C296" i="6"/>
  <c r="C346" i="6" s="1"/>
  <c r="H273" i="6"/>
  <c r="C298" i="6"/>
  <c r="C348" i="6" s="1"/>
  <c r="E268" i="9"/>
  <c r="E213" i="9"/>
  <c r="S8" i="49" s="1"/>
  <c r="D52" i="49" s="1"/>
  <c r="D91" i="49" s="1"/>
  <c r="F268" i="9"/>
  <c r="F213" i="9"/>
  <c r="T8" i="49" s="1"/>
  <c r="E52" i="49" s="1"/>
  <c r="E91" i="49" s="1"/>
  <c r="C272" i="9"/>
  <c r="H272" i="9" s="1"/>
  <c r="H197" i="9"/>
  <c r="C281" i="9"/>
  <c r="H206" i="9"/>
  <c r="C274" i="9"/>
  <c r="H199" i="9"/>
  <c r="C268" i="9"/>
  <c r="H193" i="9"/>
  <c r="C213" i="9"/>
  <c r="C286" i="9"/>
  <c r="H211" i="9"/>
  <c r="C287" i="9"/>
  <c r="H212" i="9"/>
  <c r="D268" i="9"/>
  <c r="D213" i="9"/>
  <c r="R8" i="49" s="1"/>
  <c r="C52" i="49" s="1"/>
  <c r="C91" i="49" s="1"/>
  <c r="C285" i="9"/>
  <c r="H285" i="9" s="1"/>
  <c r="H210" i="9"/>
  <c r="H200" i="9"/>
  <c r="C275" i="9"/>
  <c r="H275" i="9" s="1"/>
  <c r="C277" i="9"/>
  <c r="H277" i="9" s="1"/>
  <c r="H202" i="9"/>
  <c r="H203" i="9"/>
  <c r="C278" i="9"/>
  <c r="H278" i="9" s="1"/>
  <c r="H204" i="9"/>
  <c r="C279" i="9"/>
  <c r="H279" i="9" s="1"/>
  <c r="H201" i="9"/>
  <c r="C276" i="9"/>
  <c r="C282" i="9"/>
  <c r="H207" i="9"/>
  <c r="H208" i="9"/>
  <c r="C283" i="9"/>
  <c r="C270" i="9"/>
  <c r="H195" i="9"/>
  <c r="C280" i="9"/>
  <c r="H280" i="9" s="1"/>
  <c r="H205" i="9"/>
  <c r="C273" i="9"/>
  <c r="H198" i="9"/>
  <c r="C271" i="9"/>
  <c r="H196" i="9"/>
  <c r="C269" i="9"/>
  <c r="H194" i="9"/>
  <c r="G268" i="9"/>
  <c r="G288" i="9" s="1"/>
  <c r="G313" i="9" s="1"/>
  <c r="G363" i="9" s="1"/>
  <c r="G213" i="9"/>
  <c r="U8" i="49" s="1"/>
  <c r="F52" i="49" s="1"/>
  <c r="F91" i="49" s="1"/>
  <c r="H209" i="9"/>
  <c r="C284" i="9"/>
  <c r="H284" i="9" s="1"/>
  <c r="H188" i="9"/>
  <c r="AL8" i="49"/>
  <c r="AQ8" i="49" s="1"/>
  <c r="H135" i="44"/>
  <c r="C269" i="27"/>
  <c r="H194" i="27"/>
  <c r="C273" i="27"/>
  <c r="H198" i="27"/>
  <c r="C286" i="27"/>
  <c r="H211" i="27"/>
  <c r="H208" i="27"/>
  <c r="C283" i="27"/>
  <c r="H201" i="27"/>
  <c r="C276" i="27"/>
  <c r="C279" i="27"/>
  <c r="H204" i="27"/>
  <c r="G213" i="27"/>
  <c r="U27" i="49" s="1"/>
  <c r="F71" i="49" s="1"/>
  <c r="F110" i="49" s="1"/>
  <c r="G268" i="27"/>
  <c r="G288" i="27" s="1"/>
  <c r="G313" i="27" s="1"/>
  <c r="G363" i="27" s="1"/>
  <c r="H199" i="27"/>
  <c r="C274" i="27"/>
  <c r="C285" i="27"/>
  <c r="H210" i="27"/>
  <c r="F268" i="27"/>
  <c r="F213" i="27"/>
  <c r="T27" i="49" s="1"/>
  <c r="E71" i="49" s="1"/>
  <c r="E110" i="49" s="1"/>
  <c r="H203" i="27"/>
  <c r="C278" i="27"/>
  <c r="H278" i="27" s="1"/>
  <c r="C284" i="27"/>
  <c r="H284" i="27" s="1"/>
  <c r="H209" i="27"/>
  <c r="C275" i="27"/>
  <c r="H275" i="27" s="1"/>
  <c r="H200" i="27"/>
  <c r="C272" i="27"/>
  <c r="H272" i="27" s="1"/>
  <c r="H197" i="27"/>
  <c r="E268" i="27"/>
  <c r="E213" i="27"/>
  <c r="S27" i="49" s="1"/>
  <c r="D71" i="49" s="1"/>
  <c r="D110" i="49" s="1"/>
  <c r="C281" i="27"/>
  <c r="H206" i="27"/>
  <c r="C268" i="27"/>
  <c r="C213" i="27"/>
  <c r="H193" i="27"/>
  <c r="AL27" i="49"/>
  <c r="AQ27" i="49" s="1"/>
  <c r="H188" i="27"/>
  <c r="H202" i="27"/>
  <c r="C277" i="27"/>
  <c r="H277" i="27" s="1"/>
  <c r="C282" i="27"/>
  <c r="H282" i="27" s="1"/>
  <c r="H207" i="27"/>
  <c r="H196" i="27"/>
  <c r="C271" i="27"/>
  <c r="D213" i="27"/>
  <c r="R27" i="49" s="1"/>
  <c r="C71" i="49" s="1"/>
  <c r="C110" i="49" s="1"/>
  <c r="D268" i="27"/>
  <c r="C280" i="27"/>
  <c r="H280" i="27" s="1"/>
  <c r="H205" i="27"/>
  <c r="H195" i="27"/>
  <c r="C270" i="27"/>
  <c r="C287" i="27"/>
  <c r="H287" i="27" s="1"/>
  <c r="H212" i="27"/>
  <c r="C302" i="32"/>
  <c r="C352" i="32" s="1"/>
  <c r="H277" i="32"/>
  <c r="C294" i="32"/>
  <c r="C344" i="32" s="1"/>
  <c r="H269" i="32"/>
  <c r="C295" i="32"/>
  <c r="C345" i="32" s="1"/>
  <c r="H270" i="32"/>
  <c r="E293" i="32"/>
  <c r="E343" i="32" s="1"/>
  <c r="E288" i="32"/>
  <c r="E313" i="32" s="1"/>
  <c r="E363" i="32" s="1"/>
  <c r="H276" i="32"/>
  <c r="C301" i="32"/>
  <c r="C351" i="32" s="1"/>
  <c r="H360" i="32"/>
  <c r="H310" i="32"/>
  <c r="S30" i="48" s="1"/>
  <c r="D288" i="32"/>
  <c r="D313" i="32" s="1"/>
  <c r="D363" i="32" s="1"/>
  <c r="D293" i="32"/>
  <c r="D343" i="32" s="1"/>
  <c r="C308" i="32"/>
  <c r="C358" i="32" s="1"/>
  <c r="H283" i="32"/>
  <c r="C288" i="32"/>
  <c r="C293" i="32"/>
  <c r="H268" i="32"/>
  <c r="G288" i="32"/>
  <c r="G313" i="32" s="1"/>
  <c r="G363" i="32" s="1"/>
  <c r="H123" i="44"/>
  <c r="H213" i="32"/>
  <c r="Q32" i="49"/>
  <c r="H273" i="32"/>
  <c r="C298" i="32"/>
  <c r="C348" i="32" s="1"/>
  <c r="F288" i="32"/>
  <c r="F313" i="32" s="1"/>
  <c r="F363" i="32" s="1"/>
  <c r="F293" i="32"/>
  <c r="F343" i="32" s="1"/>
  <c r="H274" i="32"/>
  <c r="C299" i="32"/>
  <c r="C349" i="32" s="1"/>
  <c r="C296" i="32"/>
  <c r="C346" i="32" s="1"/>
  <c r="H271" i="32"/>
  <c r="AL32" i="49"/>
  <c r="AQ32" i="49" s="1"/>
  <c r="H188" i="32"/>
  <c r="H281" i="32"/>
  <c r="C306" i="32"/>
  <c r="C356" i="32" s="1"/>
  <c r="C304" i="32"/>
  <c r="C354" i="32" s="1"/>
  <c r="H279" i="32"/>
  <c r="C311" i="32"/>
  <c r="C361" i="32" s="1"/>
  <c r="H286" i="32"/>
  <c r="AO43" i="49"/>
  <c r="E137" i="44"/>
  <c r="H211" i="26"/>
  <c r="C286" i="26"/>
  <c r="H205" i="26"/>
  <c r="C280" i="26"/>
  <c r="H280" i="26" s="1"/>
  <c r="D213" i="26"/>
  <c r="R26" i="49" s="1"/>
  <c r="C69" i="49" s="1"/>
  <c r="C108" i="49" s="1"/>
  <c r="D268" i="26"/>
  <c r="H202" i="26"/>
  <c r="C277" i="26"/>
  <c r="H277" i="26" s="1"/>
  <c r="H210" i="26"/>
  <c r="C285" i="26"/>
  <c r="H285" i="26" s="1"/>
  <c r="H197" i="26"/>
  <c r="C272" i="26"/>
  <c r="H272" i="26" s="1"/>
  <c r="AC43" i="49"/>
  <c r="AD26" i="49" s="1"/>
  <c r="AJ43" i="49"/>
  <c r="AK26" i="49" s="1"/>
  <c r="H203" i="26"/>
  <c r="C278" i="26"/>
  <c r="H278" i="26" s="1"/>
  <c r="G213" i="26"/>
  <c r="U26" i="49" s="1"/>
  <c r="F69" i="49" s="1"/>
  <c r="G268" i="26"/>
  <c r="G288" i="26" s="1"/>
  <c r="H206" i="26"/>
  <c r="C281" i="26"/>
  <c r="H212" i="26"/>
  <c r="C287" i="26"/>
  <c r="H209" i="26"/>
  <c r="C284" i="26"/>
  <c r="H284" i="26" s="1"/>
  <c r="H188" i="26"/>
  <c r="AL26" i="49"/>
  <c r="AQ26" i="49" s="1"/>
  <c r="H208" i="26"/>
  <c r="C283" i="26"/>
  <c r="H194" i="26"/>
  <c r="C269" i="26"/>
  <c r="H201" i="26"/>
  <c r="C276" i="26"/>
  <c r="H207" i="26"/>
  <c r="C282" i="26"/>
  <c r="H282" i="26" s="1"/>
  <c r="H195" i="26"/>
  <c r="C270" i="26"/>
  <c r="H199" i="26"/>
  <c r="C274" i="26"/>
  <c r="H193" i="26"/>
  <c r="C213" i="26"/>
  <c r="C268" i="26"/>
  <c r="H200" i="26"/>
  <c r="C275" i="26"/>
  <c r="H275" i="26" s="1"/>
  <c r="F213" i="26"/>
  <c r="T26" i="49" s="1"/>
  <c r="E69" i="49" s="1"/>
  <c r="E108" i="49" s="1"/>
  <c r="F268" i="26"/>
  <c r="F288" i="26" s="1"/>
  <c r="F313" i="26" s="1"/>
  <c r="F363" i="26" s="1"/>
  <c r="H198" i="26"/>
  <c r="C273" i="26"/>
  <c r="H196" i="26"/>
  <c r="C271" i="26"/>
  <c r="E213" i="26"/>
  <c r="S26" i="49" s="1"/>
  <c r="D69" i="49" s="1"/>
  <c r="D108" i="49" s="1"/>
  <c r="E268" i="26"/>
  <c r="H204" i="26"/>
  <c r="C279" i="26"/>
  <c r="H279" i="26" s="1"/>
  <c r="AN43" i="49"/>
  <c r="G137" i="44"/>
  <c r="C273" i="16"/>
  <c r="H198" i="16"/>
  <c r="H195" i="16"/>
  <c r="C270" i="16"/>
  <c r="D268" i="16"/>
  <c r="D213" i="16"/>
  <c r="R14" i="49" s="1"/>
  <c r="C58" i="49" s="1"/>
  <c r="C97" i="49" s="1"/>
  <c r="C269" i="16"/>
  <c r="H194" i="16"/>
  <c r="C285" i="16"/>
  <c r="H285" i="16" s="1"/>
  <c r="H210" i="16"/>
  <c r="C213" i="16"/>
  <c r="C268" i="16"/>
  <c r="H193" i="16"/>
  <c r="C282" i="16"/>
  <c r="H282" i="16" s="1"/>
  <c r="H207" i="16"/>
  <c r="G268" i="16"/>
  <c r="G288" i="16" s="1"/>
  <c r="G213" i="16"/>
  <c r="U14" i="49" s="1"/>
  <c r="F58" i="49" s="1"/>
  <c r="H208" i="16"/>
  <c r="C283" i="16"/>
  <c r="C275" i="16"/>
  <c r="H275" i="16" s="1"/>
  <c r="H200" i="16"/>
  <c r="C280" i="16"/>
  <c r="H280" i="16" s="1"/>
  <c r="H205" i="16"/>
  <c r="E268" i="16"/>
  <c r="E213" i="16"/>
  <c r="S14" i="49" s="1"/>
  <c r="D58" i="49" s="1"/>
  <c r="D97" i="49" s="1"/>
  <c r="C271" i="16"/>
  <c r="H196" i="16"/>
  <c r="C274" i="16"/>
  <c r="H199" i="16"/>
  <c r="C277" i="16"/>
  <c r="H277" i="16" s="1"/>
  <c r="H202" i="16"/>
  <c r="C286" i="16"/>
  <c r="H211" i="16"/>
  <c r="F268" i="16"/>
  <c r="F213" i="16"/>
  <c r="T14" i="49" s="1"/>
  <c r="E58" i="49" s="1"/>
  <c r="E97" i="49" s="1"/>
  <c r="C284" i="16"/>
  <c r="H284" i="16" s="1"/>
  <c r="H209" i="16"/>
  <c r="C287" i="16"/>
  <c r="H212" i="16"/>
  <c r="H206" i="16"/>
  <c r="C281" i="16"/>
  <c r="C278" i="16"/>
  <c r="H278" i="16" s="1"/>
  <c r="H203" i="16"/>
  <c r="H204" i="16"/>
  <c r="C279" i="16"/>
  <c r="H279" i="16" s="1"/>
  <c r="H197" i="16"/>
  <c r="C272" i="16"/>
  <c r="H272" i="16" s="1"/>
  <c r="C276" i="16"/>
  <c r="H201" i="16"/>
  <c r="F78" i="49"/>
  <c r="H269" i="33"/>
  <c r="C294" i="33"/>
  <c r="C344" i="33" s="1"/>
  <c r="H272" i="33"/>
  <c r="C297" i="33"/>
  <c r="C347" i="33" s="1"/>
  <c r="C296" i="33"/>
  <c r="C346" i="33" s="1"/>
  <c r="H271" i="33"/>
  <c r="D293" i="33"/>
  <c r="D343" i="33" s="1"/>
  <c r="D288" i="33"/>
  <c r="D313" i="33" s="1"/>
  <c r="D363" i="33" s="1"/>
  <c r="C304" i="33"/>
  <c r="C354" i="33" s="1"/>
  <c r="H279" i="33"/>
  <c r="D78" i="49"/>
  <c r="D117" i="49" s="1"/>
  <c r="C295" i="33"/>
  <c r="C345" i="33" s="1"/>
  <c r="H270" i="33"/>
  <c r="Q34" i="49"/>
  <c r="H213" i="33"/>
  <c r="H360" i="33"/>
  <c r="H310" i="33"/>
  <c r="S32" i="48" s="1"/>
  <c r="E288" i="33"/>
  <c r="E313" i="33" s="1"/>
  <c r="E363" i="33" s="1"/>
  <c r="E293" i="33"/>
  <c r="E343" i="33" s="1"/>
  <c r="C312" i="33"/>
  <c r="C362" i="33" s="1"/>
  <c r="H287" i="33"/>
  <c r="C288" i="33"/>
  <c r="C293" i="33"/>
  <c r="H268" i="33"/>
  <c r="C299" i="33"/>
  <c r="C349" i="33" s="1"/>
  <c r="H274" i="33"/>
  <c r="C308" i="33"/>
  <c r="C358" i="33" s="1"/>
  <c r="H283" i="33"/>
  <c r="G288" i="33"/>
  <c r="H188" i="33"/>
  <c r="AL34" i="49"/>
  <c r="AQ34" i="49" s="1"/>
  <c r="F293" i="33"/>
  <c r="F343" i="33" s="1"/>
  <c r="F288" i="33"/>
  <c r="F313" i="33" s="1"/>
  <c r="F363" i="33" s="1"/>
  <c r="H273" i="33"/>
  <c r="C298" i="33"/>
  <c r="C348" i="33" s="1"/>
  <c r="H286" i="33"/>
  <c r="C311" i="33"/>
  <c r="C361" i="33" s="1"/>
  <c r="C301" i="33"/>
  <c r="C351" i="33" s="1"/>
  <c r="H276" i="33"/>
  <c r="H281" i="33"/>
  <c r="C306" i="33"/>
  <c r="C356" i="33" s="1"/>
  <c r="H198" i="34"/>
  <c r="C273" i="34"/>
  <c r="H199" i="34"/>
  <c r="C274" i="34"/>
  <c r="C281" i="34"/>
  <c r="H206" i="34"/>
  <c r="H200" i="34"/>
  <c r="C275" i="34"/>
  <c r="H275" i="34" s="1"/>
  <c r="H202" i="34"/>
  <c r="C277" i="34"/>
  <c r="H277" i="34" s="1"/>
  <c r="H207" i="34"/>
  <c r="C282" i="34"/>
  <c r="C286" i="34"/>
  <c r="H211" i="34"/>
  <c r="H195" i="34"/>
  <c r="C270" i="34"/>
  <c r="D137" i="44"/>
  <c r="G268" i="34"/>
  <c r="G288" i="34" s="1"/>
  <c r="G313" i="34" s="1"/>
  <c r="G363" i="34" s="1"/>
  <c r="G213" i="34"/>
  <c r="U35" i="49" s="1"/>
  <c r="F79" i="49" s="1"/>
  <c r="F118" i="49" s="1"/>
  <c r="C279" i="34"/>
  <c r="H279" i="34" s="1"/>
  <c r="H204" i="34"/>
  <c r="C280" i="34"/>
  <c r="H280" i="34" s="1"/>
  <c r="H205" i="34"/>
  <c r="C272" i="34"/>
  <c r="H272" i="34" s="1"/>
  <c r="H197" i="34"/>
  <c r="C271" i="34"/>
  <c r="H196" i="34"/>
  <c r="H212" i="34"/>
  <c r="C287" i="34"/>
  <c r="H287" i="34" s="1"/>
  <c r="D268" i="34"/>
  <c r="D213" i="34"/>
  <c r="R35" i="49" s="1"/>
  <c r="C79" i="49" s="1"/>
  <c r="C118" i="49" s="1"/>
  <c r="C213" i="34"/>
  <c r="C268" i="34"/>
  <c r="H193" i="34"/>
  <c r="AL35" i="49"/>
  <c r="AQ35" i="49" s="1"/>
  <c r="H188" i="34"/>
  <c r="E268" i="34"/>
  <c r="E213" i="34"/>
  <c r="S35" i="49" s="1"/>
  <c r="D79" i="49" s="1"/>
  <c r="D118" i="49" s="1"/>
  <c r="H210" i="34"/>
  <c r="C285" i="34"/>
  <c r="H285" i="34" s="1"/>
  <c r="H209" i="34"/>
  <c r="C284" i="34"/>
  <c r="H284" i="34" s="1"/>
  <c r="H208" i="34"/>
  <c r="C283" i="34"/>
  <c r="C269" i="34"/>
  <c r="H194" i="34"/>
  <c r="C278" i="34"/>
  <c r="H278" i="34" s="1"/>
  <c r="H203" i="34"/>
  <c r="C276" i="34"/>
  <c r="H201" i="34"/>
  <c r="F268" i="34"/>
  <c r="F213" i="34"/>
  <c r="T35" i="49" s="1"/>
  <c r="E79" i="49" s="1"/>
  <c r="E118" i="49" s="1"/>
  <c r="E268" i="17"/>
  <c r="E213" i="17"/>
  <c r="S15" i="49" s="1"/>
  <c r="D59" i="49" s="1"/>
  <c r="D98" i="49" s="1"/>
  <c r="H194" i="17"/>
  <c r="C269" i="17"/>
  <c r="C287" i="17"/>
  <c r="H287" i="17" s="1"/>
  <c r="H212" i="17"/>
  <c r="H198" i="17"/>
  <c r="C273" i="17"/>
  <c r="C270" i="17"/>
  <c r="H195" i="17"/>
  <c r="C280" i="17"/>
  <c r="H280" i="17" s="1"/>
  <c r="H205" i="17"/>
  <c r="H209" i="17"/>
  <c r="C284" i="17"/>
  <c r="H284" i="17" s="1"/>
  <c r="H207" i="17"/>
  <c r="C282" i="17"/>
  <c r="H282" i="17" s="1"/>
  <c r="H208" i="17"/>
  <c r="C283" i="17"/>
  <c r="C271" i="17"/>
  <c r="H196" i="17"/>
  <c r="C274" i="17"/>
  <c r="H199" i="17"/>
  <c r="C276" i="17"/>
  <c r="H276" i="17" s="1"/>
  <c r="H201" i="17"/>
  <c r="H193" i="17"/>
  <c r="C213" i="17"/>
  <c r="C268" i="17"/>
  <c r="D268" i="17"/>
  <c r="D213" i="17"/>
  <c r="R15" i="49" s="1"/>
  <c r="C59" i="49" s="1"/>
  <c r="C98" i="49" s="1"/>
  <c r="F268" i="17"/>
  <c r="F213" i="17"/>
  <c r="T15" i="49" s="1"/>
  <c r="E59" i="49" s="1"/>
  <c r="E98" i="49" s="1"/>
  <c r="H203" i="17"/>
  <c r="C278" i="17"/>
  <c r="H278" i="17" s="1"/>
  <c r="H197" i="17"/>
  <c r="C272" i="17"/>
  <c r="C286" i="17"/>
  <c r="H211" i="17"/>
  <c r="G213" i="17"/>
  <c r="U15" i="49" s="1"/>
  <c r="F59" i="49" s="1"/>
  <c r="F98" i="49" s="1"/>
  <c r="G268" i="17"/>
  <c r="G288" i="17" s="1"/>
  <c r="G313" i="17" s="1"/>
  <c r="G363" i="17" s="1"/>
  <c r="C279" i="17"/>
  <c r="H279" i="17" s="1"/>
  <c r="H204" i="17"/>
  <c r="H200" i="17"/>
  <c r="C275" i="17"/>
  <c r="H275" i="17" s="1"/>
  <c r="C281" i="17"/>
  <c r="H206" i="17"/>
  <c r="C285" i="17"/>
  <c r="H285" i="17" s="1"/>
  <c r="H210" i="17"/>
  <c r="C277" i="17"/>
  <c r="H202" i="17"/>
  <c r="H283" i="21"/>
  <c r="C308" i="21"/>
  <c r="C358" i="21" s="1"/>
  <c r="H213" i="21"/>
  <c r="Q20" i="49"/>
  <c r="C293" i="21"/>
  <c r="H268" i="21"/>
  <c r="C288" i="21"/>
  <c r="C297" i="21"/>
  <c r="C347" i="21" s="1"/>
  <c r="H272" i="21"/>
  <c r="H286" i="21"/>
  <c r="C311" i="21"/>
  <c r="C361" i="21" s="1"/>
  <c r="H360" i="21"/>
  <c r="H310" i="21"/>
  <c r="S18" i="48" s="1"/>
  <c r="H270" i="21"/>
  <c r="C295" i="21"/>
  <c r="C345" i="21" s="1"/>
  <c r="H273" i="21"/>
  <c r="C298" i="21"/>
  <c r="C348" i="21" s="1"/>
  <c r="H276" i="21"/>
  <c r="C301" i="21"/>
  <c r="C351" i="21" s="1"/>
  <c r="H269" i="21"/>
  <c r="C294" i="21"/>
  <c r="C344" i="21" s="1"/>
  <c r="D288" i="21"/>
  <c r="D313" i="21" s="1"/>
  <c r="D363" i="21" s="1"/>
  <c r="D293" i="21"/>
  <c r="D343" i="21" s="1"/>
  <c r="E293" i="21"/>
  <c r="E343" i="21" s="1"/>
  <c r="E288" i="21"/>
  <c r="E313" i="21" s="1"/>
  <c r="E363" i="21" s="1"/>
  <c r="H271" i="21"/>
  <c r="C296" i="21"/>
  <c r="C346" i="21" s="1"/>
  <c r="C312" i="21"/>
  <c r="C362" i="21" s="1"/>
  <c r="H287" i="21"/>
  <c r="C306" i="21"/>
  <c r="C356" i="21" s="1"/>
  <c r="H281" i="21"/>
  <c r="F293" i="21"/>
  <c r="F343" i="21" s="1"/>
  <c r="F288" i="21"/>
  <c r="F313" i="21" s="1"/>
  <c r="F363" i="21" s="1"/>
  <c r="C298" i="62"/>
  <c r="C348" i="62" s="1"/>
  <c r="H273" i="62"/>
  <c r="H213" i="62"/>
  <c r="Q22" i="49"/>
  <c r="C296" i="62"/>
  <c r="C346" i="62" s="1"/>
  <c r="H271" i="62"/>
  <c r="H118" i="44"/>
  <c r="C293" i="62"/>
  <c r="H268" i="62"/>
  <c r="C288" i="62"/>
  <c r="C295" i="62"/>
  <c r="C345" i="62" s="1"/>
  <c r="H270" i="62"/>
  <c r="C299" i="62"/>
  <c r="C349" i="62" s="1"/>
  <c r="H274" i="62"/>
  <c r="H269" i="62"/>
  <c r="C294" i="62"/>
  <c r="C344" i="62" s="1"/>
  <c r="D288" i="62"/>
  <c r="D313" i="62" s="1"/>
  <c r="D363" i="62" s="1"/>
  <c r="D293" i="62"/>
  <c r="D343" i="62" s="1"/>
  <c r="C306" i="62"/>
  <c r="C356" i="62" s="1"/>
  <c r="H281" i="62"/>
  <c r="C311" i="62"/>
  <c r="C361" i="62" s="1"/>
  <c r="H286" i="62"/>
  <c r="E288" i="62"/>
  <c r="E313" i="62" s="1"/>
  <c r="E363" i="62" s="1"/>
  <c r="E293" i="62"/>
  <c r="E343" i="62" s="1"/>
  <c r="H360" i="62"/>
  <c r="H310" i="62"/>
  <c r="S20" i="48" s="1"/>
  <c r="H283" i="62"/>
  <c r="C308" i="62"/>
  <c r="C358" i="62" s="1"/>
  <c r="AP43" i="49"/>
  <c r="AQ16" i="49"/>
  <c r="C271" i="18"/>
  <c r="H271" i="18" s="1"/>
  <c r="H196" i="18"/>
  <c r="C284" i="18"/>
  <c r="H284" i="18" s="1"/>
  <c r="H209" i="18"/>
  <c r="C274" i="18"/>
  <c r="H274" i="18" s="1"/>
  <c r="H199" i="18"/>
  <c r="C286" i="18"/>
  <c r="H211" i="18"/>
  <c r="D268" i="18"/>
  <c r="D213" i="18"/>
  <c r="R16" i="49" s="1"/>
  <c r="C60" i="49" s="1"/>
  <c r="C99" i="49" s="1"/>
  <c r="E268" i="18"/>
  <c r="E213" i="18"/>
  <c r="S16" i="49" s="1"/>
  <c r="D60" i="49" s="1"/>
  <c r="D99" i="49" s="1"/>
  <c r="C281" i="18"/>
  <c r="H206" i="18"/>
  <c r="F268" i="18"/>
  <c r="F213" i="18"/>
  <c r="T16" i="49" s="1"/>
  <c r="E60" i="49" s="1"/>
  <c r="E99" i="49" s="1"/>
  <c r="C273" i="18"/>
  <c r="H198" i="18"/>
  <c r="C282" i="18"/>
  <c r="H282" i="18" s="1"/>
  <c r="H207" i="18"/>
  <c r="C275" i="18"/>
  <c r="H275" i="18" s="1"/>
  <c r="H200" i="18"/>
  <c r="C277" i="18"/>
  <c r="H202" i="18"/>
  <c r="C272" i="18"/>
  <c r="H197" i="18"/>
  <c r="G213" i="18"/>
  <c r="U16" i="49" s="1"/>
  <c r="F60" i="49" s="1"/>
  <c r="G268" i="18"/>
  <c r="G288" i="18" s="1"/>
  <c r="C276" i="18"/>
  <c r="H276" i="18" s="1"/>
  <c r="H201" i="18"/>
  <c r="C268" i="18"/>
  <c r="H193" i="18"/>
  <c r="C213" i="18"/>
  <c r="C269" i="18"/>
  <c r="H194" i="18"/>
  <c r="C283" i="18"/>
  <c r="H208" i="18"/>
  <c r="C270" i="18"/>
  <c r="H195" i="18"/>
  <c r="C279" i="18"/>
  <c r="H204" i="18"/>
  <c r="C278" i="18"/>
  <c r="H278" i="18" s="1"/>
  <c r="H203" i="18"/>
  <c r="C287" i="18"/>
  <c r="H287" i="18" s="1"/>
  <c r="H212" i="18"/>
  <c r="C280" i="18"/>
  <c r="H280" i="18" s="1"/>
  <c r="H205" i="18"/>
  <c r="C285" i="18"/>
  <c r="H285" i="18" s="1"/>
  <c r="H210" i="18"/>
  <c r="H188" i="18"/>
  <c r="C280" i="35"/>
  <c r="H280" i="35" s="1"/>
  <c r="H205" i="35"/>
  <c r="H194" i="35"/>
  <c r="C269" i="35"/>
  <c r="E144" i="44"/>
  <c r="H211" i="35"/>
  <c r="C286" i="35"/>
  <c r="H209" i="35"/>
  <c r="C284" i="35"/>
  <c r="H284" i="35" s="1"/>
  <c r="F213" i="35"/>
  <c r="T36" i="49" s="1"/>
  <c r="E80" i="49" s="1"/>
  <c r="E119" i="49" s="1"/>
  <c r="F268" i="35"/>
  <c r="H195" i="35"/>
  <c r="C270" i="35"/>
  <c r="C213" i="35"/>
  <c r="H193" i="35"/>
  <c r="C268" i="35"/>
  <c r="G157" i="44"/>
  <c r="C156" i="44"/>
  <c r="C278" i="35"/>
  <c r="H278" i="35" s="1"/>
  <c r="H203" i="35"/>
  <c r="H210" i="35"/>
  <c r="C285" i="35"/>
  <c r="H285" i="35" s="1"/>
  <c r="C282" i="35"/>
  <c r="H282" i="35" s="1"/>
  <c r="H207" i="35"/>
  <c r="C283" i="35"/>
  <c r="H208" i="35"/>
  <c r="G213" i="35"/>
  <c r="U36" i="49" s="1"/>
  <c r="F80" i="49" s="1"/>
  <c r="F119" i="49" s="1"/>
  <c r="G268" i="35"/>
  <c r="G288" i="35" s="1"/>
  <c r="G313" i="35" s="1"/>
  <c r="G363" i="35" s="1"/>
  <c r="C275" i="35"/>
  <c r="H275" i="35" s="1"/>
  <c r="H200" i="35"/>
  <c r="C274" i="35"/>
  <c r="H199" i="35"/>
  <c r="E268" i="35"/>
  <c r="E213" i="35"/>
  <c r="S36" i="49" s="1"/>
  <c r="D80" i="49" s="1"/>
  <c r="D119" i="49" s="1"/>
  <c r="H212" i="35"/>
  <c r="C287" i="35"/>
  <c r="H287" i="35" s="1"/>
  <c r="C272" i="35"/>
  <c r="H197" i="35"/>
  <c r="C277" i="35"/>
  <c r="H202" i="35"/>
  <c r="H198" i="35"/>
  <c r="C273" i="35"/>
  <c r="D213" i="35"/>
  <c r="R36" i="49" s="1"/>
  <c r="C80" i="49" s="1"/>
  <c r="C119" i="49" s="1"/>
  <c r="D268" i="35"/>
  <c r="C148" i="44"/>
  <c r="H206" i="35"/>
  <c r="C281" i="35"/>
  <c r="H196" i="35"/>
  <c r="C271" i="35"/>
  <c r="C276" i="35"/>
  <c r="H201" i="35"/>
  <c r="C279" i="35"/>
  <c r="H279" i="35" s="1"/>
  <c r="H204" i="35"/>
  <c r="AL36" i="49"/>
  <c r="AQ36" i="49" s="1"/>
  <c r="H188" i="35"/>
  <c r="AM43" i="49"/>
  <c r="AQ28" i="49"/>
  <c r="F137" i="44"/>
  <c r="H270" i="19"/>
  <c r="C295" i="19"/>
  <c r="C345" i="19" s="1"/>
  <c r="H283" i="19"/>
  <c r="C308" i="19"/>
  <c r="C358" i="19" s="1"/>
  <c r="C293" i="19"/>
  <c r="H268" i="19"/>
  <c r="C288" i="19"/>
  <c r="C311" i="19"/>
  <c r="C361" i="19" s="1"/>
  <c r="H286" i="19"/>
  <c r="E293" i="19"/>
  <c r="E343" i="19" s="1"/>
  <c r="E288" i="19"/>
  <c r="E313" i="19" s="1"/>
  <c r="E363" i="19" s="1"/>
  <c r="F293" i="19"/>
  <c r="F343" i="19" s="1"/>
  <c r="F288" i="19"/>
  <c r="F313" i="19" s="1"/>
  <c r="F363" i="19" s="1"/>
  <c r="Q17" i="49"/>
  <c r="H213" i="19"/>
  <c r="H287" i="19"/>
  <c r="C312" i="19"/>
  <c r="C362" i="19" s="1"/>
  <c r="C294" i="19"/>
  <c r="C344" i="19" s="1"/>
  <c r="H269" i="19"/>
  <c r="C306" i="19"/>
  <c r="C356" i="19" s="1"/>
  <c r="H281" i="19"/>
  <c r="C298" i="19"/>
  <c r="C348" i="19" s="1"/>
  <c r="H273" i="19"/>
  <c r="H279" i="19"/>
  <c r="C304" i="19"/>
  <c r="C354" i="19" s="1"/>
  <c r="D293" i="19"/>
  <c r="D343" i="19" s="1"/>
  <c r="D288" i="19"/>
  <c r="D313" i="19" s="1"/>
  <c r="D363" i="19" s="1"/>
  <c r="C299" i="19"/>
  <c r="C349" i="19" s="1"/>
  <c r="H274" i="19"/>
  <c r="C301" i="19"/>
  <c r="C351" i="19" s="1"/>
  <c r="H276" i="19"/>
  <c r="H360" i="19"/>
  <c r="H310" i="19"/>
  <c r="S15" i="48" s="1"/>
  <c r="C296" i="19"/>
  <c r="C346" i="19" s="1"/>
  <c r="H271" i="19"/>
  <c r="C297" i="19"/>
  <c r="C347" i="19" s="1"/>
  <c r="H272" i="19"/>
  <c r="C154" i="44"/>
  <c r="F268" i="28"/>
  <c r="F213" i="28"/>
  <c r="T28" i="49" s="1"/>
  <c r="E72" i="49" s="1"/>
  <c r="E111" i="49" s="1"/>
  <c r="G143" i="44"/>
  <c r="D150" i="44"/>
  <c r="C144" i="44"/>
  <c r="C285" i="28"/>
  <c r="H285" i="28" s="1"/>
  <c r="H210" i="28"/>
  <c r="H198" i="28"/>
  <c r="C273" i="28"/>
  <c r="E147" i="44"/>
  <c r="G144" i="44"/>
  <c r="C155" i="44"/>
  <c r="H199" i="28"/>
  <c r="C274" i="28"/>
  <c r="C278" i="28"/>
  <c r="H278" i="28" s="1"/>
  <c r="H203" i="28"/>
  <c r="C283" i="28"/>
  <c r="H208" i="28"/>
  <c r="D141" i="44"/>
  <c r="G152" i="44"/>
  <c r="C270" i="28"/>
  <c r="H195" i="28"/>
  <c r="C284" i="28"/>
  <c r="H284" i="28" s="1"/>
  <c r="H209" i="28"/>
  <c r="H207" i="28"/>
  <c r="C282" i="28"/>
  <c r="H282" i="28" s="1"/>
  <c r="D268" i="28"/>
  <c r="D213" i="28"/>
  <c r="R28" i="49" s="1"/>
  <c r="C72" i="49" s="1"/>
  <c r="C111" i="49" s="1"/>
  <c r="E143" i="44"/>
  <c r="D149" i="44"/>
  <c r="G268" i="28"/>
  <c r="G288" i="28" s="1"/>
  <c r="G213" i="28"/>
  <c r="U28" i="49" s="1"/>
  <c r="F72" i="49" s="1"/>
  <c r="H212" i="28"/>
  <c r="C287" i="28"/>
  <c r="H287" i="28" s="1"/>
  <c r="C280" i="28"/>
  <c r="H280" i="28" s="1"/>
  <c r="H205" i="28"/>
  <c r="C271" i="28"/>
  <c r="H196" i="28"/>
  <c r="E213" i="28"/>
  <c r="S28" i="49" s="1"/>
  <c r="D72" i="49" s="1"/>
  <c r="D111" i="49" s="1"/>
  <c r="E268" i="28"/>
  <c r="C286" i="28"/>
  <c r="H211" i="28"/>
  <c r="C279" i="28"/>
  <c r="H204" i="28"/>
  <c r="C272" i="28"/>
  <c r="H272" i="28" s="1"/>
  <c r="H197" i="28"/>
  <c r="H200" i="28"/>
  <c r="C275" i="28"/>
  <c r="H275" i="28" s="1"/>
  <c r="C281" i="28"/>
  <c r="H206" i="28"/>
  <c r="C269" i="28"/>
  <c r="H194" i="28"/>
  <c r="H193" i="28"/>
  <c r="C268" i="28"/>
  <c r="C213" i="28"/>
  <c r="H202" i="28"/>
  <c r="C277" i="28"/>
  <c r="H277" i="28" s="1"/>
  <c r="H201" i="28"/>
  <c r="C276" i="28"/>
  <c r="H199" i="12"/>
  <c r="C274" i="12"/>
  <c r="F154" i="44"/>
  <c r="F144" i="44"/>
  <c r="C280" i="12"/>
  <c r="H280" i="12" s="1"/>
  <c r="H205" i="12"/>
  <c r="H208" i="12"/>
  <c r="C283" i="12"/>
  <c r="C285" i="12"/>
  <c r="H285" i="12" s="1"/>
  <c r="H210" i="12"/>
  <c r="C275" i="12"/>
  <c r="H275" i="12" s="1"/>
  <c r="H200" i="12"/>
  <c r="C287" i="12"/>
  <c r="H212" i="12"/>
  <c r="H203" i="12"/>
  <c r="C278" i="12"/>
  <c r="H278" i="12" s="1"/>
  <c r="H193" i="12"/>
  <c r="C213" i="12"/>
  <c r="C268" i="12"/>
  <c r="H197" i="12"/>
  <c r="C272" i="12"/>
  <c r="C273" i="12"/>
  <c r="H198" i="12"/>
  <c r="H207" i="12"/>
  <c r="C282" i="12"/>
  <c r="H282" i="12" s="1"/>
  <c r="C284" i="12"/>
  <c r="H284" i="12" s="1"/>
  <c r="H209" i="12"/>
  <c r="H202" i="12"/>
  <c r="C277" i="12"/>
  <c r="E268" i="12"/>
  <c r="E213" i="12"/>
  <c r="S11" i="49" s="1"/>
  <c r="D55" i="49" s="1"/>
  <c r="D94" i="49" s="1"/>
  <c r="G268" i="12"/>
  <c r="G288" i="12" s="1"/>
  <c r="G213" i="12"/>
  <c r="U11" i="49" s="1"/>
  <c r="F55" i="49" s="1"/>
  <c r="H204" i="12"/>
  <c r="C279" i="12"/>
  <c r="H279" i="12" s="1"/>
  <c r="C270" i="12"/>
  <c r="H195" i="12"/>
  <c r="H194" i="12"/>
  <c r="C269" i="12"/>
  <c r="D268" i="12"/>
  <c r="D213" i="12"/>
  <c r="R11" i="49" s="1"/>
  <c r="C55" i="49" s="1"/>
  <c r="C94" i="49" s="1"/>
  <c r="F268" i="12"/>
  <c r="F213" i="12"/>
  <c r="T11" i="49" s="1"/>
  <c r="E55" i="49" s="1"/>
  <c r="E94" i="49" s="1"/>
  <c r="H196" i="12"/>
  <c r="C271" i="12"/>
  <c r="C276" i="12"/>
  <c r="H201" i="12"/>
  <c r="C286" i="12"/>
  <c r="H211" i="12"/>
  <c r="H206" i="12"/>
  <c r="C281" i="12"/>
  <c r="D156" i="44"/>
  <c r="D155" i="44"/>
  <c r="D143" i="44"/>
  <c r="E151" i="44"/>
  <c r="E150" i="44"/>
  <c r="C143" i="44"/>
  <c r="F159" i="44"/>
  <c r="C146" i="44"/>
  <c r="E145" i="44"/>
  <c r="F160" i="44"/>
  <c r="G145" i="44"/>
  <c r="C147" i="44"/>
  <c r="E154" i="44"/>
  <c r="G213" i="20"/>
  <c r="U18" i="49" s="1"/>
  <c r="F62" i="49" s="1"/>
  <c r="G288" i="20"/>
  <c r="H284" i="20"/>
  <c r="G142" i="44"/>
  <c r="C150" i="44"/>
  <c r="F141" i="44"/>
  <c r="D144" i="44"/>
  <c r="D152" i="44"/>
  <c r="F152" i="44"/>
  <c r="G158" i="44"/>
  <c r="F151" i="44"/>
  <c r="D147" i="44"/>
  <c r="H278" i="20"/>
  <c r="D151" i="44"/>
  <c r="F142" i="44"/>
  <c r="E141" i="44"/>
  <c r="D160" i="44"/>
  <c r="E158" i="44"/>
  <c r="G146" i="44"/>
  <c r="E146" i="44"/>
  <c r="G156" i="44"/>
  <c r="E148" i="44"/>
  <c r="C145" i="44"/>
  <c r="F157" i="44"/>
  <c r="G160" i="44"/>
  <c r="F148" i="44"/>
  <c r="F156" i="44"/>
  <c r="C141" i="44"/>
  <c r="G153" i="44"/>
  <c r="F158" i="44"/>
  <c r="G154" i="44"/>
  <c r="C152" i="44"/>
  <c r="F153" i="44"/>
  <c r="D158" i="44"/>
  <c r="G147" i="44"/>
  <c r="F155" i="44"/>
  <c r="D153" i="44"/>
  <c r="G151" i="44"/>
  <c r="G150" i="44"/>
  <c r="E149" i="44"/>
  <c r="C157" i="44"/>
  <c r="E160" i="44"/>
  <c r="D142" i="44"/>
  <c r="E157" i="44"/>
  <c r="G149" i="44"/>
  <c r="G148" i="44"/>
  <c r="E159" i="44"/>
  <c r="E152" i="44"/>
  <c r="F150" i="44"/>
  <c r="C142" i="44"/>
  <c r="C159" i="44"/>
  <c r="E153" i="44"/>
  <c r="C151" i="44"/>
  <c r="E156" i="44"/>
  <c r="D159" i="44"/>
  <c r="E142" i="44"/>
  <c r="D154" i="44"/>
  <c r="C153" i="44"/>
  <c r="D146" i="44"/>
  <c r="C158" i="44"/>
  <c r="G155" i="44"/>
  <c r="C149" i="44"/>
  <c r="H272" i="15"/>
  <c r="C297" i="15"/>
  <c r="C347" i="15" s="1"/>
  <c r="E288" i="15"/>
  <c r="E313" i="15" s="1"/>
  <c r="E363" i="15" s="1"/>
  <c r="E293" i="15"/>
  <c r="E343" i="15" s="1"/>
  <c r="H281" i="15"/>
  <c r="C306" i="15"/>
  <c r="C356" i="15" s="1"/>
  <c r="H360" i="15"/>
  <c r="H310" i="15"/>
  <c r="S11" i="48" s="1"/>
  <c r="H269" i="15"/>
  <c r="C294" i="15"/>
  <c r="C344" i="15" s="1"/>
  <c r="D293" i="15"/>
  <c r="D343" i="15" s="1"/>
  <c r="D288" i="15"/>
  <c r="D313" i="15" s="1"/>
  <c r="D363" i="15" s="1"/>
  <c r="Q13" i="49"/>
  <c r="H213" i="15"/>
  <c r="D145" i="44"/>
  <c r="G159" i="44"/>
  <c r="E155" i="44"/>
  <c r="F145" i="44"/>
  <c r="D148" i="44"/>
  <c r="F149" i="44"/>
  <c r="C160" i="44"/>
  <c r="D157" i="44"/>
  <c r="F143" i="44"/>
  <c r="G141" i="44"/>
  <c r="F147" i="44"/>
  <c r="F293" i="15"/>
  <c r="F343" i="15" s="1"/>
  <c r="F288" i="15"/>
  <c r="F313" i="15" s="1"/>
  <c r="F363" i="15" s="1"/>
  <c r="C295" i="15"/>
  <c r="C345" i="15" s="1"/>
  <c r="H270" i="15"/>
  <c r="H304" i="15"/>
  <c r="M11" i="48" s="1"/>
  <c r="H354" i="15"/>
  <c r="H351" i="15"/>
  <c r="H301" i="15"/>
  <c r="J11" i="48" s="1"/>
  <c r="C288" i="15"/>
  <c r="C293" i="15"/>
  <c r="H268" i="15"/>
  <c r="H286" i="15"/>
  <c r="C311" i="15"/>
  <c r="C361" i="15" s="1"/>
  <c r="C308" i="15"/>
  <c r="C358" i="15" s="1"/>
  <c r="H283" i="15"/>
  <c r="C302" i="15"/>
  <c r="C352" i="15" s="1"/>
  <c r="H277" i="15"/>
  <c r="C298" i="15"/>
  <c r="C348" i="15" s="1"/>
  <c r="H273" i="15"/>
  <c r="H271" i="15"/>
  <c r="C296" i="15"/>
  <c r="C346" i="15" s="1"/>
  <c r="H287" i="37"/>
  <c r="C312" i="37"/>
  <c r="C362" i="37" s="1"/>
  <c r="H270" i="37"/>
  <c r="C295" i="37"/>
  <c r="C345" i="37" s="1"/>
  <c r="H272" i="37"/>
  <c r="C297" i="37"/>
  <c r="C347" i="37" s="1"/>
  <c r="F293" i="37"/>
  <c r="F343" i="37" s="1"/>
  <c r="F288" i="37"/>
  <c r="F313" i="37" s="1"/>
  <c r="F363" i="37" s="1"/>
  <c r="H269" i="37"/>
  <c r="C294" i="37"/>
  <c r="C344" i="37" s="1"/>
  <c r="C299" i="37"/>
  <c r="C349" i="37" s="1"/>
  <c r="H274" i="37"/>
  <c r="C311" i="37"/>
  <c r="C361" i="37" s="1"/>
  <c r="H286" i="37"/>
  <c r="D293" i="37"/>
  <c r="D343" i="37" s="1"/>
  <c r="D288" i="37"/>
  <c r="D313" i="37" s="1"/>
  <c r="D363" i="37" s="1"/>
  <c r="C288" i="37"/>
  <c r="H268" i="37"/>
  <c r="C293" i="37"/>
  <c r="H277" i="37"/>
  <c r="C302" i="37"/>
  <c r="C352" i="37" s="1"/>
  <c r="C296" i="37"/>
  <c r="C346" i="37" s="1"/>
  <c r="H271" i="37"/>
  <c r="E288" i="37"/>
  <c r="E313" i="37" s="1"/>
  <c r="E363" i="37" s="1"/>
  <c r="E293" i="37"/>
  <c r="E343" i="37" s="1"/>
  <c r="H276" i="37"/>
  <c r="C301" i="37"/>
  <c r="C351" i="37" s="1"/>
  <c r="H281" i="37"/>
  <c r="C306" i="37"/>
  <c r="C356" i="37" s="1"/>
  <c r="Q38" i="49"/>
  <c r="H213" i="37"/>
  <c r="H283" i="37"/>
  <c r="C308" i="37"/>
  <c r="C358" i="37" s="1"/>
  <c r="C298" i="37"/>
  <c r="C348" i="37" s="1"/>
  <c r="H273" i="37"/>
  <c r="H360" i="37"/>
  <c r="H310" i="37"/>
  <c r="S36" i="48" s="1"/>
  <c r="D293" i="20"/>
  <c r="D343" i="20" s="1"/>
  <c r="D288" i="20"/>
  <c r="D313" i="20" s="1"/>
  <c r="D363" i="20" s="1"/>
  <c r="C308" i="20"/>
  <c r="C358" i="20" s="1"/>
  <c r="H283" i="20"/>
  <c r="H287" i="20"/>
  <c r="C312" i="20"/>
  <c r="C362" i="20" s="1"/>
  <c r="F293" i="20"/>
  <c r="F343" i="20" s="1"/>
  <c r="F288" i="20"/>
  <c r="F313" i="20" s="1"/>
  <c r="F363" i="20" s="1"/>
  <c r="C294" i="20"/>
  <c r="C344" i="20" s="1"/>
  <c r="H269" i="20"/>
  <c r="H360" i="20"/>
  <c r="H310" i="20"/>
  <c r="S16" i="48" s="1"/>
  <c r="C296" i="20"/>
  <c r="C346" i="20" s="1"/>
  <c r="H271" i="20"/>
  <c r="C297" i="20"/>
  <c r="C347" i="20" s="1"/>
  <c r="H272" i="20"/>
  <c r="C311" i="20"/>
  <c r="C361" i="20" s="1"/>
  <c r="H286" i="20"/>
  <c r="AL18" i="49"/>
  <c r="AQ18" i="49" s="1"/>
  <c r="H188" i="20"/>
  <c r="C295" i="20"/>
  <c r="C345" i="20" s="1"/>
  <c r="H270" i="20"/>
  <c r="C288" i="20"/>
  <c r="C293" i="20"/>
  <c r="H268" i="20"/>
  <c r="Q18" i="49"/>
  <c r="H213" i="20"/>
  <c r="H273" i="20"/>
  <c r="C298" i="20"/>
  <c r="C348" i="20" s="1"/>
  <c r="C299" i="20"/>
  <c r="C349" i="20" s="1"/>
  <c r="H274" i="20"/>
  <c r="H276" i="20"/>
  <c r="C301" i="20"/>
  <c r="C351" i="20" s="1"/>
  <c r="H281" i="20"/>
  <c r="C306" i="20"/>
  <c r="C356" i="20" s="1"/>
  <c r="E293" i="20"/>
  <c r="E343" i="20" s="1"/>
  <c r="E288" i="20"/>
  <c r="E313" i="20" s="1"/>
  <c r="E363" i="20" s="1"/>
  <c r="D225" i="44"/>
  <c r="D249" i="44" s="1"/>
  <c r="D297" i="44" s="1"/>
  <c r="D187" i="46"/>
  <c r="D67" i="46" s="1"/>
  <c r="D43" i="46" s="1"/>
  <c r="E179" i="46"/>
  <c r="E59" i="46" s="1"/>
  <c r="E35" i="46" s="1"/>
  <c r="E217" i="44"/>
  <c r="E241" i="44" s="1"/>
  <c r="E289" i="44" s="1"/>
  <c r="E297" i="36"/>
  <c r="E347" i="36" s="1"/>
  <c r="F221" i="44"/>
  <c r="F245" i="44" s="1"/>
  <c r="F293" i="44" s="1"/>
  <c r="F183" i="46"/>
  <c r="F63" i="46" s="1"/>
  <c r="F39" i="46" s="1"/>
  <c r="G190" i="46"/>
  <c r="G70" i="46" s="1"/>
  <c r="G228" i="44"/>
  <c r="H200" i="36"/>
  <c r="C275" i="36"/>
  <c r="E227" i="44"/>
  <c r="E251" i="44" s="1"/>
  <c r="E299" i="44" s="1"/>
  <c r="E189" i="46"/>
  <c r="E69" i="46" s="1"/>
  <c r="E45" i="46" s="1"/>
  <c r="E308" i="36"/>
  <c r="E358" i="36" s="1"/>
  <c r="E228" i="44"/>
  <c r="E252" i="44" s="1"/>
  <c r="E300" i="44" s="1"/>
  <c r="E190" i="46"/>
  <c r="E70" i="46" s="1"/>
  <c r="E46" i="46" s="1"/>
  <c r="C279" i="36"/>
  <c r="H204" i="36"/>
  <c r="E229" i="44"/>
  <c r="E191" i="46"/>
  <c r="E71" i="46" s="1"/>
  <c r="F188" i="46"/>
  <c r="F68" i="46" s="1"/>
  <c r="F44" i="46" s="1"/>
  <c r="F226" i="44"/>
  <c r="F250" i="44" s="1"/>
  <c r="F298" i="44" s="1"/>
  <c r="E294" i="36"/>
  <c r="E344" i="36" s="1"/>
  <c r="E214" i="44"/>
  <c r="E238" i="44" s="1"/>
  <c r="E286" i="44" s="1"/>
  <c r="E176" i="46"/>
  <c r="E56" i="46" s="1"/>
  <c r="E32" i="46" s="1"/>
  <c r="E301" i="36"/>
  <c r="E351" i="36" s="1"/>
  <c r="E221" i="44"/>
  <c r="E245" i="44" s="1"/>
  <c r="E293" i="44" s="1"/>
  <c r="E183" i="46"/>
  <c r="E63" i="46" s="1"/>
  <c r="E39" i="46" s="1"/>
  <c r="F213" i="36"/>
  <c r="T37" i="49" s="1"/>
  <c r="F268" i="36"/>
  <c r="H202" i="36"/>
  <c r="C277" i="36"/>
  <c r="D229" i="44"/>
  <c r="D191" i="46"/>
  <c r="D71" i="46" s="1"/>
  <c r="D301" i="36"/>
  <c r="D351" i="36" s="1"/>
  <c r="D183" i="46"/>
  <c r="D63" i="46" s="1"/>
  <c r="D39" i="46" s="1"/>
  <c r="D221" i="44"/>
  <c r="D245" i="44" s="1"/>
  <c r="D293" i="44" s="1"/>
  <c r="G231" i="44"/>
  <c r="G193" i="46"/>
  <c r="G73" i="46" s="1"/>
  <c r="E296" i="36"/>
  <c r="E346" i="36" s="1"/>
  <c r="E216" i="44"/>
  <c r="E240" i="44" s="1"/>
  <c r="E288" i="44" s="1"/>
  <c r="E178" i="46"/>
  <c r="E58" i="46" s="1"/>
  <c r="E34" i="46" s="1"/>
  <c r="D312" i="36"/>
  <c r="D362" i="36" s="1"/>
  <c r="D194" i="46"/>
  <c r="D74" i="46" s="1"/>
  <c r="D50" i="46" s="1"/>
  <c r="D232" i="44"/>
  <c r="D256" i="44" s="1"/>
  <c r="D304" i="44" s="1"/>
  <c r="C270" i="36"/>
  <c r="H195" i="36"/>
  <c r="H209" i="36"/>
  <c r="C284" i="36"/>
  <c r="D224" i="44"/>
  <c r="D248" i="44" s="1"/>
  <c r="D296" i="44" s="1"/>
  <c r="D186" i="46"/>
  <c r="D66" i="46" s="1"/>
  <c r="D42" i="46" s="1"/>
  <c r="G222" i="44"/>
  <c r="G184" i="46"/>
  <c r="G64" i="46" s="1"/>
  <c r="H194" i="36"/>
  <c r="C269" i="36"/>
  <c r="F180" i="46"/>
  <c r="F60" i="46" s="1"/>
  <c r="F36" i="46" s="1"/>
  <c r="F218" i="44"/>
  <c r="F242" i="44" s="1"/>
  <c r="F290" i="44" s="1"/>
  <c r="E312" i="36"/>
  <c r="E362" i="36" s="1"/>
  <c r="E194" i="46"/>
  <c r="E74" i="46" s="1"/>
  <c r="E50" i="46" s="1"/>
  <c r="E232" i="44"/>
  <c r="E256" i="44" s="1"/>
  <c r="E304" i="44" s="1"/>
  <c r="D310" i="36"/>
  <c r="D360" i="36" s="1"/>
  <c r="D230" i="44"/>
  <c r="D254" i="44" s="1"/>
  <c r="D302" i="44" s="1"/>
  <c r="D192" i="46"/>
  <c r="D72" i="46" s="1"/>
  <c r="D48" i="46" s="1"/>
  <c r="G191" i="46"/>
  <c r="G71" i="46" s="1"/>
  <c r="G47" i="46" s="1"/>
  <c r="G229" i="44"/>
  <c r="G253" i="44" s="1"/>
  <c r="G301" i="44" s="1"/>
  <c r="G221" i="44"/>
  <c r="G183" i="46"/>
  <c r="G63" i="46" s="1"/>
  <c r="E224" i="44"/>
  <c r="E186" i="46"/>
  <c r="E66" i="46" s="1"/>
  <c r="E213" i="36"/>
  <c r="S37" i="49" s="1"/>
  <c r="E268" i="36"/>
  <c r="C281" i="36"/>
  <c r="H206" i="36"/>
  <c r="G225" i="44"/>
  <c r="G187" i="46"/>
  <c r="G67" i="46" s="1"/>
  <c r="H210" i="36"/>
  <c r="C285" i="36"/>
  <c r="D311" i="36"/>
  <c r="D361" i="36" s="1"/>
  <c r="D231" i="44"/>
  <c r="D255" i="44" s="1"/>
  <c r="D303" i="44" s="1"/>
  <c r="D193" i="46"/>
  <c r="D73" i="46" s="1"/>
  <c r="D49" i="46" s="1"/>
  <c r="C276" i="36"/>
  <c r="H201" i="36"/>
  <c r="D268" i="36"/>
  <c r="D213" i="36"/>
  <c r="R37" i="49" s="1"/>
  <c r="E298" i="36"/>
  <c r="E348" i="36" s="1"/>
  <c r="E218" i="44"/>
  <c r="E242" i="44" s="1"/>
  <c r="E290" i="44" s="1"/>
  <c r="E180" i="46"/>
  <c r="E60" i="46" s="1"/>
  <c r="E36" i="46" s="1"/>
  <c r="D185" i="46"/>
  <c r="D65" i="46" s="1"/>
  <c r="D223" i="44"/>
  <c r="E306" i="36"/>
  <c r="E356" i="36" s="1"/>
  <c r="E188" i="46"/>
  <c r="E68" i="46" s="1"/>
  <c r="E44" i="46" s="1"/>
  <c r="E226" i="44"/>
  <c r="E250" i="44" s="1"/>
  <c r="E298" i="44" s="1"/>
  <c r="C268" i="36"/>
  <c r="H193" i="36"/>
  <c r="C213" i="36"/>
  <c r="C273" i="36"/>
  <c r="H198" i="36"/>
  <c r="H208" i="36"/>
  <c r="C283" i="36"/>
  <c r="D298" i="36"/>
  <c r="D348" i="36" s="1"/>
  <c r="D180" i="46"/>
  <c r="D60" i="46" s="1"/>
  <c r="D36" i="46" s="1"/>
  <c r="D218" i="44"/>
  <c r="D242" i="44" s="1"/>
  <c r="D290" i="44" s="1"/>
  <c r="F224" i="44"/>
  <c r="F186" i="46"/>
  <c r="F66" i="46" s="1"/>
  <c r="D220" i="44"/>
  <c r="D182" i="46"/>
  <c r="D62" i="46" s="1"/>
  <c r="G214" i="44"/>
  <c r="G176" i="46"/>
  <c r="G56" i="46" s="1"/>
  <c r="D297" i="36"/>
  <c r="D347" i="36" s="1"/>
  <c r="D179" i="46"/>
  <c r="D59" i="46" s="1"/>
  <c r="D35" i="46" s="1"/>
  <c r="D217" i="44"/>
  <c r="D241" i="44" s="1"/>
  <c r="D289" i="44" s="1"/>
  <c r="G217" i="44"/>
  <c r="G179" i="46"/>
  <c r="G59" i="46" s="1"/>
  <c r="D306" i="36"/>
  <c r="D356" i="36" s="1"/>
  <c r="D188" i="46"/>
  <c r="D68" i="46" s="1"/>
  <c r="D44" i="46" s="1"/>
  <c r="D226" i="44"/>
  <c r="D250" i="44" s="1"/>
  <c r="D298" i="44" s="1"/>
  <c r="G224" i="44"/>
  <c r="G186" i="46"/>
  <c r="G66" i="46" s="1"/>
  <c r="G268" i="36"/>
  <c r="G213" i="36"/>
  <c r="U37" i="49" s="1"/>
  <c r="D222" i="44"/>
  <c r="D246" i="44" s="1"/>
  <c r="D294" i="44" s="1"/>
  <c r="D184" i="46"/>
  <c r="D64" i="46" s="1"/>
  <c r="D40" i="46" s="1"/>
  <c r="H203" i="36"/>
  <c r="C278" i="36"/>
  <c r="F220" i="44"/>
  <c r="F182" i="46"/>
  <c r="F62" i="46" s="1"/>
  <c r="D308" i="36"/>
  <c r="D358" i="36" s="1"/>
  <c r="D190" i="46"/>
  <c r="D70" i="46" s="1"/>
  <c r="D46" i="46" s="1"/>
  <c r="D228" i="44"/>
  <c r="D252" i="44" s="1"/>
  <c r="D300" i="44" s="1"/>
  <c r="F228" i="44"/>
  <c r="F252" i="44" s="1"/>
  <c r="F300" i="44" s="1"/>
  <c r="F190" i="46"/>
  <c r="F70" i="46" s="1"/>
  <c r="F46" i="46" s="1"/>
  <c r="F230" i="44"/>
  <c r="F192" i="46"/>
  <c r="F72" i="46" s="1"/>
  <c r="G218" i="44"/>
  <c r="G180" i="46"/>
  <c r="G60" i="46" s="1"/>
  <c r="E184" i="46"/>
  <c r="E64" i="46" s="1"/>
  <c r="E40" i="46" s="1"/>
  <c r="E222" i="44"/>
  <c r="E246" i="44" s="1"/>
  <c r="E294" i="44" s="1"/>
  <c r="C274" i="36"/>
  <c r="H199" i="36"/>
  <c r="E215" i="44"/>
  <c r="E239" i="44" s="1"/>
  <c r="E287" i="44" s="1"/>
  <c r="E177" i="46"/>
  <c r="E57" i="46" s="1"/>
  <c r="E33" i="46" s="1"/>
  <c r="G177" i="46"/>
  <c r="G57" i="46" s="1"/>
  <c r="G215" i="44"/>
  <c r="E230" i="44"/>
  <c r="E192" i="46"/>
  <c r="E72" i="46" s="1"/>
  <c r="D295" i="36"/>
  <c r="D345" i="36" s="1"/>
  <c r="D215" i="44"/>
  <c r="D239" i="44" s="1"/>
  <c r="D287" i="44" s="1"/>
  <c r="D177" i="46"/>
  <c r="D57" i="46" s="1"/>
  <c r="D33" i="46" s="1"/>
  <c r="H205" i="36"/>
  <c r="C280" i="36"/>
  <c r="C137" i="44"/>
  <c r="H117" i="44"/>
  <c r="F217" i="44"/>
  <c r="F241" i="44" s="1"/>
  <c r="F289" i="44" s="1"/>
  <c r="F179" i="46"/>
  <c r="F59" i="46" s="1"/>
  <c r="F35" i="46" s="1"/>
  <c r="F181" i="46"/>
  <c r="F61" i="46" s="1"/>
  <c r="F37" i="46" s="1"/>
  <c r="F219" i="44"/>
  <c r="F243" i="44" s="1"/>
  <c r="F291" i="44" s="1"/>
  <c r="H197" i="36"/>
  <c r="C272" i="36"/>
  <c r="G189" i="46"/>
  <c r="G69" i="46" s="1"/>
  <c r="G45" i="46" s="1"/>
  <c r="G227" i="44"/>
  <c r="G251" i="44" s="1"/>
  <c r="G299" i="44" s="1"/>
  <c r="E311" i="36"/>
  <c r="E361" i="36" s="1"/>
  <c r="E193" i="46"/>
  <c r="E73" i="46" s="1"/>
  <c r="E49" i="46" s="1"/>
  <c r="E231" i="44"/>
  <c r="E255" i="44" s="1"/>
  <c r="E303" i="44" s="1"/>
  <c r="D296" i="36"/>
  <c r="D346" i="36" s="1"/>
  <c r="D178" i="46"/>
  <c r="D58" i="46" s="1"/>
  <c r="D34" i="46" s="1"/>
  <c r="D216" i="44"/>
  <c r="D240" i="44" s="1"/>
  <c r="D288" i="44" s="1"/>
  <c r="E299" i="36"/>
  <c r="E349" i="36" s="1"/>
  <c r="E181" i="46"/>
  <c r="E61" i="46" s="1"/>
  <c r="E37" i="46" s="1"/>
  <c r="E219" i="44"/>
  <c r="E243" i="44" s="1"/>
  <c r="E291" i="44" s="1"/>
  <c r="E220" i="44"/>
  <c r="E182" i="46"/>
  <c r="E62" i="46" s="1"/>
  <c r="D299" i="36"/>
  <c r="D349" i="36" s="1"/>
  <c r="D219" i="44"/>
  <c r="D243" i="44" s="1"/>
  <c r="D291" i="44" s="1"/>
  <c r="D181" i="46"/>
  <c r="D61" i="46" s="1"/>
  <c r="D37" i="46" s="1"/>
  <c r="E225" i="44"/>
  <c r="E187" i="46"/>
  <c r="E67" i="46" s="1"/>
  <c r="G178" i="46"/>
  <c r="G58" i="46" s="1"/>
  <c r="G216" i="44"/>
  <c r="F216" i="44"/>
  <c r="F240" i="44" s="1"/>
  <c r="F288" i="44" s="1"/>
  <c r="F178" i="46"/>
  <c r="F58" i="46" s="1"/>
  <c r="F34" i="46" s="1"/>
  <c r="D189" i="46"/>
  <c r="D69" i="46" s="1"/>
  <c r="D45" i="46" s="1"/>
  <c r="D227" i="44"/>
  <c r="D251" i="44" s="1"/>
  <c r="D299" i="44" s="1"/>
  <c r="G223" i="44"/>
  <c r="G247" i="44" s="1"/>
  <c r="G295" i="44" s="1"/>
  <c r="G185" i="46"/>
  <c r="G65" i="46" s="1"/>
  <c r="G41" i="46" s="1"/>
  <c r="F176" i="46"/>
  <c r="F56" i="46" s="1"/>
  <c r="F32" i="46" s="1"/>
  <c r="F214" i="44"/>
  <c r="F238" i="44" s="1"/>
  <c r="F286" i="44" s="1"/>
  <c r="F189" i="46"/>
  <c r="F69" i="46" s="1"/>
  <c r="F45" i="46" s="1"/>
  <c r="F227" i="44"/>
  <c r="F251" i="44" s="1"/>
  <c r="F299" i="44" s="1"/>
  <c r="E223" i="44"/>
  <c r="E185" i="46"/>
  <c r="E65" i="46" s="1"/>
  <c r="F191" i="46"/>
  <c r="F71" i="46" s="1"/>
  <c r="F229" i="44"/>
  <c r="F184" i="46"/>
  <c r="F64" i="46" s="1"/>
  <c r="F40" i="46" s="1"/>
  <c r="F222" i="44"/>
  <c r="F246" i="44" s="1"/>
  <c r="F294" i="44" s="1"/>
  <c r="G220" i="44"/>
  <c r="G244" i="44" s="1"/>
  <c r="G292" i="44" s="1"/>
  <c r="G182" i="46"/>
  <c r="G62" i="46" s="1"/>
  <c r="G38" i="46" s="1"/>
  <c r="C271" i="36"/>
  <c r="H196" i="36"/>
  <c r="F194" i="46"/>
  <c r="F74" i="46" s="1"/>
  <c r="F50" i="46" s="1"/>
  <c r="F232" i="44"/>
  <c r="F256" i="44" s="1"/>
  <c r="F304" i="44" s="1"/>
  <c r="H207" i="36"/>
  <c r="C282" i="36"/>
  <c r="F187" i="46"/>
  <c r="F67" i="46" s="1"/>
  <c r="F225" i="44"/>
  <c r="H212" i="36"/>
  <c r="C287" i="36"/>
  <c r="G181" i="46"/>
  <c r="G61" i="46" s="1"/>
  <c r="G219" i="44"/>
  <c r="G232" i="44"/>
  <c r="G194" i="46"/>
  <c r="G74" i="46" s="1"/>
  <c r="F185" i="46"/>
  <c r="F65" i="46" s="1"/>
  <c r="F223" i="44"/>
  <c r="G230" i="44"/>
  <c r="G192" i="46"/>
  <c r="G72" i="46" s="1"/>
  <c r="C286" i="36"/>
  <c r="H211" i="36"/>
  <c r="F215" i="44"/>
  <c r="F239" i="44" s="1"/>
  <c r="F287" i="44" s="1"/>
  <c r="F177" i="46"/>
  <c r="F57" i="46" s="1"/>
  <c r="F33" i="46" s="1"/>
  <c r="D294" i="36"/>
  <c r="D344" i="36" s="1"/>
  <c r="D214" i="44"/>
  <c r="D238" i="44" s="1"/>
  <c r="D286" i="44" s="1"/>
  <c r="D176" i="46"/>
  <c r="D56" i="46" s="1"/>
  <c r="D32" i="46" s="1"/>
  <c r="G306" i="36"/>
  <c r="G356" i="36" s="1"/>
  <c r="G188" i="46"/>
  <c r="G68" i="46" s="1"/>
  <c r="G44" i="46" s="1"/>
  <c r="G226" i="44"/>
  <c r="G250" i="44" s="1"/>
  <c r="G298" i="44" s="1"/>
  <c r="F231" i="44"/>
  <c r="F255" i="44" s="1"/>
  <c r="F303" i="44" s="1"/>
  <c r="F193" i="46"/>
  <c r="F73" i="46" s="1"/>
  <c r="F49" i="46" s="1"/>
  <c r="O43" i="49"/>
  <c r="P37" i="49" s="1"/>
  <c r="AL37" i="49"/>
  <c r="H188" i="36"/>
  <c r="Q19" i="49" l="1"/>
  <c r="H213" i="57"/>
  <c r="C301" i="57"/>
  <c r="C351" i="57" s="1"/>
  <c r="H276" i="57"/>
  <c r="C288" i="57"/>
  <c r="H268" i="57"/>
  <c r="C293" i="57"/>
  <c r="C306" i="57"/>
  <c r="C356" i="57" s="1"/>
  <c r="H281" i="57"/>
  <c r="E293" i="57"/>
  <c r="E343" i="57" s="1"/>
  <c r="E288" i="57"/>
  <c r="E313" i="57" s="1"/>
  <c r="E363" i="57" s="1"/>
  <c r="H270" i="57"/>
  <c r="C295" i="57"/>
  <c r="C345" i="57" s="1"/>
  <c r="H287" i="57"/>
  <c r="C312" i="57"/>
  <c r="C362" i="57" s="1"/>
  <c r="H269" i="57"/>
  <c r="C294" i="57"/>
  <c r="C344" i="57" s="1"/>
  <c r="H273" i="57"/>
  <c r="C298" i="57"/>
  <c r="C348" i="57" s="1"/>
  <c r="H286" i="57"/>
  <c r="C311" i="57"/>
  <c r="C361" i="57" s="1"/>
  <c r="H310" i="57"/>
  <c r="S17" i="48" s="1"/>
  <c r="H360" i="57"/>
  <c r="H271" i="57"/>
  <c r="C296" i="57"/>
  <c r="C346" i="57" s="1"/>
  <c r="H283" i="57"/>
  <c r="C308" i="57"/>
  <c r="C358" i="57" s="1"/>
  <c r="D293" i="57"/>
  <c r="D343" i="57" s="1"/>
  <c r="D288" i="57"/>
  <c r="D313" i="57" s="1"/>
  <c r="D363" i="57" s="1"/>
  <c r="C312" i="11"/>
  <c r="C362" i="11" s="1"/>
  <c r="H287" i="11"/>
  <c r="H269" i="11"/>
  <c r="C294" i="11"/>
  <c r="C344" i="11" s="1"/>
  <c r="C311" i="11"/>
  <c r="C361" i="11" s="1"/>
  <c r="H286" i="11"/>
  <c r="H281" i="11"/>
  <c r="C306" i="11"/>
  <c r="C356" i="11" s="1"/>
  <c r="C298" i="11"/>
  <c r="C348" i="11" s="1"/>
  <c r="H273" i="11"/>
  <c r="C308" i="11"/>
  <c r="C358" i="11" s="1"/>
  <c r="H283" i="11"/>
  <c r="H271" i="11"/>
  <c r="C296" i="11"/>
  <c r="C346" i="11" s="1"/>
  <c r="D293" i="11"/>
  <c r="D343" i="11" s="1"/>
  <c r="D288" i="11"/>
  <c r="D313" i="11" s="1"/>
  <c r="D363" i="11" s="1"/>
  <c r="H268" i="11"/>
  <c r="C293" i="11"/>
  <c r="C288" i="11"/>
  <c r="F288" i="11"/>
  <c r="F313" i="11" s="1"/>
  <c r="F363" i="11" s="1"/>
  <c r="F293" i="11"/>
  <c r="F343" i="11" s="1"/>
  <c r="E288" i="11"/>
  <c r="E313" i="11" s="1"/>
  <c r="E363" i="11" s="1"/>
  <c r="E293" i="11"/>
  <c r="E343" i="11" s="1"/>
  <c r="H307" i="11"/>
  <c r="P8" i="48" s="1"/>
  <c r="H357" i="11"/>
  <c r="C295" i="11"/>
  <c r="C345" i="11" s="1"/>
  <c r="H270" i="11"/>
  <c r="H285" i="11"/>
  <c r="C310" i="11"/>
  <c r="C360" i="11" s="1"/>
  <c r="C301" i="11"/>
  <c r="C351" i="11" s="1"/>
  <c r="H276" i="11"/>
  <c r="Q10" i="49"/>
  <c r="H213" i="11"/>
  <c r="H346" i="6"/>
  <c r="H296" i="6"/>
  <c r="E5" i="48" s="1"/>
  <c r="H349" i="6"/>
  <c r="H299" i="6"/>
  <c r="H5" i="48" s="1"/>
  <c r="V7" i="49"/>
  <c r="B51" i="49"/>
  <c r="B90" i="49" s="1"/>
  <c r="H361" i="6"/>
  <c r="H311" i="6"/>
  <c r="T5" i="48" s="1"/>
  <c r="H343" i="6"/>
  <c r="H293" i="6"/>
  <c r="B5" i="48" s="1"/>
  <c r="H358" i="6"/>
  <c r="H308" i="6"/>
  <c r="Q5" i="48" s="1"/>
  <c r="H345" i="6"/>
  <c r="H295" i="6"/>
  <c r="D5" i="48" s="1"/>
  <c r="H310" i="6"/>
  <c r="S5" i="48" s="1"/>
  <c r="H360" i="6"/>
  <c r="F320" i="6"/>
  <c r="D338" i="6"/>
  <c r="F326" i="6"/>
  <c r="C326" i="6"/>
  <c r="C335" i="6"/>
  <c r="C334" i="6"/>
  <c r="C321" i="6"/>
  <c r="D337" i="6"/>
  <c r="D335" i="6"/>
  <c r="F331" i="6"/>
  <c r="F323" i="6"/>
  <c r="D328" i="6"/>
  <c r="F319" i="6"/>
  <c r="E322" i="6"/>
  <c r="E321" i="6"/>
  <c r="C331" i="6"/>
  <c r="F321" i="6"/>
  <c r="D318" i="6"/>
  <c r="E334" i="6"/>
  <c r="C329" i="6"/>
  <c r="H325" i="6"/>
  <c r="G327" i="6"/>
  <c r="D322" i="6"/>
  <c r="C319" i="6"/>
  <c r="E338" i="6"/>
  <c r="D324" i="6"/>
  <c r="F332" i="6"/>
  <c r="G328" i="6"/>
  <c r="C343" i="6"/>
  <c r="E320" i="6"/>
  <c r="C325" i="6"/>
  <c r="E330" i="6"/>
  <c r="D332" i="6"/>
  <c r="D330" i="6"/>
  <c r="F328" i="6"/>
  <c r="F329" i="6"/>
  <c r="F324" i="6"/>
  <c r="G333" i="6"/>
  <c r="G337" i="6"/>
  <c r="G319" i="6"/>
  <c r="E337" i="6"/>
  <c r="H327" i="6"/>
  <c r="C336" i="6"/>
  <c r="G324" i="6"/>
  <c r="F322" i="6"/>
  <c r="G326" i="6"/>
  <c r="E319" i="6"/>
  <c r="F337" i="6"/>
  <c r="E333" i="6"/>
  <c r="G335" i="6"/>
  <c r="H322" i="6"/>
  <c r="D321" i="6"/>
  <c r="G330" i="6"/>
  <c r="D334" i="6"/>
  <c r="F336" i="6"/>
  <c r="D325" i="6"/>
  <c r="G320" i="6"/>
  <c r="C328" i="6"/>
  <c r="G322" i="6"/>
  <c r="E329" i="6"/>
  <c r="E332" i="6"/>
  <c r="D336" i="6"/>
  <c r="E324" i="6"/>
  <c r="G325" i="6"/>
  <c r="G336" i="6"/>
  <c r="F330" i="6"/>
  <c r="D320" i="6"/>
  <c r="G323" i="6"/>
  <c r="D319" i="6"/>
  <c r="F335" i="6"/>
  <c r="C323" i="6"/>
  <c r="C320" i="6"/>
  <c r="C324" i="6"/>
  <c r="G318" i="6"/>
  <c r="D326" i="6"/>
  <c r="D333" i="6"/>
  <c r="G334" i="6"/>
  <c r="C330" i="6"/>
  <c r="E335" i="6"/>
  <c r="G332" i="6"/>
  <c r="H334" i="6"/>
  <c r="E331" i="6"/>
  <c r="G321" i="6"/>
  <c r="E323" i="6"/>
  <c r="G329" i="6"/>
  <c r="H328" i="6"/>
  <c r="E325" i="6"/>
  <c r="H329" i="6"/>
  <c r="C318" i="6"/>
  <c r="C322" i="6"/>
  <c r="H332" i="6"/>
  <c r="G331" i="6"/>
  <c r="F333" i="6"/>
  <c r="D331" i="6"/>
  <c r="G338" i="6"/>
  <c r="F318" i="6"/>
  <c r="F325" i="6"/>
  <c r="F327" i="6"/>
  <c r="H330" i="6"/>
  <c r="D327" i="6"/>
  <c r="C332" i="6"/>
  <c r="D323" i="6"/>
  <c r="F338" i="6"/>
  <c r="E318" i="6"/>
  <c r="C337" i="6"/>
  <c r="C327" i="6"/>
  <c r="F334" i="6"/>
  <c r="E336" i="6"/>
  <c r="C333" i="6"/>
  <c r="E327" i="6"/>
  <c r="E328" i="6"/>
  <c r="E326" i="6"/>
  <c r="D329" i="6"/>
  <c r="C313" i="6"/>
  <c r="C363" i="6" s="1"/>
  <c r="H288" i="6"/>
  <c r="H344" i="6"/>
  <c r="H294" i="6"/>
  <c r="C5" i="48" s="1"/>
  <c r="H348" i="6"/>
  <c r="H298" i="6"/>
  <c r="G5" i="48" s="1"/>
  <c r="H351" i="6"/>
  <c r="H301" i="6"/>
  <c r="J5" i="48" s="1"/>
  <c r="H356" i="6"/>
  <c r="H306" i="6"/>
  <c r="O5" i="48" s="1"/>
  <c r="H362" i="6"/>
  <c r="H312" i="6"/>
  <c r="U5" i="48" s="1"/>
  <c r="C312" i="9"/>
  <c r="C362" i="9" s="1"/>
  <c r="H287" i="9"/>
  <c r="H276" i="9"/>
  <c r="C301" i="9"/>
  <c r="C351" i="9" s="1"/>
  <c r="H350" i="9"/>
  <c r="H300" i="9"/>
  <c r="H281" i="9"/>
  <c r="C306" i="9"/>
  <c r="C356" i="9" s="1"/>
  <c r="H269" i="9"/>
  <c r="C294" i="9"/>
  <c r="C344" i="9" s="1"/>
  <c r="H270" i="9"/>
  <c r="C295" i="9"/>
  <c r="C345" i="9" s="1"/>
  <c r="C311" i="9"/>
  <c r="C361" i="9" s="1"/>
  <c r="H286" i="9"/>
  <c r="H213" i="9"/>
  <c r="Q8" i="49"/>
  <c r="H271" i="9"/>
  <c r="C296" i="9"/>
  <c r="C346" i="9" s="1"/>
  <c r="H283" i="9"/>
  <c r="C308" i="9"/>
  <c r="C358" i="9" s="1"/>
  <c r="C288" i="9"/>
  <c r="H268" i="9"/>
  <c r="C293" i="9"/>
  <c r="F293" i="9"/>
  <c r="F343" i="9" s="1"/>
  <c r="F288" i="9"/>
  <c r="F313" i="9" s="1"/>
  <c r="F363" i="9" s="1"/>
  <c r="H352" i="9"/>
  <c r="H302" i="9"/>
  <c r="H273" i="9"/>
  <c r="C298" i="9"/>
  <c r="C348" i="9" s="1"/>
  <c r="D288" i="9"/>
  <c r="D313" i="9" s="1"/>
  <c r="D363" i="9" s="1"/>
  <c r="D293" i="9"/>
  <c r="D343" i="9" s="1"/>
  <c r="C307" i="9"/>
  <c r="C357" i="9" s="1"/>
  <c r="H282" i="9"/>
  <c r="C299" i="9"/>
  <c r="C349" i="9" s="1"/>
  <c r="H274" i="9"/>
  <c r="E293" i="9"/>
  <c r="E343" i="9" s="1"/>
  <c r="E288" i="9"/>
  <c r="E313" i="9" s="1"/>
  <c r="E363" i="9" s="1"/>
  <c r="H137" i="44"/>
  <c r="H307" i="27"/>
  <c r="P25" i="48" s="1"/>
  <c r="H357" i="27"/>
  <c r="H274" i="27"/>
  <c r="C299" i="27"/>
  <c r="C349" i="27" s="1"/>
  <c r="C308" i="27"/>
  <c r="C358" i="27" s="1"/>
  <c r="H283" i="27"/>
  <c r="C306" i="27"/>
  <c r="C356" i="27" s="1"/>
  <c r="H281" i="27"/>
  <c r="H359" i="27"/>
  <c r="H309" i="27"/>
  <c r="R25" i="48" s="1"/>
  <c r="D293" i="27"/>
  <c r="D343" i="27" s="1"/>
  <c r="D288" i="27"/>
  <c r="D313" i="27" s="1"/>
  <c r="D363" i="27" s="1"/>
  <c r="E293" i="27"/>
  <c r="E343" i="27" s="1"/>
  <c r="E288" i="27"/>
  <c r="E313" i="27" s="1"/>
  <c r="E363" i="27" s="1"/>
  <c r="H286" i="27"/>
  <c r="C311" i="27"/>
  <c r="C361" i="27" s="1"/>
  <c r="H271" i="27"/>
  <c r="C296" i="27"/>
  <c r="C346" i="27" s="1"/>
  <c r="F288" i="27"/>
  <c r="F313" i="27" s="1"/>
  <c r="F363" i="27" s="1"/>
  <c r="F293" i="27"/>
  <c r="F343" i="27" s="1"/>
  <c r="C304" i="27"/>
  <c r="C354" i="27" s="1"/>
  <c r="H279" i="27"/>
  <c r="C298" i="27"/>
  <c r="C348" i="27" s="1"/>
  <c r="H273" i="27"/>
  <c r="H362" i="27"/>
  <c r="H312" i="27"/>
  <c r="U25" i="48" s="1"/>
  <c r="H213" i="27"/>
  <c r="Q27" i="49"/>
  <c r="H276" i="27"/>
  <c r="C301" i="27"/>
  <c r="C351" i="27" s="1"/>
  <c r="H270" i="27"/>
  <c r="C295" i="27"/>
  <c r="C345" i="27" s="1"/>
  <c r="C288" i="27"/>
  <c r="H268" i="27"/>
  <c r="C293" i="27"/>
  <c r="H350" i="27"/>
  <c r="H300" i="27"/>
  <c r="I25" i="48" s="1"/>
  <c r="C310" i="27"/>
  <c r="C360" i="27" s="1"/>
  <c r="H285" i="27"/>
  <c r="C294" i="27"/>
  <c r="C344" i="27" s="1"/>
  <c r="H269" i="27"/>
  <c r="H348" i="32"/>
  <c r="H298" i="32"/>
  <c r="G30" i="48" s="1"/>
  <c r="H308" i="32"/>
  <c r="Q30" i="48" s="1"/>
  <c r="H358" i="32"/>
  <c r="H361" i="32"/>
  <c r="H311" i="32"/>
  <c r="T30" i="48" s="1"/>
  <c r="H346" i="32"/>
  <c r="H296" i="32"/>
  <c r="E30" i="48" s="1"/>
  <c r="V32" i="49"/>
  <c r="B76" i="49"/>
  <c r="B115" i="49" s="1"/>
  <c r="H345" i="32"/>
  <c r="H295" i="32"/>
  <c r="D30" i="48" s="1"/>
  <c r="H304" i="32"/>
  <c r="M30" i="48" s="1"/>
  <c r="H354" i="32"/>
  <c r="H299" i="32"/>
  <c r="H30" i="48" s="1"/>
  <c r="H349" i="32"/>
  <c r="H294" i="32"/>
  <c r="C30" i="48" s="1"/>
  <c r="H344" i="32"/>
  <c r="H343" i="32"/>
  <c r="H293" i="32"/>
  <c r="B30" i="48" s="1"/>
  <c r="H356" i="32"/>
  <c r="H306" i="32"/>
  <c r="O30" i="48" s="1"/>
  <c r="F324" i="32"/>
  <c r="D328" i="32"/>
  <c r="F319" i="32"/>
  <c r="E332" i="32"/>
  <c r="G336" i="32"/>
  <c r="D330" i="32"/>
  <c r="C326" i="32"/>
  <c r="D329" i="32"/>
  <c r="D321" i="32"/>
  <c r="H335" i="32"/>
  <c r="D322" i="32"/>
  <c r="G334" i="32"/>
  <c r="E319" i="32"/>
  <c r="F336" i="32"/>
  <c r="H329" i="32"/>
  <c r="D332" i="32"/>
  <c r="H337" i="32"/>
  <c r="D337" i="32"/>
  <c r="C324" i="32"/>
  <c r="D334" i="32"/>
  <c r="F327" i="32"/>
  <c r="F326" i="32"/>
  <c r="D320" i="32"/>
  <c r="D331" i="32"/>
  <c r="G326" i="32"/>
  <c r="E330" i="32"/>
  <c r="G337" i="32"/>
  <c r="H328" i="32"/>
  <c r="F334" i="32"/>
  <c r="D338" i="32"/>
  <c r="D319" i="32"/>
  <c r="H319" i="32"/>
  <c r="D326" i="32"/>
  <c r="G324" i="32"/>
  <c r="F320" i="32"/>
  <c r="H336" i="32"/>
  <c r="F325" i="32"/>
  <c r="C330" i="32"/>
  <c r="G318" i="32"/>
  <c r="C318" i="32"/>
  <c r="E322" i="32"/>
  <c r="G327" i="32"/>
  <c r="E324" i="32"/>
  <c r="H322" i="32"/>
  <c r="C322" i="32"/>
  <c r="E329" i="32"/>
  <c r="F322" i="32"/>
  <c r="D323" i="32"/>
  <c r="F338" i="32"/>
  <c r="C319" i="32"/>
  <c r="H330" i="32"/>
  <c r="H320" i="32"/>
  <c r="C332" i="32"/>
  <c r="C333" i="32"/>
  <c r="G330" i="32"/>
  <c r="E333" i="32"/>
  <c r="C328" i="32"/>
  <c r="F333" i="32"/>
  <c r="G319" i="32"/>
  <c r="F331" i="32"/>
  <c r="C334" i="32"/>
  <c r="E337" i="32"/>
  <c r="C343" i="32"/>
  <c r="G331" i="32"/>
  <c r="D327" i="32"/>
  <c r="G329" i="32"/>
  <c r="C325" i="32"/>
  <c r="G325" i="32"/>
  <c r="F318" i="32"/>
  <c r="E323" i="32"/>
  <c r="H324" i="32"/>
  <c r="H318" i="32"/>
  <c r="C338" i="32"/>
  <c r="F323" i="32"/>
  <c r="G338" i="32"/>
  <c r="C323" i="32"/>
  <c r="D318" i="32"/>
  <c r="G333" i="32"/>
  <c r="D324" i="32"/>
  <c r="G332" i="32"/>
  <c r="F337" i="32"/>
  <c r="C329" i="32"/>
  <c r="D336" i="32"/>
  <c r="D335" i="32"/>
  <c r="E326" i="32"/>
  <c r="C336" i="32"/>
  <c r="E321" i="32"/>
  <c r="F330" i="32"/>
  <c r="E338" i="32"/>
  <c r="E328" i="32"/>
  <c r="G321" i="32"/>
  <c r="G328" i="32"/>
  <c r="G323" i="32"/>
  <c r="C320" i="32"/>
  <c r="C335" i="32"/>
  <c r="G320" i="32"/>
  <c r="F335" i="32"/>
  <c r="G322" i="32"/>
  <c r="F332" i="32"/>
  <c r="H325" i="32"/>
  <c r="F328" i="32"/>
  <c r="G335" i="32"/>
  <c r="E334" i="32"/>
  <c r="E318" i="32"/>
  <c r="H333" i="32"/>
  <c r="C337" i="32"/>
  <c r="C327" i="32"/>
  <c r="H332" i="32"/>
  <c r="H334" i="32"/>
  <c r="E325" i="32"/>
  <c r="D325" i="32"/>
  <c r="C331" i="32"/>
  <c r="D333" i="32"/>
  <c r="F329" i="32"/>
  <c r="E336" i="32"/>
  <c r="C321" i="32"/>
  <c r="E335" i="32"/>
  <c r="F321" i="32"/>
  <c r="E327" i="32"/>
  <c r="H323" i="32"/>
  <c r="E320" i="32"/>
  <c r="E331" i="32"/>
  <c r="H321" i="32"/>
  <c r="H302" i="32"/>
  <c r="K30" i="48" s="1"/>
  <c r="H352" i="32"/>
  <c r="C313" i="32"/>
  <c r="C363" i="32" s="1"/>
  <c r="H288" i="32"/>
  <c r="H351" i="32"/>
  <c r="H301" i="32"/>
  <c r="J30" i="48" s="1"/>
  <c r="AK38" i="49"/>
  <c r="AK15" i="49"/>
  <c r="AK28" i="49"/>
  <c r="AK35" i="49"/>
  <c r="AK19" i="49"/>
  <c r="AK24" i="49"/>
  <c r="AK29" i="49"/>
  <c r="AK17" i="49"/>
  <c r="AK20" i="49"/>
  <c r="AK8" i="49"/>
  <c r="AK22" i="49"/>
  <c r="AK7" i="49"/>
  <c r="AK27" i="49"/>
  <c r="AK31" i="49"/>
  <c r="AK9" i="49"/>
  <c r="AK34" i="49"/>
  <c r="AK21" i="49"/>
  <c r="AK36" i="49"/>
  <c r="AK12" i="49"/>
  <c r="AK16" i="49"/>
  <c r="AK43" i="49"/>
  <c r="AK30" i="49"/>
  <c r="AK37" i="49"/>
  <c r="AK13" i="49"/>
  <c r="AK11" i="49"/>
  <c r="AK14" i="49"/>
  <c r="AK39" i="49"/>
  <c r="AK25" i="49"/>
  <c r="AK33" i="49"/>
  <c r="AK40" i="49"/>
  <c r="AK41" i="49"/>
  <c r="AK23" i="49"/>
  <c r="AK18" i="49"/>
  <c r="AK10" i="49"/>
  <c r="AK42" i="49"/>
  <c r="AK32" i="49"/>
  <c r="E288" i="26"/>
  <c r="E313" i="26" s="1"/>
  <c r="E363" i="26" s="1"/>
  <c r="E293" i="26"/>
  <c r="E343" i="26" s="1"/>
  <c r="C295" i="26"/>
  <c r="C345" i="26" s="1"/>
  <c r="H270" i="26"/>
  <c r="H283" i="26"/>
  <c r="C308" i="26"/>
  <c r="C358" i="26" s="1"/>
  <c r="H281" i="26"/>
  <c r="C306" i="26"/>
  <c r="C356" i="26" s="1"/>
  <c r="D288" i="26"/>
  <c r="D313" i="26" s="1"/>
  <c r="D363" i="26" s="1"/>
  <c r="D293" i="26"/>
  <c r="D343" i="26" s="1"/>
  <c r="AD7" i="49"/>
  <c r="AD11" i="49"/>
  <c r="AD29" i="49"/>
  <c r="AD20" i="49"/>
  <c r="AD28" i="49"/>
  <c r="AD31" i="49"/>
  <c r="AD37" i="49"/>
  <c r="AD36" i="49"/>
  <c r="AD43" i="49"/>
  <c r="AD41" i="49"/>
  <c r="AD38" i="49"/>
  <c r="AD17" i="49"/>
  <c r="AD27" i="49"/>
  <c r="AD40" i="49"/>
  <c r="AD33" i="49"/>
  <c r="AD32" i="49"/>
  <c r="AD8" i="49"/>
  <c r="AD10" i="49"/>
  <c r="AD25" i="49"/>
  <c r="AD16" i="49"/>
  <c r="AD21" i="49"/>
  <c r="AD18" i="49"/>
  <c r="AD35" i="49"/>
  <c r="AD39" i="49"/>
  <c r="AD12" i="49"/>
  <c r="AD19" i="49"/>
  <c r="AD34" i="49"/>
  <c r="AD24" i="49"/>
  <c r="AD14" i="49"/>
  <c r="AD15" i="49"/>
  <c r="AD23" i="49"/>
  <c r="AD30" i="49"/>
  <c r="AD9" i="49"/>
  <c r="AD13" i="49"/>
  <c r="AD22" i="49"/>
  <c r="AD42" i="49"/>
  <c r="C299" i="26"/>
  <c r="C349" i="26" s="1"/>
  <c r="H274" i="26"/>
  <c r="H271" i="26"/>
  <c r="C296" i="26"/>
  <c r="C346" i="26" s="1"/>
  <c r="C293" i="26"/>
  <c r="C288" i="26"/>
  <c r="H268" i="26"/>
  <c r="C312" i="26"/>
  <c r="C362" i="26" s="1"/>
  <c r="H287" i="26"/>
  <c r="C298" i="26"/>
  <c r="C348" i="26" s="1"/>
  <c r="H273" i="26"/>
  <c r="H213" i="26"/>
  <c r="Q26" i="49"/>
  <c r="H276" i="26"/>
  <c r="C301" i="26"/>
  <c r="C351" i="26" s="1"/>
  <c r="H360" i="26"/>
  <c r="H310" i="26"/>
  <c r="S24" i="48" s="1"/>
  <c r="C311" i="26"/>
  <c r="C361" i="26" s="1"/>
  <c r="H286" i="26"/>
  <c r="C294" i="26"/>
  <c r="C344" i="26" s="1"/>
  <c r="H269" i="26"/>
  <c r="H287" i="16"/>
  <c r="C312" i="16"/>
  <c r="C362" i="16" s="1"/>
  <c r="D293" i="16"/>
  <c r="D343" i="16" s="1"/>
  <c r="D288" i="16"/>
  <c r="D313" i="16" s="1"/>
  <c r="D363" i="16" s="1"/>
  <c r="H274" i="16"/>
  <c r="C299" i="16"/>
  <c r="C349" i="16" s="1"/>
  <c r="C293" i="16"/>
  <c r="H268" i="16"/>
  <c r="C288" i="16"/>
  <c r="H270" i="16"/>
  <c r="C295" i="16"/>
  <c r="C345" i="16" s="1"/>
  <c r="C308" i="16"/>
  <c r="C358" i="16" s="1"/>
  <c r="H283" i="16"/>
  <c r="Q14" i="49"/>
  <c r="H213" i="16"/>
  <c r="C301" i="16"/>
  <c r="C351" i="16" s="1"/>
  <c r="H276" i="16"/>
  <c r="F293" i="16"/>
  <c r="F343" i="16" s="1"/>
  <c r="F288" i="16"/>
  <c r="F313" i="16" s="1"/>
  <c r="F363" i="16" s="1"/>
  <c r="C296" i="16"/>
  <c r="C346" i="16" s="1"/>
  <c r="H271" i="16"/>
  <c r="C306" i="16"/>
  <c r="C356" i="16" s="1"/>
  <c r="H281" i="16"/>
  <c r="H360" i="16"/>
  <c r="H310" i="16"/>
  <c r="S12" i="48" s="1"/>
  <c r="H273" i="16"/>
  <c r="C298" i="16"/>
  <c r="C348" i="16" s="1"/>
  <c r="C311" i="16"/>
  <c r="C361" i="16" s="1"/>
  <c r="H286" i="16"/>
  <c r="E288" i="16"/>
  <c r="E313" i="16" s="1"/>
  <c r="E363" i="16" s="1"/>
  <c r="E293" i="16"/>
  <c r="E343" i="16" s="1"/>
  <c r="C294" i="16"/>
  <c r="C344" i="16" s="1"/>
  <c r="H269" i="16"/>
  <c r="H356" i="33"/>
  <c r="H306" i="33"/>
  <c r="O32" i="48" s="1"/>
  <c r="H293" i="33"/>
  <c r="B32" i="48" s="1"/>
  <c r="H343" i="33"/>
  <c r="H351" i="33"/>
  <c r="H301" i="33"/>
  <c r="J32" i="48" s="1"/>
  <c r="G319" i="33"/>
  <c r="E327" i="33"/>
  <c r="G320" i="33"/>
  <c r="F333" i="33"/>
  <c r="E319" i="33"/>
  <c r="F322" i="33"/>
  <c r="E334" i="33"/>
  <c r="F336" i="33"/>
  <c r="E325" i="33"/>
  <c r="D333" i="33"/>
  <c r="G328" i="33"/>
  <c r="D323" i="33"/>
  <c r="H334" i="33"/>
  <c r="C331" i="33"/>
  <c r="G325" i="33"/>
  <c r="E320" i="33"/>
  <c r="E321" i="33"/>
  <c r="G336" i="33"/>
  <c r="H332" i="33"/>
  <c r="D334" i="33"/>
  <c r="G332" i="33"/>
  <c r="C318" i="33"/>
  <c r="D335" i="33"/>
  <c r="F331" i="33"/>
  <c r="C321" i="33"/>
  <c r="D325" i="33"/>
  <c r="E326" i="33"/>
  <c r="C322" i="33"/>
  <c r="H327" i="33"/>
  <c r="F319" i="33"/>
  <c r="C332" i="33"/>
  <c r="F318" i="33"/>
  <c r="D338" i="33"/>
  <c r="D329" i="33"/>
  <c r="G324" i="33"/>
  <c r="E318" i="33"/>
  <c r="G322" i="33"/>
  <c r="G337" i="33"/>
  <c r="F338" i="33"/>
  <c r="G338" i="33"/>
  <c r="E335" i="33"/>
  <c r="F337" i="33"/>
  <c r="D336" i="33"/>
  <c r="E324" i="33"/>
  <c r="E329" i="33"/>
  <c r="C323" i="33"/>
  <c r="C320" i="33"/>
  <c r="E332" i="33"/>
  <c r="C330" i="33"/>
  <c r="D328" i="33"/>
  <c r="E323" i="33"/>
  <c r="C319" i="33"/>
  <c r="G323" i="33"/>
  <c r="E336" i="33"/>
  <c r="C326" i="33"/>
  <c r="F321" i="33"/>
  <c r="F334" i="33"/>
  <c r="G330" i="33"/>
  <c r="G318" i="33"/>
  <c r="F324" i="33"/>
  <c r="E322" i="33"/>
  <c r="E338" i="33"/>
  <c r="C328" i="33"/>
  <c r="D321" i="33"/>
  <c r="C334" i="33"/>
  <c r="G333" i="33"/>
  <c r="D327" i="33"/>
  <c r="E328" i="33"/>
  <c r="H335" i="33"/>
  <c r="G327" i="33"/>
  <c r="F332" i="33"/>
  <c r="F326" i="33"/>
  <c r="G334" i="33"/>
  <c r="F323" i="33"/>
  <c r="C337" i="33"/>
  <c r="E333" i="33"/>
  <c r="D331" i="33"/>
  <c r="G329" i="33"/>
  <c r="H328" i="33"/>
  <c r="G335" i="33"/>
  <c r="F329" i="33"/>
  <c r="F325" i="33"/>
  <c r="F335" i="33"/>
  <c r="H330" i="33"/>
  <c r="G331" i="33"/>
  <c r="G326" i="33"/>
  <c r="E337" i="33"/>
  <c r="C324" i="33"/>
  <c r="H325" i="33"/>
  <c r="D322" i="33"/>
  <c r="D332" i="33"/>
  <c r="F327" i="33"/>
  <c r="C325" i="33"/>
  <c r="D320" i="33"/>
  <c r="C336" i="33"/>
  <c r="G321" i="33"/>
  <c r="C343" i="33"/>
  <c r="F330" i="33"/>
  <c r="F328" i="33"/>
  <c r="D318" i="33"/>
  <c r="D319" i="33"/>
  <c r="D324" i="33"/>
  <c r="E330" i="33"/>
  <c r="D326" i="33"/>
  <c r="C335" i="33"/>
  <c r="D337" i="33"/>
  <c r="C329" i="33"/>
  <c r="D330" i="33"/>
  <c r="C333" i="33"/>
  <c r="E331" i="33"/>
  <c r="F320" i="33"/>
  <c r="C327" i="33"/>
  <c r="H318" i="33"/>
  <c r="H288" i="33"/>
  <c r="C313" i="33"/>
  <c r="C363" i="33" s="1"/>
  <c r="V34" i="49"/>
  <c r="B78" i="49"/>
  <c r="B117" i="49" s="1"/>
  <c r="H296" i="33"/>
  <c r="E32" i="48" s="1"/>
  <c r="H346" i="33"/>
  <c r="H362" i="33"/>
  <c r="H312" i="33"/>
  <c r="U32" i="48" s="1"/>
  <c r="H345" i="33"/>
  <c r="H295" i="33"/>
  <c r="D32" i="48" s="1"/>
  <c r="H311" i="33"/>
  <c r="T32" i="48" s="1"/>
  <c r="H361" i="33"/>
  <c r="H308" i="33"/>
  <c r="Q32" i="48" s="1"/>
  <c r="H358" i="33"/>
  <c r="H297" i="33"/>
  <c r="F32" i="48" s="1"/>
  <c r="H347" i="33"/>
  <c r="H348" i="33"/>
  <c r="H298" i="33"/>
  <c r="G32" i="48" s="1"/>
  <c r="H349" i="33"/>
  <c r="H299" i="33"/>
  <c r="H32" i="48" s="1"/>
  <c r="H354" i="33"/>
  <c r="H304" i="33"/>
  <c r="M32" i="48" s="1"/>
  <c r="H294" i="33"/>
  <c r="C32" i="48" s="1"/>
  <c r="H344" i="33"/>
  <c r="H213" i="34"/>
  <c r="Q35" i="49"/>
  <c r="H300" i="34"/>
  <c r="I33" i="48" s="1"/>
  <c r="H350" i="34"/>
  <c r="C294" i="34"/>
  <c r="C344" i="34" s="1"/>
  <c r="H269" i="34"/>
  <c r="H270" i="34"/>
  <c r="C295" i="34"/>
  <c r="C345" i="34" s="1"/>
  <c r="H283" i="34"/>
  <c r="C308" i="34"/>
  <c r="C358" i="34" s="1"/>
  <c r="D288" i="34"/>
  <c r="D313" i="34" s="1"/>
  <c r="D363" i="34" s="1"/>
  <c r="D293" i="34"/>
  <c r="D343" i="34" s="1"/>
  <c r="F288" i="34"/>
  <c r="F313" i="34" s="1"/>
  <c r="F363" i="34" s="1"/>
  <c r="F293" i="34"/>
  <c r="F343" i="34" s="1"/>
  <c r="E293" i="34"/>
  <c r="E343" i="34" s="1"/>
  <c r="E288" i="34"/>
  <c r="E313" i="34" s="1"/>
  <c r="E363" i="34" s="1"/>
  <c r="C311" i="34"/>
  <c r="C361" i="34" s="1"/>
  <c r="H286" i="34"/>
  <c r="H281" i="34"/>
  <c r="C306" i="34"/>
  <c r="C356" i="34" s="1"/>
  <c r="H354" i="34"/>
  <c r="H304" i="34"/>
  <c r="M33" i="48" s="1"/>
  <c r="C307" i="34"/>
  <c r="C357" i="34" s="1"/>
  <c r="H282" i="34"/>
  <c r="H274" i="34"/>
  <c r="C299" i="34"/>
  <c r="C349" i="34" s="1"/>
  <c r="C301" i="34"/>
  <c r="C351" i="34" s="1"/>
  <c r="H276" i="34"/>
  <c r="H310" i="34"/>
  <c r="S33" i="48" s="1"/>
  <c r="H360" i="34"/>
  <c r="C296" i="34"/>
  <c r="C346" i="34" s="1"/>
  <c r="H271" i="34"/>
  <c r="C298" i="34"/>
  <c r="C348" i="34" s="1"/>
  <c r="H273" i="34"/>
  <c r="H268" i="34"/>
  <c r="C288" i="34"/>
  <c r="C293" i="34"/>
  <c r="H360" i="17"/>
  <c r="H310" i="17"/>
  <c r="S13" i="48" s="1"/>
  <c r="F288" i="17"/>
  <c r="F313" i="17" s="1"/>
  <c r="F363" i="17" s="1"/>
  <c r="F293" i="17"/>
  <c r="F343" i="17" s="1"/>
  <c r="C299" i="17"/>
  <c r="C349" i="17" s="1"/>
  <c r="H274" i="17"/>
  <c r="C298" i="17"/>
  <c r="C348" i="17" s="1"/>
  <c r="H273" i="17"/>
  <c r="H281" i="17"/>
  <c r="C306" i="17"/>
  <c r="C356" i="17" s="1"/>
  <c r="H286" i="17"/>
  <c r="C311" i="17"/>
  <c r="C361" i="17" s="1"/>
  <c r="D293" i="17"/>
  <c r="D343" i="17" s="1"/>
  <c r="D288" i="17"/>
  <c r="D313" i="17" s="1"/>
  <c r="D363" i="17" s="1"/>
  <c r="C294" i="17"/>
  <c r="C344" i="17" s="1"/>
  <c r="H269" i="17"/>
  <c r="C302" i="17"/>
  <c r="C352" i="17" s="1"/>
  <c r="H277" i="17"/>
  <c r="H350" i="17"/>
  <c r="H300" i="17"/>
  <c r="I13" i="48" s="1"/>
  <c r="H272" i="17"/>
  <c r="C297" i="17"/>
  <c r="C347" i="17" s="1"/>
  <c r="C293" i="17"/>
  <c r="C288" i="17"/>
  <c r="H268" i="17"/>
  <c r="C296" i="17"/>
  <c r="C346" i="17" s="1"/>
  <c r="H271" i="17"/>
  <c r="H213" i="17"/>
  <c r="Q15" i="49"/>
  <c r="H283" i="17"/>
  <c r="C308" i="17"/>
  <c r="C358" i="17" s="1"/>
  <c r="H353" i="17"/>
  <c r="H303" i="17"/>
  <c r="L13" i="48" s="1"/>
  <c r="H270" i="17"/>
  <c r="C295" i="17"/>
  <c r="C345" i="17" s="1"/>
  <c r="E293" i="17"/>
  <c r="E343" i="17" s="1"/>
  <c r="E288" i="17"/>
  <c r="E313" i="17" s="1"/>
  <c r="E363" i="17" s="1"/>
  <c r="H298" i="21"/>
  <c r="G18" i="48" s="1"/>
  <c r="H348" i="21"/>
  <c r="H356" i="21"/>
  <c r="H306" i="21"/>
  <c r="O18" i="48" s="1"/>
  <c r="H288" i="21"/>
  <c r="C313" i="21"/>
  <c r="C363" i="21" s="1"/>
  <c r="H295" i="21"/>
  <c r="D18" i="48" s="1"/>
  <c r="H345" i="21"/>
  <c r="H293" i="21"/>
  <c r="B18" i="48" s="1"/>
  <c r="H343" i="21"/>
  <c r="H362" i="21"/>
  <c r="H312" i="21"/>
  <c r="U18" i="48" s="1"/>
  <c r="F323" i="21"/>
  <c r="C321" i="21"/>
  <c r="G318" i="21"/>
  <c r="D323" i="21"/>
  <c r="D330" i="21"/>
  <c r="D322" i="21"/>
  <c r="F329" i="21"/>
  <c r="F335" i="21"/>
  <c r="F334" i="21"/>
  <c r="G322" i="21"/>
  <c r="C331" i="21"/>
  <c r="H332" i="21"/>
  <c r="C322" i="21"/>
  <c r="F319" i="21"/>
  <c r="C332" i="21"/>
  <c r="E329" i="21"/>
  <c r="H334" i="21"/>
  <c r="C329" i="21"/>
  <c r="C323" i="21"/>
  <c r="D326" i="21"/>
  <c r="F325" i="21"/>
  <c r="C325" i="21"/>
  <c r="H327" i="21"/>
  <c r="D318" i="21"/>
  <c r="E332" i="21"/>
  <c r="C324" i="21"/>
  <c r="F324" i="21"/>
  <c r="G326" i="21"/>
  <c r="H333" i="21"/>
  <c r="H323" i="21"/>
  <c r="E331" i="21"/>
  <c r="E325" i="21"/>
  <c r="C335" i="21"/>
  <c r="G320" i="21"/>
  <c r="C319" i="21"/>
  <c r="E335" i="21"/>
  <c r="F338" i="21"/>
  <c r="F322" i="21"/>
  <c r="G334" i="21"/>
  <c r="G332" i="21"/>
  <c r="D325" i="21"/>
  <c r="E338" i="21"/>
  <c r="E326" i="21"/>
  <c r="D332" i="21"/>
  <c r="H321" i="21"/>
  <c r="G325" i="21"/>
  <c r="G324" i="21"/>
  <c r="F336" i="21"/>
  <c r="D331" i="21"/>
  <c r="D337" i="21"/>
  <c r="C327" i="21"/>
  <c r="C337" i="21"/>
  <c r="E318" i="21"/>
  <c r="C333" i="21"/>
  <c r="F320" i="21"/>
  <c r="D321" i="21"/>
  <c r="C334" i="21"/>
  <c r="E324" i="21"/>
  <c r="E320" i="21"/>
  <c r="H330" i="21"/>
  <c r="H337" i="21"/>
  <c r="G336" i="21"/>
  <c r="G321" i="21"/>
  <c r="F333" i="21"/>
  <c r="G331" i="21"/>
  <c r="E322" i="21"/>
  <c r="H325" i="21"/>
  <c r="G330" i="21"/>
  <c r="G329" i="21"/>
  <c r="G335" i="21"/>
  <c r="E319" i="21"/>
  <c r="D338" i="21"/>
  <c r="C318" i="21"/>
  <c r="G328" i="21"/>
  <c r="F328" i="21"/>
  <c r="D329" i="21"/>
  <c r="C338" i="21"/>
  <c r="C326" i="21"/>
  <c r="G338" i="21"/>
  <c r="D320" i="21"/>
  <c r="F318" i="21"/>
  <c r="G323" i="21"/>
  <c r="C320" i="21"/>
  <c r="E337" i="21"/>
  <c r="C336" i="21"/>
  <c r="C330" i="21"/>
  <c r="G333" i="21"/>
  <c r="E327" i="21"/>
  <c r="E330" i="21"/>
  <c r="E323" i="21"/>
  <c r="D334" i="21"/>
  <c r="H318" i="21"/>
  <c r="H331" i="21"/>
  <c r="F330" i="21"/>
  <c r="E333" i="21"/>
  <c r="D324" i="21"/>
  <c r="H329" i="21"/>
  <c r="F321" i="21"/>
  <c r="F332" i="21"/>
  <c r="G337" i="21"/>
  <c r="D328" i="21"/>
  <c r="F327" i="21"/>
  <c r="C328" i="21"/>
  <c r="F337" i="21"/>
  <c r="D335" i="21"/>
  <c r="G319" i="21"/>
  <c r="D336" i="21"/>
  <c r="D319" i="21"/>
  <c r="H328" i="21"/>
  <c r="D333" i="21"/>
  <c r="D327" i="21"/>
  <c r="E334" i="21"/>
  <c r="G327" i="21"/>
  <c r="E328" i="21"/>
  <c r="E321" i="21"/>
  <c r="E336" i="21"/>
  <c r="H335" i="21"/>
  <c r="C343" i="21"/>
  <c r="H324" i="21"/>
  <c r="F326" i="21"/>
  <c r="F331" i="21"/>
  <c r="H344" i="21"/>
  <c r="H294" i="21"/>
  <c r="C18" i="48" s="1"/>
  <c r="V20" i="49"/>
  <c r="B65" i="49"/>
  <c r="B104" i="49" s="1"/>
  <c r="H346" i="21"/>
  <c r="H296" i="21"/>
  <c r="E18" i="48" s="1"/>
  <c r="H351" i="21"/>
  <c r="H301" i="21"/>
  <c r="J18" i="48" s="1"/>
  <c r="H361" i="21"/>
  <c r="H311" i="21"/>
  <c r="T18" i="48" s="1"/>
  <c r="H347" i="21"/>
  <c r="H297" i="21"/>
  <c r="F18" i="48" s="1"/>
  <c r="H358" i="21"/>
  <c r="H308" i="21"/>
  <c r="Q18" i="48" s="1"/>
  <c r="C319" i="62"/>
  <c r="H325" i="62"/>
  <c r="F338" i="62"/>
  <c r="C337" i="62"/>
  <c r="C330" i="62"/>
  <c r="E331" i="62"/>
  <c r="E325" i="62"/>
  <c r="G322" i="62"/>
  <c r="F320" i="62"/>
  <c r="E323" i="62"/>
  <c r="D322" i="62"/>
  <c r="G328" i="62"/>
  <c r="G329" i="62"/>
  <c r="G320" i="62"/>
  <c r="E332" i="62"/>
  <c r="E338" i="62"/>
  <c r="D331" i="62"/>
  <c r="D336" i="62"/>
  <c r="C343" i="62"/>
  <c r="G323" i="62"/>
  <c r="D334" i="62"/>
  <c r="F324" i="62"/>
  <c r="D329" i="62"/>
  <c r="G334" i="62"/>
  <c r="F323" i="62"/>
  <c r="E318" i="62"/>
  <c r="C324" i="62"/>
  <c r="H319" i="62"/>
  <c r="F333" i="62"/>
  <c r="D320" i="62"/>
  <c r="C322" i="62"/>
  <c r="D333" i="62"/>
  <c r="G318" i="62"/>
  <c r="D328" i="62"/>
  <c r="F326" i="62"/>
  <c r="C327" i="62"/>
  <c r="G321" i="62"/>
  <c r="E326" i="62"/>
  <c r="D327" i="62"/>
  <c r="E324" i="62"/>
  <c r="D319" i="62"/>
  <c r="F325" i="62"/>
  <c r="E319" i="62"/>
  <c r="D323" i="62"/>
  <c r="D338" i="62"/>
  <c r="H328" i="62"/>
  <c r="G332" i="62"/>
  <c r="G327" i="62"/>
  <c r="H329" i="62"/>
  <c r="E335" i="62"/>
  <c r="F331" i="62"/>
  <c r="G330" i="62"/>
  <c r="F322" i="62"/>
  <c r="D330" i="62"/>
  <c r="D332" i="62"/>
  <c r="C318" i="62"/>
  <c r="E321" i="62"/>
  <c r="F329" i="62"/>
  <c r="C331" i="62"/>
  <c r="D337" i="62"/>
  <c r="G337" i="62"/>
  <c r="F321" i="62"/>
  <c r="F336" i="62"/>
  <c r="F335" i="62"/>
  <c r="H322" i="62"/>
  <c r="E334" i="62"/>
  <c r="C329" i="62"/>
  <c r="G326" i="62"/>
  <c r="C326" i="62"/>
  <c r="G319" i="62"/>
  <c r="C328" i="62"/>
  <c r="E333" i="62"/>
  <c r="G325" i="62"/>
  <c r="F318" i="62"/>
  <c r="G324" i="62"/>
  <c r="D326" i="62"/>
  <c r="H326" i="62"/>
  <c r="C325" i="62"/>
  <c r="C320" i="62"/>
  <c r="F332" i="62"/>
  <c r="E329" i="62"/>
  <c r="G333" i="62"/>
  <c r="F334" i="62"/>
  <c r="C335" i="62"/>
  <c r="F328" i="62"/>
  <c r="G338" i="62"/>
  <c r="H332" i="62"/>
  <c r="F327" i="62"/>
  <c r="E327" i="62"/>
  <c r="E330" i="62"/>
  <c r="C336" i="62"/>
  <c r="G336" i="62"/>
  <c r="C334" i="62"/>
  <c r="E336" i="62"/>
  <c r="F330" i="62"/>
  <c r="H327" i="62"/>
  <c r="E328" i="62"/>
  <c r="D324" i="62"/>
  <c r="E320" i="62"/>
  <c r="D318" i="62"/>
  <c r="F319" i="62"/>
  <c r="C323" i="62"/>
  <c r="H330" i="62"/>
  <c r="F337" i="62"/>
  <c r="D325" i="62"/>
  <c r="E337" i="62"/>
  <c r="H334" i="62"/>
  <c r="C332" i="62"/>
  <c r="H337" i="62"/>
  <c r="D335" i="62"/>
  <c r="G335" i="62"/>
  <c r="D321" i="62"/>
  <c r="C333" i="62"/>
  <c r="C321" i="62"/>
  <c r="E322" i="62"/>
  <c r="H335" i="62"/>
  <c r="G331" i="62"/>
  <c r="H294" i="62"/>
  <c r="C20" i="48" s="1"/>
  <c r="H344" i="62"/>
  <c r="H311" i="62"/>
  <c r="T20" i="48" s="1"/>
  <c r="H361" i="62"/>
  <c r="H349" i="62"/>
  <c r="H299" i="62"/>
  <c r="H20" i="48" s="1"/>
  <c r="H296" i="62"/>
  <c r="E20" i="48" s="1"/>
  <c r="H346" i="62"/>
  <c r="H356" i="62"/>
  <c r="H306" i="62"/>
  <c r="O20" i="48" s="1"/>
  <c r="H345" i="62"/>
  <c r="H295" i="62"/>
  <c r="D20" i="48" s="1"/>
  <c r="V22" i="49"/>
  <c r="B67" i="49"/>
  <c r="B106" i="49" s="1"/>
  <c r="H358" i="62"/>
  <c r="H308" i="62"/>
  <c r="Q20" i="48" s="1"/>
  <c r="H288" i="62"/>
  <c r="C313" i="62"/>
  <c r="C363" i="62" s="1"/>
  <c r="H298" i="62"/>
  <c r="G20" i="48" s="1"/>
  <c r="H348" i="62"/>
  <c r="H293" i="62"/>
  <c r="B20" i="48" s="1"/>
  <c r="H343" i="62"/>
  <c r="C295" i="18"/>
  <c r="C345" i="18" s="1"/>
  <c r="H270" i="18"/>
  <c r="H281" i="18"/>
  <c r="C306" i="18"/>
  <c r="C356" i="18" s="1"/>
  <c r="C308" i="18"/>
  <c r="C358" i="18" s="1"/>
  <c r="H283" i="18"/>
  <c r="E293" i="18"/>
  <c r="E343" i="18" s="1"/>
  <c r="E288" i="18"/>
  <c r="E313" i="18" s="1"/>
  <c r="E363" i="18" s="1"/>
  <c r="H269" i="18"/>
  <c r="C294" i="18"/>
  <c r="C344" i="18" s="1"/>
  <c r="Q16" i="49"/>
  <c r="H213" i="18"/>
  <c r="C297" i="18"/>
  <c r="C347" i="18" s="1"/>
  <c r="H272" i="18"/>
  <c r="C298" i="18"/>
  <c r="C348" i="18" s="1"/>
  <c r="H273" i="18"/>
  <c r="D288" i="18"/>
  <c r="D313" i="18" s="1"/>
  <c r="D363" i="18" s="1"/>
  <c r="D293" i="18"/>
  <c r="D343" i="18" s="1"/>
  <c r="H279" i="18"/>
  <c r="C304" i="18"/>
  <c r="C354" i="18" s="1"/>
  <c r="H268" i="18"/>
  <c r="C293" i="18"/>
  <c r="C288" i="18"/>
  <c r="C302" i="18"/>
  <c r="C352" i="18" s="1"/>
  <c r="H277" i="18"/>
  <c r="F293" i="18"/>
  <c r="F343" i="18" s="1"/>
  <c r="F288" i="18"/>
  <c r="F313" i="18" s="1"/>
  <c r="F363" i="18" s="1"/>
  <c r="C311" i="18"/>
  <c r="C361" i="18" s="1"/>
  <c r="H286" i="18"/>
  <c r="H310" i="35"/>
  <c r="S34" i="48" s="1"/>
  <c r="H360" i="35"/>
  <c r="C293" i="35"/>
  <c r="C288" i="35"/>
  <c r="H268" i="35"/>
  <c r="C297" i="35"/>
  <c r="C347" i="35" s="1"/>
  <c r="H272" i="35"/>
  <c r="H300" i="35"/>
  <c r="I34" i="48" s="1"/>
  <c r="H350" i="35"/>
  <c r="H286" i="35"/>
  <c r="C311" i="35"/>
  <c r="C361" i="35" s="1"/>
  <c r="H148" i="44"/>
  <c r="D293" i="35"/>
  <c r="D343" i="35" s="1"/>
  <c r="D288" i="35"/>
  <c r="D313" i="35" s="1"/>
  <c r="D363" i="35" s="1"/>
  <c r="Q36" i="49"/>
  <c r="H213" i="35"/>
  <c r="H353" i="35"/>
  <c r="H303" i="35"/>
  <c r="L34" i="48" s="1"/>
  <c r="C295" i="35"/>
  <c r="C345" i="35" s="1"/>
  <c r="H270" i="35"/>
  <c r="H276" i="35"/>
  <c r="C301" i="35"/>
  <c r="C351" i="35" s="1"/>
  <c r="H273" i="35"/>
  <c r="C298" i="35"/>
  <c r="C348" i="35" s="1"/>
  <c r="H269" i="35"/>
  <c r="C294" i="35"/>
  <c r="C344" i="35" s="1"/>
  <c r="C296" i="35"/>
  <c r="C346" i="35" s="1"/>
  <c r="H271" i="35"/>
  <c r="E288" i="35"/>
  <c r="E313" i="35" s="1"/>
  <c r="E363" i="35" s="1"/>
  <c r="E293" i="35"/>
  <c r="E343" i="35" s="1"/>
  <c r="C308" i="35"/>
  <c r="C358" i="35" s="1"/>
  <c r="H283" i="35"/>
  <c r="F293" i="35"/>
  <c r="F343" i="35" s="1"/>
  <c r="F288" i="35"/>
  <c r="F313" i="35" s="1"/>
  <c r="F363" i="35" s="1"/>
  <c r="C306" i="35"/>
  <c r="C356" i="35" s="1"/>
  <c r="H281" i="35"/>
  <c r="H277" i="35"/>
  <c r="C302" i="35"/>
  <c r="C352" i="35" s="1"/>
  <c r="H274" i="35"/>
  <c r="C299" i="35"/>
  <c r="C349" i="35" s="1"/>
  <c r="H143" i="44"/>
  <c r="H147" i="44"/>
  <c r="H158" i="44"/>
  <c r="H362" i="19"/>
  <c r="H312" i="19"/>
  <c r="U15" i="48" s="1"/>
  <c r="H301" i="19"/>
  <c r="J15" i="48" s="1"/>
  <c r="H351" i="19"/>
  <c r="H348" i="19"/>
  <c r="H298" i="19"/>
  <c r="G15" i="48" s="1"/>
  <c r="C313" i="19"/>
  <c r="C363" i="19" s="1"/>
  <c r="H288" i="19"/>
  <c r="H354" i="19"/>
  <c r="H304" i="19"/>
  <c r="M15" i="48" s="1"/>
  <c r="V17" i="49"/>
  <c r="B61" i="49"/>
  <c r="B100" i="49" s="1"/>
  <c r="H343" i="19"/>
  <c r="H293" i="19"/>
  <c r="B15" i="48" s="1"/>
  <c r="H146" i="44"/>
  <c r="H142" i="44"/>
  <c r="H145" i="44"/>
  <c r="H144" i="44"/>
  <c r="H347" i="19"/>
  <c r="H297" i="19"/>
  <c r="F15" i="48" s="1"/>
  <c r="H349" i="19"/>
  <c r="H299" i="19"/>
  <c r="H15" i="48" s="1"/>
  <c r="H356" i="19"/>
  <c r="H306" i="19"/>
  <c r="O15" i="48" s="1"/>
  <c r="D318" i="19"/>
  <c r="C323" i="19"/>
  <c r="C329" i="19"/>
  <c r="G333" i="19"/>
  <c r="F336" i="19"/>
  <c r="E334" i="19"/>
  <c r="F326" i="19"/>
  <c r="E324" i="19"/>
  <c r="F330" i="19"/>
  <c r="C328" i="19"/>
  <c r="G338" i="19"/>
  <c r="F324" i="19"/>
  <c r="G320" i="19"/>
  <c r="D334" i="19"/>
  <c r="F323" i="19"/>
  <c r="E338" i="19"/>
  <c r="H337" i="19"/>
  <c r="H329" i="19"/>
  <c r="H330" i="19"/>
  <c r="D338" i="19"/>
  <c r="E332" i="19"/>
  <c r="F327" i="19"/>
  <c r="D337" i="19"/>
  <c r="E327" i="19"/>
  <c r="D323" i="19"/>
  <c r="G336" i="19"/>
  <c r="F322" i="19"/>
  <c r="F325" i="19"/>
  <c r="E322" i="19"/>
  <c r="C326" i="19"/>
  <c r="D327" i="19"/>
  <c r="G318" i="19"/>
  <c r="H326" i="19"/>
  <c r="H322" i="19"/>
  <c r="D324" i="19"/>
  <c r="G326" i="19"/>
  <c r="G329" i="19"/>
  <c r="E323" i="19"/>
  <c r="E326" i="19"/>
  <c r="F320" i="19"/>
  <c r="G334" i="19"/>
  <c r="G324" i="19"/>
  <c r="C336" i="19"/>
  <c r="C343" i="19"/>
  <c r="E336" i="19"/>
  <c r="F334" i="19"/>
  <c r="C332" i="19"/>
  <c r="G331" i="19"/>
  <c r="E329" i="19"/>
  <c r="E319" i="19"/>
  <c r="F338" i="19"/>
  <c r="D328" i="19"/>
  <c r="F332" i="19"/>
  <c r="F319" i="19"/>
  <c r="E331" i="19"/>
  <c r="F329" i="19"/>
  <c r="D329" i="19"/>
  <c r="C325" i="19"/>
  <c r="G325" i="19"/>
  <c r="D331" i="19"/>
  <c r="G323" i="19"/>
  <c r="C322" i="19"/>
  <c r="G319" i="19"/>
  <c r="F337" i="19"/>
  <c r="E337" i="19"/>
  <c r="C321" i="19"/>
  <c r="E321" i="19"/>
  <c r="F328" i="19"/>
  <c r="H327" i="19"/>
  <c r="E325" i="19"/>
  <c r="E335" i="19"/>
  <c r="G322" i="19"/>
  <c r="C330" i="19"/>
  <c r="D335" i="19"/>
  <c r="C318" i="19"/>
  <c r="C333" i="19"/>
  <c r="G337" i="19"/>
  <c r="G330" i="19"/>
  <c r="G327" i="19"/>
  <c r="D333" i="19"/>
  <c r="F335" i="19"/>
  <c r="F318" i="19"/>
  <c r="H334" i="19"/>
  <c r="H325" i="19"/>
  <c r="C324" i="19"/>
  <c r="C331" i="19"/>
  <c r="D330" i="19"/>
  <c r="E333" i="19"/>
  <c r="D325" i="19"/>
  <c r="F333" i="19"/>
  <c r="C337" i="19"/>
  <c r="D319" i="19"/>
  <c r="D336" i="19"/>
  <c r="G328" i="19"/>
  <c r="E320" i="19"/>
  <c r="H332" i="19"/>
  <c r="F321" i="19"/>
  <c r="D320" i="19"/>
  <c r="H335" i="19"/>
  <c r="C334" i="19"/>
  <c r="D332" i="19"/>
  <c r="D321" i="19"/>
  <c r="H328" i="19"/>
  <c r="C319" i="19"/>
  <c r="D322" i="19"/>
  <c r="C327" i="19"/>
  <c r="G335" i="19"/>
  <c r="C320" i="19"/>
  <c r="G321" i="19"/>
  <c r="E318" i="19"/>
  <c r="C335" i="19"/>
  <c r="D326" i="19"/>
  <c r="G332" i="19"/>
  <c r="F331" i="19"/>
  <c r="E328" i="19"/>
  <c r="E330" i="19"/>
  <c r="H346" i="19"/>
  <c r="H296" i="19"/>
  <c r="E15" i="48" s="1"/>
  <c r="H294" i="19"/>
  <c r="C15" i="48" s="1"/>
  <c r="H344" i="19"/>
  <c r="H358" i="19"/>
  <c r="H308" i="19"/>
  <c r="Q15" i="48" s="1"/>
  <c r="H361" i="19"/>
  <c r="H311" i="19"/>
  <c r="T15" i="48" s="1"/>
  <c r="H345" i="19"/>
  <c r="H295" i="19"/>
  <c r="D15" i="48" s="1"/>
  <c r="H155" i="44"/>
  <c r="H213" i="28"/>
  <c r="Q28" i="49"/>
  <c r="H268" i="28"/>
  <c r="C293" i="28"/>
  <c r="C288" i="28"/>
  <c r="H274" i="28"/>
  <c r="C299" i="28"/>
  <c r="C349" i="28" s="1"/>
  <c r="H360" i="28"/>
  <c r="H310" i="28"/>
  <c r="S26" i="48" s="1"/>
  <c r="H271" i="28"/>
  <c r="C296" i="28"/>
  <c r="C346" i="28" s="1"/>
  <c r="H270" i="28"/>
  <c r="C295" i="28"/>
  <c r="C345" i="28" s="1"/>
  <c r="C301" i="28"/>
  <c r="C351" i="28" s="1"/>
  <c r="H276" i="28"/>
  <c r="H269" i="28"/>
  <c r="C294" i="28"/>
  <c r="C344" i="28" s="1"/>
  <c r="H279" i="28"/>
  <c r="C304" i="28"/>
  <c r="C354" i="28" s="1"/>
  <c r="D288" i="28"/>
  <c r="D313" i="28" s="1"/>
  <c r="D363" i="28" s="1"/>
  <c r="D293" i="28"/>
  <c r="D343" i="28" s="1"/>
  <c r="H157" i="44"/>
  <c r="H312" i="28"/>
  <c r="U26" i="48" s="1"/>
  <c r="H362" i="28"/>
  <c r="H302" i="28"/>
  <c r="K26" i="48" s="1"/>
  <c r="H352" i="28"/>
  <c r="H281" i="28"/>
  <c r="C306" i="28"/>
  <c r="C356" i="28" s="1"/>
  <c r="H286" i="28"/>
  <c r="C311" i="28"/>
  <c r="C361" i="28" s="1"/>
  <c r="H283" i="28"/>
  <c r="C308" i="28"/>
  <c r="C358" i="28" s="1"/>
  <c r="H273" i="28"/>
  <c r="C298" i="28"/>
  <c r="C348" i="28" s="1"/>
  <c r="F293" i="28"/>
  <c r="F343" i="28" s="1"/>
  <c r="F288" i="28"/>
  <c r="F313" i="28" s="1"/>
  <c r="F363" i="28" s="1"/>
  <c r="E293" i="28"/>
  <c r="E343" i="28" s="1"/>
  <c r="E288" i="28"/>
  <c r="E313" i="28" s="1"/>
  <c r="E363" i="28" s="1"/>
  <c r="C301" i="12"/>
  <c r="C351" i="12" s="1"/>
  <c r="H276" i="12"/>
  <c r="D293" i="12"/>
  <c r="D343" i="12" s="1"/>
  <c r="D288" i="12"/>
  <c r="D313" i="12" s="1"/>
  <c r="D363" i="12" s="1"/>
  <c r="H283" i="12"/>
  <c r="C308" i="12"/>
  <c r="C358" i="12" s="1"/>
  <c r="H151" i="44"/>
  <c r="H271" i="12"/>
  <c r="C296" i="12"/>
  <c r="C346" i="12" s="1"/>
  <c r="C294" i="12"/>
  <c r="C344" i="12" s="1"/>
  <c r="H269" i="12"/>
  <c r="E293" i="12"/>
  <c r="E343" i="12" s="1"/>
  <c r="E288" i="12"/>
  <c r="E313" i="12" s="1"/>
  <c r="E363" i="12" s="1"/>
  <c r="C298" i="12"/>
  <c r="C348" i="12" s="1"/>
  <c r="H273" i="12"/>
  <c r="C306" i="12"/>
  <c r="C356" i="12" s="1"/>
  <c r="H281" i="12"/>
  <c r="C302" i="12"/>
  <c r="C352" i="12" s="1"/>
  <c r="H277" i="12"/>
  <c r="C297" i="12"/>
  <c r="C347" i="12" s="1"/>
  <c r="H272" i="12"/>
  <c r="C312" i="12"/>
  <c r="C362" i="12" s="1"/>
  <c r="H287" i="12"/>
  <c r="C295" i="12"/>
  <c r="C345" i="12" s="1"/>
  <c r="H270" i="12"/>
  <c r="H268" i="12"/>
  <c r="C293" i="12"/>
  <c r="C288" i="12"/>
  <c r="H286" i="12"/>
  <c r="C311" i="12"/>
  <c r="C361" i="12" s="1"/>
  <c r="F288" i="12"/>
  <c r="F313" i="12" s="1"/>
  <c r="F363" i="12" s="1"/>
  <c r="F293" i="12"/>
  <c r="F343" i="12" s="1"/>
  <c r="Q11" i="49"/>
  <c r="H213" i="12"/>
  <c r="C299" i="12"/>
  <c r="C349" i="12" s="1"/>
  <c r="H274" i="12"/>
  <c r="H360" i="12"/>
  <c r="H310" i="12"/>
  <c r="S9" i="48" s="1"/>
  <c r="H153" i="44"/>
  <c r="H141" i="44"/>
  <c r="H159" i="44"/>
  <c r="E161" i="44"/>
  <c r="H149" i="44"/>
  <c r="H156" i="44"/>
  <c r="H160" i="44"/>
  <c r="D161" i="44"/>
  <c r="C161" i="44"/>
  <c r="H154" i="44"/>
  <c r="H150" i="44"/>
  <c r="H152" i="44"/>
  <c r="G161" i="44"/>
  <c r="F161" i="44"/>
  <c r="H334" i="15"/>
  <c r="G320" i="15"/>
  <c r="H326" i="15"/>
  <c r="D325" i="15"/>
  <c r="G319" i="15"/>
  <c r="E325" i="15"/>
  <c r="D328" i="15"/>
  <c r="G330" i="15"/>
  <c r="C330" i="15"/>
  <c r="G331" i="15"/>
  <c r="G321" i="15"/>
  <c r="C328" i="15"/>
  <c r="C329" i="15"/>
  <c r="D326" i="15"/>
  <c r="C322" i="15"/>
  <c r="E322" i="15"/>
  <c r="F320" i="15"/>
  <c r="C336" i="15"/>
  <c r="G323" i="15"/>
  <c r="F327" i="15"/>
  <c r="F321" i="15"/>
  <c r="E333" i="15"/>
  <c r="G326" i="15"/>
  <c r="E332" i="15"/>
  <c r="C343" i="15"/>
  <c r="E326" i="15"/>
  <c r="F337" i="15"/>
  <c r="D320" i="15"/>
  <c r="H336" i="15"/>
  <c r="C324" i="15"/>
  <c r="G332" i="15"/>
  <c r="H332" i="15"/>
  <c r="E334" i="15"/>
  <c r="H328" i="15"/>
  <c r="C318" i="15"/>
  <c r="E330" i="15"/>
  <c r="F333" i="15"/>
  <c r="G329" i="15"/>
  <c r="H325" i="15"/>
  <c r="E327" i="15"/>
  <c r="F335" i="15"/>
  <c r="C320" i="15"/>
  <c r="D333" i="15"/>
  <c r="G322" i="15"/>
  <c r="F325" i="15"/>
  <c r="E324" i="15"/>
  <c r="C323" i="15"/>
  <c r="D329" i="15"/>
  <c r="D323" i="15"/>
  <c r="E331" i="15"/>
  <c r="C335" i="15"/>
  <c r="F324" i="15"/>
  <c r="G324" i="15"/>
  <c r="E328" i="15"/>
  <c r="H335" i="15"/>
  <c r="D327" i="15"/>
  <c r="C325" i="15"/>
  <c r="H329" i="15"/>
  <c r="C334" i="15"/>
  <c r="G333" i="15"/>
  <c r="D322" i="15"/>
  <c r="G327" i="15"/>
  <c r="D330" i="15"/>
  <c r="D336" i="15"/>
  <c r="E319" i="15"/>
  <c r="F329" i="15"/>
  <c r="C326" i="15"/>
  <c r="H330" i="15"/>
  <c r="F336" i="15"/>
  <c r="F331" i="15"/>
  <c r="F322" i="15"/>
  <c r="C321" i="15"/>
  <c r="F328" i="15"/>
  <c r="G325" i="15"/>
  <c r="E329" i="15"/>
  <c r="C332" i="15"/>
  <c r="F330" i="15"/>
  <c r="D324" i="15"/>
  <c r="F319" i="15"/>
  <c r="D335" i="15"/>
  <c r="E335" i="15"/>
  <c r="E320" i="15"/>
  <c r="H324" i="15"/>
  <c r="C337" i="15"/>
  <c r="D321" i="15"/>
  <c r="F334" i="15"/>
  <c r="H337" i="15"/>
  <c r="G335" i="15"/>
  <c r="E337" i="15"/>
  <c r="G338" i="15"/>
  <c r="E321" i="15"/>
  <c r="E336" i="15"/>
  <c r="F332" i="15"/>
  <c r="C319" i="15"/>
  <c r="D318" i="15"/>
  <c r="E323" i="15"/>
  <c r="D334" i="15"/>
  <c r="G318" i="15"/>
  <c r="G337" i="15"/>
  <c r="F323" i="15"/>
  <c r="C333" i="15"/>
  <c r="G334" i="15"/>
  <c r="F318" i="15"/>
  <c r="C331" i="15"/>
  <c r="C327" i="15"/>
  <c r="E318" i="15"/>
  <c r="G328" i="15"/>
  <c r="G336" i="15"/>
  <c r="D319" i="15"/>
  <c r="D331" i="15"/>
  <c r="F326" i="15"/>
  <c r="D338" i="15"/>
  <c r="D332" i="15"/>
  <c r="F338" i="15"/>
  <c r="D337" i="15"/>
  <c r="E338" i="15"/>
  <c r="H352" i="15"/>
  <c r="H302" i="15"/>
  <c r="K11" i="48" s="1"/>
  <c r="H288" i="15"/>
  <c r="C313" i="15"/>
  <c r="C363" i="15" s="1"/>
  <c r="H344" i="15"/>
  <c r="H294" i="15"/>
  <c r="C11" i="48" s="1"/>
  <c r="H358" i="15"/>
  <c r="H308" i="15"/>
  <c r="Q11" i="48" s="1"/>
  <c r="H347" i="15"/>
  <c r="H297" i="15"/>
  <c r="F11" i="48" s="1"/>
  <c r="H296" i="15"/>
  <c r="E11" i="48" s="1"/>
  <c r="H346" i="15"/>
  <c r="H361" i="15"/>
  <c r="H311" i="15"/>
  <c r="T11" i="48" s="1"/>
  <c r="H345" i="15"/>
  <c r="H295" i="15"/>
  <c r="D11" i="48" s="1"/>
  <c r="V13" i="49"/>
  <c r="B57" i="49"/>
  <c r="B96" i="49" s="1"/>
  <c r="H348" i="15"/>
  <c r="H298" i="15"/>
  <c r="G11" i="48" s="1"/>
  <c r="H293" i="15"/>
  <c r="B11" i="48" s="1"/>
  <c r="H343" i="15"/>
  <c r="H356" i="15"/>
  <c r="H306" i="15"/>
  <c r="O11" i="48" s="1"/>
  <c r="H346" i="37"/>
  <c r="H296" i="37"/>
  <c r="E36" i="48" s="1"/>
  <c r="V38" i="49"/>
  <c r="B82" i="49"/>
  <c r="B121" i="49" s="1"/>
  <c r="H311" i="37"/>
  <c r="T36" i="48" s="1"/>
  <c r="H361" i="37"/>
  <c r="H306" i="37"/>
  <c r="O36" i="48" s="1"/>
  <c r="H356" i="37"/>
  <c r="H352" i="37"/>
  <c r="H302" i="37"/>
  <c r="K36" i="48" s="1"/>
  <c r="H297" i="37"/>
  <c r="F36" i="48" s="1"/>
  <c r="H347" i="37"/>
  <c r="H298" i="37"/>
  <c r="G36" i="48" s="1"/>
  <c r="H348" i="37"/>
  <c r="C329" i="37"/>
  <c r="G327" i="37"/>
  <c r="F333" i="37"/>
  <c r="E332" i="37"/>
  <c r="D334" i="37"/>
  <c r="F329" i="37"/>
  <c r="C334" i="37"/>
  <c r="C324" i="37"/>
  <c r="F322" i="37"/>
  <c r="C325" i="37"/>
  <c r="H330" i="37"/>
  <c r="E338" i="37"/>
  <c r="G337" i="37"/>
  <c r="E325" i="37"/>
  <c r="C337" i="37"/>
  <c r="H332" i="37"/>
  <c r="G321" i="37"/>
  <c r="F330" i="37"/>
  <c r="G322" i="37"/>
  <c r="D319" i="37"/>
  <c r="E333" i="37"/>
  <c r="C330" i="37"/>
  <c r="H331" i="37"/>
  <c r="E320" i="37"/>
  <c r="E331" i="37"/>
  <c r="F337" i="37"/>
  <c r="F327" i="37"/>
  <c r="G335" i="37"/>
  <c r="E322" i="37"/>
  <c r="F321" i="37"/>
  <c r="E318" i="37"/>
  <c r="G319" i="37"/>
  <c r="G333" i="37"/>
  <c r="C327" i="37"/>
  <c r="D326" i="37"/>
  <c r="H318" i="37"/>
  <c r="H336" i="37"/>
  <c r="D338" i="37"/>
  <c r="E330" i="37"/>
  <c r="F319" i="37"/>
  <c r="D328" i="37"/>
  <c r="F328" i="37"/>
  <c r="C318" i="37"/>
  <c r="D321" i="37"/>
  <c r="G332" i="37"/>
  <c r="F336" i="37"/>
  <c r="C333" i="37"/>
  <c r="E336" i="37"/>
  <c r="E323" i="37"/>
  <c r="D318" i="37"/>
  <c r="H321" i="37"/>
  <c r="C335" i="37"/>
  <c r="H334" i="37"/>
  <c r="D332" i="37"/>
  <c r="C328" i="37"/>
  <c r="F338" i="37"/>
  <c r="F325" i="37"/>
  <c r="F326" i="37"/>
  <c r="G325" i="37"/>
  <c r="H325" i="37"/>
  <c r="D322" i="37"/>
  <c r="D333" i="37"/>
  <c r="E324" i="37"/>
  <c r="C336" i="37"/>
  <c r="H322" i="37"/>
  <c r="H323" i="37"/>
  <c r="F323" i="37"/>
  <c r="F334" i="37"/>
  <c r="G318" i="37"/>
  <c r="F332" i="37"/>
  <c r="D323" i="37"/>
  <c r="D327" i="37"/>
  <c r="G328" i="37"/>
  <c r="F318" i="37"/>
  <c r="G320" i="37"/>
  <c r="D335" i="37"/>
  <c r="E334" i="37"/>
  <c r="E335" i="37"/>
  <c r="C319" i="37"/>
  <c r="E319" i="37"/>
  <c r="E326" i="37"/>
  <c r="C321" i="37"/>
  <c r="G331" i="37"/>
  <c r="G334" i="37"/>
  <c r="E329" i="37"/>
  <c r="G338" i="37"/>
  <c r="G326" i="37"/>
  <c r="D324" i="37"/>
  <c r="D330" i="37"/>
  <c r="G324" i="37"/>
  <c r="D325" i="37"/>
  <c r="G323" i="37"/>
  <c r="C343" i="37"/>
  <c r="E327" i="37"/>
  <c r="C320" i="37"/>
  <c r="F331" i="37"/>
  <c r="D320" i="37"/>
  <c r="D329" i="37"/>
  <c r="C322" i="37"/>
  <c r="G329" i="37"/>
  <c r="E337" i="37"/>
  <c r="F320" i="37"/>
  <c r="C323" i="37"/>
  <c r="H328" i="37"/>
  <c r="C332" i="37"/>
  <c r="H319" i="37"/>
  <c r="H335" i="37"/>
  <c r="H329" i="37"/>
  <c r="C326" i="37"/>
  <c r="G336" i="37"/>
  <c r="F324" i="37"/>
  <c r="E321" i="37"/>
  <c r="G330" i="37"/>
  <c r="D331" i="37"/>
  <c r="E328" i="37"/>
  <c r="C331" i="37"/>
  <c r="D336" i="37"/>
  <c r="D337" i="37"/>
  <c r="F335" i="37"/>
  <c r="H324" i="37"/>
  <c r="H299" i="37"/>
  <c r="H36" i="48" s="1"/>
  <c r="H349" i="37"/>
  <c r="H351" i="37"/>
  <c r="H301" i="37"/>
  <c r="J36" i="48" s="1"/>
  <c r="H343" i="37"/>
  <c r="H293" i="37"/>
  <c r="B36" i="48" s="1"/>
  <c r="H345" i="37"/>
  <c r="H295" i="37"/>
  <c r="D36" i="48" s="1"/>
  <c r="H288" i="37"/>
  <c r="C313" i="37"/>
  <c r="C363" i="37" s="1"/>
  <c r="H308" i="37"/>
  <c r="Q36" i="48" s="1"/>
  <c r="H358" i="37"/>
  <c r="H344" i="37"/>
  <c r="H294" i="37"/>
  <c r="C36" i="48" s="1"/>
  <c r="H312" i="37"/>
  <c r="U36" i="48" s="1"/>
  <c r="H362" i="37"/>
  <c r="C313" i="20"/>
  <c r="C363" i="20" s="1"/>
  <c r="H288" i="20"/>
  <c r="H298" i="20"/>
  <c r="G16" i="48" s="1"/>
  <c r="H348" i="20"/>
  <c r="H345" i="20"/>
  <c r="H295" i="20"/>
  <c r="D16" i="48" s="1"/>
  <c r="H297" i="20"/>
  <c r="F16" i="48" s="1"/>
  <c r="H347" i="20"/>
  <c r="H346" i="20"/>
  <c r="H296" i="20"/>
  <c r="E16" i="48" s="1"/>
  <c r="H356" i="20"/>
  <c r="H306" i="20"/>
  <c r="O16" i="48" s="1"/>
  <c r="V18" i="49"/>
  <c r="B62" i="49"/>
  <c r="B101" i="49" s="1"/>
  <c r="H362" i="20"/>
  <c r="H312" i="20"/>
  <c r="U16" i="48" s="1"/>
  <c r="H358" i="20"/>
  <c r="H308" i="20"/>
  <c r="Q16" i="48" s="1"/>
  <c r="H301" i="20"/>
  <c r="J16" i="48" s="1"/>
  <c r="H351" i="20"/>
  <c r="H299" i="20"/>
  <c r="H16" i="48" s="1"/>
  <c r="H349" i="20"/>
  <c r="H343" i="20"/>
  <c r="H293" i="20"/>
  <c r="B16" i="48" s="1"/>
  <c r="H311" i="20"/>
  <c r="T16" i="48" s="1"/>
  <c r="H361" i="20"/>
  <c r="H344" i="20"/>
  <c r="H294" i="20"/>
  <c r="C16" i="48" s="1"/>
  <c r="E329" i="20"/>
  <c r="G334" i="20"/>
  <c r="F322" i="20"/>
  <c r="F336" i="20"/>
  <c r="F327" i="20"/>
  <c r="G322" i="20"/>
  <c r="C337" i="20"/>
  <c r="G338" i="20"/>
  <c r="C322" i="20"/>
  <c r="E331" i="20"/>
  <c r="D327" i="20"/>
  <c r="H325" i="20"/>
  <c r="E336" i="20"/>
  <c r="C331" i="20"/>
  <c r="H320" i="20"/>
  <c r="H323" i="20"/>
  <c r="E320" i="20"/>
  <c r="C325" i="20"/>
  <c r="E334" i="20"/>
  <c r="D333" i="20"/>
  <c r="F328" i="20"/>
  <c r="F337" i="20"/>
  <c r="F324" i="20"/>
  <c r="G324" i="20"/>
  <c r="D319" i="20"/>
  <c r="D328" i="20"/>
  <c r="C336" i="20"/>
  <c r="C324" i="20"/>
  <c r="D326" i="20"/>
  <c r="E319" i="20"/>
  <c r="H326" i="20"/>
  <c r="G330" i="20"/>
  <c r="F319" i="20"/>
  <c r="E328" i="20"/>
  <c r="E330" i="20"/>
  <c r="E324" i="20"/>
  <c r="D325" i="20"/>
  <c r="F334" i="20"/>
  <c r="F318" i="20"/>
  <c r="F331" i="20"/>
  <c r="D320" i="20"/>
  <c r="H328" i="20"/>
  <c r="C320" i="20"/>
  <c r="D324" i="20"/>
  <c r="E333" i="20"/>
  <c r="G327" i="20"/>
  <c r="F320" i="20"/>
  <c r="F325" i="20"/>
  <c r="F330" i="20"/>
  <c r="C332" i="20"/>
  <c r="C343" i="20"/>
  <c r="D322" i="20"/>
  <c r="H332" i="20"/>
  <c r="G319" i="20"/>
  <c r="D332" i="20"/>
  <c r="G332" i="20"/>
  <c r="E326" i="20"/>
  <c r="D338" i="20"/>
  <c r="H336" i="20"/>
  <c r="H333" i="20"/>
  <c r="C323" i="20"/>
  <c r="E325" i="20"/>
  <c r="C327" i="20"/>
  <c r="D321" i="20"/>
  <c r="D329" i="20"/>
  <c r="G323" i="20"/>
  <c r="C335" i="20"/>
  <c r="F335" i="20"/>
  <c r="G331" i="20"/>
  <c r="G328" i="20"/>
  <c r="C330" i="20"/>
  <c r="D337" i="20"/>
  <c r="C319" i="20"/>
  <c r="E322" i="20"/>
  <c r="C338" i="20"/>
  <c r="C318" i="20"/>
  <c r="G329" i="20"/>
  <c r="F329" i="20"/>
  <c r="F323" i="20"/>
  <c r="C329" i="20"/>
  <c r="C334" i="20"/>
  <c r="F326" i="20"/>
  <c r="H335" i="20"/>
  <c r="C321" i="20"/>
  <c r="F333" i="20"/>
  <c r="E332" i="20"/>
  <c r="C328" i="20"/>
  <c r="D331" i="20"/>
  <c r="E323" i="20"/>
  <c r="C326" i="20"/>
  <c r="E327" i="20"/>
  <c r="F321" i="20"/>
  <c r="F332" i="20"/>
  <c r="G336" i="20"/>
  <c r="C333" i="20"/>
  <c r="D318" i="20"/>
  <c r="E321" i="20"/>
  <c r="E335" i="20"/>
  <c r="G325" i="20"/>
  <c r="G320" i="20"/>
  <c r="D323" i="20"/>
  <c r="D335" i="20"/>
  <c r="D336" i="20"/>
  <c r="E338" i="20"/>
  <c r="H331" i="20"/>
  <c r="E318" i="20"/>
  <c r="H329" i="20"/>
  <c r="G337" i="20"/>
  <c r="G318" i="20"/>
  <c r="G326" i="20"/>
  <c r="G335" i="20"/>
  <c r="G321" i="20"/>
  <c r="G333" i="20"/>
  <c r="D330" i="20"/>
  <c r="H327" i="20"/>
  <c r="D334" i="20"/>
  <c r="H334" i="20"/>
  <c r="F338" i="20"/>
  <c r="E337" i="20"/>
  <c r="H330" i="20"/>
  <c r="H285" i="36"/>
  <c r="C230" i="44"/>
  <c r="C192" i="46"/>
  <c r="T43" i="49"/>
  <c r="E81" i="49"/>
  <c r="H282" i="36"/>
  <c r="C227" i="44"/>
  <c r="C189" i="46"/>
  <c r="H273" i="36"/>
  <c r="C298" i="36"/>
  <c r="C348" i="36" s="1"/>
  <c r="C180" i="46"/>
  <c r="C218" i="44"/>
  <c r="R43" i="49"/>
  <c r="C81" i="49"/>
  <c r="C120" i="49" s="1"/>
  <c r="F81" i="49"/>
  <c r="F120" i="49" s="1"/>
  <c r="U43" i="49"/>
  <c r="C299" i="36"/>
  <c r="C349" i="36" s="1"/>
  <c r="H274" i="36"/>
  <c r="C181" i="46"/>
  <c r="C219" i="44"/>
  <c r="G288" i="36"/>
  <c r="G313" i="36" s="1"/>
  <c r="G363" i="36" s="1"/>
  <c r="G213" i="44"/>
  <c r="G233" i="44" s="1"/>
  <c r="G257" i="44" s="1"/>
  <c r="G305" i="44" s="1"/>
  <c r="G175" i="46"/>
  <c r="Q37" i="49"/>
  <c r="H213" i="36"/>
  <c r="D293" i="36"/>
  <c r="D343" i="36" s="1"/>
  <c r="D175" i="46"/>
  <c r="D213" i="44"/>
  <c r="D288" i="36"/>
  <c r="D313" i="36" s="1"/>
  <c r="D363" i="36" s="1"/>
  <c r="AQ37" i="49"/>
  <c r="AL43" i="49"/>
  <c r="AQ43" i="49" s="1"/>
  <c r="C231" i="44"/>
  <c r="C311" i="36"/>
  <c r="C361" i="36" s="1"/>
  <c r="H286" i="36"/>
  <c r="C193" i="46"/>
  <c r="H287" i="36"/>
  <c r="C312" i="36"/>
  <c r="C362" i="36" s="1"/>
  <c r="C232" i="44"/>
  <c r="C194" i="46"/>
  <c r="C297" i="36"/>
  <c r="C347" i="36" s="1"/>
  <c r="C217" i="44"/>
  <c r="C179" i="46"/>
  <c r="H272" i="36"/>
  <c r="C213" i="44"/>
  <c r="C293" i="36"/>
  <c r="H268" i="36"/>
  <c r="C288" i="36"/>
  <c r="C175" i="46"/>
  <c r="C301" i="36"/>
  <c r="C351" i="36" s="1"/>
  <c r="C221" i="44"/>
  <c r="C183" i="46"/>
  <c r="H276" i="36"/>
  <c r="H284" i="36"/>
  <c r="C191" i="46"/>
  <c r="C229" i="44"/>
  <c r="H229" i="44" s="1"/>
  <c r="H275" i="36"/>
  <c r="C182" i="46"/>
  <c r="C220" i="44"/>
  <c r="H220" i="44" s="1"/>
  <c r="P17" i="49"/>
  <c r="P42" i="49"/>
  <c r="P23" i="49"/>
  <c r="P38" i="49"/>
  <c r="P33" i="49"/>
  <c r="P7" i="49"/>
  <c r="P15" i="49"/>
  <c r="P32" i="49"/>
  <c r="P21" i="49"/>
  <c r="P22" i="49"/>
  <c r="P18" i="49"/>
  <c r="P43" i="49"/>
  <c r="P14" i="49"/>
  <c r="P29" i="49"/>
  <c r="P28" i="49"/>
  <c r="P24" i="49"/>
  <c r="P36" i="49"/>
  <c r="P10" i="49"/>
  <c r="P26" i="49"/>
  <c r="P13" i="49"/>
  <c r="P12" i="49"/>
  <c r="P41" i="49"/>
  <c r="P16" i="49"/>
  <c r="P20" i="49"/>
  <c r="P19" i="49"/>
  <c r="P11" i="49"/>
  <c r="P30" i="49"/>
  <c r="P9" i="49"/>
  <c r="P25" i="49"/>
  <c r="P35" i="49"/>
  <c r="P8" i="49"/>
  <c r="P31" i="49"/>
  <c r="P39" i="49"/>
  <c r="P40" i="49"/>
  <c r="P27" i="49"/>
  <c r="P34" i="49"/>
  <c r="H278" i="36"/>
  <c r="C223" i="44"/>
  <c r="H223" i="44" s="1"/>
  <c r="C185" i="46"/>
  <c r="C226" i="44"/>
  <c r="H281" i="36"/>
  <c r="C306" i="36"/>
  <c r="C356" i="36" s="1"/>
  <c r="C188" i="46"/>
  <c r="H277" i="36"/>
  <c r="C184" i="46"/>
  <c r="C222" i="44"/>
  <c r="C187" i="46"/>
  <c r="H280" i="36"/>
  <c r="C225" i="44"/>
  <c r="H283" i="36"/>
  <c r="C308" i="36"/>
  <c r="C358" i="36" s="1"/>
  <c r="C190" i="46"/>
  <c r="C228" i="44"/>
  <c r="E175" i="46"/>
  <c r="E293" i="36"/>
  <c r="E343" i="36" s="1"/>
  <c r="E213" i="44"/>
  <c r="E288" i="36"/>
  <c r="E313" i="36" s="1"/>
  <c r="E363" i="36" s="1"/>
  <c r="C294" i="36"/>
  <c r="C344" i="36" s="1"/>
  <c r="H269" i="36"/>
  <c r="C214" i="44"/>
  <c r="C176" i="46"/>
  <c r="C224" i="44"/>
  <c r="H279" i="36"/>
  <c r="C186" i="46"/>
  <c r="H271" i="36"/>
  <c r="C216" i="44"/>
  <c r="C296" i="36"/>
  <c r="C346" i="36" s="1"/>
  <c r="C178" i="46"/>
  <c r="D81" i="49"/>
  <c r="D120" i="49" s="1"/>
  <c r="S43" i="49"/>
  <c r="C215" i="44"/>
  <c r="C295" i="36"/>
  <c r="C345" i="36" s="1"/>
  <c r="H270" i="36"/>
  <c r="C177" i="46"/>
  <c r="F288" i="36"/>
  <c r="F213" i="44"/>
  <c r="F175" i="46"/>
  <c r="D336" i="57" l="1"/>
  <c r="F333" i="57"/>
  <c r="F330" i="57"/>
  <c r="G326" i="57"/>
  <c r="E327" i="57"/>
  <c r="F338" i="57"/>
  <c r="F335" i="57"/>
  <c r="D332" i="57"/>
  <c r="G328" i="57"/>
  <c r="D326" i="57"/>
  <c r="G322" i="57"/>
  <c r="G319" i="57"/>
  <c r="F336" i="57"/>
  <c r="C334" i="57"/>
  <c r="H327" i="57"/>
  <c r="H335" i="57"/>
  <c r="H326" i="57"/>
  <c r="E333" i="57"/>
  <c r="E330" i="57"/>
  <c r="G327" i="57"/>
  <c r="C324" i="57"/>
  <c r="D324" i="57"/>
  <c r="C335" i="57"/>
  <c r="E332" i="57"/>
  <c r="E329" i="57"/>
  <c r="H325" i="57"/>
  <c r="C323" i="57"/>
  <c r="F319" i="57"/>
  <c r="D337" i="57"/>
  <c r="G333" i="57"/>
  <c r="G330" i="57"/>
  <c r="H324" i="57"/>
  <c r="H320" i="57"/>
  <c r="H330" i="57"/>
  <c r="D327" i="57"/>
  <c r="F324" i="57"/>
  <c r="D321" i="57"/>
  <c r="E321" i="57"/>
  <c r="F332" i="57"/>
  <c r="D329" i="57"/>
  <c r="F326" i="57"/>
  <c r="D323" i="57"/>
  <c r="D320" i="57"/>
  <c r="C337" i="57"/>
  <c r="E334" i="57"/>
  <c r="C331" i="57"/>
  <c r="F327" i="57"/>
  <c r="H329" i="57"/>
  <c r="D328" i="57"/>
  <c r="E324" i="57"/>
  <c r="G321" i="57"/>
  <c r="C318" i="57"/>
  <c r="D318" i="57"/>
  <c r="G329" i="57"/>
  <c r="C326" i="57"/>
  <c r="E323" i="57"/>
  <c r="C320" i="57"/>
  <c r="F337" i="57"/>
  <c r="D334" i="57"/>
  <c r="D331" i="57"/>
  <c r="F328" i="57"/>
  <c r="G324" i="57"/>
  <c r="H331" i="57"/>
  <c r="G325" i="57"/>
  <c r="C325" i="57"/>
  <c r="F321" i="57"/>
  <c r="F318" i="57"/>
  <c r="C343" i="57"/>
  <c r="G332" i="57"/>
  <c r="C327" i="57"/>
  <c r="F323" i="57"/>
  <c r="F320" i="57"/>
  <c r="E337" i="57"/>
  <c r="G334" i="57"/>
  <c r="E331" i="57"/>
  <c r="C328" i="57"/>
  <c r="E325" i="57"/>
  <c r="C322" i="57"/>
  <c r="D322" i="57"/>
  <c r="E318" i="57"/>
  <c r="C336" i="57"/>
  <c r="E335" i="57"/>
  <c r="F329" i="57"/>
  <c r="G323" i="57"/>
  <c r="E320" i="57"/>
  <c r="E338" i="57"/>
  <c r="F334" i="57"/>
  <c r="F331" i="57"/>
  <c r="H328" i="57"/>
  <c r="D325" i="57"/>
  <c r="F322" i="57"/>
  <c r="G318" i="57"/>
  <c r="H323" i="57"/>
  <c r="C319" i="57"/>
  <c r="G335" i="57"/>
  <c r="D333" i="57"/>
  <c r="H332" i="57"/>
  <c r="E326" i="57"/>
  <c r="C321" i="57"/>
  <c r="G337" i="57"/>
  <c r="D335" i="57"/>
  <c r="G331" i="57"/>
  <c r="E328" i="57"/>
  <c r="E322" i="57"/>
  <c r="E319" i="57"/>
  <c r="H321" i="57"/>
  <c r="C338" i="57"/>
  <c r="E336" i="57"/>
  <c r="C333" i="57"/>
  <c r="C330" i="57"/>
  <c r="D330" i="57"/>
  <c r="G320" i="57"/>
  <c r="G338" i="57"/>
  <c r="H334" i="57"/>
  <c r="C332" i="57"/>
  <c r="C329" i="57"/>
  <c r="F325" i="57"/>
  <c r="H322" i="57"/>
  <c r="D319" i="57"/>
  <c r="G336" i="57"/>
  <c r="D338" i="57"/>
  <c r="H362" i="57"/>
  <c r="H312" i="57"/>
  <c r="U17" i="48" s="1"/>
  <c r="H293" i="57"/>
  <c r="B17" i="48" s="1"/>
  <c r="H343" i="57"/>
  <c r="C313" i="57"/>
  <c r="C363" i="57" s="1"/>
  <c r="H288" i="57"/>
  <c r="H294" i="57"/>
  <c r="C17" i="48" s="1"/>
  <c r="H344" i="57"/>
  <c r="H361" i="57"/>
  <c r="H311" i="57"/>
  <c r="T17" i="48" s="1"/>
  <c r="H345" i="57"/>
  <c r="H295" i="57"/>
  <c r="D17" i="48" s="1"/>
  <c r="H301" i="57"/>
  <c r="J17" i="48" s="1"/>
  <c r="H351" i="57"/>
  <c r="H346" i="57"/>
  <c r="H296" i="57"/>
  <c r="E17" i="48" s="1"/>
  <c r="H358" i="57"/>
  <c r="H308" i="57"/>
  <c r="Q17" i="48" s="1"/>
  <c r="H298" i="57"/>
  <c r="G17" i="48" s="1"/>
  <c r="H348" i="57"/>
  <c r="H306" i="57"/>
  <c r="O17" i="48" s="1"/>
  <c r="H356" i="57"/>
  <c r="V19" i="49"/>
  <c r="B63" i="49"/>
  <c r="B102" i="49" s="1"/>
  <c r="V10" i="49"/>
  <c r="B54" i="49"/>
  <c r="B93" i="49" s="1"/>
  <c r="H351" i="11"/>
  <c r="H301" i="11"/>
  <c r="J8" i="48" s="1"/>
  <c r="H356" i="11"/>
  <c r="H306" i="11"/>
  <c r="O8" i="48" s="1"/>
  <c r="H361" i="11"/>
  <c r="H311" i="11"/>
  <c r="T8" i="48" s="1"/>
  <c r="H296" i="11"/>
  <c r="E8" i="48" s="1"/>
  <c r="H346" i="11"/>
  <c r="H360" i="11"/>
  <c r="H310" i="11"/>
  <c r="S8" i="48" s="1"/>
  <c r="H358" i="11"/>
  <c r="H308" i="11"/>
  <c r="Q8" i="48" s="1"/>
  <c r="H345" i="11"/>
  <c r="H295" i="11"/>
  <c r="D8" i="48" s="1"/>
  <c r="C313" i="11"/>
  <c r="C363" i="11" s="1"/>
  <c r="H288" i="11"/>
  <c r="H344" i="11"/>
  <c r="H294" i="11"/>
  <c r="C8" i="48" s="1"/>
  <c r="C337" i="11"/>
  <c r="C325" i="11"/>
  <c r="C321" i="11"/>
  <c r="C324" i="11"/>
  <c r="G321" i="11"/>
  <c r="F329" i="11"/>
  <c r="G324" i="11"/>
  <c r="D323" i="11"/>
  <c r="H332" i="11"/>
  <c r="G329" i="11"/>
  <c r="F330" i="11"/>
  <c r="C336" i="11"/>
  <c r="D329" i="11"/>
  <c r="H324" i="11"/>
  <c r="E321" i="11"/>
  <c r="C334" i="11"/>
  <c r="D330" i="11"/>
  <c r="H330" i="11"/>
  <c r="G328" i="11"/>
  <c r="E318" i="11"/>
  <c r="C331" i="11"/>
  <c r="H328" i="11"/>
  <c r="G323" i="11"/>
  <c r="G333" i="11"/>
  <c r="E337" i="11"/>
  <c r="F321" i="11"/>
  <c r="E328" i="11"/>
  <c r="D334" i="11"/>
  <c r="E329" i="11"/>
  <c r="E332" i="11"/>
  <c r="G330" i="11"/>
  <c r="F338" i="11"/>
  <c r="G326" i="11"/>
  <c r="G327" i="11"/>
  <c r="F332" i="11"/>
  <c r="C333" i="11"/>
  <c r="D322" i="11"/>
  <c r="D318" i="11"/>
  <c r="C319" i="11"/>
  <c r="C328" i="11"/>
  <c r="D338" i="11"/>
  <c r="E320" i="11"/>
  <c r="E330" i="11"/>
  <c r="F323" i="11"/>
  <c r="E324" i="11"/>
  <c r="F331" i="11"/>
  <c r="E327" i="11"/>
  <c r="D333" i="11"/>
  <c r="H327" i="11"/>
  <c r="G325" i="11"/>
  <c r="C332" i="11"/>
  <c r="G318" i="11"/>
  <c r="G320" i="11"/>
  <c r="C327" i="11"/>
  <c r="E323" i="11"/>
  <c r="H322" i="11"/>
  <c r="E336" i="11"/>
  <c r="H335" i="11"/>
  <c r="G338" i="11"/>
  <c r="G332" i="11"/>
  <c r="D325" i="11"/>
  <c r="D328" i="11"/>
  <c r="E326" i="11"/>
  <c r="F337" i="11"/>
  <c r="G336" i="11"/>
  <c r="D326" i="11"/>
  <c r="H325" i="11"/>
  <c r="E322" i="11"/>
  <c r="D331" i="11"/>
  <c r="C335" i="11"/>
  <c r="F324" i="11"/>
  <c r="D319" i="11"/>
  <c r="E331" i="11"/>
  <c r="E335" i="11"/>
  <c r="C322" i="11"/>
  <c r="D335" i="11"/>
  <c r="E338" i="11"/>
  <c r="H334" i="11"/>
  <c r="E334" i="11"/>
  <c r="H326" i="11"/>
  <c r="D332" i="11"/>
  <c r="F335" i="11"/>
  <c r="F326" i="11"/>
  <c r="G337" i="11"/>
  <c r="F318" i="11"/>
  <c r="H319" i="11"/>
  <c r="D327" i="11"/>
  <c r="E325" i="11"/>
  <c r="H318" i="11"/>
  <c r="G334" i="11"/>
  <c r="G319" i="11"/>
  <c r="C318" i="11"/>
  <c r="E333" i="11"/>
  <c r="F320" i="11"/>
  <c r="G322" i="11"/>
  <c r="C326" i="11"/>
  <c r="F319" i="11"/>
  <c r="H329" i="11"/>
  <c r="G335" i="11"/>
  <c r="D324" i="11"/>
  <c r="D336" i="11"/>
  <c r="H336" i="11"/>
  <c r="C330" i="11"/>
  <c r="F322" i="11"/>
  <c r="H321" i="11"/>
  <c r="E319" i="11"/>
  <c r="F325" i="11"/>
  <c r="F336" i="11"/>
  <c r="C329" i="11"/>
  <c r="F328" i="11"/>
  <c r="C343" i="11"/>
  <c r="F334" i="11"/>
  <c r="D337" i="11"/>
  <c r="C320" i="11"/>
  <c r="G331" i="11"/>
  <c r="F333" i="11"/>
  <c r="C323" i="11"/>
  <c r="F327" i="11"/>
  <c r="D320" i="11"/>
  <c r="D321" i="11"/>
  <c r="H320" i="11"/>
  <c r="H348" i="11"/>
  <c r="H298" i="11"/>
  <c r="G8" i="48" s="1"/>
  <c r="H362" i="11"/>
  <c r="H312" i="11"/>
  <c r="U8" i="48" s="1"/>
  <c r="H343" i="11"/>
  <c r="H293" i="11"/>
  <c r="B8" i="48" s="1"/>
  <c r="H333" i="6"/>
  <c r="H318" i="6"/>
  <c r="H324" i="6"/>
  <c r="H321" i="6"/>
  <c r="C338" i="6"/>
  <c r="H336" i="6"/>
  <c r="H320" i="6"/>
  <c r="H335" i="6"/>
  <c r="H323" i="6"/>
  <c r="H331" i="6"/>
  <c r="H319" i="6"/>
  <c r="H326" i="6"/>
  <c r="G51" i="49"/>
  <c r="G90" i="49" s="1"/>
  <c r="I7" i="49"/>
  <c r="C2" i="56"/>
  <c r="C5" i="47"/>
  <c r="H363" i="6"/>
  <c r="D5" i="47" s="1"/>
  <c r="H313" i="6"/>
  <c r="H337" i="6"/>
  <c r="V8" i="49"/>
  <c r="B52" i="49"/>
  <c r="B91" i="49" s="1"/>
  <c r="G333" i="9"/>
  <c r="H329" i="9"/>
  <c r="J329" i="9" s="1"/>
  <c r="C318" i="9"/>
  <c r="D327" i="9"/>
  <c r="C337" i="9"/>
  <c r="G322" i="9"/>
  <c r="D325" i="9"/>
  <c r="D319" i="9"/>
  <c r="D323" i="9"/>
  <c r="F323" i="9"/>
  <c r="F319" i="9"/>
  <c r="H334" i="9"/>
  <c r="J334" i="9" s="1"/>
  <c r="F321" i="9"/>
  <c r="E335" i="9"/>
  <c r="H337" i="9"/>
  <c r="J337" i="9" s="1"/>
  <c r="F337" i="9"/>
  <c r="D336" i="9"/>
  <c r="H335" i="9"/>
  <c r="J335" i="9" s="1"/>
  <c r="C326" i="9"/>
  <c r="F336" i="9"/>
  <c r="D324" i="9"/>
  <c r="G324" i="9"/>
  <c r="G330" i="9"/>
  <c r="D321" i="9"/>
  <c r="F327" i="9"/>
  <c r="C335" i="9"/>
  <c r="D331" i="9"/>
  <c r="G327" i="9"/>
  <c r="H323" i="9"/>
  <c r="J323" i="9" s="1"/>
  <c r="C332" i="9"/>
  <c r="F325" i="9"/>
  <c r="E321" i="9"/>
  <c r="E327" i="9"/>
  <c r="H322" i="9"/>
  <c r="J322" i="9" s="1"/>
  <c r="F331" i="9"/>
  <c r="E338" i="9"/>
  <c r="G319" i="9"/>
  <c r="E331" i="9"/>
  <c r="D330" i="9"/>
  <c r="F318" i="9"/>
  <c r="F329" i="9"/>
  <c r="D338" i="9"/>
  <c r="E328" i="9"/>
  <c r="H325" i="9"/>
  <c r="J325" i="9" s="1"/>
  <c r="G325" i="9"/>
  <c r="C336" i="9"/>
  <c r="F324" i="9"/>
  <c r="F335" i="9"/>
  <c r="D332" i="9"/>
  <c r="E332" i="9"/>
  <c r="E319" i="9"/>
  <c r="C320" i="9"/>
  <c r="F326" i="9"/>
  <c r="D328" i="9"/>
  <c r="G331" i="9"/>
  <c r="E320" i="9"/>
  <c r="F330" i="9"/>
  <c r="E326" i="9"/>
  <c r="C338" i="9"/>
  <c r="H319" i="9"/>
  <c r="J319" i="9" s="1"/>
  <c r="C327" i="9"/>
  <c r="G338" i="9"/>
  <c r="C329" i="9"/>
  <c r="E318" i="9"/>
  <c r="C328" i="9"/>
  <c r="G332" i="9"/>
  <c r="E329" i="9"/>
  <c r="F328" i="9"/>
  <c r="C331" i="9"/>
  <c r="C325" i="9"/>
  <c r="D322" i="9"/>
  <c r="D335" i="9"/>
  <c r="C319" i="9"/>
  <c r="H328" i="9"/>
  <c r="J328" i="9" s="1"/>
  <c r="H327" i="9"/>
  <c r="J327" i="9" s="1"/>
  <c r="H332" i="9"/>
  <c r="J332" i="9" s="1"/>
  <c r="G335" i="9"/>
  <c r="D329" i="9"/>
  <c r="G334" i="9"/>
  <c r="G326" i="9"/>
  <c r="G328" i="9"/>
  <c r="E323" i="9"/>
  <c r="G337" i="9"/>
  <c r="D333" i="9"/>
  <c r="G329" i="9"/>
  <c r="E322" i="9"/>
  <c r="C321" i="9"/>
  <c r="C324" i="9"/>
  <c r="C333" i="9"/>
  <c r="H318" i="9"/>
  <c r="J318" i="9" s="1"/>
  <c r="E325" i="9"/>
  <c r="D320" i="9"/>
  <c r="C330" i="9"/>
  <c r="F338" i="9"/>
  <c r="G321" i="9"/>
  <c r="C323" i="9"/>
  <c r="D326" i="9"/>
  <c r="E336" i="9"/>
  <c r="E330" i="9"/>
  <c r="E333" i="9"/>
  <c r="F332" i="9"/>
  <c r="E337" i="9"/>
  <c r="F322" i="9"/>
  <c r="E334" i="9"/>
  <c r="G320" i="9"/>
  <c r="F334" i="9"/>
  <c r="G323" i="9"/>
  <c r="C343" i="9"/>
  <c r="C322" i="9"/>
  <c r="F320" i="9"/>
  <c r="D337" i="9"/>
  <c r="F333" i="9"/>
  <c r="G318" i="9"/>
  <c r="D334" i="9"/>
  <c r="E324" i="9"/>
  <c r="G336" i="9"/>
  <c r="C334" i="9"/>
  <c r="D318" i="9"/>
  <c r="H330" i="9"/>
  <c r="J330" i="9" s="1"/>
  <c r="H306" i="9"/>
  <c r="H331" i="9" s="1"/>
  <c r="J331" i="9" s="1"/>
  <c r="H356" i="9"/>
  <c r="H343" i="9"/>
  <c r="H293" i="9"/>
  <c r="H361" i="9"/>
  <c r="H311" i="9"/>
  <c r="I6" i="48"/>
  <c r="I44" i="48" s="1" a="1"/>
  <c r="I44" i="48" s="1"/>
  <c r="J300" i="9"/>
  <c r="H288" i="9"/>
  <c r="C313" i="9"/>
  <c r="C363" i="9" s="1"/>
  <c r="H348" i="9"/>
  <c r="H298" i="9"/>
  <c r="H349" i="9"/>
  <c r="H299" i="9"/>
  <c r="J302" i="9"/>
  <c r="K6" i="48"/>
  <c r="H358" i="9"/>
  <c r="H308" i="9"/>
  <c r="H345" i="9"/>
  <c r="H295" i="9"/>
  <c r="H351" i="9"/>
  <c r="H301" i="9"/>
  <c r="H362" i="9"/>
  <c r="H312" i="9"/>
  <c r="H357" i="9"/>
  <c r="H307" i="9"/>
  <c r="H296" i="9"/>
  <c r="H346" i="9"/>
  <c r="H294" i="9"/>
  <c r="H344" i="9"/>
  <c r="H348" i="27"/>
  <c r="H298" i="27"/>
  <c r="G25" i="48" s="1"/>
  <c r="H356" i="27"/>
  <c r="H306" i="27"/>
  <c r="O25" i="48" s="1"/>
  <c r="H360" i="27"/>
  <c r="H310" i="27"/>
  <c r="S25" i="48" s="1"/>
  <c r="H345" i="27"/>
  <c r="H295" i="27"/>
  <c r="D25" i="48" s="1"/>
  <c r="H361" i="27"/>
  <c r="H311" i="27"/>
  <c r="T25" i="48" s="1"/>
  <c r="H354" i="27"/>
  <c r="H304" i="27"/>
  <c r="M25" i="48" s="1"/>
  <c r="H358" i="27"/>
  <c r="H308" i="27"/>
  <c r="Q25" i="48" s="1"/>
  <c r="H351" i="27"/>
  <c r="H301" i="27"/>
  <c r="J25" i="48" s="1"/>
  <c r="V27" i="49"/>
  <c r="B71" i="49"/>
  <c r="B110" i="49" s="1"/>
  <c r="E320" i="27"/>
  <c r="G325" i="27"/>
  <c r="C324" i="27"/>
  <c r="G323" i="27"/>
  <c r="E324" i="27"/>
  <c r="C326" i="27"/>
  <c r="D338" i="27"/>
  <c r="C319" i="27"/>
  <c r="F318" i="27"/>
  <c r="D327" i="27"/>
  <c r="G322" i="27"/>
  <c r="F327" i="27"/>
  <c r="H322" i="27"/>
  <c r="G324" i="27"/>
  <c r="F323" i="27"/>
  <c r="D323" i="27"/>
  <c r="E327" i="27"/>
  <c r="D322" i="27"/>
  <c r="D334" i="27"/>
  <c r="D324" i="27"/>
  <c r="C325" i="27"/>
  <c r="E328" i="27"/>
  <c r="F325" i="27"/>
  <c r="G332" i="27"/>
  <c r="G328" i="27"/>
  <c r="C320" i="27"/>
  <c r="C343" i="27"/>
  <c r="G319" i="27"/>
  <c r="C332" i="27"/>
  <c r="G318" i="27"/>
  <c r="D331" i="27"/>
  <c r="F326" i="27"/>
  <c r="C333" i="27"/>
  <c r="E321" i="27"/>
  <c r="E323" i="27"/>
  <c r="D325" i="27"/>
  <c r="C334" i="27"/>
  <c r="E336" i="27"/>
  <c r="E338" i="27"/>
  <c r="F330" i="27"/>
  <c r="E332" i="27"/>
  <c r="G331" i="27"/>
  <c r="D320" i="27"/>
  <c r="D335" i="27"/>
  <c r="F322" i="27"/>
  <c r="H334" i="27"/>
  <c r="G329" i="27"/>
  <c r="C329" i="27"/>
  <c r="G320" i="27"/>
  <c r="E330" i="27"/>
  <c r="G335" i="27"/>
  <c r="C335" i="27"/>
  <c r="D319" i="27"/>
  <c r="D337" i="27"/>
  <c r="F331" i="27"/>
  <c r="F335" i="27"/>
  <c r="F337" i="27"/>
  <c r="C327" i="27"/>
  <c r="C331" i="27"/>
  <c r="F324" i="27"/>
  <c r="H325" i="27"/>
  <c r="E326" i="27"/>
  <c r="G326" i="27"/>
  <c r="H337" i="27"/>
  <c r="E318" i="27"/>
  <c r="E333" i="27"/>
  <c r="E329" i="27"/>
  <c r="C328" i="27"/>
  <c r="E331" i="27"/>
  <c r="F319" i="27"/>
  <c r="F333" i="27"/>
  <c r="G330" i="27"/>
  <c r="D328" i="27"/>
  <c r="G327" i="27"/>
  <c r="D318" i="27"/>
  <c r="D336" i="27"/>
  <c r="D333" i="27"/>
  <c r="G333" i="27"/>
  <c r="F334" i="27"/>
  <c r="H323" i="27"/>
  <c r="C337" i="27"/>
  <c r="C318" i="27"/>
  <c r="G336" i="27"/>
  <c r="D330" i="27"/>
  <c r="E322" i="27"/>
  <c r="H328" i="27"/>
  <c r="F336" i="27"/>
  <c r="C323" i="27"/>
  <c r="E335" i="27"/>
  <c r="E334" i="27"/>
  <c r="G338" i="27"/>
  <c r="F321" i="27"/>
  <c r="D332" i="27"/>
  <c r="G334" i="27"/>
  <c r="H330" i="27"/>
  <c r="F332" i="27"/>
  <c r="C321" i="27"/>
  <c r="H332" i="27"/>
  <c r="D321" i="27"/>
  <c r="D329" i="27"/>
  <c r="G337" i="27"/>
  <c r="C336" i="27"/>
  <c r="C330" i="27"/>
  <c r="F328" i="27"/>
  <c r="C322" i="27"/>
  <c r="H327" i="27"/>
  <c r="F338" i="27"/>
  <c r="E325" i="27"/>
  <c r="D326" i="27"/>
  <c r="E319" i="27"/>
  <c r="G321" i="27"/>
  <c r="E337" i="27"/>
  <c r="F329" i="27"/>
  <c r="F320" i="27"/>
  <c r="H349" i="27"/>
  <c r="H299" i="27"/>
  <c r="H25" i="48" s="1"/>
  <c r="H293" i="27"/>
  <c r="B25" i="48" s="1"/>
  <c r="H343" i="27"/>
  <c r="R44" i="48" a="1"/>
  <c r="R44" i="48" s="1"/>
  <c r="R45" i="48" a="1"/>
  <c r="R45" i="48" s="1"/>
  <c r="R43" i="48"/>
  <c r="R42" i="48" a="1"/>
  <c r="R42" i="48" s="1"/>
  <c r="H344" i="27"/>
  <c r="H294" i="27"/>
  <c r="C25" i="48" s="1"/>
  <c r="C313" i="27"/>
  <c r="C363" i="27" s="1"/>
  <c r="H288" i="27"/>
  <c r="H346" i="27"/>
  <c r="H296" i="27"/>
  <c r="E25" i="48" s="1"/>
  <c r="H327" i="32"/>
  <c r="H326" i="32"/>
  <c r="H331" i="32"/>
  <c r="H363" i="32"/>
  <c r="D30" i="47" s="1"/>
  <c r="H313" i="32"/>
  <c r="C27" i="56"/>
  <c r="C30" i="47"/>
  <c r="B30" i="47" s="1"/>
  <c r="G76" i="49"/>
  <c r="G115" i="49" s="1"/>
  <c r="I32" i="49"/>
  <c r="H344" i="26"/>
  <c r="H294" i="26"/>
  <c r="C24" i="48" s="1"/>
  <c r="H361" i="26"/>
  <c r="H311" i="26"/>
  <c r="T24" i="48" s="1"/>
  <c r="H348" i="26"/>
  <c r="H298" i="26"/>
  <c r="G24" i="48" s="1"/>
  <c r="H346" i="26"/>
  <c r="H296" i="26"/>
  <c r="E24" i="48" s="1"/>
  <c r="H349" i="26"/>
  <c r="H299" i="26"/>
  <c r="H24" i="48" s="1"/>
  <c r="H301" i="26"/>
  <c r="J24" i="48" s="1"/>
  <c r="H351" i="26"/>
  <c r="B69" i="49"/>
  <c r="B108" i="49" s="1"/>
  <c r="V26" i="49"/>
  <c r="H312" i="26"/>
  <c r="U24" i="48" s="1"/>
  <c r="H362" i="26"/>
  <c r="H356" i="26"/>
  <c r="H306" i="26"/>
  <c r="O24" i="48" s="1"/>
  <c r="H345" i="26"/>
  <c r="H295" i="26"/>
  <c r="D24" i="48" s="1"/>
  <c r="C313" i="26"/>
  <c r="C363" i="26" s="1"/>
  <c r="H288" i="26"/>
  <c r="D330" i="26"/>
  <c r="H330" i="26"/>
  <c r="D334" i="26"/>
  <c r="G328" i="26"/>
  <c r="D325" i="26"/>
  <c r="F321" i="26"/>
  <c r="D335" i="26"/>
  <c r="E319" i="26"/>
  <c r="F334" i="26"/>
  <c r="H327" i="26"/>
  <c r="F336" i="26"/>
  <c r="E335" i="26"/>
  <c r="F337" i="26"/>
  <c r="C325" i="26"/>
  <c r="C338" i="26"/>
  <c r="C333" i="26"/>
  <c r="F326" i="26"/>
  <c r="D326" i="26"/>
  <c r="D321" i="26"/>
  <c r="F329" i="26"/>
  <c r="D338" i="26"/>
  <c r="F327" i="26"/>
  <c r="E318" i="26"/>
  <c r="C335" i="26"/>
  <c r="F333" i="26"/>
  <c r="C326" i="26"/>
  <c r="D327" i="26"/>
  <c r="G322" i="26"/>
  <c r="F323" i="26"/>
  <c r="F320" i="26"/>
  <c r="H336" i="26"/>
  <c r="D322" i="26"/>
  <c r="D323" i="26"/>
  <c r="E336" i="26"/>
  <c r="C324" i="26"/>
  <c r="G327" i="26"/>
  <c r="E333" i="26"/>
  <c r="C329" i="26"/>
  <c r="G330" i="26"/>
  <c r="G329" i="26"/>
  <c r="F331" i="26"/>
  <c r="G326" i="26"/>
  <c r="G338" i="26"/>
  <c r="C319" i="26"/>
  <c r="D319" i="26"/>
  <c r="H325" i="26"/>
  <c r="E331" i="26"/>
  <c r="F318" i="26"/>
  <c r="G332" i="26"/>
  <c r="F338" i="26"/>
  <c r="F328" i="26"/>
  <c r="G319" i="26"/>
  <c r="G320" i="26"/>
  <c r="C323" i="26"/>
  <c r="F332" i="26"/>
  <c r="E334" i="26"/>
  <c r="D336" i="26"/>
  <c r="C334" i="26"/>
  <c r="H332" i="26"/>
  <c r="C343" i="26"/>
  <c r="C320" i="26"/>
  <c r="D318" i="26"/>
  <c r="H331" i="26"/>
  <c r="C330" i="26"/>
  <c r="F335" i="26"/>
  <c r="E327" i="26"/>
  <c r="F319" i="26"/>
  <c r="F324" i="26"/>
  <c r="F325" i="26"/>
  <c r="G336" i="26"/>
  <c r="D329" i="26"/>
  <c r="G318" i="26"/>
  <c r="C318" i="26"/>
  <c r="E320" i="26"/>
  <c r="G335" i="26"/>
  <c r="D337" i="26"/>
  <c r="H319" i="26"/>
  <c r="H326" i="26"/>
  <c r="G334" i="26"/>
  <c r="C332" i="26"/>
  <c r="C336" i="26"/>
  <c r="G337" i="26"/>
  <c r="F322" i="26"/>
  <c r="G331" i="26"/>
  <c r="G323" i="26"/>
  <c r="E326" i="26"/>
  <c r="H334" i="26"/>
  <c r="C328" i="26"/>
  <c r="D324" i="26"/>
  <c r="E330" i="26"/>
  <c r="E338" i="26"/>
  <c r="E325" i="26"/>
  <c r="H321" i="26"/>
  <c r="E332" i="26"/>
  <c r="E328" i="26"/>
  <c r="G321" i="26"/>
  <c r="D332" i="26"/>
  <c r="E329" i="26"/>
  <c r="G324" i="26"/>
  <c r="C337" i="26"/>
  <c r="E322" i="26"/>
  <c r="E337" i="26"/>
  <c r="H322" i="26"/>
  <c r="H335" i="26"/>
  <c r="D331" i="26"/>
  <c r="H320" i="26"/>
  <c r="G333" i="26"/>
  <c r="H329" i="26"/>
  <c r="C331" i="26"/>
  <c r="C321" i="26"/>
  <c r="D320" i="26"/>
  <c r="H328" i="26"/>
  <c r="C322" i="26"/>
  <c r="D328" i="26"/>
  <c r="E324" i="26"/>
  <c r="D333" i="26"/>
  <c r="E321" i="26"/>
  <c r="G325" i="26"/>
  <c r="H324" i="26"/>
  <c r="F330" i="26"/>
  <c r="E323" i="26"/>
  <c r="C327" i="26"/>
  <c r="H343" i="26"/>
  <c r="H293" i="26"/>
  <c r="B24" i="48" s="1"/>
  <c r="H358" i="26"/>
  <c r="H308" i="26"/>
  <c r="Q24" i="48" s="1"/>
  <c r="H320" i="19"/>
  <c r="H348" i="16"/>
  <c r="H298" i="16"/>
  <c r="G12" i="48" s="1"/>
  <c r="H343" i="16"/>
  <c r="H293" i="16"/>
  <c r="B12" i="48" s="1"/>
  <c r="H306" i="16"/>
  <c r="O12" i="48" s="1"/>
  <c r="H356" i="16"/>
  <c r="C333" i="16"/>
  <c r="G338" i="16"/>
  <c r="C327" i="16"/>
  <c r="H335" i="16"/>
  <c r="F333" i="16"/>
  <c r="C326" i="16"/>
  <c r="D335" i="16"/>
  <c r="F319" i="16"/>
  <c r="E323" i="16"/>
  <c r="G323" i="16"/>
  <c r="C337" i="16"/>
  <c r="G318" i="16"/>
  <c r="E331" i="16"/>
  <c r="D318" i="16"/>
  <c r="H330" i="16"/>
  <c r="C338" i="16"/>
  <c r="F336" i="16"/>
  <c r="D334" i="16"/>
  <c r="D322" i="16"/>
  <c r="E327" i="16"/>
  <c r="F328" i="16"/>
  <c r="C336" i="16"/>
  <c r="E337" i="16"/>
  <c r="D321" i="16"/>
  <c r="H329" i="16"/>
  <c r="C323" i="16"/>
  <c r="C322" i="16"/>
  <c r="C324" i="16"/>
  <c r="F332" i="16"/>
  <c r="C320" i="16"/>
  <c r="F323" i="16"/>
  <c r="G326" i="16"/>
  <c r="G319" i="16"/>
  <c r="F321" i="16"/>
  <c r="G328" i="16"/>
  <c r="C331" i="16"/>
  <c r="D323" i="16"/>
  <c r="D330" i="16"/>
  <c r="C319" i="16"/>
  <c r="D324" i="16"/>
  <c r="D332" i="16"/>
  <c r="D337" i="16"/>
  <c r="E330" i="16"/>
  <c r="F326" i="16"/>
  <c r="F327" i="16"/>
  <c r="C321" i="16"/>
  <c r="G336" i="16"/>
  <c r="E334" i="16"/>
  <c r="F331" i="16"/>
  <c r="D320" i="16"/>
  <c r="F335" i="16"/>
  <c r="D338" i="16"/>
  <c r="C334" i="16"/>
  <c r="E318" i="16"/>
  <c r="H332" i="16"/>
  <c r="C330" i="16"/>
  <c r="H328" i="16"/>
  <c r="C332" i="16"/>
  <c r="H324" i="16"/>
  <c r="F318" i="16"/>
  <c r="D325" i="16"/>
  <c r="G329" i="16"/>
  <c r="E333" i="16"/>
  <c r="F324" i="16"/>
  <c r="D333" i="16"/>
  <c r="E332" i="16"/>
  <c r="G332" i="16"/>
  <c r="E321" i="16"/>
  <c r="F334" i="16"/>
  <c r="C325" i="16"/>
  <c r="G324" i="16"/>
  <c r="G331" i="16"/>
  <c r="D319" i="16"/>
  <c r="H318" i="16"/>
  <c r="C329" i="16"/>
  <c r="C328" i="16"/>
  <c r="D329" i="16"/>
  <c r="E324" i="16"/>
  <c r="E322" i="16"/>
  <c r="E319" i="16"/>
  <c r="G322" i="16"/>
  <c r="G325" i="16"/>
  <c r="H322" i="16"/>
  <c r="E338" i="16"/>
  <c r="G320" i="16"/>
  <c r="C335" i="16"/>
  <c r="G330" i="16"/>
  <c r="E336" i="16"/>
  <c r="H320" i="16"/>
  <c r="D327" i="16"/>
  <c r="E320" i="16"/>
  <c r="G327" i="16"/>
  <c r="H334" i="16"/>
  <c r="F322" i="16"/>
  <c r="E328" i="16"/>
  <c r="G334" i="16"/>
  <c r="G335" i="16"/>
  <c r="F320" i="16"/>
  <c r="H325" i="16"/>
  <c r="G333" i="16"/>
  <c r="C343" i="16"/>
  <c r="G321" i="16"/>
  <c r="F337" i="16"/>
  <c r="H337" i="16"/>
  <c r="H331" i="16"/>
  <c r="D328" i="16"/>
  <c r="D331" i="16"/>
  <c r="F329" i="16"/>
  <c r="F338" i="16"/>
  <c r="E329" i="16"/>
  <c r="D326" i="16"/>
  <c r="E335" i="16"/>
  <c r="E325" i="16"/>
  <c r="D336" i="16"/>
  <c r="F330" i="16"/>
  <c r="E326" i="16"/>
  <c r="G337" i="16"/>
  <c r="C318" i="16"/>
  <c r="F325" i="16"/>
  <c r="H323" i="16"/>
  <c r="H327" i="16"/>
  <c r="V14" i="49"/>
  <c r="B58" i="49"/>
  <c r="B97" i="49" s="1"/>
  <c r="H361" i="16"/>
  <c r="H311" i="16"/>
  <c r="T12" i="48" s="1"/>
  <c r="H346" i="16"/>
  <c r="H296" i="16"/>
  <c r="E12" i="48" s="1"/>
  <c r="H358" i="16"/>
  <c r="H308" i="16"/>
  <c r="Q12" i="48" s="1"/>
  <c r="H349" i="16"/>
  <c r="H299" i="16"/>
  <c r="H12" i="48" s="1"/>
  <c r="H345" i="16"/>
  <c r="H295" i="16"/>
  <c r="D12" i="48" s="1"/>
  <c r="H344" i="16"/>
  <c r="H294" i="16"/>
  <c r="C12" i="48" s="1"/>
  <c r="H351" i="16"/>
  <c r="H301" i="16"/>
  <c r="J12" i="48" s="1"/>
  <c r="C313" i="16"/>
  <c r="C363" i="16" s="1"/>
  <c r="H288" i="16"/>
  <c r="H362" i="16"/>
  <c r="H312" i="16"/>
  <c r="U12" i="48" s="1"/>
  <c r="H333" i="33"/>
  <c r="H320" i="33"/>
  <c r="H337" i="33"/>
  <c r="H336" i="33"/>
  <c r="G78" i="49"/>
  <c r="G117" i="49" s="1"/>
  <c r="I34" i="49"/>
  <c r="H363" i="33"/>
  <c r="D32" i="47" s="1"/>
  <c r="H313" i="33"/>
  <c r="C29" i="56"/>
  <c r="C32" i="47"/>
  <c r="B32" i="47" s="1"/>
  <c r="H324" i="33"/>
  <c r="H321" i="33"/>
  <c r="H326" i="33"/>
  <c r="H323" i="33"/>
  <c r="H329" i="33"/>
  <c r="H331" i="33"/>
  <c r="H319" i="33"/>
  <c r="H322" i="33"/>
  <c r="C338" i="33"/>
  <c r="H346" i="34"/>
  <c r="H296" i="34"/>
  <c r="E33" i="48" s="1"/>
  <c r="H357" i="34"/>
  <c r="H307" i="34"/>
  <c r="P33" i="48" s="1"/>
  <c r="H345" i="34"/>
  <c r="H295" i="34"/>
  <c r="D33" i="48" s="1"/>
  <c r="H294" i="34"/>
  <c r="C33" i="48" s="1"/>
  <c r="H344" i="34"/>
  <c r="C326" i="34"/>
  <c r="E331" i="34"/>
  <c r="C319" i="34"/>
  <c r="F333" i="34"/>
  <c r="D330" i="34"/>
  <c r="H330" i="34"/>
  <c r="C318" i="34"/>
  <c r="C343" i="34"/>
  <c r="G329" i="34"/>
  <c r="D332" i="34"/>
  <c r="F331" i="34"/>
  <c r="C330" i="34"/>
  <c r="F324" i="34"/>
  <c r="D331" i="34"/>
  <c r="H321" i="34"/>
  <c r="G334" i="34"/>
  <c r="C325" i="34"/>
  <c r="E323" i="34"/>
  <c r="C323" i="34"/>
  <c r="E337" i="34"/>
  <c r="G323" i="34"/>
  <c r="H335" i="34"/>
  <c r="G332" i="34"/>
  <c r="D321" i="34"/>
  <c r="E327" i="34"/>
  <c r="D329" i="34"/>
  <c r="D328" i="34"/>
  <c r="F336" i="34"/>
  <c r="H327" i="34"/>
  <c r="H320" i="34"/>
  <c r="H322" i="34"/>
  <c r="H328" i="34"/>
  <c r="C335" i="34"/>
  <c r="F322" i="34"/>
  <c r="D327" i="34"/>
  <c r="C321" i="34"/>
  <c r="E319" i="34"/>
  <c r="C329" i="34"/>
  <c r="F337" i="34"/>
  <c r="C334" i="34"/>
  <c r="E336" i="34"/>
  <c r="G331" i="34"/>
  <c r="F319" i="34"/>
  <c r="C338" i="34"/>
  <c r="C333" i="34"/>
  <c r="G327" i="34"/>
  <c r="E322" i="34"/>
  <c r="E332" i="34"/>
  <c r="C336" i="34"/>
  <c r="F330" i="34"/>
  <c r="D324" i="34"/>
  <c r="F335" i="34"/>
  <c r="G328" i="34"/>
  <c r="G333" i="34"/>
  <c r="F321" i="34"/>
  <c r="D323" i="34"/>
  <c r="G325" i="34"/>
  <c r="F329" i="34"/>
  <c r="E335" i="34"/>
  <c r="E338" i="34"/>
  <c r="E318" i="34"/>
  <c r="F328" i="34"/>
  <c r="C327" i="34"/>
  <c r="G320" i="34"/>
  <c r="D325" i="34"/>
  <c r="E324" i="34"/>
  <c r="E326" i="34"/>
  <c r="G322" i="34"/>
  <c r="H337" i="34"/>
  <c r="E334" i="34"/>
  <c r="D334" i="34"/>
  <c r="D333" i="34"/>
  <c r="H329" i="34"/>
  <c r="C320" i="34"/>
  <c r="F332" i="34"/>
  <c r="F320" i="34"/>
  <c r="G319" i="34"/>
  <c r="C328" i="34"/>
  <c r="D338" i="34"/>
  <c r="D336" i="34"/>
  <c r="G330" i="34"/>
  <c r="G318" i="34"/>
  <c r="E321" i="34"/>
  <c r="E329" i="34"/>
  <c r="F318" i="34"/>
  <c r="E325" i="34"/>
  <c r="F323" i="34"/>
  <c r="D322" i="34"/>
  <c r="G337" i="34"/>
  <c r="D318" i="34"/>
  <c r="D337" i="34"/>
  <c r="F334" i="34"/>
  <c r="C324" i="34"/>
  <c r="G324" i="34"/>
  <c r="C332" i="34"/>
  <c r="F338" i="34"/>
  <c r="H325" i="34"/>
  <c r="G321" i="34"/>
  <c r="G336" i="34"/>
  <c r="G335" i="34"/>
  <c r="E328" i="34"/>
  <c r="D319" i="34"/>
  <c r="G338" i="34"/>
  <c r="C337" i="34"/>
  <c r="C331" i="34"/>
  <c r="E320" i="34"/>
  <c r="C322" i="34"/>
  <c r="G326" i="34"/>
  <c r="D320" i="34"/>
  <c r="D326" i="34"/>
  <c r="H334" i="34"/>
  <c r="D335" i="34"/>
  <c r="H318" i="34"/>
  <c r="E330" i="34"/>
  <c r="F325" i="34"/>
  <c r="E333" i="34"/>
  <c r="F327" i="34"/>
  <c r="F326" i="34"/>
  <c r="C313" i="34"/>
  <c r="C363" i="34" s="1"/>
  <c r="H288" i="34"/>
  <c r="H301" i="34"/>
  <c r="J33" i="48" s="1"/>
  <c r="H351" i="34"/>
  <c r="H343" i="34"/>
  <c r="H293" i="34"/>
  <c r="B33" i="48" s="1"/>
  <c r="H356" i="34"/>
  <c r="H306" i="34"/>
  <c r="O33" i="48" s="1"/>
  <c r="H298" i="34"/>
  <c r="G33" i="48" s="1"/>
  <c r="H348" i="34"/>
  <c r="H361" i="34"/>
  <c r="H311" i="34"/>
  <c r="T33" i="48" s="1"/>
  <c r="V35" i="49"/>
  <c r="B79" i="49"/>
  <c r="B118" i="49" s="1"/>
  <c r="H349" i="34"/>
  <c r="H299" i="34"/>
  <c r="H33" i="48" s="1"/>
  <c r="H308" i="34"/>
  <c r="Q33" i="48" s="1"/>
  <c r="H358" i="34"/>
  <c r="H288" i="17"/>
  <c r="C313" i="17"/>
  <c r="C363" i="17" s="1"/>
  <c r="H344" i="17"/>
  <c r="H294" i="17"/>
  <c r="C13" i="48" s="1"/>
  <c r="H298" i="17"/>
  <c r="G13" i="48" s="1"/>
  <c r="H348" i="17"/>
  <c r="C328" i="17"/>
  <c r="H326" i="17"/>
  <c r="F337" i="17"/>
  <c r="D336" i="17"/>
  <c r="C323" i="17"/>
  <c r="E319" i="17"/>
  <c r="C331" i="17"/>
  <c r="E326" i="17"/>
  <c r="E328" i="17"/>
  <c r="D319" i="17"/>
  <c r="D320" i="17"/>
  <c r="G331" i="17"/>
  <c r="G332" i="17"/>
  <c r="C322" i="17"/>
  <c r="D338" i="17"/>
  <c r="H325" i="17"/>
  <c r="C343" i="17"/>
  <c r="G330" i="17"/>
  <c r="D327" i="17"/>
  <c r="D323" i="17"/>
  <c r="C327" i="17"/>
  <c r="F327" i="17"/>
  <c r="F319" i="17"/>
  <c r="C332" i="17"/>
  <c r="E334" i="17"/>
  <c r="D335" i="17"/>
  <c r="C326" i="17"/>
  <c r="F332" i="17"/>
  <c r="D334" i="17"/>
  <c r="F322" i="17"/>
  <c r="F326" i="17"/>
  <c r="E338" i="17"/>
  <c r="H323" i="17"/>
  <c r="C318" i="17"/>
  <c r="H328" i="17"/>
  <c r="G333" i="17"/>
  <c r="G336" i="17"/>
  <c r="E324" i="17"/>
  <c r="E322" i="17"/>
  <c r="G319" i="17"/>
  <c r="G322" i="17"/>
  <c r="E337" i="17"/>
  <c r="C319" i="17"/>
  <c r="C334" i="17"/>
  <c r="C329" i="17"/>
  <c r="D330" i="17"/>
  <c r="D326" i="17"/>
  <c r="E331" i="17"/>
  <c r="H330" i="17"/>
  <c r="G318" i="17"/>
  <c r="H319" i="17"/>
  <c r="C338" i="17"/>
  <c r="F321" i="17"/>
  <c r="F330" i="17"/>
  <c r="C321" i="17"/>
  <c r="F328" i="17"/>
  <c r="D321" i="17"/>
  <c r="C320" i="17"/>
  <c r="E336" i="17"/>
  <c r="E323" i="17"/>
  <c r="E330" i="17"/>
  <c r="G320" i="17"/>
  <c r="F331" i="17"/>
  <c r="F325" i="17"/>
  <c r="D324" i="17"/>
  <c r="E321" i="17"/>
  <c r="H318" i="17"/>
  <c r="D329" i="17"/>
  <c r="G328" i="17"/>
  <c r="G324" i="17"/>
  <c r="F329" i="17"/>
  <c r="G323" i="17"/>
  <c r="E333" i="17"/>
  <c r="D322" i="17"/>
  <c r="D332" i="17"/>
  <c r="C330" i="17"/>
  <c r="D333" i="17"/>
  <c r="E332" i="17"/>
  <c r="G335" i="17"/>
  <c r="H329" i="17"/>
  <c r="C336" i="17"/>
  <c r="F338" i="17"/>
  <c r="H337" i="17"/>
  <c r="F320" i="17"/>
  <c r="C337" i="17"/>
  <c r="F336" i="17"/>
  <c r="F334" i="17"/>
  <c r="F323" i="17"/>
  <c r="G334" i="17"/>
  <c r="D331" i="17"/>
  <c r="G337" i="17"/>
  <c r="G321" i="17"/>
  <c r="D328" i="17"/>
  <c r="E325" i="17"/>
  <c r="E327" i="17"/>
  <c r="C325" i="17"/>
  <c r="F324" i="17"/>
  <c r="D337" i="17"/>
  <c r="H335" i="17"/>
  <c r="G338" i="17"/>
  <c r="G325" i="17"/>
  <c r="D325" i="17"/>
  <c r="H334" i="17"/>
  <c r="H321" i="17"/>
  <c r="F335" i="17"/>
  <c r="C324" i="17"/>
  <c r="D318" i="17"/>
  <c r="G326" i="17"/>
  <c r="C335" i="17"/>
  <c r="E335" i="17"/>
  <c r="F333" i="17"/>
  <c r="E329" i="17"/>
  <c r="G327" i="17"/>
  <c r="E318" i="17"/>
  <c r="G329" i="17"/>
  <c r="F318" i="17"/>
  <c r="H332" i="17"/>
  <c r="C333" i="17"/>
  <c r="E320" i="17"/>
  <c r="H358" i="17"/>
  <c r="H308" i="17"/>
  <c r="Q13" i="48" s="1"/>
  <c r="H349" i="17"/>
  <c r="H299" i="17"/>
  <c r="H13" i="48" s="1"/>
  <c r="V15" i="49"/>
  <c r="B59" i="49"/>
  <c r="B98" i="49" s="1"/>
  <c r="H347" i="17"/>
  <c r="H297" i="17"/>
  <c r="F13" i="48" s="1"/>
  <c r="H296" i="17"/>
  <c r="E13" i="48" s="1"/>
  <c r="H346" i="17"/>
  <c r="H311" i="17"/>
  <c r="T13" i="48" s="1"/>
  <c r="H361" i="17"/>
  <c r="H345" i="17"/>
  <c r="H295" i="17"/>
  <c r="D13" i="48" s="1"/>
  <c r="H352" i="17"/>
  <c r="H302" i="17"/>
  <c r="K13" i="48" s="1"/>
  <c r="H343" i="17"/>
  <c r="H293" i="17"/>
  <c r="B13" i="48" s="1"/>
  <c r="H306" i="17"/>
  <c r="O13" i="48" s="1"/>
  <c r="H356" i="17"/>
  <c r="G65" i="49"/>
  <c r="G104" i="49" s="1"/>
  <c r="I20" i="49"/>
  <c r="H336" i="21"/>
  <c r="H322" i="21"/>
  <c r="C15" i="56"/>
  <c r="H313" i="21"/>
  <c r="H363" i="21"/>
  <c r="D18" i="47" s="1"/>
  <c r="C18" i="47"/>
  <c r="H326" i="21"/>
  <c r="H319" i="21"/>
  <c r="H320" i="21"/>
  <c r="C17" i="56"/>
  <c r="H363" i="62"/>
  <c r="D20" i="47" s="1"/>
  <c r="H313" i="62"/>
  <c r="C20" i="47"/>
  <c r="B20" i="47" s="1"/>
  <c r="H318" i="62"/>
  <c r="C338" i="62"/>
  <c r="H331" i="62"/>
  <c r="H333" i="62"/>
  <c r="H320" i="62"/>
  <c r="H323" i="62"/>
  <c r="H321" i="62"/>
  <c r="I22" i="49"/>
  <c r="G67" i="49"/>
  <c r="G106" i="49" s="1"/>
  <c r="H324" i="62"/>
  <c r="H336" i="62"/>
  <c r="H348" i="18"/>
  <c r="H298" i="18"/>
  <c r="G14" i="48" s="1"/>
  <c r="C313" i="18"/>
  <c r="C363" i="18" s="1"/>
  <c r="H288" i="18"/>
  <c r="G325" i="18"/>
  <c r="C323" i="18"/>
  <c r="C330" i="18"/>
  <c r="F320" i="18"/>
  <c r="F321" i="18"/>
  <c r="E334" i="18"/>
  <c r="G333" i="18"/>
  <c r="C337" i="18"/>
  <c r="H324" i="18"/>
  <c r="E336" i="18"/>
  <c r="D319" i="18"/>
  <c r="C320" i="18"/>
  <c r="D334" i="18"/>
  <c r="E325" i="18"/>
  <c r="F335" i="18"/>
  <c r="D330" i="18"/>
  <c r="E332" i="18"/>
  <c r="F334" i="18"/>
  <c r="E321" i="18"/>
  <c r="H328" i="18"/>
  <c r="D335" i="18"/>
  <c r="C327" i="18"/>
  <c r="H321" i="18"/>
  <c r="E326" i="18"/>
  <c r="C328" i="18"/>
  <c r="F326" i="18"/>
  <c r="F331" i="18"/>
  <c r="D325" i="18"/>
  <c r="D336" i="18"/>
  <c r="D321" i="18"/>
  <c r="H334" i="18"/>
  <c r="G334" i="18"/>
  <c r="E323" i="18"/>
  <c r="E330" i="18"/>
  <c r="C318" i="18"/>
  <c r="D337" i="18"/>
  <c r="G327" i="18"/>
  <c r="C325" i="18"/>
  <c r="C321" i="18"/>
  <c r="H326" i="18"/>
  <c r="C324" i="18"/>
  <c r="D331" i="18"/>
  <c r="E338" i="18"/>
  <c r="D328" i="18"/>
  <c r="G337" i="18"/>
  <c r="F322" i="18"/>
  <c r="G319" i="18"/>
  <c r="H330" i="18"/>
  <c r="E337" i="18"/>
  <c r="G338" i="18"/>
  <c r="C319" i="18"/>
  <c r="G335" i="18"/>
  <c r="D327" i="18"/>
  <c r="E318" i="18"/>
  <c r="C326" i="18"/>
  <c r="F323" i="18"/>
  <c r="F338" i="18"/>
  <c r="E319" i="18"/>
  <c r="C335" i="18"/>
  <c r="G322" i="18"/>
  <c r="G329" i="18"/>
  <c r="H332" i="18"/>
  <c r="F324" i="18"/>
  <c r="H337" i="18"/>
  <c r="F332" i="18"/>
  <c r="D333" i="18"/>
  <c r="E335" i="18"/>
  <c r="E322" i="18"/>
  <c r="D318" i="18"/>
  <c r="D329" i="18"/>
  <c r="F325" i="18"/>
  <c r="E327" i="18"/>
  <c r="H325" i="18"/>
  <c r="G331" i="18"/>
  <c r="G326" i="18"/>
  <c r="G332" i="18"/>
  <c r="G320" i="18"/>
  <c r="D323" i="18"/>
  <c r="C332" i="18"/>
  <c r="G330" i="18"/>
  <c r="C336" i="18"/>
  <c r="D324" i="18"/>
  <c r="D326" i="18"/>
  <c r="C334" i="18"/>
  <c r="E320" i="18"/>
  <c r="C329" i="18"/>
  <c r="E331" i="18"/>
  <c r="C322" i="18"/>
  <c r="G328" i="18"/>
  <c r="F333" i="18"/>
  <c r="G318" i="18"/>
  <c r="F330" i="18"/>
  <c r="F328" i="18"/>
  <c r="D320" i="18"/>
  <c r="C343" i="18"/>
  <c r="E329" i="18"/>
  <c r="D332" i="18"/>
  <c r="D322" i="18"/>
  <c r="C338" i="18"/>
  <c r="F318" i="18"/>
  <c r="D338" i="18"/>
  <c r="G321" i="18"/>
  <c r="F329" i="18"/>
  <c r="C333" i="18"/>
  <c r="E324" i="18"/>
  <c r="E328" i="18"/>
  <c r="F337" i="18"/>
  <c r="C331" i="18"/>
  <c r="G324" i="18"/>
  <c r="F319" i="18"/>
  <c r="F336" i="18"/>
  <c r="F327" i="18"/>
  <c r="E333" i="18"/>
  <c r="H335" i="18"/>
  <c r="G336" i="18"/>
  <c r="G323" i="18"/>
  <c r="H297" i="18"/>
  <c r="F14" i="48" s="1"/>
  <c r="H347" i="18"/>
  <c r="H358" i="18"/>
  <c r="H308" i="18"/>
  <c r="Q14" i="48" s="1"/>
  <c r="H361" i="18"/>
  <c r="H311" i="18"/>
  <c r="T14" i="48" s="1"/>
  <c r="H293" i="18"/>
  <c r="B14" i="48" s="1"/>
  <c r="H343" i="18"/>
  <c r="H354" i="18"/>
  <c r="H304" i="18"/>
  <c r="M14" i="48" s="1"/>
  <c r="V16" i="49"/>
  <c r="B60" i="49"/>
  <c r="B99" i="49" s="1"/>
  <c r="H306" i="18"/>
  <c r="O14" i="48" s="1"/>
  <c r="H356" i="18"/>
  <c r="H345" i="18"/>
  <c r="H295" i="18"/>
  <c r="D14" i="48" s="1"/>
  <c r="H352" i="18"/>
  <c r="H302" i="18"/>
  <c r="K14" i="48" s="1"/>
  <c r="K45" i="48" s="1" a="1"/>
  <c r="K45" i="48" s="1"/>
  <c r="H294" i="18"/>
  <c r="C14" i="48" s="1"/>
  <c r="H344" i="18"/>
  <c r="H344" i="35"/>
  <c r="H294" i="35"/>
  <c r="C34" i="48" s="1"/>
  <c r="H358" i="35"/>
  <c r="H308" i="35"/>
  <c r="Q34" i="48" s="1"/>
  <c r="H349" i="35"/>
  <c r="H299" i="35"/>
  <c r="H34" i="48" s="1"/>
  <c r="H348" i="35"/>
  <c r="H298" i="35"/>
  <c r="G34" i="48" s="1"/>
  <c r="V36" i="49"/>
  <c r="B80" i="49"/>
  <c r="B119" i="49" s="1"/>
  <c r="H297" i="35"/>
  <c r="F34" i="48" s="1"/>
  <c r="H347" i="35"/>
  <c r="H302" i="35"/>
  <c r="K34" i="48" s="1"/>
  <c r="H352" i="35"/>
  <c r="H351" i="35"/>
  <c r="H301" i="35"/>
  <c r="J34" i="48" s="1"/>
  <c r="H343" i="35"/>
  <c r="H293" i="35"/>
  <c r="B34" i="48" s="1"/>
  <c r="H306" i="35"/>
  <c r="O34" i="48" s="1"/>
  <c r="H356" i="35"/>
  <c r="H296" i="35"/>
  <c r="E34" i="48" s="1"/>
  <c r="H346" i="35"/>
  <c r="H345" i="35"/>
  <c r="H295" i="35"/>
  <c r="D34" i="48" s="1"/>
  <c r="C313" i="35"/>
  <c r="C363" i="35" s="1"/>
  <c r="H288" i="35"/>
  <c r="G336" i="35"/>
  <c r="F336" i="35"/>
  <c r="C331" i="35"/>
  <c r="F327" i="35"/>
  <c r="E324" i="35"/>
  <c r="E328" i="35"/>
  <c r="D337" i="35"/>
  <c r="G323" i="35"/>
  <c r="F330" i="35"/>
  <c r="F319" i="35"/>
  <c r="E335" i="35"/>
  <c r="G324" i="35"/>
  <c r="E323" i="35"/>
  <c r="F328" i="35"/>
  <c r="H333" i="35"/>
  <c r="E334" i="35"/>
  <c r="F323" i="35"/>
  <c r="G337" i="35"/>
  <c r="D323" i="35"/>
  <c r="D322" i="35"/>
  <c r="E329" i="35"/>
  <c r="D324" i="35"/>
  <c r="F324" i="35"/>
  <c r="H330" i="35"/>
  <c r="E327" i="35"/>
  <c r="F335" i="35"/>
  <c r="F334" i="35"/>
  <c r="H335" i="35"/>
  <c r="F329" i="35"/>
  <c r="H322" i="35"/>
  <c r="G318" i="35"/>
  <c r="E318" i="35"/>
  <c r="C334" i="35"/>
  <c r="F326" i="35"/>
  <c r="E332" i="35"/>
  <c r="G334" i="35"/>
  <c r="C318" i="35"/>
  <c r="F333" i="35"/>
  <c r="F337" i="35"/>
  <c r="C323" i="35"/>
  <c r="C321" i="35"/>
  <c r="F331" i="35"/>
  <c r="C326" i="35"/>
  <c r="G321" i="35"/>
  <c r="H321" i="35"/>
  <c r="D336" i="35"/>
  <c r="C320" i="35"/>
  <c r="H325" i="35"/>
  <c r="G328" i="35"/>
  <c r="E319" i="35"/>
  <c r="D328" i="35"/>
  <c r="E322" i="35"/>
  <c r="C322" i="35"/>
  <c r="E321" i="35"/>
  <c r="H328" i="35"/>
  <c r="D319" i="35"/>
  <c r="F325" i="35"/>
  <c r="H337" i="35"/>
  <c r="H327" i="35"/>
  <c r="D321" i="35"/>
  <c r="C337" i="35"/>
  <c r="G327" i="35"/>
  <c r="E338" i="35"/>
  <c r="F332" i="35"/>
  <c r="E333" i="35"/>
  <c r="G320" i="35"/>
  <c r="F318" i="35"/>
  <c r="C343" i="35"/>
  <c r="D325" i="35"/>
  <c r="G322" i="35"/>
  <c r="E336" i="35"/>
  <c r="C319" i="35"/>
  <c r="F322" i="35"/>
  <c r="H318" i="35"/>
  <c r="D333" i="35"/>
  <c r="D331" i="35"/>
  <c r="E330" i="35"/>
  <c r="D327" i="35"/>
  <c r="H331" i="35"/>
  <c r="G326" i="35"/>
  <c r="E331" i="35"/>
  <c r="D334" i="35"/>
  <c r="H334" i="35"/>
  <c r="D330" i="35"/>
  <c r="C332" i="35"/>
  <c r="C336" i="35"/>
  <c r="D338" i="35"/>
  <c r="C329" i="35"/>
  <c r="F320" i="35"/>
  <c r="H336" i="35"/>
  <c r="D332" i="35"/>
  <c r="G331" i="35"/>
  <c r="F321" i="35"/>
  <c r="G335" i="35"/>
  <c r="E325" i="35"/>
  <c r="C325" i="35"/>
  <c r="C333" i="35"/>
  <c r="D318" i="35"/>
  <c r="E337" i="35"/>
  <c r="D335" i="35"/>
  <c r="C324" i="35"/>
  <c r="D326" i="35"/>
  <c r="C335" i="35"/>
  <c r="H332" i="35"/>
  <c r="F338" i="35"/>
  <c r="H319" i="35"/>
  <c r="G329" i="35"/>
  <c r="G338" i="35"/>
  <c r="D329" i="35"/>
  <c r="C327" i="35"/>
  <c r="D320" i="35"/>
  <c r="H329" i="35"/>
  <c r="G333" i="35"/>
  <c r="G330" i="35"/>
  <c r="G319" i="35"/>
  <c r="G325" i="35"/>
  <c r="E320" i="35"/>
  <c r="C328" i="35"/>
  <c r="G332" i="35"/>
  <c r="C330" i="35"/>
  <c r="E326" i="35"/>
  <c r="H326" i="35"/>
  <c r="L45" i="48" a="1"/>
  <c r="L45" i="48" s="1"/>
  <c r="L43" i="48"/>
  <c r="L44" i="48" a="1"/>
  <c r="L44" i="48" s="1"/>
  <c r="L42" i="48" a="1"/>
  <c r="L42" i="48" s="1"/>
  <c r="H311" i="35"/>
  <c r="T34" i="48" s="1"/>
  <c r="H361" i="35"/>
  <c r="H333" i="19"/>
  <c r="H319" i="19"/>
  <c r="C338" i="19"/>
  <c r="H318" i="19"/>
  <c r="C15" i="47"/>
  <c r="C12" i="56"/>
  <c r="H313" i="19"/>
  <c r="H363" i="19"/>
  <c r="D15" i="47" s="1"/>
  <c r="H323" i="19"/>
  <c r="H331" i="19"/>
  <c r="H324" i="19"/>
  <c r="H321" i="19"/>
  <c r="H336" i="19"/>
  <c r="I17" i="49"/>
  <c r="G61" i="49"/>
  <c r="G100" i="49" s="1"/>
  <c r="H294" i="28"/>
  <c r="C26" i="48" s="1"/>
  <c r="H344" i="28"/>
  <c r="H308" i="28"/>
  <c r="Q26" i="48" s="1"/>
  <c r="H358" i="28"/>
  <c r="H351" i="28"/>
  <c r="H301" i="28"/>
  <c r="J26" i="48" s="1"/>
  <c r="H299" i="28"/>
  <c r="H26" i="48" s="1"/>
  <c r="H349" i="28"/>
  <c r="H311" i="28"/>
  <c r="T26" i="48" s="1"/>
  <c r="H361" i="28"/>
  <c r="C313" i="28"/>
  <c r="C363" i="28" s="1"/>
  <c r="H288" i="28"/>
  <c r="H345" i="28"/>
  <c r="H295" i="28"/>
  <c r="D26" i="48" s="1"/>
  <c r="D321" i="28"/>
  <c r="E327" i="28"/>
  <c r="G333" i="28"/>
  <c r="C331" i="28"/>
  <c r="G329" i="28"/>
  <c r="D338" i="28"/>
  <c r="G324" i="28"/>
  <c r="C321" i="28"/>
  <c r="E326" i="28"/>
  <c r="C329" i="28"/>
  <c r="F321" i="28"/>
  <c r="C330" i="28"/>
  <c r="C337" i="28"/>
  <c r="F332" i="28"/>
  <c r="D319" i="28"/>
  <c r="H334" i="28"/>
  <c r="G335" i="28"/>
  <c r="G332" i="28"/>
  <c r="F338" i="28"/>
  <c r="C324" i="28"/>
  <c r="D327" i="28"/>
  <c r="C335" i="28"/>
  <c r="G319" i="28"/>
  <c r="C325" i="28"/>
  <c r="E336" i="28"/>
  <c r="G338" i="28"/>
  <c r="C322" i="28"/>
  <c r="E325" i="28"/>
  <c r="D335" i="28"/>
  <c r="G326" i="28"/>
  <c r="E333" i="28"/>
  <c r="D332" i="28"/>
  <c r="E330" i="28"/>
  <c r="E321" i="28"/>
  <c r="D328" i="28"/>
  <c r="C336" i="28"/>
  <c r="E331" i="28"/>
  <c r="C343" i="28"/>
  <c r="G327" i="28"/>
  <c r="F324" i="28"/>
  <c r="H328" i="28"/>
  <c r="C332" i="28"/>
  <c r="H319" i="28"/>
  <c r="C318" i="28"/>
  <c r="F319" i="28"/>
  <c r="G334" i="28"/>
  <c r="G323" i="28"/>
  <c r="E324" i="28"/>
  <c r="F336" i="28"/>
  <c r="E338" i="28"/>
  <c r="F337" i="28"/>
  <c r="G331" i="28"/>
  <c r="G320" i="28"/>
  <c r="H330" i="28"/>
  <c r="G322" i="28"/>
  <c r="H327" i="28"/>
  <c r="F326" i="28"/>
  <c r="D323" i="28"/>
  <c r="C319" i="28"/>
  <c r="F323" i="28"/>
  <c r="D334" i="28"/>
  <c r="C327" i="28"/>
  <c r="E323" i="28"/>
  <c r="F329" i="28"/>
  <c r="D333" i="28"/>
  <c r="F330" i="28"/>
  <c r="D331" i="28"/>
  <c r="C334" i="28"/>
  <c r="E328" i="28"/>
  <c r="D325" i="28"/>
  <c r="C326" i="28"/>
  <c r="E334" i="28"/>
  <c r="H333" i="28"/>
  <c r="D326" i="28"/>
  <c r="E320" i="28"/>
  <c r="D324" i="28"/>
  <c r="D336" i="28"/>
  <c r="F334" i="28"/>
  <c r="E318" i="28"/>
  <c r="D329" i="28"/>
  <c r="E329" i="28"/>
  <c r="G337" i="28"/>
  <c r="F322" i="28"/>
  <c r="H335" i="28"/>
  <c r="F318" i="28"/>
  <c r="F333" i="28"/>
  <c r="G328" i="28"/>
  <c r="H322" i="28"/>
  <c r="G321" i="28"/>
  <c r="E322" i="28"/>
  <c r="D337" i="28"/>
  <c r="G318" i="28"/>
  <c r="E332" i="28"/>
  <c r="E319" i="28"/>
  <c r="F325" i="28"/>
  <c r="G325" i="28"/>
  <c r="D322" i="28"/>
  <c r="E337" i="28"/>
  <c r="H337" i="28"/>
  <c r="H332" i="28"/>
  <c r="F335" i="28"/>
  <c r="C333" i="28"/>
  <c r="H320" i="28"/>
  <c r="C328" i="28"/>
  <c r="C323" i="28"/>
  <c r="C320" i="28"/>
  <c r="F328" i="28"/>
  <c r="F320" i="28"/>
  <c r="D320" i="28"/>
  <c r="D318" i="28"/>
  <c r="G330" i="28"/>
  <c r="D330" i="28"/>
  <c r="F327" i="28"/>
  <c r="G336" i="28"/>
  <c r="H325" i="28"/>
  <c r="E335" i="28"/>
  <c r="F331" i="28"/>
  <c r="H356" i="28"/>
  <c r="H306" i="28"/>
  <c r="O26" i="48" s="1"/>
  <c r="H293" i="28"/>
  <c r="B26" i="48" s="1"/>
  <c r="H343" i="28"/>
  <c r="H304" i="28"/>
  <c r="M26" i="48" s="1"/>
  <c r="H354" i="28"/>
  <c r="H296" i="28"/>
  <c r="E26" i="48" s="1"/>
  <c r="H346" i="28"/>
  <c r="V28" i="49"/>
  <c r="B72" i="49"/>
  <c r="B111" i="49" s="1"/>
  <c r="H348" i="28"/>
  <c r="H298" i="28"/>
  <c r="G26" i="48" s="1"/>
  <c r="H296" i="12"/>
  <c r="E9" i="48" s="1"/>
  <c r="H346" i="12"/>
  <c r="H312" i="12"/>
  <c r="U9" i="48" s="1"/>
  <c r="H362" i="12"/>
  <c r="H298" i="12"/>
  <c r="G9" i="48" s="1"/>
  <c r="H348" i="12"/>
  <c r="H311" i="12"/>
  <c r="T9" i="48" s="1"/>
  <c r="H361" i="12"/>
  <c r="H347" i="12"/>
  <c r="H297" i="12"/>
  <c r="F9" i="48" s="1"/>
  <c r="H308" i="12"/>
  <c r="Q9" i="48" s="1"/>
  <c r="H358" i="12"/>
  <c r="H349" i="12"/>
  <c r="H299" i="12"/>
  <c r="H9" i="48" s="1"/>
  <c r="C313" i="12"/>
  <c r="C363" i="12" s="1"/>
  <c r="H288" i="12"/>
  <c r="F322" i="12"/>
  <c r="F320" i="12"/>
  <c r="G329" i="12"/>
  <c r="D338" i="12"/>
  <c r="H325" i="12"/>
  <c r="G327" i="12"/>
  <c r="F323" i="12"/>
  <c r="F338" i="12"/>
  <c r="D328" i="12"/>
  <c r="F319" i="12"/>
  <c r="C332" i="12"/>
  <c r="G330" i="12"/>
  <c r="G331" i="12"/>
  <c r="C338" i="12"/>
  <c r="F321" i="12"/>
  <c r="D336" i="12"/>
  <c r="F325" i="12"/>
  <c r="E325" i="12"/>
  <c r="E321" i="12"/>
  <c r="C320" i="12"/>
  <c r="E327" i="12"/>
  <c r="D337" i="12"/>
  <c r="E333" i="12"/>
  <c r="D325" i="12"/>
  <c r="H337" i="12"/>
  <c r="D326" i="12"/>
  <c r="C336" i="12"/>
  <c r="F327" i="12"/>
  <c r="C322" i="12"/>
  <c r="D323" i="12"/>
  <c r="C331" i="12"/>
  <c r="G328" i="12"/>
  <c r="E328" i="12"/>
  <c r="F328" i="12"/>
  <c r="E331" i="12"/>
  <c r="F330" i="12"/>
  <c r="C324" i="12"/>
  <c r="C318" i="12"/>
  <c r="E335" i="12"/>
  <c r="C333" i="12"/>
  <c r="G336" i="12"/>
  <c r="F331" i="12"/>
  <c r="F324" i="12"/>
  <c r="G337" i="12"/>
  <c r="E337" i="12"/>
  <c r="G320" i="12"/>
  <c r="D335" i="12"/>
  <c r="E329" i="12"/>
  <c r="C327" i="12"/>
  <c r="E326" i="12"/>
  <c r="E323" i="12"/>
  <c r="C323" i="12"/>
  <c r="G319" i="12"/>
  <c r="H326" i="12"/>
  <c r="H331" i="12"/>
  <c r="G324" i="12"/>
  <c r="E332" i="12"/>
  <c r="F335" i="12"/>
  <c r="C335" i="12"/>
  <c r="D329" i="12"/>
  <c r="D330" i="12"/>
  <c r="E318" i="12"/>
  <c r="H333" i="12"/>
  <c r="H330" i="12"/>
  <c r="D327" i="12"/>
  <c r="G332" i="12"/>
  <c r="F333" i="12"/>
  <c r="H328" i="12"/>
  <c r="D322" i="12"/>
  <c r="G322" i="12"/>
  <c r="E334" i="12"/>
  <c r="G321" i="12"/>
  <c r="G333" i="12"/>
  <c r="G323" i="12"/>
  <c r="F337" i="12"/>
  <c r="C334" i="12"/>
  <c r="C330" i="12"/>
  <c r="C328" i="12"/>
  <c r="C319" i="12"/>
  <c r="C326" i="12"/>
  <c r="H319" i="12"/>
  <c r="H332" i="12"/>
  <c r="F326" i="12"/>
  <c r="G326" i="12"/>
  <c r="G338" i="12"/>
  <c r="E338" i="12"/>
  <c r="H329" i="12"/>
  <c r="D332" i="12"/>
  <c r="D333" i="12"/>
  <c r="G335" i="12"/>
  <c r="F318" i="12"/>
  <c r="C337" i="12"/>
  <c r="E336" i="12"/>
  <c r="C343" i="12"/>
  <c r="G334" i="12"/>
  <c r="D331" i="12"/>
  <c r="F334" i="12"/>
  <c r="C321" i="12"/>
  <c r="E320" i="12"/>
  <c r="H321" i="12"/>
  <c r="D320" i="12"/>
  <c r="F329" i="12"/>
  <c r="D318" i="12"/>
  <c r="E330" i="12"/>
  <c r="G325" i="12"/>
  <c r="C325" i="12"/>
  <c r="E322" i="12"/>
  <c r="H334" i="12"/>
  <c r="F332" i="12"/>
  <c r="C329" i="12"/>
  <c r="D334" i="12"/>
  <c r="D321" i="12"/>
  <c r="H335" i="12"/>
  <c r="E319" i="12"/>
  <c r="E324" i="12"/>
  <c r="G318" i="12"/>
  <c r="D319" i="12"/>
  <c r="F336" i="12"/>
  <c r="D324" i="12"/>
  <c r="H320" i="12"/>
  <c r="H327" i="12"/>
  <c r="H352" i="12"/>
  <c r="H302" i="12"/>
  <c r="K9" i="48" s="1"/>
  <c r="H344" i="12"/>
  <c r="H294" i="12"/>
  <c r="C9" i="48" s="1"/>
  <c r="H343" i="12"/>
  <c r="H293" i="12"/>
  <c r="B9" i="48" s="1"/>
  <c r="H351" i="12"/>
  <c r="H301" i="12"/>
  <c r="J9" i="48" s="1"/>
  <c r="V11" i="49"/>
  <c r="B55" i="49"/>
  <c r="B94" i="49" s="1"/>
  <c r="H345" i="12"/>
  <c r="H295" i="12"/>
  <c r="D9" i="48" s="1"/>
  <c r="H306" i="12"/>
  <c r="O9" i="48" s="1"/>
  <c r="H356" i="12"/>
  <c r="H161" i="44"/>
  <c r="H322" i="15"/>
  <c r="H318" i="15"/>
  <c r="H323" i="15"/>
  <c r="H319" i="15"/>
  <c r="H331" i="15"/>
  <c r="H327" i="15"/>
  <c r="H320" i="15"/>
  <c r="H333" i="15"/>
  <c r="G57" i="49"/>
  <c r="G96" i="49" s="1"/>
  <c r="I13" i="49"/>
  <c r="H313" i="15"/>
  <c r="C8" i="56"/>
  <c r="C11" i="47"/>
  <c r="B11" i="47" s="1"/>
  <c r="H363" i="15"/>
  <c r="D11" i="47" s="1"/>
  <c r="C338" i="15"/>
  <c r="H321" i="15"/>
  <c r="H320" i="37"/>
  <c r="H326" i="37"/>
  <c r="C36" i="47"/>
  <c r="C33" i="56"/>
  <c r="H363" i="37"/>
  <c r="D36" i="47" s="1"/>
  <c r="H313" i="37"/>
  <c r="H333" i="37"/>
  <c r="H327" i="37"/>
  <c r="C338" i="37"/>
  <c r="I38" i="49"/>
  <c r="G82" i="49"/>
  <c r="G121" i="49" s="1"/>
  <c r="H337" i="37"/>
  <c r="H322" i="20"/>
  <c r="I18" i="49"/>
  <c r="G62" i="49"/>
  <c r="G101" i="49" s="1"/>
  <c r="H337" i="20"/>
  <c r="H319" i="20"/>
  <c r="H321" i="20"/>
  <c r="H324" i="20"/>
  <c r="C16" i="47"/>
  <c r="B16" i="47" s="1"/>
  <c r="H363" i="20"/>
  <c r="D16" i="47" s="1"/>
  <c r="C13" i="56"/>
  <c r="H313" i="20"/>
  <c r="H318" i="20"/>
  <c r="F237" i="44"/>
  <c r="F285" i="44" s="1"/>
  <c r="F233" i="44"/>
  <c r="F257" i="44" s="1"/>
  <c r="F305" i="44" s="1"/>
  <c r="C58" i="46"/>
  <c r="H178" i="46"/>
  <c r="H214" i="44"/>
  <c r="C238" i="44"/>
  <c r="C286" i="44" s="1"/>
  <c r="C70" i="46"/>
  <c r="H190" i="46"/>
  <c r="C195" i="46"/>
  <c r="C55" i="46"/>
  <c r="H175" i="46"/>
  <c r="C255" i="44"/>
  <c r="C303" i="44" s="1"/>
  <c r="H231" i="44"/>
  <c r="Q43" i="49"/>
  <c r="V37" i="49"/>
  <c r="B81" i="49"/>
  <c r="B120" i="49" s="1"/>
  <c r="F46" i="49"/>
  <c r="F48" i="49" s="1"/>
  <c r="F87" i="49"/>
  <c r="F126" i="49" s="1"/>
  <c r="H189" i="46"/>
  <c r="C69" i="46"/>
  <c r="H344" i="36"/>
  <c r="H294" i="36"/>
  <c r="C35" i="48" s="1"/>
  <c r="H188" i="46"/>
  <c r="C68" i="46"/>
  <c r="H253" i="44"/>
  <c r="R41" i="48" s="1"/>
  <c r="H301" i="44"/>
  <c r="H288" i="36"/>
  <c r="C313" i="36"/>
  <c r="C363" i="36" s="1"/>
  <c r="H194" i="46"/>
  <c r="C74" i="46"/>
  <c r="AR10" i="49"/>
  <c r="AR31" i="49"/>
  <c r="AR24" i="49"/>
  <c r="AR35" i="49"/>
  <c r="AR22" i="49"/>
  <c r="AR26" i="49"/>
  <c r="AR39" i="49"/>
  <c r="AR13" i="49"/>
  <c r="AR33" i="49"/>
  <c r="AR12" i="49"/>
  <c r="AR43" i="49"/>
  <c r="AR34" i="49"/>
  <c r="AR9" i="49"/>
  <c r="AR14" i="49"/>
  <c r="AR21" i="49"/>
  <c r="AR20" i="49"/>
  <c r="AR32" i="49"/>
  <c r="AR40" i="49"/>
  <c r="AR29" i="49"/>
  <c r="AR27" i="49"/>
  <c r="AR23" i="49"/>
  <c r="AR7" i="49"/>
  <c r="AR38" i="49"/>
  <c r="AR28" i="49"/>
  <c r="AR25" i="49"/>
  <c r="AR36" i="49"/>
  <c r="AR18" i="49"/>
  <c r="AR8" i="49"/>
  <c r="AR41" i="49"/>
  <c r="AR16" i="49"/>
  <c r="AR15" i="49"/>
  <c r="AR11" i="49"/>
  <c r="AR19" i="49"/>
  <c r="AR17" i="49"/>
  <c r="AR42" i="49"/>
  <c r="AR30" i="49"/>
  <c r="G55" i="46"/>
  <c r="G75" i="46" s="1"/>
  <c r="G195" i="46"/>
  <c r="G51" i="46" s="1"/>
  <c r="C251" i="44"/>
  <c r="C299" i="44" s="1"/>
  <c r="H227" i="44"/>
  <c r="C57" i="46"/>
  <c r="H177" i="46"/>
  <c r="C240" i="44"/>
  <c r="C288" i="44" s="1"/>
  <c r="H216" i="44"/>
  <c r="H358" i="36"/>
  <c r="H308" i="36"/>
  <c r="Q35" i="48" s="1"/>
  <c r="C71" i="46"/>
  <c r="H71" i="46" s="1"/>
  <c r="H47" i="46" s="1"/>
  <c r="H191" i="46"/>
  <c r="H343" i="36"/>
  <c r="H293" i="36"/>
  <c r="B35" i="48" s="1"/>
  <c r="C256" i="44"/>
  <c r="C304" i="44" s="1"/>
  <c r="H232" i="44"/>
  <c r="AR37" i="49"/>
  <c r="H345" i="36"/>
  <c r="H295" i="36"/>
  <c r="D35" i="48" s="1"/>
  <c r="H346" i="36"/>
  <c r="H296" i="36"/>
  <c r="E35" i="48" s="1"/>
  <c r="H225" i="44"/>
  <c r="C249" i="44"/>
  <c r="C297" i="44" s="1"/>
  <c r="H306" i="36"/>
  <c r="O35" i="48" s="1"/>
  <c r="H356" i="36"/>
  <c r="C334" i="36"/>
  <c r="C343" i="36"/>
  <c r="C337" i="36"/>
  <c r="F338" i="36"/>
  <c r="D320" i="36"/>
  <c r="D334" i="36"/>
  <c r="F318" i="36"/>
  <c r="E323" i="36"/>
  <c r="C327" i="36"/>
  <c r="E320" i="36"/>
  <c r="F321" i="36"/>
  <c r="D331" i="36"/>
  <c r="C329" i="36"/>
  <c r="F329" i="36"/>
  <c r="D329" i="36"/>
  <c r="D326" i="36"/>
  <c r="G320" i="36"/>
  <c r="D335" i="36"/>
  <c r="G335" i="36"/>
  <c r="C328" i="36"/>
  <c r="F332" i="36"/>
  <c r="C331" i="36"/>
  <c r="G321" i="36"/>
  <c r="F333" i="36"/>
  <c r="D338" i="36"/>
  <c r="C332" i="36"/>
  <c r="C325" i="36"/>
  <c r="E321" i="36"/>
  <c r="G325" i="36"/>
  <c r="G329" i="36"/>
  <c r="F319" i="36"/>
  <c r="E327" i="36"/>
  <c r="F331" i="36"/>
  <c r="D327" i="36"/>
  <c r="D321" i="36"/>
  <c r="E332" i="36"/>
  <c r="C319" i="36"/>
  <c r="G327" i="36"/>
  <c r="G332" i="36"/>
  <c r="G334" i="36"/>
  <c r="H330" i="36"/>
  <c r="C322" i="36"/>
  <c r="D333" i="36"/>
  <c r="G331" i="36"/>
  <c r="H332" i="36"/>
  <c r="E328" i="36"/>
  <c r="C333" i="36"/>
  <c r="C330" i="36"/>
  <c r="G333" i="36"/>
  <c r="E331" i="36"/>
  <c r="H334" i="36"/>
  <c r="G324" i="36"/>
  <c r="G328" i="36"/>
  <c r="D319" i="36"/>
  <c r="E335" i="36"/>
  <c r="F328" i="36"/>
  <c r="H325" i="36"/>
  <c r="G330" i="36"/>
  <c r="G322" i="36"/>
  <c r="F330" i="36"/>
  <c r="C321" i="36"/>
  <c r="E337" i="36"/>
  <c r="H328" i="36"/>
  <c r="C336" i="36"/>
  <c r="E322" i="36"/>
  <c r="E319" i="36"/>
  <c r="E334" i="36"/>
  <c r="F337" i="36"/>
  <c r="D337" i="36"/>
  <c r="D332" i="36"/>
  <c r="G336" i="36"/>
  <c r="F323" i="36"/>
  <c r="E329" i="36"/>
  <c r="G338" i="36"/>
  <c r="D336" i="36"/>
  <c r="G323" i="36"/>
  <c r="D323" i="36"/>
  <c r="F334" i="36"/>
  <c r="F335" i="36"/>
  <c r="D322" i="36"/>
  <c r="C326" i="36"/>
  <c r="D318" i="36"/>
  <c r="F336" i="36"/>
  <c r="F324" i="36"/>
  <c r="D324" i="36"/>
  <c r="G337" i="36"/>
  <c r="F322" i="36"/>
  <c r="H329" i="36"/>
  <c r="E338" i="36"/>
  <c r="C318" i="36"/>
  <c r="D328" i="36"/>
  <c r="C335" i="36"/>
  <c r="C320" i="36"/>
  <c r="C323" i="36"/>
  <c r="E330" i="36"/>
  <c r="E333" i="36"/>
  <c r="G318" i="36"/>
  <c r="D325" i="36"/>
  <c r="D330" i="36"/>
  <c r="H327" i="36"/>
  <c r="E326" i="36"/>
  <c r="E325" i="36"/>
  <c r="H321" i="36"/>
  <c r="F320" i="36"/>
  <c r="E336" i="36"/>
  <c r="E324" i="36"/>
  <c r="E318" i="36"/>
  <c r="F327" i="36"/>
  <c r="F326" i="36"/>
  <c r="F325" i="36"/>
  <c r="C324" i="36"/>
  <c r="G319" i="36"/>
  <c r="G326" i="36"/>
  <c r="C46" i="49"/>
  <c r="C48" i="49" s="1"/>
  <c r="C87" i="49"/>
  <c r="C126" i="49" s="1"/>
  <c r="H186" i="46"/>
  <c r="C66" i="46"/>
  <c r="E233" i="44"/>
  <c r="E257" i="44" s="1"/>
  <c r="E305" i="44" s="1"/>
  <c r="E237" i="44"/>
  <c r="E285" i="44" s="1"/>
  <c r="C250" i="44"/>
  <c r="C298" i="44" s="1"/>
  <c r="H226" i="44"/>
  <c r="H351" i="36"/>
  <c r="H301" i="36"/>
  <c r="J35" i="48" s="1"/>
  <c r="H213" i="44"/>
  <c r="C233" i="44"/>
  <c r="C237" i="44"/>
  <c r="H362" i="36"/>
  <c r="H312" i="36"/>
  <c r="U35" i="48" s="1"/>
  <c r="D233" i="44"/>
  <c r="D257" i="44" s="1"/>
  <c r="D305" i="44" s="1"/>
  <c r="D237" i="44"/>
  <c r="D285" i="44" s="1"/>
  <c r="H219" i="44"/>
  <c r="C243" i="44"/>
  <c r="C291" i="44" s="1"/>
  <c r="C242" i="44"/>
  <c r="C290" i="44" s="1"/>
  <c r="H218" i="44"/>
  <c r="E46" i="49"/>
  <c r="E48" i="49" s="1"/>
  <c r="E87" i="49"/>
  <c r="E126" i="49" s="1"/>
  <c r="C239" i="44"/>
  <c r="C287" i="44" s="1"/>
  <c r="H215" i="44"/>
  <c r="H187" i="46"/>
  <c r="C67" i="46"/>
  <c r="C65" i="46"/>
  <c r="H65" i="46" s="1"/>
  <c r="H41" i="46" s="1"/>
  <c r="H185" i="46"/>
  <c r="C63" i="46"/>
  <c r="H183" i="46"/>
  <c r="H347" i="36"/>
  <c r="H297" i="36"/>
  <c r="F35" i="48" s="1"/>
  <c r="C73" i="46"/>
  <c r="H193" i="46"/>
  <c r="D55" i="46"/>
  <c r="D195" i="46"/>
  <c r="D51" i="46" s="1"/>
  <c r="C61" i="46"/>
  <c r="H181" i="46"/>
  <c r="C60" i="46"/>
  <c r="H180" i="46"/>
  <c r="H192" i="46"/>
  <c r="C72" i="46"/>
  <c r="H224" i="44"/>
  <c r="C248" i="44"/>
  <c r="C296" i="44" s="1"/>
  <c r="E55" i="46"/>
  <c r="E195" i="46"/>
  <c r="E51" i="46" s="1"/>
  <c r="H222" i="44"/>
  <c r="C246" i="44"/>
  <c r="C294" i="44" s="1"/>
  <c r="H247" i="44"/>
  <c r="L41" i="48" s="1"/>
  <c r="H295" i="44"/>
  <c r="H244" i="44"/>
  <c r="I41" i="48" s="1"/>
  <c r="H292" i="44"/>
  <c r="C245" i="44"/>
  <c r="C293" i="44" s="1"/>
  <c r="H221" i="44"/>
  <c r="C59" i="46"/>
  <c r="H179" i="46"/>
  <c r="H361" i="36"/>
  <c r="H311" i="36"/>
  <c r="T35" i="48" s="1"/>
  <c r="H349" i="36"/>
  <c r="H299" i="36"/>
  <c r="H35" i="48" s="1"/>
  <c r="C254" i="44"/>
  <c r="C302" i="44" s="1"/>
  <c r="H230" i="44"/>
  <c r="D87" i="49"/>
  <c r="D126" i="49" s="1"/>
  <c r="D46" i="49"/>
  <c r="D48" i="49" s="1"/>
  <c r="F195" i="46"/>
  <c r="F51" i="46" s="1"/>
  <c r="F55" i="46"/>
  <c r="C56" i="46"/>
  <c r="H176" i="46"/>
  <c r="H228" i="44"/>
  <c r="C252" i="44"/>
  <c r="C300" i="44" s="1"/>
  <c r="H184" i="46"/>
  <c r="C64" i="46"/>
  <c r="H182" i="46"/>
  <c r="C62" i="46"/>
  <c r="H62" i="46" s="1"/>
  <c r="H38" i="46" s="1"/>
  <c r="H217" i="44"/>
  <c r="C241" i="44"/>
  <c r="C289" i="44" s="1"/>
  <c r="H348" i="36"/>
  <c r="H298" i="36"/>
  <c r="G35" i="48" s="1"/>
  <c r="H360" i="36"/>
  <c r="H310" i="36"/>
  <c r="S35" i="48" s="1"/>
  <c r="H323" i="26" l="1"/>
  <c r="H337" i="26"/>
  <c r="H318" i="57"/>
  <c r="H337" i="57"/>
  <c r="I19" i="49"/>
  <c r="G63" i="49"/>
  <c r="G102" i="49" s="1"/>
  <c r="H336" i="57"/>
  <c r="H363" i="57"/>
  <c r="D17" i="47" s="1"/>
  <c r="C17" i="47"/>
  <c r="H313" i="57"/>
  <c r="C14" i="56"/>
  <c r="H333" i="57"/>
  <c r="H319" i="57"/>
  <c r="C338" i="11"/>
  <c r="H331" i="11"/>
  <c r="H333" i="11"/>
  <c r="H337" i="11"/>
  <c r="C5" i="56"/>
  <c r="C8" i="47"/>
  <c r="H363" i="11"/>
  <c r="D8" i="47" s="1"/>
  <c r="H313" i="11"/>
  <c r="H323" i="11"/>
  <c r="I10" i="49"/>
  <c r="G54" i="49"/>
  <c r="G93" i="49" s="1"/>
  <c r="V5" i="48"/>
  <c r="H338" i="6"/>
  <c r="B5" i="47"/>
  <c r="H324" i="28"/>
  <c r="H326" i="28"/>
  <c r="J6" i="48"/>
  <c r="J301" i="9"/>
  <c r="J299" i="9"/>
  <c r="H6" i="48"/>
  <c r="J311" i="9"/>
  <c r="T6" i="48"/>
  <c r="H324" i="9"/>
  <c r="J324" i="9" s="1"/>
  <c r="I42" i="48" a="1"/>
  <c r="I42" i="48" s="1"/>
  <c r="J294" i="9"/>
  <c r="C6" i="48"/>
  <c r="I45" i="48" a="1"/>
  <c r="I45" i="48" s="1"/>
  <c r="D6" i="48"/>
  <c r="J295" i="9"/>
  <c r="G6" i="48"/>
  <c r="J298" i="9"/>
  <c r="B6" i="48"/>
  <c r="B45" i="48" s="1" a="1"/>
  <c r="B45" i="48" s="1"/>
  <c r="J293" i="9"/>
  <c r="I43" i="48"/>
  <c r="J296" i="9"/>
  <c r="E6" i="48"/>
  <c r="J307" i="9"/>
  <c r="P6" i="48"/>
  <c r="J308" i="9"/>
  <c r="Q6" i="48"/>
  <c r="Q42" i="48" s="1" a="1"/>
  <c r="Q42" i="48" s="1"/>
  <c r="H333" i="9"/>
  <c r="J333" i="9" s="1"/>
  <c r="H320" i="9"/>
  <c r="J320" i="9" s="1"/>
  <c r="H336" i="9"/>
  <c r="J336" i="9" s="1"/>
  <c r="H326" i="9"/>
  <c r="J326" i="9" s="1"/>
  <c r="C6" i="47"/>
  <c r="H313" i="9"/>
  <c r="C3" i="56"/>
  <c r="H363" i="9"/>
  <c r="D6" i="47" s="1"/>
  <c r="O6" i="48"/>
  <c r="J306" i="9"/>
  <c r="H321" i="9"/>
  <c r="J321" i="9" s="1"/>
  <c r="J312" i="9"/>
  <c r="U6" i="48"/>
  <c r="U44" i="48" s="1" a="1"/>
  <c r="U44" i="48" s="1"/>
  <c r="G52" i="49"/>
  <c r="G91" i="49" s="1"/>
  <c r="I8" i="49"/>
  <c r="H326" i="27"/>
  <c r="H333" i="27"/>
  <c r="H324" i="27"/>
  <c r="H319" i="27"/>
  <c r="H320" i="27"/>
  <c r="H335" i="27"/>
  <c r="H329" i="27"/>
  <c r="C25" i="47"/>
  <c r="C22" i="56"/>
  <c r="H363" i="27"/>
  <c r="D25" i="47" s="1"/>
  <c r="H313" i="27"/>
  <c r="H336" i="27"/>
  <c r="H321" i="27"/>
  <c r="C338" i="27"/>
  <c r="H318" i="27"/>
  <c r="H331" i="27"/>
  <c r="G71" i="49"/>
  <c r="G110" i="49" s="1"/>
  <c r="I27" i="49"/>
  <c r="V30" i="48"/>
  <c r="H338" i="32"/>
  <c r="H318" i="26"/>
  <c r="H333" i="26"/>
  <c r="C21" i="56"/>
  <c r="C24" i="47"/>
  <c r="H313" i="26"/>
  <c r="H363" i="26"/>
  <c r="D24" i="47" s="1"/>
  <c r="I26" i="49"/>
  <c r="G69" i="49"/>
  <c r="G108" i="49" s="1"/>
  <c r="H319" i="16"/>
  <c r="H363" i="16"/>
  <c r="D12" i="47" s="1"/>
  <c r="C12" i="47"/>
  <c r="B12" i="47" s="1"/>
  <c r="C9" i="56"/>
  <c r="H313" i="16"/>
  <c r="I14" i="49"/>
  <c r="G58" i="49"/>
  <c r="G97" i="49" s="1"/>
  <c r="H321" i="16"/>
  <c r="H336" i="16"/>
  <c r="H333" i="16"/>
  <c r="H326" i="16"/>
  <c r="V32" i="48"/>
  <c r="H338" i="33"/>
  <c r="H332" i="34"/>
  <c r="H336" i="34"/>
  <c r="H319" i="34"/>
  <c r="H333" i="34"/>
  <c r="H324" i="34"/>
  <c r="H326" i="34"/>
  <c r="H323" i="34"/>
  <c r="G79" i="49"/>
  <c r="G118" i="49" s="1"/>
  <c r="I35" i="49"/>
  <c r="H331" i="34"/>
  <c r="P43" i="48"/>
  <c r="P44" i="48" a="1"/>
  <c r="P44" i="48" s="1"/>
  <c r="P42" i="48" a="1"/>
  <c r="P42" i="48" s="1"/>
  <c r="P45" i="48" a="1"/>
  <c r="P45" i="48" s="1"/>
  <c r="C30" i="56"/>
  <c r="C33" i="47"/>
  <c r="H363" i="34"/>
  <c r="D33" i="47" s="1"/>
  <c r="H313" i="34"/>
  <c r="H320" i="17"/>
  <c r="H333" i="17"/>
  <c r="H322" i="17"/>
  <c r="H324" i="17"/>
  <c r="I15" i="49"/>
  <c r="G59" i="49"/>
  <c r="G98" i="49" s="1"/>
  <c r="H331" i="17"/>
  <c r="H327" i="17"/>
  <c r="H336" i="17"/>
  <c r="H313" i="17"/>
  <c r="C10" i="56"/>
  <c r="H363" i="17"/>
  <c r="D13" i="47" s="1"/>
  <c r="C13" i="47"/>
  <c r="B18" i="47"/>
  <c r="V18" i="48"/>
  <c r="H338" i="21"/>
  <c r="V20" i="48"/>
  <c r="H338" i="62"/>
  <c r="H319" i="18"/>
  <c r="K43" i="48"/>
  <c r="H333" i="18"/>
  <c r="H318" i="18"/>
  <c r="K44" i="48" a="1"/>
  <c r="K44" i="48" s="1"/>
  <c r="H323" i="18"/>
  <c r="H329" i="18"/>
  <c r="I16" i="49"/>
  <c r="G60" i="49"/>
  <c r="G99" i="49" s="1"/>
  <c r="H331" i="18"/>
  <c r="H322" i="18"/>
  <c r="H327" i="18"/>
  <c r="H336" i="18"/>
  <c r="H313" i="18"/>
  <c r="H363" i="18"/>
  <c r="D14" i="47" s="1"/>
  <c r="C11" i="56"/>
  <c r="C14" i="47"/>
  <c r="H320" i="18"/>
  <c r="C338" i="35"/>
  <c r="K42" i="48" a="1"/>
  <c r="K42" i="48" s="1"/>
  <c r="H323" i="35"/>
  <c r="H320" i="35"/>
  <c r="H324" i="35"/>
  <c r="C34" i="47"/>
  <c r="B34" i="47" s="1"/>
  <c r="C31" i="56"/>
  <c r="H313" i="35"/>
  <c r="H363" i="35"/>
  <c r="D34" i="47" s="1"/>
  <c r="I36" i="49"/>
  <c r="G80" i="49"/>
  <c r="G119" i="49" s="1"/>
  <c r="H323" i="28"/>
  <c r="V15" i="48"/>
  <c r="H338" i="19"/>
  <c r="B15" i="47"/>
  <c r="H318" i="28"/>
  <c r="M43" i="48"/>
  <c r="M45" i="48" a="1"/>
  <c r="M45" i="48" s="1"/>
  <c r="M42" i="48" a="1"/>
  <c r="M42" i="48" s="1"/>
  <c r="M44" i="48" a="1"/>
  <c r="M44" i="48" s="1"/>
  <c r="I28" i="49"/>
  <c r="G72" i="49"/>
  <c r="G111" i="49" s="1"/>
  <c r="C338" i="28"/>
  <c r="H336" i="28"/>
  <c r="H329" i="28"/>
  <c r="H331" i="28"/>
  <c r="H321" i="28"/>
  <c r="H363" i="28"/>
  <c r="D26" i="47" s="1"/>
  <c r="C23" i="56"/>
  <c r="C26" i="47"/>
  <c r="H313" i="28"/>
  <c r="H324" i="12"/>
  <c r="H336" i="12"/>
  <c r="I11" i="49"/>
  <c r="G55" i="49"/>
  <c r="G94" i="49" s="1"/>
  <c r="C9" i="47"/>
  <c r="H313" i="12"/>
  <c r="H363" i="12"/>
  <c r="D9" i="47" s="1"/>
  <c r="C6" i="56"/>
  <c r="H318" i="12"/>
  <c r="H323" i="12"/>
  <c r="H322" i="12"/>
  <c r="H318" i="36"/>
  <c r="H322" i="36"/>
  <c r="H319" i="36"/>
  <c r="H320" i="36"/>
  <c r="V11" i="48"/>
  <c r="H338" i="15"/>
  <c r="V36" i="48"/>
  <c r="H338" i="37"/>
  <c r="B36" i="47"/>
  <c r="V16" i="48"/>
  <c r="H338" i="20"/>
  <c r="H246" i="44"/>
  <c r="K41" i="48" s="1"/>
  <c r="H294" i="44"/>
  <c r="H298" i="44"/>
  <c r="H250" i="44"/>
  <c r="O41" i="48" s="1"/>
  <c r="H304" i="44"/>
  <c r="H256" i="44"/>
  <c r="U41" i="48" s="1"/>
  <c r="H293" i="44"/>
  <c r="H245" i="44"/>
  <c r="J41" i="48" s="1"/>
  <c r="U42" i="48" a="1"/>
  <c r="U42" i="48" s="1"/>
  <c r="U45" i="48" a="1"/>
  <c r="U45" i="48" s="1"/>
  <c r="H195" i="46"/>
  <c r="C51" i="46"/>
  <c r="H252" i="44"/>
  <c r="Q41" i="48" s="1"/>
  <c r="H300" i="44"/>
  <c r="E31" i="46"/>
  <c r="E75" i="46"/>
  <c r="H61" i="46"/>
  <c r="H37" i="46" s="1"/>
  <c r="C37" i="46"/>
  <c r="H63" i="46"/>
  <c r="H39" i="46" s="1"/>
  <c r="C39" i="46"/>
  <c r="H324" i="36"/>
  <c r="H297" i="44"/>
  <c r="H249" i="44"/>
  <c r="N41" i="48" s="1"/>
  <c r="B42" i="48" a="1"/>
  <c r="B42" i="48" s="1"/>
  <c r="C44" i="46"/>
  <c r="H68" i="46"/>
  <c r="H44" i="46" s="1"/>
  <c r="T44" i="48" a="1"/>
  <c r="T44" i="48" s="1"/>
  <c r="T43" i="48"/>
  <c r="T42" i="48" a="1"/>
  <c r="T42" i="48" s="1"/>
  <c r="T45" i="48" a="1"/>
  <c r="T45" i="48" s="1"/>
  <c r="O43" i="48"/>
  <c r="O44" i="48" a="1"/>
  <c r="O44" i="48" s="1"/>
  <c r="O45" i="48" a="1"/>
  <c r="O45" i="48" s="1"/>
  <c r="O42" i="48" a="1"/>
  <c r="O42" i="48" s="1"/>
  <c r="G45" i="48" a="1"/>
  <c r="G45" i="48" s="1"/>
  <c r="G43" i="48"/>
  <c r="G42" i="48" a="1"/>
  <c r="G42" i="48" s="1"/>
  <c r="G44" i="48" a="1"/>
  <c r="G44" i="48" s="1"/>
  <c r="H302" i="44"/>
  <c r="H254" i="44"/>
  <c r="S41" i="48" s="1"/>
  <c r="H333" i="36"/>
  <c r="H43" i="48"/>
  <c r="H44" i="48" a="1"/>
  <c r="H44" i="48" s="1"/>
  <c r="H45" i="48" a="1"/>
  <c r="H45" i="48" s="1"/>
  <c r="H42" i="48" a="1"/>
  <c r="H42" i="48" s="1"/>
  <c r="H290" i="44"/>
  <c r="H242" i="44"/>
  <c r="G41" i="48" s="1"/>
  <c r="G280" i="44"/>
  <c r="C264" i="44"/>
  <c r="E280" i="44"/>
  <c r="D270" i="44"/>
  <c r="F277" i="44"/>
  <c r="C263" i="44"/>
  <c r="E272" i="44"/>
  <c r="D272" i="44"/>
  <c r="C280" i="44"/>
  <c r="F268" i="44"/>
  <c r="D262" i="44"/>
  <c r="F279" i="44"/>
  <c r="E275" i="44"/>
  <c r="C269" i="44"/>
  <c r="E270" i="44"/>
  <c r="C279" i="44"/>
  <c r="H271" i="44"/>
  <c r="D280" i="44"/>
  <c r="F273" i="44"/>
  <c r="E262" i="44"/>
  <c r="D265" i="44"/>
  <c r="G278" i="44"/>
  <c r="C278" i="44"/>
  <c r="G274" i="44"/>
  <c r="F269" i="44"/>
  <c r="E277" i="44"/>
  <c r="F281" i="44"/>
  <c r="C271" i="44"/>
  <c r="H277" i="44"/>
  <c r="D266" i="44"/>
  <c r="G281" i="44"/>
  <c r="D277" i="44"/>
  <c r="D273" i="44"/>
  <c r="F267" i="44"/>
  <c r="F265" i="44"/>
  <c r="G275" i="44"/>
  <c r="F280" i="44"/>
  <c r="F272" i="44"/>
  <c r="F264" i="44"/>
  <c r="G279" i="44"/>
  <c r="D276" i="44"/>
  <c r="F266" i="44"/>
  <c r="G261" i="44"/>
  <c r="G266" i="44"/>
  <c r="G265" i="44"/>
  <c r="E273" i="44"/>
  <c r="E271" i="44"/>
  <c r="G267" i="44"/>
  <c r="D261" i="44"/>
  <c r="E264" i="44"/>
  <c r="D268" i="44"/>
  <c r="E266" i="44"/>
  <c r="G262" i="44"/>
  <c r="G273" i="44"/>
  <c r="E276" i="44"/>
  <c r="E268" i="44"/>
  <c r="F271" i="44"/>
  <c r="E279" i="44"/>
  <c r="C273" i="44"/>
  <c r="E281" i="44"/>
  <c r="C270" i="44"/>
  <c r="C268" i="44"/>
  <c r="D275" i="44"/>
  <c r="F274" i="44"/>
  <c r="C285" i="44"/>
  <c r="F262" i="44"/>
  <c r="D279" i="44"/>
  <c r="H268" i="44"/>
  <c r="C274" i="44"/>
  <c r="D278" i="44"/>
  <c r="C267" i="44"/>
  <c r="C277" i="44"/>
  <c r="G272" i="44"/>
  <c r="G270" i="44"/>
  <c r="G277" i="44"/>
  <c r="C262" i="44"/>
  <c r="D281" i="44"/>
  <c r="C265" i="44"/>
  <c r="E269" i="44"/>
  <c r="D271" i="44"/>
  <c r="E278" i="44"/>
  <c r="F270" i="44"/>
  <c r="C261" i="44"/>
  <c r="D263" i="44"/>
  <c r="C272" i="44"/>
  <c r="D274" i="44"/>
  <c r="F278" i="44"/>
  <c r="E261" i="44"/>
  <c r="G268" i="44"/>
  <c r="G263" i="44"/>
  <c r="G276" i="44"/>
  <c r="G271" i="44"/>
  <c r="D269" i="44"/>
  <c r="F275" i="44"/>
  <c r="C266" i="44"/>
  <c r="E263" i="44"/>
  <c r="C276" i="44"/>
  <c r="G269" i="44"/>
  <c r="F276" i="44"/>
  <c r="F261" i="44"/>
  <c r="E267" i="44"/>
  <c r="E265" i="44"/>
  <c r="E274" i="44"/>
  <c r="G264" i="44"/>
  <c r="C275" i="44"/>
  <c r="D267" i="44"/>
  <c r="F263" i="44"/>
  <c r="D264" i="44"/>
  <c r="H337" i="36"/>
  <c r="E45" i="48" a="1"/>
  <c r="E45" i="48" s="1"/>
  <c r="E43" i="48"/>
  <c r="E44" i="48" a="1"/>
  <c r="E44" i="48" s="1"/>
  <c r="E42" i="48" a="1"/>
  <c r="E42" i="48" s="1"/>
  <c r="C33" i="46"/>
  <c r="H57" i="46"/>
  <c r="H33" i="46" s="1"/>
  <c r="V43" i="49"/>
  <c r="W37" i="49" s="1"/>
  <c r="G81" i="49"/>
  <c r="G120" i="49" s="1"/>
  <c r="I37" i="49"/>
  <c r="H70" i="46"/>
  <c r="H46" i="46" s="1"/>
  <c r="C46" i="46"/>
  <c r="C35" i="46"/>
  <c r="H59" i="46"/>
  <c r="H35" i="46" s="1"/>
  <c r="H240" i="44"/>
  <c r="E41" i="48" s="1"/>
  <c r="H288" i="44"/>
  <c r="C31" i="46"/>
  <c r="H55" i="46"/>
  <c r="H31" i="46" s="1"/>
  <c r="C75" i="46"/>
  <c r="H289" i="44"/>
  <c r="H241" i="44"/>
  <c r="F41" i="48" s="1"/>
  <c r="H56" i="46"/>
  <c r="H32" i="46" s="1"/>
  <c r="C32" i="46"/>
  <c r="H248" i="44"/>
  <c r="M41" i="48" s="1"/>
  <c r="H296" i="44"/>
  <c r="D75" i="46"/>
  <c r="D31" i="46"/>
  <c r="C257" i="44"/>
  <c r="C305" i="44" s="1"/>
  <c r="H233" i="44"/>
  <c r="H66" i="46"/>
  <c r="H42" i="46" s="1"/>
  <c r="C42" i="46"/>
  <c r="H335" i="36"/>
  <c r="H326" i="36"/>
  <c r="H251" i="44"/>
  <c r="P41" i="48" s="1"/>
  <c r="H299" i="44"/>
  <c r="C50" i="46"/>
  <c r="H74" i="46"/>
  <c r="H50" i="46" s="1"/>
  <c r="C44" i="48" a="1"/>
  <c r="C44" i="48" s="1"/>
  <c r="C42" i="48" a="1"/>
  <c r="C42" i="48" s="1"/>
  <c r="C43" i="48"/>
  <c r="C45" i="48" a="1"/>
  <c r="C45" i="48" s="1"/>
  <c r="B87" i="49"/>
  <c r="B126" i="49" s="1"/>
  <c r="B46" i="49"/>
  <c r="H72" i="46"/>
  <c r="H48" i="46" s="1"/>
  <c r="C48" i="46"/>
  <c r="C43" i="46"/>
  <c r="H67" i="46"/>
  <c r="H43" i="46" s="1"/>
  <c r="H285" i="44"/>
  <c r="H237" i="44"/>
  <c r="B41" i="48" s="1"/>
  <c r="D44" i="48" a="1"/>
  <c r="D44" i="48" s="1"/>
  <c r="D43" i="48"/>
  <c r="D45" i="48" a="1"/>
  <c r="D45" i="48" s="1"/>
  <c r="D42" i="48" a="1"/>
  <c r="D42" i="48" s="1"/>
  <c r="H303" i="44"/>
  <c r="H255" i="44"/>
  <c r="T41" i="48" s="1"/>
  <c r="H286" i="44"/>
  <c r="H238" i="44"/>
  <c r="C41" i="48" s="1"/>
  <c r="F31" i="46"/>
  <c r="F75" i="46"/>
  <c r="C49" i="46"/>
  <c r="H73" i="46"/>
  <c r="H49" i="46" s="1"/>
  <c r="H291" i="44"/>
  <c r="H243" i="44"/>
  <c r="H41" i="48" s="1"/>
  <c r="J43" i="48"/>
  <c r="J42" i="48" a="1"/>
  <c r="J42" i="48" s="1"/>
  <c r="J45" i="48" a="1"/>
  <c r="J45" i="48" s="1"/>
  <c r="J44" i="48" a="1"/>
  <c r="J44" i="48" s="1"/>
  <c r="H336" i="36"/>
  <c r="H331" i="36"/>
  <c r="Q44" i="48" a="1"/>
  <c r="Q44" i="48" s="1"/>
  <c r="C45" i="46"/>
  <c r="H69" i="46"/>
  <c r="H45" i="46" s="1"/>
  <c r="S43" i="48"/>
  <c r="S44" i="48" a="1"/>
  <c r="S44" i="48" s="1"/>
  <c r="S45" i="48" a="1"/>
  <c r="S45" i="48" s="1"/>
  <c r="S42" i="48" a="1"/>
  <c r="S42" i="48" s="1"/>
  <c r="C40" i="46"/>
  <c r="H64" i="46"/>
  <c r="H40" i="46" s="1"/>
  <c r="F45" i="48" a="1"/>
  <c r="F45" i="48" s="1"/>
  <c r="F42" i="48" a="1"/>
  <c r="F42" i="48" s="1"/>
  <c r="F43" i="48"/>
  <c r="F44" i="48" a="1"/>
  <c r="F44" i="48" s="1"/>
  <c r="H239" i="44"/>
  <c r="D41" i="48" s="1"/>
  <c r="H287" i="44"/>
  <c r="H323" i="36"/>
  <c r="C338" i="36"/>
  <c r="C35" i="47"/>
  <c r="H363" i="36"/>
  <c r="D35" i="47" s="1"/>
  <c r="C32" i="56"/>
  <c r="H313" i="36"/>
  <c r="H58" i="46"/>
  <c r="H34" i="46" s="1"/>
  <c r="C34" i="46"/>
  <c r="C36" i="46"/>
  <c r="H60" i="46"/>
  <c r="H36" i="46" s="1"/>
  <c r="V17" i="48" l="1"/>
  <c r="H338" i="57"/>
  <c r="B17" i="47"/>
  <c r="V8" i="48"/>
  <c r="H338" i="11"/>
  <c r="B8" i="47"/>
  <c r="B44" i="48" a="1"/>
  <c r="B44" i="48" s="1"/>
  <c r="U43" i="48"/>
  <c r="B43" i="48"/>
  <c r="J313" i="9"/>
  <c r="V6" i="48"/>
  <c r="H338" i="9"/>
  <c r="J338" i="9" s="1"/>
  <c r="B6" i="47"/>
  <c r="Q45" i="48" a="1"/>
  <c r="Q45" i="48" s="1"/>
  <c r="Q43" i="48"/>
  <c r="V25" i="48"/>
  <c r="H338" i="27"/>
  <c r="B25" i="47"/>
  <c r="V24" i="48"/>
  <c r="H338" i="26"/>
  <c r="B24" i="47"/>
  <c r="V12" i="48"/>
  <c r="H338" i="16"/>
  <c r="B33" i="47"/>
  <c r="V33" i="48"/>
  <c r="H338" i="34"/>
  <c r="B13" i="47"/>
  <c r="V13" i="48"/>
  <c r="H338" i="17"/>
  <c r="V14" i="48"/>
  <c r="H338" i="18"/>
  <c r="B14" i="47"/>
  <c r="V34" i="48"/>
  <c r="H338" i="35"/>
  <c r="H274" i="44"/>
  <c r="V26" i="48"/>
  <c r="H338" i="28"/>
  <c r="B26" i="47"/>
  <c r="V9" i="48"/>
  <c r="H338" i="12"/>
  <c r="B9" i="47"/>
  <c r="H276" i="44"/>
  <c r="H269" i="44"/>
  <c r="H272" i="44"/>
  <c r="H280" i="44"/>
  <c r="H266" i="44"/>
  <c r="C40" i="56"/>
  <c r="C39" i="56"/>
  <c r="H265" i="44"/>
  <c r="H264" i="44"/>
  <c r="H261" i="44"/>
  <c r="G46" i="49"/>
  <c r="G48" i="49" s="1"/>
  <c r="B48" i="49"/>
  <c r="H75" i="46"/>
  <c r="H51" i="46" s="1"/>
  <c r="H26" i="46" s="1"/>
  <c r="H267" i="44"/>
  <c r="V35" i="48"/>
  <c r="H338" i="36"/>
  <c r="C41" i="47"/>
  <c r="B35" i="47"/>
  <c r="H278" i="44"/>
  <c r="H270" i="44"/>
  <c r="H23" i="46"/>
  <c r="H7" i="46"/>
  <c r="H8" i="46"/>
  <c r="F22" i="46"/>
  <c r="V86" i="60" s="1"/>
  <c r="AR86" i="60" s="1"/>
  <c r="C12" i="46"/>
  <c r="V10" i="60" s="1"/>
  <c r="AR10" i="60" s="1"/>
  <c r="E10" i="46"/>
  <c r="V52" i="60" s="1"/>
  <c r="AR52" i="60" s="1"/>
  <c r="D9" i="46"/>
  <c r="V29" i="60" s="1"/>
  <c r="AR29" i="60" s="1"/>
  <c r="C21" i="46"/>
  <c r="V19" i="60" s="1"/>
  <c r="AR19" i="60" s="1"/>
  <c r="E17" i="46"/>
  <c r="V59" i="60" s="1"/>
  <c r="AR59" i="60" s="1"/>
  <c r="H17" i="46"/>
  <c r="E26" i="46"/>
  <c r="E14" i="46"/>
  <c r="V56" i="60" s="1"/>
  <c r="AR56" i="60" s="1"/>
  <c r="D26" i="46"/>
  <c r="H20" i="46"/>
  <c r="G7" i="46"/>
  <c r="V93" i="60" s="1"/>
  <c r="AR93" i="60" s="1"/>
  <c r="C16" i="46"/>
  <c r="V14" i="60" s="1"/>
  <c r="AR14" i="60" s="1"/>
  <c r="F10" i="46"/>
  <c r="V74" i="60" s="1"/>
  <c r="AR74" i="60" s="1"/>
  <c r="H13" i="46"/>
  <c r="E24" i="46"/>
  <c r="V66" i="60" s="1"/>
  <c r="AR66" i="60" s="1"/>
  <c r="H21" i="46"/>
  <c r="G26" i="46"/>
  <c r="F14" i="46"/>
  <c r="V78" i="60" s="1"/>
  <c r="AR78" i="60" s="1"/>
  <c r="G6" i="46"/>
  <c r="V92" i="60" s="1"/>
  <c r="AR92" i="60" s="1"/>
  <c r="D12" i="46"/>
  <c r="V32" i="60" s="1"/>
  <c r="AR32" i="60" s="1"/>
  <c r="G21" i="46"/>
  <c r="V107" i="60" s="1"/>
  <c r="AR107" i="60" s="1"/>
  <c r="G22" i="46"/>
  <c r="V108" i="60" s="1"/>
  <c r="AR108" i="60" s="1"/>
  <c r="G15" i="46"/>
  <c r="V101" i="60" s="1"/>
  <c r="AR101" i="60" s="1"/>
  <c r="C25" i="46"/>
  <c r="V23" i="60" s="1"/>
  <c r="AR23" i="60" s="1"/>
  <c r="C7" i="46"/>
  <c r="V5" i="60" s="1"/>
  <c r="D21" i="46"/>
  <c r="V41" i="60" s="1"/>
  <c r="AR41" i="60" s="1"/>
  <c r="D14" i="46"/>
  <c r="V34" i="60" s="1"/>
  <c r="AR34" i="60" s="1"/>
  <c r="E8" i="46"/>
  <c r="V50" i="60" s="1"/>
  <c r="AR50" i="60" s="1"/>
  <c r="C18" i="46"/>
  <c r="V16" i="60" s="1"/>
  <c r="AR16" i="60" s="1"/>
  <c r="D19" i="46"/>
  <c r="V39" i="60" s="1"/>
  <c r="AR39" i="60" s="1"/>
  <c r="C20" i="46"/>
  <c r="V18" i="60" s="1"/>
  <c r="AR18" i="60" s="1"/>
  <c r="E13" i="46"/>
  <c r="V55" i="60" s="1"/>
  <c r="AR55" i="60" s="1"/>
  <c r="C8" i="46"/>
  <c r="V6" i="60" s="1"/>
  <c r="AR6" i="60" s="1"/>
  <c r="H18" i="46"/>
  <c r="G17" i="46"/>
  <c r="V103" i="60" s="1"/>
  <c r="AR103" i="60" s="1"/>
  <c r="F6" i="46"/>
  <c r="V70" i="60" s="1"/>
  <c r="AR70" i="60" s="1"/>
  <c r="D22" i="46"/>
  <c r="V42" i="60" s="1"/>
  <c r="AR42" i="60" s="1"/>
  <c r="G13" i="46"/>
  <c r="V99" i="60" s="1"/>
  <c r="AR99" i="60" s="1"/>
  <c r="D7" i="46"/>
  <c r="V27" i="60" s="1"/>
  <c r="AR27" i="60" s="1"/>
  <c r="D17" i="46"/>
  <c r="V37" i="60" s="1"/>
  <c r="AR37" i="60" s="1"/>
  <c r="F8" i="46"/>
  <c r="V72" i="60" s="1"/>
  <c r="AR72" i="60" s="1"/>
  <c r="C11" i="46"/>
  <c r="V9" i="60" s="1"/>
  <c r="AR9" i="60" s="1"/>
  <c r="H16" i="46"/>
  <c r="F7" i="46"/>
  <c r="V71" i="60" s="1"/>
  <c r="AR71" i="60" s="1"/>
  <c r="H15" i="46"/>
  <c r="F12" i="46"/>
  <c r="V76" i="60" s="1"/>
  <c r="AR76" i="60" s="1"/>
  <c r="E15" i="46"/>
  <c r="V57" i="60" s="1"/>
  <c r="AR57" i="60" s="1"/>
  <c r="E21" i="46"/>
  <c r="V63" i="60" s="1"/>
  <c r="AR63" i="60" s="1"/>
  <c r="C19" i="46"/>
  <c r="V17" i="60" s="1"/>
  <c r="AR17" i="60" s="1"/>
  <c r="E18" i="46"/>
  <c r="V60" i="60" s="1"/>
  <c r="AR60" i="60" s="1"/>
  <c r="G18" i="46"/>
  <c r="V104" i="60" s="1"/>
  <c r="AR104" i="60" s="1"/>
  <c r="E7" i="46"/>
  <c r="V49" i="60" s="1"/>
  <c r="AR49" i="60" s="1"/>
  <c r="H19" i="46"/>
  <c r="E25" i="46"/>
  <c r="V67" i="60" s="1"/>
  <c r="AR67" i="60" s="1"/>
  <c r="D23" i="46"/>
  <c r="V43" i="60" s="1"/>
  <c r="AR43" i="60" s="1"/>
  <c r="F24" i="46"/>
  <c r="V88" i="60" s="1"/>
  <c r="AR88" i="60" s="1"/>
  <c r="D24" i="46"/>
  <c r="V44" i="60" s="1"/>
  <c r="AR44" i="60" s="1"/>
  <c r="F11" i="46"/>
  <c r="V75" i="60" s="1"/>
  <c r="AR75" i="60" s="1"/>
  <c r="F13" i="46"/>
  <c r="V77" i="60" s="1"/>
  <c r="AR77" i="60" s="1"/>
  <c r="C10" i="46"/>
  <c r="V8" i="60" s="1"/>
  <c r="AR8" i="60" s="1"/>
  <c r="H12" i="46"/>
  <c r="F25" i="46"/>
  <c r="V89" i="60" s="1"/>
  <c r="AR89" i="60" s="1"/>
  <c r="D11" i="46"/>
  <c r="V31" i="60" s="1"/>
  <c r="AR31" i="60" s="1"/>
  <c r="C9" i="46"/>
  <c r="V7" i="60" s="1"/>
  <c r="AR7" i="60" s="1"/>
  <c r="G8" i="46"/>
  <c r="V94" i="60" s="1"/>
  <c r="AR94" i="60" s="1"/>
  <c r="E23" i="46"/>
  <c r="V65" i="60" s="1"/>
  <c r="AR65" i="60" s="1"/>
  <c r="H11" i="46"/>
  <c r="G14" i="46"/>
  <c r="V100" i="60" s="1"/>
  <c r="AR100" i="60" s="1"/>
  <c r="H9" i="46"/>
  <c r="C6" i="46"/>
  <c r="F20" i="46"/>
  <c r="V84" i="60" s="1"/>
  <c r="AR84" i="60" s="1"/>
  <c r="G16" i="46"/>
  <c r="V102" i="60" s="1"/>
  <c r="AR102" i="60" s="1"/>
  <c r="D10" i="46"/>
  <c r="V30" i="60" s="1"/>
  <c r="AR30" i="60" s="1"/>
  <c r="E11" i="46"/>
  <c r="V53" i="60" s="1"/>
  <c r="AR53" i="60" s="1"/>
  <c r="C23" i="46"/>
  <c r="V21" i="60" s="1"/>
  <c r="AR21" i="60" s="1"/>
  <c r="F21" i="46"/>
  <c r="V85" i="60" s="1"/>
  <c r="AR85" i="60" s="1"/>
  <c r="G24" i="46"/>
  <c r="V110" i="60" s="1"/>
  <c r="AR110" i="60" s="1"/>
  <c r="D6" i="46"/>
  <c r="V26" i="60" s="1"/>
  <c r="AR26" i="60" s="1"/>
  <c r="E9" i="46"/>
  <c r="V51" i="60" s="1"/>
  <c r="AR51" i="60" s="1"/>
  <c r="F16" i="46"/>
  <c r="V80" i="60" s="1"/>
  <c r="AR80" i="60" s="1"/>
  <c r="E12" i="46"/>
  <c r="V54" i="60" s="1"/>
  <c r="AR54" i="60" s="1"/>
  <c r="G23" i="46"/>
  <c r="V109" i="60" s="1"/>
  <c r="AR109" i="60" s="1"/>
  <c r="F15" i="46"/>
  <c r="V79" i="60" s="1"/>
  <c r="AR79" i="60" s="1"/>
  <c r="E22" i="46"/>
  <c r="V64" i="60" s="1"/>
  <c r="AR64" i="60" s="1"/>
  <c r="H22" i="46"/>
  <c r="F26" i="46"/>
  <c r="G25" i="46"/>
  <c r="V111" i="60" s="1"/>
  <c r="AR111" i="60" s="1"/>
  <c r="D25" i="46"/>
  <c r="V45" i="60" s="1"/>
  <c r="AR45" i="60" s="1"/>
  <c r="C26" i="46"/>
  <c r="F9" i="46"/>
  <c r="V73" i="60" s="1"/>
  <c r="AR73" i="60" s="1"/>
  <c r="C17" i="46"/>
  <c r="V15" i="60" s="1"/>
  <c r="AR15" i="60" s="1"/>
  <c r="C14" i="46"/>
  <c r="V12" i="60" s="1"/>
  <c r="AR12" i="60" s="1"/>
  <c r="F23" i="46"/>
  <c r="V87" i="60" s="1"/>
  <c r="AR87" i="60" s="1"/>
  <c r="H10" i="46"/>
  <c r="G9" i="46"/>
  <c r="V95" i="60" s="1"/>
  <c r="AR95" i="60" s="1"/>
  <c r="E16" i="46"/>
  <c r="V58" i="60" s="1"/>
  <c r="AR58" i="60" s="1"/>
  <c r="H6" i="46"/>
  <c r="F18" i="46"/>
  <c r="V82" i="60" s="1"/>
  <c r="AR82" i="60" s="1"/>
  <c r="H14" i="46"/>
  <c r="D8" i="46"/>
  <c r="V28" i="60" s="1"/>
  <c r="AR28" i="60" s="1"/>
  <c r="H24" i="46"/>
  <c r="G19" i="46"/>
  <c r="V105" i="60" s="1"/>
  <c r="AR105" i="60" s="1"/>
  <c r="E20" i="46"/>
  <c r="V62" i="60" s="1"/>
  <c r="AR62" i="60" s="1"/>
  <c r="D16" i="46"/>
  <c r="V36" i="60" s="1"/>
  <c r="AR36" i="60" s="1"/>
  <c r="H25" i="46"/>
  <c r="E6" i="46"/>
  <c r="V48" i="60" s="1"/>
  <c r="AR48" i="60" s="1"/>
  <c r="C22" i="46"/>
  <c r="V20" i="60" s="1"/>
  <c r="AR20" i="60" s="1"/>
  <c r="D13" i="46"/>
  <c r="V33" i="60" s="1"/>
  <c r="AR33" i="60" s="1"/>
  <c r="G12" i="46"/>
  <c r="V98" i="60" s="1"/>
  <c r="AR98" i="60" s="1"/>
  <c r="D20" i="46"/>
  <c r="V40" i="60" s="1"/>
  <c r="AR40" i="60" s="1"/>
  <c r="C15" i="46"/>
  <c r="V13" i="60" s="1"/>
  <c r="AR13" i="60" s="1"/>
  <c r="G11" i="46"/>
  <c r="V97" i="60" s="1"/>
  <c r="AR97" i="60" s="1"/>
  <c r="E19" i="46"/>
  <c r="V61" i="60" s="1"/>
  <c r="AR61" i="60" s="1"/>
  <c r="C13" i="46"/>
  <c r="V11" i="60" s="1"/>
  <c r="AR11" i="60" s="1"/>
  <c r="D15" i="46"/>
  <c r="V35" i="60" s="1"/>
  <c r="AR35" i="60" s="1"/>
  <c r="F17" i="46"/>
  <c r="V81" i="60" s="1"/>
  <c r="AR81" i="60" s="1"/>
  <c r="G10" i="46"/>
  <c r="V96" i="60" s="1"/>
  <c r="AR96" i="60" s="1"/>
  <c r="C24" i="46"/>
  <c r="V22" i="60" s="1"/>
  <c r="AR22" i="60" s="1"/>
  <c r="G20" i="46"/>
  <c r="V106" i="60" s="1"/>
  <c r="AR106" i="60" s="1"/>
  <c r="D18" i="46"/>
  <c r="V38" i="60" s="1"/>
  <c r="AR38" i="60" s="1"/>
  <c r="F19" i="46"/>
  <c r="V83" i="60" s="1"/>
  <c r="AR83" i="60" s="1"/>
  <c r="H279" i="44"/>
  <c r="C281" i="44"/>
  <c r="H275" i="44"/>
  <c r="H262" i="44"/>
  <c r="W31" i="49"/>
  <c r="W20" i="49"/>
  <c r="W23" i="49"/>
  <c r="W28" i="49"/>
  <c r="W11" i="49"/>
  <c r="W7" i="49"/>
  <c r="W36" i="49"/>
  <c r="W17" i="49"/>
  <c r="W10" i="49"/>
  <c r="W8" i="49"/>
  <c r="W14" i="49"/>
  <c r="W27" i="49"/>
  <c r="W42" i="49"/>
  <c r="W21" i="49"/>
  <c r="W24" i="49"/>
  <c r="W26" i="49"/>
  <c r="W41" i="49"/>
  <c r="W32" i="49"/>
  <c r="W25" i="49"/>
  <c r="W18" i="49"/>
  <c r="W9" i="49"/>
  <c r="W35" i="49"/>
  <c r="W22" i="49"/>
  <c r="W39" i="49"/>
  <c r="W12" i="49"/>
  <c r="W30" i="49"/>
  <c r="W40" i="49"/>
  <c r="W13" i="49"/>
  <c r="W16" i="49"/>
  <c r="W34" i="49"/>
  <c r="W15" i="49"/>
  <c r="W43" i="49"/>
  <c r="W33" i="49"/>
  <c r="W19" i="49"/>
  <c r="W29" i="49"/>
  <c r="W38" i="49"/>
  <c r="I43" i="49"/>
  <c r="G87" i="49"/>
  <c r="G126" i="49" s="1"/>
  <c r="H273" i="44"/>
  <c r="H257" i="44"/>
  <c r="H305" i="44"/>
  <c r="H234" i="44"/>
  <c r="H263" i="44"/>
  <c r="B41" i="47" l="1"/>
  <c r="D41" i="47" s="1"/>
  <c r="V115" i="60" a="1"/>
  <c r="V115" i="60" s="1"/>
  <c r="AR115" i="60" s="1"/>
  <c r="AR5" i="60"/>
  <c r="V116" i="60" a="1"/>
  <c r="V116" i="60" s="1"/>
  <c r="AR116" i="60" s="1"/>
  <c r="V114" i="60"/>
  <c r="AR114" i="60" s="1"/>
  <c r="V44" i="48" a="1"/>
  <c r="V44" i="48" s="1"/>
  <c r="V43" i="48"/>
  <c r="V45" i="48" a="1"/>
  <c r="V45" i="48" s="1"/>
  <c r="V42" i="48" a="1"/>
  <c r="V42" i="48" s="1"/>
  <c r="V41" i="48"/>
  <c r="H281" i="44"/>
</calcChain>
</file>

<file path=xl/sharedStrings.xml><?xml version="1.0" encoding="utf-8"?>
<sst xmlns="http://schemas.openxmlformats.org/spreadsheetml/2006/main" count="8376" uniqueCount="959">
  <si>
    <t>Nursing</t>
  </si>
  <si>
    <t>Total</t>
  </si>
  <si>
    <t>Faculty Salaries</t>
  </si>
  <si>
    <t>Semester Credit Hours</t>
  </si>
  <si>
    <t>Departmental Operating Expense (all fund sources):</t>
  </si>
  <si>
    <t>Teaching Assistant Salaries</t>
  </si>
  <si>
    <t>All Other DOE Expenses</t>
  </si>
  <si>
    <t>Department Operating Expense</t>
  </si>
  <si>
    <t>The model distributes Instruction and Research expenses by subtracting the Faculty Salaries and Teaching Assistant Salaries.  The difference is allocated as Department Operating Expenses.</t>
  </si>
  <si>
    <t xml:space="preserve">Faculty Salaries on the CBM008 Report - For your reference only - No data entry required.  </t>
  </si>
  <si>
    <t>Input in blue shaded areas - All other cells are linked</t>
  </si>
  <si>
    <t>Student Services Operating Expense Subtotal (all fund sources)</t>
  </si>
  <si>
    <t>Instruction</t>
  </si>
  <si>
    <t>Research</t>
  </si>
  <si>
    <t>Academic Support</t>
  </si>
  <si>
    <t>Institutional Support</t>
  </si>
  <si>
    <t>Element</t>
  </si>
  <si>
    <t>Amount</t>
  </si>
  <si>
    <t>Student Services (Adjusted for Student Loan Funds)</t>
  </si>
  <si>
    <t>Adjusted Amount</t>
  </si>
  <si>
    <t>Fund Group Detail (FDG)</t>
  </si>
  <si>
    <t>Sources and Uses Point of Contact</t>
  </si>
  <si>
    <t>Name</t>
  </si>
  <si>
    <t>Phone</t>
  </si>
  <si>
    <t>Email</t>
  </si>
  <si>
    <t>UGL</t>
  </si>
  <si>
    <t>UGU</t>
  </si>
  <si>
    <t>MAS</t>
  </si>
  <si>
    <t>DOC</t>
  </si>
  <si>
    <t>SP</t>
  </si>
  <si>
    <t>TOT</t>
  </si>
  <si>
    <t>Discipline</t>
  </si>
  <si>
    <t>Instruction and Research (all fund sources)</t>
  </si>
  <si>
    <t>Totals</t>
  </si>
  <si>
    <t>Academic Support Operating Expense (all fund sources)</t>
  </si>
  <si>
    <t>Institutional Support Operating Expense (all fund sources)</t>
  </si>
  <si>
    <t>No action required. The model allocates Academic Support and Other Departmental Operating Expense using Total Faculty Salaries.</t>
  </si>
  <si>
    <t>Relative Weight</t>
  </si>
  <si>
    <t>CBM008 Point of Contact</t>
  </si>
  <si>
    <t>Institutions report Teaching Load Credits and salary information for each faculty member on the CBM008 report. This model uses Teaching Load Credits to allocate faculty salaries.</t>
  </si>
  <si>
    <t>No action required. The model allocates Academic Support and Other Departmental Operating Expense using Total Faculty Salaries or Semester Credit Hours.</t>
  </si>
  <si>
    <t>Instructions:
1. Review the data on the FGD table validating it is the correct data for this fiscal year.
2. Update the TA table.
3. Update the DOE table.
4. Explain reconciliation and variance items in the space at the bottom of this form.
5. Return the survey for the THECB staff.</t>
  </si>
  <si>
    <t>Liberal Arts</t>
  </si>
  <si>
    <t>Science</t>
  </si>
  <si>
    <t>Fine Arts</t>
  </si>
  <si>
    <t>Teacher Education</t>
  </si>
  <si>
    <t>Agriculture</t>
  </si>
  <si>
    <t>Engineering</t>
  </si>
  <si>
    <t>Home Economics</t>
  </si>
  <si>
    <t>Law</t>
  </si>
  <si>
    <t>Social Service</t>
  </si>
  <si>
    <t>Library Science</t>
  </si>
  <si>
    <t>Veterinary Science</t>
  </si>
  <si>
    <t>Vocational Training</t>
  </si>
  <si>
    <t>Physical Training</t>
  </si>
  <si>
    <t>Health Services</t>
  </si>
  <si>
    <t>Pharmacy</t>
  </si>
  <si>
    <t>Business Administration</t>
  </si>
  <si>
    <t>Optometry</t>
  </si>
  <si>
    <t>Teacher Ed-Practice Teaching</t>
  </si>
  <si>
    <t>Technology</t>
  </si>
  <si>
    <t>Intercollegiate Athletics</t>
  </si>
  <si>
    <t>Total Faculty Salaries (CBM008 Report and TA Salaries Summed)</t>
  </si>
  <si>
    <t>Final Departmental Operating Expense (Other Departmental Operating Expense Allocated)</t>
  </si>
  <si>
    <t>University of Houston - Clear Lake</t>
  </si>
  <si>
    <t>011711</t>
  </si>
  <si>
    <t>FICE</t>
  </si>
  <si>
    <t>S-A</t>
  </si>
  <si>
    <t>The University of Texas at San Antonio</t>
  </si>
  <si>
    <t>TAMUG</t>
  </si>
  <si>
    <t>Texas A&amp;M University at Galveston</t>
  </si>
  <si>
    <t>TAMUCC</t>
  </si>
  <si>
    <t>Texas A&amp;M University - Corpus Christi</t>
  </si>
  <si>
    <t>The University of Texas at Tyler</t>
  </si>
  <si>
    <t>UHCL</t>
  </si>
  <si>
    <t>UHD</t>
  </si>
  <si>
    <t>University of Houston - Downtown</t>
  </si>
  <si>
    <t>UHV</t>
  </si>
  <si>
    <t>University of Houston - Victoria</t>
  </si>
  <si>
    <t>SRSU</t>
  </si>
  <si>
    <t>Sul Ross State University</t>
  </si>
  <si>
    <t>TAMUT</t>
  </si>
  <si>
    <t>Texas A&amp;M University - Texarkana</t>
  </si>
  <si>
    <t>ASU</t>
  </si>
  <si>
    <t>Angelo State University</t>
  </si>
  <si>
    <t>TAMUC</t>
  </si>
  <si>
    <t>Texas A&amp;M University - Commerce</t>
  </si>
  <si>
    <t>LU</t>
  </si>
  <si>
    <t>Lamar University</t>
  </si>
  <si>
    <t>MIDWST</t>
  </si>
  <si>
    <t>Midwestern State University</t>
  </si>
  <si>
    <t>UNT</t>
  </si>
  <si>
    <t>University of North Texas</t>
  </si>
  <si>
    <t>SHSU</t>
  </si>
  <si>
    <t>Sam Houston State University</t>
  </si>
  <si>
    <t>TXST</t>
  </si>
  <si>
    <t>Texas State University - San Marcos</t>
  </si>
  <si>
    <t>SFA</t>
  </si>
  <si>
    <t>Stephen F. Austin State University</t>
  </si>
  <si>
    <t>PVAMU</t>
  </si>
  <si>
    <t>Prairie View A&amp;M University</t>
  </si>
  <si>
    <t>TARLST</t>
  </si>
  <si>
    <t>Tarleton State University</t>
  </si>
  <si>
    <t>TAMU</t>
  </si>
  <si>
    <t>Texas A&amp;M University</t>
  </si>
  <si>
    <t>TAMUK</t>
  </si>
  <si>
    <t>Texas A&amp;M University - Kingsville</t>
  </si>
  <si>
    <t>TSU</t>
  </si>
  <si>
    <t>Texas Southern University</t>
  </si>
  <si>
    <t>TTU</t>
  </si>
  <si>
    <t>Texas Tech University</t>
  </si>
  <si>
    <t>TWU</t>
  </si>
  <si>
    <t>Texas Woman's University</t>
  </si>
  <si>
    <t>UH</t>
  </si>
  <si>
    <t>University of Houston</t>
  </si>
  <si>
    <t>ARL</t>
  </si>
  <si>
    <t>The University of Texas at Arlington</t>
  </si>
  <si>
    <t>AUS</t>
  </si>
  <si>
    <t>The University of Texas at Austin</t>
  </si>
  <si>
    <t>E-P</t>
  </si>
  <si>
    <t>The University of Texas at El Paso</t>
  </si>
  <si>
    <t>WTAMU</t>
  </si>
  <si>
    <t>West Texas A&amp;M University</t>
  </si>
  <si>
    <t>TAMIU</t>
  </si>
  <si>
    <t>Texas A&amp;M International University</t>
  </si>
  <si>
    <t>DAL</t>
  </si>
  <si>
    <t>The University of Texas at Dallas</t>
  </si>
  <si>
    <t>P-B</t>
  </si>
  <si>
    <t>The University of Texas of the Permian Basin</t>
  </si>
  <si>
    <t>003656</t>
  </si>
  <si>
    <t>CS ABBR</t>
  </si>
  <si>
    <t>DFDG ABBR</t>
  </si>
  <si>
    <t>003658</t>
  </si>
  <si>
    <t>009741</t>
  </si>
  <si>
    <t>003661</t>
  </si>
  <si>
    <t>003599</t>
  </si>
  <si>
    <t>009930</t>
  </si>
  <si>
    <t>010115</t>
  </si>
  <si>
    <t>011163</t>
  </si>
  <si>
    <t>003632</t>
  </si>
  <si>
    <t>010298</t>
  </si>
  <si>
    <t>003630</t>
  </si>
  <si>
    <t>003631</t>
  </si>
  <si>
    <t>011161</t>
  </si>
  <si>
    <t>003639</t>
  </si>
  <si>
    <t>009651</t>
  </si>
  <si>
    <t>003665</t>
  </si>
  <si>
    <t>003565</t>
  </si>
  <si>
    <t>029269</t>
  </si>
  <si>
    <t>003652</t>
  </si>
  <si>
    <t>012826</t>
  </si>
  <si>
    <t>013231</t>
  </si>
  <si>
    <t>003592</t>
  </si>
  <si>
    <t>003594</t>
  </si>
  <si>
    <t>003624</t>
  </si>
  <si>
    <t>003642</t>
  </si>
  <si>
    <t>003644</t>
  </si>
  <si>
    <t>003541</t>
  </si>
  <si>
    <t>003646</t>
  </si>
  <si>
    <t>003581</t>
  </si>
  <si>
    <t>003606</t>
  </si>
  <si>
    <t>003615</t>
  </si>
  <si>
    <t>003625</t>
  </si>
  <si>
    <t>000020</t>
  </si>
  <si>
    <t>UTA</t>
  </si>
  <si>
    <t>UT</t>
  </si>
  <si>
    <t>UTD</t>
  </si>
  <si>
    <t>UTEP</t>
  </si>
  <si>
    <t>UTPB</t>
  </si>
  <si>
    <t>UTSA</t>
  </si>
  <si>
    <t>UTT</t>
  </si>
  <si>
    <t>TAR</t>
  </si>
  <si>
    <t>MID</t>
  </si>
  <si>
    <t>SFASU</t>
  </si>
  <si>
    <t>SRSURG</t>
  </si>
  <si>
    <t>TXSUSM</t>
  </si>
  <si>
    <t>Institution</t>
  </si>
  <si>
    <t>LAW</t>
  </si>
  <si>
    <t>INSTITUTION</t>
  </si>
  <si>
    <t>Total/Total/Average</t>
  </si>
  <si>
    <t>AG</t>
  </si>
  <si>
    <t>LA</t>
  </si>
  <si>
    <t>SCI</t>
  </si>
  <si>
    <t>FA</t>
  </si>
  <si>
    <t>TE</t>
  </si>
  <si>
    <t>ENG</t>
  </si>
  <si>
    <t>HE</t>
  </si>
  <si>
    <t>SS</t>
  </si>
  <si>
    <t>LS</t>
  </si>
  <si>
    <t>VT</t>
  </si>
  <si>
    <t>PT</t>
  </si>
  <si>
    <t>HS</t>
  </si>
  <si>
    <t>PH</t>
  </si>
  <si>
    <t>BA</t>
  </si>
  <si>
    <t>OPT</t>
  </si>
  <si>
    <t>TEP</t>
  </si>
  <si>
    <t>TEC</t>
  </si>
  <si>
    <t>NUR</t>
  </si>
  <si>
    <t>High</t>
  </si>
  <si>
    <t>Academic</t>
  </si>
  <si>
    <t>Institutional</t>
  </si>
  <si>
    <t>Student</t>
  </si>
  <si>
    <t>SCHs</t>
  </si>
  <si>
    <t>Salaries</t>
  </si>
  <si>
    <t>Support</t>
  </si>
  <si>
    <t>Services</t>
  </si>
  <si>
    <t>DOE</t>
  </si>
  <si>
    <t>LDUG</t>
  </si>
  <si>
    <t>UDUG</t>
  </si>
  <si>
    <t>MAST</t>
  </si>
  <si>
    <t>DOCT</t>
  </si>
  <si>
    <t>SPPR</t>
  </si>
  <si>
    <t>$/SCH</t>
  </si>
  <si>
    <t>PCT</t>
  </si>
  <si>
    <t>Level</t>
  </si>
  <si>
    <t>SCH</t>
  </si>
  <si>
    <t>Reconciling Difference</t>
  </si>
  <si>
    <t>Index</t>
  </si>
  <si>
    <t>Teacher Education-Practical</t>
  </si>
  <si>
    <t>Low (Excluding zero values)</t>
  </si>
  <si>
    <t>Median (Excluding zero values)</t>
  </si>
  <si>
    <t>Average (Excluding zero values)</t>
  </si>
  <si>
    <t>Expenditure Per SCH</t>
  </si>
  <si>
    <t>Total Expenditure (in Millions)</t>
  </si>
  <si>
    <t>Avg Expenditure per FTSE</t>
  </si>
  <si>
    <t>Expenditure per Semester Credit Hour (All levels)</t>
  </si>
  <si>
    <t>Expenditures</t>
  </si>
  <si>
    <t xml:space="preserve">Each year, the Texas Higher Education Coordinating Board revises the Texas Public Universities Relative Expenditure Matrix used in its Instruction and Operations Formula Funding Recommendation to the Legislative Budget Board (LBB).  This survey form is designed to collect Instruction, Research, Academic Support, Institutional Support, and Student Services Expenditures for input into the Public University Expenditure Study using the Fund Group Detail (FDG) reconciled to the Statement of Revenues, Expenses and Changes in Net Assets (SRECNA) from the institution's Annual Financial Report (AFR) provided to the THECB in the Sources and Uses Survey. This survey form collects additional details relating to Teaching Assistants (TA) and Department Operating Expenses (DOE).  The Expenditure items are then inserted into the Expenditure Study Model to assign a state-wide relative weight to each discipline and level of instruction.  The product of these relative weights, each institution's semester credit hours, and a base rate determines the level of formula funding recommended for each institution. </t>
  </si>
  <si>
    <t>1. Enter TA Salaries to an academic discipline using departmental budget designations and the faculty member of record (where salaries cannot be directly charged to an academic discipline, allocate them using the non-weighted semester credit hours associated with the Expenditures).
2. Next, directly charge the salaries to the level of instruction (where unknown, allocate Expenditures using the applicable non-weighted semester credit hours associated with the Expenditures).
3. Enter Developmental Education expenses as Undergraduate Lower Level (UGL) Liberal Arts.</t>
  </si>
  <si>
    <t>No action required. The model allocates Academic Support Expenditures to the appropriate academic discipline and level of instruction using the institution's Faculty Salaries distribution reported on the CBM008 reports.</t>
  </si>
  <si>
    <t>No action required. The model allocates Institutional Support Expenditures to the appropriate levels of instruction using the institution's fall semester headcounts reported on the CBM001 report.  Expenditures are then distributed to academic disciplines using the fiscal year's non-weighted Semester Credit Hours reported in the CBM004 report.</t>
  </si>
  <si>
    <t>The model allocates Student Services Expenditures to the appropriate levels of instruction using the institution's fall semester student headcount reported on the CBM001 report. Expenditures are then distributed to academic disciplines using the fiscal year's non-weighted Semester Credit Hours reported on the CBM004 report.</t>
  </si>
  <si>
    <t>All Expenditures</t>
  </si>
  <si>
    <t>No action required. All Expenditures is the sum of Total Faculty Salaries, Departmental Operating Expense, Academic Support, Institutional Support , and Student Services Operating Expense.</t>
  </si>
  <si>
    <t>No action required. Expenditure Per SCH is All Expenditures divided by reported Semester Credit Hours.</t>
  </si>
  <si>
    <t>No action required. The Relative Weight is the Expenditure Per SCH divided by Undergraduate Lower Level Liberal Arts. For example, if the Expenditure per semester credit hour of Masters Teacher Education is 611 and the Undergraduate Lower Level Liberal Arts Expenditure per semester credit hour is 184, then the relative weight would be 611 divided by 184 or 3.32.</t>
  </si>
  <si>
    <t>Expenditure Per FTSE</t>
  </si>
  <si>
    <t>No action required. The Expenditure per Full Time Student Equivalent is calculated by dividing the total Expenditures by full time student equivalents. Semester Credit Hours are converted into equivalents using the following conversion factors:  UGL = 30, UGU = 30, MAS = 24, DOC = 18, SP = 24.</t>
  </si>
  <si>
    <t>TAS LA UGL</t>
  </si>
  <si>
    <t>TAS SCI UGL</t>
  </si>
  <si>
    <t>TAS FA UGL</t>
  </si>
  <si>
    <t>TAS TE UGL</t>
  </si>
  <si>
    <t>TAS AG UGL</t>
  </si>
  <si>
    <t>TAS ENG UGL</t>
  </si>
  <si>
    <t>TAS HE UGL</t>
  </si>
  <si>
    <t>TAS LAW UGL</t>
  </si>
  <si>
    <t>TAS SS UGL</t>
  </si>
  <si>
    <t>TAS LS UGL</t>
  </si>
  <si>
    <t>TAS VS UGL</t>
  </si>
  <si>
    <t>TAS VT UGL</t>
  </si>
  <si>
    <t>TAS PT UGL</t>
  </si>
  <si>
    <t>TAS HS UGL</t>
  </si>
  <si>
    <t>TAS PH UGL</t>
  </si>
  <si>
    <t>TAS BA UGL</t>
  </si>
  <si>
    <t>TAS OP UGL</t>
  </si>
  <si>
    <t>TAS TEP UGL</t>
  </si>
  <si>
    <t>TAS TEC UGL</t>
  </si>
  <si>
    <t>TAS NUR UGL</t>
  </si>
  <si>
    <t>TAS LA UGU</t>
  </si>
  <si>
    <t>TAS SCI UGU</t>
  </si>
  <si>
    <t>TAS FA UGU</t>
  </si>
  <si>
    <t>TAS TE UGU</t>
  </si>
  <si>
    <t>TAS AG UGU</t>
  </si>
  <si>
    <t>TAS ENG UGU</t>
  </si>
  <si>
    <t>TAS HE UGU</t>
  </si>
  <si>
    <t>TAS LAW UGU</t>
  </si>
  <si>
    <t>TAS SS UGU</t>
  </si>
  <si>
    <t>TAS LS UGU</t>
  </si>
  <si>
    <t>TAS VS UGU</t>
  </si>
  <si>
    <t>TAS VT UGU</t>
  </si>
  <si>
    <t>TAS PT UGU</t>
  </si>
  <si>
    <t>TAS HS UGU</t>
  </si>
  <si>
    <t>TAS PH UGU</t>
  </si>
  <si>
    <t>TAS BA UGU</t>
  </si>
  <si>
    <t>TAS OP UGU</t>
  </si>
  <si>
    <t>TAS TEP UGU</t>
  </si>
  <si>
    <t>TAS TEC UGU</t>
  </si>
  <si>
    <t>TAS NUR UGU</t>
  </si>
  <si>
    <t>TAS LA MAS</t>
  </si>
  <si>
    <t>TAS SCI MAS</t>
  </si>
  <si>
    <t>TAS FA MAS</t>
  </si>
  <si>
    <t>TAS TE MAS</t>
  </si>
  <si>
    <t>TAS AG MAS</t>
  </si>
  <si>
    <t>TAS ENG MAS</t>
  </si>
  <si>
    <t>TAS HE MAS</t>
  </si>
  <si>
    <t>TAS LAW MAS</t>
  </si>
  <si>
    <t>TAS SS MAS</t>
  </si>
  <si>
    <t>TAS LS MAS</t>
  </si>
  <si>
    <t>TAS VS MAS</t>
  </si>
  <si>
    <t>TAS VT MAS</t>
  </si>
  <si>
    <t>TAS PT MAS</t>
  </si>
  <si>
    <t>TAS HS MAS</t>
  </si>
  <si>
    <t>TAS PH MAS</t>
  </si>
  <si>
    <t>TAS BA MAS</t>
  </si>
  <si>
    <t>TAS OP MAS</t>
  </si>
  <si>
    <t>TAS TEP MAS</t>
  </si>
  <si>
    <t>TAS TEC MAS</t>
  </si>
  <si>
    <t>TAS NUR MAS</t>
  </si>
  <si>
    <t>TAS LA DOC</t>
  </si>
  <si>
    <t>TAS SCI DOC</t>
  </si>
  <si>
    <t>TAS FA DOC</t>
  </si>
  <si>
    <t>TAS TE DOC</t>
  </si>
  <si>
    <t>TAS AG DOC</t>
  </si>
  <si>
    <t>TAS ENG DOC</t>
  </si>
  <si>
    <t>TAS HE DOC</t>
  </si>
  <si>
    <t>TAS LAW DOC</t>
  </si>
  <si>
    <t>TAS SS DOC</t>
  </si>
  <si>
    <t>TAS LS DOC</t>
  </si>
  <si>
    <t>TAS VS DOC</t>
  </si>
  <si>
    <t>TAS VT DOC</t>
  </si>
  <si>
    <t>TAS PT DOC</t>
  </si>
  <si>
    <t>TAS HS DOC</t>
  </si>
  <si>
    <t>TAS PH DOC</t>
  </si>
  <si>
    <t>TAS BA DOC</t>
  </si>
  <si>
    <t>TAS OP DOC</t>
  </si>
  <si>
    <t>TAS TEP DOC</t>
  </si>
  <si>
    <t>TAS TEC DOC</t>
  </si>
  <si>
    <t>TAS NUR DOC</t>
  </si>
  <si>
    <t>TAS LA SP</t>
  </si>
  <si>
    <t>TAS SCI SP</t>
  </si>
  <si>
    <t>TAS FA SP</t>
  </si>
  <si>
    <t>TAS TE SP</t>
  </si>
  <si>
    <t>TAS AG SP</t>
  </si>
  <si>
    <t>TAS ENG SP</t>
  </si>
  <si>
    <t>TAS HE SP</t>
  </si>
  <si>
    <t>TAS LAW SP</t>
  </si>
  <si>
    <t>TAS SS SP</t>
  </si>
  <si>
    <t>TAS LS SP</t>
  </si>
  <si>
    <t>TAS VS SP</t>
  </si>
  <si>
    <t>TAS VT SP</t>
  </si>
  <si>
    <t>TAS PT SP</t>
  </si>
  <si>
    <t>TAS HS SP</t>
  </si>
  <si>
    <t>TAS PH SP</t>
  </si>
  <si>
    <t>TAS BA SP</t>
  </si>
  <si>
    <t>TAS OP SP</t>
  </si>
  <si>
    <t>TAS TEP SP</t>
  </si>
  <si>
    <t>TAS TEC SP</t>
  </si>
  <si>
    <t>TAS NUR SP</t>
  </si>
  <si>
    <t>DOE LA UGL</t>
  </si>
  <si>
    <t>DOE SCI UGL</t>
  </si>
  <si>
    <t>DOE FA UGL</t>
  </si>
  <si>
    <t>DOE TE UGL</t>
  </si>
  <si>
    <t>DOE AG UGL</t>
  </si>
  <si>
    <t>DOE ENG UGL</t>
  </si>
  <si>
    <t>DOE HE UGL</t>
  </si>
  <si>
    <t>DOE LAW UGL</t>
  </si>
  <si>
    <t>DOE SS UGL</t>
  </si>
  <si>
    <t>DOE LS UGL</t>
  </si>
  <si>
    <t>DOE VS UGL</t>
  </si>
  <si>
    <t>DOE VT UGL</t>
  </si>
  <si>
    <t>DOE PT UGL</t>
  </si>
  <si>
    <t>DOE HS UGL</t>
  </si>
  <si>
    <t>DOE PH UGL</t>
  </si>
  <si>
    <t>DOE BA UGL</t>
  </si>
  <si>
    <t>DOE OP UGL</t>
  </si>
  <si>
    <t>DOE TEP UGL</t>
  </si>
  <si>
    <t>DOE TEC UGL</t>
  </si>
  <si>
    <t>DOE NUR UGL</t>
  </si>
  <si>
    <t>DOE LA UGU</t>
  </si>
  <si>
    <t>DOE SCI UGU</t>
  </si>
  <si>
    <t>DOE FA UGU</t>
  </si>
  <si>
    <t>DOE TE UGU</t>
  </si>
  <si>
    <t>DOE AG UGU</t>
  </si>
  <si>
    <t>DOE ENG UGU</t>
  </si>
  <si>
    <t>DOE HE UGU</t>
  </si>
  <si>
    <t>DOE LAW UGU</t>
  </si>
  <si>
    <t>DOE SS UGU</t>
  </si>
  <si>
    <t>DOE LS UGU</t>
  </si>
  <si>
    <t>DOE VS UGU</t>
  </si>
  <si>
    <t>DOE VT UGU</t>
  </si>
  <si>
    <t>DOE PT UGU</t>
  </si>
  <si>
    <t>DOE HS UGU</t>
  </si>
  <si>
    <t>DOE PH UGU</t>
  </si>
  <si>
    <t>DOE BA UGU</t>
  </si>
  <si>
    <t>DOE OP UGU</t>
  </si>
  <si>
    <t>DOE TEP UGU</t>
  </si>
  <si>
    <t>DOE TEC UGU</t>
  </si>
  <si>
    <t>DOE NUR UGU</t>
  </si>
  <si>
    <t>DOE LA MAS</t>
  </si>
  <si>
    <t>DOE SCI MAS</t>
  </si>
  <si>
    <t>DOE FA MAS</t>
  </si>
  <si>
    <t>DOE TE MAS</t>
  </si>
  <si>
    <t>DOE AG MAS</t>
  </si>
  <si>
    <t>DOE ENG MAS</t>
  </si>
  <si>
    <t>DOE HE MAS</t>
  </si>
  <si>
    <t>DOE LAW MAS</t>
  </si>
  <si>
    <t>DOE SS MAS</t>
  </si>
  <si>
    <t>DOE LS MAS</t>
  </si>
  <si>
    <t>DOE VS MAS</t>
  </si>
  <si>
    <t>DOE VT MAS</t>
  </si>
  <si>
    <t>DOE PT MAS</t>
  </si>
  <si>
    <t>DOE HS MAS</t>
  </si>
  <si>
    <t>DOE PH MAS</t>
  </si>
  <si>
    <t>DOE BA MAS</t>
  </si>
  <si>
    <t>DOE OP MAS</t>
  </si>
  <si>
    <t>DOE TEP MAS</t>
  </si>
  <si>
    <t>DOE TEC MAS</t>
  </si>
  <si>
    <t>DOE NUR MAS</t>
  </si>
  <si>
    <t>DOE LA DOC</t>
  </si>
  <si>
    <t>DOE SCI DOC</t>
  </si>
  <si>
    <t>DOE FA DOC</t>
  </si>
  <si>
    <t>DOE TE DOC</t>
  </si>
  <si>
    <t>DOE AG DOC</t>
  </si>
  <si>
    <t>DOE ENG DOC</t>
  </si>
  <si>
    <t>DOE HE DOC</t>
  </si>
  <si>
    <t>DOE LAW DOC</t>
  </si>
  <si>
    <t>DOE SS DOC</t>
  </si>
  <si>
    <t>DOE LS DOC</t>
  </si>
  <si>
    <t>DOE VS DOC</t>
  </si>
  <si>
    <t>DOE VT DOC</t>
  </si>
  <si>
    <t>DOE PT DOC</t>
  </si>
  <si>
    <t>DOE HS DOC</t>
  </si>
  <si>
    <t>DOE PH DOC</t>
  </si>
  <si>
    <t>DOE BA DOC</t>
  </si>
  <si>
    <t>DOE OP DOC</t>
  </si>
  <si>
    <t>DOE TEP DOC</t>
  </si>
  <si>
    <t>DOE TEC DOC</t>
  </si>
  <si>
    <t>DOE NUR DOC</t>
  </si>
  <si>
    <t>DOE LA SP</t>
  </si>
  <si>
    <t>DOE SCI SP</t>
  </si>
  <si>
    <t>DOE FA SP</t>
  </si>
  <si>
    <t>DOE TE SP</t>
  </si>
  <si>
    <t>DOE AG SP</t>
  </si>
  <si>
    <t>DOE ENG SP</t>
  </si>
  <si>
    <t>DOE HE SP</t>
  </si>
  <si>
    <t>DOE LAW SP</t>
  </si>
  <si>
    <t>DOE SS SP</t>
  </si>
  <si>
    <t>DOE LS SP</t>
  </si>
  <si>
    <t>DOE VS SP</t>
  </si>
  <si>
    <t>DOE VT SP</t>
  </si>
  <si>
    <t>DOE PT SP</t>
  </si>
  <si>
    <t>DOE HS SP</t>
  </si>
  <si>
    <t>DOE PH SP</t>
  </si>
  <si>
    <t>DOE BA SP</t>
  </si>
  <si>
    <t>DOE OP SP</t>
  </si>
  <si>
    <t>DOE TEP SP</t>
  </si>
  <si>
    <t>DOE TEC SP</t>
  </si>
  <si>
    <t>DOE NUR SP</t>
  </si>
  <si>
    <t>DOE LA ALL</t>
  </si>
  <si>
    <t>DOE SCI ALL</t>
  </si>
  <si>
    <t>DOE FA ALL</t>
  </si>
  <si>
    <t>DOE AG ALL</t>
  </si>
  <si>
    <t>DOE TE ALL</t>
  </si>
  <si>
    <t>DOE ENG ALL</t>
  </si>
  <si>
    <t>DOE HE ALL</t>
  </si>
  <si>
    <t>DOE LAW ALL</t>
  </si>
  <si>
    <t>DOE SS ALL</t>
  </si>
  <si>
    <t>DOE LS ALL</t>
  </si>
  <si>
    <t>DOE VS ALL</t>
  </si>
  <si>
    <t>DOE VT ALL</t>
  </si>
  <si>
    <t>DOE PT ALL</t>
  </si>
  <si>
    <t>DOE HS ALL</t>
  </si>
  <si>
    <t>DOE PH ALL</t>
  </si>
  <si>
    <t>DOE BA ALL</t>
  </si>
  <si>
    <t>DOE OP ALL</t>
  </si>
  <si>
    <t>DOE TEP ALL</t>
  </si>
  <si>
    <t>DOE TEC ALL</t>
  </si>
  <si>
    <t>DOE NUR ALL</t>
  </si>
  <si>
    <t>DOE PERCENT</t>
  </si>
  <si>
    <t>InstitutionName</t>
  </si>
  <si>
    <t>FiscalYear</t>
  </si>
  <si>
    <t>AcademicSupport</t>
  </si>
  <si>
    <t>StudentServices</t>
  </si>
  <si>
    <t>InstitutionalSupport</t>
  </si>
  <si>
    <t>SUName</t>
  </si>
  <si>
    <t>SUPhone</t>
  </si>
  <si>
    <t>SUEmail</t>
  </si>
  <si>
    <t>HeadcountUGL</t>
  </si>
  <si>
    <t>HeadcountUGU</t>
  </si>
  <si>
    <t>HeadcountMAS</t>
  </si>
  <si>
    <t>HeadcountDOC</t>
  </si>
  <si>
    <t>HeadcountSP</t>
  </si>
  <si>
    <t>CBMName</t>
  </si>
  <si>
    <t>CBMPhone</t>
  </si>
  <si>
    <t>CBMEmail</t>
  </si>
  <si>
    <t>SCH_LA_UGL</t>
  </si>
  <si>
    <t>SCH_SCI_UGL</t>
  </si>
  <si>
    <t>SCH_FA_UGL</t>
  </si>
  <si>
    <t>SCH_TE_UGL</t>
  </si>
  <si>
    <t>SCH_AG_UGL</t>
  </si>
  <si>
    <t>SCH_ENG_UGL</t>
  </si>
  <si>
    <t>SCH_HE_UGL</t>
  </si>
  <si>
    <t>SCH_LAW_UGL</t>
  </si>
  <si>
    <t>SCH_SS_UGL</t>
  </si>
  <si>
    <t>SCH_LS_UGL</t>
  </si>
  <si>
    <t>SCH_VS_UGL</t>
  </si>
  <si>
    <t>SCH_VT_UGL</t>
  </si>
  <si>
    <t>SCH_PT_UGL</t>
  </si>
  <si>
    <t>SCH_HS_UGL</t>
  </si>
  <si>
    <t>SCH_PH_UGL</t>
  </si>
  <si>
    <t>SCH_BA_UGL</t>
  </si>
  <si>
    <t>SCH_OP_UGL</t>
  </si>
  <si>
    <t>SCH_TEP_UGL</t>
  </si>
  <si>
    <t>SCH_TEC_UGL</t>
  </si>
  <si>
    <t>SCH_NUR_UGL</t>
  </si>
  <si>
    <t>SCH_LA_UGU</t>
  </si>
  <si>
    <t>SCH_SCI_UGU</t>
  </si>
  <si>
    <t>SCH_FA_UGU</t>
  </si>
  <si>
    <t>SCH_TE_UGU</t>
  </si>
  <si>
    <t>SCH_AG_UGU</t>
  </si>
  <si>
    <t>SCH_ENG_UGU</t>
  </si>
  <si>
    <t>SCH_HE_UGU</t>
  </si>
  <si>
    <t>SCH_LAW_UGU</t>
  </si>
  <si>
    <t>SCH_SS_UGU</t>
  </si>
  <si>
    <t>SCH_LS_UGU</t>
  </si>
  <si>
    <t>SCH_VS_UGU</t>
  </si>
  <si>
    <t>SCH_VT_UGU</t>
  </si>
  <si>
    <t>SCH_PT_UGU</t>
  </si>
  <si>
    <t>SCH_HS_UGU</t>
  </si>
  <si>
    <t>SCH_PH_UGU</t>
  </si>
  <si>
    <t>SCH_BA_UGU</t>
  </si>
  <si>
    <t>SCH_OP_UGU</t>
  </si>
  <si>
    <t>SCH_TEP_UGU</t>
  </si>
  <si>
    <t>SCH_TEC_UGU</t>
  </si>
  <si>
    <t>SCH_NUR_UGU</t>
  </si>
  <si>
    <t>SCH_LA_MAS</t>
  </si>
  <si>
    <t>SCH_SCI_MAS</t>
  </si>
  <si>
    <t>SCH_FA_MAS</t>
  </si>
  <si>
    <t>SCH_TE_MAS</t>
  </si>
  <si>
    <t>SCH_AG_MAS</t>
  </si>
  <si>
    <t>SCH_ENG_MAS</t>
  </si>
  <si>
    <t>SCH_HE_MAS</t>
  </si>
  <si>
    <t>SCH_LAW_MAS</t>
  </si>
  <si>
    <t>SCH_SS_MAS</t>
  </si>
  <si>
    <t>SCH_LS_MAS</t>
  </si>
  <si>
    <t>SCH_VS_MAS</t>
  </si>
  <si>
    <t>SCH_VT_MAS</t>
  </si>
  <si>
    <t>SCH_PT_MAS</t>
  </si>
  <si>
    <t>SCH_HS_MAS</t>
  </si>
  <si>
    <t>SCH_PH_MAS</t>
  </si>
  <si>
    <t>SCH_BA_MAS</t>
  </si>
  <si>
    <t>SCH_OP_MAS</t>
  </si>
  <si>
    <t>SCH_TEP_MAS</t>
  </si>
  <si>
    <t>SCH_TEC_MAS</t>
  </si>
  <si>
    <t>SCH_NUR_MAS</t>
  </si>
  <si>
    <t>SCH_LA_DOC</t>
  </si>
  <si>
    <t>SCH_SCI_DOC</t>
  </si>
  <si>
    <t>SCH_FA_DOC</t>
  </si>
  <si>
    <t>SCH_TE_DOC</t>
  </si>
  <si>
    <t>SCH_AG_DOC</t>
  </si>
  <si>
    <t>SCH_ENG_DOC</t>
  </si>
  <si>
    <t>SCH_HE_DOC</t>
  </si>
  <si>
    <t>SCH_LAW_DOC</t>
  </si>
  <si>
    <t>SCH_SS_DOC</t>
  </si>
  <si>
    <t>SCH_LS_DOC</t>
  </si>
  <si>
    <t>SCH_VS_DOC</t>
  </si>
  <si>
    <t>SCH_VT_DOC</t>
  </si>
  <si>
    <t>SCH_PT_DOC</t>
  </si>
  <si>
    <t>SCH_HS_DOC</t>
  </si>
  <si>
    <t>SCH_PH_DOC</t>
  </si>
  <si>
    <t>SCH_BA_DOC</t>
  </si>
  <si>
    <t>SCH_OP_DOC</t>
  </si>
  <si>
    <t>SCH_TEP_DOC</t>
  </si>
  <si>
    <t>SCH_TEC_DOC</t>
  </si>
  <si>
    <t>SCH_NUR_DOC</t>
  </si>
  <si>
    <t>SCH_LA_SP</t>
  </si>
  <si>
    <t>SCH_SCI_SP</t>
  </si>
  <si>
    <t>SCH_FA_SP</t>
  </si>
  <si>
    <t>SCH_TE_SP</t>
  </si>
  <si>
    <t>SCH_AG_SP</t>
  </si>
  <si>
    <t>SCH_ENG_SP</t>
  </si>
  <si>
    <t>SCH_HE_SP</t>
  </si>
  <si>
    <t>SCH_LAW_SP</t>
  </si>
  <si>
    <t>SCH_SS_SP</t>
  </si>
  <si>
    <t>SCH_LS_SP</t>
  </si>
  <si>
    <t>SCH_VS_SP</t>
  </si>
  <si>
    <t>SCH_VT_SP</t>
  </si>
  <si>
    <t>SCH_PT_SP</t>
  </si>
  <si>
    <t>SCH_HS_SP</t>
  </si>
  <si>
    <t>SCH_PH_SP</t>
  </si>
  <si>
    <t>SCH_BA_SP</t>
  </si>
  <si>
    <t>SCH_OP_SP</t>
  </si>
  <si>
    <t>SCH_TEP_SP</t>
  </si>
  <si>
    <t>SCH_TEC_SP</t>
  </si>
  <si>
    <t>SCH_NUR_SP</t>
  </si>
  <si>
    <t>SAL_LA_UGL</t>
  </si>
  <si>
    <t>SAL_SCI_UGL</t>
  </si>
  <si>
    <t>SAL_FA_UGL</t>
  </si>
  <si>
    <t>SAL_TE_UGL</t>
  </si>
  <si>
    <t>SAL_AG_UGL</t>
  </si>
  <si>
    <t>SAL_ENG_UGL</t>
  </si>
  <si>
    <t>SAL_HE_UGL</t>
  </si>
  <si>
    <t>SAL_LAW_UGL</t>
  </si>
  <si>
    <t>SAL_SS_UGL</t>
  </si>
  <si>
    <t>SAL_LS_UGL</t>
  </si>
  <si>
    <t>SAL_VS_UGL</t>
  </si>
  <si>
    <t>SAL_VT_UGL</t>
  </si>
  <si>
    <t>SAL_PT_UGL</t>
  </si>
  <si>
    <t>SAL_HS_UGL</t>
  </si>
  <si>
    <t>SAL_PH_UGL</t>
  </si>
  <si>
    <t>SAL_BA_UGL</t>
  </si>
  <si>
    <t>SAL_OP_UGL</t>
  </si>
  <si>
    <t>SAL_TEP_UGL</t>
  </si>
  <si>
    <t>SAL_TEC_UGL</t>
  </si>
  <si>
    <t>SAL_NUR_UGL</t>
  </si>
  <si>
    <t>SAL_LA_UGU</t>
  </si>
  <si>
    <t>SAL_SCI_UGU</t>
  </si>
  <si>
    <t>SAL_FA_UGU</t>
  </si>
  <si>
    <t>SAL_TE_UGU</t>
  </si>
  <si>
    <t>SAL_AG_UGU</t>
  </si>
  <si>
    <t>SAL_ENG_UGU</t>
  </si>
  <si>
    <t>SAL_HE_UGU</t>
  </si>
  <si>
    <t>SAL_LAW_UGU</t>
  </si>
  <si>
    <t>SAL_SS_UGU</t>
  </si>
  <si>
    <t>SAL_LS_UGU</t>
  </si>
  <si>
    <t>SAL_VS_UGU</t>
  </si>
  <si>
    <t>SAL_VT_UGU</t>
  </si>
  <si>
    <t>SAL_PT_UGU</t>
  </si>
  <si>
    <t>SAL_HS_UGU</t>
  </si>
  <si>
    <t>SAL_PH_UGU</t>
  </si>
  <si>
    <t>SAL_BA_UGU</t>
  </si>
  <si>
    <t>SAL_OP_UGU</t>
  </si>
  <si>
    <t>SAL_TEP_UGU</t>
  </si>
  <si>
    <t>SAL_TEC_UGU</t>
  </si>
  <si>
    <t>SAL_NUR_UGU</t>
  </si>
  <si>
    <t>SAL_LA_MAS</t>
  </si>
  <si>
    <t>SAL_SCI_MAS</t>
  </si>
  <si>
    <t>SAL_FA_MAS</t>
  </si>
  <si>
    <t>SAL_TE_MAS</t>
  </si>
  <si>
    <t>SAL_AG_MAS</t>
  </si>
  <si>
    <t>SAL_ENG_MAS</t>
  </si>
  <si>
    <t>SAL_HE_MAS</t>
  </si>
  <si>
    <t>SAL_LAW_MAS</t>
  </si>
  <si>
    <t>SAL_SS_MAS</t>
  </si>
  <si>
    <t>SAL_LS_MAS</t>
  </si>
  <si>
    <t>SAL_VS_MAS</t>
  </si>
  <si>
    <t>SAL_VT_MAS</t>
  </si>
  <si>
    <t>SAL_PT_MAS</t>
  </si>
  <si>
    <t>SAL_HS_MAS</t>
  </si>
  <si>
    <t>SAL_PH_MAS</t>
  </si>
  <si>
    <t>SAL_BA_MAS</t>
  </si>
  <si>
    <t>SAL_OP_MAS</t>
  </si>
  <si>
    <t>SAL_TEP_MAS</t>
  </si>
  <si>
    <t>SAL_TEC_MAS</t>
  </si>
  <si>
    <t>SAL_NUR_MAS</t>
  </si>
  <si>
    <t>SAL_LA_DOC</t>
  </si>
  <si>
    <t>SAL_SCI_DOC</t>
  </si>
  <si>
    <t>SAL_FA_DOC</t>
  </si>
  <si>
    <t>SAL_TE_DOC</t>
  </si>
  <si>
    <t>SAL_AG_DOC</t>
  </si>
  <si>
    <t>SAL_ENG_DOC</t>
  </si>
  <si>
    <t>SAL_HE_DOC</t>
  </si>
  <si>
    <t>SAL_LAW_DOC</t>
  </si>
  <si>
    <t>SAL_SS_DOC</t>
  </si>
  <si>
    <t>SAL_LS_DOC</t>
  </si>
  <si>
    <t>SAL_VS_DOC</t>
  </si>
  <si>
    <t>SAL_VT_DOC</t>
  </si>
  <si>
    <t>SAL_PT_DOC</t>
  </si>
  <si>
    <t>SAL_HS_DOC</t>
  </si>
  <si>
    <t>SAL_PH_DOC</t>
  </si>
  <si>
    <t>SAL_BA_DOC</t>
  </si>
  <si>
    <t>SAL_OP_DOC</t>
  </si>
  <si>
    <t>SAL_TEP_DOC</t>
  </si>
  <si>
    <t>SAL_TEC_DOC</t>
  </si>
  <si>
    <t>SAL_NUR_DOC</t>
  </si>
  <si>
    <t>SAL_LA_SP</t>
  </si>
  <si>
    <t>SAL_SCI_SP</t>
  </si>
  <si>
    <t>SAL_FA_SP</t>
  </si>
  <si>
    <t>SAL_TE_SP</t>
  </si>
  <si>
    <t>SAL_AG_SP</t>
  </si>
  <si>
    <t>SAL_ENG_SP</t>
  </si>
  <si>
    <t>SAL_HE_SP</t>
  </si>
  <si>
    <t>SAL_LAW_SP</t>
  </si>
  <si>
    <t>SAL_SS_SP</t>
  </si>
  <si>
    <t>SAL_LS_SP</t>
  </si>
  <si>
    <t>SAL_VS_SP</t>
  </si>
  <si>
    <t>SAL_VT_SP</t>
  </si>
  <si>
    <t>SAL_PT_SP</t>
  </si>
  <si>
    <t>SAL_HS_SP</t>
  </si>
  <si>
    <t>SAL_PH_SP</t>
  </si>
  <si>
    <t>SAL_BA_SP</t>
  </si>
  <si>
    <t>SAL_OP_SP</t>
  </si>
  <si>
    <t>SAL_TEP_SP</t>
  </si>
  <si>
    <t>SAL_TEC_SP</t>
  </si>
  <si>
    <t>SAL_NUR_SP</t>
  </si>
  <si>
    <t>UNTD</t>
  </si>
  <si>
    <t>TAMUSA</t>
  </si>
  <si>
    <t>TAMUCT</t>
  </si>
  <si>
    <t>Texas A&amp;M University - Central Texas</t>
  </si>
  <si>
    <t>University of North Texas at Dallas</t>
  </si>
  <si>
    <t>Fall Headcount</t>
  </si>
  <si>
    <t>VS</t>
  </si>
  <si>
    <t>Cost per Semester Credit Hour</t>
  </si>
  <si>
    <t>Angelo</t>
  </si>
  <si>
    <t>Lamar</t>
  </si>
  <si>
    <t>Midwestern</t>
  </si>
  <si>
    <t>Prairie View</t>
  </si>
  <si>
    <t>Sam Houston</t>
  </si>
  <si>
    <t>Sul Ross</t>
  </si>
  <si>
    <t>Tarleton</t>
  </si>
  <si>
    <t>TAMU-Galveston</t>
  </si>
  <si>
    <t>TAMU-Commerce</t>
  </si>
  <si>
    <t>TAMU-CC</t>
  </si>
  <si>
    <t>TAMU-Kingsville</t>
  </si>
  <si>
    <t>TAMU-San Antonio</t>
  </si>
  <si>
    <t>TAMU-Texarkana</t>
  </si>
  <si>
    <t>TAMU-Central Texas</t>
  </si>
  <si>
    <t>TxStU-SM</t>
  </si>
  <si>
    <t>UT-Arlington</t>
  </si>
  <si>
    <t>UT-Austin</t>
  </si>
  <si>
    <t>UT-Dallas</t>
  </si>
  <si>
    <t>UT-El Paso</t>
  </si>
  <si>
    <t>UT-Permian Basin</t>
  </si>
  <si>
    <t>UT-San Antonio</t>
  </si>
  <si>
    <t>UT-Tyler</t>
  </si>
  <si>
    <t>UH-Clear Lake</t>
  </si>
  <si>
    <t>UH-Downtown</t>
  </si>
  <si>
    <t>UH-Victoria</t>
  </si>
  <si>
    <t>UNT-Dallas</t>
  </si>
  <si>
    <t>TAMI</t>
  </si>
  <si>
    <t>Sul Ross-Rio Grande</t>
  </si>
  <si>
    <t>Relative Weight History</t>
  </si>
  <si>
    <t>Relative Weights</t>
  </si>
  <si>
    <t>Undergraduate Lower Level</t>
  </si>
  <si>
    <t>Undergraduate Upper Level</t>
  </si>
  <si>
    <t>Masters</t>
  </si>
  <si>
    <t>Doctoral</t>
  </si>
  <si>
    <t>Special Professional</t>
  </si>
  <si>
    <t>Average</t>
  </si>
  <si>
    <t>Standard Deviation</t>
  </si>
  <si>
    <t>Year over Year Percent Change</t>
  </si>
  <si>
    <t>Zero Line</t>
  </si>
  <si>
    <t>VetMed calculated with estimated SCH (Headcount X 24).</t>
  </si>
  <si>
    <t>Veterinary Sciences</t>
  </si>
  <si>
    <t>TxStU</t>
  </si>
  <si>
    <t>042295</t>
  </si>
  <si>
    <t>Marcy Lowther</t>
  </si>
  <si>
    <t>512-471-2808</t>
  </si>
  <si>
    <t>mlowther@austin.utexas.edu</t>
  </si>
  <si>
    <t>Cindy Milligan</t>
  </si>
  <si>
    <t>(972) 883-2632</t>
  </si>
  <si>
    <t>cxm133830@utdallas.edu</t>
  </si>
  <si>
    <t>210-458-6914</t>
  </si>
  <si>
    <t>903-566-7222</t>
  </si>
  <si>
    <t>Monica Poehl</t>
  </si>
  <si>
    <t>979-458-6090</t>
  </si>
  <si>
    <t>mpoehl@tamus.edu</t>
  </si>
  <si>
    <t>713-743-8754</t>
  </si>
  <si>
    <t>713-221-8098</t>
  </si>
  <si>
    <t>June Nelson</t>
  </si>
  <si>
    <t>(361) 570-4873</t>
  </si>
  <si>
    <t>nelsonj@uhv.edu</t>
  </si>
  <si>
    <t>Chris Stovall</t>
  </si>
  <si>
    <t>(940) 397-4273</t>
  </si>
  <si>
    <t>chris.stovall@mwsu.edu</t>
  </si>
  <si>
    <t>325-942-2014</t>
  </si>
  <si>
    <t>940-898-3522</t>
  </si>
  <si>
    <t>Redlinger, Lawrence</t>
  </si>
  <si>
    <t>(972) 883-6188</t>
  </si>
  <si>
    <t>redling@utdallas.edu</t>
  </si>
  <si>
    <t>(915) 747-5117</t>
  </si>
  <si>
    <t>Paredes, Marcelo</t>
  </si>
  <si>
    <t>Haneda, Miki</t>
  </si>
  <si>
    <t>(432) 552-2116</t>
  </si>
  <si>
    <t>haneda_m@utpb.edu</t>
  </si>
  <si>
    <t>Wilkerson, Steve</t>
  </si>
  <si>
    <t>(210) 458-4939</t>
  </si>
  <si>
    <t>Steve.Wilkerson@utsa.edu</t>
  </si>
  <si>
    <t>Lang, Donna</t>
  </si>
  <si>
    <t>(409) 740-4419</t>
  </si>
  <si>
    <t>langd@tamug.edu</t>
  </si>
  <si>
    <t>Williamson, Dean</t>
  </si>
  <si>
    <t>(936) 261-2187</t>
  </si>
  <si>
    <t>CDwilliamson@pvamu.edu</t>
  </si>
  <si>
    <t>(254) 968-9598</t>
  </si>
  <si>
    <t>Weir, George W.</t>
  </si>
  <si>
    <t>(361) 593-2315</t>
  </si>
  <si>
    <t>kagww00@tamuk.edu</t>
  </si>
  <si>
    <t>(806) 651-3451</t>
  </si>
  <si>
    <t>Bussell, Paige</t>
  </si>
  <si>
    <t>(903) 468-3209</t>
  </si>
  <si>
    <t>(903) 223-3047</t>
  </si>
  <si>
    <t>jana.boatright@tamut.edu</t>
  </si>
  <si>
    <t>Moreno, Susan E.</t>
  </si>
  <si>
    <t>(713) 743-0640</t>
  </si>
  <si>
    <t>Qumsieh, Miriam</t>
  </si>
  <si>
    <t>(281) 283-3005</t>
  </si>
  <si>
    <t>Qumsieh@uhcl.edu</t>
  </si>
  <si>
    <t>Tucker, Carol M.</t>
  </si>
  <si>
    <t>(713) 221-8269</t>
  </si>
  <si>
    <t>TuckerCa@uhd.edu</t>
  </si>
  <si>
    <t>Wortham, Trudy</t>
  </si>
  <si>
    <t>(361) 570-4121</t>
  </si>
  <si>
    <t>worthamt@uhv.edu</t>
  </si>
  <si>
    <t>Hall, Karyn</t>
  </si>
  <si>
    <t>(936) 468-3806</t>
  </si>
  <si>
    <t>khall@sfasu.edu</t>
  </si>
  <si>
    <t>(806) 742-2166</t>
  </si>
  <si>
    <t>Chalon, Grace</t>
  </si>
  <si>
    <t>(940) 898-3298</t>
  </si>
  <si>
    <t>gchalon@twu.edu</t>
  </si>
  <si>
    <t>(409) 880-2100</t>
  </si>
  <si>
    <t>House, Shanna</t>
  </si>
  <si>
    <t>(936) 294-1061</t>
  </si>
  <si>
    <t>shouse@shsu.edu</t>
  </si>
  <si>
    <t>Pipes, Pamela</t>
  </si>
  <si>
    <t>(432) 837-8049</t>
  </si>
  <si>
    <t>ppipes@sulross.edu</t>
  </si>
  <si>
    <t>Wright, Claudia</t>
  </si>
  <si>
    <t>(830) 773-8974 x 17</t>
  </si>
  <si>
    <t>crwright@sulross.edu</t>
  </si>
  <si>
    <t>042421</t>
  </si>
  <si>
    <t>The University of Texas - Rio Grande Valley</t>
  </si>
  <si>
    <t>042485</t>
  </si>
  <si>
    <t>UT-Rio Grande Valley</t>
  </si>
  <si>
    <t>UTRGV</t>
  </si>
  <si>
    <t>RGV</t>
  </si>
  <si>
    <t>Sheri Hardison</t>
  </si>
  <si>
    <t>281.283.2131</t>
  </si>
  <si>
    <t>940-369-5095</t>
  </si>
  <si>
    <t>806-834-1428</t>
  </si>
  <si>
    <t>June Orth</t>
  </si>
  <si>
    <t>borth@twu.edu</t>
  </si>
  <si>
    <t>Cynthia Brown</t>
  </si>
  <si>
    <t>409-880-7925</t>
  </si>
  <si>
    <t>cynthia.brown@lamar.edu</t>
  </si>
  <si>
    <t>42295</t>
  </si>
  <si>
    <t>Texas A&amp;M University - San Antonio</t>
  </si>
  <si>
    <t>936-294-1074</t>
  </si>
  <si>
    <t>Joanne Richardson</t>
  </si>
  <si>
    <t>(915) 747-7892</t>
  </si>
  <si>
    <t>jrichardson@utep.edu</t>
  </si>
  <si>
    <t>956-665-7906</t>
  </si>
  <si>
    <t>(956) 665-2383</t>
  </si>
  <si>
    <t>marcelo.paredes@utrgv.edu</t>
  </si>
  <si>
    <t>Information on Tabs Within This Workbook</t>
  </si>
  <si>
    <t>FTSE Summary</t>
  </si>
  <si>
    <t>Institution Tabs</t>
  </si>
  <si>
    <t>Discipline Summary</t>
  </si>
  <si>
    <t xml:space="preserve">Green tabs are summary tabs and contain multi-year and historical data. </t>
  </si>
  <si>
    <t>These tables hold all the pertinent data, both from THECB sources (headcount, SCH, and faculty salaries) as well as institutional inputs (teaching assistant salaries and departmental operating expenses).</t>
  </si>
  <si>
    <t>This table indicates the expenditures per SCH by institution and discipline for the year of collection.</t>
  </si>
  <si>
    <t xml:space="preserve">This is the summary page of the 3-year average expenditures and semester credit hours. The Relative Weights table at the top of the page feed to the Formula Funding Model. </t>
  </si>
  <si>
    <t xml:space="preserve"> This tab displays the Average Total Expenditures per Full-Time Student Equivalent (FTSE) for the year of collection. </t>
  </si>
  <si>
    <t>These tabs serve as the means by which the THECB both sends out and collects data from the individual institutions (with the green highlighted cells indicating pre-populated data and the blue cells indicating institutionally-input data). The relative weights provided toward the bottom of the individual tabs are not the published relative weights seen in the General Appropriations Act and are not used in the formula, but indicate the relative weights for the institution. They provide an interesting reference and nothing more.</t>
  </si>
  <si>
    <t>This tab combines all the institutional numbers for the year of collection (note: the relative weights will not match the weights in the Relative Weights tab as this tab contains only data for the current year of collection).</t>
  </si>
  <si>
    <t xml:space="preserve">These tables show the changes in the relative weights over time by each discipline and level, as well as year-over-year comparisons. </t>
  </si>
  <si>
    <t/>
  </si>
  <si>
    <t>Total Calculated FTSE</t>
  </si>
  <si>
    <r>
      <t>TYL</t>
    </r>
    <r>
      <rPr>
        <vertAlign val="superscript"/>
        <sz val="10"/>
        <color indexed="8"/>
        <rFont val="Tahoma"/>
        <family val="2"/>
      </rPr>
      <t>1</t>
    </r>
  </si>
  <si>
    <t>FTSE</t>
  </si>
  <si>
    <t>Jane Mims</t>
  </si>
  <si>
    <t>(210) 784-1205</t>
  </si>
  <si>
    <t>Jane.Mims@tamusa.edu</t>
  </si>
  <si>
    <t>Cindy Strawn</t>
  </si>
  <si>
    <t>cstrawn@uttyler.edu</t>
  </si>
  <si>
    <t>shari.hardison@utsa.edu</t>
  </si>
  <si>
    <t>Amanda Withers</t>
  </si>
  <si>
    <t>withers@shsu.edu</t>
  </si>
  <si>
    <t>Leyda Carter</t>
  </si>
  <si>
    <t>Leydi Carter</t>
  </si>
  <si>
    <t>leydi.carter@untsystem.edu</t>
  </si>
  <si>
    <t>972-338-1405</t>
  </si>
  <si>
    <t>Mulligan-Nguyen, Erin</t>
  </si>
  <si>
    <t>(361) 825-5989</t>
  </si>
  <si>
    <t>Erin.Mulligan-Nguyen@tamucc.edu</t>
  </si>
  <si>
    <t>Danielle McDonald</t>
  </si>
  <si>
    <t>903-566-7405</t>
  </si>
  <si>
    <t>daniellemcdonald@uttyler.edu</t>
  </si>
  <si>
    <t>Fund Code</t>
  </si>
  <si>
    <t>Orange tabs are related specifically to the most recent year of collection.</t>
  </si>
  <si>
    <t>Lilia St. Clair</t>
  </si>
  <si>
    <t>lilia.stclair@utrgv.edu</t>
  </si>
  <si>
    <t>joanna.demurat@uta.edu</t>
  </si>
  <si>
    <t>Joanna Demurat</t>
  </si>
  <si>
    <t>(817) 272-6753</t>
  </si>
  <si>
    <t>A. Cris Hamilton</t>
  </si>
  <si>
    <t>512-475-9254</t>
  </si>
  <si>
    <t>Felecia Burns</t>
  </si>
  <si>
    <t>432-552-2712</t>
  </si>
  <si>
    <t>burns_f@utpb.edu</t>
  </si>
  <si>
    <t>Milam Hefner</t>
  </si>
  <si>
    <t>mhefner@tarleton.edu</t>
  </si>
  <si>
    <t>Paige.Bussell@tamuc.edu</t>
  </si>
  <si>
    <t>Hampton, Jarvis</t>
  </si>
  <si>
    <t>jhampton@wtamu.edu</t>
  </si>
  <si>
    <t>KLDraper@Central.uh.edu</t>
  </si>
  <si>
    <t>Draper, Kevin</t>
  </si>
  <si>
    <t>semoreno@Central.uh.edu</t>
  </si>
  <si>
    <t>(972) 780-3038</t>
  </si>
  <si>
    <t>lori.eppler@ttu.edu</t>
  </si>
  <si>
    <t>Eppler, Lori</t>
  </si>
  <si>
    <t>Rosalinda Castro</t>
  </si>
  <si>
    <t>(325) 942-2043</t>
  </si>
  <si>
    <t>Rosalinda.Castro@angelo.edu</t>
  </si>
  <si>
    <t>Du, Brody</t>
  </si>
  <si>
    <t>brody.du@untdallas.edu</t>
  </si>
  <si>
    <t>Departmental Operating Expense includes all Instruction and Research expenses less Faculty and Teaching Assistant Salaries. ([Instruction Expenses] + [Research Expenses] - [CBM008] - [TA Salaries])
1. Assign Instructional and Research Expenditures (including all non-research related capitalized equipment) to an academic discipline and level of instruction using the institution's departmental budget designations.
2. Enter Expenditures that cannot be directly charged to a level of instruction into the "All Other DOE Expenses" column. The Expenditure Study Model allocates these expenses by default according to Faculty Salary.  Your institution can opt to have a portion or all these expenses allocated by semester credit hours distribution by updating the cells below.
3. Enter Developmental Education Expenses as Liberal Arts.</t>
  </si>
  <si>
    <t>The information below is derived from the Sources and Uses Fund Group Detail.</t>
  </si>
  <si>
    <t>All Other DOE Expense Methodology: Expenses will default to be allocated to a level of instruction by Faculty Salaries (as recommended by the GAI Formula Advisory Committee for consistency). You can opt to have a portion or all of these expenses allocated by semester credit hours by changing the percent allocation in cell H140. The Semester Credit Hour Percentage is a calculated field based on the balance of the percentage listed in H140.</t>
  </si>
  <si>
    <t>Buckminster@uhcl.edu</t>
  </si>
  <si>
    <t>Kristi Buckminster</t>
  </si>
  <si>
    <t>Proff, Kate</t>
  </si>
  <si>
    <t>(512) 245-2386</t>
  </si>
  <si>
    <t>kproff@txstate.edu</t>
  </si>
  <si>
    <t>Shari Schwartz</t>
  </si>
  <si>
    <t>(940) 565-4616</t>
  </si>
  <si>
    <t>shari.schwartz@unt.edu</t>
  </si>
  <si>
    <t>Victor Aimuyo</t>
  </si>
  <si>
    <t>victor.aimuyo@untsystem.edu</t>
  </si>
  <si>
    <t xml:space="preserve"> </t>
  </si>
  <si>
    <t>Boatright, Jana</t>
  </si>
  <si>
    <t>Alice Tsai</t>
  </si>
  <si>
    <t>tsaia@uhd.edu</t>
  </si>
  <si>
    <t>Wilkinson, Robert B</t>
  </si>
  <si>
    <t>robert.wilkinson@tamiu.edu</t>
  </si>
  <si>
    <t>(956) 326-2276</t>
  </si>
  <si>
    <t xml:space="preserve">Cris.Hamilton@austin.utexas.edu </t>
  </si>
  <si>
    <t xml:space="preserve">   it was added to the "All Other DOE Expenses" table. The total for the TA would be $11,078,013.</t>
  </si>
  <si>
    <t xml:space="preserve"> * The amount of $2,846,013 for Vet. Med. it is not reported here. As per Jennnifer Gonzales,</t>
  </si>
  <si>
    <t>O'Brien, Cassie</t>
  </si>
  <si>
    <t>(940) 397-6217</t>
  </si>
  <si>
    <t>cassandra.obrien@msutexas.edu</t>
  </si>
  <si>
    <t>Carol Chen</t>
  </si>
  <si>
    <t>817-272-7489</t>
  </si>
  <si>
    <t>ting.chen@uta.edu</t>
  </si>
  <si>
    <t>Goff, Margot H</t>
  </si>
  <si>
    <t>979-845-7293</t>
  </si>
  <si>
    <t>margot_goff@tamu.edu</t>
  </si>
  <si>
    <t>Jackson, Worrick</t>
  </si>
  <si>
    <t>jacksonwl@lamar.edu</t>
  </si>
  <si>
    <t>432-837-8078</t>
  </si>
  <si>
    <t>bonnie.albright@sulross.edu</t>
  </si>
  <si>
    <t>Bonnie Albright</t>
  </si>
  <si>
    <t>(713)- 313-6890</t>
  </si>
  <si>
    <t>Bobbie.Phelps@tsu.edu</t>
  </si>
  <si>
    <t>Bobbie Phelps</t>
  </si>
  <si>
    <t>(713) 313-1066</t>
  </si>
  <si>
    <t>raijanel.crockem@tsu.edu</t>
  </si>
  <si>
    <t>Cockrem, Raijanel</t>
  </si>
  <si>
    <t>936-468-4541</t>
  </si>
  <si>
    <t>kruwelljf@sfasu.edu</t>
  </si>
  <si>
    <t>Judith Kruwell</t>
  </si>
  <si>
    <t>(254) 501-5922</t>
  </si>
  <si>
    <t>j.carroll@tamuct.edu</t>
  </si>
  <si>
    <t>Carroll, John</t>
  </si>
  <si>
    <t>`</t>
  </si>
  <si>
    <t>Student Enrollment Headcount on the CBM001 (Fall 2021) or CBM0C1 (Spr/Sum 2022) - No data entry required</t>
  </si>
  <si>
    <t xml:space="preserve">Semester Credit Hours Reported on the CBM004 (Fall 2021) or CBM0CS (Spr/Sum 2022) - No data entry required.  </t>
  </si>
  <si>
    <t>dcarrejo2@utep.edu</t>
  </si>
  <si>
    <t>Carrejo, Denise</t>
  </si>
  <si>
    <t>brandon.hennington@ttu.edu</t>
  </si>
  <si>
    <t>Brandon Hennington</t>
  </si>
  <si>
    <t xml:space="preserve">UT-Tyler's number will not reconcile because it includes $4,181,222 for an Unfunded Pharmacy Program. </t>
  </si>
  <si>
    <t xml:space="preserve">Previous year's studies can be found on the THECB website at: </t>
  </si>
  <si>
    <t>https://www.highered.texas.gov/our-work/supporting-our-institutions/institutional-funding-resources/expenditure-study/</t>
  </si>
  <si>
    <r>
      <rPr>
        <b/>
        <sz val="11"/>
        <rFont val="Overpass"/>
      </rPr>
      <t>RW History</t>
    </r>
    <r>
      <rPr>
        <sz val="11"/>
        <rFont val="Overpass"/>
      </rPr>
      <t xml:space="preserve"> </t>
    </r>
  </si>
  <si>
    <r>
      <rPr>
        <b/>
        <sz val="11"/>
        <rFont val="Overpass"/>
      </rPr>
      <t>Discipline Analysis</t>
    </r>
    <r>
      <rPr>
        <sz val="11"/>
        <rFont val="Overpass"/>
      </rPr>
      <t xml:space="preserve"> </t>
    </r>
  </si>
  <si>
    <r>
      <t xml:space="preserve">This tab displays the summary of the data by level and by institution for various disciplines. </t>
    </r>
    <r>
      <rPr>
        <b/>
        <sz val="11"/>
        <rFont val="Overpass"/>
      </rPr>
      <t>A dropdown box is available at the top to change the data view based on a single discipline or by the total.</t>
    </r>
  </si>
  <si>
    <r>
      <rPr>
        <b/>
        <sz val="11"/>
        <rFont val="Overpass"/>
      </rPr>
      <t xml:space="preserve">Total </t>
    </r>
    <r>
      <rPr>
        <sz val="11"/>
        <rFont val="Overpass"/>
      </rPr>
      <t>-</t>
    </r>
  </si>
  <si>
    <r>
      <rPr>
        <b/>
        <sz val="11"/>
        <rFont val="Overpass"/>
      </rPr>
      <t xml:space="preserve">Data </t>
    </r>
    <r>
      <rPr>
        <sz val="11"/>
        <rFont val="Overpass"/>
      </rPr>
      <t>-</t>
    </r>
  </si>
  <si>
    <r>
      <t xml:space="preserve">                     </t>
    </r>
    <r>
      <rPr>
        <b/>
        <sz val="11"/>
        <rFont val="Overpass"/>
      </rPr>
      <t>Use this drop down to filter by discipline.</t>
    </r>
  </si>
  <si>
    <t>CBM0C1 Point of Contact</t>
  </si>
  <si>
    <t>CBM0CS Point of Contact</t>
  </si>
  <si>
    <t>Cindy Haley</t>
  </si>
  <si>
    <t>(512) 245-2087</t>
  </si>
  <si>
    <t>clj12@txstate.edu</t>
  </si>
  <si>
    <t xml:space="preserve">jackie.baxter@angelo.edu </t>
  </si>
  <si>
    <t>Jackie Baxter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</si>
</sst>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quot;$&quot;#,##0\ ;\(&quot;$&quot;#,##0\)"/>
    <numFmt numFmtId="166" formatCode="##,###,##0"/>
    <numFmt numFmtId="167" formatCode="_(&quot;$&quot;* #,##0_);_(&quot;$&quot;* \(#,##0\);_(&quot;$&quot;* &quot;0&quot;_);_(@_)"/>
    <numFmt numFmtId="168" formatCode="_(* #,##0_);_(* \(#,##0\);_(* &quot;0&quot;_);_(@_)"/>
    <numFmt numFmtId="169" formatCode="_(&quot;$&quot;* #,##0_);_(&quot;$&quot;* \(#,##0\);_(&quot;$&quot;* &quot;-&quot;??_);_(@_)"/>
    <numFmt numFmtId="170" formatCode="&quot;$&quot;#,##0"/>
    <numFmt numFmtId="171" formatCode="0.0000%"/>
    <numFmt numFmtId="172" formatCode="0.0%"/>
    <numFmt numFmtId="173" formatCode="0.0"/>
  </numFmts>
  <fonts count="7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Tahoma"/>
      <family val="2"/>
    </font>
    <font>
      <sz val="10"/>
      <name val="Arial"/>
      <family val="2"/>
    </font>
    <font>
      <sz val="10"/>
      <color indexed="24"/>
      <name val="Arial"/>
      <family val="2"/>
    </font>
    <font>
      <b/>
      <sz val="18"/>
      <color indexed="24"/>
      <name val="Arial"/>
      <family val="2"/>
    </font>
    <font>
      <b/>
      <sz val="12"/>
      <color indexed="24"/>
      <name val="Arial"/>
      <family val="2"/>
    </font>
    <font>
      <sz val="10"/>
      <name val="Arial"/>
      <family val="2"/>
    </font>
    <font>
      <b/>
      <sz val="10"/>
      <name val="Tahoma"/>
      <family val="2"/>
    </font>
    <font>
      <b/>
      <sz val="11"/>
      <name val="Tahoma"/>
      <family val="2"/>
    </font>
    <font>
      <sz val="11"/>
      <name val="Tahoma"/>
      <family val="2"/>
    </font>
    <font>
      <sz val="10"/>
      <name val="MS Sans Serif"/>
      <family val="2"/>
    </font>
    <font>
      <sz val="10"/>
      <color indexed="8"/>
      <name val="Arial"/>
      <family val="2"/>
    </font>
    <font>
      <sz val="10"/>
      <color indexed="8"/>
      <name val="Arial"/>
      <family val="2"/>
    </font>
    <font>
      <sz val="10"/>
      <name val="Arial"/>
      <family val="2"/>
    </font>
    <font>
      <sz val="11"/>
      <color theme="3" tint="0.39997558519241921"/>
      <name val="Tahoma"/>
      <family val="2"/>
    </font>
    <font>
      <b/>
      <sz val="11"/>
      <color theme="0"/>
      <name val="Tahoma"/>
      <family val="2"/>
    </font>
    <font>
      <sz val="10"/>
      <name val="Verdana"/>
      <family val="2"/>
    </font>
    <font>
      <sz val="10"/>
      <name val="Tahoma"/>
      <family val="2"/>
    </font>
    <font>
      <sz val="10"/>
      <color theme="0"/>
      <name val="Tahoma"/>
      <family val="2"/>
    </font>
    <font>
      <sz val="10"/>
      <color indexed="8"/>
      <name val="Tahoma"/>
      <family val="2"/>
    </font>
    <font>
      <u/>
      <sz val="10"/>
      <color theme="10"/>
      <name val="Arial"/>
      <family val="2"/>
    </font>
    <font>
      <sz val="11"/>
      <color theme="1"/>
      <name val="Calibri"/>
      <family val="2"/>
    </font>
    <font>
      <vertAlign val="superscript"/>
      <sz val="10"/>
      <color indexed="8"/>
      <name val="Tahoma"/>
      <family val="2"/>
    </font>
    <font>
      <sz val="10"/>
      <name val="Arial"/>
      <family val="2"/>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1"/>
      <color theme="10"/>
      <name val="Calibri"/>
      <family val="2"/>
      <scheme val="minor"/>
    </font>
    <font>
      <b/>
      <sz val="15"/>
      <color theme="3"/>
      <name val="Calibri"/>
      <family val="2"/>
      <scheme val="minor"/>
    </font>
    <font>
      <b/>
      <sz val="13"/>
      <color theme="3"/>
      <name val="Calibri"/>
      <family val="2"/>
      <scheme val="minor"/>
    </font>
    <font>
      <sz val="11"/>
      <color rgb="FF9C6500"/>
      <name val="Calibri"/>
      <family val="2"/>
      <scheme val="minor"/>
    </font>
    <font>
      <b/>
      <sz val="11"/>
      <color theme="1"/>
      <name val="Calibri"/>
      <family val="2"/>
      <scheme val="minor"/>
    </font>
    <font>
      <b/>
      <sz val="18"/>
      <color theme="3"/>
      <name val="Cambria"/>
      <family val="2"/>
      <scheme val="major"/>
    </font>
    <font>
      <sz val="10"/>
      <color rgb="FF000000"/>
      <name val="Arial"/>
      <family val="2"/>
    </font>
    <font>
      <u/>
      <sz val="10"/>
      <color rgb="FF0000FF"/>
      <name val="Arial"/>
      <family val="2"/>
    </font>
    <font>
      <u/>
      <sz val="10"/>
      <color rgb="FF800080"/>
      <name val="Arial"/>
      <family val="2"/>
    </font>
    <font>
      <sz val="8"/>
      <name val="Arial"/>
      <family val="2"/>
    </font>
    <font>
      <u/>
      <sz val="10"/>
      <color theme="10"/>
      <name val="Arial"/>
      <family val="2"/>
    </font>
    <font>
      <b/>
      <sz val="10"/>
      <color rgb="FFFF0000"/>
      <name val="Arial"/>
      <family val="2"/>
    </font>
    <font>
      <sz val="10"/>
      <color rgb="FFFF0000"/>
      <name val="Arial"/>
      <family val="2"/>
    </font>
    <font>
      <sz val="10"/>
      <color rgb="FFFF0000"/>
      <name val="Tahoma"/>
      <family val="2"/>
    </font>
    <font>
      <sz val="10"/>
      <name val="Arial"/>
    </font>
    <font>
      <b/>
      <sz val="11"/>
      <color theme="0"/>
      <name val="Overpass"/>
    </font>
    <font>
      <sz val="10"/>
      <color theme="0"/>
      <name val="Overpass"/>
    </font>
    <font>
      <sz val="10"/>
      <name val="Overpass"/>
    </font>
    <font>
      <sz val="11"/>
      <name val="Overpass"/>
    </font>
    <font>
      <b/>
      <sz val="11"/>
      <name val="Overpass"/>
    </font>
    <font>
      <u/>
      <sz val="11"/>
      <color theme="10"/>
      <name val="Overpass"/>
    </font>
    <font>
      <b/>
      <sz val="11"/>
      <color theme="1"/>
      <name val="Overpass"/>
    </font>
    <font>
      <sz val="11"/>
      <color theme="1"/>
      <name val="Overpass"/>
    </font>
    <font>
      <sz val="10"/>
      <color theme="1"/>
      <name val="Overpass"/>
    </font>
    <font>
      <sz val="11"/>
      <color theme="0"/>
      <name val="Overpass"/>
    </font>
    <font>
      <u/>
      <sz val="11"/>
      <name val="Overpass"/>
    </font>
    <font>
      <sz val="11"/>
      <color theme="3" tint="0.39997558519241921"/>
      <name val="Overpass"/>
    </font>
    <font>
      <sz val="11"/>
      <color rgb="FFFFFFFF"/>
      <name val="Overpass"/>
    </font>
    <font>
      <b/>
      <sz val="10"/>
      <name val="Overpass"/>
    </font>
    <font>
      <sz val="11"/>
      <color indexed="9"/>
      <name val="Overpass"/>
    </font>
  </fonts>
  <fills count="47">
    <fill>
      <patternFill patternType="none"/>
    </fill>
    <fill>
      <patternFill patternType="gray125"/>
    </fill>
    <fill>
      <patternFill patternType="solid">
        <fgColor theme="4" tint="0.59999389629810485"/>
        <bgColor indexed="64"/>
      </patternFill>
    </fill>
    <fill>
      <patternFill patternType="solid">
        <fgColor theme="4" tint="0.39997558519241921"/>
        <bgColor indexed="64"/>
      </patternFill>
    </fill>
    <fill>
      <patternFill patternType="solid">
        <fgColor theme="0"/>
        <bgColor indexed="64"/>
      </patternFill>
    </fill>
    <fill>
      <patternFill patternType="solid">
        <fgColor theme="3" tint="-0.49998474074526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3" tint="-0.249977111117893"/>
        <bgColor indexed="64"/>
      </patternFill>
    </fill>
    <fill>
      <patternFill patternType="solid">
        <fgColor theme="4" tint="-0.249977111117893"/>
        <bgColor indexed="64"/>
      </patternFill>
    </fill>
    <fill>
      <patternFill patternType="solid">
        <fgColor theme="0" tint="-4.9989318521683403E-2"/>
        <bgColor indexed="64"/>
      </patternFill>
    </fill>
    <fill>
      <patternFill patternType="solid">
        <fgColor theme="3"/>
        <bgColor indexed="64"/>
      </patternFill>
    </fill>
    <fill>
      <patternFill patternType="solid">
        <fgColor rgb="FFFFC000"/>
        <bgColor indexed="64"/>
      </patternFill>
    </fill>
    <fill>
      <patternFill patternType="solid">
        <fgColor rgb="FF92D050"/>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67">
    <border>
      <left/>
      <right/>
      <top/>
      <bottom/>
      <diagonal/>
    </border>
    <border>
      <left/>
      <right/>
      <top style="double">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right/>
      <top style="thin">
        <color indexed="64"/>
      </top>
      <bottom style="thin">
        <color indexed="64"/>
      </bottom>
      <diagonal/>
    </border>
    <border>
      <left style="thick">
        <color rgb="FFC00000"/>
      </left>
      <right style="thick">
        <color rgb="FFC00000"/>
      </right>
      <top style="thin">
        <color indexed="64"/>
      </top>
      <bottom style="thin">
        <color indexed="64"/>
      </bottom>
      <diagonal/>
    </border>
    <border>
      <left style="thick">
        <color rgb="FFC00000"/>
      </left>
      <right style="thick">
        <color rgb="FFC00000"/>
      </right>
      <top style="thin">
        <color indexed="64"/>
      </top>
      <bottom style="thick">
        <color rgb="FFC00000"/>
      </bottom>
      <diagonal/>
    </border>
    <border>
      <left style="thick">
        <color rgb="FFC00000"/>
      </left>
      <right style="thick">
        <color rgb="FFC00000"/>
      </right>
      <top/>
      <bottom style="thin">
        <color indexed="64"/>
      </bottom>
      <diagonal/>
    </border>
    <border>
      <left style="thick">
        <color rgb="FFC00000"/>
      </left>
      <right style="thick">
        <color rgb="FFC00000"/>
      </right>
      <top style="thick">
        <color rgb="FFC00000"/>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style="thin">
        <color indexed="64"/>
      </right>
      <top style="thin">
        <color indexed="64"/>
      </top>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ck">
        <color rgb="FFC00000"/>
      </left>
      <right/>
      <top/>
      <bottom/>
      <diagonal/>
    </border>
    <border>
      <left style="thick">
        <color rgb="FFC00000"/>
      </left>
      <right/>
      <top/>
      <bottom style="medium">
        <color indexed="6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style="thin">
        <color theme="4"/>
      </top>
      <bottom style="double">
        <color theme="4"/>
      </bottom>
      <diagonal/>
    </border>
    <border>
      <left/>
      <right style="thin">
        <color indexed="64"/>
      </right>
      <top/>
      <bottom/>
      <diagonal/>
    </border>
    <border>
      <left style="thick">
        <color rgb="FFC00000"/>
      </left>
      <right style="thick">
        <color rgb="FFC00000"/>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s>
  <cellStyleXfs count="559">
    <xf numFmtId="0" fontId="0" fillId="0" borderId="0"/>
    <xf numFmtId="43" fontId="9" fillId="0" borderId="0" applyFont="0" applyFill="0" applyBorder="0" applyAlignment="0" applyProtection="0"/>
    <xf numFmtId="43" fontId="13" fillId="0" borderId="0" applyFont="0" applyFill="0" applyBorder="0" applyAlignment="0" applyProtection="0"/>
    <xf numFmtId="43" fontId="20" fillId="0" borderId="0" applyFont="0" applyFill="0" applyBorder="0" applyAlignment="0" applyProtection="0"/>
    <xf numFmtId="3" fontId="10" fillId="0" borderId="0" applyFont="0" applyFill="0" applyBorder="0" applyAlignment="0" applyProtection="0"/>
    <xf numFmtId="44" fontId="9" fillId="0" borderId="0" applyFont="0" applyFill="0" applyBorder="0" applyAlignment="0" applyProtection="0"/>
    <xf numFmtId="44" fontId="13" fillId="0" borderId="0" applyFont="0" applyFill="0" applyBorder="0" applyAlignment="0" applyProtection="0"/>
    <xf numFmtId="165" fontId="10" fillId="0" borderId="0" applyFont="0" applyFill="0" applyBorder="0" applyAlignment="0" applyProtection="0"/>
    <xf numFmtId="0" fontId="10" fillId="0" borderId="0" applyFont="0" applyFill="0" applyBorder="0" applyAlignment="0" applyProtection="0"/>
    <xf numFmtId="2" fontId="10" fillId="0" borderId="0" applyFon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0" borderId="0"/>
    <xf numFmtId="0" fontId="17" fillId="0" borderId="0"/>
    <xf numFmtId="0" fontId="18" fillId="0" borderId="0"/>
    <xf numFmtId="0" fontId="19" fillId="0" borderId="0"/>
    <xf numFmtId="9" fontId="9" fillId="0" borderId="0" applyFont="0" applyFill="0" applyBorder="0" applyAlignment="0" applyProtection="0"/>
    <xf numFmtId="9" fontId="13" fillId="0" borderId="0" applyFont="0" applyFill="0" applyBorder="0" applyAlignment="0" applyProtection="0"/>
    <xf numFmtId="9" fontId="20" fillId="0" borderId="0" applyFont="0" applyFill="0" applyBorder="0" applyAlignment="0" applyProtection="0"/>
    <xf numFmtId="0" fontId="10" fillId="0" borderId="1" applyNumberFormat="0" applyFont="0" applyFill="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0" fontId="9" fillId="0" borderId="0"/>
    <xf numFmtId="9" fontId="9" fillId="0" borderId="0" applyFont="0" applyFill="0" applyBorder="0" applyAlignment="0" applyProtection="0"/>
    <xf numFmtId="9" fontId="9"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4" fontId="9" fillId="0" borderId="0" applyFont="0" applyFill="0" applyBorder="0" applyAlignment="0" applyProtection="0"/>
    <xf numFmtId="44" fontId="9" fillId="0" borderId="0" applyFont="0" applyFill="0" applyBorder="0" applyAlignment="0" applyProtection="0"/>
    <xf numFmtId="0" fontId="9" fillId="0" borderId="0"/>
    <xf numFmtId="9" fontId="9" fillId="0" borderId="0" applyFont="0" applyFill="0" applyBorder="0" applyAlignment="0" applyProtection="0"/>
    <xf numFmtId="9" fontId="9" fillId="0" borderId="0" applyFont="0" applyFill="0" applyBorder="0" applyAlignment="0" applyProtection="0"/>
    <xf numFmtId="0" fontId="23" fillId="0" borderId="0"/>
    <xf numFmtId="43"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0" fontId="23"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0" fontId="9" fillId="0" borderId="0"/>
    <xf numFmtId="9" fontId="9" fillId="0" borderId="0" applyFont="0" applyFill="0" applyBorder="0" applyAlignment="0" applyProtection="0"/>
    <xf numFmtId="9" fontId="9" fillId="0" borderId="0" applyFont="0" applyFill="0" applyBorder="0" applyAlignment="0" applyProtection="0"/>
    <xf numFmtId="44" fontId="9" fillId="0" borderId="0" applyFont="0" applyFill="0" applyBorder="0" applyAlignment="0" applyProtection="0"/>
    <xf numFmtId="0" fontId="9" fillId="0" borderId="0"/>
    <xf numFmtId="9" fontId="9" fillId="0" borderId="0" applyFont="0" applyFill="0" applyBorder="0" applyAlignment="0" applyProtection="0"/>
    <xf numFmtId="9" fontId="9" fillId="0" borderId="0" applyFont="0" applyFill="0" applyBorder="0" applyAlignment="0" applyProtection="0"/>
    <xf numFmtId="44" fontId="9" fillId="0" borderId="0" applyFont="0" applyFill="0" applyBorder="0" applyAlignment="0" applyProtection="0"/>
    <xf numFmtId="0" fontId="9" fillId="0" borderId="0"/>
    <xf numFmtId="9" fontId="9" fillId="0" borderId="0" applyFont="0" applyFill="0" applyBorder="0" applyAlignment="0" applyProtection="0"/>
    <xf numFmtId="9" fontId="9" fillId="0" borderId="0" applyFont="0" applyFill="0" applyBorder="0" applyAlignment="0" applyProtection="0"/>
    <xf numFmtId="0" fontId="8"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27" fillId="0" borderId="0" applyNumberFormat="0" applyFill="0" applyBorder="0" applyAlignment="0" applyProtection="0"/>
    <xf numFmtId="0" fontId="7" fillId="0" borderId="0"/>
    <xf numFmtId="0" fontId="28"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9" fontId="6" fillId="0" borderId="0" applyFont="0" applyFill="0" applyBorder="0" applyAlignment="0" applyProtection="0"/>
    <xf numFmtId="0" fontId="42" fillId="0" borderId="0" applyNumberFormat="0" applyFill="0" applyBorder="0" applyAlignment="0" applyProtection="0"/>
    <xf numFmtId="0" fontId="47" fillId="0" borderId="0" applyNumberFormat="0" applyFill="0" applyBorder="0" applyAlignment="0" applyProtection="0"/>
    <xf numFmtId="0" fontId="43" fillId="0" borderId="59" applyNumberFormat="0" applyFill="0" applyAlignment="0" applyProtection="0"/>
    <xf numFmtId="0" fontId="44" fillId="0" borderId="60" applyNumberFormat="0" applyFill="0" applyAlignment="0" applyProtection="0"/>
    <xf numFmtId="0" fontId="31" fillId="0" borderId="53" applyNumberFormat="0" applyFill="0" applyAlignment="0" applyProtection="0"/>
    <xf numFmtId="0" fontId="31" fillId="0" borderId="0" applyNumberFormat="0" applyFill="0" applyBorder="0" applyAlignment="0" applyProtection="0"/>
    <xf numFmtId="0" fontId="32" fillId="15" borderId="0" applyNumberFormat="0" applyBorder="0" applyAlignment="0" applyProtection="0"/>
    <xf numFmtId="0" fontId="33" fillId="16" borderId="0" applyNumberFormat="0" applyBorder="0" applyAlignment="0" applyProtection="0"/>
    <xf numFmtId="0" fontId="45" fillId="17" borderId="0" applyNumberFormat="0" applyBorder="0" applyAlignment="0" applyProtection="0"/>
    <xf numFmtId="0" fontId="34" fillId="18" borderId="54" applyNumberFormat="0" applyAlignment="0" applyProtection="0"/>
    <xf numFmtId="0" fontId="35" fillId="19" borderId="55" applyNumberFormat="0" applyAlignment="0" applyProtection="0"/>
    <xf numFmtId="0" fontId="36" fillId="19" borderId="54" applyNumberFormat="0" applyAlignment="0" applyProtection="0"/>
    <xf numFmtId="0" fontId="37" fillId="0" borderId="56" applyNumberFormat="0" applyFill="0" applyAlignment="0" applyProtection="0"/>
    <xf numFmtId="0" fontId="38" fillId="20" borderId="57" applyNumberFormat="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6" fillId="0" borderId="61" applyNumberFormat="0" applyFill="0" applyAlignment="0" applyProtection="0"/>
    <xf numFmtId="0" fontId="41"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41" fillId="25" borderId="0" applyNumberFormat="0" applyBorder="0" applyAlignment="0" applyProtection="0"/>
    <xf numFmtId="0" fontId="41"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41" fillId="29" borderId="0" applyNumberFormat="0" applyBorder="0" applyAlignment="0" applyProtection="0"/>
    <xf numFmtId="0" fontId="41"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41" fillId="33" borderId="0" applyNumberFormat="0" applyBorder="0" applyAlignment="0" applyProtection="0"/>
    <xf numFmtId="0" fontId="41" fillId="34" borderId="0" applyNumberFormat="0" applyBorder="0" applyAlignment="0" applyProtection="0"/>
    <xf numFmtId="0" fontId="6" fillId="35" borderId="0" applyNumberFormat="0" applyBorder="0" applyAlignment="0" applyProtection="0"/>
    <xf numFmtId="0" fontId="6" fillId="36" borderId="0" applyNumberFormat="0" applyBorder="0" applyAlignment="0" applyProtection="0"/>
    <xf numFmtId="0" fontId="41" fillId="37" borderId="0" applyNumberFormat="0" applyBorder="0" applyAlignment="0" applyProtection="0"/>
    <xf numFmtId="0" fontId="41" fillId="38" borderId="0" applyNumberFormat="0" applyBorder="0" applyAlignment="0" applyProtection="0"/>
    <xf numFmtId="0" fontId="6" fillId="39" borderId="0" applyNumberFormat="0" applyBorder="0" applyAlignment="0" applyProtection="0"/>
    <xf numFmtId="0" fontId="6" fillId="40" borderId="0" applyNumberFormat="0" applyBorder="0" applyAlignment="0" applyProtection="0"/>
    <xf numFmtId="0" fontId="41" fillId="41" borderId="0" applyNumberFormat="0" applyBorder="0" applyAlignment="0" applyProtection="0"/>
    <xf numFmtId="0" fontId="41" fillId="42" borderId="0" applyNumberFormat="0" applyBorder="0" applyAlignment="0" applyProtection="0"/>
    <xf numFmtId="0" fontId="6" fillId="43" borderId="0" applyNumberFormat="0" applyBorder="0" applyAlignment="0" applyProtection="0"/>
    <xf numFmtId="0" fontId="6" fillId="44" borderId="0" applyNumberFormat="0" applyBorder="0" applyAlignment="0" applyProtection="0"/>
    <xf numFmtId="0" fontId="41" fillId="45" borderId="0" applyNumberFormat="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6" fillId="0" borderId="0"/>
    <xf numFmtId="0" fontId="9" fillId="0" borderId="0"/>
    <xf numFmtId="0" fontId="48" fillId="0" borderId="0"/>
    <xf numFmtId="0" fontId="6" fillId="0" borderId="0"/>
    <xf numFmtId="0" fontId="9" fillId="0" borderId="0"/>
    <xf numFmtId="0" fontId="9" fillId="0" borderId="0"/>
    <xf numFmtId="0" fontId="6" fillId="21" borderId="58" applyNumberFormat="0" applyFont="0" applyAlignment="0" applyProtection="0"/>
    <xf numFmtId="9" fontId="9" fillId="0" borderId="0" applyFont="0" applyFill="0" applyBorder="0" applyAlignment="0" applyProtection="0"/>
    <xf numFmtId="0" fontId="6" fillId="0" borderId="0"/>
    <xf numFmtId="43" fontId="48" fillId="0" borderId="0" applyFont="0" applyFill="0" applyBorder="0" applyAlignment="0" applyProtection="0"/>
    <xf numFmtId="0" fontId="6" fillId="0" borderId="0"/>
    <xf numFmtId="0" fontId="6" fillId="0" borderId="0"/>
    <xf numFmtId="0" fontId="6" fillId="21" borderId="58" applyNumberFormat="0" applyFont="0" applyAlignment="0" applyProtection="0"/>
    <xf numFmtId="0" fontId="49" fillId="0" borderId="0" applyNumberFormat="0" applyFill="0" applyBorder="0" applyAlignment="0" applyProtection="0"/>
    <xf numFmtId="0" fontId="50" fillId="0" borderId="0" applyNumberFormat="0" applyFill="0" applyBorder="0" applyAlignment="0" applyProtection="0"/>
    <xf numFmtId="0" fontId="6" fillId="0" borderId="0"/>
    <xf numFmtId="0" fontId="48" fillId="0" borderId="0"/>
    <xf numFmtId="0" fontId="6" fillId="0" borderId="0"/>
    <xf numFmtId="0" fontId="6" fillId="0" borderId="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5" borderId="0" applyNumberFormat="0" applyBorder="0" applyAlignment="0" applyProtection="0"/>
    <xf numFmtId="0" fontId="6" fillId="36" borderId="0" applyNumberFormat="0" applyBorder="0" applyAlignment="0" applyProtection="0"/>
    <xf numFmtId="0" fontId="6" fillId="39" borderId="0" applyNumberFormat="0" applyBorder="0" applyAlignment="0" applyProtection="0"/>
    <xf numFmtId="0" fontId="6" fillId="40" borderId="0" applyNumberFormat="0" applyBorder="0" applyAlignment="0" applyProtection="0"/>
    <xf numFmtId="0" fontId="6" fillId="43" borderId="0" applyNumberFormat="0" applyBorder="0" applyAlignment="0" applyProtection="0"/>
    <xf numFmtId="0" fontId="6" fillId="44" borderId="0" applyNumberFormat="0" applyBorder="0" applyAlignment="0" applyProtection="0"/>
    <xf numFmtId="0" fontId="6" fillId="21" borderId="58" applyNumberFormat="0" applyFont="0" applyAlignment="0" applyProtection="0"/>
    <xf numFmtId="0" fontId="6" fillId="0" borderId="0"/>
    <xf numFmtId="0" fontId="6" fillId="0" borderId="0"/>
    <xf numFmtId="0" fontId="27" fillId="0" borderId="0" applyNumberFormat="0" applyFill="0" applyBorder="0" applyAlignment="0" applyProtection="0"/>
    <xf numFmtId="0" fontId="30" fillId="0" borderId="0"/>
    <xf numFmtId="0" fontId="42" fillId="0" borderId="0" applyNumberForma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9" fontId="5" fillId="0" borderId="0" applyFont="0" applyFill="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0" borderId="0"/>
    <xf numFmtId="0" fontId="5" fillId="0" borderId="0"/>
    <xf numFmtId="0" fontId="5" fillId="21" borderId="58" applyNumberFormat="0" applyFont="0" applyAlignment="0" applyProtection="0"/>
    <xf numFmtId="0" fontId="5" fillId="0" borderId="0"/>
    <xf numFmtId="0" fontId="5" fillId="0" borderId="0"/>
    <xf numFmtId="0" fontId="5" fillId="0" borderId="0"/>
    <xf numFmtId="0" fontId="5" fillId="21" borderId="58" applyNumberFormat="0" applyFont="0" applyAlignment="0" applyProtection="0"/>
    <xf numFmtId="0" fontId="5" fillId="0" borderId="0"/>
    <xf numFmtId="0" fontId="5" fillId="0" borderId="0"/>
    <xf numFmtId="0" fontId="5" fillId="0" borderId="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21" borderId="58" applyNumberFormat="0" applyFont="0" applyAlignment="0" applyProtection="0"/>
    <xf numFmtId="0" fontId="5" fillId="0" borderId="0"/>
    <xf numFmtId="0" fontId="5" fillId="0" borderId="0"/>
    <xf numFmtId="0" fontId="48" fillId="0" borderId="0"/>
    <xf numFmtId="0" fontId="48" fillId="0" borderId="0"/>
    <xf numFmtId="0" fontId="48" fillId="0" borderId="0"/>
    <xf numFmtId="0" fontId="9"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40" borderId="0" applyNumberFormat="0" applyBorder="0" applyAlignment="0" applyProtection="0"/>
    <xf numFmtId="0" fontId="4" fillId="43" borderId="0" applyNumberFormat="0" applyBorder="0" applyAlignment="0" applyProtection="0"/>
    <xf numFmtId="0" fontId="4" fillId="44" borderId="0" applyNumberFormat="0" applyBorder="0" applyAlignment="0" applyProtection="0"/>
    <xf numFmtId="0" fontId="4" fillId="0" borderId="0"/>
    <xf numFmtId="0" fontId="4" fillId="0" borderId="0"/>
    <xf numFmtId="0" fontId="4" fillId="21" borderId="58" applyNumberFormat="0" applyFont="0" applyAlignment="0" applyProtection="0"/>
    <xf numFmtId="0" fontId="4" fillId="0" borderId="0"/>
    <xf numFmtId="0" fontId="4" fillId="0" borderId="0"/>
    <xf numFmtId="0" fontId="4" fillId="0" borderId="0"/>
    <xf numFmtId="0" fontId="4" fillId="21" borderId="58" applyNumberFormat="0" applyFont="0" applyAlignment="0" applyProtection="0"/>
    <xf numFmtId="0" fontId="4" fillId="0" borderId="0"/>
    <xf numFmtId="0" fontId="4" fillId="0" borderId="0"/>
    <xf numFmtId="0" fontId="4" fillId="0" borderId="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40" borderId="0" applyNumberFormat="0" applyBorder="0" applyAlignment="0" applyProtection="0"/>
    <xf numFmtId="0" fontId="4" fillId="43" borderId="0" applyNumberFormat="0" applyBorder="0" applyAlignment="0" applyProtection="0"/>
    <xf numFmtId="0" fontId="4" fillId="44" borderId="0" applyNumberFormat="0" applyBorder="0" applyAlignment="0" applyProtection="0"/>
    <xf numFmtId="0" fontId="4" fillId="21" borderId="58" applyNumberFormat="0" applyFont="0" applyAlignment="0" applyProtection="0"/>
    <xf numFmtId="0" fontId="4" fillId="0" borderId="0"/>
    <xf numFmtId="0" fontId="4"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21" borderId="58" applyNumberFormat="0" applyFont="0" applyAlignment="0" applyProtection="0"/>
    <xf numFmtId="0" fontId="3" fillId="0" borderId="0"/>
    <xf numFmtId="0" fontId="3" fillId="0" borderId="0"/>
    <xf numFmtId="0" fontId="3" fillId="0" borderId="0"/>
    <xf numFmtId="0" fontId="3" fillId="21" borderId="58" applyNumberFormat="0" applyFont="0" applyAlignment="0" applyProtection="0"/>
    <xf numFmtId="0" fontId="3" fillId="0" borderId="0"/>
    <xf numFmtId="0" fontId="3" fillId="0" borderId="0"/>
    <xf numFmtId="0" fontId="3" fillId="0" borderId="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21" borderId="58" applyNumberFormat="0" applyFont="0" applyAlignment="0" applyProtection="0"/>
    <xf numFmtId="0" fontId="3" fillId="0" borderId="0"/>
    <xf numFmtId="0" fontId="3" fillId="0" borderId="0"/>
    <xf numFmtId="0" fontId="9" fillId="0" borderId="0"/>
    <xf numFmtId="0" fontId="30"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9" fontId="2" fillId="0" borderId="0" applyFont="0" applyFill="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0" borderId="0"/>
    <xf numFmtId="0" fontId="2" fillId="0" borderId="0"/>
    <xf numFmtId="0" fontId="2" fillId="21" borderId="58" applyNumberFormat="0" applyFont="0" applyAlignment="0" applyProtection="0"/>
    <xf numFmtId="0" fontId="2" fillId="0" borderId="0"/>
    <xf numFmtId="0" fontId="2" fillId="0" borderId="0"/>
    <xf numFmtId="0" fontId="2" fillId="0" borderId="0"/>
    <xf numFmtId="0" fontId="2" fillId="21" borderId="58" applyNumberFormat="0" applyFont="0" applyAlignment="0" applyProtection="0"/>
    <xf numFmtId="0" fontId="2" fillId="0" borderId="0"/>
    <xf numFmtId="0" fontId="2" fillId="0" borderId="0"/>
    <xf numFmtId="0" fontId="2" fillId="0" borderId="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21" borderId="58" applyNumberFormat="0" applyFont="0" applyAlignment="0" applyProtection="0"/>
    <xf numFmtId="0" fontId="2" fillId="0" borderId="0"/>
    <xf numFmtId="0" fontId="2" fillId="0" borderId="0"/>
    <xf numFmtId="0" fontId="52" fillId="0" borderId="0" applyNumberFormat="0" applyFill="0" applyBorder="0" applyAlignment="0" applyProtection="0"/>
    <xf numFmtId="44" fontId="9"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0" borderId="0"/>
    <xf numFmtId="0" fontId="1" fillId="0" borderId="0"/>
    <xf numFmtId="0" fontId="1" fillId="21" borderId="58" applyNumberFormat="0" applyFont="0" applyAlignment="0" applyProtection="0"/>
    <xf numFmtId="0" fontId="1" fillId="0" borderId="0"/>
    <xf numFmtId="0" fontId="1" fillId="0" borderId="0"/>
    <xf numFmtId="0" fontId="1" fillId="0" borderId="0"/>
    <xf numFmtId="0" fontId="1" fillId="21" borderId="58" applyNumberFormat="0" applyFont="0" applyAlignment="0" applyProtection="0"/>
    <xf numFmtId="0" fontId="1" fillId="0" borderId="0"/>
    <xf numFmtId="0" fontId="1" fillId="0" borderId="0"/>
    <xf numFmtId="0" fontId="1" fillId="0" borderId="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21" borderId="58" applyNumberFormat="0" applyFont="0" applyAlignment="0" applyProtection="0"/>
    <xf numFmtId="0" fontId="1" fillId="0" borderId="0"/>
    <xf numFmtId="0" fontId="1" fillId="0" borderId="0"/>
    <xf numFmtId="0" fontId="9" fillId="0" borderId="0"/>
    <xf numFmtId="0" fontId="56" fillId="0" borderId="0"/>
  </cellStyleXfs>
  <cellXfs count="440">
    <xf numFmtId="0" fontId="0" fillId="0" borderId="0" xfId="0"/>
    <xf numFmtId="0" fontId="16" fillId="0" borderId="0" xfId="0" applyFont="1"/>
    <xf numFmtId="0" fontId="16" fillId="0" borderId="0" xfId="0" applyFont="1" applyAlignment="1">
      <alignment horizontal="left"/>
    </xf>
    <xf numFmtId="0" fontId="15" fillId="0" borderId="0" xfId="0" applyFont="1"/>
    <xf numFmtId="0" fontId="16" fillId="0" borderId="0" xfId="0" quotePrefix="1" applyFont="1" applyAlignment="1">
      <alignment vertical="top" wrapText="1"/>
    </xf>
    <xf numFmtId="0" fontId="15" fillId="0" borderId="0" xfId="0" applyFont="1" applyAlignment="1">
      <alignment horizontal="left" indent="1"/>
    </xf>
    <xf numFmtId="0" fontId="16" fillId="0" borderId="2" xfId="0" applyFont="1" applyBorder="1"/>
    <xf numFmtId="0" fontId="15" fillId="0" borderId="2" xfId="0" applyFont="1" applyBorder="1" applyAlignment="1">
      <alignment horizontal="right"/>
    </xf>
    <xf numFmtId="166" fontId="16" fillId="0" borderId="2" xfId="0" applyNumberFormat="1" applyFont="1" applyBorder="1" applyAlignment="1">
      <alignment horizontal="left"/>
    </xf>
    <xf numFmtId="0" fontId="16" fillId="0" borderId="0" xfId="0" applyFont="1" applyAlignment="1">
      <alignment horizontal="left" indent="19"/>
    </xf>
    <xf numFmtId="0" fontId="15" fillId="0" borderId="0" xfId="0" applyFont="1" applyAlignment="1">
      <alignment horizontal="left" indent="19"/>
    </xf>
    <xf numFmtId="0" fontId="15" fillId="0" borderId="0" xfId="0" applyFont="1" applyAlignment="1">
      <alignment horizontal="left" indent="20"/>
    </xf>
    <xf numFmtId="0" fontId="15" fillId="0" borderId="0" xfId="0" applyFont="1" applyAlignment="1">
      <alignment horizontal="right"/>
    </xf>
    <xf numFmtId="5" fontId="15" fillId="0" borderId="0" xfId="5" applyNumberFormat="1" applyFont="1" applyFill="1" applyBorder="1"/>
    <xf numFmtId="5" fontId="15" fillId="0" borderId="0" xfId="5" applyNumberFormat="1" applyFont="1" applyBorder="1"/>
    <xf numFmtId="167" fontId="16" fillId="0" borderId="0" xfId="5" applyNumberFormat="1" applyFont="1" applyFill="1" applyBorder="1" applyAlignment="1">
      <alignment horizontal="right"/>
    </xf>
    <xf numFmtId="168" fontId="16" fillId="0" borderId="0" xfId="0" applyNumberFormat="1" applyFont="1" applyAlignment="1">
      <alignment horizontal="right"/>
    </xf>
    <xf numFmtId="168" fontId="16" fillId="2" borderId="2" xfId="5" applyNumberFormat="1" applyFont="1" applyFill="1" applyBorder="1"/>
    <xf numFmtId="167" fontId="16" fillId="2" borderId="2" xfId="5" applyNumberFormat="1" applyFont="1" applyFill="1" applyBorder="1"/>
    <xf numFmtId="167" fontId="16" fillId="0" borderId="2" xfId="0" applyNumberFormat="1" applyFont="1" applyBorder="1" applyAlignment="1">
      <alignment horizontal="right"/>
    </xf>
    <xf numFmtId="168" fontId="16" fillId="0" borderId="2" xfId="0" applyNumberFormat="1" applyFont="1" applyBorder="1" applyAlignment="1">
      <alignment horizontal="right"/>
    </xf>
    <xf numFmtId="0" fontId="21" fillId="0" borderId="0" xfId="0" applyFont="1" applyAlignment="1">
      <alignment horizontal="left" vertical="top" wrapText="1"/>
    </xf>
    <xf numFmtId="0" fontId="15" fillId="0" borderId="0" xfId="0" applyFont="1" applyAlignment="1">
      <alignment horizontal="left"/>
    </xf>
    <xf numFmtId="169" fontId="16" fillId="0" borderId="2" xfId="5" quotePrefix="1" applyNumberFormat="1" applyFont="1" applyFill="1" applyBorder="1" applyAlignment="1">
      <alignment vertical="top" wrapText="1"/>
    </xf>
    <xf numFmtId="164" fontId="16" fillId="0" borderId="2" xfId="5" quotePrefix="1" applyNumberFormat="1" applyFont="1" applyFill="1" applyBorder="1" applyAlignment="1">
      <alignment vertical="top" wrapText="1"/>
    </xf>
    <xf numFmtId="0" fontId="16" fillId="0" borderId="0" xfId="13" applyFont="1"/>
    <xf numFmtId="166" fontId="15" fillId="0" borderId="2" xfId="0" applyNumberFormat="1" applyFont="1" applyBorder="1" applyAlignment="1">
      <alignment horizontal="right"/>
    </xf>
    <xf numFmtId="167" fontId="16" fillId="0" borderId="2" xfId="5" applyNumberFormat="1" applyFont="1" applyFill="1" applyBorder="1"/>
    <xf numFmtId="167" fontId="16" fillId="0" borderId="3" xfId="5" applyNumberFormat="1" applyFont="1" applyFill="1" applyBorder="1"/>
    <xf numFmtId="169" fontId="16" fillId="0" borderId="2" xfId="5" applyNumberFormat="1" applyFont="1" applyFill="1" applyBorder="1" applyAlignment="1">
      <alignment horizontal="right"/>
    </xf>
    <xf numFmtId="164" fontId="16" fillId="0" borderId="2" xfId="5" applyNumberFormat="1" applyFont="1" applyFill="1" applyBorder="1" applyAlignment="1">
      <alignment horizontal="right"/>
    </xf>
    <xf numFmtId="166" fontId="15" fillId="0" borderId="0" xfId="0" applyNumberFormat="1" applyFont="1" applyAlignment="1">
      <alignment horizontal="right"/>
    </xf>
    <xf numFmtId="169" fontId="16" fillId="0" borderId="0" xfId="5" applyNumberFormat="1" applyFont="1" applyFill="1" applyBorder="1" applyAlignment="1">
      <alignment horizontal="right"/>
    </xf>
    <xf numFmtId="167" fontId="16" fillId="0" borderId="0" xfId="5" applyNumberFormat="1" applyFont="1" applyFill="1" applyBorder="1"/>
    <xf numFmtId="167" fontId="16" fillId="0" borderId="0" xfId="5" applyNumberFormat="1" applyFont="1" applyBorder="1"/>
    <xf numFmtId="167" fontId="16" fillId="0" borderId="6" xfId="5" applyNumberFormat="1" applyFont="1" applyBorder="1"/>
    <xf numFmtId="167" fontId="16" fillId="0" borderId="0" xfId="0" applyNumberFormat="1" applyFont="1" applyAlignment="1">
      <alignment horizontal="right"/>
    </xf>
    <xf numFmtId="167" fontId="16" fillId="0" borderId="6" xfId="0" applyNumberFormat="1" applyFont="1" applyBorder="1" applyAlignment="1">
      <alignment horizontal="right"/>
    </xf>
    <xf numFmtId="0" fontId="16" fillId="0" borderId="0" xfId="0" applyFont="1" applyAlignment="1">
      <alignment vertical="top" wrapText="1"/>
    </xf>
    <xf numFmtId="0" fontId="16" fillId="0" borderId="7" xfId="0" applyFont="1" applyBorder="1"/>
    <xf numFmtId="5" fontId="16" fillId="0" borderId="0" xfId="0" applyNumberFormat="1" applyFont="1"/>
    <xf numFmtId="169" fontId="16" fillId="0" borderId="0" xfId="0" applyNumberFormat="1" applyFont="1"/>
    <xf numFmtId="43" fontId="16" fillId="0" borderId="2" xfId="1" applyFont="1" applyFill="1" applyBorder="1" applyAlignment="1">
      <alignment horizontal="right"/>
    </xf>
    <xf numFmtId="0" fontId="15" fillId="4" borderId="0" xfId="13" applyFont="1" applyFill="1" applyAlignment="1">
      <alignment horizontal="left" indent="1"/>
    </xf>
    <xf numFmtId="0" fontId="22" fillId="4" borderId="0" xfId="0" applyFont="1" applyFill="1" applyAlignment="1">
      <alignment horizontal="center"/>
    </xf>
    <xf numFmtId="0" fontId="22" fillId="5" borderId="10" xfId="0" applyFont="1" applyFill="1" applyBorder="1" applyAlignment="1">
      <alignment horizontal="center" vertical="top" wrapText="1"/>
    </xf>
    <xf numFmtId="0" fontId="22" fillId="5" borderId="11" xfId="0" applyFont="1" applyFill="1" applyBorder="1" applyAlignment="1">
      <alignment horizontal="center" wrapText="1"/>
    </xf>
    <xf numFmtId="0" fontId="22" fillId="5" borderId="12" xfId="0" applyFont="1" applyFill="1" applyBorder="1" applyAlignment="1">
      <alignment horizontal="center" wrapText="1"/>
    </xf>
    <xf numFmtId="0" fontId="22" fillId="5" borderId="13" xfId="0" applyFont="1" applyFill="1" applyBorder="1" applyAlignment="1">
      <alignment horizontal="center" wrapText="1"/>
    </xf>
    <xf numFmtId="0" fontId="22" fillId="5" borderId="14" xfId="0" applyFont="1" applyFill="1" applyBorder="1" applyAlignment="1">
      <alignment horizontal="center"/>
    </xf>
    <xf numFmtId="0" fontId="22" fillId="5" borderId="15" xfId="0" applyFont="1" applyFill="1" applyBorder="1" applyAlignment="1">
      <alignment horizontal="center" wrapText="1"/>
    </xf>
    <xf numFmtId="0" fontId="22" fillId="5" borderId="16" xfId="0" applyFont="1" applyFill="1" applyBorder="1" applyAlignment="1">
      <alignment horizontal="center" wrapText="1"/>
    </xf>
    <xf numFmtId="164" fontId="16" fillId="0" borderId="17" xfId="1" applyNumberFormat="1" applyFont="1" applyFill="1" applyBorder="1"/>
    <xf numFmtId="168" fontId="16" fillId="0" borderId="2" xfId="5" applyNumberFormat="1" applyFont="1" applyFill="1" applyBorder="1"/>
    <xf numFmtId="0" fontId="15" fillId="0" borderId="0" xfId="0" applyFont="1" applyAlignment="1">
      <alignment wrapText="1"/>
    </xf>
    <xf numFmtId="169" fontId="16" fillId="6" borderId="5" xfId="5" quotePrefix="1" applyNumberFormat="1" applyFont="1" applyFill="1" applyBorder="1" applyAlignment="1">
      <alignment vertical="top" wrapText="1"/>
    </xf>
    <xf numFmtId="169" fontId="16" fillId="6" borderId="2" xfId="5" quotePrefix="1" applyNumberFormat="1" applyFont="1" applyFill="1" applyBorder="1" applyAlignment="1">
      <alignment vertical="top" wrapText="1"/>
    </xf>
    <xf numFmtId="164" fontId="16" fillId="6" borderId="19" xfId="1" quotePrefix="1" applyNumberFormat="1" applyFont="1" applyFill="1" applyBorder="1"/>
    <xf numFmtId="164" fontId="16" fillId="6" borderId="20" xfId="1" quotePrefix="1" applyNumberFormat="1" applyFont="1" applyFill="1" applyBorder="1"/>
    <xf numFmtId="168" fontId="16" fillId="6" borderId="2" xfId="0" applyNumberFormat="1" applyFont="1" applyFill="1" applyBorder="1" applyAlignment="1">
      <alignment horizontal="right"/>
    </xf>
    <xf numFmtId="167" fontId="16" fillId="6" borderId="2" xfId="0" applyNumberFormat="1" applyFont="1" applyFill="1" applyBorder="1" applyAlignment="1">
      <alignment horizontal="right"/>
    </xf>
    <xf numFmtId="0" fontId="15" fillId="0" borderId="0" xfId="0" quotePrefix="1" applyFont="1" applyAlignment="1">
      <alignment horizontal="left" indent="1"/>
    </xf>
    <xf numFmtId="169" fontId="16" fillId="0" borderId="7" xfId="0" applyNumberFormat="1" applyFont="1" applyBorder="1"/>
    <xf numFmtId="168" fontId="16" fillId="0" borderId="3" xfId="5" applyNumberFormat="1" applyFont="1" applyFill="1" applyBorder="1"/>
    <xf numFmtId="169" fontId="16" fillId="0" borderId="0" xfId="13" applyNumberFormat="1" applyFont="1"/>
    <xf numFmtId="164" fontId="16" fillId="0" borderId="0" xfId="1" applyNumberFormat="1" applyFont="1" applyFill="1"/>
    <xf numFmtId="0" fontId="24" fillId="0" borderId="0" xfId="0" applyFont="1" applyAlignment="1">
      <alignment wrapText="1"/>
    </xf>
    <xf numFmtId="0" fontId="25" fillId="8" borderId="0" xfId="0" applyFont="1" applyFill="1" applyAlignment="1">
      <alignment wrapText="1"/>
    </xf>
    <xf numFmtId="0" fontId="24" fillId="0" borderId="0" xfId="0" applyFont="1"/>
    <xf numFmtId="0" fontId="24" fillId="0" borderId="2" xfId="0" applyFont="1" applyBorder="1"/>
    <xf numFmtId="0" fontId="25" fillId="8" borderId="2" xfId="14" applyFont="1" applyFill="1" applyBorder="1" applyAlignment="1">
      <alignment horizontal="center" wrapText="1"/>
    </xf>
    <xf numFmtId="0" fontId="25" fillId="8" borderId="2" xfId="0" applyFont="1" applyFill="1" applyBorder="1" applyAlignment="1">
      <alignment horizontal="center" wrapText="1"/>
    </xf>
    <xf numFmtId="166" fontId="25" fillId="8" borderId="2" xfId="0" applyNumberFormat="1" applyFont="1" applyFill="1" applyBorder="1" applyAlignment="1">
      <alignment horizontal="center" wrapText="1"/>
    </xf>
    <xf numFmtId="0" fontId="25" fillId="8" borderId="2" xfId="14" applyFont="1" applyFill="1" applyBorder="1" applyAlignment="1">
      <alignment horizontal="left" wrapText="1"/>
    </xf>
    <xf numFmtId="0" fontId="25" fillId="8" borderId="0" xfId="14" applyFont="1" applyFill="1" applyAlignment="1">
      <alignment horizontal="left" wrapText="1"/>
    </xf>
    <xf numFmtId="0" fontId="26" fillId="0" borderId="2" xfId="14" applyFont="1" applyBorder="1"/>
    <xf numFmtId="164" fontId="24" fillId="0" borderId="2" xfId="1" applyNumberFormat="1" applyFont="1" applyBorder="1"/>
    <xf numFmtId="0" fontId="26" fillId="0" borderId="2" xfId="14" applyFont="1" applyBorder="1" applyAlignment="1">
      <alignment wrapText="1"/>
    </xf>
    <xf numFmtId="0" fontId="26" fillId="0" borderId="2" xfId="15" applyFont="1" applyBorder="1"/>
    <xf numFmtId="0" fontId="26" fillId="0" borderId="2" xfId="14" quotePrefix="1" applyFont="1" applyBorder="1" applyAlignment="1">
      <alignment wrapText="1"/>
    </xf>
    <xf numFmtId="164" fontId="24" fillId="0" borderId="2" xfId="1" applyNumberFormat="1" applyFont="1" applyFill="1" applyBorder="1"/>
    <xf numFmtId="0" fontId="26" fillId="0" borderId="0" xfId="14" applyFont="1"/>
    <xf numFmtId="0" fontId="14" fillId="0" borderId="0" xfId="0" applyFont="1"/>
    <xf numFmtId="164" fontId="26" fillId="0" borderId="2" xfId="1" applyNumberFormat="1" applyFont="1" applyFill="1" applyBorder="1" applyAlignment="1"/>
    <xf numFmtId="0" fontId="0" fillId="0" borderId="0" xfId="0" applyAlignment="1">
      <alignment vertical="center"/>
    </xf>
    <xf numFmtId="0" fontId="0" fillId="0" borderId="0" xfId="0" applyAlignment="1">
      <alignment vertical="center" wrapText="1"/>
    </xf>
    <xf numFmtId="0" fontId="26" fillId="0" borderId="2" xfId="15" applyFont="1" applyBorder="1" applyAlignment="1">
      <alignment wrapText="1"/>
    </xf>
    <xf numFmtId="0" fontId="21" fillId="0" borderId="12" xfId="0" applyFont="1" applyBorder="1" applyAlignment="1">
      <alignment horizontal="left" vertical="top" wrapText="1"/>
    </xf>
    <xf numFmtId="0" fontId="21" fillId="0" borderId="8" xfId="0" applyFont="1" applyBorder="1" applyAlignment="1">
      <alignment horizontal="left" vertical="top" wrapText="1"/>
    </xf>
    <xf numFmtId="1" fontId="24" fillId="0" borderId="2" xfId="0" applyNumberFormat="1" applyFont="1" applyBorder="1"/>
    <xf numFmtId="164" fontId="24" fillId="0" borderId="0" xfId="0" applyNumberFormat="1" applyFont="1"/>
    <xf numFmtId="0" fontId="0" fillId="0" borderId="2" xfId="0" applyBorder="1"/>
    <xf numFmtId="1" fontId="24" fillId="0" borderId="6" xfId="0" applyNumberFormat="1" applyFont="1" applyBorder="1"/>
    <xf numFmtId="0" fontId="22" fillId="5" borderId="66" xfId="0" applyFont="1" applyFill="1" applyBorder="1" applyAlignment="1">
      <alignment horizontal="center" vertical="top" wrapText="1"/>
    </xf>
    <xf numFmtId="0" fontId="21" fillId="0" borderId="2" xfId="0" applyFont="1" applyBorder="1" applyAlignment="1">
      <alignment horizontal="left" vertical="top" wrapText="1"/>
    </xf>
    <xf numFmtId="0" fontId="22" fillId="0" borderId="2" xfId="0" applyFont="1" applyBorder="1" applyAlignment="1">
      <alignment horizontal="center" vertical="top" wrapText="1"/>
    </xf>
    <xf numFmtId="164" fontId="24" fillId="0" borderId="0" xfId="1" applyNumberFormat="1" applyFont="1"/>
    <xf numFmtId="164" fontId="9" fillId="0" borderId="2" xfId="1" applyNumberFormat="1" applyBorder="1"/>
    <xf numFmtId="0" fontId="9" fillId="0" borderId="2" xfId="0" applyFont="1" applyBorder="1"/>
    <xf numFmtId="0" fontId="53" fillId="0" borderId="0" xfId="0" applyFont="1" applyAlignment="1">
      <alignment horizontal="right" vertical="center" wrapText="1"/>
    </xf>
    <xf numFmtId="164" fontId="54" fillId="0" borderId="0" xfId="1" applyNumberFormat="1" applyFont="1" applyAlignment="1">
      <alignment vertical="center" wrapText="1"/>
    </xf>
    <xf numFmtId="164" fontId="55" fillId="0" borderId="0" xfId="1" applyNumberFormat="1" applyFont="1"/>
    <xf numFmtId="173" fontId="24" fillId="0" borderId="2" xfId="0" applyNumberFormat="1" applyFont="1" applyBorder="1"/>
    <xf numFmtId="173" fontId="24" fillId="0" borderId="2" xfId="1" applyNumberFormat="1" applyFont="1" applyBorder="1"/>
    <xf numFmtId="0" fontId="57" fillId="11" borderId="0" xfId="0" applyFont="1" applyFill="1"/>
    <xf numFmtId="0" fontId="58" fillId="11" borderId="0" xfId="0" applyFont="1" applyFill="1"/>
    <xf numFmtId="0" fontId="59" fillId="0" borderId="0" xfId="0" applyFont="1"/>
    <xf numFmtId="0" fontId="60" fillId="0" borderId="0" xfId="0" applyFont="1"/>
    <xf numFmtId="0" fontId="61" fillId="13" borderId="0" xfId="0" applyFont="1" applyFill="1"/>
    <xf numFmtId="0" fontId="60" fillId="13" borderId="0" xfId="0" applyFont="1" applyFill="1"/>
    <xf numFmtId="0" fontId="61" fillId="12" borderId="0" xfId="0" applyFont="1" applyFill="1"/>
    <xf numFmtId="0" fontId="60" fillId="12" borderId="0" xfId="0" applyFont="1" applyFill="1"/>
    <xf numFmtId="0" fontId="61" fillId="12" borderId="0" xfId="0" applyFont="1" applyFill="1" applyAlignment="1">
      <alignment vertical="center"/>
    </xf>
    <xf numFmtId="0" fontId="60" fillId="0" borderId="0" xfId="0" applyFont="1" applyAlignment="1">
      <alignment wrapText="1"/>
    </xf>
    <xf numFmtId="0" fontId="59" fillId="13" borderId="0" xfId="0" applyFont="1" applyFill="1"/>
    <xf numFmtId="0" fontId="59" fillId="12" borderId="0" xfId="0" applyFont="1" applyFill="1"/>
    <xf numFmtId="0" fontId="62" fillId="0" borderId="0" xfId="249" applyFont="1"/>
    <xf numFmtId="0" fontId="61" fillId="0" borderId="0" xfId="0" applyFont="1"/>
    <xf numFmtId="0" fontId="57" fillId="0" borderId="0" xfId="0" applyFont="1"/>
    <xf numFmtId="0" fontId="61" fillId="0" borderId="0" xfId="0" applyFont="1" applyAlignment="1">
      <alignment horizontal="left" indent="1"/>
    </xf>
    <xf numFmtId="0" fontId="61" fillId="0" borderId="0" xfId="0" applyFont="1" applyAlignment="1">
      <alignment horizontal="left"/>
    </xf>
    <xf numFmtId="0" fontId="60" fillId="0" borderId="0" xfId="0" applyFont="1" applyAlignment="1">
      <alignment horizontal="left" indent="19"/>
    </xf>
    <xf numFmtId="167" fontId="60" fillId="0" borderId="0" xfId="5" applyNumberFormat="1" applyFont="1" applyFill="1" applyBorder="1" applyAlignment="1">
      <alignment horizontal="right"/>
    </xf>
    <xf numFmtId="0" fontId="57" fillId="5" borderId="11" xfId="0" applyFont="1" applyFill="1" applyBorder="1" applyAlignment="1">
      <alignment horizontal="center" wrapText="1"/>
    </xf>
    <xf numFmtId="0" fontId="57" fillId="5" borderId="14" xfId="0" applyFont="1" applyFill="1" applyBorder="1" applyAlignment="1">
      <alignment horizontal="center"/>
    </xf>
    <xf numFmtId="0" fontId="57" fillId="5" borderId="15" xfId="0" applyFont="1" applyFill="1" applyBorder="1" applyAlignment="1">
      <alignment horizontal="center" wrapText="1"/>
    </xf>
    <xf numFmtId="0" fontId="57" fillId="5" borderId="16" xfId="0" applyFont="1" applyFill="1" applyBorder="1" applyAlignment="1">
      <alignment horizontal="center" wrapText="1"/>
    </xf>
    <xf numFmtId="0" fontId="60" fillId="0" borderId="2" xfId="0" applyFont="1" applyBorder="1" applyAlignment="1">
      <alignment horizontal="center"/>
    </xf>
    <xf numFmtId="166" fontId="60" fillId="0" borderId="2" xfId="0" applyNumberFormat="1" applyFont="1" applyBorder="1" applyAlignment="1">
      <alignment horizontal="left"/>
    </xf>
    <xf numFmtId="43" fontId="60" fillId="0" borderId="2" xfId="1" applyFont="1" applyFill="1" applyBorder="1" applyAlignment="1">
      <alignment horizontal="right"/>
    </xf>
    <xf numFmtId="0" fontId="60" fillId="0" borderId="2" xfId="0" applyFont="1" applyBorder="1"/>
    <xf numFmtId="166" fontId="61" fillId="0" borderId="2" xfId="0" applyNumberFormat="1" applyFont="1" applyBorder="1" applyAlignment="1">
      <alignment horizontal="right"/>
    </xf>
    <xf numFmtId="166" fontId="60" fillId="0" borderId="0" xfId="0" applyNumberFormat="1" applyFont="1" applyAlignment="1">
      <alignment horizontal="left"/>
    </xf>
    <xf numFmtId="43" fontId="60" fillId="0" borderId="0" xfId="1" applyFont="1" applyFill="1" applyBorder="1" applyAlignment="1">
      <alignment horizontal="right"/>
    </xf>
    <xf numFmtId="167" fontId="60" fillId="0" borderId="2" xfId="5" applyNumberFormat="1" applyFont="1" applyFill="1" applyBorder="1"/>
    <xf numFmtId="167" fontId="60" fillId="0" borderId="3" xfId="5" applyNumberFormat="1" applyFont="1" applyFill="1" applyBorder="1"/>
    <xf numFmtId="169" fontId="60" fillId="0" borderId="2" xfId="5" applyNumberFormat="1" applyFont="1" applyFill="1" applyBorder="1" applyAlignment="1">
      <alignment horizontal="right"/>
    </xf>
    <xf numFmtId="168" fontId="60" fillId="0" borderId="2" xfId="5" applyNumberFormat="1" applyFont="1" applyFill="1" applyBorder="1"/>
    <xf numFmtId="168" fontId="60" fillId="0" borderId="3" xfId="5" applyNumberFormat="1" applyFont="1" applyFill="1" applyBorder="1"/>
    <xf numFmtId="164" fontId="60" fillId="0" borderId="2" xfId="5" applyNumberFormat="1" applyFont="1" applyFill="1" applyBorder="1" applyAlignment="1">
      <alignment horizontal="right"/>
    </xf>
    <xf numFmtId="169" fontId="60" fillId="0" borderId="0" xfId="0" applyNumberFormat="1" applyFont="1"/>
    <xf numFmtId="168" fontId="60" fillId="6" borderId="2" xfId="0" applyNumberFormat="1" applyFont="1" applyFill="1" applyBorder="1" applyAlignment="1">
      <alignment horizontal="right"/>
    </xf>
    <xf numFmtId="168" fontId="60" fillId="0" borderId="2" xfId="0" applyNumberFormat="1" applyFont="1" applyBorder="1" applyAlignment="1">
      <alignment horizontal="right"/>
    </xf>
    <xf numFmtId="0" fontId="61" fillId="0" borderId="2" xfId="0" applyFont="1" applyBorder="1" applyAlignment="1">
      <alignment horizontal="right"/>
    </xf>
    <xf numFmtId="0" fontId="61" fillId="0" borderId="0" xfId="0" applyFont="1" applyAlignment="1">
      <alignment horizontal="right"/>
    </xf>
    <xf numFmtId="168" fontId="60" fillId="0" borderId="0" xfId="0" applyNumberFormat="1" applyFont="1" applyAlignment="1">
      <alignment horizontal="right"/>
    </xf>
    <xf numFmtId="10" fontId="60" fillId="0" borderId="0" xfId="16" applyNumberFormat="1" applyFont="1" applyFill="1" applyBorder="1" applyAlignment="1">
      <alignment horizontal="right"/>
    </xf>
    <xf numFmtId="0" fontId="63" fillId="0" borderId="0" xfId="0" applyFont="1" applyAlignment="1">
      <alignment horizontal="left"/>
    </xf>
    <xf numFmtId="0" fontId="63" fillId="0" borderId="8" xfId="0" applyFont="1" applyBorder="1" applyAlignment="1">
      <alignment horizontal="left"/>
    </xf>
    <xf numFmtId="0" fontId="64" fillId="0" borderId="0" xfId="65" applyFont="1"/>
    <xf numFmtId="0" fontId="61" fillId="0" borderId="34" xfId="0" applyFont="1" applyBorder="1" applyAlignment="1">
      <alignment horizontal="center"/>
    </xf>
    <xf numFmtId="1" fontId="61" fillId="0" borderId="9" xfId="27" applyNumberFormat="1" applyFont="1" applyBorder="1" applyAlignment="1">
      <alignment horizontal="center"/>
    </xf>
    <xf numFmtId="0" fontId="57" fillId="8" borderId="44" xfId="27" applyFont="1" applyFill="1" applyBorder="1"/>
    <xf numFmtId="1" fontId="57" fillId="8" borderId="0" xfId="27" applyNumberFormat="1" applyFont="1" applyFill="1" applyAlignment="1">
      <alignment horizontal="center"/>
    </xf>
    <xf numFmtId="4" fontId="59" fillId="0" borderId="0" xfId="65" applyNumberFormat="1" applyFont="1" applyAlignment="1">
      <alignment horizontal="right"/>
    </xf>
    <xf numFmtId="0" fontId="57" fillId="8" borderId="11" xfId="27" applyFont="1" applyFill="1" applyBorder="1"/>
    <xf numFmtId="1" fontId="57" fillId="8" borderId="12" xfId="27" applyNumberFormat="1" applyFont="1" applyFill="1" applyBorder="1" applyAlignment="1">
      <alignment horizontal="center"/>
    </xf>
    <xf numFmtId="164" fontId="60" fillId="0" borderId="24" xfId="23" applyNumberFormat="1" applyFont="1" applyFill="1" applyBorder="1"/>
    <xf numFmtId="2" fontId="60" fillId="0" borderId="2" xfId="27" applyNumberFormat="1" applyFont="1" applyBorder="1" applyAlignment="1">
      <alignment horizontal="right"/>
    </xf>
    <xf numFmtId="9" fontId="60" fillId="0" borderId="2" xfId="16" applyFont="1" applyFill="1" applyBorder="1" applyAlignment="1">
      <alignment horizontal="right"/>
    </xf>
    <xf numFmtId="164" fontId="60" fillId="0" borderId="19" xfId="23" applyNumberFormat="1" applyFont="1" applyFill="1" applyBorder="1"/>
    <xf numFmtId="2" fontId="60" fillId="0" borderId="20" xfId="27" applyNumberFormat="1" applyFont="1" applyBorder="1" applyAlignment="1">
      <alignment horizontal="right"/>
    </xf>
    <xf numFmtId="0" fontId="65" fillId="0" borderId="0" xfId="65" applyFont="1" applyAlignment="1">
      <alignment horizontal="right"/>
    </xf>
    <xf numFmtId="9" fontId="60" fillId="0" borderId="20" xfId="16" applyFont="1" applyFill="1" applyBorder="1" applyAlignment="1">
      <alignment horizontal="right"/>
    </xf>
    <xf numFmtId="164" fontId="60" fillId="0" borderId="44" xfId="23" applyNumberFormat="1" applyFont="1" applyFill="1" applyBorder="1"/>
    <xf numFmtId="2" fontId="60" fillId="0" borderId="0" xfId="27" applyNumberFormat="1" applyFont="1" applyAlignment="1">
      <alignment horizontal="right"/>
    </xf>
    <xf numFmtId="164" fontId="60" fillId="0" borderId="15" xfId="23" applyNumberFormat="1" applyFont="1" applyFill="1" applyBorder="1"/>
    <xf numFmtId="9" fontId="60" fillId="0" borderId="0" xfId="16" applyFont="1" applyFill="1" applyBorder="1" applyAlignment="1">
      <alignment horizontal="right"/>
    </xf>
    <xf numFmtId="2" fontId="60" fillId="0" borderId="22" xfId="27" applyNumberFormat="1" applyFont="1" applyBorder="1" applyAlignment="1">
      <alignment horizontal="right"/>
    </xf>
    <xf numFmtId="164" fontId="60" fillId="0" borderId="21" xfId="23" applyNumberFormat="1" applyFont="1" applyFill="1" applyBorder="1"/>
    <xf numFmtId="164" fontId="60" fillId="0" borderId="45" xfId="23" applyNumberFormat="1" applyFont="1" applyFill="1" applyBorder="1"/>
    <xf numFmtId="0" fontId="57" fillId="8" borderId="14" xfId="27" applyFont="1" applyFill="1" applyBorder="1"/>
    <xf numFmtId="1" fontId="57" fillId="8" borderId="15" xfId="27" applyNumberFormat="1" applyFont="1" applyFill="1" applyBorder="1" applyAlignment="1">
      <alignment horizontal="center"/>
    </xf>
    <xf numFmtId="2" fontId="60" fillId="0" borderId="4" xfId="27" applyNumberFormat="1" applyFont="1" applyBorder="1" applyAlignment="1">
      <alignment horizontal="right"/>
    </xf>
    <xf numFmtId="164" fontId="60" fillId="0" borderId="14" xfId="23" applyNumberFormat="1" applyFont="1" applyFill="1" applyBorder="1"/>
    <xf numFmtId="1" fontId="61" fillId="0" borderId="46" xfId="27" applyNumberFormat="1" applyFont="1" applyBorder="1" applyAlignment="1">
      <alignment horizontal="right"/>
    </xf>
    <xf numFmtId="1" fontId="61" fillId="0" borderId="12" xfId="27" applyNumberFormat="1" applyFont="1" applyBorder="1" applyAlignment="1">
      <alignment horizontal="right"/>
    </xf>
    <xf numFmtId="1" fontId="61" fillId="0" borderId="46" xfId="16" applyNumberFormat="1" applyFont="1" applyFill="1" applyBorder="1" applyAlignment="1">
      <alignment horizontal="right"/>
    </xf>
    <xf numFmtId="1" fontId="61" fillId="0" borderId="12" xfId="16" applyNumberFormat="1" applyFont="1" applyFill="1" applyBorder="1" applyAlignment="1">
      <alignment horizontal="right"/>
    </xf>
    <xf numFmtId="1" fontId="61" fillId="0" borderId="15" xfId="16" applyNumberFormat="1" applyFont="1" applyFill="1" applyBorder="1" applyAlignment="1">
      <alignment horizontal="right"/>
    </xf>
    <xf numFmtId="164" fontId="60" fillId="0" borderId="11" xfId="23" applyNumberFormat="1" applyFont="1" applyFill="1" applyBorder="1"/>
    <xf numFmtId="1" fontId="60" fillId="0" borderId="22" xfId="0" applyNumberFormat="1" applyFont="1" applyBorder="1"/>
    <xf numFmtId="9" fontId="60" fillId="0" borderId="22" xfId="16" applyFont="1" applyFill="1" applyBorder="1" applyAlignment="1">
      <alignment horizontal="right"/>
    </xf>
    <xf numFmtId="172" fontId="60" fillId="0" borderId="22" xfId="16" applyNumberFormat="1" applyFont="1" applyFill="1" applyBorder="1" applyAlignment="1">
      <alignment horizontal="right"/>
    </xf>
    <xf numFmtId="172" fontId="60" fillId="0" borderId="40" xfId="16" applyNumberFormat="1" applyFont="1" applyFill="1" applyBorder="1" applyAlignment="1">
      <alignment horizontal="right"/>
    </xf>
    <xf numFmtId="172" fontId="60" fillId="0" borderId="5" xfId="16" applyNumberFormat="1" applyFont="1" applyFill="1" applyBorder="1" applyAlignment="1">
      <alignment horizontal="right"/>
    </xf>
    <xf numFmtId="173" fontId="60" fillId="0" borderId="2" xfId="0" applyNumberFormat="1" applyFont="1" applyBorder="1"/>
    <xf numFmtId="172" fontId="60" fillId="0" borderId="2" xfId="16" applyNumberFormat="1" applyFont="1" applyFill="1" applyBorder="1" applyAlignment="1">
      <alignment horizontal="right"/>
    </xf>
    <xf numFmtId="172" fontId="60" fillId="0" borderId="3" xfId="16" applyNumberFormat="1" applyFont="1" applyFill="1" applyBorder="1" applyAlignment="1">
      <alignment horizontal="right"/>
    </xf>
    <xf numFmtId="164" fontId="60" fillId="0" borderId="29" xfId="23" applyNumberFormat="1" applyFont="1" applyFill="1" applyBorder="1"/>
    <xf numFmtId="173" fontId="60" fillId="0" borderId="20" xfId="0" applyNumberFormat="1" applyFont="1" applyBorder="1"/>
    <xf numFmtId="172" fontId="60" fillId="0" borderId="20" xfId="16" applyNumberFormat="1" applyFont="1" applyFill="1" applyBorder="1" applyAlignment="1">
      <alignment horizontal="right"/>
    </xf>
    <xf numFmtId="172" fontId="60" fillId="0" borderId="41" xfId="16" applyNumberFormat="1" applyFont="1" applyFill="1" applyBorder="1" applyAlignment="1">
      <alignment horizontal="right"/>
    </xf>
    <xf numFmtId="0" fontId="58" fillId="0" borderId="0" xfId="0" applyFont="1"/>
    <xf numFmtId="173" fontId="59" fillId="0" borderId="0" xfId="0" applyNumberFormat="1" applyFont="1"/>
    <xf numFmtId="172" fontId="59" fillId="0" borderId="0" xfId="16" applyNumberFormat="1" applyFont="1"/>
    <xf numFmtId="9" fontId="59" fillId="0" borderId="0" xfId="0" applyNumberFormat="1" applyFont="1"/>
    <xf numFmtId="9" fontId="59" fillId="0" borderId="0" xfId="16" applyFont="1"/>
    <xf numFmtId="0" fontId="61" fillId="0" borderId="0" xfId="0" quotePrefix="1" applyFont="1" applyAlignment="1">
      <alignment horizontal="left"/>
    </xf>
    <xf numFmtId="0" fontId="60" fillId="0" borderId="0" xfId="0" applyFont="1" applyAlignment="1">
      <alignment horizontal="center"/>
    </xf>
    <xf numFmtId="0" fontId="57" fillId="8" borderId="11" xfId="0" applyFont="1" applyFill="1" applyBorder="1" applyAlignment="1">
      <alignment horizontal="center" wrapText="1"/>
    </xf>
    <xf numFmtId="0" fontId="57" fillId="8" borderId="12" xfId="0" applyFont="1" applyFill="1" applyBorder="1" applyAlignment="1">
      <alignment horizontal="center" wrapText="1"/>
    </xf>
    <xf numFmtId="0" fontId="57" fillId="8" borderId="13" xfId="0" applyFont="1" applyFill="1" applyBorder="1" applyAlignment="1">
      <alignment horizontal="center" wrapText="1"/>
    </xf>
    <xf numFmtId="3" fontId="60" fillId="0" borderId="21" xfId="0" applyNumberFormat="1" applyFont="1" applyBorder="1" applyAlignment="1">
      <alignment horizontal="left"/>
    </xf>
    <xf numFmtId="164" fontId="60" fillId="0" borderId="22" xfId="3" applyNumberFormat="1" applyFont="1" applyFill="1" applyBorder="1" applyAlignment="1">
      <alignment horizontal="right"/>
    </xf>
    <xf numFmtId="169" fontId="60" fillId="0" borderId="22" xfId="5" applyNumberFormat="1" applyFont="1" applyFill="1" applyBorder="1"/>
    <xf numFmtId="169" fontId="60" fillId="0" borderId="23" xfId="5" applyNumberFormat="1" applyFont="1" applyFill="1" applyBorder="1"/>
    <xf numFmtId="3" fontId="60" fillId="0" borderId="24" xfId="0" applyNumberFormat="1" applyFont="1" applyBorder="1" applyAlignment="1">
      <alignment horizontal="left"/>
    </xf>
    <xf numFmtId="3" fontId="60" fillId="0" borderId="2" xfId="0" applyNumberFormat="1" applyFont="1" applyBorder="1" applyAlignment="1">
      <alignment horizontal="right"/>
    </xf>
    <xf numFmtId="169" fontId="60" fillId="0" borderId="25" xfId="5" applyNumberFormat="1" applyFont="1" applyFill="1" applyBorder="1" applyAlignment="1">
      <alignment horizontal="right"/>
    </xf>
    <xf numFmtId="169" fontId="60" fillId="0" borderId="2" xfId="5" applyNumberFormat="1" applyFont="1" applyFill="1" applyBorder="1"/>
    <xf numFmtId="169" fontId="60" fillId="0" borderId="25" xfId="5" applyNumberFormat="1" applyFont="1" applyFill="1" applyBorder="1"/>
    <xf numFmtId="3" fontId="60" fillId="0" borderId="24" xfId="0" quotePrefix="1" applyNumberFormat="1" applyFont="1" applyBorder="1" applyAlignment="1">
      <alignment horizontal="left"/>
    </xf>
    <xf numFmtId="3" fontId="61" fillId="0" borderId="19" xfId="0" applyNumberFormat="1" applyFont="1" applyBorder="1" applyAlignment="1">
      <alignment horizontal="left"/>
    </xf>
    <xf numFmtId="3" fontId="61" fillId="0" borderId="20" xfId="0" applyNumberFormat="1" applyFont="1" applyBorder="1" applyAlignment="1">
      <alignment horizontal="right"/>
    </xf>
    <xf numFmtId="169" fontId="61" fillId="0" borderId="20" xfId="5" applyNumberFormat="1" applyFont="1" applyFill="1" applyBorder="1"/>
    <xf numFmtId="169" fontId="61" fillId="0" borderId="17" xfId="5" applyNumberFormat="1" applyFont="1" applyFill="1" applyBorder="1"/>
    <xf numFmtId="3" fontId="60" fillId="0" borderId="0" xfId="0" applyNumberFormat="1" applyFont="1" applyAlignment="1">
      <alignment horizontal="left"/>
    </xf>
    <xf numFmtId="0" fontId="60" fillId="0" borderId="0" xfId="0" applyFont="1" applyAlignment="1">
      <alignment horizontal="right"/>
    </xf>
    <xf numFmtId="170" fontId="60" fillId="0" borderId="0" xfId="0" applyNumberFormat="1" applyFont="1"/>
    <xf numFmtId="172" fontId="60" fillId="0" borderId="0" xfId="16" applyNumberFormat="1" applyFont="1" applyFill="1"/>
    <xf numFmtId="3" fontId="60" fillId="0" borderId="0" xfId="0" applyNumberFormat="1" applyFont="1" applyAlignment="1">
      <alignment horizontal="right"/>
    </xf>
    <xf numFmtId="172" fontId="60" fillId="0" borderId="0" xfId="16" applyNumberFormat="1" applyFont="1"/>
    <xf numFmtId="171" fontId="60" fillId="0" borderId="0" xfId="18" applyNumberFormat="1" applyFont="1" applyFill="1"/>
    <xf numFmtId="3" fontId="60" fillId="0" borderId="0" xfId="0" applyNumberFormat="1" applyFont="1"/>
    <xf numFmtId="3" fontId="66" fillId="8" borderId="19" xfId="0" applyNumberFormat="1" applyFont="1" applyFill="1" applyBorder="1" applyAlignment="1">
      <alignment horizontal="center"/>
    </xf>
    <xf numFmtId="0" fontId="66" fillId="8" borderId="20" xfId="0" applyFont="1" applyFill="1" applyBorder="1" applyAlignment="1">
      <alignment horizontal="center"/>
    </xf>
    <xf numFmtId="0" fontId="66" fillId="8" borderId="17" xfId="0" applyFont="1" applyFill="1" applyBorder="1" applyAlignment="1">
      <alignment horizontal="center"/>
    </xf>
    <xf numFmtId="3" fontId="60" fillId="0" borderId="5" xfId="0" applyNumberFormat="1" applyFont="1" applyBorder="1" applyAlignment="1">
      <alignment horizontal="left"/>
    </xf>
    <xf numFmtId="3" fontId="60" fillId="10" borderId="2" xfId="0" applyNumberFormat="1" applyFont="1" applyFill="1" applyBorder="1"/>
    <xf numFmtId="3" fontId="60" fillId="10" borderId="5" xfId="0" applyNumberFormat="1" applyFont="1" applyFill="1" applyBorder="1"/>
    <xf numFmtId="3" fontId="60" fillId="0" borderId="2" xfId="0" applyNumberFormat="1" applyFont="1" applyBorder="1"/>
    <xf numFmtId="3" fontId="60" fillId="0" borderId="2" xfId="0" applyNumberFormat="1" applyFont="1" applyBorder="1" applyAlignment="1">
      <alignment horizontal="left"/>
    </xf>
    <xf numFmtId="3" fontId="60" fillId="0" borderId="2" xfId="0" quotePrefix="1" applyNumberFormat="1" applyFont="1" applyBorder="1" applyAlignment="1">
      <alignment horizontal="left"/>
    </xf>
    <xf numFmtId="38" fontId="60" fillId="0" borderId="2" xfId="0" applyNumberFormat="1" applyFont="1" applyBorder="1"/>
    <xf numFmtId="38" fontId="60" fillId="0" borderId="0" xfId="0" applyNumberFormat="1" applyFont="1"/>
    <xf numFmtId="0" fontId="57" fillId="8" borderId="21" xfId="0" applyFont="1" applyFill="1" applyBorder="1" applyAlignment="1">
      <alignment horizontal="center"/>
    </xf>
    <xf numFmtId="3" fontId="57" fillId="8" borderId="23" xfId="0" applyNumberFormat="1" applyFont="1" applyFill="1" applyBorder="1" applyAlignment="1">
      <alignment horizontal="left"/>
    </xf>
    <xf numFmtId="3" fontId="57" fillId="8" borderId="40" xfId="0" applyNumberFormat="1" applyFont="1" applyFill="1" applyBorder="1" applyAlignment="1">
      <alignment horizontal="left"/>
    </xf>
    <xf numFmtId="0" fontId="60" fillId="0" borderId="24" xfId="0" applyFont="1" applyBorder="1"/>
    <xf numFmtId="3" fontId="60" fillId="0" borderId="25" xfId="0" applyNumberFormat="1" applyFont="1" applyBorder="1" applyAlignment="1">
      <alignment horizontal="left"/>
    </xf>
    <xf numFmtId="3" fontId="60" fillId="0" borderId="3" xfId="0" applyNumberFormat="1" applyFont="1" applyBorder="1" applyAlignment="1">
      <alignment horizontal="left"/>
    </xf>
    <xf numFmtId="3" fontId="60" fillId="0" borderId="3" xfId="0" quotePrefix="1" applyNumberFormat="1" applyFont="1" applyBorder="1" applyAlignment="1">
      <alignment horizontal="left"/>
    </xf>
    <xf numFmtId="0" fontId="60" fillId="0" borderId="19" xfId="0" applyFont="1" applyBorder="1"/>
    <xf numFmtId="3" fontId="60" fillId="0" borderId="17" xfId="0" applyNumberFormat="1" applyFont="1" applyBorder="1" applyAlignment="1">
      <alignment horizontal="left"/>
    </xf>
    <xf numFmtId="3" fontId="60" fillId="0" borderId="41" xfId="0" applyNumberFormat="1" applyFont="1" applyBorder="1" applyAlignment="1">
      <alignment horizontal="left"/>
    </xf>
    <xf numFmtId="0" fontId="61" fillId="0" borderId="0" xfId="0" applyFont="1" applyAlignment="1">
      <alignment horizontal="center"/>
    </xf>
    <xf numFmtId="0" fontId="57" fillId="8" borderId="33" xfId="13" applyFont="1" applyFill="1" applyBorder="1"/>
    <xf numFmtId="3" fontId="57" fillId="8" borderId="11" xfId="0" applyNumberFormat="1" applyFont="1" applyFill="1" applyBorder="1" applyAlignment="1">
      <alignment horizontal="center"/>
    </xf>
    <xf numFmtId="0" fontId="57" fillId="8" borderId="12" xfId="0" applyFont="1" applyFill="1" applyBorder="1" applyAlignment="1">
      <alignment horizontal="center"/>
    </xf>
    <xf numFmtId="0" fontId="57" fillId="8" borderId="13" xfId="0" applyFont="1" applyFill="1" applyBorder="1" applyAlignment="1">
      <alignment horizontal="center"/>
    </xf>
    <xf numFmtId="0" fontId="57" fillId="8" borderId="32" xfId="0" applyFont="1" applyFill="1" applyBorder="1" applyAlignment="1">
      <alignment horizontal="center"/>
    </xf>
    <xf numFmtId="0" fontId="57" fillId="8" borderId="33" xfId="0" applyFont="1" applyFill="1" applyBorder="1" applyAlignment="1">
      <alignment horizontal="center"/>
    </xf>
    <xf numFmtId="0" fontId="57" fillId="8" borderId="11" xfId="0" applyFont="1" applyFill="1" applyBorder="1" applyAlignment="1">
      <alignment horizontal="center"/>
    </xf>
    <xf numFmtId="38" fontId="60" fillId="0" borderId="26" xfId="3" applyNumberFormat="1" applyFont="1" applyFill="1" applyBorder="1"/>
    <xf numFmtId="3" fontId="60" fillId="0" borderId="24" xfId="0" applyNumberFormat="1" applyFont="1" applyBorder="1" applyAlignment="1">
      <alignment horizontal="right" indent="1"/>
    </xf>
    <xf numFmtId="3" fontId="60" fillId="0" borderId="2" xfId="0" applyNumberFormat="1" applyFont="1" applyBorder="1" applyAlignment="1">
      <alignment horizontal="right" indent="1"/>
    </xf>
    <xf numFmtId="3" fontId="60" fillId="0" borderId="18" xfId="0" applyNumberFormat="1" applyFont="1" applyBorder="1" applyAlignment="1">
      <alignment horizontal="right" indent="1"/>
    </xf>
    <xf numFmtId="3" fontId="60" fillId="0" borderId="25" xfId="0" applyNumberFormat="1" applyFont="1" applyBorder="1" applyAlignment="1">
      <alignment horizontal="right" indent="1"/>
    </xf>
    <xf numFmtId="3" fontId="60" fillId="7" borderId="27" xfId="18" applyNumberFormat="1" applyFont="1" applyFill="1" applyBorder="1" applyAlignment="1">
      <alignment horizontal="right" indent="1"/>
    </xf>
    <xf numFmtId="3" fontId="60" fillId="7" borderId="28" xfId="18" applyNumberFormat="1" applyFont="1" applyFill="1" applyBorder="1" applyAlignment="1">
      <alignment horizontal="right" indent="1"/>
    </xf>
    <xf numFmtId="9" fontId="60" fillId="0" borderId="42" xfId="18" applyFont="1" applyFill="1" applyBorder="1" applyAlignment="1">
      <alignment horizontal="right" indent="1"/>
    </xf>
    <xf numFmtId="9" fontId="60" fillId="0" borderId="25" xfId="18" applyFont="1" applyFill="1" applyBorder="1" applyAlignment="1">
      <alignment horizontal="right" indent="1"/>
    </xf>
    <xf numFmtId="38" fontId="60" fillId="0" borderId="43" xfId="3" applyNumberFormat="1" applyFont="1" applyFill="1" applyBorder="1"/>
    <xf numFmtId="38" fontId="60" fillId="0" borderId="43" xfId="3" quotePrefix="1" applyNumberFormat="1" applyFont="1" applyFill="1" applyBorder="1" applyAlignment="1">
      <alignment horizontal="left"/>
    </xf>
    <xf numFmtId="38" fontId="60" fillId="0" borderId="30" xfId="3" applyNumberFormat="1" applyFont="1" applyFill="1" applyBorder="1"/>
    <xf numFmtId="3" fontId="60" fillId="0" borderId="29" xfId="0" applyNumberFormat="1" applyFont="1" applyBorder="1" applyAlignment="1">
      <alignment horizontal="right" indent="1"/>
    </xf>
    <xf numFmtId="3" fontId="60" fillId="0" borderId="8" xfId="0" applyNumberFormat="1" applyFont="1" applyBorder="1" applyAlignment="1">
      <alignment horizontal="right" indent="1"/>
    </xf>
    <xf numFmtId="3" fontId="60" fillId="0" borderId="31" xfId="0" applyNumberFormat="1" applyFont="1" applyBorder="1" applyAlignment="1">
      <alignment horizontal="right" indent="1"/>
    </xf>
    <xf numFmtId="3" fontId="60" fillId="7" borderId="29" xfId="18" applyNumberFormat="1" applyFont="1" applyFill="1" applyBorder="1" applyAlignment="1">
      <alignment horizontal="right" indent="1"/>
    </xf>
    <xf numFmtId="3" fontId="60" fillId="7" borderId="30" xfId="18" applyNumberFormat="1" applyFont="1" applyFill="1" applyBorder="1" applyAlignment="1">
      <alignment horizontal="right" indent="1"/>
    </xf>
    <xf numFmtId="9" fontId="60" fillId="0" borderId="31" xfId="18" applyFont="1" applyFill="1" applyBorder="1" applyAlignment="1">
      <alignment horizontal="right" indent="1"/>
    </xf>
    <xf numFmtId="0" fontId="57" fillId="8" borderId="32" xfId="13" applyFont="1" applyFill="1" applyBorder="1"/>
    <xf numFmtId="3" fontId="57" fillId="8" borderId="12" xfId="0" applyNumberFormat="1" applyFont="1" applyFill="1" applyBorder="1" applyAlignment="1">
      <alignment horizontal="center"/>
    </xf>
    <xf numFmtId="0" fontId="61" fillId="0" borderId="26" xfId="0" applyFont="1" applyBorder="1" applyAlignment="1">
      <alignment horizontal="left"/>
    </xf>
    <xf numFmtId="3" fontId="60" fillId="0" borderId="24" xfId="0" applyNumberFormat="1" applyFont="1" applyBorder="1"/>
    <xf numFmtId="3" fontId="60" fillId="0" borderId="25" xfId="0" applyNumberFormat="1" applyFont="1" applyBorder="1"/>
    <xf numFmtId="0" fontId="61" fillId="0" borderId="43" xfId="0" applyFont="1" applyBorder="1" applyAlignment="1">
      <alignment horizontal="left"/>
    </xf>
    <xf numFmtId="0" fontId="61" fillId="0" borderId="30" xfId="0" applyFont="1" applyBorder="1" applyAlignment="1">
      <alignment horizontal="left"/>
    </xf>
    <xf numFmtId="3" fontId="60" fillId="0" borderId="19" xfId="0" applyNumberFormat="1" applyFont="1" applyBorder="1"/>
    <xf numFmtId="3" fontId="60" fillId="0" borderId="20" xfId="0" applyNumberFormat="1" applyFont="1" applyBorder="1"/>
    <xf numFmtId="3" fontId="60" fillId="0" borderId="17" xfId="0" applyNumberFormat="1" applyFont="1" applyBorder="1"/>
    <xf numFmtId="164" fontId="60" fillId="0" borderId="0" xfId="1" applyNumberFormat="1" applyFont="1" applyFill="1"/>
    <xf numFmtId="38" fontId="60" fillId="0" borderId="26" xfId="1" applyNumberFormat="1" applyFont="1" applyFill="1" applyBorder="1"/>
    <xf numFmtId="38" fontId="60" fillId="0" borderId="43" xfId="1" applyNumberFormat="1" applyFont="1" applyFill="1" applyBorder="1"/>
    <xf numFmtId="38" fontId="60" fillId="0" borderId="43" xfId="1" quotePrefix="1" applyNumberFormat="1" applyFont="1" applyFill="1" applyBorder="1" applyAlignment="1">
      <alignment horizontal="left"/>
    </xf>
    <xf numFmtId="38" fontId="60" fillId="0" borderId="30" xfId="1" applyNumberFormat="1" applyFont="1" applyFill="1" applyBorder="1"/>
    <xf numFmtId="0" fontId="67" fillId="0" borderId="0" xfId="0" applyFont="1"/>
    <xf numFmtId="4" fontId="60" fillId="0" borderId="0" xfId="0" applyNumberFormat="1" applyFont="1"/>
    <xf numFmtId="166" fontId="66" fillId="0" borderId="0" xfId="0" applyNumberFormat="1" applyFont="1" applyAlignment="1">
      <alignment horizontal="left"/>
    </xf>
    <xf numFmtId="9" fontId="60" fillId="0" borderId="0" xfId="16" applyFont="1" applyFill="1"/>
    <xf numFmtId="0" fontId="66" fillId="0" borderId="0" xfId="0" applyFont="1"/>
    <xf numFmtId="3" fontId="60" fillId="0" borderId="0" xfId="0" applyNumberFormat="1" applyFont="1" applyAlignment="1">
      <alignment horizontal="center"/>
    </xf>
    <xf numFmtId="164" fontId="60" fillId="0" borderId="0" xfId="1" applyNumberFormat="1" applyFont="1" applyFill="1" applyAlignment="1">
      <alignment horizontal="center"/>
    </xf>
    <xf numFmtId="0" fontId="61" fillId="0" borderId="0" xfId="0" quotePrefix="1" applyFont="1" applyAlignment="1">
      <alignment horizontal="left" indent="1"/>
    </xf>
    <xf numFmtId="0" fontId="61" fillId="3" borderId="0" xfId="0" applyFont="1" applyFill="1" applyAlignment="1">
      <alignment horizontal="left" indent="1"/>
    </xf>
    <xf numFmtId="0" fontId="61" fillId="3" borderId="0" xfId="0" applyFont="1" applyFill="1" applyAlignment="1">
      <alignment horizontal="center"/>
    </xf>
    <xf numFmtId="42" fontId="60" fillId="0" borderId="0" xfId="0" applyNumberFormat="1" applyFont="1" applyAlignment="1">
      <alignment horizontal="center"/>
    </xf>
    <xf numFmtId="0" fontId="60" fillId="0" borderId="0" xfId="0" quotePrefix="1" applyFont="1" applyAlignment="1">
      <alignment vertical="top" wrapText="1"/>
    </xf>
    <xf numFmtId="0" fontId="57" fillId="5" borderId="9" xfId="0" applyFont="1" applyFill="1" applyBorder="1" applyAlignment="1">
      <alignment horizontal="center" vertical="top" wrapText="1"/>
    </xf>
    <xf numFmtId="0" fontId="57" fillId="5" borderId="66" xfId="0" applyFont="1" applyFill="1" applyBorder="1" applyAlignment="1">
      <alignment horizontal="center" vertical="top" wrapText="1"/>
    </xf>
    <xf numFmtId="0" fontId="57" fillId="5" borderId="10" xfId="0" applyFont="1" applyFill="1" applyBorder="1" applyAlignment="1">
      <alignment horizontal="center" vertical="top" wrapText="1"/>
    </xf>
    <xf numFmtId="169" fontId="60" fillId="0" borderId="2" xfId="5" quotePrefix="1" applyNumberFormat="1" applyFont="1" applyFill="1" applyBorder="1" applyAlignment="1">
      <alignment vertical="top" wrapText="1"/>
    </xf>
    <xf numFmtId="0" fontId="68" fillId="0" borderId="2" xfId="0" applyFont="1" applyBorder="1" applyAlignment="1">
      <alignment horizontal="left" vertical="top" wrapText="1"/>
    </xf>
    <xf numFmtId="169" fontId="60" fillId="6" borderId="5" xfId="5" quotePrefix="1" applyNumberFormat="1" applyFont="1" applyFill="1" applyBorder="1" applyAlignment="1">
      <alignment vertical="top" wrapText="1"/>
    </xf>
    <xf numFmtId="164" fontId="60" fillId="0" borderId="2" xfId="5" quotePrefix="1" applyNumberFormat="1" applyFont="1" applyFill="1" applyBorder="1" applyAlignment="1">
      <alignment vertical="top" wrapText="1"/>
    </xf>
    <xf numFmtId="164" fontId="60" fillId="6" borderId="2" xfId="5" quotePrefix="1" applyNumberFormat="1" applyFont="1" applyFill="1" applyBorder="1" applyAlignment="1">
      <alignment vertical="top" wrapText="1"/>
    </xf>
    <xf numFmtId="169" fontId="60" fillId="6" borderId="2" xfId="5" quotePrefix="1" applyNumberFormat="1" applyFont="1" applyFill="1" applyBorder="1" applyAlignment="1">
      <alignment vertical="top" wrapText="1"/>
    </xf>
    <xf numFmtId="0" fontId="68" fillId="0" borderId="0" xfId="0" applyFont="1" applyAlignment="1">
      <alignment horizontal="left" vertical="top" wrapText="1"/>
    </xf>
    <xf numFmtId="0" fontId="61" fillId="0" borderId="2" xfId="0" applyFont="1" applyBorder="1" applyAlignment="1">
      <alignment horizontal="center" vertical="top" wrapText="1"/>
    </xf>
    <xf numFmtId="0" fontId="60" fillId="6" borderId="2" xfId="0" applyFont="1" applyFill="1" applyBorder="1" applyAlignment="1">
      <alignment horizontal="left" vertical="top" wrapText="1"/>
    </xf>
    <xf numFmtId="0" fontId="60" fillId="6" borderId="2" xfId="0" quotePrefix="1" applyFont="1" applyFill="1" applyBorder="1" applyAlignment="1">
      <alignment vertical="top" wrapText="1"/>
    </xf>
    <xf numFmtId="0" fontId="57" fillId="4" borderId="0" xfId="0" applyFont="1" applyFill="1" applyAlignment="1">
      <alignment horizontal="center"/>
    </xf>
    <xf numFmtId="0" fontId="57" fillId="5" borderId="12" xfId="0" applyFont="1" applyFill="1" applyBorder="1" applyAlignment="1">
      <alignment horizontal="center" wrapText="1"/>
    </xf>
    <xf numFmtId="0" fontId="57" fillId="5" borderId="13" xfId="0" applyFont="1" applyFill="1" applyBorder="1" applyAlignment="1">
      <alignment horizontal="center" wrapText="1"/>
    </xf>
    <xf numFmtId="0" fontId="60" fillId="0" borderId="0" xfId="13" applyFont="1"/>
    <xf numFmtId="0" fontId="61" fillId="4" borderId="0" xfId="13" applyFont="1" applyFill="1" applyAlignment="1">
      <alignment horizontal="left" indent="1"/>
    </xf>
    <xf numFmtId="164" fontId="60" fillId="6" borderId="19" xfId="1" quotePrefix="1" applyNumberFormat="1" applyFont="1" applyFill="1" applyBorder="1"/>
    <xf numFmtId="164" fontId="60" fillId="6" borderId="20" xfId="1" quotePrefix="1" applyNumberFormat="1" applyFont="1" applyFill="1" applyBorder="1"/>
    <xf numFmtId="164" fontId="60" fillId="0" borderId="17" xfId="1" applyNumberFormat="1" applyFont="1" applyFill="1" applyBorder="1"/>
    <xf numFmtId="0" fontId="60" fillId="0" borderId="0" xfId="0" applyFont="1" applyAlignment="1">
      <alignment horizontal="left"/>
    </xf>
    <xf numFmtId="0" fontId="68" fillId="0" borderId="0" xfId="0" applyFont="1" applyAlignment="1">
      <alignment vertical="top" wrapText="1"/>
    </xf>
    <xf numFmtId="167" fontId="60" fillId="6" borderId="2" xfId="0" applyNumberFormat="1" applyFont="1" applyFill="1" applyBorder="1" applyAlignment="1">
      <alignment horizontal="right"/>
    </xf>
    <xf numFmtId="167" fontId="60" fillId="0" borderId="2" xfId="0" applyNumberFormat="1" applyFont="1" applyBorder="1" applyAlignment="1">
      <alignment horizontal="right"/>
    </xf>
    <xf numFmtId="5" fontId="61" fillId="0" borderId="0" xfId="5" applyNumberFormat="1" applyFont="1" applyFill="1" applyBorder="1"/>
    <xf numFmtId="5" fontId="61" fillId="0" borderId="0" xfId="5" applyNumberFormat="1" applyFont="1" applyBorder="1"/>
    <xf numFmtId="0" fontId="61" fillId="0" borderId="0" xfId="0" applyFont="1" applyAlignment="1">
      <alignment horizontal="left" indent="20"/>
    </xf>
    <xf numFmtId="0" fontId="61" fillId="0" borderId="0" xfId="0" applyFont="1" applyAlignment="1">
      <alignment horizontal="left" indent="19"/>
    </xf>
    <xf numFmtId="0" fontId="68" fillId="0" borderId="8" xfId="0" applyFont="1" applyBorder="1" applyAlignment="1">
      <alignment vertical="top" wrapText="1"/>
    </xf>
    <xf numFmtId="167" fontId="60" fillId="2" borderId="2" xfId="5" applyNumberFormat="1" applyFont="1" applyFill="1" applyBorder="1"/>
    <xf numFmtId="166" fontId="61" fillId="0" borderId="0" xfId="0" applyNumberFormat="1" applyFont="1" applyAlignment="1">
      <alignment horizontal="right"/>
    </xf>
    <xf numFmtId="167" fontId="60" fillId="0" borderId="0" xfId="5" applyNumberFormat="1" applyFont="1" applyFill="1" applyBorder="1"/>
    <xf numFmtId="167" fontId="60" fillId="0" borderId="6" xfId="5" applyNumberFormat="1" applyFont="1" applyBorder="1"/>
    <xf numFmtId="167" fontId="60" fillId="0" borderId="0" xfId="0" applyNumberFormat="1" applyFont="1" applyAlignment="1">
      <alignment horizontal="right"/>
    </xf>
    <xf numFmtId="167" fontId="60" fillId="0" borderId="6" xfId="0" applyNumberFormat="1" applyFont="1" applyBorder="1" applyAlignment="1">
      <alignment horizontal="right"/>
    </xf>
    <xf numFmtId="0" fontId="57" fillId="9" borderId="3" xfId="0" applyFont="1" applyFill="1" applyBorder="1" applyAlignment="1">
      <alignment horizontal="center" vertical="center" wrapText="1"/>
    </xf>
    <xf numFmtId="9" fontId="61" fillId="2" borderId="39" xfId="16" applyFont="1" applyFill="1" applyBorder="1" applyAlignment="1">
      <alignment horizontal="center" vertical="center"/>
    </xf>
    <xf numFmtId="9" fontId="61" fillId="0" borderId="63" xfId="16" applyFont="1" applyFill="1" applyBorder="1" applyAlignment="1">
      <alignment horizontal="center" vertical="center"/>
    </xf>
    <xf numFmtId="0" fontId="57" fillId="5" borderId="14" xfId="0" applyFont="1" applyFill="1" applyBorder="1" applyAlignment="1">
      <alignment horizontal="center" vertical="top"/>
    </xf>
    <xf numFmtId="0" fontId="57" fillId="5" borderId="15" xfId="0" applyFont="1" applyFill="1" applyBorder="1" applyAlignment="1">
      <alignment horizontal="center" vertical="top" wrapText="1"/>
    </xf>
    <xf numFmtId="0" fontId="57" fillId="5" borderId="8" xfId="0" applyFont="1" applyFill="1" applyBorder="1" applyAlignment="1">
      <alignment horizontal="center" vertical="top" wrapText="1"/>
    </xf>
    <xf numFmtId="0" fontId="57" fillId="5" borderId="38" xfId="0" applyFont="1" applyFill="1" applyBorder="1" applyAlignment="1">
      <alignment horizontal="center" vertical="top" wrapText="1"/>
    </xf>
    <xf numFmtId="0" fontId="57" fillId="5" borderId="16" xfId="0" applyFont="1" applyFill="1" applyBorder="1" applyAlignment="1">
      <alignment horizontal="center" vertical="top" wrapText="1"/>
    </xf>
    <xf numFmtId="167" fontId="60" fillId="2" borderId="36" xfId="5" applyNumberFormat="1" applyFont="1" applyFill="1" applyBorder="1"/>
    <xf numFmtId="5" fontId="60" fillId="0" borderId="18" xfId="5" applyNumberFormat="1" applyFont="1" applyFill="1" applyBorder="1"/>
    <xf numFmtId="167" fontId="60" fillId="0" borderId="37" xfId="5" applyNumberFormat="1" applyFont="1" applyFill="1" applyBorder="1"/>
    <xf numFmtId="167" fontId="60" fillId="0" borderId="0" xfId="5" applyNumberFormat="1" applyFont="1" applyBorder="1"/>
    <xf numFmtId="5" fontId="60" fillId="0" borderId="0" xfId="5" applyNumberFormat="1" applyFont="1" applyBorder="1"/>
    <xf numFmtId="0" fontId="61" fillId="0" borderId="0" xfId="0" applyFont="1" applyAlignment="1">
      <alignment wrapText="1"/>
    </xf>
    <xf numFmtId="5" fontId="60" fillId="0" borderId="0" xfId="0" applyNumberFormat="1" applyFont="1"/>
    <xf numFmtId="169" fontId="60" fillId="0" borderId="0" xfId="5" applyNumberFormat="1" applyFont="1" applyFill="1" applyBorder="1" applyAlignment="1">
      <alignment horizontal="right"/>
    </xf>
    <xf numFmtId="0" fontId="60" fillId="0" borderId="7" xfId="0" applyFont="1" applyBorder="1"/>
    <xf numFmtId="0" fontId="60" fillId="0" borderId="0" xfId="0" applyFont="1" applyAlignment="1">
      <alignment vertical="top" wrapText="1"/>
    </xf>
    <xf numFmtId="169" fontId="60" fillId="0" borderId="7" xfId="0" applyNumberFormat="1" applyFont="1" applyBorder="1"/>
    <xf numFmtId="169" fontId="60" fillId="0" borderId="64" xfId="5" quotePrefix="1" applyNumberFormat="1" applyFont="1" applyFill="1" applyBorder="1" applyAlignment="1">
      <alignment vertical="top" wrapText="1"/>
    </xf>
    <xf numFmtId="169" fontId="60" fillId="6" borderId="65" xfId="5" quotePrefix="1" applyNumberFormat="1" applyFont="1" applyFill="1" applyBorder="1" applyAlignment="1">
      <alignment vertical="top" wrapText="1"/>
    </xf>
    <xf numFmtId="164" fontId="60" fillId="0" borderId="3" xfId="5" quotePrefix="1" applyNumberFormat="1" applyFont="1" applyFill="1" applyBorder="1" applyAlignment="1">
      <alignment vertical="top" wrapText="1"/>
    </xf>
    <xf numFmtId="164" fontId="60" fillId="6" borderId="18" xfId="5" quotePrefix="1" applyNumberFormat="1" applyFont="1" applyFill="1" applyBorder="1" applyAlignment="1">
      <alignment vertical="top" wrapText="1"/>
    </xf>
    <xf numFmtId="169" fontId="60" fillId="0" borderId="3" xfId="5" quotePrefix="1" applyNumberFormat="1" applyFont="1" applyFill="1" applyBorder="1" applyAlignment="1">
      <alignment vertical="top" wrapText="1"/>
    </xf>
    <xf numFmtId="169" fontId="60" fillId="6" borderId="18" xfId="5" quotePrefix="1" applyNumberFormat="1" applyFont="1" applyFill="1" applyBorder="1" applyAlignment="1">
      <alignment vertical="top" wrapText="1"/>
    </xf>
    <xf numFmtId="167" fontId="60" fillId="0" borderId="0" xfId="0" applyNumberFormat="1" applyFont="1"/>
    <xf numFmtId="164" fontId="60" fillId="0" borderId="0" xfId="1" quotePrefix="1" applyNumberFormat="1" applyFont="1" applyFill="1" applyAlignment="1">
      <alignment vertical="top" wrapText="1"/>
    </xf>
    <xf numFmtId="0" fontId="60" fillId="0" borderId="0" xfId="0" applyFont="1" applyAlignment="1">
      <alignment horizontal="left" indent="1"/>
    </xf>
    <xf numFmtId="164" fontId="60" fillId="0" borderId="0" xfId="0" applyNumberFormat="1" applyFont="1"/>
    <xf numFmtId="0" fontId="57" fillId="0" borderId="0" xfId="0" applyFont="1" applyAlignment="1">
      <alignment horizontal="center"/>
    </xf>
    <xf numFmtId="0" fontId="57" fillId="0" borderId="0" xfId="0" applyFont="1" applyAlignment="1">
      <alignment horizontal="center" wrapText="1"/>
    </xf>
    <xf numFmtId="9" fontId="60" fillId="0" borderId="0" xfId="16" applyFont="1" applyFill="1" applyBorder="1"/>
    <xf numFmtId="168" fontId="60" fillId="0" borderId="0" xfId="5" applyNumberFormat="1" applyFont="1" applyFill="1" applyBorder="1"/>
    <xf numFmtId="167" fontId="60" fillId="46" borderId="36" xfId="5" applyNumberFormat="1" applyFont="1" applyFill="1" applyBorder="1"/>
    <xf numFmtId="167" fontId="66" fillId="14" borderId="2" xfId="5" applyNumberFormat="1" applyFont="1" applyFill="1" applyBorder="1"/>
    <xf numFmtId="167" fontId="60" fillId="0" borderId="0" xfId="16" applyNumberFormat="1" applyFont="1" applyFill="1"/>
    <xf numFmtId="0" fontId="60" fillId="0" borderId="0" xfId="0" applyFont="1" applyAlignment="1">
      <alignment wrapText="1"/>
    </xf>
    <xf numFmtId="0" fontId="59" fillId="0" borderId="0" xfId="0" applyFont="1" applyAlignment="1">
      <alignment wrapText="1"/>
    </xf>
    <xf numFmtId="0" fontId="63" fillId="0" borderId="0" xfId="0" applyFont="1" applyAlignment="1">
      <alignment horizontal="left"/>
    </xf>
    <xf numFmtId="0" fontId="60" fillId="0" borderId="24" xfId="0" quotePrefix="1" applyFont="1" applyBorder="1" applyAlignment="1">
      <alignment horizontal="left"/>
    </xf>
    <xf numFmtId="0" fontId="60" fillId="0" borderId="2" xfId="0" applyFont="1" applyBorder="1" applyAlignment="1">
      <alignment horizontal="left"/>
    </xf>
    <xf numFmtId="0" fontId="60" fillId="0" borderId="24" xfId="0" applyFont="1" applyBorder="1" applyAlignment="1">
      <alignment horizontal="left"/>
    </xf>
    <xf numFmtId="0" fontId="60" fillId="0" borderId="19" xfId="0" applyFont="1" applyBorder="1" applyAlignment="1">
      <alignment horizontal="left"/>
    </xf>
    <xf numFmtId="0" fontId="60" fillId="0" borderId="20" xfId="0" applyFont="1" applyBorder="1" applyAlignment="1">
      <alignment horizontal="left"/>
    </xf>
    <xf numFmtId="0" fontId="57" fillId="8" borderId="21" xfId="0" applyFont="1" applyFill="1" applyBorder="1" applyAlignment="1">
      <alignment horizontal="center"/>
    </xf>
    <xf numFmtId="0" fontId="57" fillId="8" borderId="22" xfId="0" applyFont="1" applyFill="1" applyBorder="1" applyAlignment="1">
      <alignment horizontal="center"/>
    </xf>
    <xf numFmtId="0" fontId="60" fillId="0" borderId="0" xfId="0" applyFont="1" applyAlignment="1">
      <alignment horizontal="left" vertical="top" wrapText="1" indent="1"/>
    </xf>
    <xf numFmtId="0" fontId="68" fillId="0" borderId="0" xfId="0" applyFont="1" applyAlignment="1">
      <alignment horizontal="left" vertical="top" wrapText="1" indent="2"/>
    </xf>
    <xf numFmtId="0" fontId="68" fillId="0" borderId="8" xfId="0" applyFont="1" applyBorder="1" applyAlignment="1">
      <alignment horizontal="left" vertical="top" wrapText="1" indent="4"/>
    </xf>
    <xf numFmtId="0" fontId="60" fillId="6" borderId="2" xfId="0" applyFont="1" applyFill="1" applyBorder="1" applyAlignment="1">
      <alignment horizontal="left" vertical="top" wrapText="1"/>
    </xf>
    <xf numFmtId="0" fontId="61" fillId="0" borderId="2" xfId="0" applyFont="1" applyBorder="1" applyAlignment="1">
      <alignment horizontal="left" vertical="top" indent="2"/>
    </xf>
    <xf numFmtId="0" fontId="61" fillId="0" borderId="3" xfId="0" applyFont="1" applyBorder="1" applyAlignment="1">
      <alignment horizontal="left" vertical="top" indent="2"/>
    </xf>
    <xf numFmtId="0" fontId="61" fillId="0" borderId="0" xfId="0" applyFont="1" applyAlignment="1">
      <alignment horizontal="left" vertical="top" wrapText="1"/>
    </xf>
    <xf numFmtId="0" fontId="61" fillId="0" borderId="3" xfId="0" applyFont="1" applyBorder="1" applyAlignment="1">
      <alignment horizontal="left" vertical="top"/>
    </xf>
    <xf numFmtId="0" fontId="61" fillId="0" borderId="35" xfId="0" applyFont="1" applyBorder="1" applyAlignment="1">
      <alignment horizontal="left" vertical="top"/>
    </xf>
    <xf numFmtId="0" fontId="61" fillId="0" borderId="2" xfId="0" applyFont="1" applyBorder="1" applyAlignment="1">
      <alignment horizontal="center" vertical="top" wrapText="1"/>
    </xf>
    <xf numFmtId="0" fontId="68" fillId="0" borderId="0" xfId="0" applyFont="1" applyAlignment="1">
      <alignment horizontal="left" vertical="top" wrapText="1" indent="4"/>
    </xf>
    <xf numFmtId="0" fontId="61" fillId="0" borderId="0" xfId="0" applyFont="1" applyAlignment="1">
      <alignment horizontal="left"/>
    </xf>
    <xf numFmtId="0" fontId="61" fillId="0" borderId="0" xfId="0" applyFont="1" applyAlignment="1">
      <alignment horizontal="left" indent="1"/>
    </xf>
    <xf numFmtId="0" fontId="68" fillId="0" borderId="8" xfId="0" applyFont="1" applyBorder="1" applyAlignment="1">
      <alignment horizontal="left" vertical="top" wrapText="1" indent="2"/>
    </xf>
    <xf numFmtId="0" fontId="61" fillId="0" borderId="0" xfId="0" applyFont="1" applyAlignment="1">
      <alignment horizontal="left" wrapText="1"/>
    </xf>
    <xf numFmtId="9" fontId="70" fillId="0" borderId="0" xfId="16" applyFont="1" applyBorder="1" applyAlignment="1">
      <alignment horizontal="center" vertical="top" wrapText="1"/>
    </xf>
    <xf numFmtId="0" fontId="57" fillId="5" borderId="34" xfId="0" applyFont="1" applyFill="1" applyBorder="1" applyAlignment="1">
      <alignment horizontal="center" vertical="top" wrapText="1"/>
    </xf>
    <xf numFmtId="0" fontId="57" fillId="5" borderId="9" xfId="0" applyFont="1" applyFill="1" applyBorder="1" applyAlignment="1">
      <alignment horizontal="center" vertical="top" wrapText="1"/>
    </xf>
    <xf numFmtId="0" fontId="61" fillId="0" borderId="5" xfId="0" applyFont="1" applyBorder="1" applyAlignment="1">
      <alignment horizontal="left" vertical="top" indent="2"/>
    </xf>
    <xf numFmtId="0" fontId="61" fillId="0" borderId="64" xfId="0" applyFont="1" applyBorder="1" applyAlignment="1">
      <alignment horizontal="left" vertical="top" indent="2"/>
    </xf>
    <xf numFmtId="0" fontId="60" fillId="0" borderId="6" xfId="0" applyFont="1" applyBorder="1" applyAlignment="1">
      <alignment horizontal="left" vertical="top" wrapText="1"/>
    </xf>
    <xf numFmtId="0" fontId="60" fillId="0" borderId="0" xfId="0" applyFont="1" applyAlignment="1">
      <alignment horizontal="left" vertical="top" wrapText="1"/>
    </xf>
    <xf numFmtId="0" fontId="69" fillId="9" borderId="44" xfId="0" applyFont="1" applyFill="1" applyBorder="1" applyAlignment="1" applyProtection="1">
      <alignment horizontal="left" vertical="top" wrapText="1"/>
      <protection locked="0"/>
    </xf>
    <xf numFmtId="0" fontId="66" fillId="9" borderId="0" xfId="0" applyFont="1" applyFill="1" applyAlignment="1" applyProtection="1">
      <alignment horizontal="left" vertical="top" wrapText="1"/>
      <protection locked="0"/>
    </xf>
    <xf numFmtId="0" fontId="60" fillId="0" borderId="62" xfId="0" applyFont="1" applyBorder="1" applyAlignment="1" applyProtection="1">
      <alignment wrapText="1"/>
      <protection locked="0"/>
    </xf>
    <xf numFmtId="0" fontId="66" fillId="9" borderId="29" xfId="0" applyFont="1" applyFill="1" applyBorder="1" applyAlignment="1" applyProtection="1">
      <alignment horizontal="left" vertical="top" wrapText="1"/>
      <protection locked="0"/>
    </xf>
    <xf numFmtId="0" fontId="66" fillId="9" borderId="8" xfId="0" applyFont="1" applyFill="1" applyBorder="1" applyAlignment="1" applyProtection="1">
      <alignment horizontal="left" vertical="top" wrapText="1"/>
      <protection locked="0"/>
    </xf>
    <xf numFmtId="0" fontId="60" fillId="0" borderId="50" xfId="0" applyFont="1" applyBorder="1" applyAlignment="1" applyProtection="1">
      <alignment wrapText="1"/>
      <protection locked="0"/>
    </xf>
    <xf numFmtId="0" fontId="57" fillId="5" borderId="14" xfId="0" applyFont="1" applyFill="1" applyBorder="1" applyAlignment="1">
      <alignment horizontal="center" vertical="top" wrapText="1"/>
    </xf>
    <xf numFmtId="0" fontId="57" fillId="5" borderId="15" xfId="0" applyFont="1" applyFill="1" applyBorder="1" applyAlignment="1">
      <alignment horizontal="center" vertical="top" wrapText="1"/>
    </xf>
    <xf numFmtId="0" fontId="57" fillId="5" borderId="46" xfId="0" applyFont="1" applyFill="1" applyBorder="1" applyAlignment="1">
      <alignment horizontal="center" vertical="top" wrapText="1"/>
    </xf>
    <xf numFmtId="0" fontId="61" fillId="0" borderId="40" xfId="0" applyFont="1" applyBorder="1" applyAlignment="1">
      <alignment horizontal="left" vertical="top" indent="2"/>
    </xf>
    <xf numFmtId="0" fontId="61" fillId="0" borderId="47" xfId="0" applyFont="1" applyBorder="1" applyAlignment="1">
      <alignment horizontal="left" vertical="top" indent="2"/>
    </xf>
    <xf numFmtId="0" fontId="61" fillId="0" borderId="48" xfId="0" applyFont="1" applyBorder="1" applyAlignment="1">
      <alignment horizontal="left" vertical="top" indent="2"/>
    </xf>
    <xf numFmtId="0" fontId="61" fillId="0" borderId="35" xfId="0" applyFont="1" applyBorder="1" applyAlignment="1">
      <alignment horizontal="left" vertical="top" indent="2"/>
    </xf>
    <xf numFmtId="0" fontId="61" fillId="0" borderId="18" xfId="0" applyFont="1" applyBorder="1" applyAlignment="1">
      <alignment horizontal="left" vertical="top" indent="2"/>
    </xf>
    <xf numFmtId="0" fontId="61" fillId="0" borderId="3" xfId="0" applyFont="1" applyBorder="1" applyAlignment="1">
      <alignment horizontal="center" vertical="top" wrapText="1"/>
    </xf>
    <xf numFmtId="0" fontId="61" fillId="0" borderId="35" xfId="0" applyFont="1" applyBorder="1" applyAlignment="1">
      <alignment horizontal="center" vertical="top" wrapText="1"/>
    </xf>
    <xf numFmtId="0" fontId="61" fillId="0" borderId="18" xfId="0" applyFont="1" applyBorder="1" applyAlignment="1">
      <alignment horizontal="center" vertical="top" wrapText="1"/>
    </xf>
    <xf numFmtId="0" fontId="61" fillId="0" borderId="18" xfId="0" applyFont="1" applyBorder="1" applyAlignment="1">
      <alignment horizontal="left" vertical="top"/>
    </xf>
    <xf numFmtId="0" fontId="60" fillId="6" borderId="3" xfId="0" applyFont="1" applyFill="1" applyBorder="1" applyAlignment="1">
      <alignment horizontal="left" vertical="top" wrapText="1"/>
    </xf>
    <xf numFmtId="0" fontId="60" fillId="6" borderId="35" xfId="0" applyFont="1" applyFill="1" applyBorder="1" applyAlignment="1">
      <alignment horizontal="left" vertical="top" wrapText="1"/>
    </xf>
    <xf numFmtId="0" fontId="60" fillId="6" borderId="18" xfId="0" applyFont="1" applyFill="1" applyBorder="1" applyAlignment="1">
      <alignment horizontal="left" vertical="top" wrapText="1"/>
    </xf>
    <xf numFmtId="0" fontId="71" fillId="9" borderId="11" xfId="0" applyFont="1" applyFill="1" applyBorder="1" applyAlignment="1" applyProtection="1">
      <alignment horizontal="left" vertical="top" wrapText="1"/>
      <protection locked="0"/>
    </xf>
    <xf numFmtId="0" fontId="66" fillId="9" borderId="12" xfId="0" applyFont="1" applyFill="1" applyBorder="1" applyAlignment="1" applyProtection="1">
      <alignment horizontal="left" vertical="top" wrapText="1"/>
      <protection locked="0"/>
    </xf>
    <xf numFmtId="0" fontId="60" fillId="0" borderId="49" xfId="0" applyFont="1" applyBorder="1" applyAlignment="1" applyProtection="1">
      <alignment wrapText="1"/>
      <protection locked="0"/>
    </xf>
    <xf numFmtId="9" fontId="70" fillId="0" borderId="51" xfId="16" applyFont="1" applyBorder="1" applyAlignment="1">
      <alignment horizontal="center" vertical="top" wrapText="1"/>
    </xf>
    <xf numFmtId="9" fontId="70" fillId="0" borderId="52" xfId="16" applyFont="1" applyBorder="1" applyAlignment="1">
      <alignment horizontal="center" vertical="top" wrapText="1"/>
    </xf>
    <xf numFmtId="0" fontId="71" fillId="9" borderId="44" xfId="0" applyFont="1" applyFill="1" applyBorder="1" applyAlignment="1" applyProtection="1">
      <alignment horizontal="left" vertical="top" wrapText="1"/>
      <protection locked="0"/>
    </xf>
    <xf numFmtId="0" fontId="15" fillId="0" borderId="0" xfId="0" applyFont="1" applyAlignment="1">
      <alignment horizontal="left"/>
    </xf>
    <xf numFmtId="0" fontId="15" fillId="0" borderId="0" xfId="0" applyFont="1" applyAlignment="1">
      <alignment horizontal="left" indent="1"/>
    </xf>
    <xf numFmtId="0" fontId="22" fillId="5" borderId="34" xfId="0" applyFont="1" applyFill="1" applyBorder="1" applyAlignment="1">
      <alignment horizontal="center" vertical="top" wrapText="1"/>
    </xf>
    <xf numFmtId="0" fontId="22" fillId="5" borderId="9" xfId="0" applyFont="1" applyFill="1" applyBorder="1" applyAlignment="1">
      <alignment horizontal="center" vertical="top" wrapText="1"/>
    </xf>
    <xf numFmtId="0" fontId="15" fillId="0" borderId="5" xfId="0" applyFont="1" applyBorder="1" applyAlignment="1">
      <alignment horizontal="left" vertical="top" indent="2"/>
    </xf>
    <xf numFmtId="0" fontId="15" fillId="0" borderId="2" xfId="0" applyFont="1" applyBorder="1" applyAlignment="1">
      <alignment horizontal="left" vertical="top" indent="2"/>
    </xf>
    <xf numFmtId="0" fontId="16" fillId="0" borderId="6" xfId="0" applyFont="1" applyBorder="1" applyAlignment="1">
      <alignment horizontal="left" vertical="top" wrapText="1"/>
    </xf>
    <xf numFmtId="0" fontId="16" fillId="0" borderId="0" xfId="0" applyFont="1" applyAlignment="1">
      <alignment horizontal="left" vertical="top" wrapText="1"/>
    </xf>
    <xf numFmtId="0" fontId="15" fillId="0" borderId="0" xfId="0" applyFont="1" applyAlignment="1">
      <alignment horizontal="left" wrapText="1"/>
    </xf>
    <xf numFmtId="0" fontId="15" fillId="0" borderId="0" xfId="0" applyFont="1" applyAlignment="1">
      <alignment horizontal="left" vertical="top" wrapText="1"/>
    </xf>
  </cellXfs>
  <cellStyles count="559">
    <cellStyle name="20% - Accent1 2" xfId="321" xr:uid="{00000000-0005-0000-0000-000000000000}"/>
    <cellStyle name="20% - Accent1 2 2" xfId="366" xr:uid="{00000000-0005-0000-0000-000000000000}"/>
    <cellStyle name="20% - Accent1 2 3" xfId="412" xr:uid="{00000000-0005-0000-0000-000000000000}"/>
    <cellStyle name="20% - Accent1 2 4" xfId="454" xr:uid="{1FE11F08-3F36-4736-A88A-566B1F428E34}"/>
    <cellStyle name="20% - Accent1 2 5" xfId="498" xr:uid="{1CE88682-4EEB-48F5-9640-4DC1DE8F8E04}"/>
    <cellStyle name="20% - Accent1 2 6" xfId="542" xr:uid="{6998C202-622F-4DCD-A000-4DD41E2C8B95}"/>
    <cellStyle name="20% - Accent1 3" xfId="275" xr:uid="{00000000-0005-0000-0000-000001000000}"/>
    <cellStyle name="20% - Accent1 3 2" xfId="344" xr:uid="{00000000-0005-0000-0000-000001000000}"/>
    <cellStyle name="20% - Accent1 3 3" xfId="390" xr:uid="{00000000-0005-0000-0000-000001000000}"/>
    <cellStyle name="20% - Accent1 3 4" xfId="432" xr:uid="{FE954086-DF0F-42F5-90C8-F2EBE2994345}"/>
    <cellStyle name="20% - Accent1 3 5" xfId="476" xr:uid="{EB32B071-A6FF-45F7-9358-10FD49DD7639}"/>
    <cellStyle name="20% - Accent1 3 6" xfId="520" xr:uid="{399A3EAC-26F1-44D4-A526-D98D918B11D5}"/>
    <cellStyle name="20% - Accent2 2" xfId="323" xr:uid="{00000000-0005-0000-0000-000002000000}"/>
    <cellStyle name="20% - Accent2 2 2" xfId="368" xr:uid="{00000000-0005-0000-0000-000002000000}"/>
    <cellStyle name="20% - Accent2 2 3" xfId="414" xr:uid="{00000000-0005-0000-0000-000002000000}"/>
    <cellStyle name="20% - Accent2 2 4" xfId="456" xr:uid="{AC22EBA1-BF65-46A3-B608-E12C2C8E1BB5}"/>
    <cellStyle name="20% - Accent2 2 5" xfId="500" xr:uid="{9E9A1C7A-E1E8-41AF-8ADA-011BD63344C0}"/>
    <cellStyle name="20% - Accent2 2 6" xfId="544" xr:uid="{FA2DB856-3897-4004-8CD6-110926CE6F64}"/>
    <cellStyle name="20% - Accent2 3" xfId="279" xr:uid="{00000000-0005-0000-0000-000003000000}"/>
    <cellStyle name="20% - Accent2 3 2" xfId="346" xr:uid="{00000000-0005-0000-0000-000003000000}"/>
    <cellStyle name="20% - Accent2 3 3" xfId="392" xr:uid="{00000000-0005-0000-0000-000003000000}"/>
    <cellStyle name="20% - Accent2 3 4" xfId="434" xr:uid="{0EC9D2FA-2B64-460E-8F41-470E15B3F8B8}"/>
    <cellStyle name="20% - Accent2 3 5" xfId="478" xr:uid="{0208EE79-BED7-4024-B62F-37C89B943A7A}"/>
    <cellStyle name="20% - Accent2 3 6" xfId="522" xr:uid="{A4899C12-F1C9-4B20-9DFF-C63CC89F19DB}"/>
    <cellStyle name="20% - Accent3 2" xfId="325" xr:uid="{00000000-0005-0000-0000-000004000000}"/>
    <cellStyle name="20% - Accent3 2 2" xfId="370" xr:uid="{00000000-0005-0000-0000-000004000000}"/>
    <cellStyle name="20% - Accent3 2 3" xfId="416" xr:uid="{00000000-0005-0000-0000-000004000000}"/>
    <cellStyle name="20% - Accent3 2 4" xfId="458" xr:uid="{D7017D44-49B6-4C95-B6D5-E468DB795434}"/>
    <cellStyle name="20% - Accent3 2 5" xfId="502" xr:uid="{3DCFCC63-D257-4198-A77C-B5ACD61B13E6}"/>
    <cellStyle name="20% - Accent3 2 6" xfId="546" xr:uid="{8E76AE23-ECA6-403B-8A99-2E5BCACBC4D3}"/>
    <cellStyle name="20% - Accent3 3" xfId="283" xr:uid="{00000000-0005-0000-0000-000005000000}"/>
    <cellStyle name="20% - Accent3 3 2" xfId="348" xr:uid="{00000000-0005-0000-0000-000005000000}"/>
    <cellStyle name="20% - Accent3 3 3" xfId="394" xr:uid="{00000000-0005-0000-0000-000005000000}"/>
    <cellStyle name="20% - Accent3 3 4" xfId="436" xr:uid="{2C8BC695-D6FE-4E53-AB68-B05D2DC91041}"/>
    <cellStyle name="20% - Accent3 3 5" xfId="480" xr:uid="{3C840D89-E5FF-451C-8062-8E4D5998B45D}"/>
    <cellStyle name="20% - Accent3 3 6" xfId="524" xr:uid="{788A7978-114E-483A-97E9-70FE8A3E4940}"/>
    <cellStyle name="20% - Accent4 2" xfId="327" xr:uid="{00000000-0005-0000-0000-000006000000}"/>
    <cellStyle name="20% - Accent4 2 2" xfId="372" xr:uid="{00000000-0005-0000-0000-000006000000}"/>
    <cellStyle name="20% - Accent4 2 3" xfId="418" xr:uid="{00000000-0005-0000-0000-000006000000}"/>
    <cellStyle name="20% - Accent4 2 4" xfId="460" xr:uid="{0EB84BE9-69D4-4ED9-AED5-A234E029A267}"/>
    <cellStyle name="20% - Accent4 2 5" xfId="504" xr:uid="{E5811A30-8586-49E6-9972-9805AB223CAF}"/>
    <cellStyle name="20% - Accent4 2 6" xfId="548" xr:uid="{C616B2E1-8504-4C37-BA67-DD152BDDADD5}"/>
    <cellStyle name="20% - Accent4 3" xfId="287" xr:uid="{00000000-0005-0000-0000-000007000000}"/>
    <cellStyle name="20% - Accent4 3 2" xfId="350" xr:uid="{00000000-0005-0000-0000-000007000000}"/>
    <cellStyle name="20% - Accent4 3 3" xfId="396" xr:uid="{00000000-0005-0000-0000-000007000000}"/>
    <cellStyle name="20% - Accent4 3 4" xfId="438" xr:uid="{04C8BF5F-BBE4-403E-9ECD-7BC571915D57}"/>
    <cellStyle name="20% - Accent4 3 5" xfId="482" xr:uid="{D4BE6471-61FD-4FF8-B43B-2B62E49516E3}"/>
    <cellStyle name="20% - Accent4 3 6" xfId="526" xr:uid="{D944F90A-BC69-4B0B-A94C-DC93F459D18A}"/>
    <cellStyle name="20% - Accent5 2" xfId="329" xr:uid="{00000000-0005-0000-0000-000008000000}"/>
    <cellStyle name="20% - Accent5 2 2" xfId="374" xr:uid="{00000000-0005-0000-0000-000008000000}"/>
    <cellStyle name="20% - Accent5 2 3" xfId="420" xr:uid="{00000000-0005-0000-0000-000008000000}"/>
    <cellStyle name="20% - Accent5 2 4" xfId="462" xr:uid="{12A9F576-F781-44A4-8E49-E74D84188474}"/>
    <cellStyle name="20% - Accent5 2 5" xfId="506" xr:uid="{23EEE57F-DB29-4461-B2DA-6ECEB7FF0B55}"/>
    <cellStyle name="20% - Accent5 2 6" xfId="550" xr:uid="{615BAA27-0B51-4CE2-81B8-C715E98EB37B}"/>
    <cellStyle name="20% - Accent5 3" xfId="291" xr:uid="{00000000-0005-0000-0000-000009000000}"/>
    <cellStyle name="20% - Accent5 3 2" xfId="352" xr:uid="{00000000-0005-0000-0000-000009000000}"/>
    <cellStyle name="20% - Accent5 3 3" xfId="398" xr:uid="{00000000-0005-0000-0000-000009000000}"/>
    <cellStyle name="20% - Accent5 3 4" xfId="440" xr:uid="{19471A31-2C71-473A-928B-3CC4785FAEB3}"/>
    <cellStyle name="20% - Accent5 3 5" xfId="484" xr:uid="{0924B8AC-1406-4714-B301-6D3956F2C454}"/>
    <cellStyle name="20% - Accent5 3 6" xfId="528" xr:uid="{69A37624-3D14-44A7-A7B8-46219BB0AE3B}"/>
    <cellStyle name="20% - Accent6 2" xfId="331" xr:uid="{00000000-0005-0000-0000-00000A000000}"/>
    <cellStyle name="20% - Accent6 2 2" xfId="376" xr:uid="{00000000-0005-0000-0000-00000A000000}"/>
    <cellStyle name="20% - Accent6 2 3" xfId="422" xr:uid="{00000000-0005-0000-0000-00000A000000}"/>
    <cellStyle name="20% - Accent6 2 4" xfId="464" xr:uid="{01F72461-C6E1-4B2A-B0C5-8A5621CE099D}"/>
    <cellStyle name="20% - Accent6 2 5" xfId="508" xr:uid="{F15D8E4C-D422-46B0-974D-5AA77B4EAFD8}"/>
    <cellStyle name="20% - Accent6 2 6" xfId="552" xr:uid="{E1D74662-5AE8-4F13-A73C-EF5202609001}"/>
    <cellStyle name="20% - Accent6 3" xfId="295" xr:uid="{00000000-0005-0000-0000-00000B000000}"/>
    <cellStyle name="20% - Accent6 3 2" xfId="354" xr:uid="{00000000-0005-0000-0000-00000B000000}"/>
    <cellStyle name="20% - Accent6 3 3" xfId="400" xr:uid="{00000000-0005-0000-0000-00000B000000}"/>
    <cellStyle name="20% - Accent6 3 4" xfId="442" xr:uid="{60F5CF4F-CDD6-415E-ADCB-952C3D6CE4BB}"/>
    <cellStyle name="20% - Accent6 3 5" xfId="486" xr:uid="{ED3A52B5-E42E-4D39-A1CF-58CDAD942C04}"/>
    <cellStyle name="20% - Accent6 3 6" xfId="530" xr:uid="{FE7558BE-5BD2-479F-A142-0F01211923C2}"/>
    <cellStyle name="40% - Accent1 2" xfId="322" xr:uid="{00000000-0005-0000-0000-00000C000000}"/>
    <cellStyle name="40% - Accent1 2 2" xfId="367" xr:uid="{00000000-0005-0000-0000-00000C000000}"/>
    <cellStyle name="40% - Accent1 2 3" xfId="413" xr:uid="{00000000-0005-0000-0000-00000C000000}"/>
    <cellStyle name="40% - Accent1 2 4" xfId="455" xr:uid="{8F42DAA1-7E25-4171-8A70-69536182F2FE}"/>
    <cellStyle name="40% - Accent1 2 5" xfId="499" xr:uid="{1F6EED2D-D9D0-4568-AB35-F9DE95B10E93}"/>
    <cellStyle name="40% - Accent1 2 6" xfId="543" xr:uid="{81CC27EB-265A-452E-9A9F-E90DAA2F1B74}"/>
    <cellStyle name="40% - Accent1 3" xfId="276" xr:uid="{00000000-0005-0000-0000-00000D000000}"/>
    <cellStyle name="40% - Accent1 3 2" xfId="345" xr:uid="{00000000-0005-0000-0000-00000D000000}"/>
    <cellStyle name="40% - Accent1 3 3" xfId="391" xr:uid="{00000000-0005-0000-0000-00000D000000}"/>
    <cellStyle name="40% - Accent1 3 4" xfId="433" xr:uid="{C1C32456-9FDF-41FF-929D-30A90D7B6F6C}"/>
    <cellStyle name="40% - Accent1 3 5" xfId="477" xr:uid="{B88F94DE-4DBD-4DA6-9E9B-B83E8405F33B}"/>
    <cellStyle name="40% - Accent1 3 6" xfId="521" xr:uid="{2DA2B5BF-651A-4ADA-BE5C-2AB6CF08373E}"/>
    <cellStyle name="40% - Accent2 2" xfId="324" xr:uid="{00000000-0005-0000-0000-00000E000000}"/>
    <cellStyle name="40% - Accent2 2 2" xfId="369" xr:uid="{00000000-0005-0000-0000-00000E000000}"/>
    <cellStyle name="40% - Accent2 2 3" xfId="415" xr:uid="{00000000-0005-0000-0000-00000E000000}"/>
    <cellStyle name="40% - Accent2 2 4" xfId="457" xr:uid="{5F3865CF-83EB-499C-A29E-15C8C9109808}"/>
    <cellStyle name="40% - Accent2 2 5" xfId="501" xr:uid="{C567C0BD-DEC0-404A-865F-F819960DC886}"/>
    <cellStyle name="40% - Accent2 2 6" xfId="545" xr:uid="{21D49E34-0F06-4A34-A5AE-91DB66533159}"/>
    <cellStyle name="40% - Accent2 3" xfId="280" xr:uid="{00000000-0005-0000-0000-00000F000000}"/>
    <cellStyle name="40% - Accent2 3 2" xfId="347" xr:uid="{00000000-0005-0000-0000-00000F000000}"/>
    <cellStyle name="40% - Accent2 3 3" xfId="393" xr:uid="{00000000-0005-0000-0000-00000F000000}"/>
    <cellStyle name="40% - Accent2 3 4" xfId="435" xr:uid="{FBF7DC0B-FDCA-45CE-9F53-BE0DCB9CE331}"/>
    <cellStyle name="40% - Accent2 3 5" xfId="479" xr:uid="{561CD316-A557-473F-BCC6-03D850B664D6}"/>
    <cellStyle name="40% - Accent2 3 6" xfId="523" xr:uid="{F8570CB9-3930-4081-953D-B58636157221}"/>
    <cellStyle name="40% - Accent3 2" xfId="326" xr:uid="{00000000-0005-0000-0000-000010000000}"/>
    <cellStyle name="40% - Accent3 2 2" xfId="371" xr:uid="{00000000-0005-0000-0000-000010000000}"/>
    <cellStyle name="40% - Accent3 2 3" xfId="417" xr:uid="{00000000-0005-0000-0000-000010000000}"/>
    <cellStyle name="40% - Accent3 2 4" xfId="459" xr:uid="{DCB14866-6AEB-4D5E-B3DF-0D8D570AD9DB}"/>
    <cellStyle name="40% - Accent3 2 5" xfId="503" xr:uid="{5DD2DA79-2BF5-4CFE-900D-8A5B3B0B8E72}"/>
    <cellStyle name="40% - Accent3 2 6" xfId="547" xr:uid="{A36C1CFB-FE88-4AD2-8E47-A8017A193393}"/>
    <cellStyle name="40% - Accent3 3" xfId="284" xr:uid="{00000000-0005-0000-0000-000011000000}"/>
    <cellStyle name="40% - Accent3 3 2" xfId="349" xr:uid="{00000000-0005-0000-0000-000011000000}"/>
    <cellStyle name="40% - Accent3 3 3" xfId="395" xr:uid="{00000000-0005-0000-0000-000011000000}"/>
    <cellStyle name="40% - Accent3 3 4" xfId="437" xr:uid="{A97CFB7E-915F-4CD5-845F-501E4F85D04A}"/>
    <cellStyle name="40% - Accent3 3 5" xfId="481" xr:uid="{F365B445-5907-424A-939C-90ACCEADB393}"/>
    <cellStyle name="40% - Accent3 3 6" xfId="525" xr:uid="{6B576A83-C55C-4AE2-A387-B2C040D582A0}"/>
    <cellStyle name="40% - Accent4 2" xfId="328" xr:uid="{00000000-0005-0000-0000-000012000000}"/>
    <cellStyle name="40% - Accent4 2 2" xfId="373" xr:uid="{00000000-0005-0000-0000-000012000000}"/>
    <cellStyle name="40% - Accent4 2 3" xfId="419" xr:uid="{00000000-0005-0000-0000-000012000000}"/>
    <cellStyle name="40% - Accent4 2 4" xfId="461" xr:uid="{E6981244-15B5-4594-A6CD-1F953CD2458E}"/>
    <cellStyle name="40% - Accent4 2 5" xfId="505" xr:uid="{BB8754C8-521E-42A0-84C8-B1D1159BE58A}"/>
    <cellStyle name="40% - Accent4 2 6" xfId="549" xr:uid="{CC409C77-E93A-4309-89ED-5521E1DE139C}"/>
    <cellStyle name="40% - Accent4 3" xfId="288" xr:uid="{00000000-0005-0000-0000-000013000000}"/>
    <cellStyle name="40% - Accent4 3 2" xfId="351" xr:uid="{00000000-0005-0000-0000-000013000000}"/>
    <cellStyle name="40% - Accent4 3 3" xfId="397" xr:uid="{00000000-0005-0000-0000-000013000000}"/>
    <cellStyle name="40% - Accent4 3 4" xfId="439" xr:uid="{A3AE1D10-6B78-4822-B1E2-435D586C9628}"/>
    <cellStyle name="40% - Accent4 3 5" xfId="483" xr:uid="{FBC2D5F7-8632-4A6C-8FC3-9CE3693ACAEA}"/>
    <cellStyle name="40% - Accent4 3 6" xfId="527" xr:uid="{60CB3651-0825-4511-9B5B-A067F143A9DD}"/>
    <cellStyle name="40% - Accent5 2" xfId="330" xr:uid="{00000000-0005-0000-0000-000014000000}"/>
    <cellStyle name="40% - Accent5 2 2" xfId="375" xr:uid="{00000000-0005-0000-0000-000014000000}"/>
    <cellStyle name="40% - Accent5 2 3" xfId="421" xr:uid="{00000000-0005-0000-0000-000014000000}"/>
    <cellStyle name="40% - Accent5 2 4" xfId="463" xr:uid="{BA8271C2-8769-4AC6-82EC-36EDCD59D3FA}"/>
    <cellStyle name="40% - Accent5 2 5" xfId="507" xr:uid="{BA7C62AD-9B06-4145-B60E-ABC7060A3382}"/>
    <cellStyle name="40% - Accent5 2 6" xfId="551" xr:uid="{5A98F372-5515-4F0E-BA12-039D13851E71}"/>
    <cellStyle name="40% - Accent5 3" xfId="292" xr:uid="{00000000-0005-0000-0000-000015000000}"/>
    <cellStyle name="40% - Accent5 3 2" xfId="353" xr:uid="{00000000-0005-0000-0000-000015000000}"/>
    <cellStyle name="40% - Accent5 3 3" xfId="399" xr:uid="{00000000-0005-0000-0000-000015000000}"/>
    <cellStyle name="40% - Accent5 3 4" xfId="441" xr:uid="{D6B0E4E6-C0FA-49A8-9C66-A2F15C3D1299}"/>
    <cellStyle name="40% - Accent5 3 5" xfId="485" xr:uid="{2F56EB7E-8C7B-4413-9947-4A47FC49BC13}"/>
    <cellStyle name="40% - Accent5 3 6" xfId="529" xr:uid="{F9BDD4AD-0584-483C-9FFF-D76B296448DF}"/>
    <cellStyle name="40% - Accent6 2" xfId="332" xr:uid="{00000000-0005-0000-0000-000016000000}"/>
    <cellStyle name="40% - Accent6 2 2" xfId="377" xr:uid="{00000000-0005-0000-0000-000016000000}"/>
    <cellStyle name="40% - Accent6 2 3" xfId="423" xr:uid="{00000000-0005-0000-0000-000016000000}"/>
    <cellStyle name="40% - Accent6 2 4" xfId="465" xr:uid="{87C3A4C0-CC13-4FDC-A231-427ACE2F4A00}"/>
    <cellStyle name="40% - Accent6 2 5" xfId="509" xr:uid="{3A9B2F4C-EF0E-4A27-889D-115AC46528F1}"/>
    <cellStyle name="40% - Accent6 2 6" xfId="553" xr:uid="{2627C439-6620-4EC3-924E-8C3AE0579927}"/>
    <cellStyle name="40% - Accent6 3" xfId="296" xr:uid="{00000000-0005-0000-0000-000017000000}"/>
    <cellStyle name="40% - Accent6 3 2" xfId="355" xr:uid="{00000000-0005-0000-0000-000017000000}"/>
    <cellStyle name="40% - Accent6 3 3" xfId="401" xr:uid="{00000000-0005-0000-0000-000017000000}"/>
    <cellStyle name="40% - Accent6 3 4" xfId="443" xr:uid="{2802C112-FE30-4715-99F0-BDEBF642BCCA}"/>
    <cellStyle name="40% - Accent6 3 5" xfId="487" xr:uid="{C3A1F9E1-1F42-4D17-874D-492137534E57}"/>
    <cellStyle name="40% - Accent6 3 6" xfId="531" xr:uid="{8306B5BB-E57D-4177-813C-C7E2201B2D88}"/>
    <cellStyle name="60% - Accent1 2" xfId="277" xr:uid="{00000000-0005-0000-0000-000018000000}"/>
    <cellStyle name="60% - Accent2 2" xfId="281" xr:uid="{00000000-0005-0000-0000-000019000000}"/>
    <cellStyle name="60% - Accent3 2" xfId="285" xr:uid="{00000000-0005-0000-0000-00001A000000}"/>
    <cellStyle name="60% - Accent4 2" xfId="289" xr:uid="{00000000-0005-0000-0000-00001B000000}"/>
    <cellStyle name="60% - Accent5 2" xfId="293" xr:uid="{00000000-0005-0000-0000-00001C000000}"/>
    <cellStyle name="60% - Accent6 2" xfId="297" xr:uid="{00000000-0005-0000-0000-00001D000000}"/>
    <cellStyle name="Accent1 2" xfId="274" xr:uid="{00000000-0005-0000-0000-00001E000000}"/>
    <cellStyle name="Accent2 2" xfId="278" xr:uid="{00000000-0005-0000-0000-00001F000000}"/>
    <cellStyle name="Accent3 2" xfId="282" xr:uid="{00000000-0005-0000-0000-000020000000}"/>
    <cellStyle name="Accent4 2" xfId="286" xr:uid="{00000000-0005-0000-0000-000021000000}"/>
    <cellStyle name="Accent5 2" xfId="290" xr:uid="{00000000-0005-0000-0000-000022000000}"/>
    <cellStyle name="Accent6 2" xfId="294" xr:uid="{00000000-0005-0000-0000-000023000000}"/>
    <cellStyle name="Bad 2" xfId="264" xr:uid="{00000000-0005-0000-0000-000024000000}"/>
    <cellStyle name="Calculation 2" xfId="268" xr:uid="{00000000-0005-0000-0000-000025000000}"/>
    <cellStyle name="Check Cell 2" xfId="270" xr:uid="{00000000-0005-0000-0000-000026000000}"/>
    <cellStyle name="Comma" xfId="1" builtinId="3"/>
    <cellStyle name="Comma 10" xfId="66" xr:uid="{00000000-0005-0000-0000-000001000000}"/>
    <cellStyle name="Comma 11" xfId="67" xr:uid="{00000000-0005-0000-0000-000002000000}"/>
    <cellStyle name="Comma 12" xfId="68" xr:uid="{00000000-0005-0000-0000-000003000000}"/>
    <cellStyle name="Comma 13" xfId="69" xr:uid="{00000000-0005-0000-0000-000004000000}"/>
    <cellStyle name="Comma 14" xfId="70" xr:uid="{00000000-0005-0000-0000-000005000000}"/>
    <cellStyle name="Comma 15" xfId="71" xr:uid="{00000000-0005-0000-0000-000006000000}"/>
    <cellStyle name="Comma 16" xfId="72" xr:uid="{00000000-0005-0000-0000-000007000000}"/>
    <cellStyle name="Comma 17" xfId="73" xr:uid="{00000000-0005-0000-0000-000008000000}"/>
    <cellStyle name="Comma 18" xfId="74" xr:uid="{00000000-0005-0000-0000-000009000000}"/>
    <cellStyle name="Comma 19" xfId="75" xr:uid="{00000000-0005-0000-0000-00000A000000}"/>
    <cellStyle name="Comma 2" xfId="2" xr:uid="{00000000-0005-0000-0000-00000B000000}"/>
    <cellStyle name="Comma 2 10" xfId="76" xr:uid="{00000000-0005-0000-0000-00000C000000}"/>
    <cellStyle name="Comma 2 11" xfId="77" xr:uid="{00000000-0005-0000-0000-00000D000000}"/>
    <cellStyle name="Comma 2 12" xfId="78" xr:uid="{00000000-0005-0000-0000-00000E000000}"/>
    <cellStyle name="Comma 2 13" xfId="79" xr:uid="{00000000-0005-0000-0000-00000F000000}"/>
    <cellStyle name="Comma 2 14" xfId="80" xr:uid="{00000000-0005-0000-0000-000010000000}"/>
    <cellStyle name="Comma 2 15" xfId="81" xr:uid="{00000000-0005-0000-0000-000011000000}"/>
    <cellStyle name="Comma 2 16" xfId="82" xr:uid="{00000000-0005-0000-0000-000012000000}"/>
    <cellStyle name="Comma 2 17" xfId="83" xr:uid="{00000000-0005-0000-0000-000013000000}"/>
    <cellStyle name="Comma 2 18" xfId="84" xr:uid="{00000000-0005-0000-0000-000014000000}"/>
    <cellStyle name="Comma 2 19" xfId="85" xr:uid="{00000000-0005-0000-0000-000015000000}"/>
    <cellStyle name="Comma 2 2" xfId="23" xr:uid="{00000000-0005-0000-0000-000016000000}"/>
    <cellStyle name="Comma 2 20" xfId="86" xr:uid="{00000000-0005-0000-0000-000017000000}"/>
    <cellStyle name="Comma 2 21" xfId="87" xr:uid="{00000000-0005-0000-0000-000018000000}"/>
    <cellStyle name="Comma 2 22" xfId="88" xr:uid="{00000000-0005-0000-0000-000019000000}"/>
    <cellStyle name="Comma 2 23" xfId="89" xr:uid="{00000000-0005-0000-0000-00001A000000}"/>
    <cellStyle name="Comma 2 24" xfId="90" xr:uid="{00000000-0005-0000-0000-00001B000000}"/>
    <cellStyle name="Comma 2 25" xfId="299" xr:uid="{00000000-0005-0000-0000-000043000000}"/>
    <cellStyle name="Comma 2 26" xfId="254" xr:uid="{00000000-0005-0000-0000-000032000000}"/>
    <cellStyle name="Comma 2 27" xfId="341" xr:uid="{00000000-0005-0000-0000-000032000000}"/>
    <cellStyle name="Comma 2 28" xfId="387" xr:uid="{00000000-0005-0000-0000-000032000000}"/>
    <cellStyle name="Comma 2 29" xfId="429" xr:uid="{B242BFF4-F088-48D9-9787-DBB36E7AD795}"/>
    <cellStyle name="Comma 2 3" xfId="21" xr:uid="{00000000-0005-0000-0000-00001C000000}"/>
    <cellStyle name="Comma 2 30" xfId="473" xr:uid="{0845CF52-1817-4AEC-8A7F-5251F43AB76D}"/>
    <cellStyle name="Comma 2 31" xfId="517" xr:uid="{81ABACAE-E3E1-4709-A1A0-F4A3270E30F1}"/>
    <cellStyle name="Comma 2 4" xfId="43" xr:uid="{00000000-0005-0000-0000-00001D000000}"/>
    <cellStyle name="Comma 2 5" xfId="49" xr:uid="{00000000-0005-0000-0000-00001E000000}"/>
    <cellStyle name="Comma 2 6" xfId="48" xr:uid="{00000000-0005-0000-0000-00001F000000}"/>
    <cellStyle name="Comma 2 7" xfId="53" xr:uid="{00000000-0005-0000-0000-000020000000}"/>
    <cellStyle name="Comma 2 8" xfId="91" xr:uid="{00000000-0005-0000-0000-000021000000}"/>
    <cellStyle name="Comma 2 9" xfId="92" xr:uid="{00000000-0005-0000-0000-000022000000}"/>
    <cellStyle name="Comma 20" xfId="93" xr:uid="{00000000-0005-0000-0000-000023000000}"/>
    <cellStyle name="Comma 21" xfId="253" xr:uid="{00000000-0005-0000-0000-00004C010000}"/>
    <cellStyle name="Comma 22" xfId="340" xr:uid="{00000000-0005-0000-0000-000094010000}"/>
    <cellStyle name="Comma 23" xfId="386" xr:uid="{00000000-0005-0000-0000-0000C3010000}"/>
    <cellStyle name="Comma 24" xfId="428" xr:uid="{02459A4D-ADD4-45C0-AF5B-D24BBF601127}"/>
    <cellStyle name="Comma 25" xfId="472" xr:uid="{2E9923A3-8977-48AF-92EF-8575C1251BB1}"/>
    <cellStyle name="Comma 26" xfId="516" xr:uid="{1805E256-638E-4DE0-8AFC-388842B9CADC}"/>
    <cellStyle name="Comma 3" xfId="3" xr:uid="{00000000-0005-0000-0000-000024000000}"/>
    <cellStyle name="Comma 3 2" xfId="24" xr:uid="{00000000-0005-0000-0000-000025000000}"/>
    <cellStyle name="Comma 3 3" xfId="25" xr:uid="{00000000-0005-0000-0000-000026000000}"/>
    <cellStyle name="Comma 3 4" xfId="44" xr:uid="{00000000-0005-0000-0000-000027000000}"/>
    <cellStyle name="Comma 3 5" xfId="50" xr:uid="{00000000-0005-0000-0000-000028000000}"/>
    <cellStyle name="Comma 3 6" xfId="51" xr:uid="{00000000-0005-0000-0000-000029000000}"/>
    <cellStyle name="Comma 3 7" xfId="47" xr:uid="{00000000-0005-0000-0000-00002A000000}"/>
    <cellStyle name="Comma 4" xfId="94" xr:uid="{00000000-0005-0000-0000-00002B000000}"/>
    <cellStyle name="Comma 5" xfId="95" xr:uid="{00000000-0005-0000-0000-00002C000000}"/>
    <cellStyle name="Comma 6" xfId="96" xr:uid="{00000000-0005-0000-0000-00002D000000}"/>
    <cellStyle name="Comma 7" xfId="300" xr:uid="{00000000-0005-0000-0000-000056000000}"/>
    <cellStyle name="Comma 8" xfId="311" xr:uid="{00000000-0005-0000-0000-000057000000}"/>
    <cellStyle name="Comma 9" xfId="97" xr:uid="{00000000-0005-0000-0000-00002E000000}"/>
    <cellStyle name="Comma0" xfId="4" xr:uid="{00000000-0005-0000-0000-00002F000000}"/>
    <cellStyle name="Currency" xfId="5" builtinId="4"/>
    <cellStyle name="Currency 10" xfId="98" xr:uid="{00000000-0005-0000-0000-000031000000}"/>
    <cellStyle name="Currency 10 2" xfId="514" xr:uid="{6AA1947F-A55D-4419-AE17-6BBE189DAABE}"/>
    <cellStyle name="Currency 11" xfId="99" xr:uid="{00000000-0005-0000-0000-000032000000}"/>
    <cellStyle name="Currency 12" xfId="100" xr:uid="{00000000-0005-0000-0000-000033000000}"/>
    <cellStyle name="Currency 13" xfId="101" xr:uid="{00000000-0005-0000-0000-000034000000}"/>
    <cellStyle name="Currency 14" xfId="102" xr:uid="{00000000-0005-0000-0000-000035000000}"/>
    <cellStyle name="Currency 15" xfId="103" xr:uid="{00000000-0005-0000-0000-000036000000}"/>
    <cellStyle name="Currency 16" xfId="104" xr:uid="{00000000-0005-0000-0000-000037000000}"/>
    <cellStyle name="Currency 17" xfId="105" xr:uid="{00000000-0005-0000-0000-000038000000}"/>
    <cellStyle name="Currency 18" xfId="106" xr:uid="{00000000-0005-0000-0000-000039000000}"/>
    <cellStyle name="Currency 19" xfId="107" xr:uid="{00000000-0005-0000-0000-00003A000000}"/>
    <cellStyle name="Currency 2" xfId="6" xr:uid="{00000000-0005-0000-0000-00003B000000}"/>
    <cellStyle name="Currency 2 10" xfId="108" xr:uid="{00000000-0005-0000-0000-00003C000000}"/>
    <cellStyle name="Currency 2 11" xfId="109" xr:uid="{00000000-0005-0000-0000-00003D000000}"/>
    <cellStyle name="Currency 2 12" xfId="110" xr:uid="{00000000-0005-0000-0000-00003E000000}"/>
    <cellStyle name="Currency 2 13" xfId="111" xr:uid="{00000000-0005-0000-0000-00003F000000}"/>
    <cellStyle name="Currency 2 14" xfId="112" xr:uid="{00000000-0005-0000-0000-000040000000}"/>
    <cellStyle name="Currency 2 15" xfId="113" xr:uid="{00000000-0005-0000-0000-000041000000}"/>
    <cellStyle name="Currency 2 16" xfId="114" xr:uid="{00000000-0005-0000-0000-000042000000}"/>
    <cellStyle name="Currency 2 17" xfId="115" xr:uid="{00000000-0005-0000-0000-000043000000}"/>
    <cellStyle name="Currency 2 18" xfId="116" xr:uid="{00000000-0005-0000-0000-000044000000}"/>
    <cellStyle name="Currency 2 19" xfId="117" xr:uid="{00000000-0005-0000-0000-000045000000}"/>
    <cellStyle name="Currency 2 2" xfId="26" xr:uid="{00000000-0005-0000-0000-000046000000}"/>
    <cellStyle name="Currency 2 20" xfId="118" xr:uid="{00000000-0005-0000-0000-000047000000}"/>
    <cellStyle name="Currency 2 21" xfId="119" xr:uid="{00000000-0005-0000-0000-000048000000}"/>
    <cellStyle name="Currency 2 22" xfId="120" xr:uid="{00000000-0005-0000-0000-000049000000}"/>
    <cellStyle name="Currency 2 23" xfId="121" xr:uid="{00000000-0005-0000-0000-00004A000000}"/>
    <cellStyle name="Currency 2 24" xfId="122" xr:uid="{00000000-0005-0000-0000-00004B000000}"/>
    <cellStyle name="Currency 2 3" xfId="37" xr:uid="{00000000-0005-0000-0000-00004C000000}"/>
    <cellStyle name="Currency 2 4" xfId="38" xr:uid="{00000000-0005-0000-0000-00004D000000}"/>
    <cellStyle name="Currency 2 5" xfId="52" xr:uid="{00000000-0005-0000-0000-00004E000000}"/>
    <cellStyle name="Currency 2 6" xfId="57" xr:uid="{00000000-0005-0000-0000-00004F000000}"/>
    <cellStyle name="Currency 2 7" xfId="61" xr:uid="{00000000-0005-0000-0000-000050000000}"/>
    <cellStyle name="Currency 2 8" xfId="123" xr:uid="{00000000-0005-0000-0000-000051000000}"/>
    <cellStyle name="Currency 2 9" xfId="124" xr:uid="{00000000-0005-0000-0000-000052000000}"/>
    <cellStyle name="Currency 3" xfId="125" xr:uid="{00000000-0005-0000-0000-000053000000}"/>
    <cellStyle name="Currency 4" xfId="126" xr:uid="{00000000-0005-0000-0000-000054000000}"/>
    <cellStyle name="Currency 5" xfId="127" xr:uid="{00000000-0005-0000-0000-000055000000}"/>
    <cellStyle name="Currency 7" xfId="128" xr:uid="{00000000-0005-0000-0000-000056000000}"/>
    <cellStyle name="Currency 8" xfId="129" xr:uid="{00000000-0005-0000-0000-000057000000}"/>
    <cellStyle name="Currency 9" xfId="130" xr:uid="{00000000-0005-0000-0000-000058000000}"/>
    <cellStyle name="Currency0" xfId="7" xr:uid="{00000000-0005-0000-0000-000059000000}"/>
    <cellStyle name="Date" xfId="8" xr:uid="{00000000-0005-0000-0000-00005A000000}"/>
    <cellStyle name="Explanatory Text 2" xfId="272" xr:uid="{00000000-0005-0000-0000-000084000000}"/>
    <cellStyle name="Fixed" xfId="9" xr:uid="{00000000-0005-0000-0000-00005B000000}"/>
    <cellStyle name="Followed Hyperlink 2" xfId="316" xr:uid="{00000000-0005-0000-0000-000052010000}"/>
    <cellStyle name="Good 2" xfId="263" xr:uid="{00000000-0005-0000-0000-000087000000}"/>
    <cellStyle name="Heading 1" xfId="10" builtinId="16" customBuiltin="1"/>
    <cellStyle name="Heading 1 10" xfId="131" xr:uid="{00000000-0005-0000-0000-00005D000000}"/>
    <cellStyle name="Heading 1 11" xfId="132" xr:uid="{00000000-0005-0000-0000-00005E000000}"/>
    <cellStyle name="Heading 1 12" xfId="133" xr:uid="{00000000-0005-0000-0000-00005F000000}"/>
    <cellStyle name="Heading 1 13" xfId="134" xr:uid="{00000000-0005-0000-0000-000060000000}"/>
    <cellStyle name="Heading 1 14" xfId="135" xr:uid="{00000000-0005-0000-0000-000061000000}"/>
    <cellStyle name="Heading 1 15" xfId="136" xr:uid="{00000000-0005-0000-0000-000062000000}"/>
    <cellStyle name="Heading 1 16" xfId="137" xr:uid="{00000000-0005-0000-0000-000063000000}"/>
    <cellStyle name="Heading 1 17" xfId="138" xr:uid="{00000000-0005-0000-0000-000064000000}"/>
    <cellStyle name="Heading 1 18" xfId="139" xr:uid="{00000000-0005-0000-0000-000065000000}"/>
    <cellStyle name="Heading 1 19" xfId="140" xr:uid="{00000000-0005-0000-0000-000066000000}"/>
    <cellStyle name="Heading 1 2" xfId="141" xr:uid="{00000000-0005-0000-0000-000067000000}"/>
    <cellStyle name="Heading 1 20" xfId="259" xr:uid="{00000000-0005-0000-0000-000093000000}"/>
    <cellStyle name="Heading 1 3" xfId="142" xr:uid="{00000000-0005-0000-0000-000068000000}"/>
    <cellStyle name="Heading 1 4" xfId="143" xr:uid="{00000000-0005-0000-0000-000069000000}"/>
    <cellStyle name="Heading 1 5" xfId="144" xr:uid="{00000000-0005-0000-0000-00006A000000}"/>
    <cellStyle name="Heading 1 6" xfId="145" xr:uid="{00000000-0005-0000-0000-00006B000000}"/>
    <cellStyle name="Heading 1 7" xfId="146" xr:uid="{00000000-0005-0000-0000-00006C000000}"/>
    <cellStyle name="Heading 1 8" xfId="147" xr:uid="{00000000-0005-0000-0000-00006D000000}"/>
    <cellStyle name="Heading 1 9" xfId="148" xr:uid="{00000000-0005-0000-0000-00006E000000}"/>
    <cellStyle name="Heading 2" xfId="11" builtinId="17" customBuiltin="1"/>
    <cellStyle name="Heading 2 10" xfId="149" xr:uid="{00000000-0005-0000-0000-000070000000}"/>
    <cellStyle name="Heading 2 11" xfId="150" xr:uid="{00000000-0005-0000-0000-000071000000}"/>
    <cellStyle name="Heading 2 12" xfId="151" xr:uid="{00000000-0005-0000-0000-000072000000}"/>
    <cellStyle name="Heading 2 13" xfId="152" xr:uid="{00000000-0005-0000-0000-000073000000}"/>
    <cellStyle name="Heading 2 14" xfId="153" xr:uid="{00000000-0005-0000-0000-000074000000}"/>
    <cellStyle name="Heading 2 15" xfId="154" xr:uid="{00000000-0005-0000-0000-000075000000}"/>
    <cellStyle name="Heading 2 16" xfId="155" xr:uid="{00000000-0005-0000-0000-000076000000}"/>
    <cellStyle name="Heading 2 17" xfId="156" xr:uid="{00000000-0005-0000-0000-000077000000}"/>
    <cellStyle name="Heading 2 18" xfId="157" xr:uid="{00000000-0005-0000-0000-000078000000}"/>
    <cellStyle name="Heading 2 19" xfId="158" xr:uid="{00000000-0005-0000-0000-000079000000}"/>
    <cellStyle name="Heading 2 2" xfId="159" xr:uid="{00000000-0005-0000-0000-00007A000000}"/>
    <cellStyle name="Heading 2 20" xfId="260" xr:uid="{00000000-0005-0000-0000-0000A6000000}"/>
    <cellStyle name="Heading 2 3" xfId="160" xr:uid="{00000000-0005-0000-0000-00007B000000}"/>
    <cellStyle name="Heading 2 4" xfId="161" xr:uid="{00000000-0005-0000-0000-00007C000000}"/>
    <cellStyle name="Heading 2 5" xfId="162" xr:uid="{00000000-0005-0000-0000-00007D000000}"/>
    <cellStyle name="Heading 2 6" xfId="163" xr:uid="{00000000-0005-0000-0000-00007E000000}"/>
    <cellStyle name="Heading 2 7" xfId="164" xr:uid="{00000000-0005-0000-0000-00007F000000}"/>
    <cellStyle name="Heading 2 8" xfId="165" xr:uid="{00000000-0005-0000-0000-000080000000}"/>
    <cellStyle name="Heading 2 9" xfId="166" xr:uid="{00000000-0005-0000-0000-000081000000}"/>
    <cellStyle name="Heading 3 2" xfId="261" xr:uid="{00000000-0005-0000-0000-0000AE000000}"/>
    <cellStyle name="Heading 4 2" xfId="262" xr:uid="{00000000-0005-0000-0000-0000AF000000}"/>
    <cellStyle name="Hyperlink" xfId="249" builtinId="8"/>
    <cellStyle name="Hyperlink 2" xfId="257" xr:uid="{00000000-0005-0000-0000-0000B0000000}"/>
    <cellStyle name="Hyperlink 3" xfId="315" xr:uid="{00000000-0005-0000-0000-0000B1000000}"/>
    <cellStyle name="Hyperlink 4" xfId="336" xr:uid="{00000000-0005-0000-0000-0000B2000000}"/>
    <cellStyle name="Hyperlink 5" xfId="338" xr:uid="{00000000-0005-0000-0000-000058010000}"/>
    <cellStyle name="Hyperlink 6" xfId="513" xr:uid="{2ED3905A-3C78-4FA3-BAED-140E09E619F5}"/>
    <cellStyle name="Input 2" xfId="266" xr:uid="{00000000-0005-0000-0000-0000B3000000}"/>
    <cellStyle name="Linked Cell 2" xfId="269" xr:uid="{00000000-0005-0000-0000-0000B4000000}"/>
    <cellStyle name="Neutral 2" xfId="265" xr:uid="{00000000-0005-0000-0000-0000B5000000}"/>
    <cellStyle name="Normal" xfId="0" builtinId="0"/>
    <cellStyle name="Normal 10" xfId="167" xr:uid="{00000000-0005-0000-0000-000084000000}"/>
    <cellStyle name="Normal 11" xfId="168" xr:uid="{00000000-0005-0000-0000-000085000000}"/>
    <cellStyle name="Normal 12" xfId="169" xr:uid="{00000000-0005-0000-0000-000086000000}"/>
    <cellStyle name="Normal 13" xfId="170" xr:uid="{00000000-0005-0000-0000-000087000000}"/>
    <cellStyle name="Normal 14" xfId="171" xr:uid="{00000000-0005-0000-0000-000088000000}"/>
    <cellStyle name="Normal 15" xfId="172" xr:uid="{00000000-0005-0000-0000-000089000000}"/>
    <cellStyle name="Normal 16" xfId="173" xr:uid="{00000000-0005-0000-0000-00008A000000}"/>
    <cellStyle name="Normal 17" xfId="174" xr:uid="{00000000-0005-0000-0000-00008B000000}"/>
    <cellStyle name="Normal 18" xfId="175" xr:uid="{00000000-0005-0000-0000-00008C000000}"/>
    <cellStyle name="Normal 19" xfId="176" xr:uid="{00000000-0005-0000-0000-00008D000000}"/>
    <cellStyle name="Normal 2" xfId="12" xr:uid="{00000000-0005-0000-0000-00008E000000}"/>
    <cellStyle name="Normal 2 10" xfId="177" xr:uid="{00000000-0005-0000-0000-00008F000000}"/>
    <cellStyle name="Normal 2 11" xfId="178" xr:uid="{00000000-0005-0000-0000-000090000000}"/>
    <cellStyle name="Normal 2 12" xfId="179" xr:uid="{00000000-0005-0000-0000-000091000000}"/>
    <cellStyle name="Normal 2 13" xfId="180" xr:uid="{00000000-0005-0000-0000-000092000000}"/>
    <cellStyle name="Normal 2 14" xfId="181" xr:uid="{00000000-0005-0000-0000-000093000000}"/>
    <cellStyle name="Normal 2 15" xfId="182" xr:uid="{00000000-0005-0000-0000-000094000000}"/>
    <cellStyle name="Normal 2 16" xfId="183" xr:uid="{00000000-0005-0000-0000-000095000000}"/>
    <cellStyle name="Normal 2 17" xfId="184" xr:uid="{00000000-0005-0000-0000-000096000000}"/>
    <cellStyle name="Normal 2 18" xfId="185" xr:uid="{00000000-0005-0000-0000-000097000000}"/>
    <cellStyle name="Normal 2 19" xfId="186" xr:uid="{00000000-0005-0000-0000-000098000000}"/>
    <cellStyle name="Normal 2 2" xfId="27" xr:uid="{00000000-0005-0000-0000-000099000000}"/>
    <cellStyle name="Normal 2 2 10" xfId="474" xr:uid="{E097FEBA-0152-4BDA-A26F-54705F811725}"/>
    <cellStyle name="Normal 2 2 11" xfId="518" xr:uid="{2EF59C8E-2672-4FA9-9A60-861CB8962C96}"/>
    <cellStyle name="Normal 2 2 2" xfId="31" xr:uid="{00000000-0005-0000-0000-00009A000000}"/>
    <cellStyle name="Normal 2 2 3" xfId="42" xr:uid="{00000000-0005-0000-0000-00009B000000}"/>
    <cellStyle name="Normal 2 2 4" xfId="46" xr:uid="{00000000-0005-0000-0000-00009C000000}"/>
    <cellStyle name="Normal 2 2 5" xfId="301" xr:uid="{00000000-0005-0000-0000-0000D0000000}"/>
    <cellStyle name="Normal 2 2 6" xfId="255" xr:uid="{00000000-0005-0000-0000-0000CC000000}"/>
    <cellStyle name="Normal 2 2 7" xfId="342" xr:uid="{00000000-0005-0000-0000-0000CC000000}"/>
    <cellStyle name="Normal 2 2 8" xfId="388" xr:uid="{00000000-0005-0000-0000-0000CC000000}"/>
    <cellStyle name="Normal 2 2 9" xfId="430" xr:uid="{0EC6C7EF-BE78-44D3-82EF-B14766D12DC4}"/>
    <cellStyle name="Normal 2 20" xfId="187" xr:uid="{00000000-0005-0000-0000-00009D000000}"/>
    <cellStyle name="Normal 2 21" xfId="188" xr:uid="{00000000-0005-0000-0000-00009E000000}"/>
    <cellStyle name="Normal 2 22" xfId="189" xr:uid="{00000000-0005-0000-0000-00009F000000}"/>
    <cellStyle name="Normal 2 23" xfId="190" xr:uid="{00000000-0005-0000-0000-0000A0000000}"/>
    <cellStyle name="Normal 2 24" xfId="191" xr:uid="{00000000-0005-0000-0000-0000A1000000}"/>
    <cellStyle name="Normal 2 25" xfId="192" xr:uid="{00000000-0005-0000-0000-0000A2000000}"/>
    <cellStyle name="Normal 2 26" xfId="193" xr:uid="{00000000-0005-0000-0000-0000A3000000}"/>
    <cellStyle name="Normal 2 27" xfId="251" xr:uid="{00000000-0005-0000-0000-0000A4000000}"/>
    <cellStyle name="Normal 2 27 2" xfId="317" xr:uid="{00000000-0005-0000-0000-0000D9000000}"/>
    <cellStyle name="Normal 2 27 2 2" xfId="363" xr:uid="{00000000-0005-0000-0000-0000D9000000}"/>
    <cellStyle name="Normal 2 27 2 3" xfId="409" xr:uid="{00000000-0005-0000-0000-0000D9000000}"/>
    <cellStyle name="Normal 2 27 2 4" xfId="451" xr:uid="{02DF50CA-554E-4361-BF7E-7BB36B49C16A}"/>
    <cellStyle name="Normal 2 27 2 5" xfId="495" xr:uid="{B379934F-D5FE-494F-A9A3-3D569BFE8C27}"/>
    <cellStyle name="Normal 2 27 2 6" xfId="539" xr:uid="{D82C2231-A6CB-42DA-8499-34098037E987}"/>
    <cellStyle name="Normal 2 27 3" xfId="334" xr:uid="{00000000-0005-0000-0000-0000DA000000}"/>
    <cellStyle name="Normal 2 27 3 2" xfId="379" xr:uid="{00000000-0005-0000-0000-0000DA000000}"/>
    <cellStyle name="Normal 2 27 3 3" xfId="425" xr:uid="{00000000-0005-0000-0000-0000DA000000}"/>
    <cellStyle name="Normal 2 27 3 4" xfId="467" xr:uid="{E66A1E63-3999-49FC-9A0F-46266D48BC43}"/>
    <cellStyle name="Normal 2 27 3 5" xfId="511" xr:uid="{BAF6B57C-3DBD-484C-B7FE-5B4D0DDC141E}"/>
    <cellStyle name="Normal 2 27 3 6" xfId="555" xr:uid="{ECC7136D-4EBE-42ED-8CF7-5451D7E2752A}"/>
    <cellStyle name="Normal 2 27 4" xfId="302" xr:uid="{00000000-0005-0000-0000-0000D8000000}"/>
    <cellStyle name="Normal 2 27 5" xfId="356" xr:uid="{00000000-0005-0000-0000-0000D8000000}"/>
    <cellStyle name="Normal 2 27 6" xfId="402" xr:uid="{00000000-0005-0000-0000-0000D8000000}"/>
    <cellStyle name="Normal 2 27 7" xfId="444" xr:uid="{14D3A044-BF17-4AF1-BECB-E357D923180D}"/>
    <cellStyle name="Normal 2 27 8" xfId="488" xr:uid="{E0E3C779-79DC-460B-BBE4-90DC3A00C50C}"/>
    <cellStyle name="Normal 2 27 9" xfId="532" xr:uid="{847B6B4E-9BD4-4EC5-BDD2-AAC74349C276}"/>
    <cellStyle name="Normal 2 3" xfId="33" xr:uid="{00000000-0005-0000-0000-0000A5000000}"/>
    <cellStyle name="Normal 2 4" xfId="35" xr:uid="{00000000-0005-0000-0000-0000A6000000}"/>
    <cellStyle name="Normal 2 5" xfId="39" xr:uid="{00000000-0005-0000-0000-0000A7000000}"/>
    <cellStyle name="Normal 2 6" xfId="20" xr:uid="{00000000-0005-0000-0000-0000A8000000}"/>
    <cellStyle name="Normal 2 7" xfId="54" xr:uid="{00000000-0005-0000-0000-0000A9000000}"/>
    <cellStyle name="Normal 2 8" xfId="58" xr:uid="{00000000-0005-0000-0000-0000AA000000}"/>
    <cellStyle name="Normal 2 9" xfId="62" xr:uid="{00000000-0005-0000-0000-0000AB000000}"/>
    <cellStyle name="Normal 20" xfId="194" xr:uid="{00000000-0005-0000-0000-0000AC000000}"/>
    <cellStyle name="Normal 21" xfId="303" xr:uid="{00000000-0005-0000-0000-0000E3000000}"/>
    <cellStyle name="Normal 22" xfId="304" xr:uid="{00000000-0005-0000-0000-0000E4000000}"/>
    <cellStyle name="Normal 22 2" xfId="318" xr:uid="{00000000-0005-0000-0000-0000E5000000}"/>
    <cellStyle name="Normal 22 3" xfId="384" xr:uid="{00000000-0005-0000-0000-000006000000}"/>
    <cellStyle name="Normal 23" xfId="305" xr:uid="{00000000-0005-0000-0000-0000E6000000}"/>
    <cellStyle name="Normal 23 2" xfId="319" xr:uid="{00000000-0005-0000-0000-0000E7000000}"/>
    <cellStyle name="Normal 23 2 2" xfId="364" xr:uid="{00000000-0005-0000-0000-0000E7000000}"/>
    <cellStyle name="Normal 23 2 3" xfId="410" xr:uid="{00000000-0005-0000-0000-0000E7000000}"/>
    <cellStyle name="Normal 23 2 4" xfId="452" xr:uid="{B43ACD07-A671-49A9-B826-78DFE1CABB5A}"/>
    <cellStyle name="Normal 23 2 5" xfId="496" xr:uid="{D2515F71-3676-4A95-A8F2-5B368BFF7ADA}"/>
    <cellStyle name="Normal 23 2 6" xfId="540" xr:uid="{0D6835FF-AFB6-45B7-BB63-24E946B40C5B}"/>
    <cellStyle name="Normal 23 3" xfId="335" xr:uid="{00000000-0005-0000-0000-0000E8000000}"/>
    <cellStyle name="Normal 23 3 2" xfId="380" xr:uid="{00000000-0005-0000-0000-0000E8000000}"/>
    <cellStyle name="Normal 23 3 3" xfId="426" xr:uid="{00000000-0005-0000-0000-0000E8000000}"/>
    <cellStyle name="Normal 23 3 4" xfId="468" xr:uid="{E1B71EE2-A2E9-496C-A414-B6B898EEEC1C}"/>
    <cellStyle name="Normal 23 3 5" xfId="512" xr:uid="{CA79A06E-F072-4F98-8CC7-11D7A82386DA}"/>
    <cellStyle name="Normal 23 3 6" xfId="556" xr:uid="{0473A321-AB6D-4CD3-9C43-C08265604ABF}"/>
    <cellStyle name="Normal 23 4" xfId="357" xr:uid="{00000000-0005-0000-0000-0000E6000000}"/>
    <cellStyle name="Normal 23 5" xfId="383" xr:uid="{00000000-0005-0000-0000-000007000000}"/>
    <cellStyle name="Normal 23 6" xfId="403" xr:uid="{00000000-0005-0000-0000-0000E6000000}"/>
    <cellStyle name="Normal 23 7" xfId="445" xr:uid="{F67A7A8B-0BA7-4C39-9C6D-86D1EA809A8C}"/>
    <cellStyle name="Normal 23 8" xfId="489" xr:uid="{4368E92B-9E60-49F4-B390-93D81BDBA353}"/>
    <cellStyle name="Normal 23 9" xfId="533" xr:uid="{D0C61C7E-A7E3-4593-BE25-095C8BF0693F}"/>
    <cellStyle name="Normal 24" xfId="310" xr:uid="{00000000-0005-0000-0000-0000E9000000}"/>
    <cellStyle name="Normal 24 2" xfId="359" xr:uid="{00000000-0005-0000-0000-0000E9000000}"/>
    <cellStyle name="Normal 24 3" xfId="405" xr:uid="{00000000-0005-0000-0000-0000E9000000}"/>
    <cellStyle name="Normal 24 4" xfId="447" xr:uid="{66F6FCA0-DB95-4F55-963E-B55BE008BD21}"/>
    <cellStyle name="Normal 24 5" xfId="491" xr:uid="{07EC215E-698A-43F2-A95E-EF9FC08F3A12}"/>
    <cellStyle name="Normal 24 6" xfId="535" xr:uid="{3A194764-D3B8-4F4C-A099-7492A1F8FD6D}"/>
    <cellStyle name="Normal 25" xfId="312" xr:uid="{00000000-0005-0000-0000-0000EA000000}"/>
    <cellStyle name="Normal 25 2" xfId="360" xr:uid="{00000000-0005-0000-0000-0000EA000000}"/>
    <cellStyle name="Normal 25 3" xfId="406" xr:uid="{00000000-0005-0000-0000-0000EA000000}"/>
    <cellStyle name="Normal 25 4" xfId="448" xr:uid="{8867D931-0B5F-453A-AFAB-09AE365D17FF}"/>
    <cellStyle name="Normal 25 5" xfId="492" xr:uid="{E20D0143-B44D-4BE5-899F-E2B38D66C2DD}"/>
    <cellStyle name="Normal 25 6" xfId="536" xr:uid="{D3492C29-04D1-42D5-9748-9D02F95D1589}"/>
    <cellStyle name="Normal 26" xfId="313" xr:uid="{00000000-0005-0000-0000-0000EB000000}"/>
    <cellStyle name="Normal 26 2" xfId="361" xr:uid="{00000000-0005-0000-0000-0000EB000000}"/>
    <cellStyle name="Normal 26 3" xfId="407" xr:uid="{00000000-0005-0000-0000-0000EB000000}"/>
    <cellStyle name="Normal 26 4" xfId="449" xr:uid="{0A17DDB7-7E7B-41A0-9599-26AA2292E065}"/>
    <cellStyle name="Normal 26 5" xfId="493" xr:uid="{0AE3AA94-7EB4-4AA0-B199-864F306259B1}"/>
    <cellStyle name="Normal 26 6" xfId="537" xr:uid="{1DBD7792-2649-4D95-B43E-D17A0E8ACB37}"/>
    <cellStyle name="Normal 27" xfId="320" xr:uid="{00000000-0005-0000-0000-0000EC000000}"/>
    <cellStyle name="Normal 27 2" xfId="365" xr:uid="{00000000-0005-0000-0000-0000EC000000}"/>
    <cellStyle name="Normal 27 3" xfId="411" xr:uid="{00000000-0005-0000-0000-0000EC000000}"/>
    <cellStyle name="Normal 27 4" xfId="453" xr:uid="{D51EC844-4868-444F-B656-F5F705889B9D}"/>
    <cellStyle name="Normal 27 5" xfId="497" xr:uid="{6138E71F-C685-42E7-B3AE-5FC624EAA98B}"/>
    <cellStyle name="Normal 27 6" xfId="541" xr:uid="{9C945392-F2C4-43F2-9EEA-365F2BBC6457}"/>
    <cellStyle name="Normal 28" xfId="298" xr:uid="{00000000-0005-0000-0000-0000ED000000}"/>
    <cellStyle name="Normal 29" xfId="337" xr:uid="{00000000-0005-0000-0000-000071010000}"/>
    <cellStyle name="Normal 29 2" xfId="469" xr:uid="{DFDABC8D-906B-485F-95BF-5B1EE9022433}"/>
    <cellStyle name="Normal 3" xfId="65" xr:uid="{00000000-0005-0000-0000-0000AD000000}"/>
    <cellStyle name="Normal 3 2" xfId="32" xr:uid="{00000000-0005-0000-0000-0000AE000000}"/>
    <cellStyle name="Normal 3 2 2" xfId="382" xr:uid="{00000000-0005-0000-0000-000009000000}"/>
    <cellStyle name="Normal 3 3" xfId="34" xr:uid="{00000000-0005-0000-0000-0000AF000000}"/>
    <cellStyle name="Normal 3 4" xfId="36" xr:uid="{00000000-0005-0000-0000-0000B0000000}"/>
    <cellStyle name="Normal 3 5" xfId="306" xr:uid="{00000000-0005-0000-0000-0000F2000000}"/>
    <cellStyle name="Normal 3 6" xfId="381" xr:uid="{00000000-0005-0000-0000-000008000000}"/>
    <cellStyle name="Normal 30" xfId="252" xr:uid="{00000000-0005-0000-0000-00005F010000}"/>
    <cellStyle name="Normal 30 2" xfId="470" xr:uid="{9163E44F-DD93-4E72-9CD3-840296822DCA}"/>
    <cellStyle name="Normal 30 3" xfId="557" xr:uid="{E2AB55CD-6C75-4E4F-8294-A1285F23E2D6}"/>
    <cellStyle name="Normal 31" xfId="339" xr:uid="{00000000-0005-0000-0000-000096010000}"/>
    <cellStyle name="Normal 31 2" xfId="558" xr:uid="{62833DF7-5925-4448-BFB4-FD5BBB731110}"/>
    <cellStyle name="Normal 32" xfId="385" xr:uid="{00000000-0005-0000-0000-0000C5010000}"/>
    <cellStyle name="Normal 33" xfId="427" xr:uid="{33B33690-2881-41E7-B5FE-B5CA7B9E6519}"/>
    <cellStyle name="Normal 34" xfId="471" xr:uid="{000735F2-5E95-45B3-A016-FE0BEA0CA6AC}"/>
    <cellStyle name="Normal 35" xfId="515" xr:uid="{E9D8D237-EB52-4436-BC04-6C8326BB574D}"/>
    <cellStyle name="Normal 4" xfId="30" xr:uid="{00000000-0005-0000-0000-0000B1000000}"/>
    <cellStyle name="Normal 5" xfId="195" xr:uid="{00000000-0005-0000-0000-0000B2000000}"/>
    <cellStyle name="Normal 6" xfId="196" xr:uid="{00000000-0005-0000-0000-0000B3000000}"/>
    <cellStyle name="Normal 7" xfId="250" xr:uid="{00000000-0005-0000-0000-0000B4000000}"/>
    <cellStyle name="Normal 7 2" xfId="307" xr:uid="{00000000-0005-0000-0000-0000F6000000}"/>
    <cellStyle name="Normal 8" xfId="197" xr:uid="{00000000-0005-0000-0000-0000B5000000}"/>
    <cellStyle name="Normal 9" xfId="198" xr:uid="{00000000-0005-0000-0000-0000B6000000}"/>
    <cellStyle name="Normal_EnrollbyClass" xfId="13" xr:uid="{00000000-0005-0000-0000-0000B7000000}"/>
    <cellStyle name="Normal_Sheet1" xfId="14" xr:uid="{00000000-0005-0000-0000-0000B8000000}"/>
    <cellStyle name="Normal_Sheet36" xfId="15" xr:uid="{00000000-0005-0000-0000-0000B9000000}"/>
    <cellStyle name="Note 2" xfId="308" xr:uid="{00000000-0005-0000-0000-0000FB000000}"/>
    <cellStyle name="Note 2 2" xfId="314" xr:uid="{00000000-0005-0000-0000-0000FC000000}"/>
    <cellStyle name="Note 2 2 2" xfId="362" xr:uid="{00000000-0005-0000-0000-0000FC000000}"/>
    <cellStyle name="Note 2 2 3" xfId="408" xr:uid="{00000000-0005-0000-0000-0000FC000000}"/>
    <cellStyle name="Note 2 2 4" xfId="450" xr:uid="{0B5460CC-C3B0-4BC1-86CF-FD246AE1C568}"/>
    <cellStyle name="Note 2 2 5" xfId="494" xr:uid="{9790450B-B5D6-4A8C-BF9C-645CCEDB9927}"/>
    <cellStyle name="Note 2 2 6" xfId="538" xr:uid="{504F1FFF-C7BA-4C15-AEDF-7E94571D5683}"/>
    <cellStyle name="Note 2 3" xfId="333" xr:uid="{00000000-0005-0000-0000-0000FD000000}"/>
    <cellStyle name="Note 2 3 2" xfId="378" xr:uid="{00000000-0005-0000-0000-0000FD000000}"/>
    <cellStyle name="Note 2 3 3" xfId="424" xr:uid="{00000000-0005-0000-0000-0000FD000000}"/>
    <cellStyle name="Note 2 3 4" xfId="466" xr:uid="{F6235A40-6E1F-438D-B338-85D170A626D7}"/>
    <cellStyle name="Note 2 3 5" xfId="510" xr:uid="{0659656B-921F-48AE-8649-762AC8498803}"/>
    <cellStyle name="Note 2 3 6" xfId="554" xr:uid="{B2C3D33D-4CB9-4750-9A4D-52A3A0A108A1}"/>
    <cellStyle name="Note 2 4" xfId="358" xr:uid="{00000000-0005-0000-0000-0000FB000000}"/>
    <cellStyle name="Note 2 5" xfId="404" xr:uid="{00000000-0005-0000-0000-0000FB000000}"/>
    <cellStyle name="Note 2 6" xfId="446" xr:uid="{9D1A7926-3AD8-42AD-A85D-91C4EF0B04D7}"/>
    <cellStyle name="Note 2 7" xfId="490" xr:uid="{D5D471DD-1E86-4805-BD72-5C4DE06BD7F7}"/>
    <cellStyle name="Note 2 8" xfId="534" xr:uid="{02AA5B62-7FCA-4887-99C5-10B06BB208C2}"/>
    <cellStyle name="Output 2" xfId="267" xr:uid="{00000000-0005-0000-0000-0000FE000000}"/>
    <cellStyle name="Percent" xfId="16" builtinId="5"/>
    <cellStyle name="Percent 10" xfId="199" xr:uid="{00000000-0005-0000-0000-0000BB000000}"/>
    <cellStyle name="Percent 11" xfId="200" xr:uid="{00000000-0005-0000-0000-0000BC000000}"/>
    <cellStyle name="Percent 12" xfId="201" xr:uid="{00000000-0005-0000-0000-0000BD000000}"/>
    <cellStyle name="Percent 13" xfId="202" xr:uid="{00000000-0005-0000-0000-0000BE000000}"/>
    <cellStyle name="Percent 14" xfId="203" xr:uid="{00000000-0005-0000-0000-0000BF000000}"/>
    <cellStyle name="Percent 15" xfId="204" xr:uid="{00000000-0005-0000-0000-0000C0000000}"/>
    <cellStyle name="Percent 16" xfId="205" xr:uid="{00000000-0005-0000-0000-0000C1000000}"/>
    <cellStyle name="Percent 17" xfId="206" xr:uid="{00000000-0005-0000-0000-0000C2000000}"/>
    <cellStyle name="Percent 18" xfId="207" xr:uid="{00000000-0005-0000-0000-0000C3000000}"/>
    <cellStyle name="Percent 19" xfId="208" xr:uid="{00000000-0005-0000-0000-0000C4000000}"/>
    <cellStyle name="Percent 2" xfId="17" xr:uid="{00000000-0005-0000-0000-0000C5000000}"/>
    <cellStyle name="Percent 2 10" xfId="209" xr:uid="{00000000-0005-0000-0000-0000C6000000}"/>
    <cellStyle name="Percent 2 11" xfId="210" xr:uid="{00000000-0005-0000-0000-0000C7000000}"/>
    <cellStyle name="Percent 2 12" xfId="211" xr:uid="{00000000-0005-0000-0000-0000C8000000}"/>
    <cellStyle name="Percent 2 13" xfId="212" xr:uid="{00000000-0005-0000-0000-0000C9000000}"/>
    <cellStyle name="Percent 2 14" xfId="213" xr:uid="{00000000-0005-0000-0000-0000CA000000}"/>
    <cellStyle name="Percent 2 15" xfId="214" xr:uid="{00000000-0005-0000-0000-0000CB000000}"/>
    <cellStyle name="Percent 2 16" xfId="215" xr:uid="{00000000-0005-0000-0000-0000CC000000}"/>
    <cellStyle name="Percent 2 17" xfId="216" xr:uid="{00000000-0005-0000-0000-0000CD000000}"/>
    <cellStyle name="Percent 2 18" xfId="217" xr:uid="{00000000-0005-0000-0000-0000CE000000}"/>
    <cellStyle name="Percent 2 19" xfId="218" xr:uid="{00000000-0005-0000-0000-0000CF000000}"/>
    <cellStyle name="Percent 2 2" xfId="28" xr:uid="{00000000-0005-0000-0000-0000D0000000}"/>
    <cellStyle name="Percent 2 20" xfId="219" xr:uid="{00000000-0005-0000-0000-0000D1000000}"/>
    <cellStyle name="Percent 2 21" xfId="220" xr:uid="{00000000-0005-0000-0000-0000D2000000}"/>
    <cellStyle name="Percent 2 22" xfId="221" xr:uid="{00000000-0005-0000-0000-0000D3000000}"/>
    <cellStyle name="Percent 2 23" xfId="222" xr:uid="{00000000-0005-0000-0000-0000D4000000}"/>
    <cellStyle name="Percent 2 24" xfId="223" xr:uid="{00000000-0005-0000-0000-0000D5000000}"/>
    <cellStyle name="Percent 2 25" xfId="309" xr:uid="{00000000-0005-0000-0000-00001A010000}"/>
    <cellStyle name="Percent 2 26" xfId="256" xr:uid="{00000000-0005-0000-0000-000009010000}"/>
    <cellStyle name="Percent 2 27" xfId="343" xr:uid="{00000000-0005-0000-0000-000009010000}"/>
    <cellStyle name="Percent 2 28" xfId="389" xr:uid="{00000000-0005-0000-0000-000009010000}"/>
    <cellStyle name="Percent 2 29" xfId="431" xr:uid="{8D0A7E72-52E8-4FAD-B7D0-5784575CCB60}"/>
    <cellStyle name="Percent 2 3" xfId="40" xr:uid="{00000000-0005-0000-0000-0000D6000000}"/>
    <cellStyle name="Percent 2 30" xfId="475" xr:uid="{81B2D884-86AD-4BD3-9556-196283BB42C4}"/>
    <cellStyle name="Percent 2 31" xfId="519" xr:uid="{3F346052-3D34-4322-9945-4D5CE4FC8DEE}"/>
    <cellStyle name="Percent 2 4" xfId="22" xr:uid="{00000000-0005-0000-0000-0000D7000000}"/>
    <cellStyle name="Percent 2 5" xfId="55" xr:uid="{00000000-0005-0000-0000-0000D8000000}"/>
    <cellStyle name="Percent 2 6" xfId="59" xr:uid="{00000000-0005-0000-0000-0000D9000000}"/>
    <cellStyle name="Percent 2 7" xfId="63" xr:uid="{00000000-0005-0000-0000-0000DA000000}"/>
    <cellStyle name="Percent 2 8" xfId="224" xr:uid="{00000000-0005-0000-0000-0000DB000000}"/>
    <cellStyle name="Percent 2 9" xfId="225" xr:uid="{00000000-0005-0000-0000-0000DC000000}"/>
    <cellStyle name="Percent 20" xfId="226" xr:uid="{00000000-0005-0000-0000-0000DD000000}"/>
    <cellStyle name="Percent 3" xfId="18" xr:uid="{00000000-0005-0000-0000-0000DE000000}"/>
    <cellStyle name="Percent 3 2" xfId="29" xr:uid="{00000000-0005-0000-0000-0000DF000000}"/>
    <cellStyle name="Percent 3 3" xfId="41" xr:uid="{00000000-0005-0000-0000-0000E0000000}"/>
    <cellStyle name="Percent 3 4" xfId="45" xr:uid="{00000000-0005-0000-0000-0000E1000000}"/>
    <cellStyle name="Percent 3 5" xfId="56" xr:uid="{00000000-0005-0000-0000-0000E2000000}"/>
    <cellStyle name="Percent 3 6" xfId="60" xr:uid="{00000000-0005-0000-0000-0000E3000000}"/>
    <cellStyle name="Percent 3 7" xfId="64" xr:uid="{00000000-0005-0000-0000-0000E4000000}"/>
    <cellStyle name="Percent 5" xfId="227" xr:uid="{00000000-0005-0000-0000-0000E5000000}"/>
    <cellStyle name="Percent 6" xfId="228" xr:uid="{00000000-0005-0000-0000-0000E6000000}"/>
    <cellStyle name="Percent 8" xfId="229" xr:uid="{00000000-0005-0000-0000-0000E7000000}"/>
    <cellStyle name="Percent 9" xfId="230" xr:uid="{00000000-0005-0000-0000-0000E8000000}"/>
    <cellStyle name="Title 2" xfId="258" xr:uid="{00000000-0005-0000-0000-00002E010000}"/>
    <cellStyle name="Total" xfId="19" builtinId="25" customBuiltin="1"/>
    <cellStyle name="Total 10" xfId="231" xr:uid="{00000000-0005-0000-0000-0000EA000000}"/>
    <cellStyle name="Total 11" xfId="232" xr:uid="{00000000-0005-0000-0000-0000EB000000}"/>
    <cellStyle name="Total 12" xfId="233" xr:uid="{00000000-0005-0000-0000-0000EC000000}"/>
    <cellStyle name="Total 13" xfId="234" xr:uid="{00000000-0005-0000-0000-0000ED000000}"/>
    <cellStyle name="Total 14" xfId="235" xr:uid="{00000000-0005-0000-0000-0000EE000000}"/>
    <cellStyle name="Total 15" xfId="236" xr:uid="{00000000-0005-0000-0000-0000EF000000}"/>
    <cellStyle name="Total 16" xfId="237" xr:uid="{00000000-0005-0000-0000-0000F0000000}"/>
    <cellStyle name="Total 17" xfId="238" xr:uid="{00000000-0005-0000-0000-0000F1000000}"/>
    <cellStyle name="Total 18" xfId="239" xr:uid="{00000000-0005-0000-0000-0000F2000000}"/>
    <cellStyle name="Total 19" xfId="240" xr:uid="{00000000-0005-0000-0000-0000F3000000}"/>
    <cellStyle name="Total 2" xfId="241" xr:uid="{00000000-0005-0000-0000-0000F4000000}"/>
    <cellStyle name="Total 20" xfId="273" xr:uid="{00000000-0005-0000-0000-00003A010000}"/>
    <cellStyle name="Total 3" xfId="242" xr:uid="{00000000-0005-0000-0000-0000F5000000}"/>
    <cellStyle name="Total 4" xfId="243" xr:uid="{00000000-0005-0000-0000-0000F6000000}"/>
    <cellStyle name="Total 5" xfId="244" xr:uid="{00000000-0005-0000-0000-0000F7000000}"/>
    <cellStyle name="Total 6" xfId="245" xr:uid="{00000000-0005-0000-0000-0000F8000000}"/>
    <cellStyle name="Total 7" xfId="246" xr:uid="{00000000-0005-0000-0000-0000F9000000}"/>
    <cellStyle name="Total 8" xfId="247" xr:uid="{00000000-0005-0000-0000-0000FA000000}"/>
    <cellStyle name="Total 9" xfId="248" xr:uid="{00000000-0005-0000-0000-0000FB000000}"/>
    <cellStyle name="Warning Text 2" xfId="271" xr:uid="{00000000-0005-0000-0000-000042010000}"/>
  </cellStyles>
  <dxfs count="270">
    <dxf>
      <fill>
        <patternFill>
          <bgColor rgb="FFFFFF00"/>
        </patternFill>
      </fill>
    </dxf>
    <dxf>
      <font>
        <color theme="0"/>
      </font>
      <fill>
        <patternFill>
          <bgColor rgb="FFFF0000"/>
        </patternFill>
      </fill>
    </dxf>
    <dxf>
      <font>
        <color theme="0"/>
      </font>
      <fill>
        <patternFill>
          <bgColor theme="1"/>
        </patternFill>
      </fill>
    </dxf>
    <dxf>
      <font>
        <strike val="0"/>
        <color theme="0"/>
      </font>
      <fill>
        <patternFill>
          <bgColor theme="1" tint="4.9989318521683403E-2"/>
        </patternFill>
      </fill>
    </dxf>
    <dxf>
      <font>
        <strike val="0"/>
        <color theme="0"/>
      </font>
      <fill>
        <patternFill>
          <bgColor rgb="FFFF0000"/>
        </patternFill>
      </fill>
    </dxf>
    <dxf>
      <font>
        <color theme="0"/>
      </font>
      <fill>
        <patternFill>
          <bgColor rgb="FFFF0000"/>
        </patternFill>
      </fill>
    </dxf>
    <dxf>
      <font>
        <strike val="0"/>
        <color theme="0"/>
      </font>
      <fill>
        <patternFill>
          <bgColor theme="1"/>
        </patternFill>
      </fill>
    </dxf>
    <dxf>
      <font>
        <color theme="0"/>
      </font>
      <fill>
        <patternFill>
          <bgColor rgb="FFFF0000"/>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color theme="0"/>
      </font>
      <fill>
        <patternFill>
          <bgColor rgb="FFFF0000"/>
        </patternFill>
      </fill>
    </dxf>
    <dxf>
      <font>
        <strike val="0"/>
        <color theme="0"/>
      </font>
      <fill>
        <patternFill>
          <bgColor theme="1" tint="4.9989318521683403E-2"/>
        </patternFill>
      </fill>
    </dxf>
    <dxf>
      <font>
        <color theme="0"/>
      </font>
      <fill>
        <patternFill>
          <bgColor rgb="FFFF0000"/>
        </patternFill>
      </fill>
    </dxf>
    <dxf>
      <font>
        <strike val="0"/>
        <color theme="0"/>
      </font>
      <fill>
        <patternFill>
          <bgColor theme="1"/>
        </patternFill>
      </fill>
    </dxf>
    <dxf>
      <font>
        <color theme="0"/>
      </font>
      <fill>
        <patternFill>
          <bgColor rgb="FFFF0000"/>
        </patternFill>
      </fill>
    </dxf>
    <dxf>
      <font>
        <color theme="0"/>
      </font>
      <fill>
        <patternFill>
          <bgColor theme="1"/>
        </patternFill>
      </fill>
    </dxf>
    <dxf>
      <font>
        <color theme="0"/>
      </font>
      <fill>
        <patternFill>
          <bgColor theme="1"/>
        </patternFill>
      </fill>
    </dxf>
    <dxf>
      <font>
        <strike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color theme="0"/>
      </font>
      <fill>
        <patternFill>
          <bgColor rgb="FFFF0000"/>
        </patternFill>
      </fill>
    </dxf>
    <dxf>
      <font>
        <strike val="0"/>
        <color theme="0"/>
      </font>
      <fill>
        <patternFill>
          <bgColor theme="1" tint="4.9989318521683403E-2"/>
        </patternFill>
      </fill>
    </dxf>
    <dxf>
      <font>
        <color theme="0"/>
      </font>
      <fill>
        <patternFill>
          <bgColor rgb="FFFF0000"/>
        </patternFill>
      </fill>
    </dxf>
    <dxf>
      <font>
        <strike val="0"/>
        <color theme="0"/>
      </font>
      <fill>
        <patternFill>
          <bgColor theme="1"/>
        </patternFill>
      </fill>
    </dxf>
    <dxf>
      <font>
        <color theme="0"/>
      </font>
      <fill>
        <patternFill>
          <bgColor rgb="FFFF0000"/>
        </patternFill>
      </fill>
    </dxf>
    <dxf>
      <font>
        <color theme="0"/>
      </font>
      <fill>
        <patternFill>
          <bgColor theme="1"/>
        </patternFill>
      </fill>
    </dxf>
    <dxf>
      <font>
        <color theme="0"/>
      </font>
      <fill>
        <patternFill>
          <bgColor theme="1"/>
        </patternFill>
      </fill>
    </dxf>
    <dxf>
      <font>
        <strike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color theme="0"/>
      </font>
      <fill>
        <patternFill>
          <bgColor rgb="FFFF0000"/>
        </patternFill>
      </fill>
    </dxf>
    <dxf>
      <font>
        <strike val="0"/>
        <color theme="0"/>
      </font>
      <fill>
        <patternFill>
          <bgColor theme="1" tint="4.9989318521683403E-2"/>
        </patternFill>
      </fill>
    </dxf>
    <dxf>
      <font>
        <color theme="0"/>
      </font>
      <fill>
        <patternFill>
          <bgColor rgb="FFFF0000"/>
        </patternFill>
      </fill>
    </dxf>
    <dxf>
      <font>
        <strike val="0"/>
        <color theme="0"/>
      </font>
      <fill>
        <patternFill>
          <bgColor theme="1"/>
        </patternFill>
      </fill>
    </dxf>
    <dxf>
      <font>
        <color theme="0"/>
      </font>
      <fill>
        <patternFill>
          <bgColor rgb="FFFF0000"/>
        </patternFill>
      </fill>
    </dxf>
    <dxf>
      <font>
        <color theme="0"/>
      </font>
      <fill>
        <patternFill>
          <bgColor theme="1"/>
        </patternFill>
      </fill>
    </dxf>
    <dxf>
      <font>
        <color theme="0"/>
      </font>
      <fill>
        <patternFill>
          <bgColor theme="1"/>
        </patternFill>
      </fill>
    </dxf>
    <dxf>
      <font>
        <strike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color theme="0"/>
      </font>
      <fill>
        <patternFill>
          <bgColor rgb="FFFF0000"/>
        </patternFill>
      </fill>
    </dxf>
    <dxf>
      <font>
        <strike val="0"/>
        <color theme="0"/>
      </font>
      <fill>
        <patternFill>
          <bgColor theme="1" tint="4.9989318521683403E-2"/>
        </patternFill>
      </fill>
    </dxf>
    <dxf>
      <font>
        <color theme="0"/>
      </font>
      <fill>
        <patternFill>
          <bgColor rgb="FFFF0000"/>
        </patternFill>
      </fill>
    </dxf>
    <dxf>
      <font>
        <strike val="0"/>
        <color theme="0"/>
      </font>
      <fill>
        <patternFill>
          <bgColor theme="1"/>
        </patternFill>
      </fill>
    </dxf>
    <dxf>
      <font>
        <color theme="0"/>
      </font>
      <fill>
        <patternFill>
          <bgColor rgb="FFFF0000"/>
        </patternFill>
      </fill>
    </dxf>
    <dxf>
      <font>
        <color theme="0"/>
      </font>
      <fill>
        <patternFill>
          <bgColor theme="1"/>
        </patternFill>
      </fill>
    </dxf>
    <dxf>
      <font>
        <color theme="0"/>
      </font>
      <fill>
        <patternFill>
          <bgColor theme="1"/>
        </patternFill>
      </fill>
    </dxf>
    <dxf>
      <font>
        <strike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color theme="0"/>
      </font>
      <fill>
        <patternFill>
          <bgColor rgb="FFFF0000"/>
        </patternFill>
      </fill>
    </dxf>
    <dxf>
      <font>
        <strike val="0"/>
        <color theme="0"/>
      </font>
      <fill>
        <patternFill>
          <bgColor theme="1" tint="4.9989318521683403E-2"/>
        </patternFill>
      </fill>
    </dxf>
    <dxf>
      <font>
        <color theme="0"/>
      </font>
      <fill>
        <patternFill>
          <bgColor rgb="FFFF0000"/>
        </patternFill>
      </fill>
    </dxf>
    <dxf>
      <font>
        <strike val="0"/>
        <color theme="0"/>
      </font>
      <fill>
        <patternFill>
          <bgColor theme="1"/>
        </patternFill>
      </fill>
    </dxf>
    <dxf>
      <font>
        <color theme="0"/>
      </font>
      <fill>
        <patternFill>
          <bgColor rgb="FFFF0000"/>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strike val="0"/>
        <color theme="0"/>
      </font>
      <fill>
        <patternFill>
          <bgColor theme="1" tint="4.9989318521683403E-2"/>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strike val="0"/>
        <color theme="0"/>
      </font>
      <fill>
        <patternFill>
          <bgColor theme="1" tint="4.9989318521683403E-2"/>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strike val="0"/>
        <color theme="0"/>
      </font>
      <fill>
        <patternFill>
          <bgColor theme="1" tint="4.9989318521683403E-2"/>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s>
  <tableStyles count="0" defaultTableStyle="TableStyleMedium9" defaultPivotStyle="PivotStyleLight16"/>
  <colors>
    <mruColors>
      <color rgb="FFDD3B0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186280116382583E-2"/>
          <c:y val="2.2756441595117857E-2"/>
          <c:w val="0.81817565434558237"/>
          <c:h val="0.87476675249294067"/>
        </c:manualLayout>
      </c:layout>
      <c:lineChart>
        <c:grouping val="standard"/>
        <c:varyColors val="0"/>
        <c:ser>
          <c:idx val="1"/>
          <c:order val="1"/>
          <c:tx>
            <c:strRef>
              <c:f>'RW History'!$A$115</c:f>
              <c:strCache>
                <c:ptCount val="1"/>
                <c:pt idx="0">
                  <c:v> Average </c:v>
                </c:pt>
              </c:strCache>
            </c:strRef>
          </c:tx>
          <c:marker>
            <c:symbol val="none"/>
          </c:marker>
          <c:cat>
            <c:numRef>
              <c:f>'RW History'!$B$113:$V$113</c:f>
              <c:numCache>
                <c:formatCode>0</c:formatCode>
                <c:ptCount val="21"/>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numCache>
            </c:numRef>
          </c:cat>
          <c:val>
            <c:numRef>
              <c:f>'RW History'!$B$115:$V$115</c:f>
              <c:numCache>
                <c:formatCode>0.0</c:formatCode>
                <c:ptCount val="21"/>
                <c:pt idx="0">
                  <c:v>5.4446268656716414</c:v>
                </c:pt>
                <c:pt idx="1">
                  <c:v>5.0350746268656712</c:v>
                </c:pt>
                <c:pt idx="2">
                  <c:v>5.0146268656716408</c:v>
                </c:pt>
                <c:pt idx="3">
                  <c:v>4.9522388059701496</c:v>
                </c:pt>
                <c:pt idx="4">
                  <c:v>5.2252238805970146</c:v>
                </c:pt>
                <c:pt idx="5">
                  <c:v>5.4278053445841774</c:v>
                </c:pt>
                <c:pt idx="6">
                  <c:v>5.4642647058823526</c:v>
                </c:pt>
                <c:pt idx="7">
                  <c:v>5.4575362318840588</c:v>
                </c:pt>
                <c:pt idx="8">
                  <c:v>5.6313043478260871</c:v>
                </c:pt>
                <c:pt idx="9">
                  <c:v>6.7436231884057971</c:v>
                </c:pt>
                <c:pt idx="10">
                  <c:v>6.7669565217391296</c:v>
                </c:pt>
                <c:pt idx="11">
                  <c:v>6.9792753623188402</c:v>
                </c:pt>
                <c:pt idx="12">
                  <c:v>7.0721739130434784</c:v>
                </c:pt>
                <c:pt idx="13">
                  <c:v>5.9559701492537318</c:v>
                </c:pt>
                <c:pt idx="14">
                  <c:v>5.9444776119402984</c:v>
                </c:pt>
                <c:pt idx="15">
                  <c:v>6.1743283582089568</c:v>
                </c:pt>
                <c:pt idx="16">
                  <c:v>6.5104477611940315</c:v>
                </c:pt>
                <c:pt idx="17">
                  <c:v>6.9798507462686565</c:v>
                </c:pt>
                <c:pt idx="18">
                  <c:v>7.64776119402985</c:v>
                </c:pt>
                <c:pt idx="19">
                  <c:v>7.9438805970149238</c:v>
                </c:pt>
                <c:pt idx="20">
                  <c:v>7.517910447761194</c:v>
                </c:pt>
              </c:numCache>
            </c:numRef>
          </c:val>
          <c:smooth val="0"/>
          <c:extLst>
            <c:ext xmlns:c16="http://schemas.microsoft.com/office/drawing/2014/chart" uri="{C3380CC4-5D6E-409C-BE32-E72D297353CC}">
              <c16:uniqueId val="{00000000-228D-4BD1-B832-D8F6669E5096}"/>
            </c:ext>
          </c:extLst>
        </c:ser>
        <c:dLbls>
          <c:showLegendKey val="0"/>
          <c:showVal val="0"/>
          <c:showCatName val="0"/>
          <c:showSerName val="0"/>
          <c:showPercent val="0"/>
          <c:showBubbleSize val="0"/>
        </c:dLbls>
        <c:marker val="1"/>
        <c:smooth val="0"/>
        <c:axId val="786066080"/>
        <c:axId val="786066640"/>
      </c:lineChart>
      <c:lineChart>
        <c:grouping val="standard"/>
        <c:varyColors val="0"/>
        <c:ser>
          <c:idx val="0"/>
          <c:order val="0"/>
          <c:tx>
            <c:strRef>
              <c:f>'RW History'!$A$114</c:f>
              <c:strCache>
                <c:ptCount val="1"/>
                <c:pt idx="0">
                  <c:v> Total </c:v>
                </c:pt>
              </c:strCache>
            </c:strRef>
          </c:tx>
          <c:marker>
            <c:symbol val="none"/>
          </c:marker>
          <c:cat>
            <c:numRef>
              <c:f>'RW History'!$B$113:$V$113</c:f>
              <c:numCache>
                <c:formatCode>0</c:formatCode>
                <c:ptCount val="21"/>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numCache>
            </c:numRef>
          </c:cat>
          <c:val>
            <c:numRef>
              <c:f>'RW History'!$B$114:$V$114</c:f>
              <c:numCache>
                <c:formatCode>0</c:formatCode>
                <c:ptCount val="21"/>
                <c:pt idx="0">
                  <c:v>364.78999999999996</c:v>
                </c:pt>
                <c:pt idx="1">
                  <c:v>337.34999999999997</c:v>
                </c:pt>
                <c:pt idx="2">
                  <c:v>335.97999999999996</c:v>
                </c:pt>
                <c:pt idx="3">
                  <c:v>331.8</c:v>
                </c:pt>
                <c:pt idx="4">
                  <c:v>350.09</c:v>
                </c:pt>
                <c:pt idx="5">
                  <c:v>363.66295808713988</c:v>
                </c:pt>
                <c:pt idx="6">
                  <c:v>371.57</c:v>
                </c:pt>
                <c:pt idx="7">
                  <c:v>376.57000000000005</c:v>
                </c:pt>
                <c:pt idx="8">
                  <c:v>388.56</c:v>
                </c:pt>
                <c:pt idx="9">
                  <c:v>465.31</c:v>
                </c:pt>
                <c:pt idx="10">
                  <c:v>466.91999999999996</c:v>
                </c:pt>
                <c:pt idx="11">
                  <c:v>481.57</c:v>
                </c:pt>
                <c:pt idx="12">
                  <c:v>487.98</c:v>
                </c:pt>
                <c:pt idx="13">
                  <c:v>399.05</c:v>
                </c:pt>
                <c:pt idx="14">
                  <c:v>398.28</c:v>
                </c:pt>
                <c:pt idx="15">
                  <c:v>413.68000000000012</c:v>
                </c:pt>
                <c:pt idx="16">
                  <c:v>436.2000000000001</c:v>
                </c:pt>
                <c:pt idx="17">
                  <c:v>467.65</c:v>
                </c:pt>
                <c:pt idx="18">
                  <c:v>512.4</c:v>
                </c:pt>
                <c:pt idx="19">
                  <c:v>532.2399999999999</c:v>
                </c:pt>
                <c:pt idx="20">
                  <c:v>503.7</c:v>
                </c:pt>
              </c:numCache>
            </c:numRef>
          </c:val>
          <c:smooth val="0"/>
          <c:extLst>
            <c:ext xmlns:c16="http://schemas.microsoft.com/office/drawing/2014/chart" uri="{C3380CC4-5D6E-409C-BE32-E72D297353CC}">
              <c16:uniqueId val="{00000001-228D-4BD1-B832-D8F6669E5096}"/>
            </c:ext>
          </c:extLst>
        </c:ser>
        <c:dLbls>
          <c:showLegendKey val="0"/>
          <c:showVal val="0"/>
          <c:showCatName val="0"/>
          <c:showSerName val="0"/>
          <c:showPercent val="0"/>
          <c:showBubbleSize val="0"/>
        </c:dLbls>
        <c:marker val="1"/>
        <c:smooth val="0"/>
        <c:axId val="207876256"/>
        <c:axId val="786067200"/>
      </c:lineChart>
      <c:catAx>
        <c:axId val="786066080"/>
        <c:scaling>
          <c:orientation val="minMax"/>
        </c:scaling>
        <c:delete val="0"/>
        <c:axPos val="b"/>
        <c:numFmt formatCode="0" sourceLinked="1"/>
        <c:majorTickMark val="out"/>
        <c:minorTickMark val="none"/>
        <c:tickLblPos val="nextTo"/>
        <c:crossAx val="786066640"/>
        <c:crosses val="autoZero"/>
        <c:auto val="1"/>
        <c:lblAlgn val="ctr"/>
        <c:lblOffset val="100"/>
        <c:noMultiLvlLbl val="0"/>
      </c:catAx>
      <c:valAx>
        <c:axId val="786066640"/>
        <c:scaling>
          <c:orientation val="minMax"/>
        </c:scaling>
        <c:delete val="0"/>
        <c:axPos val="l"/>
        <c:majorGridlines/>
        <c:numFmt formatCode="0.0" sourceLinked="1"/>
        <c:majorTickMark val="out"/>
        <c:minorTickMark val="none"/>
        <c:tickLblPos val="nextTo"/>
        <c:crossAx val="786066080"/>
        <c:crosses val="autoZero"/>
        <c:crossBetween val="between"/>
      </c:valAx>
      <c:valAx>
        <c:axId val="786067200"/>
        <c:scaling>
          <c:orientation val="minMax"/>
          <c:min val="0"/>
        </c:scaling>
        <c:delete val="0"/>
        <c:axPos val="r"/>
        <c:numFmt formatCode="0" sourceLinked="1"/>
        <c:majorTickMark val="out"/>
        <c:minorTickMark val="none"/>
        <c:tickLblPos val="nextTo"/>
        <c:crossAx val="207876256"/>
        <c:crosses val="max"/>
        <c:crossBetween val="between"/>
      </c:valAx>
      <c:catAx>
        <c:axId val="207876256"/>
        <c:scaling>
          <c:orientation val="minMax"/>
        </c:scaling>
        <c:delete val="1"/>
        <c:axPos val="b"/>
        <c:numFmt formatCode="0" sourceLinked="1"/>
        <c:majorTickMark val="out"/>
        <c:minorTickMark val="none"/>
        <c:tickLblPos val="none"/>
        <c:crossAx val="786067200"/>
        <c:crosses val="autoZero"/>
        <c:auto val="1"/>
        <c:lblAlgn val="ctr"/>
        <c:lblOffset val="100"/>
        <c:noMultiLvlLbl val="0"/>
      </c:catAx>
    </c:plotArea>
    <c:legend>
      <c:legendPos val="b"/>
      <c:layout>
        <c:manualLayout>
          <c:xMode val="edge"/>
          <c:yMode val="edge"/>
          <c:x val="0.38690463952109289"/>
          <c:y val="0.80648959079483551"/>
          <c:w val="0.20281715104477238"/>
          <c:h val="6.5434133348833315E-2"/>
        </c:manualLayout>
      </c:layout>
      <c:overlay val="0"/>
    </c:legend>
    <c:plotVisOnly val="1"/>
    <c:dispBlanksAs val="gap"/>
    <c:showDLblsOverMax val="0"/>
  </c:chart>
  <c:spPr>
    <a:ln>
      <a:noFill/>
    </a:ln>
  </c:spPr>
  <c:printSettings>
    <c:headerFooter/>
    <c:pageMargins b="0.75000000000000355" l="0.70000000000000062" r="0.70000000000000062" t="0.7500000000000035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383284568773909"/>
          <c:y val="3.7957332256545025E-2"/>
          <c:w val="0.7896921546152188"/>
          <c:h val="0.86809098862642164"/>
        </c:manualLayout>
      </c:layout>
      <c:lineChart>
        <c:grouping val="standard"/>
        <c:varyColors val="0"/>
        <c:ser>
          <c:idx val="0"/>
          <c:order val="0"/>
          <c:tx>
            <c:strRef>
              <c:f>'RW History'!$X$114</c:f>
              <c:strCache>
                <c:ptCount val="1"/>
                <c:pt idx="0">
                  <c:v> Total </c:v>
                </c:pt>
              </c:strCache>
            </c:strRef>
          </c:tx>
          <c:marker>
            <c:symbol val="none"/>
          </c:marker>
          <c:cat>
            <c:numRef>
              <c:f>'RW History'!$Y$113:$AR$113</c:f>
              <c:numCache>
                <c:formatCode>0</c:formatCode>
                <c:ptCount val="20"/>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c:v>
                </c:pt>
              </c:numCache>
            </c:numRef>
          </c:cat>
          <c:val>
            <c:numRef>
              <c:f>'RW History'!$Y$114:$AR$114</c:f>
              <c:numCache>
                <c:formatCode>0%</c:formatCode>
                <c:ptCount val="20"/>
                <c:pt idx="0">
                  <c:v>-7.5221360234655532E-2</c:v>
                </c:pt>
                <c:pt idx="1">
                  <c:v>-4.0610641766711808E-3</c:v>
                </c:pt>
                <c:pt idx="2">
                  <c:v>-1.2441216739091487E-2</c:v>
                </c:pt>
                <c:pt idx="3">
                  <c:v>5.5123568414707558E-2</c:v>
                </c:pt>
                <c:pt idx="4">
                  <c:v>3.8769910843325706E-2</c:v>
                </c:pt>
                <c:pt idx="5">
                  <c:v>2.174277510816891E-2</c:v>
                </c:pt>
                <c:pt idx="6">
                  <c:v>1.3456414672874617E-2</c:v>
                </c:pt>
                <c:pt idx="7" formatCode="0.0%">
                  <c:v>3.184002974214617E-2</c:v>
                </c:pt>
                <c:pt idx="8" formatCode="0.0%">
                  <c:v>0.19752419188799664</c:v>
                </c:pt>
                <c:pt idx="9" formatCode="0.0%">
                  <c:v>3.460058885474071E-3</c:v>
                </c:pt>
                <c:pt idx="10" formatCode="0.0%">
                  <c:v>3.1375824552385856E-2</c:v>
                </c:pt>
                <c:pt idx="11" formatCode="0.0%">
                  <c:v>1.3310629814980324E-2</c:v>
                </c:pt>
                <c:pt idx="12" formatCode="0.0%">
                  <c:v>-0.1822410754539121</c:v>
                </c:pt>
                <c:pt idx="13" formatCode="0.0%">
                  <c:v>-1.9295827590528614E-3</c:v>
                </c:pt>
                <c:pt idx="14" formatCode="0.0%">
                  <c:v>3.8666264939239081E-2</c:v>
                </c:pt>
                <c:pt idx="15" formatCode="0.0%">
                  <c:v>5.44382131115837E-2</c:v>
                </c:pt>
                <c:pt idx="16" formatCode="0.0%">
                  <c:v>7.2099954149472456E-2</c:v>
                </c:pt>
                <c:pt idx="17" formatCode="0.0%">
                  <c:v>9.5691222067785686E-2</c:v>
                </c:pt>
                <c:pt idx="18" formatCode="0.0%">
                  <c:v>3.8719750195159941E-2</c:v>
                </c:pt>
                <c:pt idx="19" formatCode="0.0%">
                  <c:v>-5.3622425973244958E-2</c:v>
                </c:pt>
              </c:numCache>
            </c:numRef>
          </c:val>
          <c:smooth val="0"/>
          <c:extLst>
            <c:ext xmlns:c16="http://schemas.microsoft.com/office/drawing/2014/chart" uri="{C3380CC4-5D6E-409C-BE32-E72D297353CC}">
              <c16:uniqueId val="{00000000-DB33-4CBB-9C5C-FC4242918AF6}"/>
            </c:ext>
          </c:extLst>
        </c:ser>
        <c:ser>
          <c:idx val="1"/>
          <c:order val="1"/>
          <c:tx>
            <c:strRef>
              <c:f>'RW History'!$X$115</c:f>
              <c:strCache>
                <c:ptCount val="1"/>
                <c:pt idx="0">
                  <c:v> Average </c:v>
                </c:pt>
              </c:strCache>
            </c:strRef>
          </c:tx>
          <c:marker>
            <c:symbol val="none"/>
          </c:marker>
          <c:cat>
            <c:numRef>
              <c:f>'RW History'!$Y$113:$AR$113</c:f>
              <c:numCache>
                <c:formatCode>0</c:formatCode>
                <c:ptCount val="20"/>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c:v>
                </c:pt>
              </c:numCache>
            </c:numRef>
          </c:cat>
          <c:val>
            <c:numRef>
              <c:f>'RW History'!$Y$115:$AR$115</c:f>
              <c:numCache>
                <c:formatCode>0%</c:formatCode>
                <c:ptCount val="20"/>
                <c:pt idx="0">
                  <c:v>-7.5221360234655532E-2</c:v>
                </c:pt>
                <c:pt idx="1">
                  <c:v>-4.0610641766711808E-3</c:v>
                </c:pt>
                <c:pt idx="2">
                  <c:v>-1.2441216739091376E-2</c:v>
                </c:pt>
                <c:pt idx="3">
                  <c:v>5.5123568414707558E-2</c:v>
                </c:pt>
                <c:pt idx="4">
                  <c:v>3.8769910843325706E-2</c:v>
                </c:pt>
                <c:pt idx="5">
                  <c:v>6.7171460624604329E-3</c:v>
                </c:pt>
                <c:pt idx="6">
                  <c:v>-1.2313594528190475E-3</c:v>
                </c:pt>
                <c:pt idx="7" formatCode="0.0%">
                  <c:v>3.184002974214617E-2</c:v>
                </c:pt>
                <c:pt idx="8" formatCode="0.0%">
                  <c:v>0.19752419188799664</c:v>
                </c:pt>
                <c:pt idx="9" formatCode="0.0%">
                  <c:v>3.460058885474071E-3</c:v>
                </c:pt>
                <c:pt idx="10" formatCode="0.0%">
                  <c:v>3.1375824552385856E-2</c:v>
                </c:pt>
                <c:pt idx="11" formatCode="0.0%">
                  <c:v>1.3310629814980324E-2</c:v>
                </c:pt>
                <c:pt idx="12" formatCode="0.0%">
                  <c:v>-0.15783036128835715</c:v>
                </c:pt>
                <c:pt idx="13" formatCode="0.0%">
                  <c:v>-1.9295827590528614E-3</c:v>
                </c:pt>
                <c:pt idx="14" formatCode="0.0%">
                  <c:v>3.8666264939239081E-2</c:v>
                </c:pt>
                <c:pt idx="15" formatCode="0.0%">
                  <c:v>5.4438213111583922E-2</c:v>
                </c:pt>
                <c:pt idx="16" formatCode="0.0%">
                  <c:v>7.2099954149472456E-2</c:v>
                </c:pt>
                <c:pt idx="17" formatCode="0.0%">
                  <c:v>9.5691222067785686E-2</c:v>
                </c:pt>
                <c:pt idx="18" formatCode="0.0%">
                  <c:v>3.8719750195159941E-2</c:v>
                </c:pt>
                <c:pt idx="19" formatCode="0.0%">
                  <c:v>-5.3622425973244958E-2</c:v>
                </c:pt>
              </c:numCache>
            </c:numRef>
          </c:val>
          <c:smooth val="0"/>
          <c:extLst>
            <c:ext xmlns:c16="http://schemas.microsoft.com/office/drawing/2014/chart" uri="{C3380CC4-5D6E-409C-BE32-E72D297353CC}">
              <c16:uniqueId val="{00000001-DB33-4CBB-9C5C-FC4242918AF6}"/>
            </c:ext>
          </c:extLst>
        </c:ser>
        <c:dLbls>
          <c:showLegendKey val="0"/>
          <c:showVal val="0"/>
          <c:showCatName val="0"/>
          <c:showSerName val="0"/>
          <c:showPercent val="0"/>
          <c:showBubbleSize val="0"/>
        </c:dLbls>
        <c:smooth val="0"/>
        <c:axId val="786068880"/>
        <c:axId val="786068320"/>
      </c:lineChart>
      <c:catAx>
        <c:axId val="786068880"/>
        <c:scaling>
          <c:orientation val="minMax"/>
        </c:scaling>
        <c:delete val="0"/>
        <c:axPos val="b"/>
        <c:numFmt formatCode="0" sourceLinked="1"/>
        <c:majorTickMark val="out"/>
        <c:minorTickMark val="none"/>
        <c:tickLblPos val="nextTo"/>
        <c:crossAx val="786068320"/>
        <c:crossesAt val="-0.4"/>
        <c:auto val="1"/>
        <c:lblAlgn val="ctr"/>
        <c:lblOffset val="100"/>
        <c:noMultiLvlLbl val="0"/>
      </c:catAx>
      <c:valAx>
        <c:axId val="786068320"/>
        <c:scaling>
          <c:orientation val="minMax"/>
        </c:scaling>
        <c:delete val="0"/>
        <c:axPos val="l"/>
        <c:majorGridlines/>
        <c:numFmt formatCode="0%" sourceLinked="1"/>
        <c:majorTickMark val="out"/>
        <c:minorTickMark val="none"/>
        <c:tickLblPos val="nextTo"/>
        <c:crossAx val="786068880"/>
        <c:crosses val="autoZero"/>
        <c:crossBetween val="between"/>
      </c:valAx>
    </c:plotArea>
    <c:legend>
      <c:legendPos val="b"/>
      <c:layout>
        <c:manualLayout>
          <c:xMode val="edge"/>
          <c:yMode val="edge"/>
          <c:x val="0.13042460592490493"/>
          <c:y val="0.82851007260456078"/>
          <c:w val="0.75320426864696721"/>
          <c:h val="6.1821926105390702E-2"/>
        </c:manualLayout>
      </c:layout>
      <c:overlay val="0"/>
    </c:legend>
    <c:plotVisOnly val="1"/>
    <c:dispBlanksAs val="gap"/>
    <c:showDLblsOverMax val="0"/>
  </c:chart>
  <c:spPr>
    <a:ln>
      <a:noFill/>
    </a:ln>
  </c:spPr>
  <c:printSettings>
    <c:headerFooter/>
    <c:pageMargins b="0.750000000000004" l="0.70000000000000062" r="0.70000000000000062" t="0.750000000000004" header="0.30000000000000032" footer="0.30000000000000032"/>
    <c:pageSetup/>
  </c:printSettings>
</c:chartSpace>
</file>

<file path=xl/ctrlProps/ctrlProp1.xml><?xml version="1.0" encoding="utf-8"?>
<formControlPr xmlns="http://schemas.microsoft.com/office/spreadsheetml/2009/9/main" objectType="Drop" dropStyle="combo" dx="16" fmlaLink="$A$3" fmlaRange="$A$137:$A$157" noThreeD="1" sel="21" val="13"/>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1414993</xdr:colOff>
      <xdr:row>117</xdr:row>
      <xdr:rowOff>142875</xdr:rowOff>
    </xdr:from>
    <xdr:to>
      <xdr:col>17</xdr:col>
      <xdr:colOff>123265</xdr:colOff>
      <xdr:row>137</xdr:row>
      <xdr:rowOff>66675</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974910</xdr:colOff>
      <xdr:row>117</xdr:row>
      <xdr:rowOff>28575</xdr:rowOff>
    </xdr:from>
    <xdr:to>
      <xdr:col>39</xdr:col>
      <xdr:colOff>590551</xdr:colOff>
      <xdr:row>137</xdr:row>
      <xdr:rowOff>76200</xdr:rowOff>
    </xdr:to>
    <xdr:graphicFrame macro="">
      <xdr:nvGraphicFramePr>
        <xdr:cNvPr id="3" name="Chart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2</xdr:row>
          <xdr:rowOff>38100</xdr:rowOff>
        </xdr:from>
        <xdr:to>
          <xdr:col>1</xdr:col>
          <xdr:colOff>518160</xdr:colOff>
          <xdr:row>3</xdr:row>
          <xdr:rowOff>160020</xdr:rowOff>
        </xdr:to>
        <xdr:sp macro="" textlink="">
          <xdr:nvSpPr>
            <xdr:cNvPr id="11265" name="Drop Down 1" hidden="1">
              <a:extLst>
                <a:ext uri="{63B3BB69-23CF-44E3-9099-C40C66FF867C}">
                  <a14:compatExt spid="_x0000_s11265"/>
                </a:ext>
                <a:ext uri="{FF2B5EF4-FFF2-40B4-BE49-F238E27FC236}">
                  <a16:creationId xmlns:a16="http://schemas.microsoft.com/office/drawing/2014/main" id="{00000000-0008-0000-0500-00000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janetg\Local%20Settings\Temporary%20Internet%20Files\OLK17F\FY2006C2swrk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TArl"/>
      <sheetName val="UTAustin"/>
      <sheetName val="UTDallas"/>
      <sheetName val="UTEP"/>
      <sheetName val="UTPanAm"/>
      <sheetName val="UTBrwnsville"/>
      <sheetName val="UTPB"/>
      <sheetName val="UTSA"/>
      <sheetName val="UTTyler"/>
      <sheetName val="TAMU"/>
      <sheetName val="TAMUG"/>
      <sheetName val="PVAMU"/>
      <sheetName val="Tarleton"/>
      <sheetName val="TAMUCommerce"/>
      <sheetName val="TAMUCorpusChristi"/>
      <sheetName val="TAMUKingsville"/>
      <sheetName val="TAMUInternational"/>
      <sheetName val="TAMUTexarkana"/>
      <sheetName val="WTAMU"/>
      <sheetName val="UH"/>
      <sheetName val="UHClearLake"/>
      <sheetName val="UHDowntown"/>
      <sheetName val="UHVictoria"/>
      <sheetName val="Midwestern"/>
      <sheetName val="UNorthTexas"/>
      <sheetName val="SFASU"/>
      <sheetName val="TSU"/>
      <sheetName val="Tech"/>
      <sheetName val="TWU"/>
      <sheetName val="AngeloState"/>
      <sheetName val="Lamar"/>
      <sheetName val="SamHouston"/>
      <sheetName val="TxStateSanMarcos"/>
      <sheetName val="SulRo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ow r="1">
          <cell r="A1" t="str">
            <v>Midwestern State University</v>
          </cell>
        </row>
        <row r="2">
          <cell r="A2" t="str">
            <v>SCHEDULE C-2:  EXPENSES BY OBJECT AND FUND GROUP</v>
          </cell>
        </row>
        <row r="3">
          <cell r="A3" t="str">
            <v>For the year ended August 31, 2006</v>
          </cell>
        </row>
        <row r="4">
          <cell r="A4" t="str">
            <v>UNAUDITED</v>
          </cell>
        </row>
        <row r="5">
          <cell r="A5">
            <v>24</v>
          </cell>
        </row>
        <row r="6">
          <cell r="C6" t="str">
            <v>Salaries</v>
          </cell>
          <cell r="E6" t="str">
            <v>Payroll</v>
          </cell>
          <cell r="G6" t="str">
            <v>Costs of</v>
          </cell>
          <cell r="I6" t="str">
            <v>Professional</v>
          </cell>
          <cell r="M6" t="str">
            <v>Materials</v>
          </cell>
          <cell r="S6" t="str">
            <v>Repairs and</v>
          </cell>
          <cell r="U6" t="str">
            <v>Rentals and</v>
          </cell>
          <cell r="W6" t="str">
            <v>Printing and</v>
          </cell>
          <cell r="Y6" t="str">
            <v>Bad Debt</v>
          </cell>
          <cell r="AA6" t="str">
            <v xml:space="preserve">Claims and </v>
          </cell>
          <cell r="AC6" t="str">
            <v>Scholarships</v>
          </cell>
          <cell r="AE6" t="str">
            <v>Depreciation</v>
          </cell>
          <cell r="AG6" t="str">
            <v>Federal Sponsored</v>
          </cell>
          <cell r="AI6" t="str">
            <v>State Sponsored</v>
          </cell>
          <cell r="AK6" t="str">
            <v>Other</v>
          </cell>
          <cell r="AM6" t="str">
            <v>Subtotal</v>
          </cell>
          <cell r="AO6" t="str">
            <v>Capital</v>
          </cell>
        </row>
        <row r="7">
          <cell r="C7" t="str">
            <v>and Wages</v>
          </cell>
          <cell r="E7" t="str">
            <v>Related Costs</v>
          </cell>
          <cell r="G7" t="str">
            <v>Goods Sold</v>
          </cell>
          <cell r="I7" t="str">
            <v>Fees and Services</v>
          </cell>
          <cell r="K7" t="str">
            <v>Travel</v>
          </cell>
          <cell r="M7" t="str">
            <v>and Supplies</v>
          </cell>
          <cell r="O7" t="str">
            <v>Utilities</v>
          </cell>
          <cell r="Q7" t="str">
            <v>Telecomm</v>
          </cell>
          <cell r="S7" t="str">
            <v>Maintenance</v>
          </cell>
          <cell r="U7" t="str">
            <v>Leases</v>
          </cell>
          <cell r="W7" t="str">
            <v>Reproduction</v>
          </cell>
          <cell r="Y7" t="str">
            <v>Expense</v>
          </cell>
          <cell r="AA7" t="str">
            <v>Losses</v>
          </cell>
          <cell r="AC7" t="str">
            <v>and Fellowships</v>
          </cell>
          <cell r="AE7" t="str">
            <v>and Amortization</v>
          </cell>
          <cell r="AG7" t="str">
            <v>Pass-Throughs</v>
          </cell>
          <cell r="AI7" t="str">
            <v>Pass-Throughs</v>
          </cell>
          <cell r="AK7" t="str">
            <v>Expenses</v>
          </cell>
          <cell r="AM7" t="str">
            <v>Operating Expenses</v>
          </cell>
          <cell r="AO7" t="str">
            <v>Outlay</v>
          </cell>
          <cell r="AQ7" t="str">
            <v>Total</v>
          </cell>
        </row>
        <row r="9">
          <cell r="A9" t="str">
            <v>EDUCATIONAL AND GENERAL</v>
          </cell>
        </row>
        <row r="10">
          <cell r="A10" t="str">
            <v xml:space="preserve">     Instruction</v>
          </cell>
          <cell r="B10" t="str">
            <v>$</v>
          </cell>
        </row>
        <row r="11">
          <cell r="A11" t="str">
            <v xml:space="preserve">     Research</v>
          </cell>
        </row>
        <row r="12">
          <cell r="A12" t="str">
            <v xml:space="preserve">     Public Service</v>
          </cell>
        </row>
        <row r="13">
          <cell r="A13" t="str">
            <v xml:space="preserve">     Hospitals/Clinics</v>
          </cell>
        </row>
        <row r="14">
          <cell r="A14" t="str">
            <v xml:space="preserve">     Academic Support</v>
          </cell>
        </row>
        <row r="15">
          <cell r="A15" t="str">
            <v xml:space="preserve">     Student Services</v>
          </cell>
        </row>
        <row r="16">
          <cell r="A16" t="str">
            <v xml:space="preserve">     Institutional Support</v>
          </cell>
        </row>
        <row r="17">
          <cell r="A17" t="str">
            <v xml:space="preserve">     Operation and Maintenance of Plant</v>
          </cell>
        </row>
        <row r="18">
          <cell r="A18" t="str">
            <v xml:space="preserve">     Scholarships and Fellowships</v>
          </cell>
        </row>
        <row r="19">
          <cell r="A19" t="str">
            <v xml:space="preserve">           Scholarship allowances</v>
          </cell>
        </row>
        <row r="20">
          <cell r="A20" t="str">
            <v xml:space="preserve">     Auxiliary Enterprises</v>
          </cell>
        </row>
        <row r="21">
          <cell r="A21" t="str">
            <v xml:space="preserve">     Amortization</v>
          </cell>
        </row>
        <row r="22">
          <cell r="A22" t="str">
            <v xml:space="preserve">   Total Educational and General</v>
          </cell>
        </row>
        <row r="25">
          <cell r="A25" t="str">
            <v>DESIGNATED</v>
          </cell>
        </row>
        <row r="26">
          <cell r="A26" t="str">
            <v xml:space="preserve">     Instruction</v>
          </cell>
        </row>
        <row r="27">
          <cell r="A27" t="str">
            <v xml:space="preserve">     Research</v>
          </cell>
        </row>
        <row r="28">
          <cell r="A28" t="str">
            <v xml:space="preserve">     Public Service</v>
          </cell>
        </row>
        <row r="29">
          <cell r="A29" t="str">
            <v xml:space="preserve">     Hospitals/Clinics</v>
          </cell>
        </row>
        <row r="30">
          <cell r="A30" t="str">
            <v xml:space="preserve">     Academic Support</v>
          </cell>
        </row>
        <row r="31">
          <cell r="A31" t="str">
            <v xml:space="preserve">     Student Services</v>
          </cell>
        </row>
        <row r="32">
          <cell r="A32" t="str">
            <v xml:space="preserve">     Institutional Support</v>
          </cell>
        </row>
        <row r="33">
          <cell r="A33" t="str">
            <v xml:space="preserve">     Operation and Maintenance of Plant</v>
          </cell>
        </row>
        <row r="34">
          <cell r="A34" t="str">
            <v xml:space="preserve">     Scholarships and Fellowships</v>
          </cell>
        </row>
        <row r="35">
          <cell r="A35" t="str">
            <v xml:space="preserve">          Scholarship Allowances</v>
          </cell>
        </row>
        <row r="36">
          <cell r="A36" t="str">
            <v xml:space="preserve">     Auxiliary Enterprises</v>
          </cell>
        </row>
        <row r="37">
          <cell r="A37" t="str">
            <v xml:space="preserve">     Amortization</v>
          </cell>
        </row>
        <row r="38">
          <cell r="A38" t="str">
            <v xml:space="preserve">   Total Designated</v>
          </cell>
        </row>
        <row r="41">
          <cell r="A41" t="str">
            <v>AUXILIARY ENTERPRISES</v>
          </cell>
        </row>
        <row r="42">
          <cell r="A42" t="str">
            <v xml:space="preserve">     Auxiliary Enterprises</v>
          </cell>
        </row>
        <row r="43">
          <cell r="A43" t="str">
            <v xml:space="preserve">          Scholarship Allowances</v>
          </cell>
        </row>
        <row r="44">
          <cell r="A44" t="str">
            <v xml:space="preserve">   Total Auxiliary Enterprises</v>
          </cell>
        </row>
        <row r="48">
          <cell r="A48" t="str">
            <v>RESTRICTED EXPENDABLE</v>
          </cell>
        </row>
        <row r="49">
          <cell r="A49" t="str">
            <v xml:space="preserve">     Instruction</v>
          </cell>
        </row>
        <row r="50">
          <cell r="A50" t="str">
            <v xml:space="preserve">     Research</v>
          </cell>
        </row>
        <row r="51">
          <cell r="A51" t="str">
            <v xml:space="preserve">     Public Service</v>
          </cell>
        </row>
        <row r="52">
          <cell r="A52" t="str">
            <v xml:space="preserve">     Hospitals/Clinics</v>
          </cell>
        </row>
        <row r="53">
          <cell r="A53" t="str">
            <v xml:space="preserve">     Academic Support</v>
          </cell>
        </row>
        <row r="54">
          <cell r="A54" t="str">
            <v xml:space="preserve">     Student Services</v>
          </cell>
        </row>
        <row r="55">
          <cell r="A55" t="str">
            <v xml:space="preserve">     Institutional Support</v>
          </cell>
        </row>
        <row r="56">
          <cell r="A56" t="str">
            <v xml:space="preserve">     Operation and Maintenance of Plant</v>
          </cell>
        </row>
        <row r="57">
          <cell r="A57" t="str">
            <v xml:space="preserve">     Scholarships and Fellowships</v>
          </cell>
        </row>
        <row r="58">
          <cell r="A58" t="str">
            <v xml:space="preserve">          Scholarship Allowances</v>
          </cell>
        </row>
        <row r="59">
          <cell r="A59" t="str">
            <v xml:space="preserve">     Auxiliary Enterprises</v>
          </cell>
        </row>
        <row r="60">
          <cell r="A60" t="str">
            <v xml:space="preserve">     Amortization</v>
          </cell>
        </row>
        <row r="61">
          <cell r="A61" t="str">
            <v xml:space="preserve">   Total Restricted Expendable</v>
          </cell>
        </row>
        <row r="64">
          <cell r="A64" t="str">
            <v>LOAN FUNDS</v>
          </cell>
        </row>
        <row r="65">
          <cell r="A65" t="str">
            <v xml:space="preserve">     Student Services</v>
          </cell>
        </row>
        <row r="68">
          <cell r="A68" t="str">
            <v>PLANT FUNDS</v>
          </cell>
        </row>
        <row r="69">
          <cell r="A69" t="str">
            <v xml:space="preserve">     Instruction</v>
          </cell>
        </row>
        <row r="70">
          <cell r="A70" t="str">
            <v xml:space="preserve">     Research</v>
          </cell>
        </row>
        <row r="71">
          <cell r="A71" t="str">
            <v xml:space="preserve">     Public Service</v>
          </cell>
        </row>
        <row r="72">
          <cell r="A72" t="str">
            <v xml:space="preserve">     Hospitals/Clinics</v>
          </cell>
        </row>
        <row r="73">
          <cell r="A73" t="str">
            <v xml:space="preserve">     Academic Support</v>
          </cell>
        </row>
        <row r="74">
          <cell r="A74" t="str">
            <v xml:space="preserve">     Student Services</v>
          </cell>
        </row>
        <row r="75">
          <cell r="A75" t="str">
            <v xml:space="preserve">     Institutional Support</v>
          </cell>
        </row>
        <row r="76">
          <cell r="A76" t="str">
            <v xml:space="preserve">     Operation and Maintenance of Plant</v>
          </cell>
        </row>
        <row r="77">
          <cell r="A77" t="str">
            <v xml:space="preserve">     Auxiliary Enterprises</v>
          </cell>
        </row>
        <row r="78">
          <cell r="A78" t="str">
            <v xml:space="preserve">     Depreciation (Investment in Plant)</v>
          </cell>
        </row>
        <row r="79">
          <cell r="A79" t="str">
            <v xml:space="preserve">   Total Plant Funds</v>
          </cell>
        </row>
        <row r="81">
          <cell r="A81" t="str">
            <v>AVAILABLE UNIVERSITY FUND</v>
          </cell>
        </row>
        <row r="82">
          <cell r="A82" t="str">
            <v>TOTAL OPERATING EXPENSES (Exh. B)</v>
          </cell>
          <cell r="B82" t="str">
            <v>$</v>
          </cell>
        </row>
        <row r="84">
          <cell r="A84" t="str">
            <v>Relevant Data Collection Totals</v>
          </cell>
        </row>
        <row r="85">
          <cell r="A85" t="str">
            <v xml:space="preserve">     Instruction</v>
          </cell>
          <cell r="B85" t="str">
            <v>$</v>
          </cell>
        </row>
        <row r="86">
          <cell r="A86" t="str">
            <v xml:space="preserve">     Research</v>
          </cell>
        </row>
        <row r="87">
          <cell r="A87" t="str">
            <v xml:space="preserve">     Public Service</v>
          </cell>
        </row>
        <row r="88">
          <cell r="A88" t="str">
            <v xml:space="preserve">     Hospitals/Clinics</v>
          </cell>
        </row>
        <row r="89">
          <cell r="A89" t="str">
            <v xml:space="preserve">     Academic Support</v>
          </cell>
        </row>
        <row r="90">
          <cell r="A90" t="str">
            <v xml:space="preserve">     Student Services</v>
          </cell>
        </row>
        <row r="91">
          <cell r="A91" t="str">
            <v xml:space="preserve">     Institutional Support</v>
          </cell>
        </row>
        <row r="92">
          <cell r="A92" t="str">
            <v xml:space="preserve">     Operation and Maintenance of Plant</v>
          </cell>
        </row>
        <row r="93">
          <cell r="A93" t="str">
            <v xml:space="preserve">     Scholarships and Fellowships</v>
          </cell>
        </row>
        <row r="94">
          <cell r="A94" t="str">
            <v xml:space="preserve">     Auxiliary Enterprises</v>
          </cell>
        </row>
        <row r="95">
          <cell r="A95" t="str">
            <v xml:space="preserve">     Depreciation (Investment in Plant)</v>
          </cell>
        </row>
        <row r="96">
          <cell r="A96" t="str">
            <v xml:space="preserve">   Totals</v>
          </cell>
          <cell r="B96" t="str">
            <v>$</v>
          </cell>
        </row>
        <row r="98">
          <cell r="A98" t="str">
            <v>Difference</v>
          </cell>
        </row>
      </sheetData>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highered.texas.gov/our-work/supporting-our-institutions/institutional-funding-resources/expenditure-study/"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6.bin"/><Relationship Id="rId1" Type="http://schemas.openxmlformats.org/officeDocument/2006/relationships/externalLinkPath" Target="file:///\\THECB-AUVFS41\UserFile\PA\Resource\FINANCEFILES\Cost%20Study%20University\Cost%20Study%202009%20(FY2008)\Attempted%20Semester%20Credit%20Hours%20FY2008\04%20Discipline%20Analysis%20FY%202008%20ASCH.xls"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5"/>
  <dimension ref="A1:V26"/>
  <sheetViews>
    <sheetView tabSelected="1" workbookViewId="0"/>
  </sheetViews>
  <sheetFormatPr defaultColWidth="9.109375" defaultRowHeight="13.2"/>
  <cols>
    <col min="1" max="1" width="22.88671875" style="106" customWidth="1"/>
    <col min="2" max="2" width="15.33203125" style="106" customWidth="1"/>
    <col min="3" max="7" width="9.109375" style="106"/>
    <col min="8" max="8" width="7.109375" style="106" customWidth="1"/>
    <col min="9" max="16384" width="9.109375" style="106"/>
  </cols>
  <sheetData>
    <row r="1" spans="1:22" ht="13.8">
      <c r="A1" s="104" t="s">
        <v>825</v>
      </c>
      <c r="B1" s="105"/>
      <c r="C1" s="105"/>
      <c r="D1" s="105"/>
      <c r="E1" s="105"/>
      <c r="F1" s="105"/>
    </row>
    <row r="2" spans="1:22" ht="13.8">
      <c r="A2" s="107"/>
    </row>
    <row r="3" spans="1:22" ht="13.8">
      <c r="A3" s="108" t="s">
        <v>712</v>
      </c>
      <c r="B3" s="107" t="s">
        <v>832</v>
      </c>
    </row>
    <row r="4" spans="1:22" ht="13.8">
      <c r="A4" s="107"/>
    </row>
    <row r="5" spans="1:22" ht="13.8">
      <c r="A5" s="109" t="s">
        <v>946</v>
      </c>
      <c r="B5" s="107" t="s">
        <v>836</v>
      </c>
    </row>
    <row r="6" spans="1:22" ht="13.8">
      <c r="A6" s="107"/>
    </row>
    <row r="7" spans="1:22" ht="13.8">
      <c r="A7" s="110" t="s">
        <v>826</v>
      </c>
      <c r="B7" s="107" t="s">
        <v>833</v>
      </c>
    </row>
    <row r="8" spans="1:22" ht="13.8">
      <c r="A8" s="107"/>
    </row>
    <row r="9" spans="1:22" ht="13.8">
      <c r="A9" s="110" t="s">
        <v>828</v>
      </c>
      <c r="B9" s="107" t="s">
        <v>831</v>
      </c>
      <c r="C9" s="107"/>
    </row>
    <row r="10" spans="1:22" ht="13.8">
      <c r="A10" s="107"/>
    </row>
    <row r="11" spans="1:22" ht="13.8">
      <c r="A11" s="111" t="s">
        <v>947</v>
      </c>
      <c r="B11" s="107" t="s">
        <v>948</v>
      </c>
    </row>
    <row r="12" spans="1:22" ht="13.8">
      <c r="A12" s="107"/>
    </row>
    <row r="13" spans="1:22" ht="45.75" customHeight="1">
      <c r="A13" s="112" t="s">
        <v>827</v>
      </c>
      <c r="B13" s="371" t="s">
        <v>834</v>
      </c>
      <c r="C13" s="372"/>
      <c r="D13" s="372"/>
      <c r="E13" s="372"/>
      <c r="F13" s="372"/>
      <c r="G13" s="372"/>
      <c r="H13" s="372"/>
      <c r="I13" s="372"/>
      <c r="J13" s="372"/>
      <c r="K13" s="372"/>
      <c r="L13" s="372"/>
      <c r="M13" s="372"/>
      <c r="N13" s="372"/>
      <c r="O13" s="372"/>
      <c r="P13" s="372"/>
      <c r="Q13" s="372"/>
      <c r="R13" s="372"/>
      <c r="S13" s="372"/>
      <c r="T13" s="372"/>
      <c r="U13" s="372"/>
      <c r="V13" s="372"/>
    </row>
    <row r="14" spans="1:22" ht="13.8">
      <c r="A14" s="107"/>
    </row>
    <row r="15" spans="1:22" ht="13.8">
      <c r="A15" s="111" t="s">
        <v>949</v>
      </c>
      <c r="B15" s="107" t="s">
        <v>835</v>
      </c>
    </row>
    <row r="16" spans="1:22" ht="13.8">
      <c r="A16" s="107"/>
    </row>
    <row r="17" spans="1:6" ht="13.8">
      <c r="A17" s="111" t="s">
        <v>950</v>
      </c>
      <c r="B17" s="107" t="s">
        <v>830</v>
      </c>
    </row>
    <row r="21" spans="1:6" ht="13.8">
      <c r="A21" s="109" t="s">
        <v>829</v>
      </c>
      <c r="B21" s="114"/>
      <c r="C21" s="114"/>
      <c r="D21" s="114"/>
      <c r="E21" s="114"/>
      <c r="F21" s="114"/>
    </row>
    <row r="22" spans="1:6" ht="13.8">
      <c r="A22" s="107"/>
    </row>
    <row r="23" spans="1:6" ht="13.8">
      <c r="A23" s="111" t="s">
        <v>860</v>
      </c>
      <c r="B23" s="115"/>
      <c r="C23" s="115"/>
      <c r="D23" s="115"/>
      <c r="E23" s="115"/>
      <c r="F23" s="115"/>
    </row>
    <row r="25" spans="1:6" ht="13.8">
      <c r="A25" s="107" t="s">
        <v>944</v>
      </c>
    </row>
    <row r="26" spans="1:6" ht="13.8">
      <c r="A26" s="116" t="s">
        <v>945</v>
      </c>
    </row>
  </sheetData>
  <mergeCells count="1">
    <mergeCell ref="B13:V13"/>
  </mergeCells>
  <hyperlinks>
    <hyperlink ref="A26" r:id="rId1" xr:uid="{00000000-0004-0000-0000-000000000000}"/>
  </hyperlinks>
  <pageMargins left="0.7" right="0.7" top="0.75" bottom="0.75" header="0.3" footer="0.3"/>
  <pageSetup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FFC000"/>
    <pageSetUpPr fitToPage="1"/>
  </sheetPr>
  <dimension ref="B1:I363"/>
  <sheetViews>
    <sheetView showGridLines="0" showZeros="0" zoomScale="70" zoomScaleNormal="70" workbookViewId="0"/>
  </sheetViews>
  <sheetFormatPr defaultColWidth="9.109375" defaultRowHeight="13.8"/>
  <cols>
    <col min="1" max="1" width="1.88671875" style="107" customWidth="1"/>
    <col min="2" max="2" width="30.5546875" style="107" customWidth="1"/>
    <col min="3"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6384" width="9.109375" style="107"/>
  </cols>
  <sheetData>
    <row r="1" spans="2:8">
      <c r="B1" s="392" t="str">
        <f>'Relative Weights'!A1</f>
        <v>THECB Texas Public University Expenditure Study Fiscal Year 2022</v>
      </c>
      <c r="C1" s="392"/>
      <c r="D1" s="392"/>
      <c r="E1" s="392"/>
      <c r="F1" s="392"/>
      <c r="G1" s="392"/>
      <c r="H1" s="392"/>
    </row>
    <row r="2" spans="2:8">
      <c r="B2" s="393" t="str">
        <f>'Relative Weights'!A2</f>
        <v>Institution Survey for the Year Ended August 31, 2022</v>
      </c>
      <c r="C2" s="393"/>
      <c r="D2" s="393"/>
      <c r="E2" s="393"/>
      <c r="F2" s="393"/>
      <c r="G2" s="393"/>
      <c r="H2" s="393"/>
    </row>
    <row r="3" spans="2:8">
      <c r="B3" s="119" t="s">
        <v>120</v>
      </c>
      <c r="C3" s="119"/>
      <c r="D3" s="119"/>
      <c r="E3" s="119"/>
      <c r="F3" s="119"/>
      <c r="G3" s="119"/>
      <c r="H3" s="119"/>
    </row>
    <row r="4" spans="2:8">
      <c r="B4" s="294" t="s">
        <v>134</v>
      </c>
      <c r="C4" s="119"/>
      <c r="D4" s="119"/>
      <c r="E4" s="119"/>
      <c r="F4" s="119"/>
      <c r="G4" s="119"/>
      <c r="H4" s="119"/>
    </row>
    <row r="5" spans="2:8">
      <c r="B5" s="119"/>
      <c r="C5" s="119"/>
      <c r="D5" s="119"/>
      <c r="E5" s="119"/>
      <c r="F5" s="119"/>
      <c r="G5" s="119"/>
      <c r="H5" s="246"/>
    </row>
    <row r="6" spans="2:8">
      <c r="B6" s="295" t="s">
        <v>10</v>
      </c>
      <c r="C6" s="295"/>
      <c r="D6" s="295"/>
      <c r="E6" s="295"/>
      <c r="F6" s="295"/>
      <c r="G6" s="295"/>
      <c r="H6" s="296"/>
    </row>
    <row r="7" spans="2:8">
      <c r="B7" s="119"/>
      <c r="C7" s="119"/>
      <c r="D7" s="119"/>
      <c r="E7" s="119"/>
      <c r="F7" s="119"/>
      <c r="G7" s="119"/>
      <c r="H7" s="297"/>
    </row>
    <row r="8" spans="2:8" ht="129" customHeight="1">
      <c r="B8" s="381" t="s">
        <v>227</v>
      </c>
      <c r="C8" s="381"/>
      <c r="D8" s="381"/>
      <c r="E8" s="381"/>
      <c r="F8" s="381"/>
      <c r="G8" s="381"/>
      <c r="H8" s="381"/>
    </row>
    <row r="9" spans="2:8" ht="99.75" customHeight="1">
      <c r="B9" s="382" t="s">
        <v>41</v>
      </c>
      <c r="C9" s="382"/>
      <c r="D9" s="382"/>
      <c r="E9" s="382"/>
      <c r="F9" s="382"/>
      <c r="G9" s="382"/>
      <c r="H9" s="298"/>
    </row>
    <row r="10" spans="2:8">
      <c r="B10" s="392" t="s">
        <v>20</v>
      </c>
      <c r="C10" s="392"/>
      <c r="D10" s="392"/>
      <c r="E10" s="392"/>
      <c r="F10" s="392"/>
      <c r="G10" s="392"/>
      <c r="H10" s="298"/>
    </row>
    <row r="11" spans="2:8" ht="21" customHeight="1" thickBot="1">
      <c r="B11" s="382" t="s">
        <v>888</v>
      </c>
      <c r="C11" s="382"/>
      <c r="D11" s="382"/>
      <c r="E11" s="382"/>
      <c r="F11" s="382"/>
      <c r="G11" s="382"/>
      <c r="H11" s="382"/>
    </row>
    <row r="12" spans="2:8" ht="14.4" thickBot="1">
      <c r="B12" s="397" t="s">
        <v>16</v>
      </c>
      <c r="C12" s="398"/>
      <c r="D12" s="398"/>
      <c r="E12" s="398"/>
      <c r="F12" s="299"/>
      <c r="G12" s="300"/>
      <c r="H12" s="301" t="s">
        <v>17</v>
      </c>
    </row>
    <row r="13" spans="2:8">
      <c r="B13" s="399" t="s">
        <v>12</v>
      </c>
      <c r="C13" s="399"/>
      <c r="D13" s="399"/>
      <c r="E13" s="399"/>
      <c r="F13" s="354"/>
      <c r="G13" s="303"/>
      <c r="H13" s="355">
        <f>Data!$G5</f>
        <v>118716590</v>
      </c>
    </row>
    <row r="14" spans="2:8">
      <c r="B14" s="385" t="s">
        <v>13</v>
      </c>
      <c r="C14" s="385"/>
      <c r="D14" s="385"/>
      <c r="E14" s="385"/>
      <c r="F14" s="356"/>
      <c r="G14" s="303"/>
      <c r="H14" s="357">
        <f>Data!$H5</f>
        <v>112853398</v>
      </c>
    </row>
    <row r="15" spans="2:8">
      <c r="B15" s="385" t="s">
        <v>14</v>
      </c>
      <c r="C15" s="385"/>
      <c r="D15" s="385"/>
      <c r="E15" s="385"/>
      <c r="F15" s="356"/>
      <c r="G15" s="303"/>
      <c r="H15" s="357">
        <f>Data!$I5</f>
        <v>26467800</v>
      </c>
    </row>
    <row r="16" spans="2:8">
      <c r="B16" s="385" t="s">
        <v>18</v>
      </c>
      <c r="C16" s="385"/>
      <c r="D16" s="385"/>
      <c r="E16" s="385"/>
      <c r="F16" s="356"/>
      <c r="G16" s="303"/>
      <c r="H16" s="357">
        <f>Data!$J5</f>
        <v>23880579</v>
      </c>
    </row>
    <row r="17" spans="2:9">
      <c r="B17" s="385" t="s">
        <v>15</v>
      </c>
      <c r="C17" s="385"/>
      <c r="D17" s="385"/>
      <c r="E17" s="385"/>
      <c r="F17" s="356"/>
      <c r="G17" s="303"/>
      <c r="H17" s="357">
        <f>Data!$K5</f>
        <v>36223751</v>
      </c>
    </row>
    <row r="18" spans="2:9">
      <c r="B18" s="385" t="s">
        <v>1</v>
      </c>
      <c r="C18" s="385"/>
      <c r="D18" s="385"/>
      <c r="E18" s="385"/>
      <c r="F18" s="358"/>
      <c r="G18" s="303"/>
      <c r="H18" s="359">
        <f>SUM(H13:H17)</f>
        <v>318142118</v>
      </c>
    </row>
    <row r="19" spans="2:9" ht="13.5" customHeight="1">
      <c r="B19" s="308"/>
      <c r="D19" s="308"/>
      <c r="E19" s="308"/>
      <c r="F19" s="308"/>
      <c r="G19" s="308"/>
      <c r="H19" s="298"/>
    </row>
    <row r="20" spans="2:9" ht="13.5" customHeight="1">
      <c r="B20" s="308"/>
      <c r="D20" s="390" t="s">
        <v>22</v>
      </c>
      <c r="E20" s="390"/>
      <c r="F20" s="390"/>
      <c r="G20" s="309" t="s">
        <v>23</v>
      </c>
      <c r="H20" s="309" t="s">
        <v>24</v>
      </c>
    </row>
    <row r="21" spans="2:9">
      <c r="B21" s="388" t="s">
        <v>21</v>
      </c>
      <c r="C21" s="389"/>
      <c r="D21" s="384" t="str">
        <f>Data!L5</f>
        <v>Joanne Richardson</v>
      </c>
      <c r="E21" s="384"/>
      <c r="F21" s="384"/>
      <c r="G21" s="310" t="str">
        <f>Data!M5</f>
        <v>(915) 747-7892</v>
      </c>
      <c r="H21" s="311" t="str">
        <f>Data!N5</f>
        <v>jrichardson@utep.edu</v>
      </c>
    </row>
    <row r="22" spans="2:9" ht="13.5" customHeight="1">
      <c r="B22" s="308"/>
      <c r="C22" s="308"/>
      <c r="D22" s="308"/>
      <c r="E22" s="308"/>
      <c r="F22" s="308"/>
      <c r="G22" s="308"/>
      <c r="H22" s="298"/>
    </row>
    <row r="23" spans="2:9" ht="13.5" customHeight="1" thickBot="1">
      <c r="B23" s="117" t="s">
        <v>937</v>
      </c>
      <c r="C23" s="308"/>
      <c r="D23" s="308"/>
      <c r="E23" s="308"/>
      <c r="F23" s="308"/>
      <c r="G23" s="308"/>
      <c r="H23" s="298"/>
    </row>
    <row r="24" spans="2:9" s="315" customFormat="1">
      <c r="B24" s="312"/>
      <c r="C24" s="123" t="s">
        <v>25</v>
      </c>
      <c r="D24" s="313" t="s">
        <v>26</v>
      </c>
      <c r="E24" s="313" t="s">
        <v>27</v>
      </c>
      <c r="F24" s="313" t="s">
        <v>28</v>
      </c>
      <c r="G24" s="313" t="s">
        <v>29</v>
      </c>
      <c r="H24" s="314" t="s">
        <v>30</v>
      </c>
    </row>
    <row r="25" spans="2:9" s="315" customFormat="1" ht="14.4" thickBot="1">
      <c r="B25" s="316" t="s">
        <v>680</v>
      </c>
      <c r="C25" s="317">
        <f>Data!O5</f>
        <v>7536</v>
      </c>
      <c r="D25" s="318">
        <f>Data!P5</f>
        <v>12582</v>
      </c>
      <c r="E25" s="318">
        <f>Data!Q5</f>
        <v>2738</v>
      </c>
      <c r="F25" s="318">
        <f>Data!R5</f>
        <v>818</v>
      </c>
      <c r="G25" s="318">
        <f>Data!S5</f>
        <v>329</v>
      </c>
      <c r="H25" s="319">
        <f>SUM(C25:G25)</f>
        <v>24003</v>
      </c>
    </row>
    <row r="26" spans="2:9">
      <c r="C26" s="320"/>
      <c r="D26" s="320"/>
      <c r="E26" s="320"/>
      <c r="F26" s="320"/>
      <c r="G26" s="320"/>
      <c r="H26" s="320"/>
      <c r="I26" s="320"/>
    </row>
    <row r="27" spans="2:9" ht="13.5" customHeight="1">
      <c r="B27" s="308"/>
      <c r="D27" s="390" t="s">
        <v>22</v>
      </c>
      <c r="E27" s="390"/>
      <c r="F27" s="390"/>
      <c r="G27" s="309" t="s">
        <v>23</v>
      </c>
      <c r="H27" s="309" t="s">
        <v>24</v>
      </c>
    </row>
    <row r="28" spans="2:9">
      <c r="B28" s="388" t="s">
        <v>952</v>
      </c>
      <c r="C28" s="389"/>
      <c r="D28" s="384" t="str">
        <f>Data!T5</f>
        <v>Carrejo, Denise</v>
      </c>
      <c r="E28" s="384"/>
      <c r="F28" s="384"/>
      <c r="G28" s="310" t="str">
        <f>Data!U5</f>
        <v>(915) 747-5117</v>
      </c>
      <c r="H28" s="311" t="str">
        <f>Data!V5</f>
        <v>dcarrejo2@utep.edu</v>
      </c>
    </row>
    <row r="29" spans="2:9" ht="13.5" customHeight="1">
      <c r="B29" s="308"/>
      <c r="C29" s="308"/>
      <c r="D29" s="308"/>
      <c r="E29" s="308"/>
      <c r="F29" s="308"/>
      <c r="G29" s="308"/>
      <c r="H29" s="298"/>
    </row>
    <row r="30" spans="2:9" ht="14.4" thickBot="1">
      <c r="B30" s="117" t="s">
        <v>938</v>
      </c>
    </row>
    <row r="31" spans="2:9" ht="14.4" thickBot="1">
      <c r="B31" s="124" t="s">
        <v>31</v>
      </c>
      <c r="C31" s="125" t="s">
        <v>25</v>
      </c>
      <c r="D31" s="125" t="s">
        <v>26</v>
      </c>
      <c r="E31" s="125" t="s">
        <v>27</v>
      </c>
      <c r="F31" s="125" t="s">
        <v>28</v>
      </c>
      <c r="G31" s="125" t="s">
        <v>29</v>
      </c>
      <c r="H31" s="126" t="s">
        <v>30</v>
      </c>
    </row>
    <row r="32" spans="2:9">
      <c r="B32" s="128" t="s">
        <v>42</v>
      </c>
      <c r="C32" s="141">
        <f>Data!W5</f>
        <v>142842.79999999999</v>
      </c>
      <c r="D32" s="141">
        <f>Data!AQ5</f>
        <v>67367</v>
      </c>
      <c r="E32" s="141">
        <f>Data!BK5</f>
        <v>9340</v>
      </c>
      <c r="F32" s="141">
        <f>Data!CE5</f>
        <v>1448</v>
      </c>
      <c r="G32" s="141">
        <f>Data!CY5</f>
        <v>0</v>
      </c>
      <c r="H32" s="142">
        <f>SUM(C32:G32)</f>
        <v>220997.8</v>
      </c>
    </row>
    <row r="33" spans="2:8">
      <c r="B33" s="130" t="s">
        <v>43</v>
      </c>
      <c r="C33" s="141">
        <f>Data!X5</f>
        <v>55716</v>
      </c>
      <c r="D33" s="141">
        <f>Data!AR5</f>
        <v>23390.999999999996</v>
      </c>
      <c r="E33" s="141">
        <f>Data!BL5</f>
        <v>2191.9999999999995</v>
      </c>
      <c r="F33" s="141">
        <f>Data!CF5</f>
        <v>2181</v>
      </c>
      <c r="G33" s="141">
        <f>Data!CZ5</f>
        <v>0</v>
      </c>
      <c r="H33" s="142">
        <f t="shared" ref="H33:H52" si="0">SUM(C33:G33)</f>
        <v>83480</v>
      </c>
    </row>
    <row r="34" spans="2:8">
      <c r="B34" s="130" t="s">
        <v>44</v>
      </c>
      <c r="C34" s="141">
        <f>Data!Y5</f>
        <v>19674</v>
      </c>
      <c r="D34" s="141">
        <f>Data!AS5</f>
        <v>9535</v>
      </c>
      <c r="E34" s="141">
        <f>Data!BM5</f>
        <v>714</v>
      </c>
      <c r="F34" s="141">
        <f>Data!CG5</f>
        <v>0</v>
      </c>
      <c r="G34" s="141">
        <f>Data!DA5</f>
        <v>0</v>
      </c>
      <c r="H34" s="142">
        <f t="shared" si="0"/>
        <v>29923</v>
      </c>
    </row>
    <row r="35" spans="2:8">
      <c r="B35" s="130" t="s">
        <v>45</v>
      </c>
      <c r="C35" s="141">
        <f>Data!Z5</f>
        <v>665</v>
      </c>
      <c r="D35" s="141">
        <f>Data!AT5</f>
        <v>10305</v>
      </c>
      <c r="E35" s="141">
        <f>Data!BN5</f>
        <v>6416</v>
      </c>
      <c r="F35" s="141">
        <f>Data!CH5</f>
        <v>1615</v>
      </c>
      <c r="G35" s="141">
        <f>Data!DB5</f>
        <v>0</v>
      </c>
      <c r="H35" s="142">
        <f t="shared" si="0"/>
        <v>19001</v>
      </c>
    </row>
    <row r="36" spans="2:8">
      <c r="B36" s="130" t="s">
        <v>46</v>
      </c>
      <c r="C36" s="141">
        <f>Data!AA5</f>
        <v>0</v>
      </c>
      <c r="D36" s="141">
        <f>Data!AU5</f>
        <v>0</v>
      </c>
      <c r="E36" s="141">
        <f>Data!BO5</f>
        <v>0</v>
      </c>
      <c r="F36" s="141">
        <f>Data!CI5</f>
        <v>0</v>
      </c>
      <c r="G36" s="141">
        <f>Data!DC5</f>
        <v>0</v>
      </c>
      <c r="H36" s="142">
        <f t="shared" si="0"/>
        <v>0</v>
      </c>
    </row>
    <row r="37" spans="2:8">
      <c r="B37" s="130" t="s">
        <v>47</v>
      </c>
      <c r="C37" s="141">
        <f>Data!AB5</f>
        <v>19446</v>
      </c>
      <c r="D37" s="141">
        <f>Data!AV5</f>
        <v>25794</v>
      </c>
      <c r="E37" s="141">
        <f>Data!BP5</f>
        <v>8281</v>
      </c>
      <c r="F37" s="141">
        <f>Data!CJ5</f>
        <v>3098</v>
      </c>
      <c r="G37" s="141">
        <f>Data!DD5</f>
        <v>0</v>
      </c>
      <c r="H37" s="142">
        <f t="shared" si="0"/>
        <v>56619</v>
      </c>
    </row>
    <row r="38" spans="2:8">
      <c r="B38" s="130" t="s">
        <v>48</v>
      </c>
      <c r="C38" s="141">
        <f>Data!AC5</f>
        <v>0</v>
      </c>
      <c r="D38" s="141">
        <f>Data!AW5</f>
        <v>0</v>
      </c>
      <c r="E38" s="141">
        <f>Data!BQ5</f>
        <v>0</v>
      </c>
      <c r="F38" s="141">
        <f>Data!CK5</f>
        <v>0</v>
      </c>
      <c r="G38" s="141">
        <f>Data!DE5</f>
        <v>0</v>
      </c>
      <c r="H38" s="142">
        <f t="shared" si="0"/>
        <v>0</v>
      </c>
    </row>
    <row r="39" spans="2:8">
      <c r="B39" s="130" t="s">
        <v>49</v>
      </c>
      <c r="C39" s="141">
        <f>Data!AD5</f>
        <v>0</v>
      </c>
      <c r="D39" s="141">
        <f>Data!AX5</f>
        <v>0</v>
      </c>
      <c r="E39" s="141">
        <f>Data!BR5</f>
        <v>0</v>
      </c>
      <c r="F39" s="141">
        <f>Data!CL5</f>
        <v>0</v>
      </c>
      <c r="G39" s="141">
        <f>Data!DF5</f>
        <v>0</v>
      </c>
      <c r="H39" s="142">
        <f t="shared" si="0"/>
        <v>0</v>
      </c>
    </row>
    <row r="40" spans="2:8">
      <c r="B40" s="130" t="s">
        <v>50</v>
      </c>
      <c r="C40" s="141">
        <f>Data!AE5</f>
        <v>498</v>
      </c>
      <c r="D40" s="141">
        <f>Data!AY5</f>
        <v>1916</v>
      </c>
      <c r="E40" s="141">
        <f>Data!BS5</f>
        <v>1731</v>
      </c>
      <c r="F40" s="141">
        <f>Data!CM5</f>
        <v>0</v>
      </c>
      <c r="G40" s="141">
        <f>Data!DG5</f>
        <v>0</v>
      </c>
      <c r="H40" s="142">
        <f t="shared" si="0"/>
        <v>4145</v>
      </c>
    </row>
    <row r="41" spans="2:8">
      <c r="B41" s="130" t="s">
        <v>51</v>
      </c>
      <c r="C41" s="141">
        <f>Data!AF5</f>
        <v>0</v>
      </c>
      <c r="D41" s="141">
        <f>Data!AZ5</f>
        <v>0</v>
      </c>
      <c r="E41" s="141">
        <f>Data!BT5</f>
        <v>0</v>
      </c>
      <c r="F41" s="141">
        <f>Data!CN5</f>
        <v>0</v>
      </c>
      <c r="G41" s="141">
        <f>Data!DH5</f>
        <v>0</v>
      </c>
      <c r="H41" s="142">
        <f t="shared" si="0"/>
        <v>0</v>
      </c>
    </row>
    <row r="42" spans="2:8">
      <c r="B42" s="130" t="s">
        <v>52</v>
      </c>
      <c r="C42" s="141">
        <f>Data!AG5</f>
        <v>0</v>
      </c>
      <c r="D42" s="141">
        <f>Data!BA5</f>
        <v>0</v>
      </c>
      <c r="E42" s="141">
        <f>Data!BU5</f>
        <v>0</v>
      </c>
      <c r="F42" s="141">
        <f>Data!CO5</f>
        <v>0</v>
      </c>
      <c r="G42" s="141">
        <f>Data!DI5</f>
        <v>0</v>
      </c>
      <c r="H42" s="142">
        <f t="shared" si="0"/>
        <v>0</v>
      </c>
    </row>
    <row r="43" spans="2:8">
      <c r="B43" s="130" t="s">
        <v>53</v>
      </c>
      <c r="C43" s="141">
        <f>Data!AH5</f>
        <v>0</v>
      </c>
      <c r="D43" s="141">
        <f>Data!BB5</f>
        <v>0</v>
      </c>
      <c r="E43" s="141">
        <f>Data!BV5</f>
        <v>0</v>
      </c>
      <c r="F43" s="141">
        <f>Data!CP5</f>
        <v>0</v>
      </c>
      <c r="G43" s="141">
        <f>Data!DJ5</f>
        <v>0</v>
      </c>
      <c r="H43" s="142">
        <f t="shared" si="0"/>
        <v>0</v>
      </c>
    </row>
    <row r="44" spans="2:8">
      <c r="B44" s="130" t="s">
        <v>54</v>
      </c>
      <c r="C44" s="141">
        <f>Data!AI5</f>
        <v>0</v>
      </c>
      <c r="D44" s="141">
        <f>Data!BC5</f>
        <v>0</v>
      </c>
      <c r="E44" s="141">
        <f>Data!BW5</f>
        <v>0</v>
      </c>
      <c r="F44" s="141">
        <f>Data!CQ5</f>
        <v>0</v>
      </c>
      <c r="G44" s="141">
        <f>Data!DK5</f>
        <v>0</v>
      </c>
      <c r="H44" s="142">
        <f t="shared" si="0"/>
        <v>0</v>
      </c>
    </row>
    <row r="45" spans="2:8">
      <c r="B45" s="130" t="s">
        <v>55</v>
      </c>
      <c r="C45" s="141">
        <f>Data!AJ5</f>
        <v>2628</v>
      </c>
      <c r="D45" s="141">
        <f>Data!BD5</f>
        <v>17935</v>
      </c>
      <c r="E45" s="141">
        <f>Data!BX5</f>
        <v>5051</v>
      </c>
      <c r="F45" s="141">
        <f>Data!CR5</f>
        <v>351</v>
      </c>
      <c r="G45" s="141">
        <f>Data!DL5</f>
        <v>2900</v>
      </c>
      <c r="H45" s="142">
        <f t="shared" si="0"/>
        <v>28865</v>
      </c>
    </row>
    <row r="46" spans="2:8">
      <c r="B46" s="130" t="s">
        <v>56</v>
      </c>
      <c r="C46" s="141">
        <f>Data!AK5</f>
        <v>0</v>
      </c>
      <c r="D46" s="141">
        <f>Data!BE5</f>
        <v>0</v>
      </c>
      <c r="E46" s="141">
        <f>Data!BY5</f>
        <v>51</v>
      </c>
      <c r="F46" s="141">
        <f>Data!CS5</f>
        <v>0</v>
      </c>
      <c r="G46" s="141">
        <f>Data!DM5</f>
        <v>8992.9999999999982</v>
      </c>
      <c r="H46" s="142">
        <f t="shared" si="0"/>
        <v>9043.9999999999982</v>
      </c>
    </row>
    <row r="47" spans="2:8">
      <c r="B47" s="130" t="s">
        <v>57</v>
      </c>
      <c r="C47" s="141">
        <f>Data!AL5</f>
        <v>8605</v>
      </c>
      <c r="D47" s="141">
        <f>Data!BF5</f>
        <v>32853</v>
      </c>
      <c r="E47" s="141">
        <f>Data!BZ5</f>
        <v>6342</v>
      </c>
      <c r="F47" s="141">
        <f>Data!CT5</f>
        <v>231</v>
      </c>
      <c r="G47" s="141">
        <f>Data!DN5</f>
        <v>0</v>
      </c>
      <c r="H47" s="142">
        <f t="shared" si="0"/>
        <v>48031</v>
      </c>
    </row>
    <row r="48" spans="2:8">
      <c r="B48" s="130" t="s">
        <v>58</v>
      </c>
      <c r="C48" s="141">
        <f>Data!AM5</f>
        <v>0</v>
      </c>
      <c r="D48" s="141">
        <f>Data!BG5</f>
        <v>0</v>
      </c>
      <c r="E48" s="141">
        <f>Data!CA5</f>
        <v>0</v>
      </c>
      <c r="F48" s="141">
        <f>Data!CU5</f>
        <v>0</v>
      </c>
      <c r="G48" s="141">
        <f>Data!DO5</f>
        <v>0</v>
      </c>
      <c r="H48" s="142">
        <f t="shared" si="0"/>
        <v>0</v>
      </c>
    </row>
    <row r="49" spans="2:8">
      <c r="B49" s="130" t="s">
        <v>59</v>
      </c>
      <c r="C49" s="141">
        <f>Data!AN5</f>
        <v>6</v>
      </c>
      <c r="D49" s="141">
        <f>Data!BH5</f>
        <v>753</v>
      </c>
      <c r="E49" s="141">
        <f>Data!CB5</f>
        <v>0</v>
      </c>
      <c r="F49" s="141">
        <f>Data!CV5</f>
        <v>0</v>
      </c>
      <c r="G49" s="141">
        <f>Data!DP5</f>
        <v>0</v>
      </c>
      <c r="H49" s="142">
        <f t="shared" si="0"/>
        <v>759</v>
      </c>
    </row>
    <row r="50" spans="2:8">
      <c r="B50" s="130" t="s">
        <v>60</v>
      </c>
      <c r="C50" s="141">
        <f>Data!AO5</f>
        <v>60</v>
      </c>
      <c r="D50" s="141">
        <f>Data!BI5</f>
        <v>846</v>
      </c>
      <c r="E50" s="141">
        <f>Data!CC5</f>
        <v>540</v>
      </c>
      <c r="F50" s="141">
        <f>Data!CW5</f>
        <v>0</v>
      </c>
      <c r="G50" s="141">
        <f>Data!DQ5</f>
        <v>0</v>
      </c>
      <c r="H50" s="142">
        <f t="shared" si="0"/>
        <v>1446</v>
      </c>
    </row>
    <row r="51" spans="2:8">
      <c r="B51" s="130" t="s">
        <v>0</v>
      </c>
      <c r="C51" s="141">
        <f>Data!AP5</f>
        <v>6504</v>
      </c>
      <c r="D51" s="141">
        <f>Data!BJ5</f>
        <v>16635</v>
      </c>
      <c r="E51" s="141">
        <f>Data!CD5</f>
        <v>6668</v>
      </c>
      <c r="F51" s="141">
        <f>Data!CX5</f>
        <v>628</v>
      </c>
      <c r="G51" s="141">
        <f>Data!DR5</f>
        <v>0</v>
      </c>
      <c r="H51" s="142">
        <f t="shared" si="0"/>
        <v>30435</v>
      </c>
    </row>
    <row r="52" spans="2:8">
      <c r="B52" s="143" t="s">
        <v>33</v>
      </c>
      <c r="C52" s="142">
        <f>SUM(C32:C51)</f>
        <v>256644.8</v>
      </c>
      <c r="D52" s="142">
        <f>SUM(D32:D51)</f>
        <v>207330</v>
      </c>
      <c r="E52" s="142">
        <f>SUM(E32:E51)</f>
        <v>47326</v>
      </c>
      <c r="F52" s="142">
        <f>SUM(F32:F51)</f>
        <v>9552</v>
      </c>
      <c r="G52" s="142">
        <f>SUM(G32:G51)</f>
        <v>11892.999999999998</v>
      </c>
      <c r="H52" s="142">
        <f t="shared" si="0"/>
        <v>532745.79999999993</v>
      </c>
    </row>
    <row r="53" spans="2:8">
      <c r="B53" s="144"/>
      <c r="C53" s="145"/>
      <c r="D53" s="145"/>
      <c r="E53" s="145"/>
      <c r="F53" s="145"/>
      <c r="G53" s="145"/>
      <c r="H53" s="145"/>
    </row>
    <row r="54" spans="2:8" ht="13.5" customHeight="1">
      <c r="B54" s="308"/>
      <c r="D54" s="390" t="s">
        <v>22</v>
      </c>
      <c r="E54" s="390"/>
      <c r="F54" s="390"/>
      <c r="G54" s="309" t="s">
        <v>23</v>
      </c>
      <c r="H54" s="309" t="s">
        <v>24</v>
      </c>
    </row>
    <row r="55" spans="2:8">
      <c r="B55" s="388" t="s">
        <v>953</v>
      </c>
      <c r="C55" s="389"/>
      <c r="D55" s="384" t="str">
        <f>Data!T5</f>
        <v>Carrejo, Denise</v>
      </c>
      <c r="E55" s="384"/>
      <c r="F55" s="384"/>
      <c r="G55" s="310" t="str">
        <f>Data!U5</f>
        <v>(915) 747-5117</v>
      </c>
      <c r="H55" s="311" t="str">
        <f>Data!V5</f>
        <v>dcarrejo2@utep.edu</v>
      </c>
    </row>
    <row r="56" spans="2:8" ht="13.5" customHeight="1">
      <c r="B56" s="308"/>
      <c r="C56" s="308"/>
      <c r="D56" s="308"/>
      <c r="E56" s="308"/>
      <c r="F56" s="308"/>
      <c r="G56" s="308"/>
      <c r="H56" s="298"/>
    </row>
    <row r="57" spans="2:8">
      <c r="B57" s="117" t="s">
        <v>9</v>
      </c>
    </row>
    <row r="58" spans="2:8" ht="31.5" customHeight="1">
      <c r="B58" s="391" t="s">
        <v>39</v>
      </c>
      <c r="C58" s="391"/>
      <c r="D58" s="391"/>
      <c r="E58" s="391"/>
      <c r="F58" s="391"/>
      <c r="G58" s="391"/>
      <c r="H58" s="321"/>
    </row>
    <row r="59" spans="2:8" ht="8.25" customHeight="1" thickBot="1">
      <c r="B59" s="320"/>
    </row>
    <row r="60" spans="2:8" ht="14.4" thickBot="1">
      <c r="B60" s="124" t="s">
        <v>31</v>
      </c>
      <c r="C60" s="125" t="s">
        <v>25</v>
      </c>
      <c r="D60" s="125" t="s">
        <v>26</v>
      </c>
      <c r="E60" s="125" t="s">
        <v>27</v>
      </c>
      <c r="F60" s="125" t="s">
        <v>28</v>
      </c>
      <c r="G60" s="125" t="s">
        <v>29</v>
      </c>
      <c r="H60" s="126" t="s">
        <v>30</v>
      </c>
    </row>
    <row r="61" spans="2:8">
      <c r="B61" s="128" t="str">
        <f>$B$32</f>
        <v>Liberal Arts</v>
      </c>
      <c r="C61" s="322">
        <f>Data!DS5</f>
        <v>7249929.2907522991</v>
      </c>
      <c r="D61" s="322">
        <f>Data!EM5</f>
        <v>5447562.0900877509</v>
      </c>
      <c r="E61" s="322">
        <f>Data!FG5</f>
        <v>3540631.2145399302</v>
      </c>
      <c r="F61" s="322">
        <f>Data!GA5</f>
        <v>867897.16994105687</v>
      </c>
      <c r="G61" s="322">
        <f>Data!GU5</f>
        <v>0</v>
      </c>
      <c r="H61" s="323">
        <f>SUM(C61:G61)</f>
        <v>17106019.765321039</v>
      </c>
    </row>
    <row r="62" spans="2:8">
      <c r="B62" s="128" t="str">
        <f>$B$33</f>
        <v>Science</v>
      </c>
      <c r="C62" s="322">
        <f>Data!DT5</f>
        <v>2275915.3856948824</v>
      </c>
      <c r="D62" s="322">
        <f>Data!EN5</f>
        <v>2141275.0691189086</v>
      </c>
      <c r="E62" s="322">
        <f>Data!FH5</f>
        <v>1338875.6787677808</v>
      </c>
      <c r="F62" s="322">
        <f>Data!GB5</f>
        <v>1598554.6943017079</v>
      </c>
      <c r="G62" s="322">
        <f>Data!GV5</f>
        <v>0</v>
      </c>
      <c r="H62" s="142">
        <f t="shared" ref="H62:H81" si="1">SUM(C62:G62)</f>
        <v>7354620.8278832799</v>
      </c>
    </row>
    <row r="63" spans="2:8">
      <c r="B63" s="128" t="str">
        <f>$B$34</f>
        <v>Fine Arts</v>
      </c>
      <c r="C63" s="322">
        <f>Data!DU5</f>
        <v>1775289.8570422265</v>
      </c>
      <c r="D63" s="322">
        <f>Data!EO5</f>
        <v>1562150.1605012615</v>
      </c>
      <c r="E63" s="322">
        <f>Data!FI5</f>
        <v>299923.06209681008</v>
      </c>
      <c r="F63" s="322">
        <f>Data!GC5</f>
        <v>0</v>
      </c>
      <c r="G63" s="322">
        <f>Data!GW5</f>
        <v>0</v>
      </c>
      <c r="H63" s="142">
        <f t="shared" si="1"/>
        <v>3637363.0796402982</v>
      </c>
    </row>
    <row r="64" spans="2:8">
      <c r="B64" s="128" t="str">
        <f>$B$35</f>
        <v>Teacher Education</v>
      </c>
      <c r="C64" s="322">
        <f>Data!DV5</f>
        <v>68514.664726784322</v>
      </c>
      <c r="D64" s="322">
        <f>Data!EP5</f>
        <v>946568.77971386083</v>
      </c>
      <c r="E64" s="322">
        <f>Data!FJ5</f>
        <v>1413570.7830224917</v>
      </c>
      <c r="F64" s="322">
        <f>Data!GD5</f>
        <v>829967.88621294766</v>
      </c>
      <c r="G64" s="322">
        <f>Data!GX5</f>
        <v>0</v>
      </c>
      <c r="H64" s="142">
        <f t="shared" si="1"/>
        <v>3258622.1136760847</v>
      </c>
    </row>
    <row r="65" spans="2:8">
      <c r="B65" s="128" t="str">
        <f>$B$36</f>
        <v>Agriculture</v>
      </c>
      <c r="C65" s="322">
        <f>Data!DW5</f>
        <v>0</v>
      </c>
      <c r="D65" s="322">
        <f>Data!EQ5</f>
        <v>0</v>
      </c>
      <c r="E65" s="322">
        <f>Data!FK5</f>
        <v>0</v>
      </c>
      <c r="F65" s="322">
        <f>Data!GE5</f>
        <v>0</v>
      </c>
      <c r="G65" s="322">
        <f>Data!GY5</f>
        <v>0</v>
      </c>
      <c r="H65" s="142">
        <f t="shared" si="1"/>
        <v>0</v>
      </c>
    </row>
    <row r="66" spans="2:8">
      <c r="B66" s="128" t="str">
        <f>$B$37</f>
        <v>Engineering</v>
      </c>
      <c r="C66" s="322">
        <f>Data!DX5</f>
        <v>1420873.4939385855</v>
      </c>
      <c r="D66" s="322">
        <f>Data!ER5</f>
        <v>3583020.0240805773</v>
      </c>
      <c r="E66" s="322">
        <f>Data!FL5</f>
        <v>2559256.3619227372</v>
      </c>
      <c r="F66" s="322">
        <f>Data!GF5</f>
        <v>2453385.3102641962</v>
      </c>
      <c r="G66" s="322">
        <f>Data!GZ5</f>
        <v>0</v>
      </c>
      <c r="H66" s="142">
        <f t="shared" si="1"/>
        <v>10016535.190206096</v>
      </c>
    </row>
    <row r="67" spans="2:8">
      <c r="B67" s="128" t="str">
        <f>$B$38</f>
        <v>Home Economics</v>
      </c>
      <c r="C67" s="322">
        <f>Data!DY5</f>
        <v>0</v>
      </c>
      <c r="D67" s="322">
        <f>Data!ES5</f>
        <v>0</v>
      </c>
      <c r="E67" s="322">
        <f>Data!FM5</f>
        <v>0</v>
      </c>
      <c r="F67" s="322">
        <f>Data!GG5</f>
        <v>0</v>
      </c>
      <c r="G67" s="322">
        <f>Data!HA5</f>
        <v>0</v>
      </c>
      <c r="H67" s="142">
        <f t="shared" si="1"/>
        <v>0</v>
      </c>
    </row>
    <row r="68" spans="2:8">
      <c r="B68" s="128" t="str">
        <f>$B$39</f>
        <v>Law</v>
      </c>
      <c r="C68" s="322">
        <f>Data!DZ5</f>
        <v>0</v>
      </c>
      <c r="D68" s="322">
        <f>Data!ET5</f>
        <v>0</v>
      </c>
      <c r="E68" s="322">
        <f>Data!FN5</f>
        <v>0</v>
      </c>
      <c r="F68" s="322">
        <f>Data!GH5</f>
        <v>0</v>
      </c>
      <c r="G68" s="322">
        <f>Data!HB5</f>
        <v>0</v>
      </c>
      <c r="H68" s="142">
        <f t="shared" si="1"/>
        <v>0</v>
      </c>
    </row>
    <row r="69" spans="2:8">
      <c r="B69" s="128" t="str">
        <f>$B$40</f>
        <v>Social Service</v>
      </c>
      <c r="C69" s="322">
        <f>Data!EA5</f>
        <v>34824.217453891135</v>
      </c>
      <c r="D69" s="322">
        <f>Data!EU5</f>
        <v>194716.84534503549</v>
      </c>
      <c r="E69" s="322">
        <f>Data!FO5</f>
        <v>311921.41356690414</v>
      </c>
      <c r="F69" s="322">
        <f>Data!GI5</f>
        <v>0</v>
      </c>
      <c r="G69" s="322">
        <f>Data!HC5</f>
        <v>0</v>
      </c>
      <c r="H69" s="142">
        <f t="shared" si="1"/>
        <v>541462.47636583075</v>
      </c>
    </row>
    <row r="70" spans="2:8">
      <c r="B70" s="128" t="str">
        <f>$B$41</f>
        <v>Library Science</v>
      </c>
      <c r="C70" s="322">
        <f>Data!EB5</f>
        <v>0</v>
      </c>
      <c r="D70" s="322">
        <f>Data!EV5</f>
        <v>0</v>
      </c>
      <c r="E70" s="322">
        <f>Data!FP5</f>
        <v>0</v>
      </c>
      <c r="F70" s="322">
        <f>Data!GJ5</f>
        <v>0</v>
      </c>
      <c r="G70" s="322">
        <f>Data!HD5</f>
        <v>0</v>
      </c>
      <c r="H70" s="142">
        <f t="shared" si="1"/>
        <v>0</v>
      </c>
    </row>
    <row r="71" spans="2:8">
      <c r="B71" s="128" t="str">
        <f>$B$42</f>
        <v>Veterinary Science</v>
      </c>
      <c r="C71" s="322">
        <f>Data!EC5</f>
        <v>0</v>
      </c>
      <c r="D71" s="322">
        <f>Data!EW5</f>
        <v>0</v>
      </c>
      <c r="E71" s="322">
        <f>Data!FQ5</f>
        <v>0</v>
      </c>
      <c r="F71" s="322">
        <f>Data!GK5</f>
        <v>0</v>
      </c>
      <c r="G71" s="322">
        <f>Data!HE5</f>
        <v>0</v>
      </c>
      <c r="H71" s="142">
        <f t="shared" si="1"/>
        <v>0</v>
      </c>
    </row>
    <row r="72" spans="2:8">
      <c r="B72" s="128" t="str">
        <f>$B$43</f>
        <v>Vocational Training</v>
      </c>
      <c r="C72" s="322">
        <f>Data!ED5</f>
        <v>0</v>
      </c>
      <c r="D72" s="322">
        <f>Data!EX5</f>
        <v>0</v>
      </c>
      <c r="E72" s="322">
        <f>Data!FR5</f>
        <v>0</v>
      </c>
      <c r="F72" s="322">
        <f>Data!GL5</f>
        <v>0</v>
      </c>
      <c r="G72" s="322">
        <f>Data!HF5</f>
        <v>0</v>
      </c>
      <c r="H72" s="142">
        <f t="shared" si="1"/>
        <v>0</v>
      </c>
    </row>
    <row r="73" spans="2:8">
      <c r="B73" s="128" t="str">
        <f>$B$44</f>
        <v>Physical Training</v>
      </c>
      <c r="C73" s="322">
        <f>Data!EE5</f>
        <v>0</v>
      </c>
      <c r="D73" s="322">
        <f>Data!EY5</f>
        <v>0</v>
      </c>
      <c r="E73" s="322">
        <f>Data!FS5</f>
        <v>0</v>
      </c>
      <c r="F73" s="322">
        <f>Data!GM5</f>
        <v>0</v>
      </c>
      <c r="G73" s="322">
        <f>Data!HG5</f>
        <v>0</v>
      </c>
      <c r="H73" s="142">
        <f t="shared" si="1"/>
        <v>0</v>
      </c>
    </row>
    <row r="74" spans="2:8">
      <c r="B74" s="128" t="str">
        <f>$B$45</f>
        <v>Health Services</v>
      </c>
      <c r="C74" s="322">
        <f>Data!EF5</f>
        <v>119440.83982040122</v>
      </c>
      <c r="D74" s="322">
        <f>Data!EZ5</f>
        <v>1192358.1957377982</v>
      </c>
      <c r="E74" s="322">
        <f>Data!FT5</f>
        <v>1126237.6542811834</v>
      </c>
      <c r="F74" s="322">
        <f>Data!GN5</f>
        <v>270374.42997073795</v>
      </c>
      <c r="G74" s="322">
        <f>Data!HH5</f>
        <v>540136.43234272453</v>
      </c>
      <c r="H74" s="142">
        <f t="shared" si="1"/>
        <v>3248547.5521528451</v>
      </c>
    </row>
    <row r="75" spans="2:8">
      <c r="B75" s="128" t="str">
        <f>$B$46</f>
        <v>Pharmacy</v>
      </c>
      <c r="C75" s="322">
        <f>Data!EG5</f>
        <v>0</v>
      </c>
      <c r="D75" s="322">
        <f>Data!FA5</f>
        <v>0</v>
      </c>
      <c r="E75" s="322">
        <f>Data!FU5</f>
        <v>27333</v>
      </c>
      <c r="F75" s="322">
        <f>Data!GO5</f>
        <v>0</v>
      </c>
      <c r="G75" s="322">
        <f>Data!HI5</f>
        <v>1880678.215386912</v>
      </c>
      <c r="H75" s="142">
        <f t="shared" si="1"/>
        <v>1908011.215386912</v>
      </c>
    </row>
    <row r="76" spans="2:8">
      <c r="B76" s="128" t="str">
        <f>$B$47</f>
        <v>Business Administration</v>
      </c>
      <c r="C76" s="322">
        <f>Data!EH5</f>
        <v>636694.2716680608</v>
      </c>
      <c r="D76" s="322">
        <f>Data!FB5</f>
        <v>3584673.0885271751</v>
      </c>
      <c r="E76" s="322">
        <f>Data!FV5</f>
        <v>1002152.5458519388</v>
      </c>
      <c r="F76" s="322">
        <f>Data!GP5</f>
        <v>413769.08422267402</v>
      </c>
      <c r="G76" s="322">
        <f>Data!HJ5</f>
        <v>0</v>
      </c>
      <c r="H76" s="142">
        <f t="shared" si="1"/>
        <v>5637288.9902698491</v>
      </c>
    </row>
    <row r="77" spans="2:8">
      <c r="B77" s="128" t="str">
        <f>$B$48</f>
        <v>Optometry</v>
      </c>
      <c r="C77" s="322">
        <f>Data!EI5</f>
        <v>0</v>
      </c>
      <c r="D77" s="322">
        <f>Data!FC5</f>
        <v>0</v>
      </c>
      <c r="E77" s="322">
        <f>Data!FW5</f>
        <v>0</v>
      </c>
      <c r="F77" s="322">
        <f>Data!GQ5</f>
        <v>0</v>
      </c>
      <c r="G77" s="322">
        <f>Data!HK5</f>
        <v>0</v>
      </c>
      <c r="H77" s="142">
        <f t="shared" si="1"/>
        <v>0</v>
      </c>
    </row>
    <row r="78" spans="2:8">
      <c r="B78" s="128" t="str">
        <f>$B$49</f>
        <v>Teacher Ed-Practice Teaching</v>
      </c>
      <c r="C78" s="322">
        <f>Data!EJ5</f>
        <v>2521.272727272727</v>
      </c>
      <c r="D78" s="322">
        <f>Data!FD5</f>
        <v>96962.746428363665</v>
      </c>
      <c r="E78" s="322">
        <f>Data!FX5</f>
        <v>0</v>
      </c>
      <c r="F78" s="322">
        <f>Data!GR5</f>
        <v>0</v>
      </c>
      <c r="G78" s="322">
        <f>Data!HL5</f>
        <v>0</v>
      </c>
      <c r="H78" s="142">
        <f t="shared" si="1"/>
        <v>99484.019155636386</v>
      </c>
    </row>
    <row r="79" spans="2:8">
      <c r="B79" s="128" t="str">
        <f>$B$50</f>
        <v>Technology</v>
      </c>
      <c r="C79" s="322">
        <f>Data!EK5</f>
        <v>4229.5007191464583</v>
      </c>
      <c r="D79" s="322">
        <f>Data!FE5</f>
        <v>51551.022042413671</v>
      </c>
      <c r="E79" s="322">
        <f>Data!FY5</f>
        <v>154838.36745042124</v>
      </c>
      <c r="F79" s="322">
        <f>Data!GS5</f>
        <v>0</v>
      </c>
      <c r="G79" s="322">
        <f>Data!HM5</f>
        <v>0</v>
      </c>
      <c r="H79" s="142">
        <f t="shared" si="1"/>
        <v>210618.89021198137</v>
      </c>
    </row>
    <row r="80" spans="2:8">
      <c r="B80" s="128" t="str">
        <f>$B$51</f>
        <v>Nursing</v>
      </c>
      <c r="C80" s="322">
        <f>Data!EL5</f>
        <v>306396.29260521411</v>
      </c>
      <c r="D80" s="322">
        <f>Data!FF5</f>
        <v>1846182.7325594854</v>
      </c>
      <c r="E80" s="322">
        <f>Data!FZ5</f>
        <v>1216525.7418103062</v>
      </c>
      <c r="F80" s="322">
        <f>Data!GT5</f>
        <v>205429.91703934583</v>
      </c>
      <c r="G80" s="322">
        <f>Data!HN5</f>
        <v>0</v>
      </c>
      <c r="H80" s="142">
        <f t="shared" si="1"/>
        <v>3574534.684014352</v>
      </c>
    </row>
    <row r="81" spans="2:8">
      <c r="B81" s="131" t="str">
        <f>$B$52</f>
        <v>Totals</v>
      </c>
      <c r="C81" s="323">
        <f>SUM(C61:C80)</f>
        <v>13894629.087148767</v>
      </c>
      <c r="D81" s="323">
        <f>SUM(D61:D80)</f>
        <v>20647020.754142627</v>
      </c>
      <c r="E81" s="323">
        <f>SUM(E61:E80)</f>
        <v>12991265.823310506</v>
      </c>
      <c r="F81" s="323">
        <f>SUM(F61:F80)</f>
        <v>6639378.491952667</v>
      </c>
      <c r="G81" s="323">
        <f>SUM(G61:G80)</f>
        <v>2420814.6477296366</v>
      </c>
      <c r="H81" s="323">
        <f t="shared" si="1"/>
        <v>56593108.804284208</v>
      </c>
    </row>
    <row r="82" spans="2:8">
      <c r="B82" s="144"/>
      <c r="C82" s="324"/>
      <c r="D82" s="324"/>
      <c r="E82" s="324"/>
      <c r="F82" s="324"/>
      <c r="G82" s="324"/>
      <c r="H82" s="325"/>
    </row>
    <row r="83" spans="2:8" ht="13.5" customHeight="1">
      <c r="B83" s="308"/>
      <c r="D83" s="390" t="s">
        <v>22</v>
      </c>
      <c r="E83" s="390"/>
      <c r="F83" s="390"/>
      <c r="G83" s="309" t="s">
        <v>23</v>
      </c>
      <c r="H83" s="309" t="s">
        <v>24</v>
      </c>
    </row>
    <row r="84" spans="2:8">
      <c r="B84" s="388" t="s">
        <v>38</v>
      </c>
      <c r="C84" s="389"/>
      <c r="D84" s="384" t="str">
        <f>Data!T5</f>
        <v>Carrejo, Denise</v>
      </c>
      <c r="E84" s="384"/>
      <c r="F84" s="384"/>
      <c r="G84" s="310" t="str">
        <f>Data!U5</f>
        <v>(915) 747-5117</v>
      </c>
      <c r="H84" s="311" t="str">
        <f>Data!V5</f>
        <v>dcarrejo2@utep.edu</v>
      </c>
    </row>
    <row r="85" spans="2:8" ht="13.5" customHeight="1">
      <c r="B85" s="308"/>
      <c r="C85" s="308"/>
      <c r="D85" s="308"/>
      <c r="E85" s="308"/>
      <c r="F85" s="308"/>
      <c r="G85" s="308"/>
      <c r="H85" s="298"/>
    </row>
    <row r="86" spans="2:8">
      <c r="B86" s="120" t="s">
        <v>32</v>
      </c>
      <c r="C86" s="326"/>
      <c r="D86" s="326"/>
      <c r="E86" s="326"/>
      <c r="F86" s="326"/>
      <c r="G86" s="326"/>
      <c r="H86" s="122">
        <f>H13+H14</f>
        <v>231569988</v>
      </c>
    </row>
    <row r="87" spans="2:8" ht="42.75" customHeight="1">
      <c r="B87" s="382" t="s">
        <v>8</v>
      </c>
      <c r="C87" s="382"/>
      <c r="D87" s="382"/>
      <c r="E87" s="382"/>
      <c r="F87" s="382"/>
      <c r="G87" s="382"/>
      <c r="H87" s="321"/>
    </row>
    <row r="88" spans="2:8">
      <c r="B88" s="120" t="s">
        <v>5</v>
      </c>
      <c r="C88" s="327"/>
      <c r="D88" s="327"/>
      <c r="E88" s="327"/>
      <c r="F88" s="327"/>
      <c r="G88" s="327"/>
      <c r="H88" s="122"/>
    </row>
    <row r="89" spans="2:8" ht="98.25" customHeight="1" thickBot="1">
      <c r="B89" s="383" t="s">
        <v>228</v>
      </c>
      <c r="C89" s="383"/>
      <c r="D89" s="383"/>
      <c r="E89" s="383"/>
      <c r="F89" s="383"/>
      <c r="G89" s="383"/>
      <c r="H89" s="328"/>
    </row>
    <row r="90" spans="2:8" ht="14.4" thickBot="1">
      <c r="B90" s="124" t="s">
        <v>31</v>
      </c>
      <c r="C90" s="125" t="s">
        <v>25</v>
      </c>
      <c r="D90" s="125" t="s">
        <v>26</v>
      </c>
      <c r="E90" s="125" t="s">
        <v>27</v>
      </c>
      <c r="F90" s="125" t="s">
        <v>28</v>
      </c>
      <c r="G90" s="125" t="s">
        <v>29</v>
      </c>
      <c r="H90" s="126" t="s">
        <v>30</v>
      </c>
    </row>
    <row r="91" spans="2:8">
      <c r="B91" s="128" t="str">
        <f>$B$32</f>
        <v>Liberal Arts</v>
      </c>
      <c r="C91" s="329">
        <f>Data!HR5</f>
        <v>1217183</v>
      </c>
      <c r="D91" s="329">
        <f>Data!IL5</f>
        <v>914585</v>
      </c>
      <c r="E91" s="329">
        <f>Data!JF5</f>
        <v>594433</v>
      </c>
      <c r="F91" s="329">
        <f>Data!JZ5</f>
        <v>145710</v>
      </c>
      <c r="G91" s="329">
        <f>Data!KT5</f>
        <v>0</v>
      </c>
      <c r="H91" s="134">
        <f t="shared" ref="H91:H111" si="2">SUM(C91:G91)</f>
        <v>2871911</v>
      </c>
    </row>
    <row r="92" spans="2:8">
      <c r="B92" s="128" t="str">
        <f>$B$33</f>
        <v>Science</v>
      </c>
      <c r="C92" s="329">
        <f>Data!HS5</f>
        <v>1626966</v>
      </c>
      <c r="D92" s="329">
        <f>Data!IM5</f>
        <v>1530717</v>
      </c>
      <c r="E92" s="329">
        <f>Data!JG5</f>
        <v>957112</v>
      </c>
      <c r="F92" s="329">
        <f>Data!KA5</f>
        <v>1142747</v>
      </c>
      <c r="G92" s="329">
        <f>Data!KU5</f>
        <v>0</v>
      </c>
      <c r="H92" s="137">
        <f t="shared" si="2"/>
        <v>5257542</v>
      </c>
    </row>
    <row r="93" spans="2:8">
      <c r="B93" s="128" t="str">
        <f>$B$34</f>
        <v>Fine Arts</v>
      </c>
      <c r="C93" s="329">
        <f>Data!HT5</f>
        <v>331414</v>
      </c>
      <c r="D93" s="329">
        <f>Data!IN5</f>
        <v>291625</v>
      </c>
      <c r="E93" s="329">
        <f>Data!JH5</f>
        <v>55990</v>
      </c>
      <c r="F93" s="329">
        <f>Data!KB5</f>
        <v>0</v>
      </c>
      <c r="G93" s="329">
        <f>Data!KV5</f>
        <v>0</v>
      </c>
      <c r="H93" s="137">
        <f t="shared" si="2"/>
        <v>679029</v>
      </c>
    </row>
    <row r="94" spans="2:8">
      <c r="B94" s="128" t="str">
        <f>$B$35</f>
        <v>Teacher Education</v>
      </c>
      <c r="C94" s="329">
        <f>Data!HU5</f>
        <v>4235</v>
      </c>
      <c r="D94" s="329">
        <f>Data!IO5</f>
        <v>58507</v>
      </c>
      <c r="E94" s="329">
        <f>Data!JI5</f>
        <v>87372</v>
      </c>
      <c r="F94" s="329">
        <f>Data!KC5</f>
        <v>51300</v>
      </c>
      <c r="G94" s="329">
        <f>Data!KW5</f>
        <v>0</v>
      </c>
      <c r="H94" s="137">
        <f t="shared" si="2"/>
        <v>201414</v>
      </c>
    </row>
    <row r="95" spans="2:8">
      <c r="B95" s="128" t="str">
        <f>$B$36</f>
        <v>Agriculture</v>
      </c>
      <c r="C95" s="329">
        <f>Data!HV5</f>
        <v>0</v>
      </c>
      <c r="D95" s="329">
        <f>Data!IP5</f>
        <v>0</v>
      </c>
      <c r="E95" s="329">
        <f>Data!JJ5</f>
        <v>0</v>
      </c>
      <c r="F95" s="329">
        <f>Data!KD5</f>
        <v>0</v>
      </c>
      <c r="G95" s="329">
        <f>Data!KX5</f>
        <v>0</v>
      </c>
      <c r="H95" s="137">
        <f t="shared" si="2"/>
        <v>0</v>
      </c>
    </row>
    <row r="96" spans="2:8">
      <c r="B96" s="128" t="str">
        <f>$B$37</f>
        <v>Engineering</v>
      </c>
      <c r="C96" s="329">
        <f>Data!HW5</f>
        <v>469479</v>
      </c>
      <c r="D96" s="329">
        <f>Data!IQ5</f>
        <v>1183887</v>
      </c>
      <c r="E96" s="329">
        <f>Data!JK5</f>
        <v>845619</v>
      </c>
      <c r="F96" s="329">
        <f>Data!KE5</f>
        <v>810638</v>
      </c>
      <c r="G96" s="329">
        <f>Data!KY5</f>
        <v>0</v>
      </c>
      <c r="H96" s="137">
        <f t="shared" si="2"/>
        <v>3309623</v>
      </c>
    </row>
    <row r="97" spans="2:8">
      <c r="B97" s="128" t="str">
        <f>$B$38</f>
        <v>Home Economics</v>
      </c>
      <c r="C97" s="329">
        <f>Data!HX5</f>
        <v>0</v>
      </c>
      <c r="D97" s="329">
        <f>Data!IR5</f>
        <v>0</v>
      </c>
      <c r="E97" s="329">
        <f>Data!JL5</f>
        <v>0</v>
      </c>
      <c r="F97" s="329">
        <f>Data!KF5</f>
        <v>0</v>
      </c>
      <c r="G97" s="329">
        <f>Data!KZ5</f>
        <v>0</v>
      </c>
      <c r="H97" s="137">
        <f t="shared" si="2"/>
        <v>0</v>
      </c>
    </row>
    <row r="98" spans="2:8">
      <c r="B98" s="128" t="str">
        <f>$B$39</f>
        <v>Law</v>
      </c>
      <c r="C98" s="329">
        <f>Data!HY5</f>
        <v>0</v>
      </c>
      <c r="D98" s="329">
        <f>Data!IS5</f>
        <v>0</v>
      </c>
      <c r="E98" s="329">
        <f>Data!JM5</f>
        <v>0</v>
      </c>
      <c r="F98" s="329">
        <f>Data!KG5</f>
        <v>0</v>
      </c>
      <c r="G98" s="329">
        <f>Data!LA5</f>
        <v>0</v>
      </c>
      <c r="H98" s="137">
        <f t="shared" si="2"/>
        <v>0</v>
      </c>
    </row>
    <row r="99" spans="2:8">
      <c r="B99" s="128" t="str">
        <f>$B$40</f>
        <v>Social Service</v>
      </c>
      <c r="C99" s="329">
        <f>Data!HZ5</f>
        <v>5556</v>
      </c>
      <c r="D99" s="329">
        <f>Data!IT5</f>
        <v>31066</v>
      </c>
      <c r="E99" s="329">
        <f>Data!JN5</f>
        <v>49765</v>
      </c>
      <c r="F99" s="329">
        <f>Data!KH5</f>
        <v>0</v>
      </c>
      <c r="G99" s="329">
        <f>Data!LB5</f>
        <v>0</v>
      </c>
      <c r="H99" s="137">
        <f t="shared" si="2"/>
        <v>86387</v>
      </c>
    </row>
    <row r="100" spans="2:8">
      <c r="B100" s="128" t="str">
        <f>$B$41</f>
        <v>Library Science</v>
      </c>
      <c r="C100" s="329">
        <f>Data!IA5</f>
        <v>0</v>
      </c>
      <c r="D100" s="329">
        <f>Data!IU5</f>
        <v>0</v>
      </c>
      <c r="E100" s="329">
        <f>Data!JO5</f>
        <v>0</v>
      </c>
      <c r="F100" s="329">
        <f>Data!KI5</f>
        <v>0</v>
      </c>
      <c r="G100" s="329">
        <f>Data!LC5</f>
        <v>0</v>
      </c>
      <c r="H100" s="137">
        <f t="shared" si="2"/>
        <v>0</v>
      </c>
    </row>
    <row r="101" spans="2:8">
      <c r="B101" s="128" t="str">
        <f>$B$42</f>
        <v>Veterinary Science</v>
      </c>
      <c r="C101" s="329">
        <f>Data!IB5</f>
        <v>0</v>
      </c>
      <c r="D101" s="329">
        <f>Data!IV5</f>
        <v>0</v>
      </c>
      <c r="E101" s="329">
        <f>Data!JP5</f>
        <v>0</v>
      </c>
      <c r="F101" s="329">
        <f>Data!KJ5</f>
        <v>0</v>
      </c>
      <c r="G101" s="329">
        <f>Data!LD5</f>
        <v>0</v>
      </c>
      <c r="H101" s="137">
        <f t="shared" si="2"/>
        <v>0</v>
      </c>
    </row>
    <row r="102" spans="2:8">
      <c r="B102" s="128" t="str">
        <f>$B$43</f>
        <v>Vocational Training</v>
      </c>
      <c r="C102" s="329">
        <f>Data!IC5</f>
        <v>0</v>
      </c>
      <c r="D102" s="329">
        <f>Data!IW5</f>
        <v>0</v>
      </c>
      <c r="E102" s="329">
        <f>Data!JQ5</f>
        <v>0</v>
      </c>
      <c r="F102" s="329">
        <f>Data!KK5</f>
        <v>0</v>
      </c>
      <c r="G102" s="329">
        <f>Data!LE5</f>
        <v>0</v>
      </c>
      <c r="H102" s="137">
        <f t="shared" si="2"/>
        <v>0</v>
      </c>
    </row>
    <row r="103" spans="2:8">
      <c r="B103" s="128" t="str">
        <f>$B$44</f>
        <v>Physical Training</v>
      </c>
      <c r="C103" s="329">
        <f>Data!ID5</f>
        <v>0</v>
      </c>
      <c r="D103" s="329">
        <f>Data!IX5</f>
        <v>0</v>
      </c>
      <c r="E103" s="329">
        <f>Data!JR5</f>
        <v>0</v>
      </c>
      <c r="F103" s="329">
        <f>Data!KL5</f>
        <v>0</v>
      </c>
      <c r="G103" s="329">
        <f>Data!LF5</f>
        <v>0</v>
      </c>
      <c r="H103" s="137">
        <f t="shared" si="2"/>
        <v>0</v>
      </c>
    </row>
    <row r="104" spans="2:8">
      <c r="B104" s="128" t="str">
        <f>$B$45</f>
        <v>Health Services</v>
      </c>
      <c r="C104" s="329">
        <f>Data!IE5</f>
        <v>22928</v>
      </c>
      <c r="D104" s="329">
        <f>Data!IY5</f>
        <v>228889</v>
      </c>
      <c r="E104" s="329">
        <f>Data!JS5</f>
        <v>216197</v>
      </c>
      <c r="F104" s="329">
        <f>Data!KM5</f>
        <v>51902</v>
      </c>
      <c r="G104" s="329">
        <f>Data!LG5</f>
        <v>103687</v>
      </c>
      <c r="H104" s="137">
        <f t="shared" si="2"/>
        <v>623603</v>
      </c>
    </row>
    <row r="105" spans="2:8">
      <c r="B105" s="128" t="str">
        <f>$B$46</f>
        <v>Pharmacy</v>
      </c>
      <c r="C105" s="329">
        <f>Data!IF5</f>
        <v>0</v>
      </c>
      <c r="D105" s="329">
        <f>Data!IZ5</f>
        <v>0</v>
      </c>
      <c r="E105" s="329">
        <f>Data!JT5</f>
        <v>6165</v>
      </c>
      <c r="F105" s="329">
        <f>Data!KN5</f>
        <v>0</v>
      </c>
      <c r="G105" s="329">
        <f>Data!LH5</f>
        <v>424209</v>
      </c>
      <c r="H105" s="137">
        <f t="shared" si="2"/>
        <v>430374</v>
      </c>
    </row>
    <row r="106" spans="2:8">
      <c r="B106" s="128" t="str">
        <f>$B$47</f>
        <v>Business Administration</v>
      </c>
      <c r="C106" s="329">
        <f>Data!IG5</f>
        <v>124618</v>
      </c>
      <c r="D106" s="329">
        <f>Data!JA5</f>
        <v>701615</v>
      </c>
      <c r="E106" s="329">
        <f>Data!JU5</f>
        <v>196148</v>
      </c>
      <c r="F106" s="329">
        <f>Data!KO5</f>
        <v>80985</v>
      </c>
      <c r="G106" s="329">
        <f>Data!LI5</f>
        <v>0</v>
      </c>
      <c r="H106" s="137">
        <f t="shared" si="2"/>
        <v>1103366</v>
      </c>
    </row>
    <row r="107" spans="2:8">
      <c r="B107" s="128" t="str">
        <f>$B$48</f>
        <v>Optometry</v>
      </c>
      <c r="C107" s="329">
        <f>Data!IH5</f>
        <v>0</v>
      </c>
      <c r="D107" s="329">
        <f>Data!JB5</f>
        <v>0</v>
      </c>
      <c r="E107" s="329">
        <f>Data!JV5</f>
        <v>0</v>
      </c>
      <c r="F107" s="329">
        <f>Data!KP5</f>
        <v>0</v>
      </c>
      <c r="G107" s="329">
        <f>Data!LJ5</f>
        <v>0</v>
      </c>
      <c r="H107" s="137">
        <f t="shared" si="2"/>
        <v>0</v>
      </c>
    </row>
    <row r="108" spans="2:8">
      <c r="B108" s="128" t="str">
        <f>$B$49</f>
        <v>Teacher Ed-Practice Teaching</v>
      </c>
      <c r="C108" s="329">
        <f>Data!II5</f>
        <v>13</v>
      </c>
      <c r="D108" s="329">
        <f>Data!JC5</f>
        <v>491</v>
      </c>
      <c r="E108" s="329">
        <f>Data!JW5</f>
        <v>0</v>
      </c>
      <c r="F108" s="329">
        <f>Data!KQ5</f>
        <v>0</v>
      </c>
      <c r="G108" s="329">
        <f>Data!LK5</f>
        <v>0</v>
      </c>
      <c r="H108" s="137">
        <f t="shared" si="2"/>
        <v>504</v>
      </c>
    </row>
    <row r="109" spans="2:8">
      <c r="B109" s="128" t="str">
        <f>$B$50</f>
        <v>Technology</v>
      </c>
      <c r="C109" s="329">
        <f>Data!IJ5</f>
        <v>21</v>
      </c>
      <c r="D109" s="329">
        <f>Data!JD5</f>
        <v>261</v>
      </c>
      <c r="E109" s="329">
        <f>Data!JX5</f>
        <v>785</v>
      </c>
      <c r="F109" s="329">
        <f>Data!KR5</f>
        <v>0</v>
      </c>
      <c r="G109" s="329">
        <f>Data!LL5</f>
        <v>0</v>
      </c>
      <c r="H109" s="137">
        <f t="shared" si="2"/>
        <v>1067</v>
      </c>
    </row>
    <row r="110" spans="2:8">
      <c r="B110" s="128" t="str">
        <f>$B$51</f>
        <v>Nursing</v>
      </c>
      <c r="C110" s="329">
        <f>Data!IK5</f>
        <v>54786</v>
      </c>
      <c r="D110" s="329">
        <f>Data!JE5</f>
        <v>330111</v>
      </c>
      <c r="E110" s="329">
        <f>Data!JY5</f>
        <v>217524</v>
      </c>
      <c r="F110" s="329">
        <f>Data!KS5</f>
        <v>36732</v>
      </c>
      <c r="G110" s="329">
        <f>Data!HPM5</f>
        <v>0</v>
      </c>
      <c r="H110" s="137">
        <f t="shared" si="2"/>
        <v>639153</v>
      </c>
    </row>
    <row r="111" spans="2:8">
      <c r="B111" s="131" t="str">
        <f>$B$52</f>
        <v>Totals</v>
      </c>
      <c r="C111" s="134">
        <f>SUM(C91:C110)</f>
        <v>3857199</v>
      </c>
      <c r="D111" s="134">
        <f>SUM(D91:D110)</f>
        <v>5271754</v>
      </c>
      <c r="E111" s="134">
        <f>SUM(E91:E110)</f>
        <v>3227110</v>
      </c>
      <c r="F111" s="134">
        <f>SUM(F91:F110)</f>
        <v>2320014</v>
      </c>
      <c r="G111" s="134">
        <f>SUM(G91:G110)</f>
        <v>527896</v>
      </c>
      <c r="H111" s="134">
        <f t="shared" si="2"/>
        <v>15203973</v>
      </c>
    </row>
    <row r="112" spans="2:8">
      <c r="B112" s="330"/>
      <c r="C112" s="331"/>
      <c r="D112" s="331"/>
      <c r="E112" s="331"/>
      <c r="F112" s="331"/>
      <c r="G112" s="331"/>
      <c r="H112" s="332"/>
    </row>
    <row r="113" spans="2:8">
      <c r="B113" s="395" t="s">
        <v>62</v>
      </c>
      <c r="C113" s="395"/>
      <c r="D113" s="395"/>
      <c r="E113" s="395"/>
      <c r="F113" s="395"/>
      <c r="G113" s="395"/>
      <c r="H113" s="395"/>
    </row>
    <row r="114" spans="2:8" ht="36.75" customHeight="1" thickBot="1">
      <c r="B114" s="394" t="s">
        <v>36</v>
      </c>
      <c r="C114" s="394"/>
      <c r="D114" s="394"/>
      <c r="E114" s="394"/>
      <c r="F114" s="394"/>
      <c r="G114" s="394"/>
      <c r="H114" s="328"/>
    </row>
    <row r="115" spans="2:8" ht="14.4" thickBot="1">
      <c r="B115" s="124" t="s">
        <v>31</v>
      </c>
      <c r="C115" s="125" t="s">
        <v>25</v>
      </c>
      <c r="D115" s="125" t="s">
        <v>26</v>
      </c>
      <c r="E115" s="125" t="s">
        <v>27</v>
      </c>
      <c r="F115" s="125" t="s">
        <v>28</v>
      </c>
      <c r="G115" s="125" t="s">
        <v>29</v>
      </c>
      <c r="H115" s="126" t="s">
        <v>30</v>
      </c>
    </row>
    <row r="116" spans="2:8">
      <c r="B116" s="128" t="str">
        <f>$B$32</f>
        <v>Liberal Arts</v>
      </c>
      <c r="C116" s="323">
        <f t="shared" ref="C116:G131" si="3">C91+C61</f>
        <v>8467112.2907522991</v>
      </c>
      <c r="D116" s="323">
        <f t="shared" si="3"/>
        <v>6362147.0900877509</v>
      </c>
      <c r="E116" s="323">
        <f t="shared" si="3"/>
        <v>4135064.2145399302</v>
      </c>
      <c r="F116" s="323">
        <f t="shared" si="3"/>
        <v>1013607.1699410569</v>
      </c>
      <c r="G116" s="323">
        <f t="shared" si="3"/>
        <v>0</v>
      </c>
      <c r="H116" s="134">
        <f t="shared" ref="H116:H136" si="4">SUM(C116:G116)</f>
        <v>19977930.765321035</v>
      </c>
    </row>
    <row r="117" spans="2:8">
      <c r="B117" s="128" t="str">
        <f>$B$33</f>
        <v>Science</v>
      </c>
      <c r="C117" s="142">
        <f t="shared" si="3"/>
        <v>3902881.3856948824</v>
      </c>
      <c r="D117" s="142">
        <f t="shared" si="3"/>
        <v>3671992.0691189086</v>
      </c>
      <c r="E117" s="142">
        <f t="shared" si="3"/>
        <v>2295987.6787677808</v>
      </c>
      <c r="F117" s="142">
        <f t="shared" si="3"/>
        <v>2741301.6943017077</v>
      </c>
      <c r="G117" s="142">
        <f t="shared" si="3"/>
        <v>0</v>
      </c>
      <c r="H117" s="137">
        <f t="shared" si="4"/>
        <v>12612162.827883279</v>
      </c>
    </row>
    <row r="118" spans="2:8">
      <c r="B118" s="128" t="str">
        <f>$B$34</f>
        <v>Fine Arts</v>
      </c>
      <c r="C118" s="142">
        <f t="shared" si="3"/>
        <v>2106703.8570422265</v>
      </c>
      <c r="D118" s="142">
        <f t="shared" si="3"/>
        <v>1853775.1605012615</v>
      </c>
      <c r="E118" s="142">
        <f t="shared" si="3"/>
        <v>355913.06209681008</v>
      </c>
      <c r="F118" s="142">
        <f t="shared" si="3"/>
        <v>0</v>
      </c>
      <c r="G118" s="142">
        <f t="shared" si="3"/>
        <v>0</v>
      </c>
      <c r="H118" s="137">
        <f t="shared" si="4"/>
        <v>4316392.0796402982</v>
      </c>
    </row>
    <row r="119" spans="2:8">
      <c r="B119" s="128" t="str">
        <f>$B$35</f>
        <v>Teacher Education</v>
      </c>
      <c r="C119" s="142">
        <f t="shared" si="3"/>
        <v>72749.664726784322</v>
      </c>
      <c r="D119" s="142">
        <f t="shared" si="3"/>
        <v>1005075.7797138608</v>
      </c>
      <c r="E119" s="142">
        <f t="shared" si="3"/>
        <v>1500942.7830224917</v>
      </c>
      <c r="F119" s="142">
        <f t="shared" si="3"/>
        <v>881267.88621294766</v>
      </c>
      <c r="G119" s="142">
        <f t="shared" si="3"/>
        <v>0</v>
      </c>
      <c r="H119" s="137">
        <f t="shared" si="4"/>
        <v>3460036.1136760847</v>
      </c>
    </row>
    <row r="120" spans="2:8">
      <c r="B120" s="128" t="str">
        <f>$B$36</f>
        <v>Agriculture</v>
      </c>
      <c r="C120" s="142">
        <f t="shared" si="3"/>
        <v>0</v>
      </c>
      <c r="D120" s="142">
        <f t="shared" si="3"/>
        <v>0</v>
      </c>
      <c r="E120" s="142">
        <f t="shared" si="3"/>
        <v>0</v>
      </c>
      <c r="F120" s="142">
        <f t="shared" si="3"/>
        <v>0</v>
      </c>
      <c r="G120" s="142">
        <f t="shared" si="3"/>
        <v>0</v>
      </c>
      <c r="H120" s="137">
        <f t="shared" si="4"/>
        <v>0</v>
      </c>
    </row>
    <row r="121" spans="2:8">
      <c r="B121" s="128" t="str">
        <f>$B$37</f>
        <v>Engineering</v>
      </c>
      <c r="C121" s="142">
        <f t="shared" si="3"/>
        <v>1890352.4939385855</v>
      </c>
      <c r="D121" s="142">
        <f t="shared" si="3"/>
        <v>4766907.0240805773</v>
      </c>
      <c r="E121" s="142">
        <f t="shared" si="3"/>
        <v>3404875.3619227372</v>
      </c>
      <c r="F121" s="142">
        <f t="shared" si="3"/>
        <v>3264023.3102641962</v>
      </c>
      <c r="G121" s="142">
        <f t="shared" si="3"/>
        <v>0</v>
      </c>
      <c r="H121" s="137">
        <f t="shared" si="4"/>
        <v>13326158.190206096</v>
      </c>
    </row>
    <row r="122" spans="2:8">
      <c r="B122" s="128" t="str">
        <f>$B$38</f>
        <v>Home Economics</v>
      </c>
      <c r="C122" s="142">
        <f t="shared" si="3"/>
        <v>0</v>
      </c>
      <c r="D122" s="142">
        <f t="shared" si="3"/>
        <v>0</v>
      </c>
      <c r="E122" s="142">
        <f t="shared" si="3"/>
        <v>0</v>
      </c>
      <c r="F122" s="142">
        <f t="shared" si="3"/>
        <v>0</v>
      </c>
      <c r="G122" s="142">
        <f t="shared" si="3"/>
        <v>0</v>
      </c>
      <c r="H122" s="137">
        <f t="shared" si="4"/>
        <v>0</v>
      </c>
    </row>
    <row r="123" spans="2:8">
      <c r="B123" s="128" t="str">
        <f>$B$39</f>
        <v>Law</v>
      </c>
      <c r="C123" s="142">
        <f t="shared" si="3"/>
        <v>0</v>
      </c>
      <c r="D123" s="142">
        <f t="shared" si="3"/>
        <v>0</v>
      </c>
      <c r="E123" s="142">
        <f t="shared" si="3"/>
        <v>0</v>
      </c>
      <c r="F123" s="142">
        <f t="shared" si="3"/>
        <v>0</v>
      </c>
      <c r="G123" s="142">
        <f t="shared" si="3"/>
        <v>0</v>
      </c>
      <c r="H123" s="137">
        <f t="shared" si="4"/>
        <v>0</v>
      </c>
    </row>
    <row r="124" spans="2:8">
      <c r="B124" s="128" t="str">
        <f>$B$40</f>
        <v>Social Service</v>
      </c>
      <c r="C124" s="142">
        <f t="shared" si="3"/>
        <v>40380.217453891135</v>
      </c>
      <c r="D124" s="142">
        <f t="shared" si="3"/>
        <v>225782.84534503549</v>
      </c>
      <c r="E124" s="142">
        <f t="shared" si="3"/>
        <v>361686.41356690414</v>
      </c>
      <c r="F124" s="142">
        <f t="shared" si="3"/>
        <v>0</v>
      </c>
      <c r="G124" s="142">
        <f t="shared" si="3"/>
        <v>0</v>
      </c>
      <c r="H124" s="137">
        <f t="shared" si="4"/>
        <v>627849.47636583075</v>
      </c>
    </row>
    <row r="125" spans="2:8">
      <c r="B125" s="128" t="str">
        <f>$B$41</f>
        <v>Library Science</v>
      </c>
      <c r="C125" s="142">
        <f t="shared" si="3"/>
        <v>0</v>
      </c>
      <c r="D125" s="142">
        <f t="shared" si="3"/>
        <v>0</v>
      </c>
      <c r="E125" s="142">
        <f t="shared" si="3"/>
        <v>0</v>
      </c>
      <c r="F125" s="142">
        <f t="shared" si="3"/>
        <v>0</v>
      </c>
      <c r="G125" s="142">
        <f t="shared" si="3"/>
        <v>0</v>
      </c>
      <c r="H125" s="137">
        <f t="shared" si="4"/>
        <v>0</v>
      </c>
    </row>
    <row r="126" spans="2:8">
      <c r="B126" s="128" t="str">
        <f>$B$42</f>
        <v>Veterinary Science</v>
      </c>
      <c r="C126" s="142">
        <f t="shared" si="3"/>
        <v>0</v>
      </c>
      <c r="D126" s="142">
        <f t="shared" si="3"/>
        <v>0</v>
      </c>
      <c r="E126" s="142">
        <f t="shared" si="3"/>
        <v>0</v>
      </c>
      <c r="F126" s="142">
        <f t="shared" si="3"/>
        <v>0</v>
      </c>
      <c r="G126" s="142">
        <f t="shared" si="3"/>
        <v>0</v>
      </c>
      <c r="H126" s="137">
        <f t="shared" si="4"/>
        <v>0</v>
      </c>
    </row>
    <row r="127" spans="2:8">
      <c r="B127" s="128" t="str">
        <f>$B$43</f>
        <v>Vocational Training</v>
      </c>
      <c r="C127" s="142">
        <f t="shared" si="3"/>
        <v>0</v>
      </c>
      <c r="D127" s="142">
        <f t="shared" si="3"/>
        <v>0</v>
      </c>
      <c r="E127" s="142">
        <f t="shared" si="3"/>
        <v>0</v>
      </c>
      <c r="F127" s="142">
        <f t="shared" si="3"/>
        <v>0</v>
      </c>
      <c r="G127" s="142">
        <f t="shared" si="3"/>
        <v>0</v>
      </c>
      <c r="H127" s="137">
        <f t="shared" si="4"/>
        <v>0</v>
      </c>
    </row>
    <row r="128" spans="2:8">
      <c r="B128" s="128" t="str">
        <f>$B$44</f>
        <v>Physical Training</v>
      </c>
      <c r="C128" s="142">
        <f t="shared" si="3"/>
        <v>0</v>
      </c>
      <c r="D128" s="142">
        <f t="shared" si="3"/>
        <v>0</v>
      </c>
      <c r="E128" s="142">
        <f t="shared" si="3"/>
        <v>0</v>
      </c>
      <c r="F128" s="142">
        <f t="shared" si="3"/>
        <v>0</v>
      </c>
      <c r="G128" s="142">
        <f t="shared" si="3"/>
        <v>0</v>
      </c>
      <c r="H128" s="137">
        <f t="shared" si="4"/>
        <v>0</v>
      </c>
    </row>
    <row r="129" spans="2:9">
      <c r="B129" s="128" t="str">
        <f>$B$45</f>
        <v>Health Services</v>
      </c>
      <c r="C129" s="142">
        <f t="shared" si="3"/>
        <v>142368.83982040122</v>
      </c>
      <c r="D129" s="142">
        <f t="shared" si="3"/>
        <v>1421247.1957377982</v>
      </c>
      <c r="E129" s="142">
        <f t="shared" si="3"/>
        <v>1342434.6542811834</v>
      </c>
      <c r="F129" s="142">
        <f t="shared" si="3"/>
        <v>322276.42997073795</v>
      </c>
      <c r="G129" s="142">
        <f t="shared" si="3"/>
        <v>643823.43234272453</v>
      </c>
      <c r="H129" s="137">
        <f t="shared" si="4"/>
        <v>3872150.5521528451</v>
      </c>
    </row>
    <row r="130" spans="2:9">
      <c r="B130" s="128" t="str">
        <f>$B$46</f>
        <v>Pharmacy</v>
      </c>
      <c r="C130" s="142">
        <f t="shared" si="3"/>
        <v>0</v>
      </c>
      <c r="D130" s="142">
        <f t="shared" si="3"/>
        <v>0</v>
      </c>
      <c r="E130" s="142">
        <f t="shared" si="3"/>
        <v>33498</v>
      </c>
      <c r="F130" s="142">
        <f t="shared" si="3"/>
        <v>0</v>
      </c>
      <c r="G130" s="142">
        <f t="shared" si="3"/>
        <v>2304887.2153869122</v>
      </c>
      <c r="H130" s="137">
        <f t="shared" si="4"/>
        <v>2338385.2153869122</v>
      </c>
    </row>
    <row r="131" spans="2:9">
      <c r="B131" s="128" t="str">
        <f>$B$47</f>
        <v>Business Administration</v>
      </c>
      <c r="C131" s="142">
        <f t="shared" si="3"/>
        <v>761312.2716680608</v>
      </c>
      <c r="D131" s="142">
        <f t="shared" si="3"/>
        <v>4286288.0885271747</v>
      </c>
      <c r="E131" s="142">
        <f t="shared" si="3"/>
        <v>1198300.5458519389</v>
      </c>
      <c r="F131" s="142">
        <f t="shared" si="3"/>
        <v>494754.08422267402</v>
      </c>
      <c r="G131" s="142">
        <f t="shared" si="3"/>
        <v>0</v>
      </c>
      <c r="H131" s="137">
        <f t="shared" si="4"/>
        <v>6740654.9902698491</v>
      </c>
    </row>
    <row r="132" spans="2:9">
      <c r="B132" s="128" t="str">
        <f>$B$48</f>
        <v>Optometry</v>
      </c>
      <c r="C132" s="142">
        <f t="shared" ref="C132:G135" si="5">C107+C77</f>
        <v>0</v>
      </c>
      <c r="D132" s="142">
        <f t="shared" si="5"/>
        <v>0</v>
      </c>
      <c r="E132" s="142">
        <f t="shared" si="5"/>
        <v>0</v>
      </c>
      <c r="F132" s="142">
        <f t="shared" si="5"/>
        <v>0</v>
      </c>
      <c r="G132" s="142">
        <f t="shared" si="5"/>
        <v>0</v>
      </c>
      <c r="H132" s="137">
        <f t="shared" si="4"/>
        <v>0</v>
      </c>
    </row>
    <row r="133" spans="2:9">
      <c r="B133" s="128" t="str">
        <f>$B$49</f>
        <v>Teacher Ed-Practice Teaching</v>
      </c>
      <c r="C133" s="142">
        <f t="shared" si="5"/>
        <v>2534.272727272727</v>
      </c>
      <c r="D133" s="142">
        <f t="shared" si="5"/>
        <v>97453.746428363665</v>
      </c>
      <c r="E133" s="142">
        <f t="shared" si="5"/>
        <v>0</v>
      </c>
      <c r="F133" s="142">
        <f t="shared" si="5"/>
        <v>0</v>
      </c>
      <c r="G133" s="142">
        <f t="shared" si="5"/>
        <v>0</v>
      </c>
      <c r="H133" s="137">
        <f t="shared" si="4"/>
        <v>99988.019155636386</v>
      </c>
    </row>
    <row r="134" spans="2:9">
      <c r="B134" s="128" t="str">
        <f>$B$50</f>
        <v>Technology</v>
      </c>
      <c r="C134" s="142">
        <f t="shared" si="5"/>
        <v>4250.5007191464583</v>
      </c>
      <c r="D134" s="142">
        <f t="shared" si="5"/>
        <v>51812.022042413671</v>
      </c>
      <c r="E134" s="142">
        <f t="shared" si="5"/>
        <v>155623.36745042124</v>
      </c>
      <c r="F134" s="142">
        <f t="shared" si="5"/>
        <v>0</v>
      </c>
      <c r="G134" s="142">
        <f t="shared" si="5"/>
        <v>0</v>
      </c>
      <c r="H134" s="137">
        <f t="shared" si="4"/>
        <v>211685.89021198137</v>
      </c>
    </row>
    <row r="135" spans="2:9">
      <c r="B135" s="128" t="str">
        <f>$B$51</f>
        <v>Nursing</v>
      </c>
      <c r="C135" s="142">
        <f t="shared" si="5"/>
        <v>361182.29260521411</v>
      </c>
      <c r="D135" s="142">
        <f t="shared" si="5"/>
        <v>2176293.7325594854</v>
      </c>
      <c r="E135" s="142">
        <f t="shared" si="5"/>
        <v>1434049.7418103062</v>
      </c>
      <c r="F135" s="142">
        <f t="shared" si="5"/>
        <v>242161.91703934583</v>
      </c>
      <c r="G135" s="142">
        <f t="shared" si="5"/>
        <v>0</v>
      </c>
      <c r="H135" s="137">
        <f t="shared" si="4"/>
        <v>4213687.684014352</v>
      </c>
    </row>
    <row r="136" spans="2:9">
      <c r="B136" s="131" t="str">
        <f>$B$52</f>
        <v>Totals</v>
      </c>
      <c r="C136" s="134">
        <f>SUM(C116:C135)</f>
        <v>17751828.087148763</v>
      </c>
      <c r="D136" s="134">
        <f>SUM(D116:D135)</f>
        <v>25918774.754142627</v>
      </c>
      <c r="E136" s="134">
        <f>SUM(E116:E135)</f>
        <v>16218375.823310506</v>
      </c>
      <c r="F136" s="134">
        <f>SUM(F116:F135)</f>
        <v>8959392.4919526652</v>
      </c>
      <c r="G136" s="134">
        <f>SUM(G116:G135)</f>
        <v>2948710.6477296366</v>
      </c>
      <c r="H136" s="134">
        <f t="shared" si="4"/>
        <v>71797081.804284185</v>
      </c>
    </row>
    <row r="137" spans="2:9">
      <c r="B137" s="330"/>
      <c r="C137" s="333"/>
      <c r="D137" s="333"/>
      <c r="E137" s="333"/>
      <c r="F137" s="333"/>
      <c r="G137" s="333"/>
      <c r="H137" s="334"/>
    </row>
    <row r="138" spans="2:9">
      <c r="B138" s="120" t="s">
        <v>4</v>
      </c>
      <c r="C138" s="327"/>
      <c r="D138" s="327"/>
      <c r="E138" s="327"/>
      <c r="F138" s="327"/>
      <c r="G138" s="327"/>
      <c r="H138" s="122">
        <f>H86-H81-H111</f>
        <v>159772906.19571579</v>
      </c>
    </row>
    <row r="139" spans="2:9" ht="152.25" customHeight="1" thickBot="1">
      <c r="B139" s="382" t="s">
        <v>887</v>
      </c>
      <c r="C139" s="382"/>
      <c r="D139" s="382"/>
      <c r="E139" s="382"/>
      <c r="F139" s="382"/>
      <c r="G139" s="382"/>
      <c r="H139" s="321"/>
    </row>
    <row r="140" spans="2:9" ht="36.75" customHeight="1" thickTop="1">
      <c r="B140" s="429" t="s">
        <v>889</v>
      </c>
      <c r="C140" s="404"/>
      <c r="D140" s="404"/>
      <c r="E140" s="404"/>
      <c r="F140" s="405"/>
      <c r="G140" s="335" t="s">
        <v>2</v>
      </c>
      <c r="H140" s="336">
        <v>1</v>
      </c>
      <c r="I140" s="396" t="str">
        <f>IF(H140+H141=1,"","Error, the two cells on the left must equal 100%")</f>
        <v/>
      </c>
    </row>
    <row r="141" spans="2:9" ht="37.5" customHeight="1" thickBot="1">
      <c r="B141" s="406"/>
      <c r="C141" s="407"/>
      <c r="D141" s="407"/>
      <c r="E141" s="407"/>
      <c r="F141" s="408"/>
      <c r="G141" s="335" t="s">
        <v>3</v>
      </c>
      <c r="H141" s="337">
        <f>1-H140</f>
        <v>0</v>
      </c>
      <c r="I141" s="396"/>
    </row>
    <row r="142" spans="2:9" ht="42" thickBot="1">
      <c r="B142" s="338" t="s">
        <v>31</v>
      </c>
      <c r="C142" s="339" t="s">
        <v>25</v>
      </c>
      <c r="D142" s="339" t="s">
        <v>26</v>
      </c>
      <c r="E142" s="339" t="s">
        <v>27</v>
      </c>
      <c r="F142" s="339" t="s">
        <v>28</v>
      </c>
      <c r="G142" s="340" t="s">
        <v>29</v>
      </c>
      <c r="H142" s="341" t="s">
        <v>6</v>
      </c>
      <c r="I142" s="342" t="s">
        <v>7</v>
      </c>
    </row>
    <row r="143" spans="2:9">
      <c r="B143" s="128" t="str">
        <f>$B$32</f>
        <v>Liberal Arts</v>
      </c>
      <c r="C143" s="329">
        <f>Data!LN5</f>
        <v>1191932.0033502399</v>
      </c>
      <c r="D143" s="329">
        <f>Data!MH5</f>
        <v>895612.00812911498</v>
      </c>
      <c r="E143" s="329">
        <f>Data!NB5</f>
        <v>582101.49326430261</v>
      </c>
      <c r="F143" s="329">
        <f>Data!NV5</f>
        <v>142687.61924367707</v>
      </c>
      <c r="G143" s="329">
        <f>Data!OP5</f>
        <v>0</v>
      </c>
      <c r="H143" s="343">
        <f>Data!PJ5</f>
        <v>28684964</v>
      </c>
      <c r="I143" s="344">
        <f t="shared" ref="I143:I162" si="6">SUM(C143:H143)</f>
        <v>31497297.123987336</v>
      </c>
    </row>
    <row r="144" spans="2:9">
      <c r="B144" s="128" t="str">
        <f>$B$33</f>
        <v>Science</v>
      </c>
      <c r="C144" s="329">
        <f>Data!LO5</f>
        <v>740480.03115603898</v>
      </c>
      <c r="D144" s="329">
        <f>Data!MI5</f>
        <v>696674.04983737704</v>
      </c>
      <c r="E144" s="329">
        <f>Data!NC5</f>
        <v>435609.70871195168</v>
      </c>
      <c r="F144" s="329">
        <f>Data!NW5</f>
        <v>520097.5383956217</v>
      </c>
      <c r="G144" s="329">
        <f>Data!OQ5</f>
        <v>0</v>
      </c>
      <c r="H144" s="343">
        <f>Data!PK5</f>
        <v>42621586</v>
      </c>
      <c r="I144" s="344">
        <f t="shared" si="6"/>
        <v>45014447.328100987</v>
      </c>
    </row>
    <row r="145" spans="2:9">
      <c r="B145" s="128" t="str">
        <f>$B$34</f>
        <v>Fine Arts</v>
      </c>
      <c r="C145" s="329">
        <f>Data!LP5</f>
        <v>282386.28338571009</v>
      </c>
      <c r="D145" s="329">
        <f>Data!MJ5</f>
        <v>248483.24129407178</v>
      </c>
      <c r="E145" s="329">
        <f>Data!ND5</f>
        <v>47707.228468193309</v>
      </c>
      <c r="F145" s="329">
        <f>Data!NX5</f>
        <v>0</v>
      </c>
      <c r="G145" s="329">
        <f>Data!OR5</f>
        <v>0</v>
      </c>
      <c r="H145" s="343">
        <f>Data!PL5</f>
        <v>2861848</v>
      </c>
      <c r="I145" s="344">
        <f t="shared" si="6"/>
        <v>3440424.7531479751</v>
      </c>
    </row>
    <row r="146" spans="2:9">
      <c r="B146" s="128" t="str">
        <f>$B$35</f>
        <v>Teacher Education</v>
      </c>
      <c r="C146" s="329">
        <f>Data!LQ5</f>
        <v>11024.490858294399</v>
      </c>
      <c r="D146" s="329">
        <f>Data!MK5</f>
        <v>152309.5661390989</v>
      </c>
      <c r="E146" s="329">
        <f>Data!NE5</f>
        <v>227453.46908034023</v>
      </c>
      <c r="F146" s="329">
        <f>Data!NY5</f>
        <v>133547.66327354711</v>
      </c>
      <c r="G146" s="329">
        <f>Data!OS5</f>
        <v>0</v>
      </c>
      <c r="H146" s="343">
        <f>Data!PN5</f>
        <v>7355846</v>
      </c>
      <c r="I146" s="344">
        <f t="shared" si="6"/>
        <v>7880181.1893512802</v>
      </c>
    </row>
    <row r="147" spans="2:9">
      <c r="B147" s="128" t="str">
        <f>$B$36</f>
        <v>Agriculture</v>
      </c>
      <c r="C147" s="329">
        <f>Data!LR5</f>
        <v>0</v>
      </c>
      <c r="D147" s="329">
        <f>Data!ML5</f>
        <v>0</v>
      </c>
      <c r="E147" s="329">
        <f>Data!NF5</f>
        <v>0</v>
      </c>
      <c r="F147" s="329">
        <f>Data!NZ5</f>
        <v>0</v>
      </c>
      <c r="G147" s="329">
        <f>Data!OT5</f>
        <v>0</v>
      </c>
      <c r="H147" s="343">
        <f>Data!PM5</f>
        <v>0</v>
      </c>
      <c r="I147" s="344">
        <f t="shared" si="6"/>
        <v>0</v>
      </c>
    </row>
    <row r="148" spans="2:9">
      <c r="B148" s="128" t="str">
        <f>$B$37</f>
        <v>Engineering</v>
      </c>
      <c r="C148" s="329">
        <f>Data!LS5</f>
        <v>363997.017183649</v>
      </c>
      <c r="D148" s="329">
        <f>Data!MM5</f>
        <v>917893.64545849012</v>
      </c>
      <c r="E148" s="329">
        <f>Data!NG5</f>
        <v>655627.13462950638</v>
      </c>
      <c r="F148" s="329">
        <f>Data!OA5</f>
        <v>628505.21934511769</v>
      </c>
      <c r="G148" s="329">
        <f>Data!OU5</f>
        <v>0</v>
      </c>
      <c r="H148" s="343">
        <f>Data!PO5</f>
        <v>35689763</v>
      </c>
      <c r="I148" s="344">
        <f t="shared" si="6"/>
        <v>38255786.016616762</v>
      </c>
    </row>
    <row r="149" spans="2:9">
      <c r="B149" s="128" t="str">
        <f>$B$38</f>
        <v>Home Economics</v>
      </c>
      <c r="C149" s="329">
        <f>Data!LT5</f>
        <v>0</v>
      </c>
      <c r="D149" s="329">
        <f>Data!MN5</f>
        <v>0</v>
      </c>
      <c r="E149" s="329">
        <f>Data!NH5</f>
        <v>0</v>
      </c>
      <c r="F149" s="329">
        <f>Data!OB5</f>
        <v>0</v>
      </c>
      <c r="G149" s="329">
        <f>Data!OV5</f>
        <v>0</v>
      </c>
      <c r="H149" s="343">
        <f>Data!PP5</f>
        <v>0</v>
      </c>
      <c r="I149" s="344">
        <f t="shared" si="6"/>
        <v>0</v>
      </c>
    </row>
    <row r="150" spans="2:9">
      <c r="B150" s="128" t="str">
        <f>$B$39</f>
        <v>Law</v>
      </c>
      <c r="C150" s="329">
        <f>Data!LU5</f>
        <v>0</v>
      </c>
      <c r="D150" s="329">
        <f>Data!MO5</f>
        <v>0</v>
      </c>
      <c r="E150" s="329">
        <f>Data!NI5</f>
        <v>0</v>
      </c>
      <c r="F150" s="329">
        <f>Data!OC5</f>
        <v>0</v>
      </c>
      <c r="G150" s="329">
        <f>Data!OW5</f>
        <v>0</v>
      </c>
      <c r="H150" s="343">
        <f>Data!PQ5</f>
        <v>0</v>
      </c>
      <c r="I150" s="344">
        <f t="shared" si="6"/>
        <v>0</v>
      </c>
    </row>
    <row r="151" spans="2:9">
      <c r="B151" s="128" t="str">
        <f>$B$40</f>
        <v>Social Service</v>
      </c>
      <c r="C151" s="329">
        <f>Data!LV5</f>
        <v>5814.2590754981011</v>
      </c>
      <c r="D151" s="329">
        <f>Data!MP5</f>
        <v>32509.967717113257</v>
      </c>
      <c r="E151" s="329">
        <f>Data!NJ5</f>
        <v>52078.468441533485</v>
      </c>
      <c r="F151" s="329">
        <f>Data!OD5</f>
        <v>0</v>
      </c>
      <c r="G151" s="329">
        <f>Data!OX5</f>
        <v>0</v>
      </c>
      <c r="H151" s="343">
        <f>Data!PR5</f>
        <v>447164</v>
      </c>
      <c r="I151" s="344">
        <f t="shared" si="6"/>
        <v>537566.6952341448</v>
      </c>
    </row>
    <row r="152" spans="2:9">
      <c r="B152" s="128" t="str">
        <f>$B$41</f>
        <v>Library Science</v>
      </c>
      <c r="C152" s="329">
        <f>Data!LW5</f>
        <v>0</v>
      </c>
      <c r="D152" s="329">
        <f>Data!MQ5</f>
        <v>0</v>
      </c>
      <c r="E152" s="329">
        <f>Data!NK5</f>
        <v>0</v>
      </c>
      <c r="F152" s="329">
        <f>Data!OE5</f>
        <v>0</v>
      </c>
      <c r="G152" s="329">
        <f>Data!OY5</f>
        <v>0</v>
      </c>
      <c r="H152" s="343">
        <f>Data!PS5</f>
        <v>0</v>
      </c>
      <c r="I152" s="344">
        <f t="shared" si="6"/>
        <v>0</v>
      </c>
    </row>
    <row r="153" spans="2:9">
      <c r="B153" s="128" t="str">
        <f>$B$42</f>
        <v>Veterinary Science</v>
      </c>
      <c r="C153" s="329">
        <f>Data!LX5</f>
        <v>0</v>
      </c>
      <c r="D153" s="329">
        <f>Data!MR5</f>
        <v>0</v>
      </c>
      <c r="E153" s="329">
        <f>Data!NL5</f>
        <v>0</v>
      </c>
      <c r="F153" s="329">
        <f>Data!OF5</f>
        <v>0</v>
      </c>
      <c r="G153" s="329">
        <f>Data!OZ5</f>
        <v>0</v>
      </c>
      <c r="H153" s="343">
        <f>Data!PT5</f>
        <v>0</v>
      </c>
      <c r="I153" s="344">
        <f t="shared" si="6"/>
        <v>0</v>
      </c>
    </row>
    <row r="154" spans="2:9">
      <c r="B154" s="128" t="str">
        <f>$B$43</f>
        <v>Vocational Training</v>
      </c>
      <c r="C154" s="329">
        <f>Data!LY5</f>
        <v>0</v>
      </c>
      <c r="D154" s="329">
        <f>Data!MS5</f>
        <v>0</v>
      </c>
      <c r="E154" s="329">
        <f>Data!NM5</f>
        <v>0</v>
      </c>
      <c r="F154" s="329">
        <f>Data!OG5</f>
        <v>0</v>
      </c>
      <c r="G154" s="329">
        <f>Data!PA5</f>
        <v>0</v>
      </c>
      <c r="H154" s="343">
        <f>Data!PU5</f>
        <v>0</v>
      </c>
      <c r="I154" s="344">
        <f t="shared" si="6"/>
        <v>0</v>
      </c>
    </row>
    <row r="155" spans="2:9">
      <c r="B155" s="128" t="str">
        <f>$B$44</f>
        <v>Physical Training</v>
      </c>
      <c r="C155" s="329">
        <f>Data!LZ5</f>
        <v>0</v>
      </c>
      <c r="D155" s="329">
        <f>Data!MT5</f>
        <v>0</v>
      </c>
      <c r="E155" s="329">
        <f>Data!NN5</f>
        <v>0</v>
      </c>
      <c r="F155" s="329">
        <f>Data!OH5</f>
        <v>0</v>
      </c>
      <c r="G155" s="329">
        <f>Data!PB5</f>
        <v>0</v>
      </c>
      <c r="H155" s="343">
        <f>Data!PV5</f>
        <v>0</v>
      </c>
      <c r="I155" s="344">
        <f t="shared" si="6"/>
        <v>0</v>
      </c>
    </row>
    <row r="156" spans="2:9">
      <c r="B156" s="128" t="str">
        <f>$B$45</f>
        <v>Health Services</v>
      </c>
      <c r="C156" s="329">
        <f>Data!MA5</f>
        <v>19150.766403926744</v>
      </c>
      <c r="D156" s="329">
        <f>Data!MU5</f>
        <v>191178.94106168073</v>
      </c>
      <c r="E156" s="329">
        <f>Data!NO5</f>
        <v>180577.38261784517</v>
      </c>
      <c r="F156" s="329">
        <f>Data!OI5</f>
        <v>43350.980767970446</v>
      </c>
      <c r="G156" s="329">
        <f>Data!PC5</f>
        <v>86603.766832180932</v>
      </c>
      <c r="H156" s="343">
        <f>Data!PW5</f>
        <v>11074065</v>
      </c>
      <c r="I156" s="344">
        <f t="shared" si="6"/>
        <v>11594926.837683603</v>
      </c>
    </row>
    <row r="157" spans="2:9">
      <c r="B157" s="128" t="str">
        <f>$B$46</f>
        <v>Pharmacy</v>
      </c>
      <c r="C157" s="329">
        <f>Data!MB5</f>
        <v>0</v>
      </c>
      <c r="D157" s="329">
        <f>Data!MV5</f>
        <v>0</v>
      </c>
      <c r="E157" s="329">
        <f>Data!NP5</f>
        <v>5067.5064546512258</v>
      </c>
      <c r="F157" s="329">
        <f>Data!OJ5</f>
        <v>0</v>
      </c>
      <c r="G157" s="329">
        <f>Data!PD5</f>
        <v>348675.55685783213</v>
      </c>
      <c r="H157" s="343">
        <f>Data!PX5</f>
        <v>3259183</v>
      </c>
      <c r="I157" s="344">
        <f t="shared" si="6"/>
        <v>3612926.0633124835</v>
      </c>
    </row>
    <row r="158" spans="2:9">
      <c r="B158" s="128" t="str">
        <f>$B$47</f>
        <v>Business Administration</v>
      </c>
      <c r="C158" s="329">
        <f>Data!MC5</f>
        <v>102103.73738156604</v>
      </c>
      <c r="D158" s="329">
        <f>Data!MW5</f>
        <v>574857.56652223144</v>
      </c>
      <c r="E158" s="329">
        <f>Data!NQ5</f>
        <v>160710.60304949677</v>
      </c>
      <c r="F158" s="329">
        <f>Data!OK5</f>
        <v>66354.248486326207</v>
      </c>
      <c r="G158" s="329">
        <f>Data!PE5</f>
        <v>0</v>
      </c>
      <c r="H158" s="343">
        <f>Data!PY5</f>
        <v>11985759</v>
      </c>
      <c r="I158" s="344">
        <f t="shared" si="6"/>
        <v>12889785.155439621</v>
      </c>
    </row>
    <row r="159" spans="2:9">
      <c r="B159" s="128" t="str">
        <f>$B$48</f>
        <v>Optometry</v>
      </c>
      <c r="C159" s="329">
        <f>Data!MD5</f>
        <v>0</v>
      </c>
      <c r="D159" s="329">
        <f>Data!MX5</f>
        <v>0</v>
      </c>
      <c r="E159" s="329">
        <f>Data!NR5</f>
        <v>0</v>
      </c>
      <c r="F159" s="329">
        <f>Data!OL5</f>
        <v>0</v>
      </c>
      <c r="G159" s="329">
        <f>Data!PF5</f>
        <v>0</v>
      </c>
      <c r="H159" s="343">
        <f>Data!PZ5</f>
        <v>0</v>
      </c>
      <c r="I159" s="344">
        <f t="shared" si="6"/>
        <v>0</v>
      </c>
    </row>
    <row r="160" spans="2:9">
      <c r="B160" s="128" t="str">
        <f>$B$49</f>
        <v>Teacher Ed-Practice Teaching</v>
      </c>
      <c r="C160" s="329">
        <f>Data!ME5</f>
        <v>458.2237333410946</v>
      </c>
      <c r="D160" s="329">
        <f>Data!MY5</f>
        <v>17622.302888062219</v>
      </c>
      <c r="E160" s="329">
        <f>Data!NS5</f>
        <v>0</v>
      </c>
      <c r="F160" s="329">
        <f>Data!OM5</f>
        <v>0</v>
      </c>
      <c r="G160" s="329">
        <f>Data!PG5</f>
        <v>0</v>
      </c>
      <c r="H160" s="343">
        <f>Data!QA5</f>
        <v>89433</v>
      </c>
      <c r="I160" s="344">
        <f t="shared" si="6"/>
        <v>107513.52662140332</v>
      </c>
    </row>
    <row r="161" spans="2:9">
      <c r="B161" s="128" t="str">
        <f>$B$50</f>
        <v>Technology</v>
      </c>
      <c r="C161" s="329">
        <f>Data!MF5</f>
        <v>726.16037131668259</v>
      </c>
      <c r="D161" s="329">
        <f>Data!MZ5</f>
        <v>8850.7631973232274</v>
      </c>
      <c r="E161" s="329">
        <f>Data!NT5</f>
        <v>26584.103861922849</v>
      </c>
      <c r="F161" s="329">
        <f>Data!ON5</f>
        <v>0</v>
      </c>
      <c r="G161" s="329">
        <f>Data!PH5</f>
        <v>0</v>
      </c>
      <c r="H161" s="343">
        <f>Data!QB5</f>
        <v>178866</v>
      </c>
      <c r="I161" s="344">
        <f t="shared" si="6"/>
        <v>215027.02743056277</v>
      </c>
    </row>
    <row r="162" spans="2:9">
      <c r="B162" s="128" t="str">
        <f>$B$51</f>
        <v>Nursing</v>
      </c>
      <c r="C162" s="329">
        <f>Data!MG5</f>
        <v>59969.458602821003</v>
      </c>
      <c r="D162" s="329">
        <f>Data!NA5</f>
        <v>361344.38185295765</v>
      </c>
      <c r="E162" s="329">
        <f>Data!NU5</f>
        <v>238104.67643862663</v>
      </c>
      <c r="F162" s="329">
        <f>Data!OO5</f>
        <v>40207.800169258175</v>
      </c>
      <c r="G162" s="329">
        <f>Data!PI5</f>
        <v>0</v>
      </c>
      <c r="H162" s="343">
        <f>Data!QC5</f>
        <v>4027398</v>
      </c>
      <c r="I162" s="344">
        <f t="shared" si="6"/>
        <v>4727024.3170636632</v>
      </c>
    </row>
    <row r="163" spans="2:9" ht="14.4" thickBot="1">
      <c r="B163" s="131" t="str">
        <f>$B$52</f>
        <v>Totals</v>
      </c>
      <c r="C163" s="134">
        <f t="shared" ref="C163:H163" si="7">SUM(C143:C162)</f>
        <v>2778042.4315024018</v>
      </c>
      <c r="D163" s="134">
        <f t="shared" si="7"/>
        <v>4097336.4340975219</v>
      </c>
      <c r="E163" s="134">
        <f t="shared" si="7"/>
        <v>2611621.7750183702</v>
      </c>
      <c r="F163" s="134">
        <f t="shared" si="7"/>
        <v>1574751.0696815185</v>
      </c>
      <c r="G163" s="135">
        <f t="shared" si="7"/>
        <v>435279.32369001303</v>
      </c>
      <c r="H163" s="345">
        <f t="shared" si="7"/>
        <v>148275875</v>
      </c>
      <c r="I163" s="344">
        <f>SUM(I143:I162)</f>
        <v>159772906.03398979</v>
      </c>
    </row>
    <row r="164" spans="2:9" ht="14.4" thickTop="1">
      <c r="B164" s="144"/>
      <c r="C164" s="331"/>
      <c r="D164" s="331"/>
      <c r="E164" s="331"/>
      <c r="F164" s="331"/>
      <c r="G164" s="331"/>
      <c r="H164" s="346"/>
      <c r="I164" s="347"/>
    </row>
    <row r="165" spans="2:9">
      <c r="B165" s="387" t="s">
        <v>63</v>
      </c>
      <c r="C165" s="387"/>
      <c r="D165" s="387"/>
      <c r="E165" s="387"/>
      <c r="F165" s="387"/>
      <c r="G165" s="387"/>
      <c r="H165" s="348"/>
      <c r="I165" s="348"/>
    </row>
    <row r="166" spans="2:9" ht="43.5" customHeight="1" thickBot="1">
      <c r="B166" s="394" t="s">
        <v>40</v>
      </c>
      <c r="C166" s="394"/>
      <c r="D166" s="394"/>
      <c r="E166" s="394"/>
      <c r="F166" s="394"/>
      <c r="G166" s="394"/>
      <c r="H166" s="328"/>
    </row>
    <row r="167" spans="2:9" ht="14.4" thickBot="1">
      <c r="B167" s="124" t="s">
        <v>31</v>
      </c>
      <c r="C167" s="125" t="s">
        <v>25</v>
      </c>
      <c r="D167" s="125" t="s">
        <v>26</v>
      </c>
      <c r="E167" s="125" t="s">
        <v>27</v>
      </c>
      <c r="F167" s="125" t="s">
        <v>28</v>
      </c>
      <c r="G167" s="125" t="s">
        <v>29</v>
      </c>
      <c r="H167" s="126" t="s">
        <v>1</v>
      </c>
    </row>
    <row r="168" spans="2:9">
      <c r="B168" s="128" t="str">
        <f>$B$32</f>
        <v>Liberal Arts</v>
      </c>
      <c r="C168" s="323">
        <f t="shared" ref="C168:G183" si="8">C143+$H$140*IF($H116=0,0,$H143*C116/$H116)+IF($H32=0,0,$H$141*$H143*C32/$H32)</f>
        <v>13349287.742403641</v>
      </c>
      <c r="D168" s="323">
        <f t="shared" si="8"/>
        <v>10030590.119008521</v>
      </c>
      <c r="E168" s="323">
        <f t="shared" si="8"/>
        <v>6519361.4390072422</v>
      </c>
      <c r="F168" s="323">
        <f t="shared" si="8"/>
        <v>1598057.8235679322</v>
      </c>
      <c r="G168" s="323">
        <f t="shared" si="8"/>
        <v>0</v>
      </c>
      <c r="H168" s="134">
        <f t="shared" ref="H168:H188" si="9">SUM(C168:G168)</f>
        <v>31497297.123987332</v>
      </c>
      <c r="I168" s="349"/>
    </row>
    <row r="169" spans="2:9">
      <c r="B169" s="128" t="str">
        <f>$B$33</f>
        <v>Science</v>
      </c>
      <c r="C169" s="142">
        <f t="shared" si="8"/>
        <v>13929890.673748568</v>
      </c>
      <c r="D169" s="142">
        <f t="shared" si="8"/>
        <v>13105816.549905796</v>
      </c>
      <c r="E169" s="142">
        <f t="shared" si="8"/>
        <v>8194678.2872743113</v>
      </c>
      <c r="F169" s="142">
        <f t="shared" si="8"/>
        <v>9784061.8171723131</v>
      </c>
      <c r="G169" s="142">
        <f t="shared" si="8"/>
        <v>0</v>
      </c>
      <c r="H169" s="137">
        <f t="shared" si="9"/>
        <v>45014447.328100987</v>
      </c>
      <c r="I169" s="349"/>
    </row>
    <row r="170" spans="2:9">
      <c r="B170" s="128" t="str">
        <f>$B$34</f>
        <v>Fine Arts</v>
      </c>
      <c r="C170" s="142">
        <f t="shared" si="8"/>
        <v>1679170.011237191</v>
      </c>
      <c r="D170" s="142">
        <f t="shared" si="8"/>
        <v>1477570.5525589741</v>
      </c>
      <c r="E170" s="142">
        <f t="shared" si="8"/>
        <v>283684.18935181003</v>
      </c>
      <c r="F170" s="142">
        <f t="shared" si="8"/>
        <v>0</v>
      </c>
      <c r="G170" s="142">
        <f t="shared" si="8"/>
        <v>0</v>
      </c>
      <c r="H170" s="137">
        <f t="shared" si="9"/>
        <v>3440424.7531479755</v>
      </c>
      <c r="I170" s="349"/>
    </row>
    <row r="171" spans="2:9">
      <c r="B171" s="128" t="str">
        <f>$B$35</f>
        <v>Teacher Education</v>
      </c>
      <c r="C171" s="142">
        <f t="shared" si="8"/>
        <v>165686.26683418377</v>
      </c>
      <c r="D171" s="142">
        <f t="shared" si="8"/>
        <v>2289045.2564640944</v>
      </c>
      <c r="E171" s="142">
        <f t="shared" si="8"/>
        <v>3418375.0675820289</v>
      </c>
      <c r="F171" s="142">
        <f t="shared" si="8"/>
        <v>2007074.5984709726</v>
      </c>
      <c r="G171" s="142">
        <f t="shared" si="8"/>
        <v>0</v>
      </c>
      <c r="H171" s="137">
        <f t="shared" si="9"/>
        <v>7880181.1893512793</v>
      </c>
      <c r="I171" s="349"/>
    </row>
    <row r="172" spans="2:9">
      <c r="B172" s="128" t="str">
        <f>$B$36</f>
        <v>Agriculture</v>
      </c>
      <c r="C172" s="142">
        <f t="shared" si="8"/>
        <v>0</v>
      </c>
      <c r="D172" s="142">
        <f t="shared" si="8"/>
        <v>0</v>
      </c>
      <c r="E172" s="142">
        <f t="shared" si="8"/>
        <v>0</v>
      </c>
      <c r="F172" s="142">
        <f t="shared" si="8"/>
        <v>0</v>
      </c>
      <c r="G172" s="142">
        <f t="shared" si="8"/>
        <v>0</v>
      </c>
      <c r="H172" s="137">
        <f t="shared" si="9"/>
        <v>0</v>
      </c>
      <c r="I172" s="349"/>
    </row>
    <row r="173" spans="2:9">
      <c r="B173" s="128" t="str">
        <f>$B$37</f>
        <v>Engineering</v>
      </c>
      <c r="C173" s="142">
        <f t="shared" si="8"/>
        <v>5426688.8697170056</v>
      </c>
      <c r="D173" s="142">
        <f t="shared" si="8"/>
        <v>13684497.456113085</v>
      </c>
      <c r="E173" s="142">
        <f t="shared" si="8"/>
        <v>9774473.9153071381</v>
      </c>
      <c r="F173" s="142">
        <f t="shared" si="8"/>
        <v>9370125.7754795346</v>
      </c>
      <c r="G173" s="142">
        <f t="shared" si="8"/>
        <v>0</v>
      </c>
      <c r="H173" s="137">
        <f t="shared" si="9"/>
        <v>38255786.016616762</v>
      </c>
      <c r="I173" s="349"/>
    </row>
    <row r="174" spans="2:9">
      <c r="B174" s="128" t="str">
        <f>$B$38</f>
        <v>Home Economics</v>
      </c>
      <c r="C174" s="142">
        <f t="shared" si="8"/>
        <v>0</v>
      </c>
      <c r="D174" s="142">
        <f t="shared" si="8"/>
        <v>0</v>
      </c>
      <c r="E174" s="142">
        <f t="shared" si="8"/>
        <v>0</v>
      </c>
      <c r="F174" s="142">
        <f t="shared" si="8"/>
        <v>0</v>
      </c>
      <c r="G174" s="142">
        <f t="shared" si="8"/>
        <v>0</v>
      </c>
      <c r="H174" s="137">
        <f t="shared" si="9"/>
        <v>0</v>
      </c>
      <c r="I174" s="349"/>
    </row>
    <row r="175" spans="2:9">
      <c r="B175" s="128" t="str">
        <f>$B$39</f>
        <v>Law</v>
      </c>
      <c r="C175" s="142">
        <f t="shared" si="8"/>
        <v>0</v>
      </c>
      <c r="D175" s="142">
        <f t="shared" si="8"/>
        <v>0</v>
      </c>
      <c r="E175" s="142">
        <f t="shared" si="8"/>
        <v>0</v>
      </c>
      <c r="F175" s="142">
        <f t="shared" si="8"/>
        <v>0</v>
      </c>
      <c r="G175" s="142">
        <f t="shared" si="8"/>
        <v>0</v>
      </c>
      <c r="H175" s="137">
        <f t="shared" si="9"/>
        <v>0</v>
      </c>
      <c r="I175" s="349"/>
    </row>
    <row r="176" spans="2:9">
      <c r="B176" s="128" t="str">
        <f>$B$40</f>
        <v>Social Service</v>
      </c>
      <c r="C176" s="142">
        <f t="shared" si="8"/>
        <v>34573.667559946211</v>
      </c>
      <c r="D176" s="142">
        <f t="shared" si="8"/>
        <v>193315.96351130211</v>
      </c>
      <c r="E176" s="142">
        <f t="shared" si="8"/>
        <v>309677.06416289654</v>
      </c>
      <c r="F176" s="142">
        <f t="shared" si="8"/>
        <v>0</v>
      </c>
      <c r="G176" s="142">
        <f t="shared" si="8"/>
        <v>0</v>
      </c>
      <c r="H176" s="137">
        <f t="shared" si="9"/>
        <v>537566.6952341448</v>
      </c>
      <c r="I176" s="349"/>
    </row>
    <row r="177" spans="2:9">
      <c r="B177" s="128" t="str">
        <f>$B$41</f>
        <v>Library Science</v>
      </c>
      <c r="C177" s="142">
        <f t="shared" si="8"/>
        <v>0</v>
      </c>
      <c r="D177" s="142">
        <f t="shared" si="8"/>
        <v>0</v>
      </c>
      <c r="E177" s="142">
        <f t="shared" si="8"/>
        <v>0</v>
      </c>
      <c r="F177" s="142">
        <f t="shared" si="8"/>
        <v>0</v>
      </c>
      <c r="G177" s="142">
        <f t="shared" si="8"/>
        <v>0</v>
      </c>
      <c r="H177" s="137">
        <f t="shared" si="9"/>
        <v>0</v>
      </c>
      <c r="I177" s="349"/>
    </row>
    <row r="178" spans="2:9">
      <c r="B178" s="128" t="str">
        <f>$B$42</f>
        <v>Veterinary Science</v>
      </c>
      <c r="C178" s="142">
        <f t="shared" si="8"/>
        <v>0</v>
      </c>
      <c r="D178" s="142">
        <f t="shared" si="8"/>
        <v>0</v>
      </c>
      <c r="E178" s="142">
        <f t="shared" si="8"/>
        <v>0</v>
      </c>
      <c r="F178" s="142">
        <f t="shared" si="8"/>
        <v>0</v>
      </c>
      <c r="G178" s="142">
        <f t="shared" si="8"/>
        <v>0</v>
      </c>
      <c r="H178" s="137">
        <f t="shared" si="9"/>
        <v>0</v>
      </c>
      <c r="I178" s="349"/>
    </row>
    <row r="179" spans="2:9">
      <c r="B179" s="128" t="str">
        <f>$B$43</f>
        <v>Vocational Training</v>
      </c>
      <c r="C179" s="142">
        <f t="shared" si="8"/>
        <v>0</v>
      </c>
      <c r="D179" s="142">
        <f t="shared" si="8"/>
        <v>0</v>
      </c>
      <c r="E179" s="142">
        <f t="shared" si="8"/>
        <v>0</v>
      </c>
      <c r="F179" s="142">
        <f t="shared" si="8"/>
        <v>0</v>
      </c>
      <c r="G179" s="142">
        <f t="shared" si="8"/>
        <v>0</v>
      </c>
      <c r="H179" s="137">
        <f t="shared" si="9"/>
        <v>0</v>
      </c>
      <c r="I179" s="349"/>
    </row>
    <row r="180" spans="2:9">
      <c r="B180" s="128" t="str">
        <f>$B$44</f>
        <v>Physical Training</v>
      </c>
      <c r="C180" s="142">
        <f t="shared" si="8"/>
        <v>0</v>
      </c>
      <c r="D180" s="142">
        <f t="shared" si="8"/>
        <v>0</v>
      </c>
      <c r="E180" s="142">
        <f t="shared" si="8"/>
        <v>0</v>
      </c>
      <c r="F180" s="142">
        <f t="shared" si="8"/>
        <v>0</v>
      </c>
      <c r="G180" s="142">
        <f t="shared" si="8"/>
        <v>0</v>
      </c>
      <c r="H180" s="137">
        <f t="shared" si="9"/>
        <v>0</v>
      </c>
      <c r="I180" s="349"/>
    </row>
    <row r="181" spans="2:9">
      <c r="B181" s="128" t="str">
        <f>$B$45</f>
        <v>Health Services</v>
      </c>
      <c r="C181" s="142">
        <f t="shared" si="8"/>
        <v>426315.14829221612</v>
      </c>
      <c r="D181" s="142">
        <f t="shared" si="8"/>
        <v>4255841.1009349618</v>
      </c>
      <c r="E181" s="142">
        <f t="shared" si="8"/>
        <v>4019841.4865140673</v>
      </c>
      <c r="F181" s="142">
        <f t="shared" si="8"/>
        <v>965037.80192724883</v>
      </c>
      <c r="G181" s="142">
        <f t="shared" si="8"/>
        <v>1927891.3000151112</v>
      </c>
      <c r="H181" s="137">
        <f t="shared" si="9"/>
        <v>11594926.837683605</v>
      </c>
      <c r="I181" s="349"/>
    </row>
    <row r="182" spans="2:9">
      <c r="B182" s="128" t="str">
        <f>$B$46</f>
        <v>Pharmacy</v>
      </c>
      <c r="C182" s="142">
        <f t="shared" si="8"/>
        <v>0</v>
      </c>
      <c r="D182" s="142">
        <f t="shared" si="8"/>
        <v>0</v>
      </c>
      <c r="E182" s="142">
        <f t="shared" si="8"/>
        <v>51756.18350221611</v>
      </c>
      <c r="F182" s="142">
        <f t="shared" si="8"/>
        <v>0</v>
      </c>
      <c r="G182" s="142">
        <f t="shared" si="8"/>
        <v>3561169.8798102671</v>
      </c>
      <c r="H182" s="137">
        <f t="shared" si="9"/>
        <v>3612926.063312483</v>
      </c>
      <c r="I182" s="349"/>
    </row>
    <row r="183" spans="2:9">
      <c r="B183" s="128" t="str">
        <f>$B$47</f>
        <v>Business Administration</v>
      </c>
      <c r="C183" s="142">
        <f t="shared" si="8"/>
        <v>1455815.7171710266</v>
      </c>
      <c r="D183" s="142">
        <f t="shared" si="8"/>
        <v>8196433.8239952028</v>
      </c>
      <c r="E183" s="142">
        <f t="shared" si="8"/>
        <v>2291444.4223715286</v>
      </c>
      <c r="F183" s="142">
        <f t="shared" si="8"/>
        <v>946091.19190186169</v>
      </c>
      <c r="G183" s="142">
        <f t="shared" si="8"/>
        <v>0</v>
      </c>
      <c r="H183" s="137">
        <f t="shared" si="9"/>
        <v>12889785.155439619</v>
      </c>
      <c r="I183" s="349"/>
    </row>
    <row r="184" spans="2:9">
      <c r="B184" s="128" t="str">
        <f>$B$48</f>
        <v>Optometry</v>
      </c>
      <c r="C184" s="142">
        <f t="shared" ref="C184:G187" si="10">C159+$H$140*IF($H132=0,0,$H159*C132/$H132)+IF($H48=0,0,$H$141*$H159*C48/$H48)</f>
        <v>0</v>
      </c>
      <c r="D184" s="142">
        <f t="shared" si="10"/>
        <v>0</v>
      </c>
      <c r="E184" s="142">
        <f t="shared" si="10"/>
        <v>0</v>
      </c>
      <c r="F184" s="142">
        <f t="shared" si="10"/>
        <v>0</v>
      </c>
      <c r="G184" s="142">
        <f t="shared" si="10"/>
        <v>0</v>
      </c>
      <c r="H184" s="137">
        <f t="shared" si="9"/>
        <v>0</v>
      </c>
      <c r="I184" s="349"/>
    </row>
    <row r="185" spans="2:9">
      <c r="B185" s="128" t="str">
        <f>$B$49</f>
        <v>Teacher Ed-Practice Teaching</v>
      </c>
      <c r="C185" s="142">
        <f t="shared" si="10"/>
        <v>2724.9714370374081</v>
      </c>
      <c r="D185" s="142">
        <f t="shared" si="10"/>
        <v>104788.55518436592</v>
      </c>
      <c r="E185" s="142">
        <f t="shared" si="10"/>
        <v>0</v>
      </c>
      <c r="F185" s="142">
        <f t="shared" si="10"/>
        <v>0</v>
      </c>
      <c r="G185" s="142">
        <f t="shared" si="10"/>
        <v>0</v>
      </c>
      <c r="H185" s="137">
        <f t="shared" si="9"/>
        <v>107513.52662140333</v>
      </c>
      <c r="I185" s="349"/>
    </row>
    <row r="186" spans="2:9">
      <c r="B186" s="128" t="str">
        <f>$B$50</f>
        <v>Technology</v>
      </c>
      <c r="C186" s="142">
        <f t="shared" si="10"/>
        <v>4317.6612543916908</v>
      </c>
      <c r="D186" s="142">
        <f t="shared" si="10"/>
        <v>52629.822469332415</v>
      </c>
      <c r="E186" s="142">
        <f t="shared" si="10"/>
        <v>158079.54370683862</v>
      </c>
      <c r="F186" s="142">
        <f t="shared" si="10"/>
        <v>0</v>
      </c>
      <c r="G186" s="142">
        <f t="shared" si="10"/>
        <v>0</v>
      </c>
      <c r="H186" s="137">
        <f t="shared" si="9"/>
        <v>215027.02743056274</v>
      </c>
      <c r="I186" s="349"/>
    </row>
    <row r="187" spans="2:9">
      <c r="B187" s="128" t="str">
        <f>$B$51</f>
        <v>Nursing</v>
      </c>
      <c r="C187" s="142">
        <f t="shared" si="10"/>
        <v>405183.66334612144</v>
      </c>
      <c r="D187" s="142">
        <f t="shared" si="10"/>
        <v>2441422.8506901255</v>
      </c>
      <c r="E187" s="142">
        <f t="shared" si="10"/>
        <v>1608754.2108068392</v>
      </c>
      <c r="F187" s="142">
        <f t="shared" si="10"/>
        <v>271663.5922205766</v>
      </c>
      <c r="G187" s="142">
        <f t="shared" si="10"/>
        <v>0</v>
      </c>
      <c r="H187" s="137">
        <f t="shared" si="9"/>
        <v>4727024.3170636632</v>
      </c>
      <c r="I187" s="349"/>
    </row>
    <row r="188" spans="2:9">
      <c r="B188" s="131" t="str">
        <f>$B$52</f>
        <v>Totals</v>
      </c>
      <c r="C188" s="134">
        <f>SUM(C168:C187)</f>
        <v>36879654.393001318</v>
      </c>
      <c r="D188" s="134">
        <f>SUM(D168:D187)</f>
        <v>55831952.050835758</v>
      </c>
      <c r="E188" s="134">
        <f>SUM(E168:E187)</f>
        <v>36630125.809586912</v>
      </c>
      <c r="F188" s="134">
        <f>SUM(F168:F187)</f>
        <v>24942112.600740444</v>
      </c>
      <c r="G188" s="134">
        <f>SUM(G168:G187)</f>
        <v>5489061.1798253786</v>
      </c>
      <c r="H188" s="134">
        <f t="shared" si="9"/>
        <v>159772906.03398979</v>
      </c>
      <c r="I188" s="349"/>
    </row>
    <row r="189" spans="2:9">
      <c r="B189" s="330"/>
      <c r="C189" s="331"/>
      <c r="D189" s="331"/>
      <c r="E189" s="331"/>
      <c r="F189" s="331"/>
      <c r="G189" s="331"/>
      <c r="H189" s="346"/>
    </row>
    <row r="190" spans="2:9">
      <c r="B190" s="392" t="s">
        <v>34</v>
      </c>
      <c r="C190" s="392"/>
      <c r="D190" s="392"/>
      <c r="E190" s="392"/>
      <c r="F190" s="392"/>
      <c r="G190" s="392"/>
      <c r="H190" s="122">
        <f>H15</f>
        <v>26467800</v>
      </c>
    </row>
    <row r="191" spans="2:9" ht="43.5" customHeight="1" thickBot="1">
      <c r="B191" s="382" t="s">
        <v>229</v>
      </c>
      <c r="C191" s="382"/>
      <c r="D191" s="382"/>
      <c r="E191" s="382"/>
      <c r="F191" s="382"/>
      <c r="G191" s="382"/>
      <c r="H191" s="382"/>
    </row>
    <row r="192" spans="2:9" ht="14.4" thickBot="1">
      <c r="B192" s="124" t="s">
        <v>31</v>
      </c>
      <c r="C192" s="125" t="s">
        <v>25</v>
      </c>
      <c r="D192" s="125" t="s">
        <v>26</v>
      </c>
      <c r="E192" s="125" t="s">
        <v>27</v>
      </c>
      <c r="F192" s="125" t="s">
        <v>28</v>
      </c>
      <c r="G192" s="125" t="s">
        <v>29</v>
      </c>
      <c r="H192" s="126" t="s">
        <v>1</v>
      </c>
    </row>
    <row r="193" spans="2:8">
      <c r="B193" s="128" t="str">
        <f>$B$32</f>
        <v>Liberal Arts</v>
      </c>
      <c r="C193" s="136">
        <f t="shared" ref="C193:G208" si="11">$H$190*IF($H$136=0,0,C116/$H$136)</f>
        <v>3121378.0429137321</v>
      </c>
      <c r="D193" s="136">
        <f t="shared" si="11"/>
        <v>2345388.3155036042</v>
      </c>
      <c r="E193" s="136">
        <f t="shared" si="11"/>
        <v>1524380.2375693386</v>
      </c>
      <c r="F193" s="136">
        <f t="shared" si="11"/>
        <v>373663.54144723836</v>
      </c>
      <c r="G193" s="136">
        <f t="shared" si="11"/>
        <v>0</v>
      </c>
      <c r="H193" s="136">
        <f>SUM(C193:G193)</f>
        <v>7364810.1374339126</v>
      </c>
    </row>
    <row r="194" spans="2:8">
      <c r="B194" s="128" t="str">
        <f>$B$33</f>
        <v>Science</v>
      </c>
      <c r="C194" s="139">
        <f t="shared" si="11"/>
        <v>1438786.6657573676</v>
      </c>
      <c r="D194" s="139">
        <f t="shared" si="11"/>
        <v>1353669.9437445113</v>
      </c>
      <c r="E194" s="139">
        <f t="shared" si="11"/>
        <v>846409.64725760894</v>
      </c>
      <c r="F194" s="139">
        <f t="shared" si="11"/>
        <v>1010573.4545343214</v>
      </c>
      <c r="G194" s="139">
        <f t="shared" si="11"/>
        <v>0</v>
      </c>
      <c r="H194" s="139">
        <f t="shared" ref="H194:H213" si="12">SUM(C194:G194)</f>
        <v>4649439.7112938091</v>
      </c>
    </row>
    <row r="195" spans="2:8">
      <c r="B195" s="128" t="str">
        <f>$B$34</f>
        <v>Fine Arts</v>
      </c>
      <c r="C195" s="139">
        <f t="shared" si="11"/>
        <v>776630.67838078924</v>
      </c>
      <c r="D195" s="139">
        <f t="shared" si="11"/>
        <v>683389.19855914707</v>
      </c>
      <c r="E195" s="139">
        <f t="shared" si="11"/>
        <v>131206.3876167713</v>
      </c>
      <c r="F195" s="139">
        <f t="shared" si="11"/>
        <v>0</v>
      </c>
      <c r="G195" s="139">
        <f t="shared" si="11"/>
        <v>0</v>
      </c>
      <c r="H195" s="139">
        <f t="shared" si="12"/>
        <v>1591226.2645567076</v>
      </c>
    </row>
    <row r="196" spans="2:8">
      <c r="B196" s="128" t="str">
        <f>$B$35</f>
        <v>Teacher Education</v>
      </c>
      <c r="C196" s="139">
        <f t="shared" si="11"/>
        <v>26818.967117695367</v>
      </c>
      <c r="D196" s="139">
        <f t="shared" si="11"/>
        <v>370518.46751692286</v>
      </c>
      <c r="E196" s="139">
        <f t="shared" si="11"/>
        <v>553318.49699373415</v>
      </c>
      <c r="F196" s="139">
        <f t="shared" si="11"/>
        <v>324877.02247133979</v>
      </c>
      <c r="G196" s="139">
        <f t="shared" si="11"/>
        <v>0</v>
      </c>
      <c r="H196" s="139">
        <f t="shared" si="12"/>
        <v>1275532.9540996922</v>
      </c>
    </row>
    <row r="197" spans="2:8">
      <c r="B197" s="128" t="str">
        <f>$B$36</f>
        <v>Agriculture</v>
      </c>
      <c r="C197" s="139">
        <f t="shared" si="11"/>
        <v>0</v>
      </c>
      <c r="D197" s="139">
        <f t="shared" si="11"/>
        <v>0</v>
      </c>
      <c r="E197" s="139">
        <f t="shared" si="11"/>
        <v>0</v>
      </c>
      <c r="F197" s="139">
        <f t="shared" si="11"/>
        <v>0</v>
      </c>
      <c r="G197" s="139">
        <f t="shared" si="11"/>
        <v>0</v>
      </c>
      <c r="H197" s="139">
        <f t="shared" si="12"/>
        <v>0</v>
      </c>
    </row>
    <row r="198" spans="2:8">
      <c r="B198" s="128" t="str">
        <f>$B$37</f>
        <v>Engineering</v>
      </c>
      <c r="C198" s="139">
        <f t="shared" si="11"/>
        <v>696873.33359114546</v>
      </c>
      <c r="D198" s="139">
        <f t="shared" si="11"/>
        <v>1757307.3802065209</v>
      </c>
      <c r="E198" s="139">
        <f t="shared" si="11"/>
        <v>1255198.0921726143</v>
      </c>
      <c r="F198" s="139">
        <f t="shared" si="11"/>
        <v>1203273.3643257301</v>
      </c>
      <c r="G198" s="139">
        <f t="shared" si="11"/>
        <v>0</v>
      </c>
      <c r="H198" s="139">
        <f t="shared" si="12"/>
        <v>4912652.1702960106</v>
      </c>
    </row>
    <row r="199" spans="2:8">
      <c r="B199" s="128" t="str">
        <f>$B$38</f>
        <v>Home Economics</v>
      </c>
      <c r="C199" s="139">
        <f t="shared" si="11"/>
        <v>0</v>
      </c>
      <c r="D199" s="139">
        <f t="shared" si="11"/>
        <v>0</v>
      </c>
      <c r="E199" s="139">
        <f t="shared" si="11"/>
        <v>0</v>
      </c>
      <c r="F199" s="139">
        <f t="shared" si="11"/>
        <v>0</v>
      </c>
      <c r="G199" s="139">
        <f t="shared" si="11"/>
        <v>0</v>
      </c>
      <c r="H199" s="139">
        <f t="shared" si="12"/>
        <v>0</v>
      </c>
    </row>
    <row r="200" spans="2:8">
      <c r="B200" s="128" t="str">
        <f>$B$39</f>
        <v>Law</v>
      </c>
      <c r="C200" s="139">
        <f t="shared" si="11"/>
        <v>0</v>
      </c>
      <c r="D200" s="139">
        <f t="shared" si="11"/>
        <v>0</v>
      </c>
      <c r="E200" s="139">
        <f t="shared" si="11"/>
        <v>0</v>
      </c>
      <c r="F200" s="139">
        <f t="shared" si="11"/>
        <v>0</v>
      </c>
      <c r="G200" s="139">
        <f t="shared" si="11"/>
        <v>0</v>
      </c>
      <c r="H200" s="139">
        <f t="shared" si="12"/>
        <v>0</v>
      </c>
    </row>
    <row r="201" spans="2:8">
      <c r="B201" s="128" t="str">
        <f>$B$40</f>
        <v>Social Service</v>
      </c>
      <c r="C201" s="139">
        <f t="shared" si="11"/>
        <v>14886.057938114209</v>
      </c>
      <c r="D201" s="139">
        <f t="shared" si="11"/>
        <v>83234.235206294121</v>
      </c>
      <c r="E201" s="139">
        <f t="shared" si="11"/>
        <v>133334.71801962395</v>
      </c>
      <c r="F201" s="139">
        <f t="shared" si="11"/>
        <v>0</v>
      </c>
      <c r="G201" s="139">
        <f t="shared" si="11"/>
        <v>0</v>
      </c>
      <c r="H201" s="139">
        <f t="shared" si="12"/>
        <v>231455.01116403227</v>
      </c>
    </row>
    <row r="202" spans="2:8">
      <c r="B202" s="128" t="str">
        <f>$B$41</f>
        <v>Library Science</v>
      </c>
      <c r="C202" s="139">
        <f t="shared" si="11"/>
        <v>0</v>
      </c>
      <c r="D202" s="139">
        <f t="shared" si="11"/>
        <v>0</v>
      </c>
      <c r="E202" s="139">
        <f t="shared" si="11"/>
        <v>0</v>
      </c>
      <c r="F202" s="139">
        <f t="shared" si="11"/>
        <v>0</v>
      </c>
      <c r="G202" s="139">
        <f t="shared" si="11"/>
        <v>0</v>
      </c>
      <c r="H202" s="139">
        <f t="shared" si="12"/>
        <v>0</v>
      </c>
    </row>
    <row r="203" spans="2:8">
      <c r="B203" s="128" t="str">
        <f>$B$42</f>
        <v>Veterinary Science</v>
      </c>
      <c r="C203" s="139">
        <f t="shared" si="11"/>
        <v>0</v>
      </c>
      <c r="D203" s="139">
        <f t="shared" si="11"/>
        <v>0</v>
      </c>
      <c r="E203" s="139">
        <f t="shared" si="11"/>
        <v>0</v>
      </c>
      <c r="F203" s="139">
        <f t="shared" si="11"/>
        <v>0</v>
      </c>
      <c r="G203" s="139">
        <f t="shared" si="11"/>
        <v>0</v>
      </c>
      <c r="H203" s="139">
        <f t="shared" si="12"/>
        <v>0</v>
      </c>
    </row>
    <row r="204" spans="2:8">
      <c r="B204" s="128" t="str">
        <f>$B$43</f>
        <v>Vocational Training</v>
      </c>
      <c r="C204" s="139">
        <f t="shared" si="11"/>
        <v>0</v>
      </c>
      <c r="D204" s="139">
        <f t="shared" si="11"/>
        <v>0</v>
      </c>
      <c r="E204" s="139">
        <f t="shared" si="11"/>
        <v>0</v>
      </c>
      <c r="F204" s="139">
        <f t="shared" si="11"/>
        <v>0</v>
      </c>
      <c r="G204" s="139">
        <f t="shared" si="11"/>
        <v>0</v>
      </c>
      <c r="H204" s="139">
        <f t="shared" si="12"/>
        <v>0</v>
      </c>
    </row>
    <row r="205" spans="2:8">
      <c r="B205" s="128" t="str">
        <f>$B$44</f>
        <v>Physical Training</v>
      </c>
      <c r="C205" s="139">
        <f t="shared" si="11"/>
        <v>0</v>
      </c>
      <c r="D205" s="139">
        <f t="shared" si="11"/>
        <v>0</v>
      </c>
      <c r="E205" s="139">
        <f t="shared" si="11"/>
        <v>0</v>
      </c>
      <c r="F205" s="139">
        <f t="shared" si="11"/>
        <v>0</v>
      </c>
      <c r="G205" s="139">
        <f t="shared" si="11"/>
        <v>0</v>
      </c>
      <c r="H205" s="139">
        <f t="shared" si="12"/>
        <v>0</v>
      </c>
    </row>
    <row r="206" spans="2:8">
      <c r="B206" s="128" t="str">
        <f>$B$45</f>
        <v>Health Services</v>
      </c>
      <c r="C206" s="139">
        <f t="shared" si="11"/>
        <v>52483.887699925501</v>
      </c>
      <c r="D206" s="139">
        <f t="shared" si="11"/>
        <v>523938.93431340327</v>
      </c>
      <c r="E206" s="139">
        <f t="shared" si="11"/>
        <v>494884.90408900334</v>
      </c>
      <c r="F206" s="139">
        <f t="shared" si="11"/>
        <v>118806.33416873093</v>
      </c>
      <c r="G206" s="139">
        <f t="shared" si="11"/>
        <v>237343.76682624363</v>
      </c>
      <c r="H206" s="139">
        <f t="shared" si="12"/>
        <v>1427457.8270973067</v>
      </c>
    </row>
    <row r="207" spans="2:8">
      <c r="B207" s="128" t="str">
        <f>$B$46</f>
        <v>Pharmacy</v>
      </c>
      <c r="C207" s="139">
        <f t="shared" si="11"/>
        <v>0</v>
      </c>
      <c r="D207" s="139">
        <f t="shared" si="11"/>
        <v>0</v>
      </c>
      <c r="E207" s="139">
        <f t="shared" si="11"/>
        <v>12348.947089756157</v>
      </c>
      <c r="F207" s="139">
        <f t="shared" si="11"/>
        <v>0</v>
      </c>
      <c r="G207" s="139">
        <f t="shared" si="11"/>
        <v>849690.43735949555</v>
      </c>
      <c r="H207" s="139">
        <f t="shared" si="12"/>
        <v>862039.38444925169</v>
      </c>
    </row>
    <row r="208" spans="2:8">
      <c r="B208" s="128" t="str">
        <f>$B$47</f>
        <v>Business Administration</v>
      </c>
      <c r="C208" s="139">
        <f t="shared" si="11"/>
        <v>280655.70964269358</v>
      </c>
      <c r="D208" s="139">
        <f t="shared" si="11"/>
        <v>1580128.5096624915</v>
      </c>
      <c r="E208" s="139">
        <f t="shared" si="11"/>
        <v>441750.25489138201</v>
      </c>
      <c r="F208" s="139">
        <f t="shared" si="11"/>
        <v>182389.75486615809</v>
      </c>
      <c r="G208" s="139">
        <f t="shared" si="11"/>
        <v>0</v>
      </c>
      <c r="H208" s="139">
        <f t="shared" si="12"/>
        <v>2484924.2290627253</v>
      </c>
    </row>
    <row r="209" spans="2:8">
      <c r="B209" s="128" t="str">
        <f>$B$48</f>
        <v>Optometry</v>
      </c>
      <c r="C209" s="139">
        <f t="shared" ref="C209:G212" si="13">$H$190*IF($H$136=0,0,C132/$H$136)</f>
        <v>0</v>
      </c>
      <c r="D209" s="139">
        <f t="shared" si="13"/>
        <v>0</v>
      </c>
      <c r="E209" s="139">
        <f t="shared" si="13"/>
        <v>0</v>
      </c>
      <c r="F209" s="139">
        <f t="shared" si="13"/>
        <v>0</v>
      </c>
      <c r="G209" s="139">
        <f t="shared" si="13"/>
        <v>0</v>
      </c>
      <c r="H209" s="139">
        <f t="shared" si="12"/>
        <v>0</v>
      </c>
    </row>
    <row r="210" spans="2:8">
      <c r="B210" s="128" t="str">
        <f>$B$49</f>
        <v>Teacher Ed-Practice Teaching</v>
      </c>
      <c r="C210" s="139">
        <f t="shared" si="13"/>
        <v>934.25278584103364</v>
      </c>
      <c r="D210" s="139">
        <f t="shared" si="13"/>
        <v>35926.060013803093</v>
      </c>
      <c r="E210" s="139">
        <f t="shared" si="13"/>
        <v>0</v>
      </c>
      <c r="F210" s="139">
        <f t="shared" si="13"/>
        <v>0</v>
      </c>
      <c r="G210" s="139">
        <f t="shared" si="13"/>
        <v>0</v>
      </c>
      <c r="H210" s="139">
        <f t="shared" si="12"/>
        <v>36860.312799644125</v>
      </c>
    </row>
    <row r="211" spans="2:8">
      <c r="B211" s="128" t="str">
        <f>$B$50</f>
        <v>Technology</v>
      </c>
      <c r="C211" s="139">
        <f t="shared" si="13"/>
        <v>1566.9355927431523</v>
      </c>
      <c r="D211" s="139">
        <f t="shared" si="13"/>
        <v>19100.361777271664</v>
      </c>
      <c r="E211" s="139">
        <f t="shared" si="13"/>
        <v>57370.133457965625</v>
      </c>
      <c r="F211" s="139">
        <f t="shared" si="13"/>
        <v>0</v>
      </c>
      <c r="G211" s="139">
        <f t="shared" si="13"/>
        <v>0</v>
      </c>
      <c r="H211" s="139">
        <f t="shared" si="12"/>
        <v>78037.430827980439</v>
      </c>
    </row>
    <row r="212" spans="2:8">
      <c r="B212" s="128" t="str">
        <f>$B$51</f>
        <v>Nursing</v>
      </c>
      <c r="C212" s="139">
        <f t="shared" si="13"/>
        <v>133148.87519071635</v>
      </c>
      <c r="D212" s="139">
        <f t="shared" si="13"/>
        <v>802284.79775344871</v>
      </c>
      <c r="E212" s="139">
        <f t="shared" si="13"/>
        <v>528658.5582928519</v>
      </c>
      <c r="F212" s="139">
        <f t="shared" si="13"/>
        <v>89272.3356819154</v>
      </c>
      <c r="G212" s="139">
        <f t="shared" si="13"/>
        <v>0</v>
      </c>
      <c r="H212" s="139">
        <f t="shared" si="12"/>
        <v>1553364.5669189324</v>
      </c>
    </row>
    <row r="213" spans="2:8">
      <c r="B213" s="131" t="str">
        <f>$B$52</f>
        <v>Totals</v>
      </c>
      <c r="C213" s="136">
        <f>SUM(C193:C212)</f>
        <v>6544163.4066107627</v>
      </c>
      <c r="D213" s="136">
        <f>SUM(D193:D212)</f>
        <v>9554886.2042574193</v>
      </c>
      <c r="E213" s="136">
        <f>SUM(E193:E212)</f>
        <v>5978860.3774506496</v>
      </c>
      <c r="F213" s="136">
        <f>SUM(F193:F212)</f>
        <v>3302855.8074954338</v>
      </c>
      <c r="G213" s="136">
        <f>SUM(G193:G212)</f>
        <v>1087034.2041857392</v>
      </c>
      <c r="H213" s="136">
        <f t="shared" si="12"/>
        <v>26467800.000000004</v>
      </c>
    </row>
    <row r="214" spans="2:8">
      <c r="B214" s="144"/>
      <c r="C214" s="145"/>
      <c r="D214" s="145"/>
      <c r="E214" s="145"/>
      <c r="F214" s="145"/>
      <c r="G214" s="145"/>
      <c r="H214" s="145"/>
    </row>
    <row r="215" spans="2:8">
      <c r="B215" s="392" t="s">
        <v>35</v>
      </c>
      <c r="C215" s="392"/>
      <c r="D215" s="392"/>
      <c r="E215" s="392"/>
      <c r="F215" s="392"/>
      <c r="G215" s="392"/>
      <c r="H215" s="122">
        <f>H17</f>
        <v>36223751</v>
      </c>
    </row>
    <row r="216" spans="2:8" ht="60.75" customHeight="1" thickBot="1">
      <c r="B216" s="382" t="s">
        <v>230</v>
      </c>
      <c r="C216" s="382"/>
      <c r="D216" s="382"/>
      <c r="E216" s="382"/>
      <c r="F216" s="382"/>
      <c r="G216" s="382"/>
      <c r="H216" s="382"/>
    </row>
    <row r="217" spans="2:8" ht="14.4" thickBot="1">
      <c r="B217" s="124" t="s">
        <v>31</v>
      </c>
      <c r="C217" s="125" t="s">
        <v>25</v>
      </c>
      <c r="D217" s="125" t="s">
        <v>26</v>
      </c>
      <c r="E217" s="125" t="s">
        <v>27</v>
      </c>
      <c r="F217" s="125" t="s">
        <v>28</v>
      </c>
      <c r="G217" s="125" t="s">
        <v>29</v>
      </c>
      <c r="H217" s="126" t="s">
        <v>1</v>
      </c>
    </row>
    <row r="218" spans="2:8">
      <c r="B218" s="128" t="str">
        <f>$B$32</f>
        <v>Liberal Arts</v>
      </c>
      <c r="C218" s="136">
        <f t="shared" ref="C218:G233" si="14">$H$215*IF($H$25=0,0,C$25/$H$25)*IF(C$52=0,0,C32/C$52)</f>
        <v>6329868.2385250991</v>
      </c>
      <c r="D218" s="136">
        <f t="shared" si="14"/>
        <v>6169679.9479369204</v>
      </c>
      <c r="E218" s="136">
        <f t="shared" si="14"/>
        <v>815470.80138250417</v>
      </c>
      <c r="F218" s="136">
        <f t="shared" si="14"/>
        <v>187135.18311460369</v>
      </c>
      <c r="G218" s="136">
        <f t="shared" si="14"/>
        <v>0</v>
      </c>
      <c r="H218" s="136">
        <f>SUM(C218:G218)</f>
        <v>13502154.170959126</v>
      </c>
    </row>
    <row r="219" spans="2:8">
      <c r="B219" s="128" t="str">
        <f>$B$33</f>
        <v>Science</v>
      </c>
      <c r="C219" s="139">
        <f t="shared" si="14"/>
        <v>2468972.4562782617</v>
      </c>
      <c r="D219" s="139">
        <f t="shared" si="14"/>
        <v>2142220.7262041131</v>
      </c>
      <c r="E219" s="139">
        <f t="shared" si="14"/>
        <v>191382.44075272468</v>
      </c>
      <c r="F219" s="139">
        <f t="shared" si="14"/>
        <v>281865.90771612612</v>
      </c>
      <c r="G219" s="139">
        <f t="shared" si="14"/>
        <v>0</v>
      </c>
      <c r="H219" s="139">
        <f t="shared" ref="H219:H238" si="15">SUM(C219:G219)</f>
        <v>5084441.5309512261</v>
      </c>
    </row>
    <row r="220" spans="2:8">
      <c r="B220" s="128" t="str">
        <f>$B$34</f>
        <v>Fine Arts</v>
      </c>
      <c r="C220" s="139">
        <f t="shared" si="14"/>
        <v>871824.32523545332</v>
      </c>
      <c r="D220" s="139">
        <f t="shared" si="14"/>
        <v>873245.03545621049</v>
      </c>
      <c r="E220" s="139">
        <f t="shared" si="14"/>
        <v>62338.988456863808</v>
      </c>
      <c r="F220" s="139">
        <f t="shared" si="14"/>
        <v>0</v>
      </c>
      <c r="G220" s="139">
        <f t="shared" si="14"/>
        <v>0</v>
      </c>
      <c r="H220" s="139">
        <f t="shared" si="15"/>
        <v>1807408.3491485277</v>
      </c>
    </row>
    <row r="221" spans="2:8">
      <c r="B221" s="128" t="str">
        <f>$B$35</f>
        <v>Teacher Education</v>
      </c>
      <c r="C221" s="139">
        <f t="shared" si="14"/>
        <v>29468.495287261183</v>
      </c>
      <c r="D221" s="139">
        <f t="shared" si="14"/>
        <v>943764.03674632928</v>
      </c>
      <c r="E221" s="139">
        <f t="shared" si="14"/>
        <v>560177.80103534763</v>
      </c>
      <c r="F221" s="139">
        <f t="shared" si="14"/>
        <v>208717.76293514157</v>
      </c>
      <c r="G221" s="139">
        <f t="shared" si="14"/>
        <v>0</v>
      </c>
      <c r="H221" s="139">
        <f t="shared" si="15"/>
        <v>1742128.0960040796</v>
      </c>
    </row>
    <row r="222" spans="2:8">
      <c r="B222" s="128" t="str">
        <f>$B$36</f>
        <v>Agriculture</v>
      </c>
      <c r="C222" s="139">
        <f t="shared" si="14"/>
        <v>0</v>
      </c>
      <c r="D222" s="139">
        <f t="shared" si="14"/>
        <v>0</v>
      </c>
      <c r="E222" s="139">
        <f t="shared" si="14"/>
        <v>0</v>
      </c>
      <c r="F222" s="139">
        <f t="shared" si="14"/>
        <v>0</v>
      </c>
      <c r="G222" s="139">
        <f t="shared" si="14"/>
        <v>0</v>
      </c>
      <c r="H222" s="139">
        <f t="shared" si="15"/>
        <v>0</v>
      </c>
    </row>
    <row r="223" spans="2:8">
      <c r="B223" s="128" t="str">
        <f>$B$37</f>
        <v>Engineering</v>
      </c>
      <c r="C223" s="139">
        <f t="shared" si="14"/>
        <v>861720.84113696381</v>
      </c>
      <c r="D223" s="139">
        <f t="shared" si="14"/>
        <v>2362294.9601004189</v>
      </c>
      <c r="E223" s="139">
        <f t="shared" si="14"/>
        <v>723010.03278892045</v>
      </c>
      <c r="F223" s="139">
        <f t="shared" si="14"/>
        <v>400376.24122171424</v>
      </c>
      <c r="G223" s="139">
        <f t="shared" si="14"/>
        <v>0</v>
      </c>
      <c r="H223" s="139">
        <f t="shared" si="15"/>
        <v>4347402.075248017</v>
      </c>
    </row>
    <row r="224" spans="2:8">
      <c r="B224" s="128" t="str">
        <f>$B$38</f>
        <v>Home Economics</v>
      </c>
      <c r="C224" s="139">
        <f t="shared" si="14"/>
        <v>0</v>
      </c>
      <c r="D224" s="139">
        <f t="shared" si="14"/>
        <v>0</v>
      </c>
      <c r="E224" s="139">
        <f t="shared" si="14"/>
        <v>0</v>
      </c>
      <c r="F224" s="139">
        <f t="shared" si="14"/>
        <v>0</v>
      </c>
      <c r="G224" s="139">
        <f t="shared" si="14"/>
        <v>0</v>
      </c>
      <c r="H224" s="139">
        <f t="shared" si="15"/>
        <v>0</v>
      </c>
    </row>
    <row r="225" spans="2:8">
      <c r="B225" s="128" t="str">
        <f>$B$39</f>
        <v>Law</v>
      </c>
      <c r="C225" s="139">
        <f t="shared" si="14"/>
        <v>0</v>
      </c>
      <c r="D225" s="139">
        <f t="shared" si="14"/>
        <v>0</v>
      </c>
      <c r="E225" s="139">
        <f t="shared" si="14"/>
        <v>0</v>
      </c>
      <c r="F225" s="139">
        <f t="shared" si="14"/>
        <v>0</v>
      </c>
      <c r="G225" s="139">
        <f t="shared" si="14"/>
        <v>0</v>
      </c>
      <c r="H225" s="139">
        <f t="shared" si="15"/>
        <v>0</v>
      </c>
    </row>
    <row r="226" spans="2:8">
      <c r="B226" s="128" t="str">
        <f>$B$40</f>
        <v>Social Service</v>
      </c>
      <c r="C226" s="139">
        <f t="shared" si="14"/>
        <v>22068.136320385063</v>
      </c>
      <c r="D226" s="139">
        <f t="shared" si="14"/>
        <v>175473.25515826946</v>
      </c>
      <c r="E226" s="139">
        <f t="shared" si="14"/>
        <v>151132.75772945554</v>
      </c>
      <c r="F226" s="139">
        <f t="shared" si="14"/>
        <v>0</v>
      </c>
      <c r="G226" s="139">
        <f t="shared" si="14"/>
        <v>0</v>
      </c>
      <c r="H226" s="139">
        <f t="shared" si="15"/>
        <v>348674.14920811006</v>
      </c>
    </row>
    <row r="227" spans="2:8">
      <c r="B227" s="128" t="str">
        <f>$B$41</f>
        <v>Library Science</v>
      </c>
      <c r="C227" s="139">
        <f t="shared" si="14"/>
        <v>0</v>
      </c>
      <c r="D227" s="139">
        <f t="shared" si="14"/>
        <v>0</v>
      </c>
      <c r="E227" s="139">
        <f t="shared" si="14"/>
        <v>0</v>
      </c>
      <c r="F227" s="139">
        <f t="shared" si="14"/>
        <v>0</v>
      </c>
      <c r="G227" s="139">
        <f t="shared" si="14"/>
        <v>0</v>
      </c>
      <c r="H227" s="139">
        <f t="shared" si="15"/>
        <v>0</v>
      </c>
    </row>
    <row r="228" spans="2:8">
      <c r="B228" s="128" t="str">
        <f>$B$42</f>
        <v>Veterinary Science</v>
      </c>
      <c r="C228" s="139">
        <f t="shared" si="14"/>
        <v>0</v>
      </c>
      <c r="D228" s="139">
        <f t="shared" si="14"/>
        <v>0</v>
      </c>
      <c r="E228" s="139">
        <f t="shared" si="14"/>
        <v>0</v>
      </c>
      <c r="F228" s="139">
        <f t="shared" si="14"/>
        <v>0</v>
      </c>
      <c r="G228" s="139">
        <f t="shared" si="14"/>
        <v>0</v>
      </c>
      <c r="H228" s="139">
        <f t="shared" si="15"/>
        <v>0</v>
      </c>
    </row>
    <row r="229" spans="2:8">
      <c r="B229" s="128" t="str">
        <f>$B$43</f>
        <v>Vocational Training</v>
      </c>
      <c r="C229" s="139">
        <f t="shared" si="14"/>
        <v>0</v>
      </c>
      <c r="D229" s="139">
        <f t="shared" si="14"/>
        <v>0</v>
      </c>
      <c r="E229" s="139">
        <f t="shared" si="14"/>
        <v>0</v>
      </c>
      <c r="F229" s="139">
        <f t="shared" si="14"/>
        <v>0</v>
      </c>
      <c r="G229" s="139">
        <f t="shared" si="14"/>
        <v>0</v>
      </c>
      <c r="H229" s="139">
        <f t="shared" si="15"/>
        <v>0</v>
      </c>
    </row>
    <row r="230" spans="2:8">
      <c r="B230" s="128" t="str">
        <f>$B$44</f>
        <v>Physical Training</v>
      </c>
      <c r="C230" s="139">
        <f t="shared" si="14"/>
        <v>0</v>
      </c>
      <c r="D230" s="139">
        <f t="shared" si="14"/>
        <v>0</v>
      </c>
      <c r="E230" s="139">
        <f t="shared" si="14"/>
        <v>0</v>
      </c>
      <c r="F230" s="139">
        <f t="shared" si="14"/>
        <v>0</v>
      </c>
      <c r="G230" s="139">
        <f t="shared" si="14"/>
        <v>0</v>
      </c>
      <c r="H230" s="139">
        <f t="shared" si="15"/>
        <v>0</v>
      </c>
    </row>
    <row r="231" spans="2:8">
      <c r="B231" s="128" t="str">
        <f>$B$45</f>
        <v>Health Services</v>
      </c>
      <c r="C231" s="139">
        <f t="shared" si="14"/>
        <v>116455.94829311637</v>
      </c>
      <c r="D231" s="139">
        <f t="shared" si="14"/>
        <v>1642543.2313484149</v>
      </c>
      <c r="E231" s="139">
        <f t="shared" si="14"/>
        <v>441000.32310310798</v>
      </c>
      <c r="F231" s="139">
        <f t="shared" si="14"/>
        <v>45362.188724603518</v>
      </c>
      <c r="G231" s="139">
        <f t="shared" si="14"/>
        <v>121068.27977923205</v>
      </c>
      <c r="H231" s="139">
        <f t="shared" si="15"/>
        <v>2366429.9712484749</v>
      </c>
    </row>
    <row r="232" spans="2:8">
      <c r="B232" s="128" t="str">
        <f>$B$46</f>
        <v>Pharmacy</v>
      </c>
      <c r="C232" s="139">
        <f t="shared" si="14"/>
        <v>0</v>
      </c>
      <c r="D232" s="139">
        <f t="shared" si="14"/>
        <v>0</v>
      </c>
      <c r="E232" s="139">
        <f t="shared" si="14"/>
        <v>4452.7848897759859</v>
      </c>
      <c r="F232" s="139">
        <f t="shared" si="14"/>
        <v>0</v>
      </c>
      <c r="G232" s="139">
        <f t="shared" si="14"/>
        <v>375436.91036366677</v>
      </c>
      <c r="H232" s="139">
        <f t="shared" si="15"/>
        <v>379889.69525344274</v>
      </c>
    </row>
    <row r="233" spans="2:8">
      <c r="B233" s="128" t="str">
        <f>$B$47</f>
        <v>Business Administration</v>
      </c>
      <c r="C233" s="139">
        <f t="shared" si="14"/>
        <v>381317.89766448492</v>
      </c>
      <c r="D233" s="139">
        <f t="shared" si="14"/>
        <v>3008780.1940055466</v>
      </c>
      <c r="E233" s="139">
        <f t="shared" si="14"/>
        <v>553716.8974697903</v>
      </c>
      <c r="F233" s="139">
        <f t="shared" si="14"/>
        <v>29853.74813499548</v>
      </c>
      <c r="G233" s="139">
        <f t="shared" si="14"/>
        <v>0</v>
      </c>
      <c r="H233" s="139">
        <f t="shared" si="15"/>
        <v>3973668.7372748172</v>
      </c>
    </row>
    <row r="234" spans="2:8">
      <c r="B234" s="128" t="str">
        <f>$B$48</f>
        <v>Optometry</v>
      </c>
      <c r="C234" s="139">
        <f t="shared" ref="C234:G237" si="16">$H$215*IF($H$25=0,0,C$25/$H$25)*IF(C$52=0,0,C48/C$52)</f>
        <v>0</v>
      </c>
      <c r="D234" s="139">
        <f t="shared" si="16"/>
        <v>0</v>
      </c>
      <c r="E234" s="139">
        <f t="shared" si="16"/>
        <v>0</v>
      </c>
      <c r="F234" s="139">
        <f t="shared" si="16"/>
        <v>0</v>
      </c>
      <c r="G234" s="139">
        <f t="shared" si="16"/>
        <v>0</v>
      </c>
      <c r="H234" s="139">
        <f t="shared" si="15"/>
        <v>0</v>
      </c>
    </row>
    <row r="235" spans="2:8">
      <c r="B235" s="128" t="str">
        <f>$B$49</f>
        <v>Teacher Ed-Practice Teaching</v>
      </c>
      <c r="C235" s="139">
        <f t="shared" si="16"/>
        <v>265.88116048656707</v>
      </c>
      <c r="D235" s="139">
        <f t="shared" si="16"/>
        <v>68962.088274622598</v>
      </c>
      <c r="E235" s="139">
        <f t="shared" si="16"/>
        <v>0</v>
      </c>
      <c r="F235" s="139">
        <f t="shared" si="16"/>
        <v>0</v>
      </c>
      <c r="G235" s="139">
        <f t="shared" si="16"/>
        <v>0</v>
      </c>
      <c r="H235" s="139">
        <f t="shared" si="15"/>
        <v>69227.96943510916</v>
      </c>
    </row>
    <row r="236" spans="2:8">
      <c r="B236" s="128" t="str">
        <f>$B$50</f>
        <v>Technology</v>
      </c>
      <c r="C236" s="139">
        <f t="shared" si="16"/>
        <v>2658.8116048656702</v>
      </c>
      <c r="D236" s="139">
        <f t="shared" si="16"/>
        <v>77479.318300572006</v>
      </c>
      <c r="E236" s="139">
        <f t="shared" si="16"/>
        <v>47147.134127039855</v>
      </c>
      <c r="F236" s="139">
        <f t="shared" si="16"/>
        <v>0</v>
      </c>
      <c r="G236" s="139">
        <f t="shared" si="16"/>
        <v>0</v>
      </c>
      <c r="H236" s="139">
        <f t="shared" si="15"/>
        <v>127285.26403247753</v>
      </c>
    </row>
    <row r="237" spans="2:8">
      <c r="B237" s="128" t="str">
        <f>$B$51</f>
        <v>Nursing</v>
      </c>
      <c r="C237" s="139">
        <f t="shared" si="16"/>
        <v>288215.17796743871</v>
      </c>
      <c r="D237" s="139">
        <f t="shared" si="16"/>
        <v>1523485.1772222403</v>
      </c>
      <c r="E237" s="139">
        <f t="shared" si="16"/>
        <v>582179.79696129949</v>
      </c>
      <c r="F237" s="139">
        <f t="shared" si="16"/>
        <v>81160.839085615415</v>
      </c>
      <c r="G237" s="139">
        <f t="shared" si="16"/>
        <v>0</v>
      </c>
      <c r="H237" s="139">
        <f t="shared" si="15"/>
        <v>2475040.9912365936</v>
      </c>
    </row>
    <row r="238" spans="2:8">
      <c r="B238" s="131" t="str">
        <f>$B$52</f>
        <v>Totals</v>
      </c>
      <c r="C238" s="136">
        <f>SUM(C218:C237)</f>
        <v>11372836.209473815</v>
      </c>
      <c r="D238" s="136">
        <f>SUM(D218:D237)</f>
        <v>18987927.970753659</v>
      </c>
      <c r="E238" s="136">
        <f>SUM(E218:E237)</f>
        <v>4132009.7586968299</v>
      </c>
      <c r="F238" s="136">
        <f>SUM(F218:F237)</f>
        <v>1234471.8709328002</v>
      </c>
      <c r="G238" s="136">
        <f>SUM(G218:G237)</f>
        <v>496505.19014289882</v>
      </c>
      <c r="H238" s="136">
        <f t="shared" si="15"/>
        <v>36223751.000000007</v>
      </c>
    </row>
    <row r="239" spans="2:8">
      <c r="B239" s="330"/>
      <c r="C239" s="350"/>
      <c r="D239" s="350"/>
      <c r="E239" s="350"/>
      <c r="F239" s="350"/>
      <c r="G239" s="350"/>
      <c r="H239" s="350"/>
    </row>
    <row r="240" spans="2:8">
      <c r="B240" s="120" t="s">
        <v>11</v>
      </c>
      <c r="C240" s="121"/>
      <c r="D240" s="121"/>
      <c r="E240" s="121"/>
      <c r="F240" s="121"/>
      <c r="G240" s="121"/>
      <c r="H240" s="122">
        <f>H16</f>
        <v>23880579</v>
      </c>
    </row>
    <row r="241" spans="2:8" ht="61.5" customHeight="1" thickBot="1">
      <c r="B241" s="394" t="s">
        <v>231</v>
      </c>
      <c r="C241" s="394"/>
      <c r="D241" s="394"/>
      <c r="E241" s="394"/>
      <c r="F241" s="394"/>
      <c r="G241" s="394"/>
      <c r="H241" s="328"/>
    </row>
    <row r="242" spans="2:8" ht="14.4" thickBot="1">
      <c r="B242" s="124" t="s">
        <v>31</v>
      </c>
      <c r="C242" s="125" t="s">
        <v>25</v>
      </c>
      <c r="D242" s="125" t="s">
        <v>26</v>
      </c>
      <c r="E242" s="125" t="s">
        <v>27</v>
      </c>
      <c r="F242" s="125" t="s">
        <v>28</v>
      </c>
      <c r="G242" s="125" t="s">
        <v>29</v>
      </c>
      <c r="H242" s="126" t="s">
        <v>1</v>
      </c>
    </row>
    <row r="243" spans="2:8">
      <c r="B243" s="128" t="str">
        <f>$B$32</f>
        <v>Liberal Arts</v>
      </c>
      <c r="C243" s="136">
        <f t="shared" ref="C243:G258" si="17">$H$240*IF($H$25=0,0,C$25/$H$25)*IF(C$52=0,0,C32/C$52)</f>
        <v>4172978.0698219095</v>
      </c>
      <c r="D243" s="136">
        <f t="shared" si="17"/>
        <v>4067373.6245984994</v>
      </c>
      <c r="E243" s="136">
        <f t="shared" si="17"/>
        <v>537600.72761675622</v>
      </c>
      <c r="F243" s="136">
        <f t="shared" si="17"/>
        <v>123369.2370524455</v>
      </c>
      <c r="G243" s="136">
        <f t="shared" si="17"/>
        <v>0</v>
      </c>
      <c r="H243" s="136">
        <f>SUM(C243:G243)</f>
        <v>8901321.6590896118</v>
      </c>
    </row>
    <row r="244" spans="2:8">
      <c r="B244" s="128" t="str">
        <f>$B$33</f>
        <v>Science</v>
      </c>
      <c r="C244" s="139">
        <f t="shared" si="17"/>
        <v>1627674.9415315127</v>
      </c>
      <c r="D244" s="139">
        <f t="shared" si="17"/>
        <v>1412263.2216513054</v>
      </c>
      <c r="E244" s="139">
        <f t="shared" si="17"/>
        <v>126169.24999314018</v>
      </c>
      <c r="F244" s="139">
        <f t="shared" si="17"/>
        <v>185820.65332277876</v>
      </c>
      <c r="G244" s="139">
        <f t="shared" si="17"/>
        <v>0</v>
      </c>
      <c r="H244" s="139">
        <f t="shared" ref="H244:H263" si="18">SUM(C244:G244)</f>
        <v>3351928.0664987373</v>
      </c>
    </row>
    <row r="245" spans="2:8">
      <c r="B245" s="128" t="str">
        <f>$B$34</f>
        <v>Fine Arts</v>
      </c>
      <c r="C245" s="139">
        <f t="shared" si="17"/>
        <v>574751.89891038439</v>
      </c>
      <c r="D245" s="139">
        <f t="shared" si="17"/>
        <v>575688.50491407793</v>
      </c>
      <c r="E245" s="139">
        <f t="shared" si="17"/>
        <v>41097.100590831251</v>
      </c>
      <c r="F245" s="139">
        <f t="shared" si="17"/>
        <v>0</v>
      </c>
      <c r="G245" s="139">
        <f t="shared" si="17"/>
        <v>0</v>
      </c>
      <c r="H245" s="139">
        <f t="shared" si="18"/>
        <v>1191537.5044152937</v>
      </c>
    </row>
    <row r="246" spans="2:8">
      <c r="B246" s="128" t="str">
        <f>$B$35</f>
        <v>Teacher Education</v>
      </c>
      <c r="C246" s="139">
        <f t="shared" si="17"/>
        <v>19427.163402226575</v>
      </c>
      <c r="D246" s="139">
        <f t="shared" si="17"/>
        <v>622178.29503299145</v>
      </c>
      <c r="E246" s="139">
        <f t="shared" si="17"/>
        <v>369298.31567335199</v>
      </c>
      <c r="F246" s="139">
        <f t="shared" si="17"/>
        <v>137597.59519316265</v>
      </c>
      <c r="G246" s="139">
        <f t="shared" si="17"/>
        <v>0</v>
      </c>
      <c r="H246" s="139">
        <f t="shared" si="18"/>
        <v>1148501.3693017326</v>
      </c>
    </row>
    <row r="247" spans="2:8">
      <c r="B247" s="128" t="str">
        <f>$B$36</f>
        <v>Agriculture</v>
      </c>
      <c r="C247" s="139">
        <f t="shared" si="17"/>
        <v>0</v>
      </c>
      <c r="D247" s="139">
        <f t="shared" si="17"/>
        <v>0</v>
      </c>
      <c r="E247" s="139">
        <f t="shared" si="17"/>
        <v>0</v>
      </c>
      <c r="F247" s="139">
        <f t="shared" si="17"/>
        <v>0</v>
      </c>
      <c r="G247" s="139">
        <f t="shared" si="17"/>
        <v>0</v>
      </c>
      <c r="H247" s="139">
        <f t="shared" si="18"/>
        <v>0</v>
      </c>
    </row>
    <row r="248" spans="2:8">
      <c r="B248" s="128" t="str">
        <f>$B$37</f>
        <v>Engineering</v>
      </c>
      <c r="C248" s="139">
        <f t="shared" si="17"/>
        <v>568091.15717247815</v>
      </c>
      <c r="D248" s="139">
        <f t="shared" si="17"/>
        <v>1557347.592632798</v>
      </c>
      <c r="E248" s="139">
        <f t="shared" si="17"/>
        <v>476645.7843034644</v>
      </c>
      <c r="F248" s="139">
        <f t="shared" si="17"/>
        <v>263948.82347270451</v>
      </c>
      <c r="G248" s="139">
        <f t="shared" si="17"/>
        <v>0</v>
      </c>
      <c r="H248" s="139">
        <f t="shared" si="18"/>
        <v>2866033.357581445</v>
      </c>
    </row>
    <row r="249" spans="2:8">
      <c r="B249" s="128" t="str">
        <f>$B$38</f>
        <v>Home Economics</v>
      </c>
      <c r="C249" s="139">
        <f t="shared" si="17"/>
        <v>0</v>
      </c>
      <c r="D249" s="139">
        <f t="shared" si="17"/>
        <v>0</v>
      </c>
      <c r="E249" s="139">
        <f t="shared" si="17"/>
        <v>0</v>
      </c>
      <c r="F249" s="139">
        <f t="shared" si="17"/>
        <v>0</v>
      </c>
      <c r="G249" s="139">
        <f t="shared" si="17"/>
        <v>0</v>
      </c>
      <c r="H249" s="139">
        <f t="shared" si="18"/>
        <v>0</v>
      </c>
    </row>
    <row r="250" spans="2:8">
      <c r="B250" s="128" t="str">
        <f>$B$39</f>
        <v>Law</v>
      </c>
      <c r="C250" s="139">
        <f t="shared" si="17"/>
        <v>0</v>
      </c>
      <c r="D250" s="139">
        <f t="shared" si="17"/>
        <v>0</v>
      </c>
      <c r="E250" s="139">
        <f t="shared" si="17"/>
        <v>0</v>
      </c>
      <c r="F250" s="139">
        <f t="shared" si="17"/>
        <v>0</v>
      </c>
      <c r="G250" s="139">
        <f t="shared" si="17"/>
        <v>0</v>
      </c>
      <c r="H250" s="139">
        <f t="shared" si="18"/>
        <v>0</v>
      </c>
    </row>
    <row r="251" spans="2:8">
      <c r="B251" s="128" t="str">
        <f>$B$40</f>
        <v>Social Service</v>
      </c>
      <c r="C251" s="139">
        <f t="shared" si="17"/>
        <v>14548.462217005765</v>
      </c>
      <c r="D251" s="139">
        <f t="shared" si="17"/>
        <v>115681.08814004964</v>
      </c>
      <c r="E251" s="139">
        <f t="shared" si="17"/>
        <v>99634.567398779967</v>
      </c>
      <c r="F251" s="139">
        <f t="shared" si="17"/>
        <v>0</v>
      </c>
      <c r="G251" s="139">
        <f t="shared" si="17"/>
        <v>0</v>
      </c>
      <c r="H251" s="139">
        <f t="shared" si="18"/>
        <v>229864.11775583538</v>
      </c>
    </row>
    <row r="252" spans="2:8">
      <c r="B252" s="128" t="str">
        <f>$B$41</f>
        <v>Library Science</v>
      </c>
      <c r="C252" s="139">
        <f t="shared" si="17"/>
        <v>0</v>
      </c>
      <c r="D252" s="139">
        <f t="shared" si="17"/>
        <v>0</v>
      </c>
      <c r="E252" s="139">
        <f t="shared" si="17"/>
        <v>0</v>
      </c>
      <c r="F252" s="139">
        <f t="shared" si="17"/>
        <v>0</v>
      </c>
      <c r="G252" s="139">
        <f t="shared" si="17"/>
        <v>0</v>
      </c>
      <c r="H252" s="139">
        <f t="shared" si="18"/>
        <v>0</v>
      </c>
    </row>
    <row r="253" spans="2:8">
      <c r="B253" s="128" t="str">
        <f>$B$42</f>
        <v>Veterinary Science</v>
      </c>
      <c r="C253" s="139">
        <f t="shared" si="17"/>
        <v>0</v>
      </c>
      <c r="D253" s="139">
        <f t="shared" si="17"/>
        <v>0</v>
      </c>
      <c r="E253" s="139">
        <f t="shared" si="17"/>
        <v>0</v>
      </c>
      <c r="F253" s="139">
        <f t="shared" si="17"/>
        <v>0</v>
      </c>
      <c r="G253" s="139">
        <f t="shared" si="17"/>
        <v>0</v>
      </c>
      <c r="H253" s="139">
        <f t="shared" si="18"/>
        <v>0</v>
      </c>
    </row>
    <row r="254" spans="2:8">
      <c r="B254" s="128" t="str">
        <f>$B$43</f>
        <v>Vocational Training</v>
      </c>
      <c r="C254" s="139">
        <f t="shared" si="17"/>
        <v>0</v>
      </c>
      <c r="D254" s="139">
        <f t="shared" si="17"/>
        <v>0</v>
      </c>
      <c r="E254" s="139">
        <f t="shared" si="17"/>
        <v>0</v>
      </c>
      <c r="F254" s="139">
        <f t="shared" si="17"/>
        <v>0</v>
      </c>
      <c r="G254" s="139">
        <f t="shared" si="17"/>
        <v>0</v>
      </c>
      <c r="H254" s="139">
        <f t="shared" si="18"/>
        <v>0</v>
      </c>
    </row>
    <row r="255" spans="2:8">
      <c r="B255" s="128" t="str">
        <f>$B$44</f>
        <v>Physical Training</v>
      </c>
      <c r="C255" s="139">
        <f t="shared" si="17"/>
        <v>0</v>
      </c>
      <c r="D255" s="139">
        <f t="shared" si="17"/>
        <v>0</v>
      </c>
      <c r="E255" s="139">
        <f t="shared" si="17"/>
        <v>0</v>
      </c>
      <c r="F255" s="139">
        <f t="shared" si="17"/>
        <v>0</v>
      </c>
      <c r="G255" s="139">
        <f t="shared" si="17"/>
        <v>0</v>
      </c>
      <c r="H255" s="139">
        <f t="shared" si="18"/>
        <v>0</v>
      </c>
    </row>
    <row r="256" spans="2:8">
      <c r="B256" s="128" t="str">
        <f>$B$45</f>
        <v>Health Services</v>
      </c>
      <c r="C256" s="139">
        <f t="shared" si="17"/>
        <v>76773.812663235236</v>
      </c>
      <c r="D256" s="139">
        <f t="shared" si="17"/>
        <v>1082849.8516658614</v>
      </c>
      <c r="E256" s="139">
        <f t="shared" si="17"/>
        <v>290730.32924970402</v>
      </c>
      <c r="F256" s="139">
        <f t="shared" si="17"/>
        <v>29905.112020309647</v>
      </c>
      <c r="G256" s="139">
        <f t="shared" si="17"/>
        <v>79814.501255324256</v>
      </c>
      <c r="H256" s="139">
        <f t="shared" si="18"/>
        <v>1560073.6068544346</v>
      </c>
    </row>
    <row r="257" spans="2:9">
      <c r="B257" s="128" t="str">
        <f>$B$46</f>
        <v>Pharmacy</v>
      </c>
      <c r="C257" s="139">
        <f t="shared" si="17"/>
        <v>0</v>
      </c>
      <c r="D257" s="139">
        <f t="shared" si="17"/>
        <v>0</v>
      </c>
      <c r="E257" s="139">
        <f t="shared" si="17"/>
        <v>2935.5071850593754</v>
      </c>
      <c r="F257" s="139">
        <f t="shared" si="17"/>
        <v>0</v>
      </c>
      <c r="G257" s="139">
        <f t="shared" si="17"/>
        <v>247507.52061694171</v>
      </c>
      <c r="H257" s="139">
        <f t="shared" si="18"/>
        <v>250443.02780200107</v>
      </c>
    </row>
    <row r="258" spans="2:9">
      <c r="B258" s="128" t="str">
        <f>$B$47</f>
        <v>Business Administration</v>
      </c>
      <c r="C258" s="139">
        <f t="shared" si="17"/>
        <v>251384.57304685668</v>
      </c>
      <c r="D258" s="139">
        <f t="shared" si="17"/>
        <v>1983544.2529567075</v>
      </c>
      <c r="E258" s="139">
        <f t="shared" si="17"/>
        <v>365038.95230679528</v>
      </c>
      <c r="F258" s="139">
        <f t="shared" si="17"/>
        <v>19681.142098836266</v>
      </c>
      <c r="G258" s="139">
        <f t="shared" si="17"/>
        <v>0</v>
      </c>
      <c r="H258" s="139">
        <f t="shared" si="18"/>
        <v>2619648.9204091956</v>
      </c>
    </row>
    <row r="259" spans="2:9">
      <c r="B259" s="128" t="str">
        <f>$B$48</f>
        <v>Optometry</v>
      </c>
      <c r="C259" s="139">
        <f t="shared" ref="C259:G262" si="19">$H$240*IF($H$25=0,0,C$25/$H$25)*IF(C$52=0,0,C48/C$52)</f>
        <v>0</v>
      </c>
      <c r="D259" s="139">
        <f t="shared" si="19"/>
        <v>0</v>
      </c>
      <c r="E259" s="139">
        <f t="shared" si="19"/>
        <v>0</v>
      </c>
      <c r="F259" s="139">
        <f t="shared" si="19"/>
        <v>0</v>
      </c>
      <c r="G259" s="139">
        <f t="shared" si="19"/>
        <v>0</v>
      </c>
      <c r="H259" s="139">
        <f t="shared" si="18"/>
        <v>0</v>
      </c>
    </row>
    <row r="260" spans="2:9">
      <c r="B260" s="128" t="str">
        <f>$B$49</f>
        <v>Teacher Ed-Practice Teaching</v>
      </c>
      <c r="C260" s="139">
        <f t="shared" si="19"/>
        <v>175.28267731332249</v>
      </c>
      <c r="D260" s="139">
        <f t="shared" si="19"/>
        <v>45463.392155249159</v>
      </c>
      <c r="E260" s="139">
        <f t="shared" si="19"/>
        <v>0</v>
      </c>
      <c r="F260" s="139">
        <f t="shared" si="19"/>
        <v>0</v>
      </c>
      <c r="G260" s="139">
        <f t="shared" si="19"/>
        <v>0</v>
      </c>
      <c r="H260" s="139">
        <f t="shared" si="18"/>
        <v>45638.674832562479</v>
      </c>
    </row>
    <row r="261" spans="2:9">
      <c r="B261" s="128" t="str">
        <f>$B$50</f>
        <v>Technology</v>
      </c>
      <c r="C261" s="139">
        <f t="shared" si="19"/>
        <v>1752.8267731332248</v>
      </c>
      <c r="D261" s="139">
        <f t="shared" si="19"/>
        <v>51078.392780001042</v>
      </c>
      <c r="E261" s="139">
        <f t="shared" si="19"/>
        <v>31081.840782981621</v>
      </c>
      <c r="F261" s="139">
        <f t="shared" si="19"/>
        <v>0</v>
      </c>
      <c r="G261" s="139">
        <f t="shared" si="19"/>
        <v>0</v>
      </c>
      <c r="H261" s="139">
        <f t="shared" si="18"/>
        <v>83913.060336115886</v>
      </c>
    </row>
    <row r="262" spans="2:9">
      <c r="B262" s="128" t="str">
        <f>$B$51</f>
        <v>Nursing</v>
      </c>
      <c r="C262" s="139">
        <f t="shared" si="19"/>
        <v>190006.42220764156</v>
      </c>
      <c r="D262" s="139">
        <f t="shared" si="19"/>
        <v>1004360.5956209425</v>
      </c>
      <c r="E262" s="139">
        <f t="shared" si="19"/>
        <v>383803.17470541009</v>
      </c>
      <c r="F262" s="139">
        <f t="shared" si="19"/>
        <v>53505.442589044047</v>
      </c>
      <c r="G262" s="139">
        <f t="shared" si="19"/>
        <v>0</v>
      </c>
      <c r="H262" s="139">
        <f t="shared" si="18"/>
        <v>1631675.6351230384</v>
      </c>
    </row>
    <row r="263" spans="2:9">
      <c r="B263" s="131" t="str">
        <f>$B$52</f>
        <v>Totals</v>
      </c>
      <c r="C263" s="136">
        <f>SUM(C243:C262)</f>
        <v>7497564.6104236972</v>
      </c>
      <c r="D263" s="136">
        <f>SUM(D243:D262)</f>
        <v>12517828.812148483</v>
      </c>
      <c r="E263" s="136">
        <f>SUM(E243:E262)</f>
        <v>2724035.5498062745</v>
      </c>
      <c r="F263" s="136">
        <f>SUM(F243:F262)</f>
        <v>813828.0057492815</v>
      </c>
      <c r="G263" s="136">
        <f>SUM(G243:G262)</f>
        <v>327322.02187226596</v>
      </c>
      <c r="H263" s="136">
        <f t="shared" si="18"/>
        <v>23880579.000000004</v>
      </c>
      <c r="I263" s="351"/>
    </row>
    <row r="264" spans="2:9">
      <c r="B264" s="401"/>
      <c r="C264" s="401"/>
      <c r="D264" s="401"/>
      <c r="E264" s="401"/>
      <c r="F264" s="401"/>
      <c r="G264" s="401"/>
      <c r="H264" s="402"/>
      <c r="I264" s="352"/>
    </row>
    <row r="265" spans="2:9">
      <c r="B265" s="120" t="s">
        <v>232</v>
      </c>
      <c r="C265" s="121"/>
      <c r="D265" s="121"/>
      <c r="E265" s="121"/>
      <c r="F265" s="121"/>
      <c r="G265" s="121"/>
      <c r="H265" s="122"/>
    </row>
    <row r="266" spans="2:9" ht="45" customHeight="1" thickBot="1">
      <c r="B266" s="382" t="s">
        <v>233</v>
      </c>
      <c r="C266" s="382"/>
      <c r="D266" s="382"/>
      <c r="E266" s="382"/>
      <c r="F266" s="382"/>
      <c r="G266" s="382"/>
      <c r="H266" s="382"/>
    </row>
    <row r="267" spans="2:9" ht="14.4" thickBot="1">
      <c r="B267" s="124" t="s">
        <v>31</v>
      </c>
      <c r="C267" s="125" t="s">
        <v>25</v>
      </c>
      <c r="D267" s="125" t="s">
        <v>26</v>
      </c>
      <c r="E267" s="125" t="s">
        <v>27</v>
      </c>
      <c r="F267" s="125" t="s">
        <v>28</v>
      </c>
      <c r="G267" s="125" t="s">
        <v>29</v>
      </c>
      <c r="H267" s="126" t="s">
        <v>1</v>
      </c>
    </row>
    <row r="268" spans="2:9">
      <c r="B268" s="128" t="str">
        <f>$B$32</f>
        <v>Liberal Arts</v>
      </c>
      <c r="C268" s="136">
        <f t="shared" ref="C268:G283" si="20">C243+C218+C193+C168+C116</f>
        <v>35440624.384416685</v>
      </c>
      <c r="D268" s="136">
        <f t="shared" si="20"/>
        <v>28975179.097135298</v>
      </c>
      <c r="E268" s="136">
        <f t="shared" si="20"/>
        <v>13531877.420115773</v>
      </c>
      <c r="F268" s="136">
        <f t="shared" si="20"/>
        <v>3295832.9551232769</v>
      </c>
      <c r="G268" s="136">
        <f t="shared" si="20"/>
        <v>0</v>
      </c>
      <c r="H268" s="136">
        <f>SUM(C268:G268)</f>
        <v>81243513.856791034</v>
      </c>
    </row>
    <row r="269" spans="2:9">
      <c r="B269" s="128" t="str">
        <f>$B$33</f>
        <v>Science</v>
      </c>
      <c r="C269" s="139">
        <f t="shared" si="20"/>
        <v>23368206.123010594</v>
      </c>
      <c r="D269" s="139">
        <f t="shared" si="20"/>
        <v>21685962.510624636</v>
      </c>
      <c r="E269" s="139">
        <f t="shared" si="20"/>
        <v>11654627.304045565</v>
      </c>
      <c r="F269" s="139">
        <f t="shared" si="20"/>
        <v>14003623.527047247</v>
      </c>
      <c r="G269" s="139">
        <f t="shared" si="20"/>
        <v>0</v>
      </c>
      <c r="H269" s="139">
        <f t="shared" ref="H269:H288" si="21">SUM(C269:G269)</f>
        <v>70712419.464728042</v>
      </c>
    </row>
    <row r="270" spans="2:9">
      <c r="B270" s="128" t="str">
        <f>$B$34</f>
        <v>Fine Arts</v>
      </c>
      <c r="C270" s="139">
        <f t="shared" si="20"/>
        <v>6009080.7708060443</v>
      </c>
      <c r="D270" s="139">
        <f t="shared" si="20"/>
        <v>5463668.4519896712</v>
      </c>
      <c r="E270" s="139">
        <f t="shared" si="20"/>
        <v>874239.72811308643</v>
      </c>
      <c r="F270" s="139">
        <f t="shared" si="20"/>
        <v>0</v>
      </c>
      <c r="G270" s="139">
        <f t="shared" si="20"/>
        <v>0</v>
      </c>
      <c r="H270" s="139">
        <f t="shared" si="21"/>
        <v>12346988.950908802</v>
      </c>
    </row>
    <row r="271" spans="2:9">
      <c r="B271" s="128" t="str">
        <f>$B$35</f>
        <v>Teacher Education</v>
      </c>
      <c r="C271" s="139">
        <f t="shared" si="20"/>
        <v>314150.5573681512</v>
      </c>
      <c r="D271" s="139">
        <f t="shared" si="20"/>
        <v>5230581.8354741987</v>
      </c>
      <c r="E271" s="139">
        <f t="shared" si="20"/>
        <v>6402112.4643069543</v>
      </c>
      <c r="F271" s="139">
        <f t="shared" si="20"/>
        <v>3559534.8652835647</v>
      </c>
      <c r="G271" s="139">
        <f t="shared" si="20"/>
        <v>0</v>
      </c>
      <c r="H271" s="139">
        <f t="shared" si="21"/>
        <v>15506379.722432867</v>
      </c>
    </row>
    <row r="272" spans="2:9">
      <c r="B272" s="128" t="str">
        <f>$B$36</f>
        <v>Agriculture</v>
      </c>
      <c r="C272" s="139">
        <f t="shared" si="20"/>
        <v>0</v>
      </c>
      <c r="D272" s="139">
        <f t="shared" si="20"/>
        <v>0</v>
      </c>
      <c r="E272" s="139">
        <f t="shared" si="20"/>
        <v>0</v>
      </c>
      <c r="F272" s="139">
        <f t="shared" si="20"/>
        <v>0</v>
      </c>
      <c r="G272" s="139">
        <f t="shared" si="20"/>
        <v>0</v>
      </c>
      <c r="H272" s="139">
        <f t="shared" si="21"/>
        <v>0</v>
      </c>
    </row>
    <row r="273" spans="2:9">
      <c r="B273" s="128" t="str">
        <f>$B$37</f>
        <v>Engineering</v>
      </c>
      <c r="C273" s="139">
        <f t="shared" si="20"/>
        <v>9443726.6955561787</v>
      </c>
      <c r="D273" s="139">
        <f t="shared" si="20"/>
        <v>24128354.413133401</v>
      </c>
      <c r="E273" s="139">
        <f t="shared" si="20"/>
        <v>15634203.186494876</v>
      </c>
      <c r="F273" s="139">
        <f t="shared" si="20"/>
        <v>14501747.514763881</v>
      </c>
      <c r="G273" s="139">
        <f t="shared" si="20"/>
        <v>0</v>
      </c>
      <c r="H273" s="139">
        <f t="shared" si="21"/>
        <v>63708031.809948325</v>
      </c>
    </row>
    <row r="274" spans="2:9">
      <c r="B274" s="128" t="str">
        <f>$B$38</f>
        <v>Home Economics</v>
      </c>
      <c r="C274" s="139">
        <f t="shared" si="20"/>
        <v>0</v>
      </c>
      <c r="D274" s="139">
        <f t="shared" si="20"/>
        <v>0</v>
      </c>
      <c r="E274" s="139">
        <f t="shared" si="20"/>
        <v>0</v>
      </c>
      <c r="F274" s="139">
        <f t="shared" si="20"/>
        <v>0</v>
      </c>
      <c r="G274" s="139">
        <f t="shared" si="20"/>
        <v>0</v>
      </c>
      <c r="H274" s="139">
        <f t="shared" si="21"/>
        <v>0</v>
      </c>
    </row>
    <row r="275" spans="2:9">
      <c r="B275" s="128" t="str">
        <f>$B$39</f>
        <v>Law</v>
      </c>
      <c r="C275" s="139">
        <f t="shared" si="20"/>
        <v>0</v>
      </c>
      <c r="D275" s="139">
        <f t="shared" si="20"/>
        <v>0</v>
      </c>
      <c r="E275" s="139">
        <f t="shared" si="20"/>
        <v>0</v>
      </c>
      <c r="F275" s="139">
        <f t="shared" si="20"/>
        <v>0</v>
      </c>
      <c r="G275" s="139">
        <f t="shared" si="20"/>
        <v>0</v>
      </c>
      <c r="H275" s="139">
        <f t="shared" si="21"/>
        <v>0</v>
      </c>
    </row>
    <row r="276" spans="2:9">
      <c r="B276" s="128" t="str">
        <f>$B$40</f>
        <v>Social Service</v>
      </c>
      <c r="C276" s="139">
        <f t="shared" si="20"/>
        <v>126456.54148934239</v>
      </c>
      <c r="D276" s="139">
        <f t="shared" si="20"/>
        <v>793487.3873609507</v>
      </c>
      <c r="E276" s="139">
        <f t="shared" si="20"/>
        <v>1055465.5208776603</v>
      </c>
      <c r="F276" s="139">
        <f t="shared" si="20"/>
        <v>0</v>
      </c>
      <c r="G276" s="139">
        <f t="shared" si="20"/>
        <v>0</v>
      </c>
      <c r="H276" s="139">
        <f t="shared" si="21"/>
        <v>1975409.4497279534</v>
      </c>
    </row>
    <row r="277" spans="2:9">
      <c r="B277" s="128" t="str">
        <f>$B$41</f>
        <v>Library Science</v>
      </c>
      <c r="C277" s="139">
        <f t="shared" si="20"/>
        <v>0</v>
      </c>
      <c r="D277" s="139">
        <f t="shared" si="20"/>
        <v>0</v>
      </c>
      <c r="E277" s="139">
        <f t="shared" si="20"/>
        <v>0</v>
      </c>
      <c r="F277" s="139">
        <f t="shared" si="20"/>
        <v>0</v>
      </c>
      <c r="G277" s="139">
        <f t="shared" si="20"/>
        <v>0</v>
      </c>
      <c r="H277" s="139">
        <f t="shared" si="21"/>
        <v>0</v>
      </c>
    </row>
    <row r="278" spans="2:9">
      <c r="B278" s="128" t="str">
        <f>$B$42</f>
        <v>Veterinary Science</v>
      </c>
      <c r="C278" s="139">
        <f t="shared" si="20"/>
        <v>0</v>
      </c>
      <c r="D278" s="139">
        <f t="shared" si="20"/>
        <v>0</v>
      </c>
      <c r="E278" s="139">
        <f t="shared" si="20"/>
        <v>0</v>
      </c>
      <c r="F278" s="139">
        <f t="shared" si="20"/>
        <v>0</v>
      </c>
      <c r="G278" s="139">
        <f t="shared" si="20"/>
        <v>0</v>
      </c>
      <c r="H278" s="139">
        <f t="shared" si="21"/>
        <v>0</v>
      </c>
    </row>
    <row r="279" spans="2:9">
      <c r="B279" s="128" t="str">
        <f>$B$43</f>
        <v>Vocational Training</v>
      </c>
      <c r="C279" s="139">
        <f t="shared" si="20"/>
        <v>0</v>
      </c>
      <c r="D279" s="139">
        <f t="shared" si="20"/>
        <v>0</v>
      </c>
      <c r="E279" s="139">
        <f t="shared" si="20"/>
        <v>0</v>
      </c>
      <c r="F279" s="139">
        <f t="shared" si="20"/>
        <v>0</v>
      </c>
      <c r="G279" s="139">
        <f t="shared" si="20"/>
        <v>0</v>
      </c>
      <c r="H279" s="139">
        <f t="shared" si="21"/>
        <v>0</v>
      </c>
    </row>
    <row r="280" spans="2:9">
      <c r="B280" s="128" t="str">
        <f>$B$44</f>
        <v>Physical Training</v>
      </c>
      <c r="C280" s="139">
        <f t="shared" si="20"/>
        <v>0</v>
      </c>
      <c r="D280" s="139">
        <f t="shared" si="20"/>
        <v>0</v>
      </c>
      <c r="E280" s="139">
        <f t="shared" si="20"/>
        <v>0</v>
      </c>
      <c r="F280" s="139">
        <f t="shared" si="20"/>
        <v>0</v>
      </c>
      <c r="G280" s="139">
        <f t="shared" si="20"/>
        <v>0</v>
      </c>
      <c r="H280" s="139">
        <f t="shared" si="21"/>
        <v>0</v>
      </c>
    </row>
    <row r="281" spans="2:9">
      <c r="B281" s="128" t="str">
        <f>$B$45</f>
        <v>Health Services</v>
      </c>
      <c r="C281" s="139">
        <f t="shared" si="20"/>
        <v>814397.6367688945</v>
      </c>
      <c r="D281" s="139">
        <f t="shared" si="20"/>
        <v>8926420.3140004389</v>
      </c>
      <c r="E281" s="139">
        <f t="shared" si="20"/>
        <v>6588891.697237066</v>
      </c>
      <c r="F281" s="139">
        <f t="shared" si="20"/>
        <v>1481387.866811631</v>
      </c>
      <c r="G281" s="139">
        <f t="shared" si="20"/>
        <v>3009941.2802186357</v>
      </c>
      <c r="H281" s="139">
        <f t="shared" si="21"/>
        <v>20821038.795036662</v>
      </c>
    </row>
    <row r="282" spans="2:9">
      <c r="B282" s="128" t="str">
        <f>$B$46</f>
        <v>Pharmacy</v>
      </c>
      <c r="C282" s="139">
        <f t="shared" si="20"/>
        <v>0</v>
      </c>
      <c r="D282" s="139">
        <f t="shared" si="20"/>
        <v>0</v>
      </c>
      <c r="E282" s="139">
        <f t="shared" si="20"/>
        <v>104991.42266680763</v>
      </c>
      <c r="F282" s="139">
        <f t="shared" si="20"/>
        <v>0</v>
      </c>
      <c r="G282" s="139">
        <f t="shared" si="20"/>
        <v>7338691.9635372832</v>
      </c>
      <c r="H282" s="139">
        <f t="shared" si="21"/>
        <v>7443683.3862040909</v>
      </c>
    </row>
    <row r="283" spans="2:9">
      <c r="B283" s="128" t="str">
        <f>$B$47</f>
        <v>Business Administration</v>
      </c>
      <c r="C283" s="139">
        <f t="shared" si="20"/>
        <v>3130486.1691931225</v>
      </c>
      <c r="D283" s="139">
        <f t="shared" si="20"/>
        <v>19055174.869147122</v>
      </c>
      <c r="E283" s="139">
        <f t="shared" si="20"/>
        <v>4850251.0728914347</v>
      </c>
      <c r="F283" s="139">
        <f t="shared" si="20"/>
        <v>1672769.9212245257</v>
      </c>
      <c r="G283" s="139">
        <f t="shared" si="20"/>
        <v>0</v>
      </c>
      <c r="H283" s="139">
        <f t="shared" si="21"/>
        <v>28708682.032456204</v>
      </c>
    </row>
    <row r="284" spans="2:9">
      <c r="B284" s="128" t="str">
        <f>$B$48</f>
        <v>Optometry</v>
      </c>
      <c r="C284" s="139">
        <f t="shared" ref="C284:G287" si="22">C259+C234+C209+C184+C132</f>
        <v>0</v>
      </c>
      <c r="D284" s="139">
        <f t="shared" si="22"/>
        <v>0</v>
      </c>
      <c r="E284" s="139">
        <f t="shared" si="22"/>
        <v>0</v>
      </c>
      <c r="F284" s="139">
        <f t="shared" si="22"/>
        <v>0</v>
      </c>
      <c r="G284" s="139">
        <f t="shared" si="22"/>
        <v>0</v>
      </c>
      <c r="H284" s="139">
        <f t="shared" si="21"/>
        <v>0</v>
      </c>
    </row>
    <row r="285" spans="2:9">
      <c r="B285" s="128" t="str">
        <f>$B$49</f>
        <v>Teacher Ed-Practice Teaching</v>
      </c>
      <c r="C285" s="139">
        <f t="shared" si="22"/>
        <v>6634.6607879510584</v>
      </c>
      <c r="D285" s="139">
        <f t="shared" si="22"/>
        <v>352593.84205640445</v>
      </c>
      <c r="E285" s="139">
        <f t="shared" si="22"/>
        <v>0</v>
      </c>
      <c r="F285" s="139">
        <f t="shared" si="22"/>
        <v>0</v>
      </c>
      <c r="G285" s="139">
        <f t="shared" si="22"/>
        <v>0</v>
      </c>
      <c r="H285" s="139">
        <f t="shared" si="21"/>
        <v>359228.50284435553</v>
      </c>
    </row>
    <row r="286" spans="2:9">
      <c r="B286" s="128" t="str">
        <f>$B$50</f>
        <v>Technology</v>
      </c>
      <c r="C286" s="139">
        <f t="shared" si="22"/>
        <v>14546.735944280197</v>
      </c>
      <c r="D286" s="139">
        <f t="shared" si="22"/>
        <v>252099.91736959081</v>
      </c>
      <c r="E286" s="139">
        <f t="shared" si="22"/>
        <v>449302.01952524693</v>
      </c>
      <c r="F286" s="139">
        <f t="shared" si="22"/>
        <v>0</v>
      </c>
      <c r="G286" s="139">
        <f t="shared" si="22"/>
        <v>0</v>
      </c>
      <c r="H286" s="139">
        <f t="shared" si="21"/>
        <v>715948.67283911793</v>
      </c>
    </row>
    <row r="287" spans="2:9">
      <c r="B287" s="128" t="str">
        <f>$B$51</f>
        <v>Nursing</v>
      </c>
      <c r="C287" s="139">
        <f t="shared" si="22"/>
        <v>1377736.4313171322</v>
      </c>
      <c r="D287" s="139">
        <f t="shared" si="22"/>
        <v>7947847.1538462425</v>
      </c>
      <c r="E287" s="139">
        <f t="shared" si="22"/>
        <v>4537445.4825767064</v>
      </c>
      <c r="F287" s="139">
        <f t="shared" si="22"/>
        <v>737764.12661649729</v>
      </c>
      <c r="G287" s="139">
        <f t="shared" si="22"/>
        <v>0</v>
      </c>
      <c r="H287" s="139">
        <f t="shared" si="21"/>
        <v>14600793.194356579</v>
      </c>
    </row>
    <row r="288" spans="2:9">
      <c r="B288" s="131" t="str">
        <f>$B$52</f>
        <v>Totals</v>
      </c>
      <c r="C288" s="136">
        <f>SUM(C268:C287)</f>
        <v>80046046.706658378</v>
      </c>
      <c r="D288" s="136">
        <f>SUM(D268:D287)</f>
        <v>122811369.79213797</v>
      </c>
      <c r="E288" s="136">
        <f>SUM(E268:E287)</f>
        <v>65683407.318851173</v>
      </c>
      <c r="F288" s="136">
        <f>SUM(F268:F287)</f>
        <v>39252660.776870623</v>
      </c>
      <c r="G288" s="136">
        <f>SUM(G268:G287)</f>
        <v>10348633.243755918</v>
      </c>
      <c r="H288" s="136">
        <f t="shared" si="21"/>
        <v>318142117.83827406</v>
      </c>
      <c r="I288" s="353"/>
    </row>
    <row r="289" spans="2:8">
      <c r="H289" s="140"/>
    </row>
    <row r="290" spans="2:8">
      <c r="B290" s="120" t="s">
        <v>222</v>
      </c>
      <c r="C290" s="121"/>
      <c r="D290" s="121"/>
      <c r="E290" s="121"/>
      <c r="F290" s="121"/>
      <c r="G290" s="121"/>
      <c r="H290" s="122"/>
    </row>
    <row r="291" spans="2:8" ht="30" customHeight="1" thickBot="1">
      <c r="B291" s="382" t="s">
        <v>234</v>
      </c>
      <c r="C291" s="382"/>
      <c r="D291" s="382"/>
      <c r="E291" s="382"/>
      <c r="F291" s="382"/>
      <c r="G291" s="382"/>
      <c r="H291" s="382"/>
    </row>
    <row r="292" spans="2:8" ht="14.4" thickBot="1">
      <c r="B292" s="124" t="s">
        <v>31</v>
      </c>
      <c r="C292" s="125" t="s">
        <v>25</v>
      </c>
      <c r="D292" s="125" t="s">
        <v>26</v>
      </c>
      <c r="E292" s="125" t="s">
        <v>27</v>
      </c>
      <c r="F292" s="125" t="s">
        <v>28</v>
      </c>
      <c r="G292" s="125" t="s">
        <v>29</v>
      </c>
      <c r="H292" s="126" t="s">
        <v>1</v>
      </c>
    </row>
    <row r="293" spans="2:8">
      <c r="B293" s="128" t="str">
        <f>$B$32</f>
        <v>Liberal Arts</v>
      </c>
      <c r="C293" s="134">
        <f t="shared" ref="C293:H308" si="23">IF(C32=0,0,C268/C32)</f>
        <v>248.10928086271542</v>
      </c>
      <c r="D293" s="134">
        <f t="shared" si="23"/>
        <v>430.10938734299134</v>
      </c>
      <c r="E293" s="134">
        <f t="shared" si="23"/>
        <v>1448.8091456226737</v>
      </c>
      <c r="F293" s="134">
        <f t="shared" si="23"/>
        <v>2276.1277314387271</v>
      </c>
      <c r="G293" s="135">
        <f t="shared" si="23"/>
        <v>0</v>
      </c>
      <c r="H293" s="136">
        <f t="shared" si="23"/>
        <v>367.62136933847773</v>
      </c>
    </row>
    <row r="294" spans="2:8">
      <c r="B294" s="128" t="str">
        <f>$B$33</f>
        <v>Science</v>
      </c>
      <c r="C294" s="137">
        <f t="shared" si="23"/>
        <v>419.41643554832712</v>
      </c>
      <c r="D294" s="137">
        <f t="shared" si="23"/>
        <v>927.10711430142533</v>
      </c>
      <c r="E294" s="137">
        <f t="shared" si="23"/>
        <v>5316.8920182689635</v>
      </c>
      <c r="F294" s="137">
        <f t="shared" si="23"/>
        <v>6420.7352256062568</v>
      </c>
      <c r="G294" s="138">
        <f t="shared" si="23"/>
        <v>0</v>
      </c>
      <c r="H294" s="139">
        <f t="shared" si="23"/>
        <v>847.05821112515628</v>
      </c>
    </row>
    <row r="295" spans="2:8">
      <c r="B295" s="128" t="str">
        <f>$B$34</f>
        <v>Fine Arts</v>
      </c>
      <c r="C295" s="137">
        <f t="shared" si="23"/>
        <v>305.43258975328069</v>
      </c>
      <c r="D295" s="137">
        <f t="shared" si="23"/>
        <v>573.01189847820353</v>
      </c>
      <c r="E295" s="137">
        <f t="shared" si="23"/>
        <v>1224.4253895141267</v>
      </c>
      <c r="F295" s="137">
        <f t="shared" si="23"/>
        <v>0</v>
      </c>
      <c r="G295" s="138">
        <f t="shared" si="23"/>
        <v>0</v>
      </c>
      <c r="H295" s="139">
        <f t="shared" si="23"/>
        <v>412.62537014700405</v>
      </c>
    </row>
    <row r="296" spans="2:8">
      <c r="B296" s="128" t="str">
        <f>$B$35</f>
        <v>Teacher Education</v>
      </c>
      <c r="C296" s="137">
        <f t="shared" si="23"/>
        <v>472.40685318518979</v>
      </c>
      <c r="D296" s="137">
        <f t="shared" si="23"/>
        <v>507.57708253024731</v>
      </c>
      <c r="E296" s="137">
        <f t="shared" si="23"/>
        <v>997.83548383836569</v>
      </c>
      <c r="F296" s="137">
        <f t="shared" si="23"/>
        <v>2204.0463562127334</v>
      </c>
      <c r="G296" s="138">
        <f t="shared" si="23"/>
        <v>0</v>
      </c>
      <c r="H296" s="139">
        <f t="shared" si="23"/>
        <v>816.08229684926403</v>
      </c>
    </row>
    <row r="297" spans="2:8">
      <c r="B297" s="128" t="str">
        <f>$B$36</f>
        <v>Agriculture</v>
      </c>
      <c r="C297" s="137">
        <f t="shared" si="23"/>
        <v>0</v>
      </c>
      <c r="D297" s="137">
        <f t="shared" si="23"/>
        <v>0</v>
      </c>
      <c r="E297" s="137">
        <f t="shared" si="23"/>
        <v>0</v>
      </c>
      <c r="F297" s="137">
        <f t="shared" si="23"/>
        <v>0</v>
      </c>
      <c r="G297" s="138">
        <f t="shared" si="23"/>
        <v>0</v>
      </c>
      <c r="H297" s="139">
        <f t="shared" si="23"/>
        <v>0</v>
      </c>
    </row>
    <row r="298" spans="2:8">
      <c r="B298" s="128" t="str">
        <f>$B$37</f>
        <v>Engineering</v>
      </c>
      <c r="C298" s="137">
        <f t="shared" si="23"/>
        <v>485.63852183257114</v>
      </c>
      <c r="D298" s="137">
        <f t="shared" si="23"/>
        <v>935.42507610814152</v>
      </c>
      <c r="E298" s="137">
        <f t="shared" si="23"/>
        <v>1887.960776052998</v>
      </c>
      <c r="F298" s="137">
        <f t="shared" si="23"/>
        <v>4681.0030712601292</v>
      </c>
      <c r="G298" s="138">
        <f t="shared" si="23"/>
        <v>0</v>
      </c>
      <c r="H298" s="139">
        <f t="shared" si="23"/>
        <v>1125.205881593605</v>
      </c>
    </row>
    <row r="299" spans="2:8">
      <c r="B299" s="128" t="str">
        <f>$B$38</f>
        <v>Home Economics</v>
      </c>
      <c r="C299" s="137">
        <f t="shared" si="23"/>
        <v>0</v>
      </c>
      <c r="D299" s="137">
        <f t="shared" si="23"/>
        <v>0</v>
      </c>
      <c r="E299" s="137">
        <f t="shared" si="23"/>
        <v>0</v>
      </c>
      <c r="F299" s="137">
        <f t="shared" si="23"/>
        <v>0</v>
      </c>
      <c r="G299" s="138">
        <f t="shared" si="23"/>
        <v>0</v>
      </c>
      <c r="H299" s="139">
        <f t="shared" si="23"/>
        <v>0</v>
      </c>
    </row>
    <row r="300" spans="2:8">
      <c r="B300" s="128" t="str">
        <f>$B$39</f>
        <v>Law</v>
      </c>
      <c r="C300" s="137">
        <f t="shared" si="23"/>
        <v>0</v>
      </c>
      <c r="D300" s="137">
        <f t="shared" si="23"/>
        <v>0</v>
      </c>
      <c r="E300" s="137">
        <f t="shared" si="23"/>
        <v>0</v>
      </c>
      <c r="F300" s="137">
        <f t="shared" si="23"/>
        <v>0</v>
      </c>
      <c r="G300" s="138">
        <f t="shared" si="23"/>
        <v>0</v>
      </c>
      <c r="H300" s="139">
        <f t="shared" si="23"/>
        <v>0</v>
      </c>
    </row>
    <row r="301" spans="2:8">
      <c r="B301" s="128" t="str">
        <f>$B$40</f>
        <v>Social Service</v>
      </c>
      <c r="C301" s="137">
        <f t="shared" si="23"/>
        <v>253.92879817137026</v>
      </c>
      <c r="D301" s="137">
        <f t="shared" si="23"/>
        <v>414.13746730738552</v>
      </c>
      <c r="E301" s="137">
        <f t="shared" si="23"/>
        <v>609.74322407721559</v>
      </c>
      <c r="F301" s="137">
        <f t="shared" si="23"/>
        <v>0</v>
      </c>
      <c r="G301" s="138">
        <f t="shared" si="23"/>
        <v>0</v>
      </c>
      <c r="H301" s="139">
        <f t="shared" si="23"/>
        <v>476.57646555559791</v>
      </c>
    </row>
    <row r="302" spans="2:8">
      <c r="B302" s="128" t="str">
        <f>$B$41</f>
        <v>Library Science</v>
      </c>
      <c r="C302" s="137">
        <f t="shared" si="23"/>
        <v>0</v>
      </c>
      <c r="D302" s="137">
        <f t="shared" si="23"/>
        <v>0</v>
      </c>
      <c r="E302" s="137">
        <f t="shared" si="23"/>
        <v>0</v>
      </c>
      <c r="F302" s="137">
        <f t="shared" si="23"/>
        <v>0</v>
      </c>
      <c r="G302" s="138">
        <f t="shared" si="23"/>
        <v>0</v>
      </c>
      <c r="H302" s="139">
        <f t="shared" si="23"/>
        <v>0</v>
      </c>
    </row>
    <row r="303" spans="2:8">
      <c r="B303" s="128" t="str">
        <f>$B$42</f>
        <v>Veterinary Science</v>
      </c>
      <c r="C303" s="137">
        <f t="shared" si="23"/>
        <v>0</v>
      </c>
      <c r="D303" s="137">
        <f t="shared" si="23"/>
        <v>0</v>
      </c>
      <c r="E303" s="137">
        <f t="shared" si="23"/>
        <v>0</v>
      </c>
      <c r="F303" s="137">
        <f t="shared" si="23"/>
        <v>0</v>
      </c>
      <c r="G303" s="138">
        <f t="shared" si="23"/>
        <v>0</v>
      </c>
      <c r="H303" s="139">
        <f t="shared" si="23"/>
        <v>0</v>
      </c>
    </row>
    <row r="304" spans="2:8">
      <c r="B304" s="128" t="str">
        <f>$B$43</f>
        <v>Vocational Training</v>
      </c>
      <c r="C304" s="137">
        <f t="shared" si="23"/>
        <v>0</v>
      </c>
      <c r="D304" s="137">
        <f t="shared" si="23"/>
        <v>0</v>
      </c>
      <c r="E304" s="137">
        <f t="shared" si="23"/>
        <v>0</v>
      </c>
      <c r="F304" s="137">
        <f t="shared" si="23"/>
        <v>0</v>
      </c>
      <c r="G304" s="138">
        <f t="shared" si="23"/>
        <v>0</v>
      </c>
      <c r="H304" s="139">
        <f t="shared" si="23"/>
        <v>0</v>
      </c>
    </row>
    <row r="305" spans="2:9">
      <c r="B305" s="128" t="str">
        <f>$B$44</f>
        <v>Physical Training</v>
      </c>
      <c r="C305" s="137">
        <f t="shared" si="23"/>
        <v>0</v>
      </c>
      <c r="D305" s="137">
        <f t="shared" si="23"/>
        <v>0</v>
      </c>
      <c r="E305" s="137">
        <f t="shared" si="23"/>
        <v>0</v>
      </c>
      <c r="F305" s="137">
        <f t="shared" si="23"/>
        <v>0</v>
      </c>
      <c r="G305" s="138">
        <f t="shared" si="23"/>
        <v>0</v>
      </c>
      <c r="H305" s="139">
        <f t="shared" si="23"/>
        <v>0</v>
      </c>
    </row>
    <row r="306" spans="2:9">
      <c r="B306" s="128" t="str">
        <f>$B$45</f>
        <v>Health Services</v>
      </c>
      <c r="C306" s="137">
        <f t="shared" si="23"/>
        <v>309.89255584813338</v>
      </c>
      <c r="D306" s="137">
        <f t="shared" si="23"/>
        <v>497.70952405912681</v>
      </c>
      <c r="E306" s="137">
        <f t="shared" si="23"/>
        <v>1304.4727177266018</v>
      </c>
      <c r="F306" s="137">
        <f t="shared" si="23"/>
        <v>4220.4782530245902</v>
      </c>
      <c r="G306" s="138">
        <f t="shared" si="23"/>
        <v>1037.9107862822882</v>
      </c>
      <c r="H306" s="139">
        <f t="shared" si="23"/>
        <v>721.32474606051142</v>
      </c>
    </row>
    <row r="307" spans="2:9">
      <c r="B307" s="128" t="str">
        <f>$B$46</f>
        <v>Pharmacy</v>
      </c>
      <c r="C307" s="137">
        <f t="shared" si="23"/>
        <v>0</v>
      </c>
      <c r="D307" s="137">
        <f t="shared" si="23"/>
        <v>0</v>
      </c>
      <c r="E307" s="137">
        <f t="shared" si="23"/>
        <v>2058.655346407993</v>
      </c>
      <c r="F307" s="137">
        <f t="shared" si="23"/>
        <v>0</v>
      </c>
      <c r="G307" s="138">
        <f t="shared" si="23"/>
        <v>816.04491977507894</v>
      </c>
      <c r="H307" s="139">
        <f t="shared" si="23"/>
        <v>823.05212142902394</v>
      </c>
    </row>
    <row r="308" spans="2:9">
      <c r="B308" s="128" t="str">
        <f>$B$47</f>
        <v>Business Administration</v>
      </c>
      <c r="C308" s="137">
        <f t="shared" si="23"/>
        <v>363.79850891262316</v>
      </c>
      <c r="D308" s="137">
        <f t="shared" si="23"/>
        <v>580.01323681694589</v>
      </c>
      <c r="E308" s="137">
        <f t="shared" si="23"/>
        <v>764.78257219984778</v>
      </c>
      <c r="F308" s="137">
        <f t="shared" si="23"/>
        <v>7241.4282304092021</v>
      </c>
      <c r="G308" s="138">
        <f t="shared" si="23"/>
        <v>0</v>
      </c>
      <c r="H308" s="139">
        <f t="shared" si="23"/>
        <v>597.71152031929807</v>
      </c>
    </row>
    <row r="309" spans="2:9">
      <c r="B309" s="128" t="str">
        <f>$B$48</f>
        <v>Optometry</v>
      </c>
      <c r="C309" s="137">
        <f t="shared" ref="C309:H313" si="24">IF(C48=0,0,C284/C48)</f>
        <v>0</v>
      </c>
      <c r="D309" s="137">
        <f t="shared" si="24"/>
        <v>0</v>
      </c>
      <c r="E309" s="137">
        <f t="shared" si="24"/>
        <v>0</v>
      </c>
      <c r="F309" s="137">
        <f t="shared" si="24"/>
        <v>0</v>
      </c>
      <c r="G309" s="138">
        <f t="shared" si="24"/>
        <v>0</v>
      </c>
      <c r="H309" s="139">
        <f t="shared" si="24"/>
        <v>0</v>
      </c>
    </row>
    <row r="310" spans="2:9">
      <c r="B310" s="128" t="str">
        <f>$B$49</f>
        <v>Teacher Ed-Practice Teaching</v>
      </c>
      <c r="C310" s="137">
        <f t="shared" si="24"/>
        <v>1105.7767979918431</v>
      </c>
      <c r="D310" s="137">
        <f t="shared" si="24"/>
        <v>468.25211428473369</v>
      </c>
      <c r="E310" s="137">
        <f t="shared" si="24"/>
        <v>0</v>
      </c>
      <c r="F310" s="137">
        <f t="shared" si="24"/>
        <v>0</v>
      </c>
      <c r="G310" s="138">
        <f t="shared" si="24"/>
        <v>0</v>
      </c>
      <c r="H310" s="139">
        <f t="shared" si="24"/>
        <v>473.29183510455277</v>
      </c>
    </row>
    <row r="311" spans="2:9">
      <c r="B311" s="128" t="str">
        <f>$B$50</f>
        <v>Technology</v>
      </c>
      <c r="C311" s="137">
        <f t="shared" si="24"/>
        <v>242.44559907133663</v>
      </c>
      <c r="D311" s="137">
        <f t="shared" si="24"/>
        <v>297.9904460633461</v>
      </c>
      <c r="E311" s="137">
        <f t="shared" si="24"/>
        <v>832.04077689860537</v>
      </c>
      <c r="F311" s="137">
        <f t="shared" si="24"/>
        <v>0</v>
      </c>
      <c r="G311" s="138">
        <f t="shared" si="24"/>
        <v>0</v>
      </c>
      <c r="H311" s="139">
        <f t="shared" si="24"/>
        <v>495.1235635125297</v>
      </c>
    </row>
    <row r="312" spans="2:9">
      <c r="B312" s="128" t="str">
        <f>$B$51</f>
        <v>Nursing</v>
      </c>
      <c r="C312" s="137">
        <f t="shared" si="24"/>
        <v>211.82909460595513</v>
      </c>
      <c r="D312" s="137">
        <f t="shared" si="24"/>
        <v>477.77860858708999</v>
      </c>
      <c r="E312" s="137">
        <f t="shared" si="24"/>
        <v>680.48072624125768</v>
      </c>
      <c r="F312" s="137">
        <f t="shared" si="24"/>
        <v>1174.7836411090721</v>
      </c>
      <c r="G312" s="138">
        <f t="shared" si="24"/>
        <v>0</v>
      </c>
      <c r="H312" s="139">
        <f t="shared" si="24"/>
        <v>479.73692112227957</v>
      </c>
    </row>
    <row r="313" spans="2:9">
      <c r="B313" s="131" t="str">
        <f>$B$52</f>
        <v>Totals</v>
      </c>
      <c r="C313" s="136">
        <f t="shared" si="24"/>
        <v>311.89428621448155</v>
      </c>
      <c r="D313" s="136">
        <f t="shared" si="24"/>
        <v>592.34731969390805</v>
      </c>
      <c r="E313" s="136">
        <f t="shared" si="24"/>
        <v>1387.8926450334102</v>
      </c>
      <c r="F313" s="136">
        <f t="shared" si="24"/>
        <v>4109.3656592201241</v>
      </c>
      <c r="G313" s="136">
        <f t="shared" si="24"/>
        <v>870.14489563238203</v>
      </c>
      <c r="H313" s="136">
        <f t="shared" si="24"/>
        <v>597.17433312148887</v>
      </c>
      <c r="I313" s="351"/>
    </row>
    <row r="315" spans="2:9">
      <c r="B315" s="120" t="s">
        <v>37</v>
      </c>
      <c r="C315" s="121"/>
      <c r="D315" s="121"/>
      <c r="E315" s="121"/>
      <c r="F315" s="121"/>
      <c r="G315" s="121"/>
      <c r="H315" s="122"/>
    </row>
    <row r="316" spans="2:9" ht="55.5" customHeight="1" thickBot="1">
      <c r="B316" s="382" t="s">
        <v>235</v>
      </c>
      <c r="C316" s="382"/>
      <c r="D316" s="382"/>
      <c r="E316" s="382"/>
      <c r="F316" s="382"/>
      <c r="G316" s="382"/>
      <c r="H316" s="382"/>
    </row>
    <row r="317" spans="2:9" ht="14.4" thickBot="1">
      <c r="B317" s="124" t="s">
        <v>31</v>
      </c>
      <c r="C317" s="125" t="s">
        <v>25</v>
      </c>
      <c r="D317" s="125" t="s">
        <v>26</v>
      </c>
      <c r="E317" s="125" t="s">
        <v>27</v>
      </c>
      <c r="F317" s="125" t="s">
        <v>28</v>
      </c>
      <c r="G317" s="125" t="s">
        <v>29</v>
      </c>
      <c r="H317" s="126" t="s">
        <v>1</v>
      </c>
    </row>
    <row r="318" spans="2:9">
      <c r="B318" s="128" t="str">
        <f>$B$32</f>
        <v>Liberal Arts</v>
      </c>
      <c r="C318" s="129">
        <f t="shared" ref="C318:H318" si="25">IF($C$293=0,"",C293/$C$293)</f>
        <v>1</v>
      </c>
      <c r="D318" s="129">
        <f t="shared" si="25"/>
        <v>1.7335481600987783</v>
      </c>
      <c r="E318" s="129">
        <f t="shared" si="25"/>
        <v>5.839399238049193</v>
      </c>
      <c r="F318" s="129">
        <f t="shared" si="25"/>
        <v>9.1738919379568102</v>
      </c>
      <c r="G318" s="129">
        <f t="shared" si="25"/>
        <v>0</v>
      </c>
      <c r="H318" s="129">
        <f t="shared" si="25"/>
        <v>1.4816913259358933</v>
      </c>
    </row>
    <row r="319" spans="2:9">
      <c r="B319" s="128" t="str">
        <f>$B$33</f>
        <v>Science</v>
      </c>
      <c r="C319" s="129">
        <f t="shared" ref="C319:H334" si="26">IF($C$293=0,"",C294/$C$293)</f>
        <v>1.6904504099562478</v>
      </c>
      <c r="D319" s="129">
        <f t="shared" si="26"/>
        <v>3.7366885715750997</v>
      </c>
      <c r="E319" s="129">
        <f t="shared" si="26"/>
        <v>21.429637778084256</v>
      </c>
      <c r="F319" s="129">
        <f t="shared" si="26"/>
        <v>25.878657998122197</v>
      </c>
      <c r="G319" s="129">
        <f t="shared" si="26"/>
        <v>0</v>
      </c>
      <c r="H319" s="129">
        <f t="shared" si="26"/>
        <v>3.4140529051545361</v>
      </c>
    </row>
    <row r="320" spans="2:9">
      <c r="B320" s="128" t="str">
        <f>$B$34</f>
        <v>Fine Arts</v>
      </c>
      <c r="C320" s="129">
        <f t="shared" si="26"/>
        <v>1.2310405668471691</v>
      </c>
      <c r="D320" s="129">
        <f t="shared" si="26"/>
        <v>2.3095141644268606</v>
      </c>
      <c r="E320" s="129">
        <f t="shared" si="26"/>
        <v>4.9350245394150711</v>
      </c>
      <c r="F320" s="129">
        <f t="shared" si="26"/>
        <v>0</v>
      </c>
      <c r="G320" s="129">
        <f t="shared" si="26"/>
        <v>0</v>
      </c>
      <c r="H320" s="129">
        <f t="shared" si="26"/>
        <v>1.6630791428367373</v>
      </c>
    </row>
    <row r="321" spans="2:8">
      <c r="B321" s="128" t="str">
        <f>$B$35</f>
        <v>Teacher Education</v>
      </c>
      <c r="C321" s="129">
        <f t="shared" si="26"/>
        <v>1.9040273364323819</v>
      </c>
      <c r="D321" s="129">
        <f t="shared" si="26"/>
        <v>2.0457803140830566</v>
      </c>
      <c r="E321" s="129">
        <f t="shared" si="26"/>
        <v>4.0217579945769586</v>
      </c>
      <c r="F321" s="129">
        <f t="shared" si="26"/>
        <v>8.8833692498277923</v>
      </c>
      <c r="G321" s="129">
        <f t="shared" si="26"/>
        <v>0</v>
      </c>
      <c r="H321" s="129">
        <f t="shared" si="26"/>
        <v>3.2892050390522116</v>
      </c>
    </row>
    <row r="322" spans="2:8">
      <c r="B322" s="128" t="str">
        <f>$B$36</f>
        <v>Agriculture</v>
      </c>
      <c r="C322" s="129">
        <f t="shared" si="26"/>
        <v>0</v>
      </c>
      <c r="D322" s="129">
        <f t="shared" si="26"/>
        <v>0</v>
      </c>
      <c r="E322" s="129">
        <f t="shared" si="26"/>
        <v>0</v>
      </c>
      <c r="F322" s="129">
        <f t="shared" si="26"/>
        <v>0</v>
      </c>
      <c r="G322" s="129">
        <f t="shared" si="26"/>
        <v>0</v>
      </c>
      <c r="H322" s="129">
        <f t="shared" si="26"/>
        <v>0</v>
      </c>
    </row>
    <row r="323" spans="2:8">
      <c r="B323" s="128" t="str">
        <f>$B$37</f>
        <v>Engineering</v>
      </c>
      <c r="C323" s="129">
        <f t="shared" si="26"/>
        <v>1.9573573392495789</v>
      </c>
      <c r="D323" s="129">
        <f t="shared" si="26"/>
        <v>3.7702139672305677</v>
      </c>
      <c r="E323" s="129">
        <f t="shared" si="26"/>
        <v>7.6093919964954884</v>
      </c>
      <c r="F323" s="129">
        <f t="shared" si="26"/>
        <v>18.866698798946729</v>
      </c>
      <c r="G323" s="129">
        <f t="shared" si="26"/>
        <v>0</v>
      </c>
      <c r="H323" s="129">
        <f t="shared" si="26"/>
        <v>4.53512209491352</v>
      </c>
    </row>
    <row r="324" spans="2:8">
      <c r="B324" s="128" t="str">
        <f>$B$38</f>
        <v>Home Economics</v>
      </c>
      <c r="C324" s="129">
        <f t="shared" si="26"/>
        <v>0</v>
      </c>
      <c r="D324" s="129">
        <f t="shared" si="26"/>
        <v>0</v>
      </c>
      <c r="E324" s="129">
        <f t="shared" si="26"/>
        <v>0</v>
      </c>
      <c r="F324" s="129">
        <f t="shared" si="26"/>
        <v>0</v>
      </c>
      <c r="G324" s="129">
        <f t="shared" si="26"/>
        <v>0</v>
      </c>
      <c r="H324" s="129">
        <f t="shared" si="26"/>
        <v>0</v>
      </c>
    </row>
    <row r="325" spans="2:8">
      <c r="B325" s="128" t="str">
        <f>$B$39</f>
        <v>Law</v>
      </c>
      <c r="C325" s="129">
        <f t="shared" si="26"/>
        <v>0</v>
      </c>
      <c r="D325" s="129">
        <f t="shared" si="26"/>
        <v>0</v>
      </c>
      <c r="E325" s="129">
        <f t="shared" si="26"/>
        <v>0</v>
      </c>
      <c r="F325" s="129">
        <f t="shared" si="26"/>
        <v>0</v>
      </c>
      <c r="G325" s="129">
        <f t="shared" si="26"/>
        <v>0</v>
      </c>
      <c r="H325" s="129">
        <f t="shared" si="26"/>
        <v>0</v>
      </c>
    </row>
    <row r="326" spans="2:8">
      <c r="B326" s="128" t="str">
        <f>$B$40</f>
        <v>Social Service</v>
      </c>
      <c r="C326" s="129">
        <f t="shared" si="26"/>
        <v>1.0234554599828731</v>
      </c>
      <c r="D326" s="129">
        <f t="shared" si="26"/>
        <v>1.669173623281498</v>
      </c>
      <c r="E326" s="129">
        <f t="shared" si="26"/>
        <v>2.4575591124888252</v>
      </c>
      <c r="F326" s="129">
        <f t="shared" si="26"/>
        <v>0</v>
      </c>
      <c r="G326" s="129">
        <f t="shared" si="26"/>
        <v>0</v>
      </c>
      <c r="H326" s="129">
        <f t="shared" si="26"/>
        <v>1.9208328841970996</v>
      </c>
    </row>
    <row r="327" spans="2:8">
      <c r="B327" s="128" t="str">
        <f>$B$41</f>
        <v>Library Science</v>
      </c>
      <c r="C327" s="129">
        <f t="shared" si="26"/>
        <v>0</v>
      </c>
      <c r="D327" s="129">
        <f t="shared" si="26"/>
        <v>0</v>
      </c>
      <c r="E327" s="129">
        <f t="shared" si="26"/>
        <v>0</v>
      </c>
      <c r="F327" s="129">
        <f t="shared" si="26"/>
        <v>0</v>
      </c>
      <c r="G327" s="129">
        <f t="shared" si="26"/>
        <v>0</v>
      </c>
      <c r="H327" s="129">
        <f t="shared" si="26"/>
        <v>0</v>
      </c>
    </row>
    <row r="328" spans="2:8">
      <c r="B328" s="128" t="str">
        <f>$B$42</f>
        <v>Veterinary Science</v>
      </c>
      <c r="C328" s="129">
        <f t="shared" si="26"/>
        <v>0</v>
      </c>
      <c r="D328" s="129">
        <f t="shared" si="26"/>
        <v>0</v>
      </c>
      <c r="E328" s="129">
        <f t="shared" si="26"/>
        <v>0</v>
      </c>
      <c r="F328" s="129">
        <f t="shared" si="26"/>
        <v>0</v>
      </c>
      <c r="G328" s="129">
        <f t="shared" si="26"/>
        <v>0</v>
      </c>
      <c r="H328" s="129">
        <f t="shared" si="26"/>
        <v>0</v>
      </c>
    </row>
    <row r="329" spans="2:8">
      <c r="B329" s="128" t="str">
        <f>$B$43</f>
        <v>Vocational Training</v>
      </c>
      <c r="C329" s="129">
        <f t="shared" si="26"/>
        <v>0</v>
      </c>
      <c r="D329" s="129">
        <f t="shared" si="26"/>
        <v>0</v>
      </c>
      <c r="E329" s="129">
        <f t="shared" si="26"/>
        <v>0</v>
      </c>
      <c r="F329" s="129">
        <f t="shared" si="26"/>
        <v>0</v>
      </c>
      <c r="G329" s="129">
        <f t="shared" si="26"/>
        <v>0</v>
      </c>
      <c r="H329" s="129">
        <f t="shared" si="26"/>
        <v>0</v>
      </c>
    </row>
    <row r="330" spans="2:8">
      <c r="B330" s="128" t="str">
        <f>$B$44</f>
        <v>Physical Training</v>
      </c>
      <c r="C330" s="129">
        <f t="shared" si="26"/>
        <v>0</v>
      </c>
      <c r="D330" s="129">
        <f t="shared" si="26"/>
        <v>0</v>
      </c>
      <c r="E330" s="129">
        <f t="shared" si="26"/>
        <v>0</v>
      </c>
      <c r="F330" s="129">
        <f t="shared" si="26"/>
        <v>0</v>
      </c>
      <c r="G330" s="129">
        <f t="shared" si="26"/>
        <v>0</v>
      </c>
      <c r="H330" s="129">
        <f t="shared" si="26"/>
        <v>0</v>
      </c>
    </row>
    <row r="331" spans="2:8">
      <c r="B331" s="128" t="str">
        <f>$B$45</f>
        <v>Health Services</v>
      </c>
      <c r="C331" s="129">
        <f t="shared" si="26"/>
        <v>1.2490163800829526</v>
      </c>
      <c r="D331" s="129">
        <f t="shared" si="26"/>
        <v>2.0060092969054266</v>
      </c>
      <c r="E331" s="129">
        <f t="shared" si="26"/>
        <v>5.2576538579723531</v>
      </c>
      <c r="F331" s="129">
        <f t="shared" si="26"/>
        <v>17.010561790954842</v>
      </c>
      <c r="G331" s="129">
        <f t="shared" si="26"/>
        <v>4.183280781248115</v>
      </c>
      <c r="H331" s="129">
        <f t="shared" si="26"/>
        <v>2.9072864326249732</v>
      </c>
    </row>
    <row r="332" spans="2:8">
      <c r="B332" s="128" t="str">
        <f>$B$46</f>
        <v>Pharmacy</v>
      </c>
      <c r="C332" s="129">
        <f t="shared" si="26"/>
        <v>0</v>
      </c>
      <c r="D332" s="129">
        <f t="shared" si="26"/>
        <v>0</v>
      </c>
      <c r="E332" s="129">
        <f t="shared" si="26"/>
        <v>8.2973733963103715</v>
      </c>
      <c r="F332" s="129">
        <f t="shared" si="26"/>
        <v>0</v>
      </c>
      <c r="G332" s="129">
        <f t="shared" si="26"/>
        <v>3.2890543914260726</v>
      </c>
      <c r="H332" s="129">
        <f t="shared" si="26"/>
        <v>3.3172967918295551</v>
      </c>
    </row>
    <row r="333" spans="2:8">
      <c r="B333" s="128" t="str">
        <f>$B$47</f>
        <v>Business Administration</v>
      </c>
      <c r="C333" s="129">
        <f t="shared" si="26"/>
        <v>1.4662833556553705</v>
      </c>
      <c r="D333" s="129">
        <f t="shared" si="26"/>
        <v>2.337732932843736</v>
      </c>
      <c r="E333" s="129">
        <f t="shared" si="26"/>
        <v>3.0824424202939009</v>
      </c>
      <c r="F333" s="129">
        <f t="shared" si="26"/>
        <v>29.186446412764589</v>
      </c>
      <c r="G333" s="129">
        <f t="shared" si="26"/>
        <v>0</v>
      </c>
      <c r="H333" s="129">
        <f t="shared" si="26"/>
        <v>2.409065546604948</v>
      </c>
    </row>
    <row r="334" spans="2:8">
      <c r="B334" s="128" t="str">
        <f>$B$48</f>
        <v>Optometry</v>
      </c>
      <c r="C334" s="129">
        <f t="shared" si="26"/>
        <v>0</v>
      </c>
      <c r="D334" s="129">
        <f t="shared" si="26"/>
        <v>0</v>
      </c>
      <c r="E334" s="129">
        <f t="shared" si="26"/>
        <v>0</v>
      </c>
      <c r="F334" s="129">
        <f t="shared" si="26"/>
        <v>0</v>
      </c>
      <c r="G334" s="129">
        <f t="shared" si="26"/>
        <v>0</v>
      </c>
      <c r="H334" s="129">
        <f t="shared" si="26"/>
        <v>0</v>
      </c>
    </row>
    <row r="335" spans="2:8">
      <c r="B335" s="128" t="str">
        <f>$B$49</f>
        <v>Teacher Ed-Practice Teaching</v>
      </c>
      <c r="C335" s="129">
        <f t="shared" ref="C335:H338" si="27">IF($C$293=0,"",C310/$C$293)</f>
        <v>4.4568135224401173</v>
      </c>
      <c r="D335" s="129">
        <f t="shared" si="27"/>
        <v>1.8872817359211498</v>
      </c>
      <c r="E335" s="129">
        <f t="shared" si="27"/>
        <v>0</v>
      </c>
      <c r="F335" s="129">
        <f t="shared" si="27"/>
        <v>0</v>
      </c>
      <c r="G335" s="129">
        <f t="shared" si="27"/>
        <v>0</v>
      </c>
      <c r="H335" s="129">
        <f t="shared" si="27"/>
        <v>1.9075942401624066</v>
      </c>
    </row>
    <row r="336" spans="2:8">
      <c r="B336" s="128" t="str">
        <f>$B$50</f>
        <v>Technology</v>
      </c>
      <c r="C336" s="129">
        <f t="shared" si="27"/>
        <v>0.97717263227040407</v>
      </c>
      <c r="D336" s="129">
        <f t="shared" si="27"/>
        <v>1.2010451403800211</v>
      </c>
      <c r="E336" s="129">
        <f t="shared" si="27"/>
        <v>3.3535254062462609</v>
      </c>
      <c r="F336" s="129">
        <f t="shared" si="27"/>
        <v>0</v>
      </c>
      <c r="G336" s="129">
        <f t="shared" si="27"/>
        <v>0</v>
      </c>
      <c r="H336" s="129">
        <f t="shared" si="27"/>
        <v>1.9955866293711639</v>
      </c>
    </row>
    <row r="337" spans="2:9">
      <c r="B337" s="128" t="str">
        <f>$B$51</f>
        <v>Nursing</v>
      </c>
      <c r="C337" s="129">
        <f t="shared" si="27"/>
        <v>0.85377336095365597</v>
      </c>
      <c r="D337" s="129">
        <f t="shared" si="27"/>
        <v>1.9256781000927405</v>
      </c>
      <c r="E337" s="129">
        <f t="shared" si="27"/>
        <v>2.7426653443801778</v>
      </c>
      <c r="F337" s="129">
        <f t="shared" si="27"/>
        <v>4.7349443641292357</v>
      </c>
      <c r="G337" s="129">
        <f t="shared" si="27"/>
        <v>0</v>
      </c>
      <c r="H337" s="129">
        <f t="shared" si="27"/>
        <v>1.9335710435907838</v>
      </c>
    </row>
    <row r="338" spans="2:9">
      <c r="B338" s="131" t="str">
        <f>$B$52</f>
        <v>Totals</v>
      </c>
      <c r="C338" s="129">
        <f t="shared" si="27"/>
        <v>1.2570843183696132</v>
      </c>
      <c r="D338" s="129">
        <f t="shared" si="27"/>
        <v>2.3874452323356152</v>
      </c>
      <c r="E338" s="129">
        <f t="shared" si="27"/>
        <v>5.5938763766010151</v>
      </c>
      <c r="F338" s="129">
        <f t="shared" si="27"/>
        <v>16.56272447742062</v>
      </c>
      <c r="G338" s="129">
        <f t="shared" si="27"/>
        <v>3.5071033723799041</v>
      </c>
      <c r="H338" s="129">
        <f t="shared" si="27"/>
        <v>2.4069004232530875</v>
      </c>
      <c r="I338" s="351"/>
    </row>
    <row r="340" spans="2:9">
      <c r="B340" s="120" t="s">
        <v>236</v>
      </c>
      <c r="C340" s="121"/>
      <c r="D340" s="121"/>
      <c r="E340" s="121"/>
      <c r="F340" s="121"/>
      <c r="G340" s="121"/>
      <c r="H340" s="122"/>
    </row>
    <row r="341" spans="2:9" ht="55.5" customHeight="1" thickBot="1">
      <c r="B341" s="382" t="s">
        <v>237</v>
      </c>
      <c r="C341" s="382"/>
      <c r="D341" s="382"/>
      <c r="E341" s="382"/>
      <c r="F341" s="382"/>
      <c r="G341" s="382"/>
      <c r="H341" s="382"/>
    </row>
    <row r="342" spans="2:9" ht="14.4" thickBot="1">
      <c r="B342" s="124" t="s">
        <v>31</v>
      </c>
      <c r="C342" s="125" t="s">
        <v>25</v>
      </c>
      <c r="D342" s="125" t="s">
        <v>26</v>
      </c>
      <c r="E342" s="125" t="s">
        <v>27</v>
      </c>
      <c r="F342" s="125" t="s">
        <v>28</v>
      </c>
      <c r="G342" s="125" t="s">
        <v>29</v>
      </c>
      <c r="H342" s="126" t="s">
        <v>1</v>
      </c>
    </row>
    <row r="343" spans="2:9">
      <c r="B343" s="128" t="str">
        <f>$B$32</f>
        <v>Liberal Arts</v>
      </c>
      <c r="C343" s="136">
        <f t="shared" ref="C343:D358" si="28">C293*30</f>
        <v>7443.2784258814627</v>
      </c>
      <c r="D343" s="136">
        <f t="shared" si="28"/>
        <v>12903.281620289741</v>
      </c>
      <c r="E343" s="136">
        <f>E293*24</f>
        <v>34771.419494944166</v>
      </c>
      <c r="F343" s="136">
        <f>F293*18</f>
        <v>40970.299165897086</v>
      </c>
      <c r="G343" s="136">
        <f>G293*24</f>
        <v>0</v>
      </c>
      <c r="H343" s="136">
        <f>IF((C32/30+D32/30+E32/24+F32/18+G32/24)=0,0,H268/(C32/30+D32/30+E32/24+F32/18+G32/24))</f>
        <v>10866.365134129803</v>
      </c>
    </row>
    <row r="344" spans="2:9">
      <c r="B344" s="128" t="str">
        <f>$B$33</f>
        <v>Science</v>
      </c>
      <c r="C344" s="139">
        <f t="shared" si="28"/>
        <v>12582.493066449813</v>
      </c>
      <c r="D344" s="139">
        <f t="shared" si="28"/>
        <v>27813.21342904276</v>
      </c>
      <c r="E344" s="139">
        <f>E294*24</f>
        <v>127605.40843845512</v>
      </c>
      <c r="F344" s="139">
        <f>F294*18</f>
        <v>115573.23406091263</v>
      </c>
      <c r="G344" s="139">
        <f>G294*24</f>
        <v>0</v>
      </c>
      <c r="H344" s="139">
        <f t="shared" ref="H344:H363" si="29">IF((C33/30+D33/30+E33/24+F33/18+G33/24)=0,0,H269/(C33/30+D33/30+E33/24+F33/18+G33/24))</f>
        <v>24816.599798107687</v>
      </c>
    </row>
    <row r="345" spans="2:9">
      <c r="B345" s="128" t="str">
        <f>$B$34</f>
        <v>Fine Arts</v>
      </c>
      <c r="C345" s="139">
        <f t="shared" si="28"/>
        <v>9162.9776925984206</v>
      </c>
      <c r="D345" s="139">
        <f t="shared" si="28"/>
        <v>17190.356954346105</v>
      </c>
      <c r="E345" s="139">
        <f t="shared" ref="E345:E363" si="30">E295*24</f>
        <v>29386.209348339042</v>
      </c>
      <c r="F345" s="139">
        <f t="shared" ref="F345:F363" si="31">F295*18</f>
        <v>0</v>
      </c>
      <c r="G345" s="139">
        <f t="shared" ref="G345:G363" si="32">G295*24</f>
        <v>0</v>
      </c>
      <c r="H345" s="139">
        <f t="shared" si="29"/>
        <v>12305.355830349456</v>
      </c>
    </row>
    <row r="346" spans="2:9">
      <c r="B346" s="128" t="str">
        <f>$B$35</f>
        <v>Teacher Education</v>
      </c>
      <c r="C346" s="139">
        <f t="shared" si="28"/>
        <v>14172.205595555693</v>
      </c>
      <c r="D346" s="139">
        <f t="shared" si="28"/>
        <v>15227.31247590742</v>
      </c>
      <c r="E346" s="139">
        <f t="shared" si="30"/>
        <v>23948.051612120777</v>
      </c>
      <c r="F346" s="139">
        <f t="shared" si="31"/>
        <v>39672.834411829201</v>
      </c>
      <c r="G346" s="139">
        <f t="shared" si="32"/>
        <v>0</v>
      </c>
      <c r="H346" s="139">
        <f t="shared" si="29"/>
        <v>21455.518103143335</v>
      </c>
    </row>
    <row r="347" spans="2:9">
      <c r="B347" s="128" t="str">
        <f>$B$36</f>
        <v>Agriculture</v>
      </c>
      <c r="C347" s="139">
        <f t="shared" si="28"/>
        <v>0</v>
      </c>
      <c r="D347" s="139">
        <f t="shared" si="28"/>
        <v>0</v>
      </c>
      <c r="E347" s="139">
        <f t="shared" si="30"/>
        <v>0</v>
      </c>
      <c r="F347" s="139">
        <f t="shared" si="31"/>
        <v>0</v>
      </c>
      <c r="G347" s="139">
        <f t="shared" si="32"/>
        <v>0</v>
      </c>
      <c r="H347" s="139">
        <f t="shared" si="29"/>
        <v>0</v>
      </c>
    </row>
    <row r="348" spans="2:9">
      <c r="B348" s="128" t="str">
        <f>$B$37</f>
        <v>Engineering</v>
      </c>
      <c r="C348" s="139">
        <f t="shared" si="28"/>
        <v>14569.155654977134</v>
      </c>
      <c r="D348" s="139">
        <f t="shared" si="28"/>
        <v>28062.752283244245</v>
      </c>
      <c r="E348" s="139">
        <f t="shared" si="30"/>
        <v>45311.058625271951</v>
      </c>
      <c r="F348" s="139">
        <f t="shared" si="31"/>
        <v>84258.055282682326</v>
      </c>
      <c r="G348" s="139">
        <f t="shared" si="32"/>
        <v>0</v>
      </c>
      <c r="H348" s="139">
        <f t="shared" si="29"/>
        <v>31458.383045972383</v>
      </c>
    </row>
    <row r="349" spans="2:9">
      <c r="B349" s="128" t="str">
        <f>$B$38</f>
        <v>Home Economics</v>
      </c>
      <c r="C349" s="139">
        <f t="shared" si="28"/>
        <v>0</v>
      </c>
      <c r="D349" s="139">
        <f t="shared" si="28"/>
        <v>0</v>
      </c>
      <c r="E349" s="139">
        <f t="shared" si="30"/>
        <v>0</v>
      </c>
      <c r="F349" s="139">
        <f t="shared" si="31"/>
        <v>0</v>
      </c>
      <c r="G349" s="139">
        <f t="shared" si="32"/>
        <v>0</v>
      </c>
      <c r="H349" s="139">
        <f t="shared" si="29"/>
        <v>0</v>
      </c>
    </row>
    <row r="350" spans="2:9">
      <c r="B350" s="128" t="str">
        <f>$B$39</f>
        <v>Law</v>
      </c>
      <c r="C350" s="139">
        <f t="shared" si="28"/>
        <v>0</v>
      </c>
      <c r="D350" s="139">
        <f t="shared" si="28"/>
        <v>0</v>
      </c>
      <c r="E350" s="139">
        <f t="shared" si="30"/>
        <v>0</v>
      </c>
      <c r="F350" s="139">
        <f t="shared" si="31"/>
        <v>0</v>
      </c>
      <c r="G350" s="139">
        <f t="shared" si="32"/>
        <v>0</v>
      </c>
      <c r="H350" s="139">
        <f t="shared" si="29"/>
        <v>0</v>
      </c>
    </row>
    <row r="351" spans="2:9">
      <c r="B351" s="128" t="str">
        <f>$B$40</f>
        <v>Social Service</v>
      </c>
      <c r="C351" s="139">
        <f t="shared" si="28"/>
        <v>7617.8639451411082</v>
      </c>
      <c r="D351" s="139">
        <f t="shared" si="28"/>
        <v>12424.124019221566</v>
      </c>
      <c r="E351" s="139">
        <f t="shared" si="30"/>
        <v>14633.837377853175</v>
      </c>
      <c r="F351" s="139">
        <f t="shared" si="31"/>
        <v>0</v>
      </c>
      <c r="G351" s="139">
        <f t="shared" si="32"/>
        <v>0</v>
      </c>
      <c r="H351" s="139">
        <f t="shared" si="29"/>
        <v>12945.72300624512</v>
      </c>
    </row>
    <row r="352" spans="2:9">
      <c r="B352" s="128" t="str">
        <f>$B$41</f>
        <v>Library Science</v>
      </c>
      <c r="C352" s="139">
        <f t="shared" si="28"/>
        <v>0</v>
      </c>
      <c r="D352" s="139">
        <f t="shared" si="28"/>
        <v>0</v>
      </c>
      <c r="E352" s="139">
        <f t="shared" si="30"/>
        <v>0</v>
      </c>
      <c r="F352" s="139">
        <f t="shared" si="31"/>
        <v>0</v>
      </c>
      <c r="G352" s="139">
        <f t="shared" si="32"/>
        <v>0</v>
      </c>
      <c r="H352" s="139">
        <f t="shared" si="29"/>
        <v>0</v>
      </c>
    </row>
    <row r="353" spans="2:9">
      <c r="B353" s="128" t="str">
        <f>$B$42</f>
        <v>Veterinary Science</v>
      </c>
      <c r="C353" s="139">
        <f t="shared" si="28"/>
        <v>0</v>
      </c>
      <c r="D353" s="139">
        <f t="shared" si="28"/>
        <v>0</v>
      </c>
      <c r="E353" s="139">
        <f t="shared" si="30"/>
        <v>0</v>
      </c>
      <c r="F353" s="139">
        <f t="shared" si="31"/>
        <v>0</v>
      </c>
      <c r="G353" s="139">
        <f t="shared" si="32"/>
        <v>0</v>
      </c>
      <c r="H353" s="139">
        <f t="shared" si="29"/>
        <v>0</v>
      </c>
    </row>
    <row r="354" spans="2:9">
      <c r="B354" s="128" t="str">
        <f>$B$43</f>
        <v>Vocational Training</v>
      </c>
      <c r="C354" s="139">
        <f t="shared" si="28"/>
        <v>0</v>
      </c>
      <c r="D354" s="139">
        <f t="shared" si="28"/>
        <v>0</v>
      </c>
      <c r="E354" s="139">
        <f t="shared" si="30"/>
        <v>0</v>
      </c>
      <c r="F354" s="139">
        <f t="shared" si="31"/>
        <v>0</v>
      </c>
      <c r="G354" s="139">
        <f t="shared" si="32"/>
        <v>0</v>
      </c>
      <c r="H354" s="139">
        <f t="shared" si="29"/>
        <v>0</v>
      </c>
    </row>
    <row r="355" spans="2:9">
      <c r="B355" s="128" t="str">
        <f>$B$44</f>
        <v>Physical Training</v>
      </c>
      <c r="C355" s="139">
        <f t="shared" si="28"/>
        <v>0</v>
      </c>
      <c r="D355" s="139">
        <f t="shared" si="28"/>
        <v>0</v>
      </c>
      <c r="E355" s="139">
        <f t="shared" si="30"/>
        <v>0</v>
      </c>
      <c r="F355" s="139">
        <f t="shared" si="31"/>
        <v>0</v>
      </c>
      <c r="G355" s="139">
        <f t="shared" si="32"/>
        <v>0</v>
      </c>
      <c r="H355" s="139">
        <f t="shared" si="29"/>
        <v>0</v>
      </c>
    </row>
    <row r="356" spans="2:9">
      <c r="B356" s="128" t="str">
        <f>$B$45</f>
        <v>Health Services</v>
      </c>
      <c r="C356" s="139">
        <f t="shared" si="28"/>
        <v>9296.7766754440017</v>
      </c>
      <c r="D356" s="139">
        <f t="shared" si="28"/>
        <v>14931.285721773804</v>
      </c>
      <c r="E356" s="139">
        <f t="shared" si="30"/>
        <v>31307.345225438443</v>
      </c>
      <c r="F356" s="139">
        <f t="shared" si="31"/>
        <v>75968.608554442617</v>
      </c>
      <c r="G356" s="139">
        <f t="shared" si="32"/>
        <v>24909.858870774915</v>
      </c>
      <c r="H356" s="139">
        <f t="shared" si="29"/>
        <v>20093.163931613944</v>
      </c>
    </row>
    <row r="357" spans="2:9">
      <c r="B357" s="128" t="str">
        <f>$B$46</f>
        <v>Pharmacy</v>
      </c>
      <c r="C357" s="139">
        <f t="shared" si="28"/>
        <v>0</v>
      </c>
      <c r="D357" s="139">
        <f t="shared" si="28"/>
        <v>0</v>
      </c>
      <c r="E357" s="139">
        <f t="shared" si="30"/>
        <v>49407.728313791828</v>
      </c>
      <c r="F357" s="139">
        <f t="shared" si="31"/>
        <v>0</v>
      </c>
      <c r="G357" s="139">
        <f t="shared" si="32"/>
        <v>19585.078074601894</v>
      </c>
      <c r="H357" s="139">
        <f t="shared" si="29"/>
        <v>19753.250914296576</v>
      </c>
    </row>
    <row r="358" spans="2:9">
      <c r="B358" s="128" t="str">
        <f>$B$47</f>
        <v>Business Administration</v>
      </c>
      <c r="C358" s="139">
        <f t="shared" si="28"/>
        <v>10913.955267378695</v>
      </c>
      <c r="D358" s="139">
        <f t="shared" si="28"/>
        <v>17400.397104508378</v>
      </c>
      <c r="E358" s="139">
        <f t="shared" si="30"/>
        <v>18354.781732796346</v>
      </c>
      <c r="F358" s="139">
        <f t="shared" si="31"/>
        <v>130345.70814736564</v>
      </c>
      <c r="G358" s="139">
        <f t="shared" si="32"/>
        <v>0</v>
      </c>
      <c r="H358" s="139">
        <f t="shared" si="29"/>
        <v>17304.637505624542</v>
      </c>
    </row>
    <row r="359" spans="2:9">
      <c r="B359" s="128" t="str">
        <f>$B$48</f>
        <v>Optometry</v>
      </c>
      <c r="C359" s="139">
        <f t="shared" ref="C359:D363" si="33">C309*30</f>
        <v>0</v>
      </c>
      <c r="D359" s="139">
        <f t="shared" si="33"/>
        <v>0</v>
      </c>
      <c r="E359" s="139">
        <f t="shared" si="30"/>
        <v>0</v>
      </c>
      <c r="F359" s="139">
        <f t="shared" si="31"/>
        <v>0</v>
      </c>
      <c r="G359" s="139">
        <f t="shared" si="32"/>
        <v>0</v>
      </c>
      <c r="H359" s="139">
        <f t="shared" si="29"/>
        <v>0</v>
      </c>
    </row>
    <row r="360" spans="2:9">
      <c r="B360" s="128" t="str">
        <f>$B$49</f>
        <v>Teacher Ed-Practice Teaching</v>
      </c>
      <c r="C360" s="139">
        <f t="shared" si="33"/>
        <v>33173.303939755293</v>
      </c>
      <c r="D360" s="139">
        <f t="shared" si="33"/>
        <v>14047.563428542011</v>
      </c>
      <c r="E360" s="139">
        <f t="shared" si="30"/>
        <v>0</v>
      </c>
      <c r="F360" s="139">
        <f t="shared" si="31"/>
        <v>0</v>
      </c>
      <c r="G360" s="139">
        <f t="shared" si="32"/>
        <v>0</v>
      </c>
      <c r="H360" s="139">
        <f t="shared" si="29"/>
        <v>14198.755053136581</v>
      </c>
    </row>
    <row r="361" spans="2:9">
      <c r="B361" s="128" t="str">
        <f>$B$50</f>
        <v>Technology</v>
      </c>
      <c r="C361" s="139">
        <f t="shared" si="33"/>
        <v>7273.3679721400986</v>
      </c>
      <c r="D361" s="139">
        <f t="shared" si="33"/>
        <v>8939.713381900383</v>
      </c>
      <c r="E361" s="139">
        <f t="shared" si="30"/>
        <v>19968.978645566531</v>
      </c>
      <c r="F361" s="139">
        <f t="shared" si="31"/>
        <v>0</v>
      </c>
      <c r="G361" s="139">
        <f t="shared" si="32"/>
        <v>0</v>
      </c>
      <c r="H361" s="139">
        <f t="shared" si="29"/>
        <v>13585.363810988954</v>
      </c>
    </row>
    <row r="362" spans="2:9">
      <c r="B362" s="128" t="str">
        <f>$B$51</f>
        <v>Nursing</v>
      </c>
      <c r="C362" s="139">
        <f t="shared" si="33"/>
        <v>6354.8728381786541</v>
      </c>
      <c r="D362" s="139">
        <f t="shared" si="33"/>
        <v>14333.358257612699</v>
      </c>
      <c r="E362" s="139">
        <f t="shared" si="30"/>
        <v>16331.537429790184</v>
      </c>
      <c r="F362" s="139">
        <f t="shared" si="31"/>
        <v>21146.105539963297</v>
      </c>
      <c r="G362" s="139">
        <f t="shared" si="32"/>
        <v>0</v>
      </c>
      <c r="H362" s="139">
        <f t="shared" si="29"/>
        <v>13469.090296345834</v>
      </c>
    </row>
    <row r="363" spans="2:9">
      <c r="B363" s="131" t="str">
        <f>$B$52</f>
        <v>Totals</v>
      </c>
      <c r="C363" s="136">
        <f t="shared" si="33"/>
        <v>9356.8285864344471</v>
      </c>
      <c r="D363" s="136">
        <f t="shared" si="33"/>
        <v>17770.419590817241</v>
      </c>
      <c r="E363" s="136">
        <f t="shared" si="30"/>
        <v>33309.423480801845</v>
      </c>
      <c r="F363" s="136">
        <f t="shared" si="31"/>
        <v>73968.581865962231</v>
      </c>
      <c r="G363" s="136">
        <f t="shared" si="32"/>
        <v>20883.477495177169</v>
      </c>
      <c r="H363" s="136">
        <f t="shared" si="29"/>
        <v>17230.445767068501</v>
      </c>
      <c r="I363" s="351"/>
    </row>
  </sheetData>
  <mergeCells count="45">
    <mergeCell ref="B316:H316"/>
    <mergeCell ref="B341:H341"/>
    <mergeCell ref="B215:G215"/>
    <mergeCell ref="B216:H216"/>
    <mergeCell ref="B241:G241"/>
    <mergeCell ref="B264:H264"/>
    <mergeCell ref="B266:H266"/>
    <mergeCell ref="B291:H291"/>
    <mergeCell ref="I140:I141"/>
    <mergeCell ref="B165:G165"/>
    <mergeCell ref="B166:G166"/>
    <mergeCell ref="B190:G190"/>
    <mergeCell ref="B191:H191"/>
    <mergeCell ref="B89:G89"/>
    <mergeCell ref="B113:H113"/>
    <mergeCell ref="B114:G114"/>
    <mergeCell ref="B139:G139"/>
    <mergeCell ref="B140:F141"/>
    <mergeCell ref="B58:G58"/>
    <mergeCell ref="D83:F83"/>
    <mergeCell ref="B84:C84"/>
    <mergeCell ref="D84:F84"/>
    <mergeCell ref="B87:G87"/>
    <mergeCell ref="D27:F27"/>
    <mergeCell ref="B28:C28"/>
    <mergeCell ref="D28:F28"/>
    <mergeCell ref="D54:F54"/>
    <mergeCell ref="B55:C55"/>
    <mergeCell ref="D55:F55"/>
    <mergeCell ref="B16:E16"/>
    <mergeCell ref="B17:E17"/>
    <mergeCell ref="B18:E18"/>
    <mergeCell ref="D20:F20"/>
    <mergeCell ref="B21:C21"/>
    <mergeCell ref="D21:F21"/>
    <mergeCell ref="B11:H11"/>
    <mergeCell ref="B12:E12"/>
    <mergeCell ref="B13:E13"/>
    <mergeCell ref="B14:E14"/>
    <mergeCell ref="B15:E15"/>
    <mergeCell ref="B1:H1"/>
    <mergeCell ref="B2:H2"/>
    <mergeCell ref="B8:H8"/>
    <mergeCell ref="B9:G9"/>
    <mergeCell ref="B10:G10"/>
  </mergeCells>
  <conditionalFormatting sqref="C61:G80">
    <cfRule type="expression" dxfId="249" priority="6" stopIfTrue="1">
      <formula>C32=0</formula>
    </cfRule>
  </conditionalFormatting>
  <conditionalFormatting sqref="C91:G110">
    <cfRule type="expression" dxfId="248" priority="5" stopIfTrue="1">
      <formula>C32=0</formula>
    </cfRule>
  </conditionalFormatting>
  <conditionalFormatting sqref="C143:H162">
    <cfRule type="expression" dxfId="247" priority="3" stopIfTrue="1">
      <formula>C32=0</formula>
    </cfRule>
  </conditionalFormatting>
  <conditionalFormatting sqref="H143:H162">
    <cfRule type="expression" dxfId="246" priority="4" stopIfTrue="1">
      <formula>OR(AND(#REF!&gt;0,H143&gt;0,H61=0),AND(#REF!&gt;0,H143&gt;0,H32=0))</formula>
    </cfRule>
  </conditionalFormatting>
  <conditionalFormatting sqref="H143:H162">
    <cfRule type="expression" dxfId="245" priority="2" stopIfTrue="1">
      <formula>OR(AND(#REF!&gt;0,H143&gt;0,H61=0),AND(#REF!&gt;0,H143&gt;0,H32=0))</formula>
    </cfRule>
  </conditionalFormatting>
  <conditionalFormatting sqref="H143:H162">
    <cfRule type="expression" dxfId="244" priority="1"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FFC000"/>
    <pageSetUpPr fitToPage="1"/>
  </sheetPr>
  <dimension ref="B1:O363"/>
  <sheetViews>
    <sheetView showGridLines="0" showZeros="0" zoomScale="70" zoomScaleNormal="70" workbookViewId="0"/>
  </sheetViews>
  <sheetFormatPr defaultColWidth="9.109375" defaultRowHeight="13.8"/>
  <cols>
    <col min="1" max="1" width="1.88671875" style="107" customWidth="1"/>
    <col min="2" max="2" width="30.5546875" style="107" customWidth="1"/>
    <col min="3"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6384" width="9.109375" style="107"/>
  </cols>
  <sheetData>
    <row r="1" spans="2:8">
      <c r="B1" s="392" t="str">
        <f>'Relative Weights'!A1</f>
        <v>THECB Texas Public University Expenditure Study Fiscal Year 2022</v>
      </c>
      <c r="C1" s="392"/>
      <c r="D1" s="392"/>
      <c r="E1" s="392"/>
      <c r="F1" s="392"/>
      <c r="G1" s="392"/>
      <c r="H1" s="392"/>
    </row>
    <row r="2" spans="2:8">
      <c r="B2" s="393" t="str">
        <f>'Relative Weights'!A2</f>
        <v>Institution Survey for the Year Ended August 31, 2022</v>
      </c>
      <c r="C2" s="393"/>
      <c r="D2" s="393"/>
      <c r="E2" s="393"/>
      <c r="F2" s="393"/>
      <c r="G2" s="393"/>
      <c r="H2" s="393"/>
    </row>
    <row r="3" spans="2:8">
      <c r="B3" s="119" t="s">
        <v>802</v>
      </c>
      <c r="C3" s="119"/>
      <c r="D3" s="119"/>
      <c r="E3" s="119"/>
      <c r="F3" s="119"/>
      <c r="G3" s="119"/>
      <c r="H3" s="119"/>
    </row>
    <row r="4" spans="2:8">
      <c r="B4" s="294" t="s">
        <v>135</v>
      </c>
      <c r="C4" s="119"/>
      <c r="D4" s="119"/>
      <c r="E4" s="119"/>
      <c r="F4" s="119"/>
      <c r="G4" s="119"/>
      <c r="H4" s="119"/>
    </row>
    <row r="5" spans="2:8">
      <c r="B5" s="119"/>
      <c r="C5" s="119"/>
      <c r="D5" s="119"/>
      <c r="E5" s="119"/>
      <c r="F5" s="119"/>
      <c r="G5" s="119"/>
      <c r="H5" s="246"/>
    </row>
    <row r="6" spans="2:8">
      <c r="B6" s="295" t="s">
        <v>10</v>
      </c>
      <c r="C6" s="295"/>
      <c r="D6" s="295"/>
      <c r="E6" s="295"/>
      <c r="F6" s="295"/>
      <c r="G6" s="295"/>
      <c r="H6" s="296"/>
    </row>
    <row r="7" spans="2:8">
      <c r="B7" s="119"/>
      <c r="C7" s="119"/>
      <c r="D7" s="119"/>
      <c r="E7" s="119"/>
      <c r="F7" s="119"/>
      <c r="G7" s="119"/>
      <c r="H7" s="297"/>
    </row>
    <row r="8" spans="2:8" ht="129" customHeight="1">
      <c r="B8" s="381" t="s">
        <v>227</v>
      </c>
      <c r="C8" s="381"/>
      <c r="D8" s="381"/>
      <c r="E8" s="381"/>
      <c r="F8" s="381"/>
      <c r="G8" s="381"/>
      <c r="H8" s="381"/>
    </row>
    <row r="9" spans="2:8" ht="99.75" customHeight="1">
      <c r="B9" s="382" t="s">
        <v>41</v>
      </c>
      <c r="C9" s="382"/>
      <c r="D9" s="382"/>
      <c r="E9" s="382"/>
      <c r="F9" s="382"/>
      <c r="G9" s="382"/>
      <c r="H9" s="298"/>
    </row>
    <row r="10" spans="2:8">
      <c r="B10" s="392" t="s">
        <v>20</v>
      </c>
      <c r="C10" s="392"/>
      <c r="D10" s="392"/>
      <c r="E10" s="392"/>
      <c r="F10" s="392"/>
      <c r="G10" s="392"/>
      <c r="H10" s="298"/>
    </row>
    <row r="11" spans="2:8" ht="21" customHeight="1" thickBot="1">
      <c r="B11" s="382" t="s">
        <v>888</v>
      </c>
      <c r="C11" s="382"/>
      <c r="D11" s="382"/>
      <c r="E11" s="382"/>
      <c r="F11" s="382"/>
      <c r="G11" s="382"/>
      <c r="H11" s="382"/>
    </row>
    <row r="12" spans="2:8" ht="14.4" thickBot="1">
      <c r="B12" s="397" t="s">
        <v>16</v>
      </c>
      <c r="C12" s="398"/>
      <c r="D12" s="398"/>
      <c r="E12" s="398"/>
      <c r="F12" s="299"/>
      <c r="G12" s="300"/>
      <c r="H12" s="301" t="s">
        <v>17</v>
      </c>
    </row>
    <row r="13" spans="2:8">
      <c r="B13" s="399" t="s">
        <v>12</v>
      </c>
      <c r="C13" s="399"/>
      <c r="D13" s="399"/>
      <c r="E13" s="399"/>
      <c r="F13" s="354"/>
      <c r="G13" s="303"/>
      <c r="H13" s="355">
        <f>Data!$G6</f>
        <v>150825952</v>
      </c>
    </row>
    <row r="14" spans="2:8">
      <c r="B14" s="385" t="s">
        <v>13</v>
      </c>
      <c r="C14" s="385"/>
      <c r="D14" s="385"/>
      <c r="E14" s="385"/>
      <c r="F14" s="356"/>
      <c r="G14" s="303"/>
      <c r="H14" s="357">
        <f>Data!$H6</f>
        <v>38479746</v>
      </c>
    </row>
    <row r="15" spans="2:8">
      <c r="B15" s="385" t="s">
        <v>14</v>
      </c>
      <c r="C15" s="385"/>
      <c r="D15" s="385"/>
      <c r="E15" s="385"/>
      <c r="F15" s="356"/>
      <c r="G15" s="303"/>
      <c r="H15" s="357">
        <f>Data!$I6</f>
        <v>58889995</v>
      </c>
    </row>
    <row r="16" spans="2:8">
      <c r="B16" s="385" t="s">
        <v>18</v>
      </c>
      <c r="C16" s="385"/>
      <c r="D16" s="385"/>
      <c r="E16" s="385"/>
      <c r="F16" s="356"/>
      <c r="G16" s="303"/>
      <c r="H16" s="357">
        <f>Data!$J6</f>
        <v>36493075</v>
      </c>
    </row>
    <row r="17" spans="2:15">
      <c r="B17" s="385" t="s">
        <v>15</v>
      </c>
      <c r="C17" s="385"/>
      <c r="D17" s="385"/>
      <c r="E17" s="385"/>
      <c r="F17" s="356"/>
      <c r="G17" s="303"/>
      <c r="H17" s="357">
        <f>Data!$K6</f>
        <v>42437831</v>
      </c>
    </row>
    <row r="18" spans="2:15">
      <c r="B18" s="385" t="s">
        <v>1</v>
      </c>
      <c r="C18" s="385"/>
      <c r="D18" s="385"/>
      <c r="E18" s="385"/>
      <c r="F18" s="358"/>
      <c r="G18" s="303"/>
      <c r="H18" s="359">
        <f>SUM(H13:H17)</f>
        <v>327126599</v>
      </c>
    </row>
    <row r="19" spans="2:15" ht="13.5" customHeight="1">
      <c r="B19" s="308"/>
      <c r="D19" s="308"/>
      <c r="E19" s="308"/>
      <c r="F19" s="308"/>
      <c r="G19" s="308"/>
      <c r="H19" s="298"/>
    </row>
    <row r="20" spans="2:15" ht="13.5" customHeight="1">
      <c r="B20" s="308"/>
      <c r="D20" s="390" t="s">
        <v>22</v>
      </c>
      <c r="E20" s="390"/>
      <c r="F20" s="390"/>
      <c r="G20" s="309" t="s">
        <v>23</v>
      </c>
      <c r="H20" s="309" t="s">
        <v>24</v>
      </c>
    </row>
    <row r="21" spans="2:15">
      <c r="B21" s="388" t="s">
        <v>21</v>
      </c>
      <c r="C21" s="389"/>
      <c r="D21" s="384" t="str">
        <f>Data!L6</f>
        <v>Lilia St. Clair</v>
      </c>
      <c r="E21" s="384"/>
      <c r="F21" s="384"/>
      <c r="G21" s="310" t="str">
        <f>Data!M6</f>
        <v>956-665-7906</v>
      </c>
      <c r="H21" s="311" t="str">
        <f>Data!N6</f>
        <v>lilia.stclair@utrgv.edu</v>
      </c>
    </row>
    <row r="22" spans="2:15" ht="13.5" customHeight="1">
      <c r="B22" s="308"/>
      <c r="C22" s="308"/>
      <c r="D22" s="308"/>
      <c r="E22" s="308"/>
      <c r="F22" s="308"/>
      <c r="G22" s="308"/>
      <c r="H22" s="298"/>
    </row>
    <row r="23" spans="2:15" ht="13.5" customHeight="1" thickBot="1">
      <c r="B23" s="117" t="s">
        <v>937</v>
      </c>
      <c r="C23" s="308"/>
      <c r="D23" s="308"/>
      <c r="E23" s="308"/>
      <c r="F23" s="308"/>
      <c r="G23" s="308"/>
      <c r="H23" s="298"/>
    </row>
    <row r="24" spans="2:15" s="315" customFormat="1">
      <c r="B24" s="312"/>
      <c r="C24" s="123" t="s">
        <v>25</v>
      </c>
      <c r="D24" s="313" t="s">
        <v>26</v>
      </c>
      <c r="E24" s="313" t="s">
        <v>27</v>
      </c>
      <c r="F24" s="313" t="s">
        <v>28</v>
      </c>
      <c r="G24" s="313" t="s">
        <v>29</v>
      </c>
      <c r="H24" s="314" t="s">
        <v>30</v>
      </c>
    </row>
    <row r="25" spans="2:15" s="315" customFormat="1" ht="14.4" thickBot="1">
      <c r="B25" s="316" t="s">
        <v>680</v>
      </c>
      <c r="C25" s="317">
        <f>Data!O6</f>
        <v>10752</v>
      </c>
      <c r="D25" s="318">
        <f>Data!P6</f>
        <v>16102</v>
      </c>
      <c r="E25" s="318">
        <f>Data!Q6</f>
        <v>4444</v>
      </c>
      <c r="F25" s="318">
        <f>Data!R6</f>
        <v>420</v>
      </c>
      <c r="G25" s="318">
        <f>Data!S6</f>
        <v>0</v>
      </c>
      <c r="H25" s="319">
        <f>SUM(C25:G25)</f>
        <v>31718</v>
      </c>
    </row>
    <row r="26" spans="2:15">
      <c r="C26" s="320"/>
      <c r="D26" s="320"/>
      <c r="E26" s="320"/>
      <c r="F26" s="320"/>
      <c r="G26" s="320"/>
      <c r="H26" s="320"/>
      <c r="I26" s="320"/>
    </row>
    <row r="27" spans="2:15" ht="13.5" customHeight="1">
      <c r="B27" s="308"/>
      <c r="D27" s="390" t="s">
        <v>22</v>
      </c>
      <c r="E27" s="390"/>
      <c r="F27" s="390"/>
      <c r="G27" s="309" t="s">
        <v>23</v>
      </c>
      <c r="H27" s="309" t="s">
        <v>24</v>
      </c>
    </row>
    <row r="28" spans="2:15" ht="27.6">
      <c r="B28" s="388" t="s">
        <v>952</v>
      </c>
      <c r="C28" s="389"/>
      <c r="D28" s="384" t="str">
        <f>Data!T6</f>
        <v>Paredes, Marcelo</v>
      </c>
      <c r="E28" s="384"/>
      <c r="F28" s="384"/>
      <c r="G28" s="310" t="str">
        <f>Data!U6</f>
        <v>(956) 665-2383</v>
      </c>
      <c r="H28" s="311" t="str">
        <f>Data!V6</f>
        <v>marcelo.paredes@utrgv.edu</v>
      </c>
    </row>
    <row r="29" spans="2:15" ht="13.5" customHeight="1">
      <c r="B29" s="308"/>
      <c r="C29" s="308"/>
      <c r="D29" s="308"/>
      <c r="E29" s="308"/>
      <c r="F29" s="308"/>
      <c r="G29" s="308"/>
      <c r="H29" s="298"/>
    </row>
    <row r="30" spans="2:15" ht="14.4" thickBot="1">
      <c r="B30" s="117" t="s">
        <v>938</v>
      </c>
    </row>
    <row r="31" spans="2:15" ht="14.4" thickBot="1">
      <c r="B31" s="124" t="s">
        <v>31</v>
      </c>
      <c r="C31" s="125" t="s">
        <v>25</v>
      </c>
      <c r="D31" s="125" t="s">
        <v>26</v>
      </c>
      <c r="E31" s="125" t="s">
        <v>27</v>
      </c>
      <c r="F31" s="125" t="s">
        <v>28</v>
      </c>
      <c r="G31" s="125" t="s">
        <v>29</v>
      </c>
      <c r="H31" s="126" t="s">
        <v>30</v>
      </c>
    </row>
    <row r="32" spans="2:15">
      <c r="B32" s="128" t="s">
        <v>42</v>
      </c>
      <c r="C32" s="141">
        <f>Data!W6</f>
        <v>208521</v>
      </c>
      <c r="D32" s="141">
        <f>Data!AQ6</f>
        <v>102154</v>
      </c>
      <c r="E32" s="141">
        <f>Data!BK6</f>
        <v>25610</v>
      </c>
      <c r="F32" s="141">
        <f>Data!CE6</f>
        <v>700</v>
      </c>
      <c r="G32" s="141">
        <f>Data!CY6</f>
        <v>0</v>
      </c>
      <c r="H32" s="142">
        <f>SUM(C32:G32)</f>
        <v>336985</v>
      </c>
      <c r="O32" s="145"/>
    </row>
    <row r="33" spans="2:15">
      <c r="B33" s="130" t="s">
        <v>43</v>
      </c>
      <c r="C33" s="141">
        <f>Data!X6</f>
        <v>77152</v>
      </c>
      <c r="D33" s="141">
        <f>Data!AR6</f>
        <v>33900</v>
      </c>
      <c r="E33" s="141">
        <f>Data!BL6</f>
        <v>9716</v>
      </c>
      <c r="F33" s="141">
        <f>Data!CF6</f>
        <v>376</v>
      </c>
      <c r="G33" s="141">
        <f>Data!CZ6</f>
        <v>0</v>
      </c>
      <c r="H33" s="142">
        <f t="shared" ref="H33:H52" si="0">SUM(C33:G33)</f>
        <v>121144</v>
      </c>
      <c r="O33" s="145"/>
    </row>
    <row r="34" spans="2:15">
      <c r="B34" s="130" t="s">
        <v>44</v>
      </c>
      <c r="C34" s="141">
        <f>Data!Y6</f>
        <v>30964</v>
      </c>
      <c r="D34" s="141">
        <f>Data!AS6</f>
        <v>12492</v>
      </c>
      <c r="E34" s="141">
        <f>Data!BM6</f>
        <v>1010</v>
      </c>
      <c r="F34" s="141">
        <f>Data!CG6</f>
        <v>0</v>
      </c>
      <c r="G34" s="141">
        <f>Data!DA6</f>
        <v>0</v>
      </c>
      <c r="H34" s="142">
        <f t="shared" si="0"/>
        <v>44466</v>
      </c>
      <c r="O34" s="145"/>
    </row>
    <row r="35" spans="2:15">
      <c r="B35" s="130" t="s">
        <v>45</v>
      </c>
      <c r="C35" s="141">
        <f>Data!Z6</f>
        <v>5124</v>
      </c>
      <c r="D35" s="141">
        <f>Data!AT6</f>
        <v>28479</v>
      </c>
      <c r="E35" s="141">
        <f>Data!BN6</f>
        <v>10248</v>
      </c>
      <c r="F35" s="141">
        <f>Data!CH6</f>
        <v>3871</v>
      </c>
      <c r="G35" s="141">
        <f>Data!DB6</f>
        <v>0</v>
      </c>
      <c r="H35" s="142">
        <f t="shared" si="0"/>
        <v>47722</v>
      </c>
      <c r="O35" s="145"/>
    </row>
    <row r="36" spans="2:15">
      <c r="B36" s="130" t="s">
        <v>46</v>
      </c>
      <c r="C36" s="141">
        <f>Data!AA6</f>
        <v>31</v>
      </c>
      <c r="D36" s="141">
        <f>Data!AU6</f>
        <v>269</v>
      </c>
      <c r="E36" s="141">
        <f>Data!BO6</f>
        <v>150</v>
      </c>
      <c r="F36" s="141">
        <f>Data!CI6</f>
        <v>0</v>
      </c>
      <c r="G36" s="141">
        <f>Data!DC6</f>
        <v>0</v>
      </c>
      <c r="H36" s="142">
        <f t="shared" si="0"/>
        <v>450</v>
      </c>
      <c r="O36" s="145"/>
    </row>
    <row r="37" spans="2:15">
      <c r="B37" s="130" t="s">
        <v>47</v>
      </c>
      <c r="C37" s="141">
        <f>Data!AB6</f>
        <v>15167</v>
      </c>
      <c r="D37" s="141">
        <f>Data!AV6</f>
        <v>27425</v>
      </c>
      <c r="E37" s="141">
        <f>Data!BP6</f>
        <v>5271</v>
      </c>
      <c r="F37" s="141">
        <f>Data!CJ6</f>
        <v>33</v>
      </c>
      <c r="G37" s="141">
        <f>Data!DD6</f>
        <v>0</v>
      </c>
      <c r="H37" s="142">
        <f t="shared" si="0"/>
        <v>47896</v>
      </c>
      <c r="O37" s="145"/>
    </row>
    <row r="38" spans="2:15">
      <c r="B38" s="130" t="s">
        <v>48</v>
      </c>
      <c r="C38" s="141">
        <f>Data!AC6</f>
        <v>86</v>
      </c>
      <c r="D38" s="141">
        <f>Data!AW6</f>
        <v>766</v>
      </c>
      <c r="E38" s="141">
        <f>Data!BQ6</f>
        <v>0</v>
      </c>
      <c r="F38" s="141">
        <f>Data!CK6</f>
        <v>0</v>
      </c>
      <c r="G38" s="141">
        <f>Data!DE6</f>
        <v>0</v>
      </c>
      <c r="H38" s="142">
        <f t="shared" si="0"/>
        <v>852</v>
      </c>
      <c r="O38" s="145"/>
    </row>
    <row r="39" spans="2:15">
      <c r="B39" s="130" t="s">
        <v>49</v>
      </c>
      <c r="C39" s="141">
        <f>Data!AD6</f>
        <v>0</v>
      </c>
      <c r="D39" s="141">
        <f>Data!AX6</f>
        <v>0</v>
      </c>
      <c r="E39" s="141">
        <f>Data!BR6</f>
        <v>0</v>
      </c>
      <c r="F39" s="141">
        <f>Data!CL6</f>
        <v>0</v>
      </c>
      <c r="G39" s="141">
        <f>Data!DF6</f>
        <v>0</v>
      </c>
      <c r="H39" s="142">
        <f t="shared" si="0"/>
        <v>0</v>
      </c>
      <c r="O39" s="145"/>
    </row>
    <row r="40" spans="2:15">
      <c r="B40" s="130" t="s">
        <v>50</v>
      </c>
      <c r="C40" s="141">
        <f>Data!AE6</f>
        <v>1422</v>
      </c>
      <c r="D40" s="141">
        <f>Data!AY6</f>
        <v>5781</v>
      </c>
      <c r="E40" s="141">
        <f>Data!BS6</f>
        <v>7302</v>
      </c>
      <c r="F40" s="141">
        <f>Data!CM6</f>
        <v>0</v>
      </c>
      <c r="G40" s="141">
        <f>Data!DG6</f>
        <v>0</v>
      </c>
      <c r="H40" s="142">
        <f t="shared" si="0"/>
        <v>14505</v>
      </c>
      <c r="O40" s="145"/>
    </row>
    <row r="41" spans="2:15">
      <c r="B41" s="130" t="s">
        <v>51</v>
      </c>
      <c r="C41" s="141">
        <f>Data!AF6</f>
        <v>3</v>
      </c>
      <c r="D41" s="141">
        <f>Data!AZ6</f>
        <v>18</v>
      </c>
      <c r="E41" s="141">
        <f>Data!BT6</f>
        <v>0</v>
      </c>
      <c r="F41" s="141">
        <f>Data!CN6</f>
        <v>0</v>
      </c>
      <c r="G41" s="141">
        <f>Data!DH6</f>
        <v>0</v>
      </c>
      <c r="H41" s="142">
        <f t="shared" si="0"/>
        <v>21</v>
      </c>
      <c r="O41" s="145"/>
    </row>
    <row r="42" spans="2:15">
      <c r="B42" s="130" t="s">
        <v>52</v>
      </c>
      <c r="C42" s="141">
        <f>Data!AG6</f>
        <v>0</v>
      </c>
      <c r="D42" s="141">
        <f>Data!BA6</f>
        <v>0</v>
      </c>
      <c r="E42" s="141">
        <f>Data!BU6</f>
        <v>0</v>
      </c>
      <c r="F42" s="141">
        <f>Data!CO6</f>
        <v>0</v>
      </c>
      <c r="G42" s="141">
        <f>Data!DI6</f>
        <v>0</v>
      </c>
      <c r="H42" s="142">
        <f t="shared" si="0"/>
        <v>0</v>
      </c>
      <c r="O42" s="145"/>
    </row>
    <row r="43" spans="2:15">
      <c r="B43" s="130" t="s">
        <v>53</v>
      </c>
      <c r="C43" s="141">
        <f>Data!AH6</f>
        <v>0</v>
      </c>
      <c r="D43" s="141">
        <f>Data!BB6</f>
        <v>0</v>
      </c>
      <c r="E43" s="141">
        <f>Data!BV6</f>
        <v>0</v>
      </c>
      <c r="F43" s="141">
        <f>Data!CP6</f>
        <v>0</v>
      </c>
      <c r="G43" s="141">
        <f>Data!DJ6</f>
        <v>0</v>
      </c>
      <c r="H43" s="142">
        <f t="shared" si="0"/>
        <v>0</v>
      </c>
      <c r="O43" s="145"/>
    </row>
    <row r="44" spans="2:15">
      <c r="B44" s="130" t="s">
        <v>54</v>
      </c>
      <c r="C44" s="141">
        <f>Data!AI6</f>
        <v>0</v>
      </c>
      <c r="D44" s="141">
        <f>Data!BC6</f>
        <v>0</v>
      </c>
      <c r="E44" s="141">
        <f>Data!BW6</f>
        <v>0</v>
      </c>
      <c r="F44" s="141">
        <f>Data!CQ6</f>
        <v>0</v>
      </c>
      <c r="G44" s="141">
        <f>Data!DK6</f>
        <v>0</v>
      </c>
      <c r="H44" s="142">
        <f t="shared" si="0"/>
        <v>0</v>
      </c>
      <c r="O44" s="145"/>
    </row>
    <row r="45" spans="2:15">
      <c r="B45" s="130" t="s">
        <v>55</v>
      </c>
      <c r="C45" s="141">
        <f>Data!AJ6</f>
        <v>17797</v>
      </c>
      <c r="D45" s="141">
        <f>Data!BD6</f>
        <v>29509</v>
      </c>
      <c r="E45" s="141">
        <f>Data!BX6</f>
        <v>14425</v>
      </c>
      <c r="F45" s="141">
        <f>Data!CR6</f>
        <v>906</v>
      </c>
      <c r="G45" s="141">
        <f>Data!DL6</f>
        <v>0</v>
      </c>
      <c r="H45" s="142">
        <f t="shared" si="0"/>
        <v>62637</v>
      </c>
      <c r="O45" s="145"/>
    </row>
    <row r="46" spans="2:15">
      <c r="B46" s="130" t="s">
        <v>56</v>
      </c>
      <c r="C46" s="141">
        <f>Data!AK6</f>
        <v>0</v>
      </c>
      <c r="D46" s="141">
        <f>Data!BE6</f>
        <v>0</v>
      </c>
      <c r="E46" s="141">
        <f>Data!BY6</f>
        <v>0</v>
      </c>
      <c r="F46" s="141">
        <f>Data!CS6</f>
        <v>0</v>
      </c>
      <c r="G46" s="141">
        <f>Data!DM6</f>
        <v>0</v>
      </c>
      <c r="H46" s="142">
        <f t="shared" si="0"/>
        <v>0</v>
      </c>
      <c r="O46" s="145"/>
    </row>
    <row r="47" spans="2:15">
      <c r="B47" s="130" t="s">
        <v>57</v>
      </c>
      <c r="C47" s="141">
        <f>Data!AL6</f>
        <v>12561</v>
      </c>
      <c r="D47" s="141">
        <f>Data!BF6</f>
        <v>38877</v>
      </c>
      <c r="E47" s="141">
        <f>Data!BZ6</f>
        <v>14325</v>
      </c>
      <c r="F47" s="141">
        <f>Data!CT6</f>
        <v>393</v>
      </c>
      <c r="G47" s="141">
        <f>Data!DN6</f>
        <v>0</v>
      </c>
      <c r="H47" s="142">
        <f t="shared" si="0"/>
        <v>66156</v>
      </c>
      <c r="O47" s="145"/>
    </row>
    <row r="48" spans="2:15">
      <c r="B48" s="130" t="s">
        <v>58</v>
      </c>
      <c r="C48" s="141">
        <f>Data!AM6</f>
        <v>0</v>
      </c>
      <c r="D48" s="141">
        <f>Data!BG6</f>
        <v>0</v>
      </c>
      <c r="E48" s="141">
        <f>Data!CA6</f>
        <v>0</v>
      </c>
      <c r="F48" s="141">
        <f>Data!CU6</f>
        <v>0</v>
      </c>
      <c r="G48" s="141">
        <f>Data!DO6</f>
        <v>0</v>
      </c>
      <c r="H48" s="142">
        <f t="shared" si="0"/>
        <v>0</v>
      </c>
      <c r="O48" s="145"/>
    </row>
    <row r="49" spans="2:15">
      <c r="B49" s="130" t="s">
        <v>59</v>
      </c>
      <c r="C49" s="141">
        <f>Data!AN6</f>
        <v>0</v>
      </c>
      <c r="D49" s="141">
        <f>Data!BH6</f>
        <v>1705</v>
      </c>
      <c r="E49" s="141">
        <f>Data!CB6</f>
        <v>0</v>
      </c>
      <c r="F49" s="141">
        <f>Data!CV6</f>
        <v>0</v>
      </c>
      <c r="G49" s="141">
        <f>Data!DP6</f>
        <v>0</v>
      </c>
      <c r="H49" s="142">
        <f t="shared" si="0"/>
        <v>1705</v>
      </c>
      <c r="O49" s="145"/>
    </row>
    <row r="50" spans="2:15">
      <c r="B50" s="130" t="s">
        <v>60</v>
      </c>
      <c r="C50" s="141">
        <f>Data!AO6</f>
        <v>3805</v>
      </c>
      <c r="D50" s="141">
        <f>Data!BI6</f>
        <v>2199</v>
      </c>
      <c r="E50" s="141">
        <f>Data!CC6</f>
        <v>654</v>
      </c>
      <c r="F50" s="141">
        <f>Data!CW6</f>
        <v>0</v>
      </c>
      <c r="G50" s="141">
        <f>Data!DQ6</f>
        <v>0</v>
      </c>
      <c r="H50" s="142">
        <f t="shared" si="0"/>
        <v>6658</v>
      </c>
      <c r="O50" s="145"/>
    </row>
    <row r="51" spans="2:15">
      <c r="B51" s="130" t="s">
        <v>0</v>
      </c>
      <c r="C51" s="141">
        <f>Data!AP6</f>
        <v>38</v>
      </c>
      <c r="D51" s="141">
        <f>Data!BJ6</f>
        <v>10379</v>
      </c>
      <c r="E51" s="141">
        <f>Data!CD6</f>
        <v>1392</v>
      </c>
      <c r="F51" s="141">
        <f>Data!CX6</f>
        <v>0</v>
      </c>
      <c r="G51" s="141">
        <f>Data!DR6</f>
        <v>0</v>
      </c>
      <c r="H51" s="142">
        <f t="shared" si="0"/>
        <v>11809</v>
      </c>
      <c r="O51" s="145"/>
    </row>
    <row r="52" spans="2:15">
      <c r="B52" s="143" t="s">
        <v>33</v>
      </c>
      <c r="C52" s="142">
        <f>SUM(C32:C51)</f>
        <v>372671</v>
      </c>
      <c r="D52" s="142">
        <f>SUM(D32:D51)</f>
        <v>293953</v>
      </c>
      <c r="E52" s="142">
        <f>SUM(E32:E51)</f>
        <v>90103</v>
      </c>
      <c r="F52" s="142">
        <f>SUM(F32:F51)</f>
        <v>6279</v>
      </c>
      <c r="G52" s="142">
        <f>SUM(G32:G51)</f>
        <v>0</v>
      </c>
      <c r="H52" s="142">
        <f t="shared" si="0"/>
        <v>763006</v>
      </c>
    </row>
    <row r="53" spans="2:15">
      <c r="B53" s="144"/>
      <c r="C53" s="145"/>
      <c r="D53" s="145"/>
      <c r="E53" s="145"/>
      <c r="F53" s="145"/>
      <c r="G53" s="145"/>
      <c r="H53" s="145"/>
    </row>
    <row r="54" spans="2:15" ht="13.5" customHeight="1">
      <c r="B54" s="308"/>
      <c r="D54" s="390" t="s">
        <v>22</v>
      </c>
      <c r="E54" s="390"/>
      <c r="F54" s="390"/>
      <c r="G54" s="309" t="s">
        <v>23</v>
      </c>
      <c r="H54" s="309" t="s">
        <v>24</v>
      </c>
    </row>
    <row r="55" spans="2:15" ht="27.6">
      <c r="B55" s="388" t="s">
        <v>953</v>
      </c>
      <c r="C55" s="389"/>
      <c r="D55" s="384" t="str">
        <f>Data!T6</f>
        <v>Paredes, Marcelo</v>
      </c>
      <c r="E55" s="384"/>
      <c r="F55" s="384"/>
      <c r="G55" s="310" t="str">
        <f>Data!U6</f>
        <v>(956) 665-2383</v>
      </c>
      <c r="H55" s="311" t="str">
        <f>Data!V6</f>
        <v>marcelo.paredes@utrgv.edu</v>
      </c>
    </row>
    <row r="56" spans="2:15" ht="13.5" customHeight="1">
      <c r="B56" s="308"/>
      <c r="C56" s="308"/>
      <c r="D56" s="308"/>
      <c r="E56" s="308"/>
      <c r="F56" s="308"/>
      <c r="G56" s="308"/>
      <c r="H56" s="298"/>
    </row>
    <row r="57" spans="2:15">
      <c r="B57" s="117" t="s">
        <v>9</v>
      </c>
    </row>
    <row r="58" spans="2:15" ht="31.5" customHeight="1">
      <c r="B58" s="391" t="s">
        <v>39</v>
      </c>
      <c r="C58" s="391"/>
      <c r="D58" s="391"/>
      <c r="E58" s="391"/>
      <c r="F58" s="391"/>
      <c r="G58" s="391"/>
      <c r="H58" s="321"/>
    </row>
    <row r="59" spans="2:15" ht="8.25" customHeight="1" thickBot="1">
      <c r="B59" s="320"/>
    </row>
    <row r="60" spans="2:15" ht="14.4" thickBot="1">
      <c r="B60" s="124" t="s">
        <v>31</v>
      </c>
      <c r="C60" s="125" t="s">
        <v>25</v>
      </c>
      <c r="D60" s="125" t="s">
        <v>26</v>
      </c>
      <c r="E60" s="125" t="s">
        <v>27</v>
      </c>
      <c r="F60" s="125" t="s">
        <v>28</v>
      </c>
      <c r="G60" s="125" t="s">
        <v>29</v>
      </c>
      <c r="H60" s="126" t="s">
        <v>30</v>
      </c>
    </row>
    <row r="61" spans="2:15">
      <c r="B61" s="128" t="str">
        <f>$B$32</f>
        <v>Liberal Arts</v>
      </c>
      <c r="C61" s="322">
        <f>Data!DS6</f>
        <v>11267296.524507267</v>
      </c>
      <c r="D61" s="322">
        <f>Data!EM6</f>
        <v>7014920.1228272999</v>
      </c>
      <c r="E61" s="322">
        <f>Data!FG6</f>
        <v>4085563.5327914334</v>
      </c>
      <c r="F61" s="322">
        <f>Data!GA6</f>
        <v>296639.61339933536</v>
      </c>
      <c r="G61" s="322">
        <f>Data!GU6</f>
        <v>0</v>
      </c>
      <c r="H61" s="323">
        <f>SUM(C61:G61)</f>
        <v>22664419.793525334</v>
      </c>
    </row>
    <row r="62" spans="2:15">
      <c r="B62" s="128" t="str">
        <f>$B$33</f>
        <v>Science</v>
      </c>
      <c r="C62" s="322">
        <f>Data!DT6</f>
        <v>4159783.8977446626</v>
      </c>
      <c r="D62" s="322">
        <f>Data!EN6</f>
        <v>3198850.7416048464</v>
      </c>
      <c r="E62" s="322">
        <f>Data!FH6</f>
        <v>2853062.743691361</v>
      </c>
      <c r="F62" s="322">
        <f>Data!GB6</f>
        <v>204796.29252724789</v>
      </c>
      <c r="G62" s="322">
        <f>Data!GV6</f>
        <v>0</v>
      </c>
      <c r="H62" s="142">
        <f t="shared" ref="H62:H81" si="1">SUM(C62:G62)</f>
        <v>10416493.675568117</v>
      </c>
    </row>
    <row r="63" spans="2:15">
      <c r="B63" s="128" t="str">
        <f>$B$34</f>
        <v>Fine Arts</v>
      </c>
      <c r="C63" s="322">
        <f>Data!DU6</f>
        <v>2502774.9753642371</v>
      </c>
      <c r="D63" s="322">
        <f>Data!EO6</f>
        <v>1962963.1646669058</v>
      </c>
      <c r="E63" s="322">
        <f>Data!FI6</f>
        <v>311542.12235249393</v>
      </c>
      <c r="F63" s="322">
        <f>Data!GC6</f>
        <v>0</v>
      </c>
      <c r="G63" s="322">
        <f>Data!GW6</f>
        <v>0</v>
      </c>
      <c r="H63" s="142">
        <f t="shared" si="1"/>
        <v>4777280.262383637</v>
      </c>
    </row>
    <row r="64" spans="2:15">
      <c r="B64" s="128" t="str">
        <f>$B$35</f>
        <v>Teacher Education</v>
      </c>
      <c r="C64" s="322">
        <f>Data!DV6</f>
        <v>312538.36031040136</v>
      </c>
      <c r="D64" s="322">
        <f>Data!EP6</f>
        <v>1940711.5508197802</v>
      </c>
      <c r="E64" s="322">
        <f>Data!FJ6</f>
        <v>1224059.8351256847</v>
      </c>
      <c r="F64" s="322">
        <f>Data!GD6</f>
        <v>1188880.0426766262</v>
      </c>
      <c r="G64" s="322">
        <f>Data!GX6</f>
        <v>0</v>
      </c>
      <c r="H64" s="142">
        <f t="shared" si="1"/>
        <v>4666189.788932493</v>
      </c>
    </row>
    <row r="65" spans="2:8">
      <c r="B65" s="128" t="str">
        <f>$B$36</f>
        <v>Agriculture</v>
      </c>
      <c r="C65" s="322">
        <f>Data!DW6</f>
        <v>3358.2877537888608</v>
      </c>
      <c r="D65" s="322">
        <f>Data!EQ6</f>
        <v>30456.919622890844</v>
      </c>
      <c r="E65" s="322">
        <f>Data!FK6</f>
        <v>36629.692633928571</v>
      </c>
      <c r="F65" s="322">
        <f>Data!GE6</f>
        <v>0</v>
      </c>
      <c r="G65" s="322">
        <f>Data!GY6</f>
        <v>0</v>
      </c>
      <c r="H65" s="142">
        <f t="shared" si="1"/>
        <v>70444.900010608282</v>
      </c>
    </row>
    <row r="66" spans="2:8">
      <c r="B66" s="128" t="str">
        <f>$B$37</f>
        <v>Engineering</v>
      </c>
      <c r="C66" s="322">
        <f>Data!DX6</f>
        <v>1608512.4835687596</v>
      </c>
      <c r="D66" s="322">
        <f>Data!ER6</f>
        <v>3450096.7991252141</v>
      </c>
      <c r="E66" s="322">
        <f>Data!FL6</f>
        <v>1539411.0226649987</v>
      </c>
      <c r="F66" s="322">
        <f>Data!GF6</f>
        <v>33149.037627428741</v>
      </c>
      <c r="G66" s="322">
        <f>Data!GZ6</f>
        <v>0</v>
      </c>
      <c r="H66" s="142">
        <f t="shared" si="1"/>
        <v>6631169.3429864012</v>
      </c>
    </row>
    <row r="67" spans="2:8">
      <c r="B67" s="128" t="str">
        <f>$B$38</f>
        <v>Home Economics</v>
      </c>
      <c r="C67" s="322">
        <f>Data!DY6</f>
        <v>5776.4550241519328</v>
      </c>
      <c r="D67" s="322">
        <f>Data!ES6</f>
        <v>51852.56534476555</v>
      </c>
      <c r="E67" s="322">
        <f>Data!FM6</f>
        <v>0</v>
      </c>
      <c r="F67" s="322">
        <f>Data!GG6</f>
        <v>0</v>
      </c>
      <c r="G67" s="322">
        <f>Data!HA6</f>
        <v>0</v>
      </c>
      <c r="H67" s="142">
        <f t="shared" si="1"/>
        <v>57629.020368917481</v>
      </c>
    </row>
    <row r="68" spans="2:8">
      <c r="B68" s="128" t="str">
        <f>$B$39</f>
        <v>Law</v>
      </c>
      <c r="C68" s="322">
        <f>Data!DZ6</f>
        <v>0</v>
      </c>
      <c r="D68" s="322">
        <f>Data!ET6</f>
        <v>0</v>
      </c>
      <c r="E68" s="322">
        <f>Data!FN6</f>
        <v>0</v>
      </c>
      <c r="F68" s="322">
        <f>Data!GH6</f>
        <v>0</v>
      </c>
      <c r="G68" s="322">
        <f>Data!HB6</f>
        <v>0</v>
      </c>
      <c r="H68" s="142">
        <f t="shared" si="1"/>
        <v>0</v>
      </c>
    </row>
    <row r="69" spans="2:8">
      <c r="B69" s="128" t="str">
        <f>$B$40</f>
        <v>Social Service</v>
      </c>
      <c r="C69" s="322">
        <f>Data!EA6</f>
        <v>101718.6552920798</v>
      </c>
      <c r="D69" s="322">
        <f>Data!EU6</f>
        <v>565737.13734179409</v>
      </c>
      <c r="E69" s="322">
        <f>Data!FO6</f>
        <v>840895.56009339856</v>
      </c>
      <c r="F69" s="322">
        <f>Data!GI6</f>
        <v>0</v>
      </c>
      <c r="G69" s="322">
        <f>Data!HC6</f>
        <v>0</v>
      </c>
      <c r="H69" s="142">
        <f t="shared" si="1"/>
        <v>1508351.3527272725</v>
      </c>
    </row>
    <row r="70" spans="2:8">
      <c r="B70" s="128" t="str">
        <f>$B$41</f>
        <v>Library Science</v>
      </c>
      <c r="C70" s="322">
        <f>Data!EB6</f>
        <v>3756.3333333333335</v>
      </c>
      <c r="D70" s="322">
        <f>Data!EV6</f>
        <v>12995.314893617022</v>
      </c>
      <c r="E70" s="322">
        <f>Data!FP6</f>
        <v>0</v>
      </c>
      <c r="F70" s="322">
        <f>Data!GJ6</f>
        <v>0</v>
      </c>
      <c r="G70" s="322">
        <f>Data!HD6</f>
        <v>0</v>
      </c>
      <c r="H70" s="142">
        <f t="shared" si="1"/>
        <v>16751.648226950354</v>
      </c>
    </row>
    <row r="71" spans="2:8">
      <c r="B71" s="128" t="str">
        <f>$B$42</f>
        <v>Veterinary Science</v>
      </c>
      <c r="C71" s="322">
        <f>Data!EC6</f>
        <v>0</v>
      </c>
      <c r="D71" s="322">
        <f>Data!EW6</f>
        <v>0</v>
      </c>
      <c r="E71" s="322">
        <f>Data!FQ6</f>
        <v>0</v>
      </c>
      <c r="F71" s="322">
        <f>Data!GK6</f>
        <v>0</v>
      </c>
      <c r="G71" s="322">
        <f>Data!HE6</f>
        <v>0</v>
      </c>
      <c r="H71" s="142">
        <f t="shared" si="1"/>
        <v>0</v>
      </c>
    </row>
    <row r="72" spans="2:8">
      <c r="B72" s="128" t="str">
        <f>$B$43</f>
        <v>Vocational Training</v>
      </c>
      <c r="C72" s="322">
        <f>Data!ED6</f>
        <v>0</v>
      </c>
      <c r="D72" s="322">
        <f>Data!EX6</f>
        <v>0</v>
      </c>
      <c r="E72" s="322">
        <f>Data!FR6</f>
        <v>0</v>
      </c>
      <c r="F72" s="322">
        <f>Data!GL6</f>
        <v>0</v>
      </c>
      <c r="G72" s="322">
        <f>Data!HF6</f>
        <v>0</v>
      </c>
      <c r="H72" s="142">
        <f t="shared" si="1"/>
        <v>0</v>
      </c>
    </row>
    <row r="73" spans="2:8">
      <c r="B73" s="128" t="str">
        <f>$B$44</f>
        <v>Physical Training</v>
      </c>
      <c r="C73" s="322">
        <f>Data!EE6</f>
        <v>0</v>
      </c>
      <c r="D73" s="322">
        <f>Data!EY6</f>
        <v>0</v>
      </c>
      <c r="E73" s="322">
        <f>Data!FS6</f>
        <v>0</v>
      </c>
      <c r="F73" s="322">
        <f>Data!GM6</f>
        <v>0</v>
      </c>
      <c r="G73" s="322">
        <f>Data!HG6</f>
        <v>0</v>
      </c>
      <c r="H73" s="142">
        <f t="shared" si="1"/>
        <v>0</v>
      </c>
    </row>
    <row r="74" spans="2:8">
      <c r="B74" s="128" t="str">
        <f>$B$45</f>
        <v>Health Services</v>
      </c>
      <c r="C74" s="322">
        <f>Data!EF6</f>
        <v>764559.80936362722</v>
      </c>
      <c r="D74" s="322">
        <f>Data!EZ6</f>
        <v>2040439.4535650669</v>
      </c>
      <c r="E74" s="322">
        <f>Data!FT6</f>
        <v>2186791.2322845859</v>
      </c>
      <c r="F74" s="322">
        <f>Data!GN6</f>
        <v>468205.9165482723</v>
      </c>
      <c r="G74" s="322">
        <f>Data!HH6</f>
        <v>0</v>
      </c>
      <c r="H74" s="142">
        <f t="shared" si="1"/>
        <v>5459996.4117615521</v>
      </c>
    </row>
    <row r="75" spans="2:8">
      <c r="B75" s="128" t="str">
        <f>$B$46</f>
        <v>Pharmacy</v>
      </c>
      <c r="C75" s="322">
        <f>Data!EG6</f>
        <v>0</v>
      </c>
      <c r="D75" s="322">
        <f>Data!FA6</f>
        <v>0</v>
      </c>
      <c r="E75" s="322">
        <f>Data!FU6</f>
        <v>0</v>
      </c>
      <c r="F75" s="322">
        <f>Data!GO6</f>
        <v>0</v>
      </c>
      <c r="G75" s="322">
        <f>Data!HI6</f>
        <v>0</v>
      </c>
      <c r="H75" s="142">
        <f t="shared" si="1"/>
        <v>0</v>
      </c>
    </row>
    <row r="76" spans="2:8">
      <c r="B76" s="128" t="str">
        <f>$B$47</f>
        <v>Business Administration</v>
      </c>
      <c r="C76" s="322">
        <f>Data!EH6</f>
        <v>639931.49092184543</v>
      </c>
      <c r="D76" s="322">
        <f>Data!FB6</f>
        <v>4334440.0638078004</v>
      </c>
      <c r="E76" s="322">
        <f>Data!FV6</f>
        <v>2629071.1889697658</v>
      </c>
      <c r="F76" s="322">
        <f>Data!GP6</f>
        <v>768364.69494094979</v>
      </c>
      <c r="G76" s="322">
        <f>Data!HJ6</f>
        <v>0</v>
      </c>
      <c r="H76" s="142">
        <f t="shared" si="1"/>
        <v>8371807.4386403617</v>
      </c>
    </row>
    <row r="77" spans="2:8">
      <c r="B77" s="128" t="str">
        <f>$B$48</f>
        <v>Optometry</v>
      </c>
      <c r="C77" s="322">
        <f>Data!EI6</f>
        <v>0</v>
      </c>
      <c r="D77" s="322">
        <f>Data!FC6</f>
        <v>0</v>
      </c>
      <c r="E77" s="322">
        <f>Data!FW6</f>
        <v>0</v>
      </c>
      <c r="F77" s="322">
        <f>Data!GQ6</f>
        <v>0</v>
      </c>
      <c r="G77" s="322">
        <f>Data!HK6</f>
        <v>0</v>
      </c>
      <c r="H77" s="142">
        <f t="shared" si="1"/>
        <v>0</v>
      </c>
    </row>
    <row r="78" spans="2:8">
      <c r="B78" s="128" t="str">
        <f>$B$49</f>
        <v>Teacher Ed-Practice Teaching</v>
      </c>
      <c r="C78" s="322">
        <f>Data!EJ6</f>
        <v>0</v>
      </c>
      <c r="D78" s="322">
        <f>Data!FD6</f>
        <v>372249.31615719886</v>
      </c>
      <c r="E78" s="322">
        <f>Data!FX6</f>
        <v>0</v>
      </c>
      <c r="F78" s="322">
        <f>Data!GR6</f>
        <v>0</v>
      </c>
      <c r="G78" s="322">
        <f>Data!HL6</f>
        <v>0</v>
      </c>
      <c r="H78" s="142">
        <f t="shared" si="1"/>
        <v>372249.31615719886</v>
      </c>
    </row>
    <row r="79" spans="2:8">
      <c r="B79" s="128" t="str">
        <f>$B$50</f>
        <v>Technology</v>
      </c>
      <c r="C79" s="322">
        <f>Data!EK6</f>
        <v>363585.28478081489</v>
      </c>
      <c r="D79" s="322">
        <f>Data!FE6</f>
        <v>191232.53480537707</v>
      </c>
      <c r="E79" s="322">
        <f>Data!FY6</f>
        <v>104308.19315306807</v>
      </c>
      <c r="F79" s="322">
        <f>Data!GS6</f>
        <v>0</v>
      </c>
      <c r="G79" s="322">
        <f>Data!HM6</f>
        <v>0</v>
      </c>
      <c r="H79" s="142">
        <f t="shared" si="1"/>
        <v>659126.0127392601</v>
      </c>
    </row>
    <row r="80" spans="2:8">
      <c r="B80" s="128" t="str">
        <f>$B$51</f>
        <v>Nursing</v>
      </c>
      <c r="C80" s="322">
        <f>Data!EL6</f>
        <v>12269.657424290363</v>
      </c>
      <c r="D80" s="322">
        <f>Data!FF6</f>
        <v>2202791.6582560814</v>
      </c>
      <c r="E80" s="322">
        <f>Data!FZ6</f>
        <v>725260.8489593704</v>
      </c>
      <c r="F80" s="322">
        <f>Data!GT6</f>
        <v>0</v>
      </c>
      <c r="G80" s="322">
        <f>Data!HN6</f>
        <v>0</v>
      </c>
      <c r="H80" s="142">
        <f t="shared" si="1"/>
        <v>2940322.1646397421</v>
      </c>
    </row>
    <row r="81" spans="2:8">
      <c r="B81" s="131" t="str">
        <f>$B$52</f>
        <v>Totals</v>
      </c>
      <c r="C81" s="323">
        <f>SUM(C61:C80)</f>
        <v>21745862.215389255</v>
      </c>
      <c r="D81" s="323">
        <f>SUM(D61:D80)</f>
        <v>27369737.342838641</v>
      </c>
      <c r="E81" s="323">
        <f>SUM(E61:E80)</f>
        <v>16536595.972720088</v>
      </c>
      <c r="F81" s="323">
        <f>SUM(F61:F80)</f>
        <v>2960035.5977198603</v>
      </c>
      <c r="G81" s="323">
        <f>SUM(G61:G80)</f>
        <v>0</v>
      </c>
      <c r="H81" s="323">
        <f t="shared" si="1"/>
        <v>68612231.128667846</v>
      </c>
    </row>
    <row r="82" spans="2:8">
      <c r="B82" s="144"/>
      <c r="C82" s="324"/>
      <c r="D82" s="324"/>
      <c r="E82" s="324"/>
      <c r="F82" s="324"/>
      <c r="G82" s="324"/>
      <c r="H82" s="325"/>
    </row>
    <row r="83" spans="2:8" ht="13.5" customHeight="1">
      <c r="B83" s="308"/>
      <c r="D83" s="390" t="s">
        <v>22</v>
      </c>
      <c r="E83" s="390"/>
      <c r="F83" s="390"/>
      <c r="G83" s="309" t="s">
        <v>23</v>
      </c>
      <c r="H83" s="309" t="s">
        <v>24</v>
      </c>
    </row>
    <row r="84" spans="2:8" ht="27.6">
      <c r="B84" s="388" t="s">
        <v>38</v>
      </c>
      <c r="C84" s="389"/>
      <c r="D84" s="384" t="str">
        <f>Data!T6</f>
        <v>Paredes, Marcelo</v>
      </c>
      <c r="E84" s="384"/>
      <c r="F84" s="384"/>
      <c r="G84" s="310" t="str">
        <f>Data!U6</f>
        <v>(956) 665-2383</v>
      </c>
      <c r="H84" s="311" t="str">
        <f>Data!V6</f>
        <v>marcelo.paredes@utrgv.edu</v>
      </c>
    </row>
    <row r="85" spans="2:8" ht="13.5" customHeight="1">
      <c r="B85" s="308"/>
      <c r="C85" s="308"/>
      <c r="D85" s="308"/>
      <c r="E85" s="308"/>
      <c r="F85" s="308"/>
      <c r="G85" s="308"/>
      <c r="H85" s="298"/>
    </row>
    <row r="86" spans="2:8">
      <c r="B86" s="120" t="s">
        <v>32</v>
      </c>
      <c r="C86" s="326"/>
      <c r="D86" s="326"/>
      <c r="E86" s="326"/>
      <c r="F86" s="326"/>
      <c r="G86" s="326"/>
      <c r="H86" s="122">
        <f>H13+H14</f>
        <v>189305698</v>
      </c>
    </row>
    <row r="87" spans="2:8" ht="42.75" customHeight="1">
      <c r="B87" s="382" t="s">
        <v>8</v>
      </c>
      <c r="C87" s="382"/>
      <c r="D87" s="382"/>
      <c r="E87" s="382"/>
      <c r="F87" s="382"/>
      <c r="G87" s="382"/>
      <c r="H87" s="321"/>
    </row>
    <row r="88" spans="2:8">
      <c r="B88" s="120" t="s">
        <v>5</v>
      </c>
      <c r="C88" s="327"/>
      <c r="D88" s="327"/>
      <c r="E88" s="327"/>
      <c r="F88" s="327"/>
      <c r="G88" s="327"/>
      <c r="H88" s="122"/>
    </row>
    <row r="89" spans="2:8" ht="98.25" customHeight="1" thickBot="1">
      <c r="B89" s="383" t="s">
        <v>228</v>
      </c>
      <c r="C89" s="383"/>
      <c r="D89" s="383"/>
      <c r="E89" s="383"/>
      <c r="F89" s="383"/>
      <c r="G89" s="383"/>
      <c r="H89" s="328"/>
    </row>
    <row r="90" spans="2:8" ht="14.4" thickBot="1">
      <c r="B90" s="124" t="s">
        <v>31</v>
      </c>
      <c r="C90" s="125" t="s">
        <v>25</v>
      </c>
      <c r="D90" s="125" t="s">
        <v>26</v>
      </c>
      <c r="E90" s="125" t="s">
        <v>27</v>
      </c>
      <c r="F90" s="125" t="s">
        <v>28</v>
      </c>
      <c r="G90" s="125" t="s">
        <v>29</v>
      </c>
      <c r="H90" s="126" t="s">
        <v>30</v>
      </c>
    </row>
    <row r="91" spans="2:8">
      <c r="B91" s="128" t="str">
        <f>$B$32</f>
        <v>Liberal Arts</v>
      </c>
      <c r="C91" s="329">
        <f>Data!HR6</f>
        <v>174983.88</v>
      </c>
      <c r="D91" s="329">
        <f>Data!IL6</f>
        <v>0</v>
      </c>
      <c r="E91" s="329">
        <f>Data!JF6</f>
        <v>0</v>
      </c>
      <c r="F91" s="329">
        <f>Data!JZ6</f>
        <v>0</v>
      </c>
      <c r="G91" s="329">
        <f>Data!KT6</f>
        <v>0</v>
      </c>
      <c r="H91" s="134">
        <f t="shared" ref="H91:H111" si="2">SUM(C91:G91)</f>
        <v>174983.88</v>
      </c>
    </row>
    <row r="92" spans="2:8">
      <c r="B92" s="128" t="str">
        <f>$B$33</f>
        <v>Science</v>
      </c>
      <c r="C92" s="329">
        <f>Data!HS6</f>
        <v>951948.3600000001</v>
      </c>
      <c r="D92" s="329">
        <f>Data!IM6</f>
        <v>160354.5</v>
      </c>
      <c r="E92" s="329">
        <f>Data!JG6</f>
        <v>27500</v>
      </c>
      <c r="F92" s="329">
        <f>Data!KA6</f>
        <v>0</v>
      </c>
      <c r="G92" s="329">
        <f>Data!KU6</f>
        <v>0</v>
      </c>
      <c r="H92" s="137">
        <f t="shared" si="2"/>
        <v>1139802.8600000001</v>
      </c>
    </row>
    <row r="93" spans="2:8">
      <c r="B93" s="128" t="str">
        <f>$B$34</f>
        <v>Fine Arts</v>
      </c>
      <c r="C93" s="329">
        <f>Data!HT6</f>
        <v>16491.669999999998</v>
      </c>
      <c r="D93" s="329">
        <f>Data!IN6</f>
        <v>12666.68</v>
      </c>
      <c r="E93" s="329">
        <f>Data!JH6</f>
        <v>0</v>
      </c>
      <c r="F93" s="329">
        <f>Data!KB6</f>
        <v>0</v>
      </c>
      <c r="G93" s="329">
        <f>Data!KV6</f>
        <v>0</v>
      </c>
      <c r="H93" s="137">
        <f t="shared" si="2"/>
        <v>29158.35</v>
      </c>
    </row>
    <row r="94" spans="2:8">
      <c r="B94" s="128" t="str">
        <f>$B$35</f>
        <v>Teacher Education</v>
      </c>
      <c r="C94" s="329">
        <f>Data!HU6</f>
        <v>0</v>
      </c>
      <c r="D94" s="329">
        <f>Data!IO6</f>
        <v>0</v>
      </c>
      <c r="E94" s="329">
        <f>Data!JI6</f>
        <v>0</v>
      </c>
      <c r="F94" s="329">
        <f>Data!KC6</f>
        <v>0</v>
      </c>
      <c r="G94" s="329">
        <f>Data!KW6</f>
        <v>0</v>
      </c>
      <c r="H94" s="137">
        <f t="shared" si="2"/>
        <v>0</v>
      </c>
    </row>
    <row r="95" spans="2:8">
      <c r="B95" s="128" t="str">
        <f>$B$36</f>
        <v>Agriculture</v>
      </c>
      <c r="C95" s="329">
        <f>Data!HV6</f>
        <v>0</v>
      </c>
      <c r="D95" s="329">
        <f>Data!IP6</f>
        <v>0</v>
      </c>
      <c r="E95" s="329">
        <f>Data!JJ6</f>
        <v>0</v>
      </c>
      <c r="F95" s="329">
        <f>Data!KD6</f>
        <v>0</v>
      </c>
      <c r="G95" s="329">
        <f>Data!KX6</f>
        <v>0</v>
      </c>
      <c r="H95" s="137">
        <f t="shared" si="2"/>
        <v>0</v>
      </c>
    </row>
    <row r="96" spans="2:8">
      <c r="B96" s="128" t="str">
        <f>$B$37</f>
        <v>Engineering</v>
      </c>
      <c r="C96" s="329">
        <f>Data!HW6</f>
        <v>86693.849999999991</v>
      </c>
      <c r="D96" s="329">
        <f>Data!IQ6</f>
        <v>202043.01</v>
      </c>
      <c r="E96" s="329">
        <f>Data!JK6</f>
        <v>18125</v>
      </c>
      <c r="F96" s="329">
        <f>Data!KE6</f>
        <v>0</v>
      </c>
      <c r="G96" s="329">
        <f>Data!KY6</f>
        <v>0</v>
      </c>
      <c r="H96" s="137">
        <f t="shared" si="2"/>
        <v>306861.86</v>
      </c>
    </row>
    <row r="97" spans="2:8">
      <c r="B97" s="128" t="str">
        <f>$B$38</f>
        <v>Home Economics</v>
      </c>
      <c r="C97" s="329">
        <f>Data!HX6</f>
        <v>0</v>
      </c>
      <c r="D97" s="329">
        <f>Data!IR6</f>
        <v>0</v>
      </c>
      <c r="E97" s="329">
        <f>Data!JL6</f>
        <v>0</v>
      </c>
      <c r="F97" s="329">
        <f>Data!KF6</f>
        <v>0</v>
      </c>
      <c r="G97" s="329">
        <f>Data!KZ6</f>
        <v>0</v>
      </c>
      <c r="H97" s="137">
        <f t="shared" si="2"/>
        <v>0</v>
      </c>
    </row>
    <row r="98" spans="2:8">
      <c r="B98" s="128" t="str">
        <f>$B$39</f>
        <v>Law</v>
      </c>
      <c r="C98" s="329">
        <f>Data!HY6</f>
        <v>0</v>
      </c>
      <c r="D98" s="329">
        <f>Data!IS6</f>
        <v>0</v>
      </c>
      <c r="E98" s="329">
        <f>Data!JM6</f>
        <v>0</v>
      </c>
      <c r="F98" s="329">
        <f>Data!KG6</f>
        <v>0</v>
      </c>
      <c r="G98" s="329">
        <f>Data!LA6</f>
        <v>0</v>
      </c>
      <c r="H98" s="137">
        <f t="shared" si="2"/>
        <v>0</v>
      </c>
    </row>
    <row r="99" spans="2:8">
      <c r="B99" s="128" t="str">
        <f>$B$40</f>
        <v>Social Service</v>
      </c>
      <c r="C99" s="329">
        <f>Data!HZ6</f>
        <v>0</v>
      </c>
      <c r="D99" s="329">
        <f>Data!IT6</f>
        <v>0</v>
      </c>
      <c r="E99" s="329">
        <f>Data!JN6</f>
        <v>0</v>
      </c>
      <c r="F99" s="329">
        <f>Data!KH6</f>
        <v>0</v>
      </c>
      <c r="G99" s="329">
        <f>Data!LB6</f>
        <v>0</v>
      </c>
      <c r="H99" s="137">
        <f t="shared" si="2"/>
        <v>0</v>
      </c>
    </row>
    <row r="100" spans="2:8">
      <c r="B100" s="128" t="str">
        <f>$B$41</f>
        <v>Library Science</v>
      </c>
      <c r="C100" s="329">
        <f>Data!IA6</f>
        <v>0</v>
      </c>
      <c r="D100" s="329">
        <f>Data!IU6</f>
        <v>0</v>
      </c>
      <c r="E100" s="329">
        <f>Data!JO6</f>
        <v>0</v>
      </c>
      <c r="F100" s="329">
        <f>Data!KI6</f>
        <v>0</v>
      </c>
      <c r="G100" s="329">
        <f>Data!LC6</f>
        <v>0</v>
      </c>
      <c r="H100" s="137">
        <f t="shared" si="2"/>
        <v>0</v>
      </c>
    </row>
    <row r="101" spans="2:8">
      <c r="B101" s="128" t="str">
        <f>$B$42</f>
        <v>Veterinary Science</v>
      </c>
      <c r="C101" s="329">
        <f>Data!IB6</f>
        <v>0</v>
      </c>
      <c r="D101" s="329">
        <f>Data!IV6</f>
        <v>0</v>
      </c>
      <c r="E101" s="329">
        <f>Data!JP6</f>
        <v>0</v>
      </c>
      <c r="F101" s="329">
        <f>Data!KJ6</f>
        <v>0</v>
      </c>
      <c r="G101" s="329">
        <f>Data!LD6</f>
        <v>0</v>
      </c>
      <c r="H101" s="137">
        <f t="shared" si="2"/>
        <v>0</v>
      </c>
    </row>
    <row r="102" spans="2:8">
      <c r="B102" s="128" t="str">
        <f>$B$43</f>
        <v>Vocational Training</v>
      </c>
      <c r="C102" s="329">
        <f>Data!IC6</f>
        <v>0</v>
      </c>
      <c r="D102" s="329">
        <f>Data!IW6</f>
        <v>0</v>
      </c>
      <c r="E102" s="329">
        <f>Data!JQ6</f>
        <v>0</v>
      </c>
      <c r="F102" s="329">
        <f>Data!KK6</f>
        <v>0</v>
      </c>
      <c r="G102" s="329">
        <f>Data!LE6</f>
        <v>0</v>
      </c>
      <c r="H102" s="137">
        <f t="shared" si="2"/>
        <v>0</v>
      </c>
    </row>
    <row r="103" spans="2:8">
      <c r="B103" s="128" t="str">
        <f>$B$44</f>
        <v>Physical Training</v>
      </c>
      <c r="C103" s="329">
        <f>Data!ID6</f>
        <v>0</v>
      </c>
      <c r="D103" s="329">
        <f>Data!IX6</f>
        <v>0</v>
      </c>
      <c r="E103" s="329">
        <f>Data!JR6</f>
        <v>0</v>
      </c>
      <c r="F103" s="329">
        <f>Data!KL6</f>
        <v>0</v>
      </c>
      <c r="G103" s="329">
        <f>Data!LF6</f>
        <v>0</v>
      </c>
      <c r="H103" s="137">
        <f t="shared" si="2"/>
        <v>0</v>
      </c>
    </row>
    <row r="104" spans="2:8">
      <c r="B104" s="128" t="str">
        <f>$B$45</f>
        <v>Health Services</v>
      </c>
      <c r="C104" s="329">
        <f>Data!IE6</f>
        <v>0</v>
      </c>
      <c r="D104" s="329">
        <f>Data!IY6</f>
        <v>5000</v>
      </c>
      <c r="E104" s="329">
        <f>Data!JS6</f>
        <v>0</v>
      </c>
      <c r="F104" s="329">
        <f>Data!KM6</f>
        <v>0</v>
      </c>
      <c r="G104" s="329">
        <f>Data!LG6</f>
        <v>0</v>
      </c>
      <c r="H104" s="137">
        <f t="shared" si="2"/>
        <v>5000</v>
      </c>
    </row>
    <row r="105" spans="2:8">
      <c r="B105" s="128" t="str">
        <f>$B$46</f>
        <v>Pharmacy</v>
      </c>
      <c r="C105" s="329">
        <f>Data!IF6</f>
        <v>0</v>
      </c>
      <c r="D105" s="329">
        <f>Data!IZ6</f>
        <v>0</v>
      </c>
      <c r="E105" s="329">
        <f>Data!JT6</f>
        <v>0</v>
      </c>
      <c r="F105" s="329">
        <f>Data!KN6</f>
        <v>0</v>
      </c>
      <c r="G105" s="329">
        <f>Data!LH6</f>
        <v>0</v>
      </c>
      <c r="H105" s="137">
        <f t="shared" si="2"/>
        <v>0</v>
      </c>
    </row>
    <row r="106" spans="2:8">
      <c r="B106" s="128" t="str">
        <f>$B$47</f>
        <v>Business Administration</v>
      </c>
      <c r="C106" s="329">
        <f>Data!IG6</f>
        <v>0</v>
      </c>
      <c r="D106" s="329">
        <f>Data!JA6</f>
        <v>13647.33</v>
      </c>
      <c r="E106" s="329">
        <f>Data!JU6</f>
        <v>13750</v>
      </c>
      <c r="F106" s="329">
        <f>Data!KO6</f>
        <v>0</v>
      </c>
      <c r="G106" s="329">
        <f>Data!LI6</f>
        <v>0</v>
      </c>
      <c r="H106" s="137">
        <f t="shared" si="2"/>
        <v>27397.33</v>
      </c>
    </row>
    <row r="107" spans="2:8">
      <c r="B107" s="128" t="str">
        <f>$B$48</f>
        <v>Optometry</v>
      </c>
      <c r="C107" s="329">
        <f>Data!IH6</f>
        <v>0</v>
      </c>
      <c r="D107" s="329">
        <f>Data!JB6</f>
        <v>0</v>
      </c>
      <c r="E107" s="329">
        <f>Data!JV6</f>
        <v>0</v>
      </c>
      <c r="F107" s="329">
        <f>Data!KP6</f>
        <v>0</v>
      </c>
      <c r="G107" s="329">
        <f>Data!LJ6</f>
        <v>0</v>
      </c>
      <c r="H107" s="137">
        <f t="shared" si="2"/>
        <v>0</v>
      </c>
    </row>
    <row r="108" spans="2:8">
      <c r="B108" s="128" t="str">
        <f>$B$49</f>
        <v>Teacher Ed-Practice Teaching</v>
      </c>
      <c r="C108" s="329">
        <f>Data!II6</f>
        <v>0</v>
      </c>
      <c r="D108" s="329">
        <f>Data!JC6</f>
        <v>0</v>
      </c>
      <c r="E108" s="329">
        <f>Data!JW6</f>
        <v>0</v>
      </c>
      <c r="F108" s="329">
        <f>Data!KQ6</f>
        <v>0</v>
      </c>
      <c r="G108" s="329">
        <f>Data!LK6</f>
        <v>0</v>
      </c>
      <c r="H108" s="137">
        <f t="shared" si="2"/>
        <v>0</v>
      </c>
    </row>
    <row r="109" spans="2:8">
      <c r="B109" s="128" t="str">
        <f>$B$50</f>
        <v>Technology</v>
      </c>
      <c r="C109" s="329">
        <f>Data!IJ6</f>
        <v>0</v>
      </c>
      <c r="D109" s="329">
        <f>Data!JD6</f>
        <v>0</v>
      </c>
      <c r="E109" s="329">
        <f>Data!JX6</f>
        <v>0</v>
      </c>
      <c r="F109" s="329">
        <f>Data!KR6</f>
        <v>0</v>
      </c>
      <c r="G109" s="329">
        <f>Data!LL6</f>
        <v>0</v>
      </c>
      <c r="H109" s="137">
        <f t="shared" si="2"/>
        <v>0</v>
      </c>
    </row>
    <row r="110" spans="2:8">
      <c r="B110" s="128" t="str">
        <f>$B$51</f>
        <v>Nursing</v>
      </c>
      <c r="C110" s="329">
        <f>Data!IK6</f>
        <v>0</v>
      </c>
      <c r="D110" s="329">
        <f>Data!JE6</f>
        <v>0</v>
      </c>
      <c r="E110" s="329">
        <f>Data!JY6</f>
        <v>0</v>
      </c>
      <c r="F110" s="329">
        <f>Data!KS6</f>
        <v>0</v>
      </c>
      <c r="G110" s="329">
        <f>Data!HPM6</f>
        <v>0</v>
      </c>
      <c r="H110" s="137">
        <f t="shared" si="2"/>
        <v>0</v>
      </c>
    </row>
    <row r="111" spans="2:8">
      <c r="B111" s="131" t="str">
        <f>$B$52</f>
        <v>Totals</v>
      </c>
      <c r="C111" s="134">
        <f>SUM(C91:C110)</f>
        <v>1230117.7600000002</v>
      </c>
      <c r="D111" s="134">
        <f>SUM(D91:D110)</f>
        <v>393711.52</v>
      </c>
      <c r="E111" s="134">
        <f>SUM(E91:E110)</f>
        <v>59375</v>
      </c>
      <c r="F111" s="134">
        <f>SUM(F91:F110)</f>
        <v>0</v>
      </c>
      <c r="G111" s="134">
        <f>SUM(G91:G110)</f>
        <v>0</v>
      </c>
      <c r="H111" s="134">
        <f t="shared" si="2"/>
        <v>1683204.2800000003</v>
      </c>
    </row>
    <row r="112" spans="2:8">
      <c r="B112" s="330"/>
      <c r="C112" s="331"/>
      <c r="D112" s="331"/>
      <c r="E112" s="331"/>
      <c r="F112" s="331"/>
      <c r="G112" s="331"/>
      <c r="H112" s="332"/>
    </row>
    <row r="113" spans="2:8" ht="14.25" customHeight="1">
      <c r="B113" s="395" t="s">
        <v>62</v>
      </c>
      <c r="C113" s="395"/>
      <c r="D113" s="395"/>
      <c r="E113" s="395"/>
      <c r="F113" s="395"/>
      <c r="G113" s="395"/>
      <c r="H113" s="395"/>
    </row>
    <row r="114" spans="2:8" ht="36.75" customHeight="1" thickBot="1">
      <c r="B114" s="394" t="s">
        <v>36</v>
      </c>
      <c r="C114" s="394"/>
      <c r="D114" s="394"/>
      <c r="E114" s="394"/>
      <c r="F114" s="394"/>
      <c r="G114" s="394"/>
      <c r="H114" s="328"/>
    </row>
    <row r="115" spans="2:8" ht="14.4" thickBot="1">
      <c r="B115" s="124" t="s">
        <v>31</v>
      </c>
      <c r="C115" s="125" t="s">
        <v>25</v>
      </c>
      <c r="D115" s="125" t="s">
        <v>26</v>
      </c>
      <c r="E115" s="125" t="s">
        <v>27</v>
      </c>
      <c r="F115" s="125" t="s">
        <v>28</v>
      </c>
      <c r="G115" s="125" t="s">
        <v>29</v>
      </c>
      <c r="H115" s="126" t="s">
        <v>30</v>
      </c>
    </row>
    <row r="116" spans="2:8">
      <c r="B116" s="128" t="str">
        <f>$B$32</f>
        <v>Liberal Arts</v>
      </c>
      <c r="C116" s="323">
        <f t="shared" ref="C116:G131" si="3">C91+C61</f>
        <v>11442280.404507268</v>
      </c>
      <c r="D116" s="323">
        <f t="shared" si="3"/>
        <v>7014920.1228272999</v>
      </c>
      <c r="E116" s="323">
        <f t="shared" si="3"/>
        <v>4085563.5327914334</v>
      </c>
      <c r="F116" s="323">
        <f t="shared" si="3"/>
        <v>296639.61339933536</v>
      </c>
      <c r="G116" s="323">
        <f t="shared" si="3"/>
        <v>0</v>
      </c>
      <c r="H116" s="134">
        <f t="shared" ref="H116:H136" si="4">SUM(C116:G116)</f>
        <v>22839403.673525333</v>
      </c>
    </row>
    <row r="117" spans="2:8">
      <c r="B117" s="128" t="str">
        <f>$B$33</f>
        <v>Science</v>
      </c>
      <c r="C117" s="142">
        <f t="shared" si="3"/>
        <v>5111732.2577446625</v>
      </c>
      <c r="D117" s="142">
        <f t="shared" si="3"/>
        <v>3359205.2416048464</v>
      </c>
      <c r="E117" s="142">
        <f t="shared" si="3"/>
        <v>2880562.743691361</v>
      </c>
      <c r="F117" s="142">
        <f t="shared" si="3"/>
        <v>204796.29252724789</v>
      </c>
      <c r="G117" s="142">
        <f t="shared" si="3"/>
        <v>0</v>
      </c>
      <c r="H117" s="137">
        <f t="shared" si="4"/>
        <v>11556296.535568116</v>
      </c>
    </row>
    <row r="118" spans="2:8">
      <c r="B118" s="128" t="str">
        <f>$B$34</f>
        <v>Fine Arts</v>
      </c>
      <c r="C118" s="142">
        <f t="shared" si="3"/>
        <v>2519266.645364237</v>
      </c>
      <c r="D118" s="142">
        <f t="shared" si="3"/>
        <v>1975629.8446669057</v>
      </c>
      <c r="E118" s="142">
        <f t="shared" si="3"/>
        <v>311542.12235249393</v>
      </c>
      <c r="F118" s="142">
        <f t="shared" si="3"/>
        <v>0</v>
      </c>
      <c r="G118" s="142">
        <f t="shared" si="3"/>
        <v>0</v>
      </c>
      <c r="H118" s="137">
        <f t="shared" si="4"/>
        <v>4806438.6123836366</v>
      </c>
    </row>
    <row r="119" spans="2:8">
      <c r="B119" s="128" t="str">
        <f>$B$35</f>
        <v>Teacher Education</v>
      </c>
      <c r="C119" s="142">
        <f t="shared" si="3"/>
        <v>312538.36031040136</v>
      </c>
      <c r="D119" s="142">
        <f t="shared" si="3"/>
        <v>1940711.5508197802</v>
      </c>
      <c r="E119" s="142">
        <f t="shared" si="3"/>
        <v>1224059.8351256847</v>
      </c>
      <c r="F119" s="142">
        <f t="shared" si="3"/>
        <v>1188880.0426766262</v>
      </c>
      <c r="G119" s="142">
        <f t="shared" si="3"/>
        <v>0</v>
      </c>
      <c r="H119" s="137">
        <f t="shared" si="4"/>
        <v>4666189.788932493</v>
      </c>
    </row>
    <row r="120" spans="2:8">
      <c r="B120" s="128" t="str">
        <f>$B$36</f>
        <v>Agriculture</v>
      </c>
      <c r="C120" s="142">
        <f t="shared" si="3"/>
        <v>3358.2877537888608</v>
      </c>
      <c r="D120" s="142">
        <f t="shared" si="3"/>
        <v>30456.919622890844</v>
      </c>
      <c r="E120" s="142">
        <f t="shared" si="3"/>
        <v>36629.692633928571</v>
      </c>
      <c r="F120" s="142">
        <f t="shared" si="3"/>
        <v>0</v>
      </c>
      <c r="G120" s="142">
        <f t="shared" si="3"/>
        <v>0</v>
      </c>
      <c r="H120" s="137">
        <f t="shared" si="4"/>
        <v>70444.900010608282</v>
      </c>
    </row>
    <row r="121" spans="2:8">
      <c r="B121" s="128" t="str">
        <f>$B$37</f>
        <v>Engineering</v>
      </c>
      <c r="C121" s="142">
        <f t="shared" si="3"/>
        <v>1695206.3335687597</v>
      </c>
      <c r="D121" s="142">
        <f t="shared" si="3"/>
        <v>3652139.8091252139</v>
      </c>
      <c r="E121" s="142">
        <f t="shared" si="3"/>
        <v>1557536.0226649987</v>
      </c>
      <c r="F121" s="142">
        <f t="shared" si="3"/>
        <v>33149.037627428741</v>
      </c>
      <c r="G121" s="142">
        <f t="shared" si="3"/>
        <v>0</v>
      </c>
      <c r="H121" s="137">
        <f t="shared" si="4"/>
        <v>6938031.2029864015</v>
      </c>
    </row>
    <row r="122" spans="2:8">
      <c r="B122" s="128" t="str">
        <f>$B$38</f>
        <v>Home Economics</v>
      </c>
      <c r="C122" s="142">
        <f t="shared" si="3"/>
        <v>5776.4550241519328</v>
      </c>
      <c r="D122" s="142">
        <f t="shared" si="3"/>
        <v>51852.56534476555</v>
      </c>
      <c r="E122" s="142">
        <f t="shared" si="3"/>
        <v>0</v>
      </c>
      <c r="F122" s="142">
        <f t="shared" si="3"/>
        <v>0</v>
      </c>
      <c r="G122" s="142">
        <f t="shared" si="3"/>
        <v>0</v>
      </c>
      <c r="H122" s="137">
        <f t="shared" si="4"/>
        <v>57629.020368917481</v>
      </c>
    </row>
    <row r="123" spans="2:8">
      <c r="B123" s="128" t="str">
        <f>$B$39</f>
        <v>Law</v>
      </c>
      <c r="C123" s="142">
        <f t="shared" si="3"/>
        <v>0</v>
      </c>
      <c r="D123" s="142">
        <f t="shared" si="3"/>
        <v>0</v>
      </c>
      <c r="E123" s="142">
        <f t="shared" si="3"/>
        <v>0</v>
      </c>
      <c r="F123" s="142">
        <f t="shared" si="3"/>
        <v>0</v>
      </c>
      <c r="G123" s="142">
        <f t="shared" si="3"/>
        <v>0</v>
      </c>
      <c r="H123" s="137">
        <f t="shared" si="4"/>
        <v>0</v>
      </c>
    </row>
    <row r="124" spans="2:8">
      <c r="B124" s="128" t="str">
        <f>$B$40</f>
        <v>Social Service</v>
      </c>
      <c r="C124" s="142">
        <f t="shared" si="3"/>
        <v>101718.6552920798</v>
      </c>
      <c r="D124" s="142">
        <f t="shared" si="3"/>
        <v>565737.13734179409</v>
      </c>
      <c r="E124" s="142">
        <f t="shared" si="3"/>
        <v>840895.56009339856</v>
      </c>
      <c r="F124" s="142">
        <f t="shared" si="3"/>
        <v>0</v>
      </c>
      <c r="G124" s="142">
        <f t="shared" si="3"/>
        <v>0</v>
      </c>
      <c r="H124" s="137">
        <f t="shared" si="4"/>
        <v>1508351.3527272725</v>
      </c>
    </row>
    <row r="125" spans="2:8">
      <c r="B125" s="128" t="str">
        <f>$B$41</f>
        <v>Library Science</v>
      </c>
      <c r="C125" s="142">
        <f t="shared" si="3"/>
        <v>3756.3333333333335</v>
      </c>
      <c r="D125" s="142">
        <f t="shared" si="3"/>
        <v>12995.314893617022</v>
      </c>
      <c r="E125" s="142">
        <f t="shared" si="3"/>
        <v>0</v>
      </c>
      <c r="F125" s="142">
        <f t="shared" si="3"/>
        <v>0</v>
      </c>
      <c r="G125" s="142">
        <f t="shared" si="3"/>
        <v>0</v>
      </c>
      <c r="H125" s="137">
        <f t="shared" si="4"/>
        <v>16751.648226950354</v>
      </c>
    </row>
    <row r="126" spans="2:8">
      <c r="B126" s="128" t="str">
        <f>$B$42</f>
        <v>Veterinary Science</v>
      </c>
      <c r="C126" s="142">
        <f t="shared" si="3"/>
        <v>0</v>
      </c>
      <c r="D126" s="142">
        <f t="shared" si="3"/>
        <v>0</v>
      </c>
      <c r="E126" s="142">
        <f t="shared" si="3"/>
        <v>0</v>
      </c>
      <c r="F126" s="142">
        <f t="shared" si="3"/>
        <v>0</v>
      </c>
      <c r="G126" s="142">
        <f t="shared" si="3"/>
        <v>0</v>
      </c>
      <c r="H126" s="137">
        <f t="shared" si="4"/>
        <v>0</v>
      </c>
    </row>
    <row r="127" spans="2:8">
      <c r="B127" s="128" t="str">
        <f>$B$43</f>
        <v>Vocational Training</v>
      </c>
      <c r="C127" s="142">
        <f t="shared" si="3"/>
        <v>0</v>
      </c>
      <c r="D127" s="142">
        <f t="shared" si="3"/>
        <v>0</v>
      </c>
      <c r="E127" s="142">
        <f t="shared" si="3"/>
        <v>0</v>
      </c>
      <c r="F127" s="142">
        <f t="shared" si="3"/>
        <v>0</v>
      </c>
      <c r="G127" s="142">
        <f t="shared" si="3"/>
        <v>0</v>
      </c>
      <c r="H127" s="137">
        <f t="shared" si="4"/>
        <v>0</v>
      </c>
    </row>
    <row r="128" spans="2:8">
      <c r="B128" s="128" t="str">
        <f>$B$44</f>
        <v>Physical Training</v>
      </c>
      <c r="C128" s="142">
        <f t="shared" si="3"/>
        <v>0</v>
      </c>
      <c r="D128" s="142">
        <f t="shared" si="3"/>
        <v>0</v>
      </c>
      <c r="E128" s="142">
        <f t="shared" si="3"/>
        <v>0</v>
      </c>
      <c r="F128" s="142">
        <f t="shared" si="3"/>
        <v>0</v>
      </c>
      <c r="G128" s="142">
        <f t="shared" si="3"/>
        <v>0</v>
      </c>
      <c r="H128" s="137">
        <f t="shared" si="4"/>
        <v>0</v>
      </c>
    </row>
    <row r="129" spans="2:9">
      <c r="B129" s="128" t="str">
        <f>$B$45</f>
        <v>Health Services</v>
      </c>
      <c r="C129" s="142">
        <f t="shared" si="3"/>
        <v>764559.80936362722</v>
      </c>
      <c r="D129" s="142">
        <f t="shared" si="3"/>
        <v>2045439.4535650669</v>
      </c>
      <c r="E129" s="142">
        <f t="shared" si="3"/>
        <v>2186791.2322845859</v>
      </c>
      <c r="F129" s="142">
        <f t="shared" si="3"/>
        <v>468205.9165482723</v>
      </c>
      <c r="G129" s="142">
        <f t="shared" si="3"/>
        <v>0</v>
      </c>
      <c r="H129" s="137">
        <f t="shared" si="4"/>
        <v>5464996.4117615521</v>
      </c>
    </row>
    <row r="130" spans="2:9">
      <c r="B130" s="128" t="str">
        <f>$B$46</f>
        <v>Pharmacy</v>
      </c>
      <c r="C130" s="142">
        <f t="shared" si="3"/>
        <v>0</v>
      </c>
      <c r="D130" s="142">
        <f t="shared" si="3"/>
        <v>0</v>
      </c>
      <c r="E130" s="142">
        <f t="shared" si="3"/>
        <v>0</v>
      </c>
      <c r="F130" s="142">
        <f t="shared" si="3"/>
        <v>0</v>
      </c>
      <c r="G130" s="142">
        <f t="shared" si="3"/>
        <v>0</v>
      </c>
      <c r="H130" s="137">
        <f t="shared" si="4"/>
        <v>0</v>
      </c>
    </row>
    <row r="131" spans="2:9">
      <c r="B131" s="128" t="str">
        <f>$B$47</f>
        <v>Business Administration</v>
      </c>
      <c r="C131" s="142">
        <f t="shared" si="3"/>
        <v>639931.49092184543</v>
      </c>
      <c r="D131" s="142">
        <f t="shared" si="3"/>
        <v>4348087.3938078005</v>
      </c>
      <c r="E131" s="142">
        <f t="shared" si="3"/>
        <v>2642821.1889697658</v>
      </c>
      <c r="F131" s="142">
        <f t="shared" si="3"/>
        <v>768364.69494094979</v>
      </c>
      <c r="G131" s="142">
        <f t="shared" si="3"/>
        <v>0</v>
      </c>
      <c r="H131" s="137">
        <f t="shared" si="4"/>
        <v>8399204.7686403617</v>
      </c>
    </row>
    <row r="132" spans="2:9">
      <c r="B132" s="128" t="str">
        <f>$B$48</f>
        <v>Optometry</v>
      </c>
      <c r="C132" s="142">
        <f t="shared" ref="C132:G135" si="5">C107+C77</f>
        <v>0</v>
      </c>
      <c r="D132" s="142">
        <f t="shared" si="5"/>
        <v>0</v>
      </c>
      <c r="E132" s="142">
        <f t="shared" si="5"/>
        <v>0</v>
      </c>
      <c r="F132" s="142">
        <f t="shared" si="5"/>
        <v>0</v>
      </c>
      <c r="G132" s="142">
        <f t="shared" si="5"/>
        <v>0</v>
      </c>
      <c r="H132" s="137">
        <f t="shared" si="4"/>
        <v>0</v>
      </c>
    </row>
    <row r="133" spans="2:9">
      <c r="B133" s="128" t="str">
        <f>$B$49</f>
        <v>Teacher Ed-Practice Teaching</v>
      </c>
      <c r="C133" s="142">
        <f t="shared" si="5"/>
        <v>0</v>
      </c>
      <c r="D133" s="142">
        <f t="shared" si="5"/>
        <v>372249.31615719886</v>
      </c>
      <c r="E133" s="142">
        <f t="shared" si="5"/>
        <v>0</v>
      </c>
      <c r="F133" s="142">
        <f t="shared" si="5"/>
        <v>0</v>
      </c>
      <c r="G133" s="142">
        <f t="shared" si="5"/>
        <v>0</v>
      </c>
      <c r="H133" s="137">
        <f t="shared" si="4"/>
        <v>372249.31615719886</v>
      </c>
    </row>
    <row r="134" spans="2:9">
      <c r="B134" s="128" t="str">
        <f>$B$50</f>
        <v>Technology</v>
      </c>
      <c r="C134" s="142">
        <f t="shared" si="5"/>
        <v>363585.28478081489</v>
      </c>
      <c r="D134" s="142">
        <f t="shared" si="5"/>
        <v>191232.53480537707</v>
      </c>
      <c r="E134" s="142">
        <f t="shared" si="5"/>
        <v>104308.19315306807</v>
      </c>
      <c r="F134" s="142">
        <f t="shared" si="5"/>
        <v>0</v>
      </c>
      <c r="G134" s="142">
        <f t="shared" si="5"/>
        <v>0</v>
      </c>
      <c r="H134" s="137">
        <f t="shared" si="4"/>
        <v>659126.0127392601</v>
      </c>
    </row>
    <row r="135" spans="2:9">
      <c r="B135" s="128" t="str">
        <f>$B$51</f>
        <v>Nursing</v>
      </c>
      <c r="C135" s="142">
        <f t="shared" si="5"/>
        <v>12269.657424290363</v>
      </c>
      <c r="D135" s="142">
        <f t="shared" si="5"/>
        <v>2202791.6582560814</v>
      </c>
      <c r="E135" s="142">
        <f t="shared" si="5"/>
        <v>725260.8489593704</v>
      </c>
      <c r="F135" s="142">
        <f t="shared" si="5"/>
        <v>0</v>
      </c>
      <c r="G135" s="142">
        <f t="shared" si="5"/>
        <v>0</v>
      </c>
      <c r="H135" s="137">
        <f t="shared" si="4"/>
        <v>2940322.1646397421</v>
      </c>
    </row>
    <row r="136" spans="2:9">
      <c r="B136" s="131" t="str">
        <f>$B$52</f>
        <v>Totals</v>
      </c>
      <c r="C136" s="134">
        <f>SUM(C116:C135)</f>
        <v>22975979.975389257</v>
      </c>
      <c r="D136" s="134">
        <f>SUM(D116:D135)</f>
        <v>27763448.862838641</v>
      </c>
      <c r="E136" s="134">
        <f>SUM(E116:E135)</f>
        <v>16595970.972720088</v>
      </c>
      <c r="F136" s="134">
        <f>SUM(F116:F135)</f>
        <v>2960035.5977198603</v>
      </c>
      <c r="G136" s="134">
        <f>SUM(G116:G135)</f>
        <v>0</v>
      </c>
      <c r="H136" s="134">
        <f t="shared" si="4"/>
        <v>70295435.408667848</v>
      </c>
    </row>
    <row r="137" spans="2:9">
      <c r="B137" s="330"/>
      <c r="C137" s="333"/>
      <c r="D137" s="333"/>
      <c r="E137" s="333"/>
      <c r="F137" s="333"/>
      <c r="G137" s="333"/>
      <c r="H137" s="334"/>
    </row>
    <row r="138" spans="2:9">
      <c r="B138" s="120" t="s">
        <v>4</v>
      </c>
      <c r="C138" s="327"/>
      <c r="D138" s="327"/>
      <c r="E138" s="327"/>
      <c r="F138" s="327"/>
      <c r="G138" s="327"/>
      <c r="H138" s="122">
        <f>H86-H81-H111</f>
        <v>119010262.59133215</v>
      </c>
    </row>
    <row r="139" spans="2:9" ht="152.25" customHeight="1" thickBot="1">
      <c r="B139" s="382" t="s">
        <v>887</v>
      </c>
      <c r="C139" s="382"/>
      <c r="D139" s="382"/>
      <c r="E139" s="382"/>
      <c r="F139" s="382"/>
      <c r="G139" s="382"/>
      <c r="H139" s="321"/>
    </row>
    <row r="140" spans="2:9" ht="36.75" customHeight="1" thickTop="1">
      <c r="B140" s="429" t="s">
        <v>889</v>
      </c>
      <c r="C140" s="404"/>
      <c r="D140" s="404"/>
      <c r="E140" s="404"/>
      <c r="F140" s="405"/>
      <c r="G140" s="335" t="s">
        <v>2</v>
      </c>
      <c r="H140" s="336">
        <v>1</v>
      </c>
      <c r="I140" s="396" t="str">
        <f>IF(H140+H141=1,"","Error, the two cells on the left must equal 100%")</f>
        <v/>
      </c>
    </row>
    <row r="141" spans="2:9" ht="37.5" customHeight="1" thickBot="1">
      <c r="B141" s="406"/>
      <c r="C141" s="407"/>
      <c r="D141" s="407"/>
      <c r="E141" s="407"/>
      <c r="F141" s="408"/>
      <c r="G141" s="335" t="s">
        <v>3</v>
      </c>
      <c r="H141" s="337">
        <f>1-H140</f>
        <v>0</v>
      </c>
      <c r="I141" s="396"/>
    </row>
    <row r="142" spans="2:9" ht="42" thickBot="1">
      <c r="B142" s="338" t="s">
        <v>31</v>
      </c>
      <c r="C142" s="339" t="s">
        <v>25</v>
      </c>
      <c r="D142" s="339" t="s">
        <v>26</v>
      </c>
      <c r="E142" s="339" t="s">
        <v>27</v>
      </c>
      <c r="F142" s="339" t="s">
        <v>28</v>
      </c>
      <c r="G142" s="340" t="s">
        <v>29</v>
      </c>
      <c r="H142" s="341" t="s">
        <v>6</v>
      </c>
      <c r="I142" s="342" t="s">
        <v>7</v>
      </c>
    </row>
    <row r="143" spans="2:9">
      <c r="B143" s="128" t="str">
        <f>$B$32</f>
        <v>Liberal Arts</v>
      </c>
      <c r="C143" s="329">
        <f>Data!LN6</f>
        <v>1255729.3404101301</v>
      </c>
      <c r="D143" s="329">
        <f>Data!MH6</f>
        <v>137049.81917808217</v>
      </c>
      <c r="E143" s="329">
        <f>Data!NB6</f>
        <v>0</v>
      </c>
      <c r="F143" s="329">
        <f>Data!NV6</f>
        <v>127420.42000000001</v>
      </c>
      <c r="G143" s="329">
        <f>Data!OP6</f>
        <v>0</v>
      </c>
      <c r="H143" s="343">
        <f>Data!PJ6</f>
        <v>35353288.646984681</v>
      </c>
      <c r="I143" s="344">
        <f t="shared" ref="I143:I162" si="6">SUM(C143:H143)</f>
        <v>36873488.226572894</v>
      </c>
    </row>
    <row r="144" spans="2:9">
      <c r="B144" s="128" t="str">
        <f>$B$33</f>
        <v>Science</v>
      </c>
      <c r="C144" s="329">
        <f>Data!LO6</f>
        <v>625110.76964123058</v>
      </c>
      <c r="D144" s="329">
        <f>Data!MI6</f>
        <v>922650.12175342452</v>
      </c>
      <c r="E144" s="329">
        <f>Data!NC6</f>
        <v>356261.53300000005</v>
      </c>
      <c r="F144" s="329">
        <f>Data!NW6</f>
        <v>360999.06500000006</v>
      </c>
      <c r="G144" s="329">
        <f>Data!OQ6</f>
        <v>0</v>
      </c>
      <c r="H144" s="343">
        <f>Data!PK6</f>
        <v>18596710.462962065</v>
      </c>
      <c r="I144" s="344">
        <f t="shared" si="6"/>
        <v>20861731.952356718</v>
      </c>
    </row>
    <row r="145" spans="2:9">
      <c r="B145" s="128" t="str">
        <f>$B$34</f>
        <v>Fine Arts</v>
      </c>
      <c r="C145" s="329">
        <f>Data!LP6</f>
        <v>103378.4127623643</v>
      </c>
      <c r="D145" s="329">
        <f>Data!MJ6</f>
        <v>13942.18</v>
      </c>
      <c r="E145" s="329">
        <f>Data!ND6</f>
        <v>0</v>
      </c>
      <c r="F145" s="329">
        <f>Data!NX6</f>
        <v>0</v>
      </c>
      <c r="G145" s="329">
        <f>Data!OR6</f>
        <v>0</v>
      </c>
      <c r="H145" s="343">
        <f>Data!PL6</f>
        <v>6374449.808188512</v>
      </c>
      <c r="I145" s="344">
        <f t="shared" si="6"/>
        <v>6491770.4009508761</v>
      </c>
    </row>
    <row r="146" spans="2:9">
      <c r="B146" s="128" t="str">
        <f>$B$35</f>
        <v>Teacher Education</v>
      </c>
      <c r="C146" s="329">
        <f>Data!LQ6</f>
        <v>773.22365500603132</v>
      </c>
      <c r="D146" s="329">
        <f>Data!MK6</f>
        <v>475385.28356164374</v>
      </c>
      <c r="E146" s="329">
        <f>Data!NE6</f>
        <v>0</v>
      </c>
      <c r="F146" s="329">
        <f>Data!NY6</f>
        <v>33202.19</v>
      </c>
      <c r="G146" s="329">
        <f>Data!OS6</f>
        <v>0</v>
      </c>
      <c r="H146" s="343">
        <f>Data!PN6</f>
        <v>9716804.949512165</v>
      </c>
      <c r="I146" s="344">
        <f t="shared" si="6"/>
        <v>10226165.646728816</v>
      </c>
    </row>
    <row r="147" spans="2:9">
      <c r="B147" s="128" t="str">
        <f>$B$36</f>
        <v>Agriculture</v>
      </c>
      <c r="C147" s="329">
        <f>Data!LR6</f>
        <v>0</v>
      </c>
      <c r="D147" s="329">
        <f>Data!ML6</f>
        <v>0</v>
      </c>
      <c r="E147" s="329">
        <f>Data!NF6</f>
        <v>0</v>
      </c>
      <c r="F147" s="329">
        <f>Data!NZ6</f>
        <v>0</v>
      </c>
      <c r="G147" s="329">
        <f>Data!OT6</f>
        <v>0</v>
      </c>
      <c r="H147" s="343">
        <f>Data!PM6</f>
        <v>203556.12976521463</v>
      </c>
      <c r="I147" s="344">
        <f t="shared" si="6"/>
        <v>203556.12976521463</v>
      </c>
    </row>
    <row r="148" spans="2:9">
      <c r="B148" s="128" t="str">
        <f>$B$37</f>
        <v>Engineering</v>
      </c>
      <c r="C148" s="329">
        <f>Data!LS6</f>
        <v>37838.400658624851</v>
      </c>
      <c r="D148" s="329">
        <f>Data!MM6</f>
        <v>67709.263000000006</v>
      </c>
      <c r="E148" s="329">
        <f>Data!NG6</f>
        <v>316753.93300000002</v>
      </c>
      <c r="F148" s="329">
        <f>Data!OA6</f>
        <v>0</v>
      </c>
      <c r="G148" s="329">
        <f>Data!OU6</f>
        <v>0</v>
      </c>
      <c r="H148" s="343">
        <f>Data!PO6</f>
        <v>13237110.69279068</v>
      </c>
      <c r="I148" s="344">
        <f t="shared" si="6"/>
        <v>13659412.289449304</v>
      </c>
    </row>
    <row r="149" spans="2:9">
      <c r="B149" s="128" t="str">
        <f>$B$38</f>
        <v>Home Economics</v>
      </c>
      <c r="C149" s="329">
        <f>Data!LT6</f>
        <v>0</v>
      </c>
      <c r="D149" s="329">
        <f>Data!MN6</f>
        <v>0</v>
      </c>
      <c r="E149" s="329">
        <f>Data!NH6</f>
        <v>0</v>
      </c>
      <c r="F149" s="329">
        <f>Data!OB6</f>
        <v>0</v>
      </c>
      <c r="G149" s="329">
        <f>Data!OV6</f>
        <v>0</v>
      </c>
      <c r="H149" s="343">
        <f>Data!PP6</f>
        <v>100413.4128798419</v>
      </c>
      <c r="I149" s="344">
        <f t="shared" si="6"/>
        <v>100413.4128798419</v>
      </c>
    </row>
    <row r="150" spans="2:9">
      <c r="B150" s="128" t="str">
        <f>$B$39</f>
        <v>Law</v>
      </c>
      <c r="C150" s="329">
        <f>Data!LU6</f>
        <v>0</v>
      </c>
      <c r="D150" s="329">
        <f>Data!MO6</f>
        <v>0</v>
      </c>
      <c r="E150" s="329">
        <f>Data!NI6</f>
        <v>0</v>
      </c>
      <c r="F150" s="329">
        <f>Data!OC6</f>
        <v>0</v>
      </c>
      <c r="G150" s="329">
        <f>Data!OW6</f>
        <v>0</v>
      </c>
      <c r="H150" s="343">
        <f>Data!PQ6</f>
        <v>0</v>
      </c>
      <c r="I150" s="344">
        <f t="shared" si="6"/>
        <v>0</v>
      </c>
    </row>
    <row r="151" spans="2:9">
      <c r="B151" s="128" t="str">
        <f>$B$40</f>
        <v>Social Service</v>
      </c>
      <c r="C151" s="329">
        <f>Data!LV6</f>
        <v>0</v>
      </c>
      <c r="D151" s="329">
        <f>Data!MP6</f>
        <v>0</v>
      </c>
      <c r="E151" s="329">
        <f>Data!NJ6</f>
        <v>0</v>
      </c>
      <c r="F151" s="329">
        <f>Data!OD6</f>
        <v>0</v>
      </c>
      <c r="G151" s="329">
        <f>Data!OX6</f>
        <v>0</v>
      </c>
      <c r="H151" s="343">
        <f>Data!PR6</f>
        <v>2119670.8546188655</v>
      </c>
      <c r="I151" s="344">
        <f t="shared" si="6"/>
        <v>2119670.8546188655</v>
      </c>
    </row>
    <row r="152" spans="2:9">
      <c r="B152" s="128" t="str">
        <f>$B$41</f>
        <v>Library Science</v>
      </c>
      <c r="C152" s="329">
        <f>Data!LW6</f>
        <v>0</v>
      </c>
      <c r="D152" s="329">
        <f>Data!MQ6</f>
        <v>0</v>
      </c>
      <c r="E152" s="329">
        <f>Data!NK6</f>
        <v>0</v>
      </c>
      <c r="F152" s="329">
        <f>Data!OE6</f>
        <v>0</v>
      </c>
      <c r="G152" s="329">
        <f>Data!OY6</f>
        <v>0</v>
      </c>
      <c r="H152" s="343">
        <f>Data!PS6</f>
        <v>2795.8848801804352</v>
      </c>
      <c r="I152" s="344">
        <f t="shared" si="6"/>
        <v>2795.8848801804352</v>
      </c>
    </row>
    <row r="153" spans="2:9">
      <c r="B153" s="128" t="str">
        <f>$B$42</f>
        <v>Veterinary Science</v>
      </c>
      <c r="C153" s="329">
        <f>Data!LX6</f>
        <v>0</v>
      </c>
      <c r="D153" s="329">
        <f>Data!MR6</f>
        <v>0</v>
      </c>
      <c r="E153" s="329">
        <f>Data!NL6</f>
        <v>0</v>
      </c>
      <c r="F153" s="329">
        <f>Data!OF6</f>
        <v>0</v>
      </c>
      <c r="G153" s="329">
        <f>Data!OZ6</f>
        <v>0</v>
      </c>
      <c r="H153" s="343">
        <f>Data!PT6</f>
        <v>0</v>
      </c>
      <c r="I153" s="344">
        <f t="shared" si="6"/>
        <v>0</v>
      </c>
    </row>
    <row r="154" spans="2:9">
      <c r="B154" s="128" t="str">
        <f>$B$43</f>
        <v>Vocational Training</v>
      </c>
      <c r="C154" s="329">
        <f>Data!LY6</f>
        <v>0</v>
      </c>
      <c r="D154" s="329">
        <f>Data!MS6</f>
        <v>0</v>
      </c>
      <c r="E154" s="329">
        <f>Data!NM6</f>
        <v>0</v>
      </c>
      <c r="F154" s="329">
        <f>Data!OG6</f>
        <v>0</v>
      </c>
      <c r="G154" s="329">
        <f>Data!PA6</f>
        <v>0</v>
      </c>
      <c r="H154" s="343">
        <f>Data!PU6</f>
        <v>0</v>
      </c>
      <c r="I154" s="344">
        <f t="shared" si="6"/>
        <v>0</v>
      </c>
    </row>
    <row r="155" spans="2:9">
      <c r="B155" s="128" t="str">
        <f>$B$44</f>
        <v>Physical Training</v>
      </c>
      <c r="C155" s="329">
        <f>Data!LZ6</f>
        <v>0</v>
      </c>
      <c r="D155" s="329">
        <f>Data!MT6</f>
        <v>0</v>
      </c>
      <c r="E155" s="329">
        <f>Data!NN6</f>
        <v>0</v>
      </c>
      <c r="F155" s="329">
        <f>Data!OH6</f>
        <v>0</v>
      </c>
      <c r="G155" s="329">
        <f>Data!PB6</f>
        <v>0</v>
      </c>
      <c r="H155" s="343">
        <f>Data!PV6</f>
        <v>0</v>
      </c>
      <c r="I155" s="344">
        <f t="shared" si="6"/>
        <v>0</v>
      </c>
    </row>
    <row r="156" spans="2:9">
      <c r="B156" s="128" t="str">
        <f>$B$45</f>
        <v>Health Services</v>
      </c>
      <c r="C156" s="329">
        <f>Data!MA6</f>
        <v>59441.147623642937</v>
      </c>
      <c r="D156" s="329">
        <f>Data!MU6</f>
        <v>291091.38</v>
      </c>
      <c r="E156" s="329">
        <f>Data!NO6</f>
        <v>57450</v>
      </c>
      <c r="F156" s="329">
        <f>Data!OI6</f>
        <v>3892591.07</v>
      </c>
      <c r="G156" s="329">
        <f>Data!PC6</f>
        <v>0</v>
      </c>
      <c r="H156" s="343">
        <f>Data!PW6</f>
        <v>8710084.7509804238</v>
      </c>
      <c r="I156" s="344">
        <f t="shared" si="6"/>
        <v>13010658.348604066</v>
      </c>
    </row>
    <row r="157" spans="2:9">
      <c r="B157" s="128" t="str">
        <f>$B$46</f>
        <v>Pharmacy</v>
      </c>
      <c r="C157" s="329">
        <f>Data!MB6</f>
        <v>0</v>
      </c>
      <c r="D157" s="329">
        <f>Data!MV6</f>
        <v>0</v>
      </c>
      <c r="E157" s="329">
        <f>Data!NP6</f>
        <v>0</v>
      </c>
      <c r="F157" s="329">
        <f>Data!OJ6</f>
        <v>0</v>
      </c>
      <c r="G157" s="329">
        <f>Data!PD6</f>
        <v>0</v>
      </c>
      <c r="H157" s="343">
        <f>Data!PX6</f>
        <v>0</v>
      </c>
      <c r="I157" s="344">
        <f t="shared" si="6"/>
        <v>0</v>
      </c>
    </row>
    <row r="158" spans="2:9">
      <c r="B158" s="128" t="str">
        <f>$B$47</f>
        <v>Business Administration</v>
      </c>
      <c r="C158" s="329">
        <f>Data!MC6</f>
        <v>28609.275235223162</v>
      </c>
      <c r="D158" s="329">
        <f>Data!MW6</f>
        <v>0</v>
      </c>
      <c r="E158" s="329">
        <f>Data!NQ6</f>
        <v>97159.78</v>
      </c>
      <c r="F158" s="329">
        <f>Data!OK6</f>
        <v>256580.55000000005</v>
      </c>
      <c r="G158" s="329">
        <f>Data!PE6</f>
        <v>0</v>
      </c>
      <c r="H158" s="343">
        <f>Data!PY6</f>
        <v>9047242.2657082174</v>
      </c>
      <c r="I158" s="344">
        <f t="shared" si="6"/>
        <v>9429591.8709434401</v>
      </c>
    </row>
    <row r="159" spans="2:9">
      <c r="B159" s="128" t="str">
        <f>$B$48</f>
        <v>Optometry</v>
      </c>
      <c r="C159" s="329">
        <f>Data!MD6</f>
        <v>0</v>
      </c>
      <c r="D159" s="329">
        <f>Data!MX6</f>
        <v>0</v>
      </c>
      <c r="E159" s="329">
        <f>Data!NR6</f>
        <v>0</v>
      </c>
      <c r="F159" s="329">
        <f>Data!OL6</f>
        <v>0</v>
      </c>
      <c r="G159" s="329">
        <f>Data!PF6</f>
        <v>0</v>
      </c>
      <c r="H159" s="343">
        <f>Data!PZ6</f>
        <v>0</v>
      </c>
      <c r="I159" s="344">
        <f t="shared" si="6"/>
        <v>0</v>
      </c>
    </row>
    <row r="160" spans="2:9">
      <c r="B160" s="128" t="str">
        <f>$B$49</f>
        <v>Teacher Ed-Practice Teaching</v>
      </c>
      <c r="C160" s="329">
        <f>Data!ME6</f>
        <v>0</v>
      </c>
      <c r="D160" s="329">
        <f>Data!MY6</f>
        <v>138199.43762557075</v>
      </c>
      <c r="E160" s="329">
        <f>Data!NS6</f>
        <v>0</v>
      </c>
      <c r="F160" s="329">
        <f>Data!OM6</f>
        <v>0</v>
      </c>
      <c r="G160" s="329">
        <f>Data!PG6</f>
        <v>0</v>
      </c>
      <c r="H160" s="343">
        <f>Data!QA6</f>
        <v>231844.12279630243</v>
      </c>
      <c r="I160" s="344">
        <f t="shared" si="6"/>
        <v>370043.56042187318</v>
      </c>
    </row>
    <row r="161" spans="2:9">
      <c r="B161" s="128" t="str">
        <f>$B$50</f>
        <v>Technology</v>
      </c>
      <c r="C161" s="329">
        <f>Data!MF6</f>
        <v>6959.0128950542821</v>
      </c>
      <c r="D161" s="329">
        <f>Data!MZ6</f>
        <v>0</v>
      </c>
      <c r="E161" s="329">
        <f>Data!NT6</f>
        <v>0</v>
      </c>
      <c r="F161" s="329">
        <f>Data!ON6</f>
        <v>0</v>
      </c>
      <c r="G161" s="329">
        <f>Data!PH6</f>
        <v>0</v>
      </c>
      <c r="H161" s="343">
        <f>Data!QB6</f>
        <v>1383780.0119991761</v>
      </c>
      <c r="I161" s="344">
        <f t="shared" si="6"/>
        <v>1390739.0248942303</v>
      </c>
    </row>
    <row r="162" spans="2:9">
      <c r="B162" s="128" t="str">
        <f>$B$51</f>
        <v>Nursing</v>
      </c>
      <c r="C162" s="329">
        <f>Data!MG6</f>
        <v>0</v>
      </c>
      <c r="D162" s="329">
        <f>Data!NA6</f>
        <v>0</v>
      </c>
      <c r="E162" s="329">
        <f>Data!NU6</f>
        <v>0</v>
      </c>
      <c r="F162" s="329">
        <f>Data!OO6</f>
        <v>0</v>
      </c>
      <c r="G162" s="329">
        <f>Data!PI6</f>
        <v>0</v>
      </c>
      <c r="H162" s="343">
        <f>Data!QC6</f>
        <v>4270224.9872658551</v>
      </c>
      <c r="I162" s="344">
        <f t="shared" si="6"/>
        <v>4270224.9872658551</v>
      </c>
    </row>
    <row r="163" spans="2:9" ht="14.4" thickBot="1">
      <c r="B163" s="131" t="str">
        <f>$B$52</f>
        <v>Totals</v>
      </c>
      <c r="C163" s="134">
        <f t="shared" ref="C163:H163" si="7">SUM(C143:C162)</f>
        <v>2117839.5828812765</v>
      </c>
      <c r="D163" s="134">
        <f t="shared" si="7"/>
        <v>2046027.4851187211</v>
      </c>
      <c r="E163" s="134">
        <f t="shared" si="7"/>
        <v>827625.24600000004</v>
      </c>
      <c r="F163" s="134">
        <f t="shared" si="7"/>
        <v>4670793.2949999999</v>
      </c>
      <c r="G163" s="135">
        <f t="shared" si="7"/>
        <v>0</v>
      </c>
      <c r="H163" s="345">
        <f t="shared" si="7"/>
        <v>109347976.98133217</v>
      </c>
      <c r="I163" s="344">
        <f>SUM(I143:I162)</f>
        <v>119010262.59033218</v>
      </c>
    </row>
    <row r="164" spans="2:9" ht="14.4" thickTop="1">
      <c r="B164" s="144"/>
      <c r="C164" s="331"/>
      <c r="D164" s="331"/>
      <c r="E164" s="331"/>
      <c r="F164" s="331"/>
      <c r="G164" s="331"/>
      <c r="H164" s="346"/>
      <c r="I164" s="347"/>
    </row>
    <row r="165" spans="2:9" ht="14.25" customHeight="1">
      <c r="B165" s="387" t="s">
        <v>63</v>
      </c>
      <c r="C165" s="387"/>
      <c r="D165" s="387"/>
      <c r="E165" s="387"/>
      <c r="F165" s="387"/>
      <c r="G165" s="387"/>
      <c r="H165" s="348"/>
      <c r="I165" s="348"/>
    </row>
    <row r="166" spans="2:9" ht="43.5" customHeight="1" thickBot="1">
      <c r="B166" s="394" t="s">
        <v>40</v>
      </c>
      <c r="C166" s="394"/>
      <c r="D166" s="394"/>
      <c r="E166" s="394"/>
      <c r="F166" s="394"/>
      <c r="G166" s="394"/>
      <c r="H166" s="328"/>
    </row>
    <row r="167" spans="2:9" ht="14.4" thickBot="1">
      <c r="B167" s="124" t="s">
        <v>31</v>
      </c>
      <c r="C167" s="125" t="s">
        <v>25</v>
      </c>
      <c r="D167" s="125" t="s">
        <v>26</v>
      </c>
      <c r="E167" s="125" t="s">
        <v>27</v>
      </c>
      <c r="F167" s="125" t="s">
        <v>28</v>
      </c>
      <c r="G167" s="125" t="s">
        <v>29</v>
      </c>
      <c r="H167" s="126" t="s">
        <v>1</v>
      </c>
    </row>
    <row r="168" spans="2:9">
      <c r="B168" s="128" t="str">
        <f>$B$32</f>
        <v>Liberal Arts</v>
      </c>
      <c r="C168" s="323">
        <f t="shared" ref="C168:G183" si="8">C143+$H$140*IF($H116=0,0,$H143*C116/$H116)+IF($H32=0,0,$H$141*$H143*C32/$H32)</f>
        <v>18967323.202608496</v>
      </c>
      <c r="D168" s="323">
        <f t="shared" si="8"/>
        <v>10995498.642223693</v>
      </c>
      <c r="E168" s="323">
        <f t="shared" si="8"/>
        <v>6324075.2221476687</v>
      </c>
      <c r="F168" s="323">
        <f t="shared" si="8"/>
        <v>586591.15959304117</v>
      </c>
      <c r="G168" s="323">
        <f t="shared" si="8"/>
        <v>0</v>
      </c>
      <c r="H168" s="134">
        <f t="shared" ref="H168:H188" si="9">SUM(C168:G168)</f>
        <v>36873488.226572894</v>
      </c>
      <c r="I168" s="349"/>
    </row>
    <row r="169" spans="2:9">
      <c r="B169" s="128" t="str">
        <f>$B$33</f>
        <v>Science</v>
      </c>
      <c r="C169" s="142">
        <f t="shared" si="8"/>
        <v>8851051.0151930526</v>
      </c>
      <c r="D169" s="142">
        <f t="shared" si="8"/>
        <v>6328375.6560124652</v>
      </c>
      <c r="E169" s="142">
        <f t="shared" si="8"/>
        <v>4991742.3853603145</v>
      </c>
      <c r="F169" s="142">
        <f t="shared" si="8"/>
        <v>690562.89579088939</v>
      </c>
      <c r="G169" s="142">
        <f t="shared" si="8"/>
        <v>0</v>
      </c>
      <c r="H169" s="137">
        <f t="shared" si="9"/>
        <v>20861731.952356722</v>
      </c>
      <c r="I169" s="349"/>
    </row>
    <row r="170" spans="2:9">
      <c r="B170" s="128" t="str">
        <f>$B$34</f>
        <v>Fine Arts</v>
      </c>
      <c r="C170" s="142">
        <f t="shared" si="8"/>
        <v>3444508.9419118329</v>
      </c>
      <c r="D170" s="142">
        <f t="shared" si="8"/>
        <v>2634084.5140644708</v>
      </c>
      <c r="E170" s="142">
        <f t="shared" si="8"/>
        <v>413176.94497457298</v>
      </c>
      <c r="F170" s="142">
        <f t="shared" si="8"/>
        <v>0</v>
      </c>
      <c r="G170" s="142">
        <f t="shared" si="8"/>
        <v>0</v>
      </c>
      <c r="H170" s="137">
        <f t="shared" si="9"/>
        <v>6491770.400950877</v>
      </c>
      <c r="I170" s="349"/>
    </row>
    <row r="171" spans="2:9">
      <c r="B171" s="128" t="str">
        <f>$B$35</f>
        <v>Teacher Education</v>
      </c>
      <c r="C171" s="142">
        <f t="shared" si="8"/>
        <v>651598.50589696236</v>
      </c>
      <c r="D171" s="142">
        <f t="shared" si="8"/>
        <v>4516694.4577637492</v>
      </c>
      <c r="E171" s="142">
        <f t="shared" si="8"/>
        <v>2548964.1875816919</v>
      </c>
      <c r="F171" s="142">
        <f t="shared" si="8"/>
        <v>2508908.4954864108</v>
      </c>
      <c r="G171" s="142">
        <f t="shared" si="8"/>
        <v>0</v>
      </c>
      <c r="H171" s="137">
        <f t="shared" si="9"/>
        <v>10226165.646728814</v>
      </c>
      <c r="I171" s="349"/>
    </row>
    <row r="172" spans="2:9">
      <c r="B172" s="128" t="str">
        <f>$B$36</f>
        <v>Agriculture</v>
      </c>
      <c r="C172" s="142">
        <f t="shared" si="8"/>
        <v>9704.0390105775332</v>
      </c>
      <c r="D172" s="142">
        <f t="shared" si="8"/>
        <v>88007.68660431444</v>
      </c>
      <c r="E172" s="142">
        <f t="shared" si="8"/>
        <v>105844.40415032263</v>
      </c>
      <c r="F172" s="142">
        <f t="shared" si="8"/>
        <v>0</v>
      </c>
      <c r="G172" s="142">
        <f t="shared" si="8"/>
        <v>0</v>
      </c>
      <c r="H172" s="137">
        <f t="shared" si="9"/>
        <v>203556.1297652146</v>
      </c>
      <c r="I172" s="349"/>
    </row>
    <row r="173" spans="2:9">
      <c r="B173" s="128" t="str">
        <f>$B$37</f>
        <v>Engineering</v>
      </c>
      <c r="C173" s="142">
        <f t="shared" si="8"/>
        <v>3272132.5726004587</v>
      </c>
      <c r="D173" s="142">
        <f t="shared" si="8"/>
        <v>7035648.3662615735</v>
      </c>
      <c r="E173" s="142">
        <f t="shared" si="8"/>
        <v>3288386.1059932597</v>
      </c>
      <c r="F173" s="142">
        <f t="shared" si="8"/>
        <v>63245.244594011318</v>
      </c>
      <c r="G173" s="142">
        <f t="shared" si="8"/>
        <v>0</v>
      </c>
      <c r="H173" s="137">
        <f t="shared" si="9"/>
        <v>13659412.289449304</v>
      </c>
      <c r="I173" s="349"/>
    </row>
    <row r="174" spans="2:9">
      <c r="B174" s="128" t="str">
        <f>$B$38</f>
        <v>Home Economics</v>
      </c>
      <c r="C174" s="142">
        <f t="shared" si="8"/>
        <v>10064.956155923992</v>
      </c>
      <c r="D174" s="142">
        <f t="shared" si="8"/>
        <v>90348.456723917916</v>
      </c>
      <c r="E174" s="142">
        <f t="shared" si="8"/>
        <v>0</v>
      </c>
      <c r="F174" s="142">
        <f t="shared" si="8"/>
        <v>0</v>
      </c>
      <c r="G174" s="142">
        <f t="shared" si="8"/>
        <v>0</v>
      </c>
      <c r="H174" s="137">
        <f t="shared" si="9"/>
        <v>100413.41287984191</v>
      </c>
      <c r="I174" s="349"/>
    </row>
    <row r="175" spans="2:9">
      <c r="B175" s="128" t="str">
        <f>$B$39</f>
        <v>Law</v>
      </c>
      <c r="C175" s="142">
        <f t="shared" si="8"/>
        <v>0</v>
      </c>
      <c r="D175" s="142">
        <f t="shared" si="8"/>
        <v>0</v>
      </c>
      <c r="E175" s="142">
        <f t="shared" si="8"/>
        <v>0</v>
      </c>
      <c r="F175" s="142">
        <f t="shared" si="8"/>
        <v>0</v>
      </c>
      <c r="G175" s="142">
        <f t="shared" si="8"/>
        <v>0</v>
      </c>
      <c r="H175" s="137">
        <f t="shared" si="9"/>
        <v>0</v>
      </c>
      <c r="I175" s="349"/>
    </row>
    <row r="176" spans="2:9">
      <c r="B176" s="128" t="str">
        <f>$B$40</f>
        <v>Social Service</v>
      </c>
      <c r="C176" s="142">
        <f t="shared" si="8"/>
        <v>142944.19440390781</v>
      </c>
      <c r="D176" s="142">
        <f t="shared" si="8"/>
        <v>795024.66002411325</v>
      </c>
      <c r="E176" s="142">
        <f t="shared" si="8"/>
        <v>1181702.0001908443</v>
      </c>
      <c r="F176" s="142">
        <f t="shared" si="8"/>
        <v>0</v>
      </c>
      <c r="G176" s="142">
        <f t="shared" si="8"/>
        <v>0</v>
      </c>
      <c r="H176" s="137">
        <f t="shared" si="9"/>
        <v>2119670.8546188651</v>
      </c>
      <c r="I176" s="349"/>
    </row>
    <row r="177" spans="2:9">
      <c r="B177" s="128" t="str">
        <f>$B$41</f>
        <v>Library Science</v>
      </c>
      <c r="C177" s="142">
        <f t="shared" si="8"/>
        <v>626.9398347732847</v>
      </c>
      <c r="D177" s="142">
        <f t="shared" si="8"/>
        <v>2168.9450454071507</v>
      </c>
      <c r="E177" s="142">
        <f t="shared" si="8"/>
        <v>0</v>
      </c>
      <c r="F177" s="142">
        <f t="shared" si="8"/>
        <v>0</v>
      </c>
      <c r="G177" s="142">
        <f t="shared" si="8"/>
        <v>0</v>
      </c>
      <c r="H177" s="137">
        <f t="shared" si="9"/>
        <v>2795.8848801804352</v>
      </c>
      <c r="I177" s="349"/>
    </row>
    <row r="178" spans="2:9">
      <c r="B178" s="128" t="str">
        <f>$B$42</f>
        <v>Veterinary Science</v>
      </c>
      <c r="C178" s="142">
        <f t="shared" si="8"/>
        <v>0</v>
      </c>
      <c r="D178" s="142">
        <f t="shared" si="8"/>
        <v>0</v>
      </c>
      <c r="E178" s="142">
        <f t="shared" si="8"/>
        <v>0</v>
      </c>
      <c r="F178" s="142">
        <f t="shared" si="8"/>
        <v>0</v>
      </c>
      <c r="G178" s="142">
        <f t="shared" si="8"/>
        <v>0</v>
      </c>
      <c r="H178" s="137">
        <f t="shared" si="9"/>
        <v>0</v>
      </c>
      <c r="I178" s="349"/>
    </row>
    <row r="179" spans="2:9">
      <c r="B179" s="128" t="str">
        <f>$B$43</f>
        <v>Vocational Training</v>
      </c>
      <c r="C179" s="142">
        <f t="shared" si="8"/>
        <v>0</v>
      </c>
      <c r="D179" s="142">
        <f t="shared" si="8"/>
        <v>0</v>
      </c>
      <c r="E179" s="142">
        <f t="shared" si="8"/>
        <v>0</v>
      </c>
      <c r="F179" s="142">
        <f t="shared" si="8"/>
        <v>0</v>
      </c>
      <c r="G179" s="142">
        <f t="shared" si="8"/>
        <v>0</v>
      </c>
      <c r="H179" s="137">
        <f t="shared" si="9"/>
        <v>0</v>
      </c>
      <c r="I179" s="349"/>
    </row>
    <row r="180" spans="2:9">
      <c r="B180" s="128" t="str">
        <f>$B$44</f>
        <v>Physical Training</v>
      </c>
      <c r="C180" s="142">
        <f t="shared" si="8"/>
        <v>0</v>
      </c>
      <c r="D180" s="142">
        <f t="shared" si="8"/>
        <v>0</v>
      </c>
      <c r="E180" s="142">
        <f t="shared" si="8"/>
        <v>0</v>
      </c>
      <c r="F180" s="142">
        <f t="shared" si="8"/>
        <v>0</v>
      </c>
      <c r="G180" s="142">
        <f t="shared" si="8"/>
        <v>0</v>
      </c>
      <c r="H180" s="137">
        <f t="shared" si="9"/>
        <v>0</v>
      </c>
      <c r="I180" s="349"/>
    </row>
    <row r="181" spans="2:9">
      <c r="B181" s="128" t="str">
        <f>$B$45</f>
        <v>Health Services</v>
      </c>
      <c r="C181" s="142">
        <f t="shared" si="8"/>
        <v>1277992.8601954151</v>
      </c>
      <c r="D181" s="142">
        <f t="shared" si="8"/>
        <v>3551102.851408842</v>
      </c>
      <c r="E181" s="142">
        <f t="shared" si="8"/>
        <v>3542747.2501330753</v>
      </c>
      <c r="F181" s="142">
        <f t="shared" si="8"/>
        <v>4638815.3868667344</v>
      </c>
      <c r="G181" s="142">
        <f t="shared" si="8"/>
        <v>0</v>
      </c>
      <c r="H181" s="137">
        <f t="shared" si="9"/>
        <v>13010658.348604068</v>
      </c>
      <c r="I181" s="349"/>
    </row>
    <row r="182" spans="2:9">
      <c r="B182" s="128" t="str">
        <f>$B$46</f>
        <v>Pharmacy</v>
      </c>
      <c r="C182" s="142">
        <f t="shared" si="8"/>
        <v>0</v>
      </c>
      <c r="D182" s="142">
        <f t="shared" si="8"/>
        <v>0</v>
      </c>
      <c r="E182" s="142">
        <f t="shared" si="8"/>
        <v>0</v>
      </c>
      <c r="F182" s="142">
        <f t="shared" si="8"/>
        <v>0</v>
      </c>
      <c r="G182" s="142">
        <f t="shared" si="8"/>
        <v>0</v>
      </c>
      <c r="H182" s="137">
        <f t="shared" si="9"/>
        <v>0</v>
      </c>
      <c r="I182" s="349"/>
    </row>
    <row r="183" spans="2:9">
      <c r="B183" s="128" t="str">
        <f>$B$47</f>
        <v>Business Administration</v>
      </c>
      <c r="C183" s="142">
        <f t="shared" si="8"/>
        <v>717914.44058160856</v>
      </c>
      <c r="D183" s="142">
        <f t="shared" si="8"/>
        <v>4683562.4476171657</v>
      </c>
      <c r="E183" s="142">
        <f t="shared" si="8"/>
        <v>2943886.8476420268</v>
      </c>
      <c r="F183" s="142">
        <f t="shared" si="8"/>
        <v>1084228.1351026385</v>
      </c>
      <c r="G183" s="142">
        <f t="shared" si="8"/>
        <v>0</v>
      </c>
      <c r="H183" s="137">
        <f t="shared" si="9"/>
        <v>9429591.8709434401</v>
      </c>
      <c r="I183" s="349"/>
    </row>
    <row r="184" spans="2:9">
      <c r="B184" s="128" t="str">
        <f>$B$48</f>
        <v>Optometry</v>
      </c>
      <c r="C184" s="142">
        <f t="shared" ref="C184:G187" si="10">C159+$H$140*IF($H132=0,0,$H159*C132/$H132)+IF($H48=0,0,$H$141*$H159*C48/$H48)</f>
        <v>0</v>
      </c>
      <c r="D184" s="142">
        <f t="shared" si="10"/>
        <v>0</v>
      </c>
      <c r="E184" s="142">
        <f t="shared" si="10"/>
        <v>0</v>
      </c>
      <c r="F184" s="142">
        <f t="shared" si="10"/>
        <v>0</v>
      </c>
      <c r="G184" s="142">
        <f t="shared" si="10"/>
        <v>0</v>
      </c>
      <c r="H184" s="137">
        <f t="shared" si="9"/>
        <v>0</v>
      </c>
      <c r="I184" s="349"/>
    </row>
    <row r="185" spans="2:9">
      <c r="B185" s="128" t="str">
        <f>$B$49</f>
        <v>Teacher Ed-Practice Teaching</v>
      </c>
      <c r="C185" s="142">
        <f t="shared" si="10"/>
        <v>0</v>
      </c>
      <c r="D185" s="142">
        <f t="shared" si="10"/>
        <v>370043.56042187312</v>
      </c>
      <c r="E185" s="142">
        <f t="shared" si="10"/>
        <v>0</v>
      </c>
      <c r="F185" s="142">
        <f t="shared" si="10"/>
        <v>0</v>
      </c>
      <c r="G185" s="142">
        <f t="shared" si="10"/>
        <v>0</v>
      </c>
      <c r="H185" s="137">
        <f t="shared" si="9"/>
        <v>370043.56042187312</v>
      </c>
      <c r="I185" s="349"/>
    </row>
    <row r="186" spans="2:9">
      <c r="B186" s="128" t="str">
        <f>$B$50</f>
        <v>Technology</v>
      </c>
      <c r="C186" s="142">
        <f t="shared" si="10"/>
        <v>770275.95079862187</v>
      </c>
      <c r="D186" s="142">
        <f t="shared" si="10"/>
        <v>401476.73463510926</v>
      </c>
      <c r="E186" s="142">
        <f t="shared" si="10"/>
        <v>218986.33946049915</v>
      </c>
      <c r="F186" s="142">
        <f t="shared" si="10"/>
        <v>0</v>
      </c>
      <c r="G186" s="142">
        <f t="shared" si="10"/>
        <v>0</v>
      </c>
      <c r="H186" s="137">
        <f t="shared" si="9"/>
        <v>1390739.0248942303</v>
      </c>
      <c r="I186" s="349"/>
    </row>
    <row r="187" spans="2:9">
      <c r="B187" s="128" t="str">
        <f>$B$51</f>
        <v>Nursing</v>
      </c>
      <c r="C187" s="142">
        <f t="shared" si="10"/>
        <v>17819.203061653698</v>
      </c>
      <c r="D187" s="142">
        <f t="shared" si="10"/>
        <v>3199110.660031504</v>
      </c>
      <c r="E187" s="142">
        <f t="shared" si="10"/>
        <v>1053295.1241726971</v>
      </c>
      <c r="F187" s="142">
        <f t="shared" si="10"/>
        <v>0</v>
      </c>
      <c r="G187" s="142">
        <f t="shared" si="10"/>
        <v>0</v>
      </c>
      <c r="H187" s="137">
        <f t="shared" si="9"/>
        <v>4270224.9872658551</v>
      </c>
      <c r="I187" s="349"/>
    </row>
    <row r="188" spans="2:9">
      <c r="B188" s="131" t="str">
        <f>$B$52</f>
        <v>Totals</v>
      </c>
      <c r="C188" s="134">
        <f>SUM(C168:C187)</f>
        <v>38133956.822253294</v>
      </c>
      <c r="D188" s="134">
        <f>SUM(D168:D187)</f>
        <v>44691147.638838202</v>
      </c>
      <c r="E188" s="134">
        <f>SUM(E168:E187)</f>
        <v>26612806.811806973</v>
      </c>
      <c r="F188" s="134">
        <f>SUM(F168:F187)</f>
        <v>9572351.317433726</v>
      </c>
      <c r="G188" s="134">
        <f>SUM(G168:G187)</f>
        <v>0</v>
      </c>
      <c r="H188" s="134">
        <f t="shared" si="9"/>
        <v>119010262.5903322</v>
      </c>
      <c r="I188" s="349"/>
    </row>
    <row r="189" spans="2:9">
      <c r="B189" s="330"/>
      <c r="C189" s="331"/>
      <c r="D189" s="331"/>
      <c r="E189" s="331"/>
      <c r="F189" s="331"/>
      <c r="G189" s="331"/>
      <c r="H189" s="346"/>
    </row>
    <row r="190" spans="2:9">
      <c r="B190" s="392" t="s">
        <v>34</v>
      </c>
      <c r="C190" s="392"/>
      <c r="D190" s="392"/>
      <c r="E190" s="392"/>
      <c r="F190" s="392"/>
      <c r="G190" s="392"/>
      <c r="H190" s="122">
        <f>H15</f>
        <v>58889995</v>
      </c>
    </row>
    <row r="191" spans="2:9" ht="43.5" customHeight="1" thickBot="1">
      <c r="B191" s="382" t="s">
        <v>229</v>
      </c>
      <c r="C191" s="382"/>
      <c r="D191" s="382"/>
      <c r="E191" s="382"/>
      <c r="F191" s="382"/>
      <c r="G191" s="382"/>
      <c r="H191" s="382"/>
    </row>
    <row r="192" spans="2:9" ht="14.4" thickBot="1">
      <c r="B192" s="124" t="s">
        <v>31</v>
      </c>
      <c r="C192" s="125" t="s">
        <v>25</v>
      </c>
      <c r="D192" s="125" t="s">
        <v>26</v>
      </c>
      <c r="E192" s="125" t="s">
        <v>27</v>
      </c>
      <c r="F192" s="125" t="s">
        <v>28</v>
      </c>
      <c r="G192" s="125" t="s">
        <v>29</v>
      </c>
      <c r="H192" s="126" t="s">
        <v>1</v>
      </c>
    </row>
    <row r="193" spans="2:8">
      <c r="B193" s="128" t="str">
        <f>$B$32</f>
        <v>Liberal Arts</v>
      </c>
      <c r="C193" s="136">
        <f t="shared" ref="C193:G208" si="11">$H$190*IF($H$136=0,0,C116/$H$136)</f>
        <v>9585769.4300154094</v>
      </c>
      <c r="D193" s="136">
        <f t="shared" si="11"/>
        <v>5876748.7327884212</v>
      </c>
      <c r="E193" s="136">
        <f t="shared" si="11"/>
        <v>3422680.5000855373</v>
      </c>
      <c r="F193" s="136">
        <f t="shared" si="11"/>
        <v>248509.81074846216</v>
      </c>
      <c r="G193" s="136">
        <f t="shared" si="11"/>
        <v>0</v>
      </c>
      <c r="H193" s="136">
        <f>SUM(C193:G193)</f>
        <v>19133708.47363783</v>
      </c>
    </row>
    <row r="194" spans="2:8">
      <c r="B194" s="128" t="str">
        <f>$B$33</f>
        <v>Science</v>
      </c>
      <c r="C194" s="139">
        <f t="shared" si="11"/>
        <v>4282353.2616287507</v>
      </c>
      <c r="D194" s="139">
        <f t="shared" si="11"/>
        <v>2814173.9037822415</v>
      </c>
      <c r="E194" s="139">
        <f t="shared" si="11"/>
        <v>2413191.192101975</v>
      </c>
      <c r="F194" s="139">
        <f t="shared" si="11"/>
        <v>171568.076544854</v>
      </c>
      <c r="G194" s="139">
        <f t="shared" si="11"/>
        <v>0</v>
      </c>
      <c r="H194" s="139">
        <f t="shared" ref="H194:H213" si="12">SUM(C194:G194)</f>
        <v>9681286.4340578206</v>
      </c>
    </row>
    <row r="195" spans="2:8">
      <c r="B195" s="128" t="str">
        <f>$B$34</f>
        <v>Fine Arts</v>
      </c>
      <c r="C195" s="139">
        <f t="shared" si="11"/>
        <v>2110515.4166364698</v>
      </c>
      <c r="D195" s="139">
        <f t="shared" si="11"/>
        <v>1655083.7333591483</v>
      </c>
      <c r="E195" s="139">
        <f t="shared" si="11"/>
        <v>260994.38634909564</v>
      </c>
      <c r="F195" s="139">
        <f t="shared" si="11"/>
        <v>0</v>
      </c>
      <c r="G195" s="139">
        <f t="shared" si="11"/>
        <v>0</v>
      </c>
      <c r="H195" s="139">
        <f t="shared" si="12"/>
        <v>4026593.5363447135</v>
      </c>
    </row>
    <row r="196" spans="2:8">
      <c r="B196" s="128" t="str">
        <f>$B$35</f>
        <v>Teacher Education</v>
      </c>
      <c r="C196" s="139">
        <f t="shared" si="11"/>
        <v>261828.98461310679</v>
      </c>
      <c r="D196" s="139">
        <f t="shared" si="11"/>
        <v>1625830.9356758981</v>
      </c>
      <c r="E196" s="139">
        <f t="shared" si="11"/>
        <v>1025456.0221610619</v>
      </c>
      <c r="F196" s="139">
        <f t="shared" si="11"/>
        <v>995984.15404641291</v>
      </c>
      <c r="G196" s="139">
        <f t="shared" si="11"/>
        <v>0</v>
      </c>
      <c r="H196" s="139">
        <f t="shared" si="12"/>
        <v>3909100.0964964801</v>
      </c>
    </row>
    <row r="197" spans="2:8">
      <c r="B197" s="128" t="str">
        <f>$B$36</f>
        <v>Agriculture</v>
      </c>
      <c r="C197" s="139">
        <f t="shared" si="11"/>
        <v>2813.4052784428882</v>
      </c>
      <c r="D197" s="139">
        <f t="shared" si="11"/>
        <v>25515.281808557957</v>
      </c>
      <c r="E197" s="139">
        <f t="shared" si="11"/>
        <v>30686.521870488399</v>
      </c>
      <c r="F197" s="139">
        <f t="shared" si="11"/>
        <v>0</v>
      </c>
      <c r="G197" s="139">
        <f t="shared" si="11"/>
        <v>0</v>
      </c>
      <c r="H197" s="139">
        <f t="shared" si="12"/>
        <v>59015.208957489245</v>
      </c>
    </row>
    <row r="198" spans="2:8">
      <c r="B198" s="128" t="str">
        <f>$B$37</f>
        <v>Engineering</v>
      </c>
      <c r="C198" s="139">
        <f t="shared" si="11"/>
        <v>1420158.9609262578</v>
      </c>
      <c r="D198" s="139">
        <f t="shared" si="11"/>
        <v>3059579.8126625563</v>
      </c>
      <c r="E198" s="139">
        <f t="shared" si="11"/>
        <v>1304825.6697440078</v>
      </c>
      <c r="F198" s="139">
        <f t="shared" si="11"/>
        <v>27770.603436555128</v>
      </c>
      <c r="G198" s="139">
        <f t="shared" si="11"/>
        <v>0</v>
      </c>
      <c r="H198" s="139">
        <f t="shared" si="12"/>
        <v>5812335.0467693759</v>
      </c>
    </row>
    <row r="199" spans="2:8">
      <c r="B199" s="128" t="str">
        <f>$B$38</f>
        <v>Home Economics</v>
      </c>
      <c r="C199" s="139">
        <f t="shared" si="11"/>
        <v>4839.2247023209493</v>
      </c>
      <c r="D199" s="139">
        <f t="shared" si="11"/>
        <v>43439.482181710613</v>
      </c>
      <c r="E199" s="139">
        <f t="shared" si="11"/>
        <v>0</v>
      </c>
      <c r="F199" s="139">
        <f t="shared" si="11"/>
        <v>0</v>
      </c>
      <c r="G199" s="139">
        <f t="shared" si="11"/>
        <v>0</v>
      </c>
      <c r="H199" s="139">
        <f t="shared" si="12"/>
        <v>48278.706884031562</v>
      </c>
    </row>
    <row r="200" spans="2:8">
      <c r="B200" s="128" t="str">
        <f>$B$39</f>
        <v>Law</v>
      </c>
      <c r="C200" s="139">
        <f t="shared" si="11"/>
        <v>0</v>
      </c>
      <c r="D200" s="139">
        <f t="shared" si="11"/>
        <v>0</v>
      </c>
      <c r="E200" s="139">
        <f t="shared" si="11"/>
        <v>0</v>
      </c>
      <c r="F200" s="139">
        <f t="shared" si="11"/>
        <v>0</v>
      </c>
      <c r="G200" s="139">
        <f t="shared" si="11"/>
        <v>0</v>
      </c>
      <c r="H200" s="139">
        <f t="shared" si="12"/>
        <v>0</v>
      </c>
    </row>
    <row r="201" spans="2:8">
      <c r="B201" s="128" t="str">
        <f>$B$40</f>
        <v>Social Service</v>
      </c>
      <c r="C201" s="139">
        <f t="shared" si="11"/>
        <v>85214.794769144777</v>
      </c>
      <c r="D201" s="139">
        <f t="shared" si="11"/>
        <v>473946.23841058783</v>
      </c>
      <c r="E201" s="139">
        <f t="shared" si="11"/>
        <v>704460.18353157945</v>
      </c>
      <c r="F201" s="139">
        <f t="shared" si="11"/>
        <v>0</v>
      </c>
      <c r="G201" s="139">
        <f t="shared" si="11"/>
        <v>0</v>
      </c>
      <c r="H201" s="139">
        <f t="shared" si="12"/>
        <v>1263621.2167113121</v>
      </c>
    </row>
    <row r="202" spans="2:8">
      <c r="B202" s="128" t="str">
        <f>$B$41</f>
        <v>Library Science</v>
      </c>
      <c r="C202" s="139">
        <f t="shared" si="11"/>
        <v>3146.8679286543943</v>
      </c>
      <c r="D202" s="139">
        <f t="shared" si="11"/>
        <v>10886.823940408605</v>
      </c>
      <c r="E202" s="139">
        <f t="shared" si="11"/>
        <v>0</v>
      </c>
      <c r="F202" s="139">
        <f t="shared" si="11"/>
        <v>0</v>
      </c>
      <c r="G202" s="139">
        <f t="shared" si="11"/>
        <v>0</v>
      </c>
      <c r="H202" s="139">
        <f t="shared" si="12"/>
        <v>14033.691869062999</v>
      </c>
    </row>
    <row r="203" spans="2:8">
      <c r="B203" s="128" t="str">
        <f>$B$42</f>
        <v>Veterinary Science</v>
      </c>
      <c r="C203" s="139">
        <f t="shared" si="11"/>
        <v>0</v>
      </c>
      <c r="D203" s="139">
        <f t="shared" si="11"/>
        <v>0</v>
      </c>
      <c r="E203" s="139">
        <f t="shared" si="11"/>
        <v>0</v>
      </c>
      <c r="F203" s="139">
        <f t="shared" si="11"/>
        <v>0</v>
      </c>
      <c r="G203" s="139">
        <f t="shared" si="11"/>
        <v>0</v>
      </c>
      <c r="H203" s="139">
        <f t="shared" si="12"/>
        <v>0</v>
      </c>
    </row>
    <row r="204" spans="2:8">
      <c r="B204" s="128" t="str">
        <f>$B$43</f>
        <v>Vocational Training</v>
      </c>
      <c r="C204" s="139">
        <f t="shared" si="11"/>
        <v>0</v>
      </c>
      <c r="D204" s="139">
        <f t="shared" si="11"/>
        <v>0</v>
      </c>
      <c r="E204" s="139">
        <f t="shared" si="11"/>
        <v>0</v>
      </c>
      <c r="F204" s="139">
        <f t="shared" si="11"/>
        <v>0</v>
      </c>
      <c r="G204" s="139">
        <f t="shared" si="11"/>
        <v>0</v>
      </c>
      <c r="H204" s="139">
        <f t="shared" si="12"/>
        <v>0</v>
      </c>
    </row>
    <row r="205" spans="2:8">
      <c r="B205" s="128" t="str">
        <f>$B$44</f>
        <v>Physical Training</v>
      </c>
      <c r="C205" s="139">
        <f t="shared" si="11"/>
        <v>0</v>
      </c>
      <c r="D205" s="139">
        <f t="shared" si="11"/>
        <v>0</v>
      </c>
      <c r="E205" s="139">
        <f t="shared" si="11"/>
        <v>0</v>
      </c>
      <c r="F205" s="139">
        <f t="shared" si="11"/>
        <v>0</v>
      </c>
      <c r="G205" s="139">
        <f t="shared" si="11"/>
        <v>0</v>
      </c>
      <c r="H205" s="139">
        <f t="shared" si="12"/>
        <v>0</v>
      </c>
    </row>
    <row r="206" spans="2:8">
      <c r="B206" s="128" t="str">
        <f>$B$45</f>
        <v>Health Services</v>
      </c>
      <c r="C206" s="139">
        <f t="shared" si="11"/>
        <v>640509.91488805995</v>
      </c>
      <c r="D206" s="139">
        <f t="shared" si="11"/>
        <v>1713566.7272415329</v>
      </c>
      <c r="E206" s="139">
        <f t="shared" si="11"/>
        <v>1831984.1677714931</v>
      </c>
      <c r="F206" s="139">
        <f t="shared" si="11"/>
        <v>392239.4665343847</v>
      </c>
      <c r="G206" s="139">
        <f t="shared" si="11"/>
        <v>0</v>
      </c>
      <c r="H206" s="139">
        <f t="shared" si="12"/>
        <v>4578300.2764354702</v>
      </c>
    </row>
    <row r="207" spans="2:8">
      <c r="B207" s="128" t="str">
        <f>$B$46</f>
        <v>Pharmacy</v>
      </c>
      <c r="C207" s="139">
        <f t="shared" si="11"/>
        <v>0</v>
      </c>
      <c r="D207" s="139">
        <f t="shared" si="11"/>
        <v>0</v>
      </c>
      <c r="E207" s="139">
        <f t="shared" si="11"/>
        <v>0</v>
      </c>
      <c r="F207" s="139">
        <f t="shared" si="11"/>
        <v>0</v>
      </c>
      <c r="G207" s="139">
        <f t="shared" si="11"/>
        <v>0</v>
      </c>
      <c r="H207" s="139">
        <f t="shared" si="12"/>
        <v>0</v>
      </c>
    </row>
    <row r="208" spans="2:8">
      <c r="B208" s="128" t="str">
        <f>$B$47</f>
        <v>Business Administration</v>
      </c>
      <c r="C208" s="139">
        <f t="shared" si="11"/>
        <v>536102.5517751209</v>
      </c>
      <c r="D208" s="139">
        <f t="shared" si="11"/>
        <v>3642609.8421936915</v>
      </c>
      <c r="E208" s="139">
        <f t="shared" si="11"/>
        <v>2214023.2249721973</v>
      </c>
      <c r="F208" s="139">
        <f t="shared" si="11"/>
        <v>643697.45745496289</v>
      </c>
      <c r="G208" s="139">
        <f t="shared" si="11"/>
        <v>0</v>
      </c>
      <c r="H208" s="139">
        <f t="shared" si="12"/>
        <v>7036433.0763959717</v>
      </c>
    </row>
    <row r="209" spans="2:8">
      <c r="B209" s="128" t="str">
        <f>$B$48</f>
        <v>Optometry</v>
      </c>
      <c r="C209" s="139">
        <f t="shared" ref="C209:G212" si="13">$H$190*IF($H$136=0,0,C132/$H$136)</f>
        <v>0</v>
      </c>
      <c r="D209" s="139">
        <f t="shared" si="13"/>
        <v>0</v>
      </c>
      <c r="E209" s="139">
        <f t="shared" si="13"/>
        <v>0</v>
      </c>
      <c r="F209" s="139">
        <f t="shared" si="13"/>
        <v>0</v>
      </c>
      <c r="G209" s="139">
        <f t="shared" si="13"/>
        <v>0</v>
      </c>
      <c r="H209" s="139">
        <f t="shared" si="12"/>
        <v>0</v>
      </c>
    </row>
    <row r="210" spans="2:8">
      <c r="B210" s="128" t="str">
        <f>$B$49</f>
        <v>Teacher Ed-Practice Teaching</v>
      </c>
      <c r="C210" s="139">
        <f t="shared" si="13"/>
        <v>0</v>
      </c>
      <c r="D210" s="139">
        <f t="shared" si="13"/>
        <v>311851.83276562754</v>
      </c>
      <c r="E210" s="139">
        <f t="shared" si="13"/>
        <v>0</v>
      </c>
      <c r="F210" s="139">
        <f t="shared" si="13"/>
        <v>0</v>
      </c>
      <c r="G210" s="139">
        <f t="shared" si="13"/>
        <v>0</v>
      </c>
      <c r="H210" s="139">
        <f t="shared" si="12"/>
        <v>311851.83276562754</v>
      </c>
    </row>
    <row r="211" spans="2:8">
      <c r="B211" s="128" t="str">
        <f>$B$50</f>
        <v>Technology</v>
      </c>
      <c r="C211" s="139">
        <f t="shared" si="13"/>
        <v>304593.54122124967</v>
      </c>
      <c r="D211" s="139">
        <f t="shared" si="13"/>
        <v>160205.03967370474</v>
      </c>
      <c r="E211" s="139">
        <f t="shared" si="13"/>
        <v>87384.179890658736</v>
      </c>
      <c r="F211" s="139">
        <f t="shared" si="13"/>
        <v>0</v>
      </c>
      <c r="G211" s="139">
        <f t="shared" si="13"/>
        <v>0</v>
      </c>
      <c r="H211" s="139">
        <f t="shared" si="12"/>
        <v>552182.76078561309</v>
      </c>
    </row>
    <row r="212" spans="2:8">
      <c r="B212" s="128" t="str">
        <f>$B$51</f>
        <v>Nursing</v>
      </c>
      <c r="C212" s="139">
        <f t="shared" si="13"/>
        <v>10278.90445755851</v>
      </c>
      <c r="D212" s="139">
        <f t="shared" si="13"/>
        <v>1845388.523260314</v>
      </c>
      <c r="E212" s="139">
        <f t="shared" si="13"/>
        <v>607587.2141713287</v>
      </c>
      <c r="F212" s="139">
        <f t="shared" si="13"/>
        <v>0</v>
      </c>
      <c r="G212" s="139">
        <f t="shared" si="13"/>
        <v>0</v>
      </c>
      <c r="H212" s="139">
        <f t="shared" si="12"/>
        <v>2463254.641889201</v>
      </c>
    </row>
    <row r="213" spans="2:8">
      <c r="B213" s="131" t="str">
        <f>$B$52</f>
        <v>Totals</v>
      </c>
      <c r="C213" s="136">
        <f>SUM(C193:C212)</f>
        <v>19248125.258840546</v>
      </c>
      <c r="D213" s="136">
        <f>SUM(D193:D212)</f>
        <v>23258826.909744408</v>
      </c>
      <c r="E213" s="136">
        <f>SUM(E193:E212)</f>
        <v>13903273.262649424</v>
      </c>
      <c r="F213" s="136">
        <f>SUM(F193:F212)</f>
        <v>2479769.5687656319</v>
      </c>
      <c r="G213" s="136">
        <f>SUM(G193:G212)</f>
        <v>0</v>
      </c>
      <c r="H213" s="136">
        <f t="shared" si="12"/>
        <v>58889995.000000015</v>
      </c>
    </row>
    <row r="214" spans="2:8">
      <c r="B214" s="144"/>
      <c r="C214" s="145"/>
      <c r="D214" s="145"/>
      <c r="E214" s="145"/>
      <c r="F214" s="145"/>
      <c r="G214" s="145"/>
      <c r="H214" s="145"/>
    </row>
    <row r="215" spans="2:8">
      <c r="B215" s="392" t="s">
        <v>35</v>
      </c>
      <c r="C215" s="392"/>
      <c r="D215" s="392"/>
      <c r="E215" s="392"/>
      <c r="F215" s="392"/>
      <c r="G215" s="392"/>
      <c r="H215" s="122">
        <f>H17</f>
        <v>42437831</v>
      </c>
    </row>
    <row r="216" spans="2:8" ht="60.75" customHeight="1" thickBot="1">
      <c r="B216" s="382" t="s">
        <v>230</v>
      </c>
      <c r="C216" s="382"/>
      <c r="D216" s="382"/>
      <c r="E216" s="382"/>
      <c r="F216" s="382"/>
      <c r="G216" s="382"/>
      <c r="H216" s="382"/>
    </row>
    <row r="217" spans="2:8" ht="14.4" thickBot="1">
      <c r="B217" s="124" t="s">
        <v>31</v>
      </c>
      <c r="C217" s="125" t="s">
        <v>25</v>
      </c>
      <c r="D217" s="125" t="s">
        <v>26</v>
      </c>
      <c r="E217" s="125" t="s">
        <v>27</v>
      </c>
      <c r="F217" s="125" t="s">
        <v>28</v>
      </c>
      <c r="G217" s="125" t="s">
        <v>29</v>
      </c>
      <c r="H217" s="126" t="s">
        <v>1</v>
      </c>
    </row>
    <row r="218" spans="2:8">
      <c r="B218" s="128" t="str">
        <f>$B$32</f>
        <v>Liberal Arts</v>
      </c>
      <c r="C218" s="136">
        <f t="shared" ref="C218:G233" si="14">$H$215*IF($H$25=0,0,C$25/$H$25)*IF(C$52=0,0,C32/C$52)</f>
        <v>8049350.5278337505</v>
      </c>
      <c r="D218" s="136">
        <f t="shared" si="14"/>
        <v>7486945.7533707339</v>
      </c>
      <c r="E218" s="136">
        <f t="shared" si="14"/>
        <v>1690019.6794446195</v>
      </c>
      <c r="F218" s="136">
        <f t="shared" si="14"/>
        <v>62647.570215871856</v>
      </c>
      <c r="G218" s="136">
        <f t="shared" si="14"/>
        <v>0</v>
      </c>
      <c r="H218" s="136">
        <f>SUM(C218:G218)</f>
        <v>17288963.530864976</v>
      </c>
    </row>
    <row r="219" spans="2:8">
      <c r="B219" s="128" t="str">
        <f>$B$33</f>
        <v>Science</v>
      </c>
      <c r="C219" s="139">
        <f t="shared" si="14"/>
        <v>2978229.9716739776</v>
      </c>
      <c r="D219" s="139">
        <f t="shared" si="14"/>
        <v>2484557.2472861353</v>
      </c>
      <c r="E219" s="139">
        <f t="shared" si="14"/>
        <v>641164.82645388204</v>
      </c>
      <c r="F219" s="139">
        <f t="shared" si="14"/>
        <v>33650.69485881117</v>
      </c>
      <c r="G219" s="139">
        <f t="shared" si="14"/>
        <v>0</v>
      </c>
      <c r="H219" s="139">
        <f t="shared" ref="H219:H238" si="15">SUM(C219:G219)</f>
        <v>6137602.740272806</v>
      </c>
    </row>
    <row r="220" spans="2:8">
      <c r="B220" s="128" t="str">
        <f>$B$34</f>
        <v>Fine Arts</v>
      </c>
      <c r="C220" s="139">
        <f t="shared" si="14"/>
        <v>1195275.7263961146</v>
      </c>
      <c r="D220" s="139">
        <f t="shared" si="14"/>
        <v>915548.35200880247</v>
      </c>
      <c r="E220" s="139">
        <f t="shared" si="14"/>
        <v>66650.522305312988</v>
      </c>
      <c r="F220" s="139">
        <f t="shared" si="14"/>
        <v>0</v>
      </c>
      <c r="G220" s="139">
        <f t="shared" si="14"/>
        <v>0</v>
      </c>
      <c r="H220" s="139">
        <f t="shared" si="15"/>
        <v>2177474.6007102299</v>
      </c>
    </row>
    <row r="221" spans="2:8">
      <c r="B221" s="128" t="str">
        <f>$B$35</f>
        <v>Teacher Education</v>
      </c>
      <c r="C221" s="139">
        <f t="shared" si="14"/>
        <v>197797.21037507078</v>
      </c>
      <c r="D221" s="139">
        <f t="shared" si="14"/>
        <v>2087247.9600431225</v>
      </c>
      <c r="E221" s="139">
        <f t="shared" si="14"/>
        <v>676271.83424242318</v>
      </c>
      <c r="F221" s="139">
        <f t="shared" si="14"/>
        <v>346441.06329377135</v>
      </c>
      <c r="G221" s="139">
        <f t="shared" si="14"/>
        <v>0</v>
      </c>
      <c r="H221" s="139">
        <f t="shared" si="15"/>
        <v>3307758.0679543875</v>
      </c>
    </row>
    <row r="222" spans="2:8">
      <c r="B222" s="128" t="str">
        <f>$B$36</f>
        <v>Agriculture</v>
      </c>
      <c r="C222" s="139">
        <f t="shared" si="14"/>
        <v>1196.6654023472274</v>
      </c>
      <c r="D222" s="139">
        <f t="shared" si="14"/>
        <v>19715.218274925381</v>
      </c>
      <c r="E222" s="139">
        <f t="shared" si="14"/>
        <v>9898.5924215811356</v>
      </c>
      <c r="F222" s="139">
        <f t="shared" si="14"/>
        <v>0</v>
      </c>
      <c r="G222" s="139">
        <f t="shared" si="14"/>
        <v>0</v>
      </c>
      <c r="H222" s="139">
        <f t="shared" si="15"/>
        <v>30810.476098853742</v>
      </c>
    </row>
    <row r="223" spans="2:8">
      <c r="B223" s="128" t="str">
        <f>$B$37</f>
        <v>Engineering</v>
      </c>
      <c r="C223" s="139">
        <f t="shared" si="14"/>
        <v>585478.19862581941</v>
      </c>
      <c r="D223" s="139">
        <f t="shared" si="14"/>
        <v>2009999.483977058</v>
      </c>
      <c r="E223" s="139">
        <f t="shared" si="14"/>
        <v>347836.53769436112</v>
      </c>
      <c r="F223" s="139">
        <f t="shared" si="14"/>
        <v>2953.3854530339586</v>
      </c>
      <c r="G223" s="139">
        <f t="shared" si="14"/>
        <v>0</v>
      </c>
      <c r="H223" s="139">
        <f t="shared" si="15"/>
        <v>2946267.6057502721</v>
      </c>
    </row>
    <row r="224" spans="2:8">
      <c r="B224" s="128" t="str">
        <f>$B$38</f>
        <v>Home Economics</v>
      </c>
      <c r="C224" s="139">
        <f t="shared" si="14"/>
        <v>3319.7814387697281</v>
      </c>
      <c r="D224" s="139">
        <f t="shared" si="14"/>
        <v>56140.733080270795</v>
      </c>
      <c r="E224" s="139">
        <f t="shared" si="14"/>
        <v>0</v>
      </c>
      <c r="F224" s="139">
        <f t="shared" si="14"/>
        <v>0</v>
      </c>
      <c r="G224" s="139">
        <f t="shared" si="14"/>
        <v>0</v>
      </c>
      <c r="H224" s="139">
        <f t="shared" si="15"/>
        <v>59460.514519040524</v>
      </c>
    </row>
    <row r="225" spans="2:8">
      <c r="B225" s="128" t="str">
        <f>$B$39</f>
        <v>Law</v>
      </c>
      <c r="C225" s="139">
        <f t="shared" si="14"/>
        <v>0</v>
      </c>
      <c r="D225" s="139">
        <f t="shared" si="14"/>
        <v>0</v>
      </c>
      <c r="E225" s="139">
        <f t="shared" si="14"/>
        <v>0</v>
      </c>
      <c r="F225" s="139">
        <f t="shared" si="14"/>
        <v>0</v>
      </c>
      <c r="G225" s="139">
        <f t="shared" si="14"/>
        <v>0</v>
      </c>
      <c r="H225" s="139">
        <f t="shared" si="15"/>
        <v>0</v>
      </c>
    </row>
    <row r="226" spans="2:8">
      <c r="B226" s="128" t="str">
        <f>$B$40</f>
        <v>Social Service</v>
      </c>
      <c r="C226" s="139">
        <f t="shared" si="14"/>
        <v>54892.200068959923</v>
      </c>
      <c r="D226" s="139">
        <f t="shared" si="14"/>
        <v>423693.96597525512</v>
      </c>
      <c r="E226" s="139">
        <f t="shared" si="14"/>
        <v>481863.47908256971</v>
      </c>
      <c r="F226" s="139">
        <f t="shared" si="14"/>
        <v>0</v>
      </c>
      <c r="G226" s="139">
        <f t="shared" si="14"/>
        <v>0</v>
      </c>
      <c r="H226" s="139">
        <f t="shared" si="15"/>
        <v>960449.64512678469</v>
      </c>
    </row>
    <row r="227" spans="2:8">
      <c r="B227" s="128" t="str">
        <f>$B$41</f>
        <v>Library Science</v>
      </c>
      <c r="C227" s="139">
        <f t="shared" si="14"/>
        <v>115.80632925940913</v>
      </c>
      <c r="D227" s="139">
        <f t="shared" si="14"/>
        <v>1319.2339366121073</v>
      </c>
      <c r="E227" s="139">
        <f t="shared" si="14"/>
        <v>0</v>
      </c>
      <c r="F227" s="139">
        <f t="shared" si="14"/>
        <v>0</v>
      </c>
      <c r="G227" s="139">
        <f t="shared" si="14"/>
        <v>0</v>
      </c>
      <c r="H227" s="139">
        <f t="shared" si="15"/>
        <v>1435.0402658715163</v>
      </c>
    </row>
    <row r="228" spans="2:8">
      <c r="B228" s="128" t="str">
        <f>$B$42</f>
        <v>Veterinary Science</v>
      </c>
      <c r="C228" s="139">
        <f t="shared" si="14"/>
        <v>0</v>
      </c>
      <c r="D228" s="139">
        <f t="shared" si="14"/>
        <v>0</v>
      </c>
      <c r="E228" s="139">
        <f t="shared" si="14"/>
        <v>0</v>
      </c>
      <c r="F228" s="139">
        <f t="shared" si="14"/>
        <v>0</v>
      </c>
      <c r="G228" s="139">
        <f t="shared" si="14"/>
        <v>0</v>
      </c>
      <c r="H228" s="139">
        <f t="shared" si="15"/>
        <v>0</v>
      </c>
    </row>
    <row r="229" spans="2:8">
      <c r="B229" s="128" t="str">
        <f>$B$43</f>
        <v>Vocational Training</v>
      </c>
      <c r="C229" s="139">
        <f t="shared" si="14"/>
        <v>0</v>
      </c>
      <c r="D229" s="139">
        <f t="shared" si="14"/>
        <v>0</v>
      </c>
      <c r="E229" s="139">
        <f t="shared" si="14"/>
        <v>0</v>
      </c>
      <c r="F229" s="139">
        <f t="shared" si="14"/>
        <v>0</v>
      </c>
      <c r="G229" s="139">
        <f t="shared" si="14"/>
        <v>0</v>
      </c>
      <c r="H229" s="139">
        <f t="shared" si="15"/>
        <v>0</v>
      </c>
    </row>
    <row r="230" spans="2:8">
      <c r="B230" s="128" t="str">
        <f>$B$44</f>
        <v>Physical Training</v>
      </c>
      <c r="C230" s="139">
        <f t="shared" si="14"/>
        <v>0</v>
      </c>
      <c r="D230" s="139">
        <f t="shared" si="14"/>
        <v>0</v>
      </c>
      <c r="E230" s="139">
        <f t="shared" si="14"/>
        <v>0</v>
      </c>
      <c r="F230" s="139">
        <f t="shared" si="14"/>
        <v>0</v>
      </c>
      <c r="G230" s="139">
        <f t="shared" si="14"/>
        <v>0</v>
      </c>
      <c r="H230" s="139">
        <f t="shared" si="15"/>
        <v>0</v>
      </c>
    </row>
    <row r="231" spans="2:8">
      <c r="B231" s="128" t="str">
        <f>$B$45</f>
        <v>Health Services</v>
      </c>
      <c r="C231" s="139">
        <f t="shared" si="14"/>
        <v>687001.74727656809</v>
      </c>
      <c r="D231" s="139">
        <f t="shared" si="14"/>
        <v>2162737.4575270377</v>
      </c>
      <c r="E231" s="139">
        <f t="shared" si="14"/>
        <v>951914.63787538605</v>
      </c>
      <c r="F231" s="139">
        <f t="shared" si="14"/>
        <v>81083.855165114146</v>
      </c>
      <c r="G231" s="139">
        <f t="shared" si="14"/>
        <v>0</v>
      </c>
      <c r="H231" s="139">
        <f t="shared" si="15"/>
        <v>3882737.6978441058</v>
      </c>
    </row>
    <row r="232" spans="2:8">
      <c r="B232" s="128" t="str">
        <f>$B$46</f>
        <v>Pharmacy</v>
      </c>
      <c r="C232" s="139">
        <f t="shared" si="14"/>
        <v>0</v>
      </c>
      <c r="D232" s="139">
        <f t="shared" si="14"/>
        <v>0</v>
      </c>
      <c r="E232" s="139">
        <f t="shared" si="14"/>
        <v>0</v>
      </c>
      <c r="F232" s="139">
        <f t="shared" si="14"/>
        <v>0</v>
      </c>
      <c r="G232" s="139">
        <f t="shared" si="14"/>
        <v>0</v>
      </c>
      <c r="H232" s="139">
        <f t="shared" si="15"/>
        <v>0</v>
      </c>
    </row>
    <row r="233" spans="2:8">
      <c r="B233" s="128" t="str">
        <f>$B$47</f>
        <v>Business Administration</v>
      </c>
      <c r="C233" s="139">
        <f t="shared" si="14"/>
        <v>484881.100609146</v>
      </c>
      <c r="D233" s="139">
        <f t="shared" si="14"/>
        <v>2849325.4307593829</v>
      </c>
      <c r="E233" s="139">
        <f t="shared" si="14"/>
        <v>945315.5762609985</v>
      </c>
      <c r="F233" s="139">
        <f t="shared" si="14"/>
        <v>35172.135849768056</v>
      </c>
      <c r="G233" s="139">
        <f t="shared" si="14"/>
        <v>0</v>
      </c>
      <c r="H233" s="139">
        <f t="shared" si="15"/>
        <v>4314694.2434792956</v>
      </c>
    </row>
    <row r="234" spans="2:8">
      <c r="B234" s="128" t="str">
        <f>$B$48</f>
        <v>Optometry</v>
      </c>
      <c r="C234" s="139">
        <f t="shared" ref="C234:G237" si="16">$H$215*IF($H$25=0,0,C$25/$H$25)*IF(C$52=0,0,C48/C$52)</f>
        <v>0</v>
      </c>
      <c r="D234" s="139">
        <f t="shared" si="16"/>
        <v>0</v>
      </c>
      <c r="E234" s="139">
        <f t="shared" si="16"/>
        <v>0</v>
      </c>
      <c r="F234" s="139">
        <f t="shared" si="16"/>
        <v>0</v>
      </c>
      <c r="G234" s="139">
        <f t="shared" si="16"/>
        <v>0</v>
      </c>
      <c r="H234" s="139">
        <f t="shared" si="15"/>
        <v>0</v>
      </c>
    </row>
    <row r="235" spans="2:8">
      <c r="B235" s="128" t="str">
        <f>$B$49</f>
        <v>Teacher Ed-Practice Teaching</v>
      </c>
      <c r="C235" s="139">
        <f t="shared" si="16"/>
        <v>0</v>
      </c>
      <c r="D235" s="139">
        <f t="shared" si="16"/>
        <v>124960.77010686907</v>
      </c>
      <c r="E235" s="139">
        <f t="shared" si="16"/>
        <v>0</v>
      </c>
      <c r="F235" s="139">
        <f t="shared" si="16"/>
        <v>0</v>
      </c>
      <c r="G235" s="139">
        <f t="shared" si="16"/>
        <v>0</v>
      </c>
      <c r="H235" s="139">
        <f t="shared" si="15"/>
        <v>124960.77010686907</v>
      </c>
    </row>
    <row r="236" spans="2:8">
      <c r="B236" s="128" t="str">
        <f>$B$50</f>
        <v>Technology</v>
      </c>
      <c r="C236" s="139">
        <f t="shared" si="16"/>
        <v>146881.0276106839</v>
      </c>
      <c r="D236" s="139">
        <f t="shared" si="16"/>
        <v>161166.41258944577</v>
      </c>
      <c r="E236" s="139">
        <f t="shared" si="16"/>
        <v>43157.862958093756</v>
      </c>
      <c r="F236" s="139">
        <f t="shared" si="16"/>
        <v>0</v>
      </c>
      <c r="G236" s="139">
        <f t="shared" si="16"/>
        <v>0</v>
      </c>
      <c r="H236" s="139">
        <f t="shared" si="15"/>
        <v>351205.3031582234</v>
      </c>
    </row>
    <row r="237" spans="2:8">
      <c r="B237" s="128" t="str">
        <f>$B$51</f>
        <v>Nursing</v>
      </c>
      <c r="C237" s="139">
        <f t="shared" si="16"/>
        <v>1466.8801706191823</v>
      </c>
      <c r="D237" s="139">
        <f t="shared" si="16"/>
        <v>760684.94600539235</v>
      </c>
      <c r="E237" s="139">
        <f t="shared" si="16"/>
        <v>91858.937672272936</v>
      </c>
      <c r="F237" s="139">
        <f t="shared" si="16"/>
        <v>0</v>
      </c>
      <c r="G237" s="139">
        <f t="shared" si="16"/>
        <v>0</v>
      </c>
      <c r="H237" s="139">
        <f t="shared" si="15"/>
        <v>854010.76384828449</v>
      </c>
    </row>
    <row r="238" spans="2:8">
      <c r="B238" s="131" t="str">
        <f>$B$52</f>
        <v>Totals</v>
      </c>
      <c r="C238" s="136">
        <f>SUM(C218:C237)</f>
        <v>14385886.843811087</v>
      </c>
      <c r="D238" s="136">
        <f>SUM(D218:D237)</f>
        <v>21544042.964941043</v>
      </c>
      <c r="E238" s="136">
        <f>SUM(E218:E237)</f>
        <v>5945952.4864115017</v>
      </c>
      <c r="F238" s="136">
        <f>SUM(F218:F237)</f>
        <v>561948.70483637054</v>
      </c>
      <c r="G238" s="136">
        <f>SUM(G218:G237)</f>
        <v>0</v>
      </c>
      <c r="H238" s="136">
        <f t="shared" si="15"/>
        <v>42437831.000000007</v>
      </c>
    </row>
    <row r="239" spans="2:8">
      <c r="B239" s="330"/>
      <c r="C239" s="350"/>
      <c r="D239" s="350"/>
      <c r="E239" s="350"/>
      <c r="F239" s="350"/>
      <c r="G239" s="350"/>
      <c r="H239" s="350"/>
    </row>
    <row r="240" spans="2:8">
      <c r="B240" s="120" t="s">
        <v>11</v>
      </c>
      <c r="C240" s="121"/>
      <c r="D240" s="121"/>
      <c r="E240" s="121"/>
      <c r="F240" s="121"/>
      <c r="G240" s="121"/>
      <c r="H240" s="122">
        <f>H16</f>
        <v>36493075</v>
      </c>
    </row>
    <row r="241" spans="2:8" ht="61.5" customHeight="1" thickBot="1">
      <c r="B241" s="394" t="s">
        <v>231</v>
      </c>
      <c r="C241" s="394"/>
      <c r="D241" s="394"/>
      <c r="E241" s="394"/>
      <c r="F241" s="394"/>
      <c r="G241" s="394"/>
      <c r="H241" s="328"/>
    </row>
    <row r="242" spans="2:8" ht="14.4" thickBot="1">
      <c r="B242" s="124" t="s">
        <v>31</v>
      </c>
      <c r="C242" s="125" t="s">
        <v>25</v>
      </c>
      <c r="D242" s="125" t="s">
        <v>26</v>
      </c>
      <c r="E242" s="125" t="s">
        <v>27</v>
      </c>
      <c r="F242" s="125" t="s">
        <v>28</v>
      </c>
      <c r="G242" s="125" t="s">
        <v>29</v>
      </c>
      <c r="H242" s="126" t="s">
        <v>1</v>
      </c>
    </row>
    <row r="243" spans="2:8">
      <c r="B243" s="128" t="str">
        <f>$B$32</f>
        <v>Liberal Arts</v>
      </c>
      <c r="C243" s="136">
        <f t="shared" ref="C243:G258" si="17">$H$240*IF($H$25=0,0,C$25/$H$25)*IF(C$52=0,0,C32/C$52)</f>
        <v>6921785.2466005301</v>
      </c>
      <c r="D243" s="136">
        <f t="shared" si="17"/>
        <v>6438162.9894960877</v>
      </c>
      <c r="E243" s="136">
        <f t="shared" si="17"/>
        <v>1453279.148820034</v>
      </c>
      <c r="F243" s="136">
        <f t="shared" si="17"/>
        <v>53871.803166744729</v>
      </c>
      <c r="G243" s="136">
        <f t="shared" si="17"/>
        <v>0</v>
      </c>
      <c r="H243" s="136">
        <f>SUM(C243:G243)</f>
        <v>14867099.188083395</v>
      </c>
    </row>
    <row r="244" spans="2:8">
      <c r="B244" s="128" t="str">
        <f>$B$33</f>
        <v>Science</v>
      </c>
      <c r="C244" s="139">
        <f t="shared" si="17"/>
        <v>2561034.9813482771</v>
      </c>
      <c r="D244" s="139">
        <f t="shared" si="17"/>
        <v>2136516.684064426</v>
      </c>
      <c r="E244" s="139">
        <f t="shared" si="17"/>
        <v>551349.48105956463</v>
      </c>
      <c r="F244" s="139">
        <f t="shared" si="17"/>
        <v>28936.854272422883</v>
      </c>
      <c r="G244" s="139">
        <f t="shared" si="17"/>
        <v>0</v>
      </c>
      <c r="H244" s="139">
        <f t="shared" ref="H244:H263" si="18">SUM(C244:G244)</f>
        <v>5277838.0007446911</v>
      </c>
    </row>
    <row r="245" spans="2:8">
      <c r="B245" s="128" t="str">
        <f>$B$34</f>
        <v>Fine Arts</v>
      </c>
      <c r="C245" s="139">
        <f t="shared" si="17"/>
        <v>1027839.6822178044</v>
      </c>
      <c r="D245" s="139">
        <f t="shared" si="17"/>
        <v>787296.94446409459</v>
      </c>
      <c r="E245" s="139">
        <f t="shared" si="17"/>
        <v>57314.015630934569</v>
      </c>
      <c r="F245" s="139">
        <f t="shared" si="17"/>
        <v>0</v>
      </c>
      <c r="G245" s="139">
        <f t="shared" si="17"/>
        <v>0</v>
      </c>
      <c r="H245" s="139">
        <f t="shared" si="18"/>
        <v>1872450.6423128336</v>
      </c>
    </row>
    <row r="246" spans="2:8">
      <c r="B246" s="128" t="str">
        <f>$B$35</f>
        <v>Teacher Education</v>
      </c>
      <c r="C246" s="139">
        <f t="shared" si="17"/>
        <v>170089.47589730105</v>
      </c>
      <c r="D246" s="139">
        <f t="shared" si="17"/>
        <v>1794863.0868870439</v>
      </c>
      <c r="E246" s="139">
        <f t="shared" si="17"/>
        <v>581538.64572853211</v>
      </c>
      <c r="F246" s="139">
        <f t="shared" si="17"/>
        <v>297911.07151209837</v>
      </c>
      <c r="G246" s="139">
        <f t="shared" si="17"/>
        <v>0</v>
      </c>
      <c r="H246" s="139">
        <f t="shared" si="18"/>
        <v>2844402.2800249755</v>
      </c>
    </row>
    <row r="247" spans="2:8">
      <c r="B247" s="128" t="str">
        <f>$B$36</f>
        <v>Agriculture</v>
      </c>
      <c r="C247" s="139">
        <f t="shared" si="17"/>
        <v>1029.0346902451859</v>
      </c>
      <c r="D247" s="139">
        <f t="shared" si="17"/>
        <v>16953.480472369632</v>
      </c>
      <c r="E247" s="139">
        <f t="shared" si="17"/>
        <v>8511.982519445728</v>
      </c>
      <c r="F247" s="139">
        <f t="shared" si="17"/>
        <v>0</v>
      </c>
      <c r="G247" s="139">
        <f t="shared" si="17"/>
        <v>0</v>
      </c>
      <c r="H247" s="139">
        <f t="shared" si="18"/>
        <v>26494.497682060544</v>
      </c>
    </row>
    <row r="248" spans="2:8">
      <c r="B248" s="128" t="str">
        <f>$B$37</f>
        <v>Engineering</v>
      </c>
      <c r="C248" s="139">
        <f t="shared" si="17"/>
        <v>503463.52086931409</v>
      </c>
      <c r="D248" s="139">
        <f t="shared" si="17"/>
        <v>1728435.6949990231</v>
      </c>
      <c r="E248" s="139">
        <f t="shared" si="17"/>
        <v>299111.06573332287</v>
      </c>
      <c r="F248" s="139">
        <f t="shared" si="17"/>
        <v>2539.6707207179657</v>
      </c>
      <c r="G248" s="139">
        <f t="shared" si="17"/>
        <v>0</v>
      </c>
      <c r="H248" s="139">
        <f t="shared" si="18"/>
        <v>2533549.9523223778</v>
      </c>
    </row>
    <row r="249" spans="2:8">
      <c r="B249" s="128" t="str">
        <f>$B$38</f>
        <v>Home Economics</v>
      </c>
      <c r="C249" s="139">
        <f t="shared" si="17"/>
        <v>2854.7413987447094</v>
      </c>
      <c r="D249" s="139">
        <f t="shared" si="17"/>
        <v>48276.45368711948</v>
      </c>
      <c r="E249" s="139">
        <f t="shared" si="17"/>
        <v>0</v>
      </c>
      <c r="F249" s="139">
        <f t="shared" si="17"/>
        <v>0</v>
      </c>
      <c r="G249" s="139">
        <f t="shared" si="17"/>
        <v>0</v>
      </c>
      <c r="H249" s="139">
        <f t="shared" si="18"/>
        <v>51131.195085864187</v>
      </c>
    </row>
    <row r="250" spans="2:8">
      <c r="B250" s="128" t="str">
        <f>$B$39</f>
        <v>Law</v>
      </c>
      <c r="C250" s="139">
        <f t="shared" si="17"/>
        <v>0</v>
      </c>
      <c r="D250" s="139">
        <f t="shared" si="17"/>
        <v>0</v>
      </c>
      <c r="E250" s="139">
        <f t="shared" si="17"/>
        <v>0</v>
      </c>
      <c r="F250" s="139">
        <f t="shared" si="17"/>
        <v>0</v>
      </c>
      <c r="G250" s="139">
        <f t="shared" si="17"/>
        <v>0</v>
      </c>
      <c r="H250" s="139">
        <f t="shared" si="18"/>
        <v>0</v>
      </c>
    </row>
    <row r="251" spans="2:8">
      <c r="B251" s="128" t="str">
        <f>$B$40</f>
        <v>Social Service</v>
      </c>
      <c r="C251" s="139">
        <f t="shared" si="17"/>
        <v>47202.817081569498</v>
      </c>
      <c r="D251" s="139">
        <f t="shared" si="17"/>
        <v>364342.26992850867</v>
      </c>
      <c r="E251" s="139">
        <f t="shared" si="17"/>
        <v>414363.309046618</v>
      </c>
      <c r="F251" s="139">
        <f t="shared" si="17"/>
        <v>0</v>
      </c>
      <c r="G251" s="139">
        <f t="shared" si="17"/>
        <v>0</v>
      </c>
      <c r="H251" s="139">
        <f t="shared" si="18"/>
        <v>825908.39605669619</v>
      </c>
    </row>
    <row r="252" spans="2:8">
      <c r="B252" s="128" t="str">
        <f>$B$41</f>
        <v>Library Science</v>
      </c>
      <c r="C252" s="139">
        <f t="shared" si="17"/>
        <v>99.584002281792181</v>
      </c>
      <c r="D252" s="139">
        <f t="shared" si="17"/>
        <v>1134.4336375563323</v>
      </c>
      <c r="E252" s="139">
        <f t="shared" si="17"/>
        <v>0</v>
      </c>
      <c r="F252" s="139">
        <f t="shared" si="17"/>
        <v>0</v>
      </c>
      <c r="G252" s="139">
        <f t="shared" si="17"/>
        <v>0</v>
      </c>
      <c r="H252" s="139">
        <f t="shared" si="18"/>
        <v>1234.0176398381245</v>
      </c>
    </row>
    <row r="253" spans="2:8">
      <c r="B253" s="128" t="str">
        <f>$B$42</f>
        <v>Veterinary Science</v>
      </c>
      <c r="C253" s="139">
        <f t="shared" si="17"/>
        <v>0</v>
      </c>
      <c r="D253" s="139">
        <f t="shared" si="17"/>
        <v>0</v>
      </c>
      <c r="E253" s="139">
        <f t="shared" si="17"/>
        <v>0</v>
      </c>
      <c r="F253" s="139">
        <f t="shared" si="17"/>
        <v>0</v>
      </c>
      <c r="G253" s="139">
        <f t="shared" si="17"/>
        <v>0</v>
      </c>
      <c r="H253" s="139">
        <f t="shared" si="18"/>
        <v>0</v>
      </c>
    </row>
    <row r="254" spans="2:8">
      <c r="B254" s="128" t="str">
        <f>$B$43</f>
        <v>Vocational Training</v>
      </c>
      <c r="C254" s="139">
        <f t="shared" si="17"/>
        <v>0</v>
      </c>
      <c r="D254" s="139">
        <f t="shared" si="17"/>
        <v>0</v>
      </c>
      <c r="E254" s="139">
        <f t="shared" si="17"/>
        <v>0</v>
      </c>
      <c r="F254" s="139">
        <f t="shared" si="17"/>
        <v>0</v>
      </c>
      <c r="G254" s="139">
        <f t="shared" si="17"/>
        <v>0</v>
      </c>
      <c r="H254" s="139">
        <f t="shared" si="18"/>
        <v>0</v>
      </c>
    </row>
    <row r="255" spans="2:8">
      <c r="B255" s="128" t="str">
        <f>$B$44</f>
        <v>Physical Training</v>
      </c>
      <c r="C255" s="139">
        <f t="shared" si="17"/>
        <v>0</v>
      </c>
      <c r="D255" s="139">
        <f t="shared" si="17"/>
        <v>0</v>
      </c>
      <c r="E255" s="139">
        <f t="shared" si="17"/>
        <v>0</v>
      </c>
      <c r="F255" s="139">
        <f t="shared" si="17"/>
        <v>0</v>
      </c>
      <c r="G255" s="139">
        <f t="shared" si="17"/>
        <v>0</v>
      </c>
      <c r="H255" s="139">
        <f t="shared" si="18"/>
        <v>0</v>
      </c>
    </row>
    <row r="256" spans="2:8">
      <c r="B256" s="128" t="str">
        <f>$B$45</f>
        <v>Health Services</v>
      </c>
      <c r="C256" s="139">
        <f t="shared" si="17"/>
        <v>590765.49620301859</v>
      </c>
      <c r="D256" s="139">
        <f t="shared" si="17"/>
        <v>1859777.9005916561</v>
      </c>
      <c r="E256" s="139">
        <f t="shared" si="17"/>
        <v>818568.9856200309</v>
      </c>
      <c r="F256" s="139">
        <f t="shared" si="17"/>
        <v>69725.505241529609</v>
      </c>
      <c r="G256" s="139">
        <f t="shared" si="17"/>
        <v>0</v>
      </c>
      <c r="H256" s="139">
        <f t="shared" si="18"/>
        <v>3338837.8876562356</v>
      </c>
    </row>
    <row r="257" spans="2:9">
      <c r="B257" s="128" t="str">
        <f>$B$46</f>
        <v>Pharmacy</v>
      </c>
      <c r="C257" s="139">
        <f t="shared" si="17"/>
        <v>0</v>
      </c>
      <c r="D257" s="139">
        <f t="shared" si="17"/>
        <v>0</v>
      </c>
      <c r="E257" s="139">
        <f t="shared" si="17"/>
        <v>0</v>
      </c>
      <c r="F257" s="139">
        <f t="shared" si="17"/>
        <v>0</v>
      </c>
      <c r="G257" s="139">
        <f t="shared" si="17"/>
        <v>0</v>
      </c>
      <c r="H257" s="139">
        <f t="shared" si="18"/>
        <v>0</v>
      </c>
    </row>
    <row r="258" spans="2:9">
      <c r="B258" s="128" t="str">
        <f>$B$47</f>
        <v>Business Administration</v>
      </c>
      <c r="C258" s="139">
        <f t="shared" si="17"/>
        <v>416958.21755386394</v>
      </c>
      <c r="D258" s="139">
        <f t="shared" si="17"/>
        <v>2450187.5848487518</v>
      </c>
      <c r="E258" s="139">
        <f t="shared" si="17"/>
        <v>812894.33060706698</v>
      </c>
      <c r="F258" s="139">
        <f t="shared" si="17"/>
        <v>30245.169492186684</v>
      </c>
      <c r="G258" s="139">
        <f t="shared" si="17"/>
        <v>0</v>
      </c>
      <c r="H258" s="139">
        <f t="shared" si="18"/>
        <v>3710285.3025018689</v>
      </c>
    </row>
    <row r="259" spans="2:9">
      <c r="B259" s="128" t="str">
        <f>$B$48</f>
        <v>Optometry</v>
      </c>
      <c r="C259" s="139">
        <f t="shared" ref="C259:G262" si="19">$H$240*IF($H$25=0,0,C$25/$H$25)*IF(C$52=0,0,C48/C$52)</f>
        <v>0</v>
      </c>
      <c r="D259" s="139">
        <f t="shared" si="19"/>
        <v>0</v>
      </c>
      <c r="E259" s="139">
        <f t="shared" si="19"/>
        <v>0</v>
      </c>
      <c r="F259" s="139">
        <f t="shared" si="19"/>
        <v>0</v>
      </c>
      <c r="G259" s="139">
        <f t="shared" si="19"/>
        <v>0</v>
      </c>
      <c r="H259" s="139">
        <f t="shared" si="18"/>
        <v>0</v>
      </c>
    </row>
    <row r="260" spans="2:9">
      <c r="B260" s="128" t="str">
        <f>$B$49</f>
        <v>Teacher Ed-Practice Teaching</v>
      </c>
      <c r="C260" s="139">
        <f t="shared" si="19"/>
        <v>0</v>
      </c>
      <c r="D260" s="139">
        <f t="shared" si="19"/>
        <v>107456.07511297481</v>
      </c>
      <c r="E260" s="139">
        <f t="shared" si="19"/>
        <v>0</v>
      </c>
      <c r="F260" s="139">
        <f t="shared" si="19"/>
        <v>0</v>
      </c>
      <c r="G260" s="139">
        <f t="shared" si="19"/>
        <v>0</v>
      </c>
      <c r="H260" s="139">
        <f t="shared" si="18"/>
        <v>107456.07511297481</v>
      </c>
    </row>
    <row r="261" spans="2:9">
      <c r="B261" s="128" t="str">
        <f>$B$50</f>
        <v>Technology</v>
      </c>
      <c r="C261" s="139">
        <f t="shared" si="19"/>
        <v>126305.70956073975</v>
      </c>
      <c r="D261" s="139">
        <f t="shared" si="19"/>
        <v>138589.97605479861</v>
      </c>
      <c r="E261" s="139">
        <f t="shared" si="19"/>
        <v>37112.243784783372</v>
      </c>
      <c r="F261" s="139">
        <f t="shared" si="19"/>
        <v>0</v>
      </c>
      <c r="G261" s="139">
        <f t="shared" si="19"/>
        <v>0</v>
      </c>
      <c r="H261" s="139">
        <f t="shared" si="18"/>
        <v>302007.92940032174</v>
      </c>
    </row>
    <row r="262" spans="2:9">
      <c r="B262" s="128" t="str">
        <f>$B$51</f>
        <v>Nursing</v>
      </c>
      <c r="C262" s="139">
        <f t="shared" si="19"/>
        <v>1261.3973622360345</v>
      </c>
      <c r="D262" s="139">
        <f t="shared" si="19"/>
        <v>654127.04023317632</v>
      </c>
      <c r="E262" s="139">
        <f t="shared" si="19"/>
        <v>78991.19778045635</v>
      </c>
      <c r="F262" s="139">
        <f t="shared" si="19"/>
        <v>0</v>
      </c>
      <c r="G262" s="139">
        <f t="shared" si="19"/>
        <v>0</v>
      </c>
      <c r="H262" s="139">
        <f t="shared" si="18"/>
        <v>734379.63537586876</v>
      </c>
    </row>
    <row r="263" spans="2:9">
      <c r="B263" s="131" t="str">
        <f>$B$52</f>
        <v>Totals</v>
      </c>
      <c r="C263" s="136">
        <f>SUM(C243:C262)</f>
        <v>12370689.904785926</v>
      </c>
      <c r="D263" s="136">
        <f>SUM(D243:D262)</f>
        <v>18526120.61447759</v>
      </c>
      <c r="E263" s="136">
        <f>SUM(E243:E262)</f>
        <v>5113034.4063307894</v>
      </c>
      <c r="F263" s="136">
        <f>SUM(F243:F262)</f>
        <v>483230.07440570026</v>
      </c>
      <c r="G263" s="136">
        <f>SUM(G243:G262)</f>
        <v>0</v>
      </c>
      <c r="H263" s="136">
        <f t="shared" si="18"/>
        <v>36493075</v>
      </c>
      <c r="I263" s="351"/>
    </row>
    <row r="264" spans="2:9">
      <c r="B264" s="401"/>
      <c r="C264" s="401"/>
      <c r="D264" s="401"/>
      <c r="E264" s="401"/>
      <c r="F264" s="401"/>
      <c r="G264" s="401"/>
      <c r="H264" s="402"/>
      <c r="I264" s="352"/>
    </row>
    <row r="265" spans="2:9">
      <c r="B265" s="120" t="s">
        <v>232</v>
      </c>
      <c r="C265" s="121"/>
      <c r="D265" s="121"/>
      <c r="E265" s="121"/>
      <c r="F265" s="121"/>
      <c r="G265" s="121"/>
      <c r="H265" s="122"/>
    </row>
    <row r="266" spans="2:9" ht="45" customHeight="1" thickBot="1">
      <c r="B266" s="382" t="s">
        <v>233</v>
      </c>
      <c r="C266" s="382"/>
      <c r="D266" s="382"/>
      <c r="E266" s="382"/>
      <c r="F266" s="382"/>
      <c r="G266" s="382"/>
      <c r="H266" s="382"/>
    </row>
    <row r="267" spans="2:9" ht="14.4" thickBot="1">
      <c r="B267" s="124" t="s">
        <v>31</v>
      </c>
      <c r="C267" s="125" t="s">
        <v>25</v>
      </c>
      <c r="D267" s="125" t="s">
        <v>26</v>
      </c>
      <c r="E267" s="125" t="s">
        <v>27</v>
      </c>
      <c r="F267" s="125" t="s">
        <v>28</v>
      </c>
      <c r="G267" s="125" t="s">
        <v>29</v>
      </c>
      <c r="H267" s="126" t="s">
        <v>1</v>
      </c>
    </row>
    <row r="268" spans="2:9">
      <c r="B268" s="128" t="str">
        <f>$B$32</f>
        <v>Liberal Arts</v>
      </c>
      <c r="C268" s="136">
        <f t="shared" ref="C268:G283" si="20">C243+C218+C193+C168+C116</f>
        <v>54966508.811565459</v>
      </c>
      <c r="D268" s="136">
        <f t="shared" si="20"/>
        <v>37812276.240706235</v>
      </c>
      <c r="E268" s="136">
        <f t="shared" si="20"/>
        <v>16975618.083289292</v>
      </c>
      <c r="F268" s="136">
        <f t="shared" si="20"/>
        <v>1248259.9571234554</v>
      </c>
      <c r="G268" s="136">
        <f t="shared" si="20"/>
        <v>0</v>
      </c>
      <c r="H268" s="136">
        <f>SUM(C268:G268)</f>
        <v>111002663.09268445</v>
      </c>
    </row>
    <row r="269" spans="2:9">
      <c r="B269" s="128" t="str">
        <f>$B$33</f>
        <v>Science</v>
      </c>
      <c r="C269" s="139">
        <f t="shared" si="20"/>
        <v>23784401.487588719</v>
      </c>
      <c r="D269" s="139">
        <f t="shared" si="20"/>
        <v>17122828.732750114</v>
      </c>
      <c r="E269" s="139">
        <f t="shared" si="20"/>
        <v>11478010.628667096</v>
      </c>
      <c r="F269" s="139">
        <f t="shared" si="20"/>
        <v>1129514.8139942253</v>
      </c>
      <c r="G269" s="139">
        <f t="shared" si="20"/>
        <v>0</v>
      </c>
      <c r="H269" s="139">
        <f t="shared" ref="H269:H288" si="21">SUM(C269:G269)</f>
        <v>53514755.663000159</v>
      </c>
    </row>
    <row r="270" spans="2:9">
      <c r="B270" s="128" t="str">
        <f>$B$34</f>
        <v>Fine Arts</v>
      </c>
      <c r="C270" s="139">
        <f t="shared" si="20"/>
        <v>10297406.412526459</v>
      </c>
      <c r="D270" s="139">
        <f t="shared" si="20"/>
        <v>7967643.3885634225</v>
      </c>
      <c r="E270" s="139">
        <f t="shared" si="20"/>
        <v>1109677.9916124102</v>
      </c>
      <c r="F270" s="139">
        <f t="shared" si="20"/>
        <v>0</v>
      </c>
      <c r="G270" s="139">
        <f t="shared" si="20"/>
        <v>0</v>
      </c>
      <c r="H270" s="139">
        <f t="shared" si="21"/>
        <v>19374727.792702295</v>
      </c>
    </row>
    <row r="271" spans="2:9">
      <c r="B271" s="128" t="str">
        <f>$B$35</f>
        <v>Teacher Education</v>
      </c>
      <c r="C271" s="139">
        <f t="shared" si="20"/>
        <v>1593852.5370928422</v>
      </c>
      <c r="D271" s="139">
        <f t="shared" si="20"/>
        <v>11965347.991189595</v>
      </c>
      <c r="E271" s="139">
        <f t="shared" si="20"/>
        <v>6056290.5248393938</v>
      </c>
      <c r="F271" s="139">
        <f t="shared" si="20"/>
        <v>5338124.8270153198</v>
      </c>
      <c r="G271" s="139">
        <f t="shared" si="20"/>
        <v>0</v>
      </c>
      <c r="H271" s="139">
        <f t="shared" si="21"/>
        <v>24953615.880137153</v>
      </c>
    </row>
    <row r="272" spans="2:9">
      <c r="B272" s="128" t="str">
        <f>$B$36</f>
        <v>Agriculture</v>
      </c>
      <c r="C272" s="139">
        <f t="shared" si="20"/>
        <v>18101.432135401694</v>
      </c>
      <c r="D272" s="139">
        <f t="shared" si="20"/>
        <v>180648.58678305827</v>
      </c>
      <c r="E272" s="139">
        <f t="shared" si="20"/>
        <v>191571.19359576644</v>
      </c>
      <c r="F272" s="139">
        <f t="shared" si="20"/>
        <v>0</v>
      </c>
      <c r="G272" s="139">
        <f t="shared" si="20"/>
        <v>0</v>
      </c>
      <c r="H272" s="139">
        <f t="shared" si="21"/>
        <v>390321.21251422644</v>
      </c>
    </row>
    <row r="273" spans="2:9">
      <c r="B273" s="128" t="str">
        <f>$B$37</f>
        <v>Engineering</v>
      </c>
      <c r="C273" s="139">
        <f t="shared" si="20"/>
        <v>7476439.5865906104</v>
      </c>
      <c r="D273" s="139">
        <f t="shared" si="20"/>
        <v>17485803.167025425</v>
      </c>
      <c r="E273" s="139">
        <f t="shared" si="20"/>
        <v>6797695.4018299496</v>
      </c>
      <c r="F273" s="139">
        <f t="shared" si="20"/>
        <v>129657.9418317471</v>
      </c>
      <c r="G273" s="139">
        <f t="shared" si="20"/>
        <v>0</v>
      </c>
      <c r="H273" s="139">
        <f t="shared" si="21"/>
        <v>31889596.097277734</v>
      </c>
    </row>
    <row r="274" spans="2:9">
      <c r="B274" s="128" t="str">
        <f>$B$38</f>
        <v>Home Economics</v>
      </c>
      <c r="C274" s="139">
        <f t="shared" si="20"/>
        <v>26855.158719911313</v>
      </c>
      <c r="D274" s="139">
        <f t="shared" si="20"/>
        <v>290057.69101778435</v>
      </c>
      <c r="E274" s="139">
        <f t="shared" si="20"/>
        <v>0</v>
      </c>
      <c r="F274" s="139">
        <f t="shared" si="20"/>
        <v>0</v>
      </c>
      <c r="G274" s="139">
        <f t="shared" si="20"/>
        <v>0</v>
      </c>
      <c r="H274" s="139">
        <f t="shared" si="21"/>
        <v>316912.84973769565</v>
      </c>
    </row>
    <row r="275" spans="2:9">
      <c r="B275" s="128" t="str">
        <f>$B$39</f>
        <v>Law</v>
      </c>
      <c r="C275" s="139">
        <f t="shared" si="20"/>
        <v>0</v>
      </c>
      <c r="D275" s="139">
        <f t="shared" si="20"/>
        <v>0</v>
      </c>
      <c r="E275" s="139">
        <f t="shared" si="20"/>
        <v>0</v>
      </c>
      <c r="F275" s="139">
        <f t="shared" si="20"/>
        <v>0</v>
      </c>
      <c r="G275" s="139">
        <f t="shared" si="20"/>
        <v>0</v>
      </c>
      <c r="H275" s="139">
        <f t="shared" si="21"/>
        <v>0</v>
      </c>
    </row>
    <row r="276" spans="2:9">
      <c r="B276" s="128" t="str">
        <f>$B$40</f>
        <v>Social Service</v>
      </c>
      <c r="C276" s="139">
        <f t="shared" si="20"/>
        <v>431972.66161566181</v>
      </c>
      <c r="D276" s="139">
        <f t="shared" si="20"/>
        <v>2622744.2716802591</v>
      </c>
      <c r="E276" s="139">
        <f t="shared" si="20"/>
        <v>3623284.5319450102</v>
      </c>
      <c r="F276" s="139">
        <f t="shared" si="20"/>
        <v>0</v>
      </c>
      <c r="G276" s="139">
        <f t="shared" si="20"/>
        <v>0</v>
      </c>
      <c r="H276" s="139">
        <f t="shared" si="21"/>
        <v>6678001.4652409311</v>
      </c>
    </row>
    <row r="277" spans="2:9">
      <c r="B277" s="128" t="str">
        <f>$B$41</f>
        <v>Library Science</v>
      </c>
      <c r="C277" s="139">
        <f t="shared" si="20"/>
        <v>7745.5314283022144</v>
      </c>
      <c r="D277" s="139">
        <f t="shared" si="20"/>
        <v>28504.751453601217</v>
      </c>
      <c r="E277" s="139">
        <f t="shared" si="20"/>
        <v>0</v>
      </c>
      <c r="F277" s="139">
        <f t="shared" si="20"/>
        <v>0</v>
      </c>
      <c r="G277" s="139">
        <f t="shared" si="20"/>
        <v>0</v>
      </c>
      <c r="H277" s="139">
        <f t="shared" si="21"/>
        <v>36250.282881903433</v>
      </c>
    </row>
    <row r="278" spans="2:9">
      <c r="B278" s="128" t="str">
        <f>$B$42</f>
        <v>Veterinary Science</v>
      </c>
      <c r="C278" s="139">
        <f t="shared" si="20"/>
        <v>0</v>
      </c>
      <c r="D278" s="139">
        <f t="shared" si="20"/>
        <v>0</v>
      </c>
      <c r="E278" s="139">
        <f t="shared" si="20"/>
        <v>0</v>
      </c>
      <c r="F278" s="139">
        <f t="shared" si="20"/>
        <v>0</v>
      </c>
      <c r="G278" s="139">
        <f t="shared" si="20"/>
        <v>0</v>
      </c>
      <c r="H278" s="139">
        <f t="shared" si="21"/>
        <v>0</v>
      </c>
    </row>
    <row r="279" spans="2:9">
      <c r="B279" s="128" t="str">
        <f>$B$43</f>
        <v>Vocational Training</v>
      </c>
      <c r="C279" s="139">
        <f t="shared" si="20"/>
        <v>0</v>
      </c>
      <c r="D279" s="139">
        <f t="shared" si="20"/>
        <v>0</v>
      </c>
      <c r="E279" s="139">
        <f t="shared" si="20"/>
        <v>0</v>
      </c>
      <c r="F279" s="139">
        <f t="shared" si="20"/>
        <v>0</v>
      </c>
      <c r="G279" s="139">
        <f t="shared" si="20"/>
        <v>0</v>
      </c>
      <c r="H279" s="139">
        <f t="shared" si="21"/>
        <v>0</v>
      </c>
    </row>
    <row r="280" spans="2:9">
      <c r="B280" s="128" t="str">
        <f>$B$44</f>
        <v>Physical Training</v>
      </c>
      <c r="C280" s="139">
        <f t="shared" si="20"/>
        <v>0</v>
      </c>
      <c r="D280" s="139">
        <f t="shared" si="20"/>
        <v>0</v>
      </c>
      <c r="E280" s="139">
        <f t="shared" si="20"/>
        <v>0</v>
      </c>
      <c r="F280" s="139">
        <f t="shared" si="20"/>
        <v>0</v>
      </c>
      <c r="G280" s="139">
        <f t="shared" si="20"/>
        <v>0</v>
      </c>
      <c r="H280" s="139">
        <f t="shared" si="21"/>
        <v>0</v>
      </c>
    </row>
    <row r="281" spans="2:9">
      <c r="B281" s="128" t="str">
        <f>$B$45</f>
        <v>Health Services</v>
      </c>
      <c r="C281" s="139">
        <f t="shared" si="20"/>
        <v>3960829.8279266893</v>
      </c>
      <c r="D281" s="139">
        <f t="shared" si="20"/>
        <v>11332624.390334135</v>
      </c>
      <c r="E281" s="139">
        <f t="shared" si="20"/>
        <v>9332006.2736845724</v>
      </c>
      <c r="F281" s="139">
        <f t="shared" si="20"/>
        <v>5650070.1303560352</v>
      </c>
      <c r="G281" s="139">
        <f t="shared" si="20"/>
        <v>0</v>
      </c>
      <c r="H281" s="139">
        <f t="shared" si="21"/>
        <v>30275530.622301433</v>
      </c>
    </row>
    <row r="282" spans="2:9">
      <c r="B282" s="128" t="str">
        <f>$B$46</f>
        <v>Pharmacy</v>
      </c>
      <c r="C282" s="139">
        <f t="shared" si="20"/>
        <v>0</v>
      </c>
      <c r="D282" s="139">
        <f t="shared" si="20"/>
        <v>0</v>
      </c>
      <c r="E282" s="139">
        <f t="shared" si="20"/>
        <v>0</v>
      </c>
      <c r="F282" s="139">
        <f t="shared" si="20"/>
        <v>0</v>
      </c>
      <c r="G282" s="139">
        <f t="shared" si="20"/>
        <v>0</v>
      </c>
      <c r="H282" s="139">
        <f t="shared" si="21"/>
        <v>0</v>
      </c>
    </row>
    <row r="283" spans="2:9">
      <c r="B283" s="128" t="str">
        <f>$B$47</f>
        <v>Business Administration</v>
      </c>
      <c r="C283" s="139">
        <f t="shared" si="20"/>
        <v>2795787.8014415847</v>
      </c>
      <c r="D283" s="139">
        <f t="shared" si="20"/>
        <v>17973772.699226793</v>
      </c>
      <c r="E283" s="139">
        <f t="shared" si="20"/>
        <v>9558941.1684520543</v>
      </c>
      <c r="F283" s="139">
        <f t="shared" si="20"/>
        <v>2561707.5928405058</v>
      </c>
      <c r="G283" s="139">
        <f t="shared" si="20"/>
        <v>0</v>
      </c>
      <c r="H283" s="139">
        <f t="shared" si="21"/>
        <v>32890209.261960939</v>
      </c>
    </row>
    <row r="284" spans="2:9">
      <c r="B284" s="128" t="str">
        <f>$B$48</f>
        <v>Optometry</v>
      </c>
      <c r="C284" s="139">
        <f t="shared" ref="C284:G287" si="22">C259+C234+C209+C184+C132</f>
        <v>0</v>
      </c>
      <c r="D284" s="139">
        <f t="shared" si="22"/>
        <v>0</v>
      </c>
      <c r="E284" s="139">
        <f t="shared" si="22"/>
        <v>0</v>
      </c>
      <c r="F284" s="139">
        <f t="shared" si="22"/>
        <v>0</v>
      </c>
      <c r="G284" s="139">
        <f t="shared" si="22"/>
        <v>0</v>
      </c>
      <c r="H284" s="139">
        <f t="shared" si="21"/>
        <v>0</v>
      </c>
    </row>
    <row r="285" spans="2:9">
      <c r="B285" s="128" t="str">
        <f>$B$49</f>
        <v>Teacher Ed-Practice Teaching</v>
      </c>
      <c r="C285" s="139">
        <f t="shared" si="22"/>
        <v>0</v>
      </c>
      <c r="D285" s="139">
        <f t="shared" si="22"/>
        <v>1286561.5545645435</v>
      </c>
      <c r="E285" s="139">
        <f t="shared" si="22"/>
        <v>0</v>
      </c>
      <c r="F285" s="139">
        <f t="shared" si="22"/>
        <v>0</v>
      </c>
      <c r="G285" s="139">
        <f t="shared" si="22"/>
        <v>0</v>
      </c>
      <c r="H285" s="139">
        <f t="shared" si="21"/>
        <v>1286561.5545645435</v>
      </c>
    </row>
    <row r="286" spans="2:9">
      <c r="B286" s="128" t="str">
        <f>$B$50</f>
        <v>Technology</v>
      </c>
      <c r="C286" s="139">
        <f t="shared" si="22"/>
        <v>1711641.5139721101</v>
      </c>
      <c r="D286" s="139">
        <f t="shared" si="22"/>
        <v>1052670.6977584355</v>
      </c>
      <c r="E286" s="139">
        <f t="shared" si="22"/>
        <v>490948.81924710306</v>
      </c>
      <c r="F286" s="139">
        <f t="shared" si="22"/>
        <v>0</v>
      </c>
      <c r="G286" s="139">
        <f t="shared" si="22"/>
        <v>0</v>
      </c>
      <c r="H286" s="139">
        <f t="shared" si="21"/>
        <v>3255261.0309776487</v>
      </c>
    </row>
    <row r="287" spans="2:9">
      <c r="B287" s="128" t="str">
        <f>$B$51</f>
        <v>Nursing</v>
      </c>
      <c r="C287" s="139">
        <f t="shared" si="22"/>
        <v>43096.04247635779</v>
      </c>
      <c r="D287" s="139">
        <f t="shared" si="22"/>
        <v>8662102.827786468</v>
      </c>
      <c r="E287" s="139">
        <f t="shared" si="22"/>
        <v>2556993.3227561256</v>
      </c>
      <c r="F287" s="139">
        <f t="shared" si="22"/>
        <v>0</v>
      </c>
      <c r="G287" s="139">
        <f t="shared" si="22"/>
        <v>0</v>
      </c>
      <c r="H287" s="139">
        <f t="shared" si="21"/>
        <v>11262192.193018951</v>
      </c>
    </row>
    <row r="288" spans="2:9">
      <c r="B288" s="131" t="str">
        <f>$B$52</f>
        <v>Totals</v>
      </c>
      <c r="C288" s="136">
        <f>SUM(C268:C287)</f>
        <v>107114638.80508012</v>
      </c>
      <c r="D288" s="136">
        <f>SUM(D268:D287)</f>
        <v>135783586.9908399</v>
      </c>
      <c r="E288" s="136">
        <f>SUM(E268:E287)</f>
        <v>68171037.939918771</v>
      </c>
      <c r="F288" s="136">
        <f>SUM(F268:F287)</f>
        <v>16057335.263161289</v>
      </c>
      <c r="G288" s="136">
        <f>SUM(G268:G287)</f>
        <v>0</v>
      </c>
      <c r="H288" s="136">
        <f t="shared" si="21"/>
        <v>327126598.99900007</v>
      </c>
      <c r="I288" s="353"/>
    </row>
    <row r="289" spans="2:8">
      <c r="H289" s="140"/>
    </row>
    <row r="290" spans="2:8">
      <c r="B290" s="120" t="s">
        <v>222</v>
      </c>
      <c r="C290" s="121"/>
      <c r="D290" s="121"/>
      <c r="E290" s="121"/>
      <c r="F290" s="121"/>
      <c r="G290" s="121"/>
      <c r="H290" s="122"/>
    </row>
    <row r="291" spans="2:8" ht="30" customHeight="1" thickBot="1">
      <c r="B291" s="382" t="s">
        <v>234</v>
      </c>
      <c r="C291" s="382"/>
      <c r="D291" s="382"/>
      <c r="E291" s="382"/>
      <c r="F291" s="382"/>
      <c r="G291" s="382"/>
      <c r="H291" s="382"/>
    </row>
    <row r="292" spans="2:8" ht="14.4" thickBot="1">
      <c r="B292" s="124" t="s">
        <v>31</v>
      </c>
      <c r="C292" s="125" t="s">
        <v>25</v>
      </c>
      <c r="D292" s="125" t="s">
        <v>26</v>
      </c>
      <c r="E292" s="125" t="s">
        <v>27</v>
      </c>
      <c r="F292" s="125" t="s">
        <v>28</v>
      </c>
      <c r="G292" s="125" t="s">
        <v>29</v>
      </c>
      <c r="H292" s="126" t="s">
        <v>1</v>
      </c>
    </row>
    <row r="293" spans="2:8">
      <c r="B293" s="128" t="str">
        <f>$B$32</f>
        <v>Liberal Arts</v>
      </c>
      <c r="C293" s="134">
        <f t="shared" ref="C293:H308" si="23">IF(C32=0,0,C268/C32)</f>
        <v>263.60178980325941</v>
      </c>
      <c r="D293" s="134">
        <f t="shared" si="23"/>
        <v>370.14973707056242</v>
      </c>
      <c r="E293" s="134">
        <f t="shared" si="23"/>
        <v>662.85115514600909</v>
      </c>
      <c r="F293" s="134">
        <f t="shared" si="23"/>
        <v>1783.2285101763648</v>
      </c>
      <c r="G293" s="135">
        <f t="shared" si="23"/>
        <v>0</v>
      </c>
      <c r="H293" s="136">
        <f t="shared" si="23"/>
        <v>329.39941864677792</v>
      </c>
    </row>
    <row r="294" spans="2:8">
      <c r="B294" s="128" t="str">
        <f>$B$33</f>
        <v>Science</v>
      </c>
      <c r="C294" s="137">
        <f t="shared" si="23"/>
        <v>308.27977871719099</v>
      </c>
      <c r="D294" s="137">
        <f t="shared" si="23"/>
        <v>505.09819270649302</v>
      </c>
      <c r="E294" s="137">
        <f t="shared" si="23"/>
        <v>1181.3514438726941</v>
      </c>
      <c r="F294" s="137">
        <f t="shared" si="23"/>
        <v>3004.0287606229399</v>
      </c>
      <c r="G294" s="138">
        <f t="shared" si="23"/>
        <v>0</v>
      </c>
      <c r="H294" s="139">
        <f t="shared" si="23"/>
        <v>441.74499490688896</v>
      </c>
    </row>
    <row r="295" spans="2:8">
      <c r="B295" s="128" t="str">
        <f>$B$34</f>
        <v>Fine Arts</v>
      </c>
      <c r="C295" s="137">
        <f t="shared" si="23"/>
        <v>332.56059981031063</v>
      </c>
      <c r="D295" s="137">
        <f t="shared" si="23"/>
        <v>637.81967567750735</v>
      </c>
      <c r="E295" s="137">
        <f t="shared" si="23"/>
        <v>1098.6910808043665</v>
      </c>
      <c r="F295" s="137">
        <f t="shared" si="23"/>
        <v>0</v>
      </c>
      <c r="G295" s="138">
        <f t="shared" si="23"/>
        <v>0</v>
      </c>
      <c r="H295" s="139">
        <f t="shared" si="23"/>
        <v>435.72005111101282</v>
      </c>
    </row>
    <row r="296" spans="2:8">
      <c r="B296" s="128" t="str">
        <f>$B$35</f>
        <v>Teacher Education</v>
      </c>
      <c r="C296" s="137">
        <f t="shared" si="23"/>
        <v>311.05631090804883</v>
      </c>
      <c r="D296" s="137">
        <f t="shared" si="23"/>
        <v>420.14635314405683</v>
      </c>
      <c r="E296" s="137">
        <f t="shared" si="23"/>
        <v>590.97292396949592</v>
      </c>
      <c r="F296" s="137">
        <f t="shared" si="23"/>
        <v>1379.0040886115526</v>
      </c>
      <c r="G296" s="138">
        <f t="shared" si="23"/>
        <v>0</v>
      </c>
      <c r="H296" s="139">
        <f t="shared" si="23"/>
        <v>522.89543355553315</v>
      </c>
    </row>
    <row r="297" spans="2:8">
      <c r="B297" s="128" t="str">
        <f>$B$36</f>
        <v>Agriculture</v>
      </c>
      <c r="C297" s="137">
        <f t="shared" si="23"/>
        <v>583.91716565811919</v>
      </c>
      <c r="D297" s="137">
        <f t="shared" si="23"/>
        <v>671.5560846953839</v>
      </c>
      <c r="E297" s="137">
        <f t="shared" si="23"/>
        <v>1277.141290638443</v>
      </c>
      <c r="F297" s="137">
        <f t="shared" si="23"/>
        <v>0</v>
      </c>
      <c r="G297" s="138">
        <f t="shared" si="23"/>
        <v>0</v>
      </c>
      <c r="H297" s="139">
        <f t="shared" si="23"/>
        <v>867.3804722538365</v>
      </c>
    </row>
    <row r="298" spans="2:8">
      <c r="B298" s="128" t="str">
        <f>$B$37</f>
        <v>Engineering</v>
      </c>
      <c r="C298" s="137">
        <f t="shared" si="23"/>
        <v>492.94122678120988</v>
      </c>
      <c r="D298" s="137">
        <f t="shared" si="23"/>
        <v>637.58625950867543</v>
      </c>
      <c r="E298" s="137">
        <f t="shared" si="23"/>
        <v>1289.6405619104439</v>
      </c>
      <c r="F298" s="137">
        <f t="shared" si="23"/>
        <v>3929.0285403559728</v>
      </c>
      <c r="G298" s="138">
        <f t="shared" si="23"/>
        <v>0</v>
      </c>
      <c r="H298" s="139">
        <f t="shared" si="23"/>
        <v>665.80917189906745</v>
      </c>
    </row>
    <row r="299" spans="2:8">
      <c r="B299" s="128" t="str">
        <f>$B$38</f>
        <v>Home Economics</v>
      </c>
      <c r="C299" s="137">
        <f t="shared" si="23"/>
        <v>312.2692874408292</v>
      </c>
      <c r="D299" s="137">
        <f t="shared" si="23"/>
        <v>378.66539297360879</v>
      </c>
      <c r="E299" s="137">
        <f t="shared" si="23"/>
        <v>0</v>
      </c>
      <c r="F299" s="137">
        <f t="shared" si="23"/>
        <v>0</v>
      </c>
      <c r="G299" s="138">
        <f t="shared" si="23"/>
        <v>0</v>
      </c>
      <c r="H299" s="139">
        <f t="shared" si="23"/>
        <v>371.96343865926718</v>
      </c>
    </row>
    <row r="300" spans="2:8">
      <c r="B300" s="128" t="str">
        <f>$B$39</f>
        <v>Law</v>
      </c>
      <c r="C300" s="137">
        <f t="shared" si="23"/>
        <v>0</v>
      </c>
      <c r="D300" s="137">
        <f t="shared" si="23"/>
        <v>0</v>
      </c>
      <c r="E300" s="137">
        <f t="shared" si="23"/>
        <v>0</v>
      </c>
      <c r="F300" s="137">
        <f t="shared" si="23"/>
        <v>0</v>
      </c>
      <c r="G300" s="138">
        <f t="shared" si="23"/>
        <v>0</v>
      </c>
      <c r="H300" s="139">
        <f t="shared" si="23"/>
        <v>0</v>
      </c>
    </row>
    <row r="301" spans="2:8">
      <c r="B301" s="128" t="str">
        <f>$B$40</f>
        <v>Social Service</v>
      </c>
      <c r="C301" s="137">
        <f t="shared" si="23"/>
        <v>303.7782430489886</v>
      </c>
      <c r="D301" s="137">
        <f t="shared" si="23"/>
        <v>453.68349276600225</v>
      </c>
      <c r="E301" s="137">
        <f t="shared" si="23"/>
        <v>496.20440043070533</v>
      </c>
      <c r="F301" s="137">
        <f t="shared" si="23"/>
        <v>0</v>
      </c>
      <c r="G301" s="138">
        <f t="shared" si="23"/>
        <v>0</v>
      </c>
      <c r="H301" s="139">
        <f t="shared" si="23"/>
        <v>460.39306895835443</v>
      </c>
    </row>
    <row r="302" spans="2:8">
      <c r="B302" s="128" t="str">
        <f>$B$41</f>
        <v>Library Science</v>
      </c>
      <c r="C302" s="137">
        <f t="shared" si="23"/>
        <v>2581.8438094340713</v>
      </c>
      <c r="D302" s="137">
        <f t="shared" si="23"/>
        <v>1583.5973029778454</v>
      </c>
      <c r="E302" s="137">
        <f t="shared" si="23"/>
        <v>0</v>
      </c>
      <c r="F302" s="137">
        <f t="shared" si="23"/>
        <v>0</v>
      </c>
      <c r="G302" s="138">
        <f t="shared" si="23"/>
        <v>0</v>
      </c>
      <c r="H302" s="139">
        <f t="shared" si="23"/>
        <v>1726.2039467573063</v>
      </c>
    </row>
    <row r="303" spans="2:8">
      <c r="B303" s="128" t="str">
        <f>$B$42</f>
        <v>Veterinary Science</v>
      </c>
      <c r="C303" s="137">
        <f t="shared" si="23"/>
        <v>0</v>
      </c>
      <c r="D303" s="137">
        <f t="shared" si="23"/>
        <v>0</v>
      </c>
      <c r="E303" s="137">
        <f t="shared" si="23"/>
        <v>0</v>
      </c>
      <c r="F303" s="137">
        <f t="shared" si="23"/>
        <v>0</v>
      </c>
      <c r="G303" s="138">
        <f t="shared" si="23"/>
        <v>0</v>
      </c>
      <c r="H303" s="139">
        <f t="shared" si="23"/>
        <v>0</v>
      </c>
    </row>
    <row r="304" spans="2:8">
      <c r="B304" s="128" t="str">
        <f>$B$43</f>
        <v>Vocational Training</v>
      </c>
      <c r="C304" s="137">
        <f t="shared" si="23"/>
        <v>0</v>
      </c>
      <c r="D304" s="137">
        <f t="shared" si="23"/>
        <v>0</v>
      </c>
      <c r="E304" s="137">
        <f t="shared" si="23"/>
        <v>0</v>
      </c>
      <c r="F304" s="137">
        <f t="shared" si="23"/>
        <v>0</v>
      </c>
      <c r="G304" s="138">
        <f t="shared" si="23"/>
        <v>0</v>
      </c>
      <c r="H304" s="139">
        <f t="shared" si="23"/>
        <v>0</v>
      </c>
    </row>
    <row r="305" spans="2:9">
      <c r="B305" s="128" t="str">
        <f>$B$44</f>
        <v>Physical Training</v>
      </c>
      <c r="C305" s="137">
        <f t="shared" si="23"/>
        <v>0</v>
      </c>
      <c r="D305" s="137">
        <f t="shared" si="23"/>
        <v>0</v>
      </c>
      <c r="E305" s="137">
        <f t="shared" si="23"/>
        <v>0</v>
      </c>
      <c r="F305" s="137">
        <f t="shared" si="23"/>
        <v>0</v>
      </c>
      <c r="G305" s="138">
        <f t="shared" si="23"/>
        <v>0</v>
      </c>
      <c r="H305" s="139">
        <f t="shared" si="23"/>
        <v>0</v>
      </c>
    </row>
    <row r="306" spans="2:9">
      <c r="B306" s="128" t="str">
        <f>$B$45</f>
        <v>Health Services</v>
      </c>
      <c r="C306" s="137">
        <f t="shared" si="23"/>
        <v>222.55603910359551</v>
      </c>
      <c r="D306" s="137">
        <f t="shared" si="23"/>
        <v>384.03959437236557</v>
      </c>
      <c r="E306" s="137">
        <f t="shared" si="23"/>
        <v>646.93284392960641</v>
      </c>
      <c r="F306" s="137">
        <f t="shared" si="23"/>
        <v>6236.2804970817169</v>
      </c>
      <c r="G306" s="138">
        <f t="shared" si="23"/>
        <v>0</v>
      </c>
      <c r="H306" s="139">
        <f t="shared" si="23"/>
        <v>483.34898897299411</v>
      </c>
    </row>
    <row r="307" spans="2:9">
      <c r="B307" s="128" t="str">
        <f>$B$46</f>
        <v>Pharmacy</v>
      </c>
      <c r="C307" s="137">
        <f t="shared" si="23"/>
        <v>0</v>
      </c>
      <c r="D307" s="137">
        <f t="shared" si="23"/>
        <v>0</v>
      </c>
      <c r="E307" s="137">
        <f t="shared" si="23"/>
        <v>0</v>
      </c>
      <c r="F307" s="137">
        <f t="shared" si="23"/>
        <v>0</v>
      </c>
      <c r="G307" s="138">
        <f t="shared" si="23"/>
        <v>0</v>
      </c>
      <c r="H307" s="139">
        <f t="shared" si="23"/>
        <v>0</v>
      </c>
    </row>
    <row r="308" spans="2:9">
      <c r="B308" s="128" t="str">
        <f>$B$47</f>
        <v>Business Administration</v>
      </c>
      <c r="C308" s="137">
        <f t="shared" si="23"/>
        <v>222.57684909175899</v>
      </c>
      <c r="D308" s="137">
        <f t="shared" si="23"/>
        <v>462.32406562303657</v>
      </c>
      <c r="E308" s="137">
        <f t="shared" si="23"/>
        <v>667.2908320036338</v>
      </c>
      <c r="F308" s="137">
        <f t="shared" si="23"/>
        <v>6518.3399308918724</v>
      </c>
      <c r="G308" s="138">
        <f t="shared" si="23"/>
        <v>0</v>
      </c>
      <c r="H308" s="139">
        <f t="shared" si="23"/>
        <v>497.16139521677457</v>
      </c>
    </row>
    <row r="309" spans="2:9">
      <c r="B309" s="128" t="str">
        <f>$B$48</f>
        <v>Optometry</v>
      </c>
      <c r="C309" s="137">
        <f t="shared" ref="C309:H313" si="24">IF(C48=0,0,C284/C48)</f>
        <v>0</v>
      </c>
      <c r="D309" s="137">
        <f t="shared" si="24"/>
        <v>0</v>
      </c>
      <c r="E309" s="137">
        <f t="shared" si="24"/>
        <v>0</v>
      </c>
      <c r="F309" s="137">
        <f t="shared" si="24"/>
        <v>0</v>
      </c>
      <c r="G309" s="138">
        <f t="shared" si="24"/>
        <v>0</v>
      </c>
      <c r="H309" s="139">
        <f t="shared" si="24"/>
        <v>0</v>
      </c>
    </row>
    <row r="310" spans="2:9">
      <c r="B310" s="128" t="str">
        <f>$B$49</f>
        <v>Teacher Ed-Practice Teaching</v>
      </c>
      <c r="C310" s="137">
        <f t="shared" si="24"/>
        <v>0</v>
      </c>
      <c r="D310" s="137">
        <f t="shared" si="24"/>
        <v>754.581556929351</v>
      </c>
      <c r="E310" s="137">
        <f t="shared" si="24"/>
        <v>0</v>
      </c>
      <c r="F310" s="137">
        <f t="shared" si="24"/>
        <v>0</v>
      </c>
      <c r="G310" s="138">
        <f t="shared" si="24"/>
        <v>0</v>
      </c>
      <c r="H310" s="139">
        <f t="shared" si="24"/>
        <v>754.581556929351</v>
      </c>
    </row>
    <row r="311" spans="2:9">
      <c r="B311" s="128" t="str">
        <f>$B$50</f>
        <v>Technology</v>
      </c>
      <c r="C311" s="137">
        <f t="shared" si="24"/>
        <v>449.84008251566627</v>
      </c>
      <c r="D311" s="137">
        <f t="shared" si="24"/>
        <v>478.70427365094838</v>
      </c>
      <c r="E311" s="137">
        <f t="shared" si="24"/>
        <v>750.68626796193132</v>
      </c>
      <c r="F311" s="137">
        <f t="shared" si="24"/>
        <v>0</v>
      </c>
      <c r="G311" s="138">
        <f t="shared" si="24"/>
        <v>0</v>
      </c>
      <c r="H311" s="139">
        <f t="shared" si="24"/>
        <v>488.92475683052697</v>
      </c>
    </row>
    <row r="312" spans="2:9">
      <c r="B312" s="128" t="str">
        <f>$B$51</f>
        <v>Nursing</v>
      </c>
      <c r="C312" s="137">
        <f t="shared" si="24"/>
        <v>1134.1063809567841</v>
      </c>
      <c r="D312" s="137">
        <f t="shared" si="24"/>
        <v>834.57971170502628</v>
      </c>
      <c r="E312" s="137">
        <f t="shared" si="24"/>
        <v>1836.9204904857224</v>
      </c>
      <c r="F312" s="137">
        <f t="shared" si="24"/>
        <v>0</v>
      </c>
      <c r="G312" s="138">
        <f t="shared" si="24"/>
        <v>0</v>
      </c>
      <c r="H312" s="139">
        <f t="shared" si="24"/>
        <v>953.69567220077488</v>
      </c>
    </row>
    <row r="313" spans="2:9">
      <c r="B313" s="131" t="str">
        <f>$B$52</f>
        <v>Totals</v>
      </c>
      <c r="C313" s="136">
        <f t="shared" si="24"/>
        <v>287.42413229116329</v>
      </c>
      <c r="D313" s="136">
        <f t="shared" si="24"/>
        <v>461.92278014117869</v>
      </c>
      <c r="E313" s="136">
        <f t="shared" si="24"/>
        <v>756.59010177151447</v>
      </c>
      <c r="F313" s="136">
        <f t="shared" si="24"/>
        <v>2557.30773421903</v>
      </c>
      <c r="G313" s="136">
        <f t="shared" si="24"/>
        <v>0</v>
      </c>
      <c r="H313" s="136">
        <f t="shared" si="24"/>
        <v>428.73397981011954</v>
      </c>
      <c r="I313" s="351"/>
    </row>
    <row r="315" spans="2:9">
      <c r="B315" s="120" t="s">
        <v>37</v>
      </c>
      <c r="C315" s="121"/>
      <c r="D315" s="121"/>
      <c r="E315" s="121"/>
      <c r="F315" s="121"/>
      <c r="G315" s="121"/>
      <c r="H315" s="122"/>
    </row>
    <row r="316" spans="2:9" ht="55.5" customHeight="1" thickBot="1">
      <c r="B316" s="382" t="s">
        <v>235</v>
      </c>
      <c r="C316" s="382"/>
      <c r="D316" s="382"/>
      <c r="E316" s="382"/>
      <c r="F316" s="382"/>
      <c r="G316" s="382"/>
      <c r="H316" s="382"/>
    </row>
    <row r="317" spans="2:9" ht="14.4" thickBot="1">
      <c r="B317" s="124" t="s">
        <v>31</v>
      </c>
      <c r="C317" s="125" t="s">
        <v>25</v>
      </c>
      <c r="D317" s="125" t="s">
        <v>26</v>
      </c>
      <c r="E317" s="125" t="s">
        <v>27</v>
      </c>
      <c r="F317" s="125" t="s">
        <v>28</v>
      </c>
      <c r="G317" s="125" t="s">
        <v>29</v>
      </c>
      <c r="H317" s="126" t="s">
        <v>1</v>
      </c>
    </row>
    <row r="318" spans="2:9">
      <c r="B318" s="128" t="str">
        <f>$B$32</f>
        <v>Liberal Arts</v>
      </c>
      <c r="C318" s="129">
        <f t="shared" ref="C318:H318" si="25">IF($C$293=0,"",C293/$C$293)</f>
        <v>1</v>
      </c>
      <c r="D318" s="129">
        <f t="shared" si="25"/>
        <v>1.4042003938851313</v>
      </c>
      <c r="E318" s="129">
        <f t="shared" si="25"/>
        <v>2.5145927713189336</v>
      </c>
      <c r="F318" s="129">
        <f t="shared" si="25"/>
        <v>6.7648573687883031</v>
      </c>
      <c r="G318" s="129">
        <f t="shared" si="25"/>
        <v>0</v>
      </c>
      <c r="H318" s="129">
        <f t="shared" si="25"/>
        <v>1.2496099472337685</v>
      </c>
    </row>
    <row r="319" spans="2:9">
      <c r="B319" s="128" t="str">
        <f>$B$33</f>
        <v>Science</v>
      </c>
      <c r="C319" s="129">
        <f t="shared" ref="C319:H334" si="26">IF($C$293=0,"",C294/$C$293)</f>
        <v>1.1694904611508035</v>
      </c>
      <c r="D319" s="129">
        <f t="shared" si="26"/>
        <v>1.9161409832743386</v>
      </c>
      <c r="E319" s="129">
        <f t="shared" si="26"/>
        <v>4.481575958776312</v>
      </c>
      <c r="F319" s="129">
        <f t="shared" si="26"/>
        <v>11.39608635762683</v>
      </c>
      <c r="G319" s="129">
        <f t="shared" si="26"/>
        <v>0</v>
      </c>
      <c r="H319" s="129">
        <f t="shared" si="26"/>
        <v>1.6758042319689395</v>
      </c>
    </row>
    <row r="320" spans="2:9">
      <c r="B320" s="128" t="str">
        <f>$B$34</f>
        <v>Fine Arts</v>
      </c>
      <c r="C320" s="129">
        <f t="shared" si="26"/>
        <v>1.2616022070962378</v>
      </c>
      <c r="D320" s="129">
        <f t="shared" si="26"/>
        <v>2.4196333270481487</v>
      </c>
      <c r="E320" s="129">
        <f t="shared" si="26"/>
        <v>4.1679955269817412</v>
      </c>
      <c r="F320" s="129">
        <f t="shared" si="26"/>
        <v>0</v>
      </c>
      <c r="G320" s="129">
        <f t="shared" si="26"/>
        <v>0</v>
      </c>
      <c r="H320" s="129">
        <f t="shared" si="26"/>
        <v>1.6529479994662206</v>
      </c>
    </row>
    <row r="321" spans="2:8">
      <c r="B321" s="128" t="str">
        <f>$B$35</f>
        <v>Teacher Education</v>
      </c>
      <c r="C321" s="129">
        <f t="shared" si="26"/>
        <v>1.1800235163054369</v>
      </c>
      <c r="D321" s="129">
        <f t="shared" si="26"/>
        <v>1.5938676040767223</v>
      </c>
      <c r="E321" s="129">
        <f t="shared" si="26"/>
        <v>2.2419154453032042</v>
      </c>
      <c r="F321" s="129">
        <f t="shared" si="26"/>
        <v>5.2313912194631893</v>
      </c>
      <c r="G321" s="129">
        <f t="shared" si="26"/>
        <v>0</v>
      </c>
      <c r="H321" s="129">
        <f t="shared" si="26"/>
        <v>1.9836566130518269</v>
      </c>
    </row>
    <row r="322" spans="2:8">
      <c r="B322" s="128" t="str">
        <f>$B$36</f>
        <v>Agriculture</v>
      </c>
      <c r="C322" s="129">
        <f t="shared" si="26"/>
        <v>2.2151487138760659</v>
      </c>
      <c r="D322" s="129">
        <f t="shared" si="26"/>
        <v>2.5476158003198814</v>
      </c>
      <c r="E322" s="129">
        <f t="shared" si="26"/>
        <v>4.8449644123875037</v>
      </c>
      <c r="F322" s="129">
        <f t="shared" si="26"/>
        <v>0</v>
      </c>
      <c r="G322" s="129">
        <f t="shared" si="26"/>
        <v>0</v>
      </c>
      <c r="H322" s="129">
        <f t="shared" si="26"/>
        <v>3.2904953828318484</v>
      </c>
    </row>
    <row r="323" spans="2:8">
      <c r="B323" s="128" t="str">
        <f>$B$37</f>
        <v>Engineering</v>
      </c>
      <c r="C323" s="129">
        <f t="shared" si="26"/>
        <v>1.8700223058011829</v>
      </c>
      <c r="D323" s="129">
        <f t="shared" si="26"/>
        <v>2.4187478392485171</v>
      </c>
      <c r="E323" s="129">
        <f t="shared" si="26"/>
        <v>4.8923816597488736</v>
      </c>
      <c r="F323" s="129">
        <f t="shared" si="26"/>
        <v>14.905166400002155</v>
      </c>
      <c r="G323" s="129">
        <f t="shared" si="26"/>
        <v>0</v>
      </c>
      <c r="H323" s="129">
        <f t="shared" si="26"/>
        <v>2.5258143064809904</v>
      </c>
    </row>
    <row r="324" spans="2:8">
      <c r="B324" s="128" t="str">
        <f>$B$38</f>
        <v>Home Economics</v>
      </c>
      <c r="C324" s="129">
        <f t="shared" si="26"/>
        <v>1.1846250652315109</v>
      </c>
      <c r="D324" s="129">
        <f t="shared" si="26"/>
        <v>1.436505394201715</v>
      </c>
      <c r="E324" s="129">
        <f t="shared" si="26"/>
        <v>0</v>
      </c>
      <c r="F324" s="129">
        <f t="shared" si="26"/>
        <v>0</v>
      </c>
      <c r="G324" s="129">
        <f t="shared" si="26"/>
        <v>0</v>
      </c>
      <c r="H324" s="129">
        <f t="shared" si="26"/>
        <v>1.4110808539535489</v>
      </c>
    </row>
    <row r="325" spans="2:8">
      <c r="B325" s="128" t="str">
        <f>$B$39</f>
        <v>Law</v>
      </c>
      <c r="C325" s="129">
        <f t="shared" si="26"/>
        <v>0</v>
      </c>
      <c r="D325" s="129">
        <f t="shared" si="26"/>
        <v>0</v>
      </c>
      <c r="E325" s="129">
        <f t="shared" si="26"/>
        <v>0</v>
      </c>
      <c r="F325" s="129">
        <f t="shared" si="26"/>
        <v>0</v>
      </c>
      <c r="G325" s="129">
        <f t="shared" si="26"/>
        <v>0</v>
      </c>
      <c r="H325" s="129">
        <f t="shared" si="26"/>
        <v>0</v>
      </c>
    </row>
    <row r="326" spans="2:8">
      <c r="B326" s="128" t="str">
        <f>$B$40</f>
        <v>Social Service</v>
      </c>
      <c r="C326" s="129">
        <f t="shared" si="26"/>
        <v>1.1524134311671976</v>
      </c>
      <c r="D326" s="129">
        <f t="shared" si="26"/>
        <v>1.7210941287789105</v>
      </c>
      <c r="E326" s="129">
        <f t="shared" si="26"/>
        <v>1.8824014844552084</v>
      </c>
      <c r="F326" s="129">
        <f t="shared" si="26"/>
        <v>0</v>
      </c>
      <c r="G326" s="129">
        <f t="shared" si="26"/>
        <v>0</v>
      </c>
      <c r="H326" s="129">
        <f t="shared" si="26"/>
        <v>1.746547583390732</v>
      </c>
    </row>
    <row r="327" spans="2:8">
      <c r="B327" s="128" t="str">
        <f>$B$41</f>
        <v>Library Science</v>
      </c>
      <c r="C327" s="129">
        <f t="shared" si="26"/>
        <v>9.7944851260723382</v>
      </c>
      <c r="D327" s="129">
        <f t="shared" si="26"/>
        <v>6.0075362316764682</v>
      </c>
      <c r="E327" s="129">
        <f t="shared" si="26"/>
        <v>0</v>
      </c>
      <c r="F327" s="129">
        <f t="shared" si="26"/>
        <v>0</v>
      </c>
      <c r="G327" s="129">
        <f t="shared" si="26"/>
        <v>0</v>
      </c>
      <c r="H327" s="129">
        <f t="shared" si="26"/>
        <v>6.5485289308758778</v>
      </c>
    </row>
    <row r="328" spans="2:8">
      <c r="B328" s="128" t="str">
        <f>$B$42</f>
        <v>Veterinary Science</v>
      </c>
      <c r="C328" s="129">
        <f t="shared" si="26"/>
        <v>0</v>
      </c>
      <c r="D328" s="129">
        <f t="shared" si="26"/>
        <v>0</v>
      </c>
      <c r="E328" s="129">
        <f t="shared" si="26"/>
        <v>0</v>
      </c>
      <c r="F328" s="129">
        <f t="shared" si="26"/>
        <v>0</v>
      </c>
      <c r="G328" s="129">
        <f t="shared" si="26"/>
        <v>0</v>
      </c>
      <c r="H328" s="129">
        <f t="shared" si="26"/>
        <v>0</v>
      </c>
    </row>
    <row r="329" spans="2:8">
      <c r="B329" s="128" t="str">
        <f>$B$43</f>
        <v>Vocational Training</v>
      </c>
      <c r="C329" s="129">
        <f t="shared" si="26"/>
        <v>0</v>
      </c>
      <c r="D329" s="129">
        <f t="shared" si="26"/>
        <v>0</v>
      </c>
      <c r="E329" s="129">
        <f t="shared" si="26"/>
        <v>0</v>
      </c>
      <c r="F329" s="129">
        <f t="shared" si="26"/>
        <v>0</v>
      </c>
      <c r="G329" s="129">
        <f t="shared" si="26"/>
        <v>0</v>
      </c>
      <c r="H329" s="129">
        <f t="shared" si="26"/>
        <v>0</v>
      </c>
    </row>
    <row r="330" spans="2:8">
      <c r="B330" s="128" t="str">
        <f>$B$44</f>
        <v>Physical Training</v>
      </c>
      <c r="C330" s="129">
        <f t="shared" si="26"/>
        <v>0</v>
      </c>
      <c r="D330" s="129">
        <f t="shared" si="26"/>
        <v>0</v>
      </c>
      <c r="E330" s="129">
        <f t="shared" si="26"/>
        <v>0</v>
      </c>
      <c r="F330" s="129">
        <f t="shared" si="26"/>
        <v>0</v>
      </c>
      <c r="G330" s="129">
        <f t="shared" si="26"/>
        <v>0</v>
      </c>
      <c r="H330" s="129">
        <f t="shared" si="26"/>
        <v>0</v>
      </c>
    </row>
    <row r="331" spans="2:8">
      <c r="B331" s="128" t="str">
        <f>$B$45</f>
        <v>Health Services</v>
      </c>
      <c r="C331" s="129">
        <f t="shared" si="26"/>
        <v>0.84428880118644634</v>
      </c>
      <c r="D331" s="129">
        <f t="shared" si="26"/>
        <v>1.4568929697290582</v>
      </c>
      <c r="E331" s="129">
        <f t="shared" si="26"/>
        <v>2.4542050507792386</v>
      </c>
      <c r="F331" s="129">
        <f t="shared" si="26"/>
        <v>23.657959613006415</v>
      </c>
      <c r="G331" s="129">
        <f t="shared" si="26"/>
        <v>0</v>
      </c>
      <c r="H331" s="129">
        <f t="shared" si="26"/>
        <v>1.8336331833472914</v>
      </c>
    </row>
    <row r="332" spans="2:8">
      <c r="B332" s="128" t="str">
        <f>$B$46</f>
        <v>Pharmacy</v>
      </c>
      <c r="C332" s="129">
        <f t="shared" si="26"/>
        <v>0</v>
      </c>
      <c r="D332" s="129">
        <f t="shared" si="26"/>
        <v>0</v>
      </c>
      <c r="E332" s="129">
        <f t="shared" si="26"/>
        <v>0</v>
      </c>
      <c r="F332" s="129">
        <f t="shared" si="26"/>
        <v>0</v>
      </c>
      <c r="G332" s="129">
        <f t="shared" si="26"/>
        <v>0</v>
      </c>
      <c r="H332" s="129">
        <f t="shared" si="26"/>
        <v>0</v>
      </c>
    </row>
    <row r="333" spans="2:8">
      <c r="B333" s="128" t="str">
        <f>$B$47</f>
        <v>Business Administration</v>
      </c>
      <c r="C333" s="129">
        <f t="shared" si="26"/>
        <v>0.84436774597729547</v>
      </c>
      <c r="D333" s="129">
        <f t="shared" si="26"/>
        <v>1.7538730141707102</v>
      </c>
      <c r="E333" s="129">
        <f t="shared" si="26"/>
        <v>2.5314351336600174</v>
      </c>
      <c r="F333" s="129">
        <f t="shared" si="26"/>
        <v>24.727980548830377</v>
      </c>
      <c r="G333" s="129">
        <f t="shared" si="26"/>
        <v>0</v>
      </c>
      <c r="H333" s="129">
        <f t="shared" si="26"/>
        <v>1.8860319407839894</v>
      </c>
    </row>
    <row r="334" spans="2:8">
      <c r="B334" s="128" t="str">
        <f>$B$48</f>
        <v>Optometry</v>
      </c>
      <c r="C334" s="129">
        <f t="shared" si="26"/>
        <v>0</v>
      </c>
      <c r="D334" s="129">
        <f t="shared" si="26"/>
        <v>0</v>
      </c>
      <c r="E334" s="129">
        <f t="shared" si="26"/>
        <v>0</v>
      </c>
      <c r="F334" s="129">
        <f t="shared" si="26"/>
        <v>0</v>
      </c>
      <c r="G334" s="129">
        <f t="shared" si="26"/>
        <v>0</v>
      </c>
      <c r="H334" s="129">
        <f t="shared" si="26"/>
        <v>0</v>
      </c>
    </row>
    <row r="335" spans="2:8">
      <c r="B335" s="128" t="str">
        <f>$B$49</f>
        <v>Teacher Ed-Practice Teaching</v>
      </c>
      <c r="C335" s="129">
        <f t="shared" ref="C335:H338" si="27">IF($C$293=0,"",C310/$C$293)</f>
        <v>0</v>
      </c>
      <c r="D335" s="129">
        <f t="shared" si="27"/>
        <v>2.8625813105917715</v>
      </c>
      <c r="E335" s="129">
        <f t="shared" si="27"/>
        <v>0</v>
      </c>
      <c r="F335" s="129">
        <f t="shared" si="27"/>
        <v>0</v>
      </c>
      <c r="G335" s="129">
        <f t="shared" si="27"/>
        <v>0</v>
      </c>
      <c r="H335" s="129">
        <f t="shared" si="27"/>
        <v>2.8625813105917715</v>
      </c>
    </row>
    <row r="336" spans="2:8">
      <c r="B336" s="128" t="str">
        <f>$B$50</f>
        <v>Technology</v>
      </c>
      <c r="C336" s="129">
        <f t="shared" si="27"/>
        <v>1.7065137640051944</v>
      </c>
      <c r="D336" s="129">
        <f t="shared" si="27"/>
        <v>1.816012986892964</v>
      </c>
      <c r="E336" s="129">
        <f t="shared" si="27"/>
        <v>2.8478041386676849</v>
      </c>
      <c r="F336" s="129">
        <f t="shared" si="27"/>
        <v>0</v>
      </c>
      <c r="G336" s="129">
        <f t="shared" si="27"/>
        <v>0</v>
      </c>
      <c r="H336" s="129">
        <f t="shared" si="27"/>
        <v>1.8547854215839679</v>
      </c>
    </row>
    <row r="337" spans="2:9">
      <c r="B337" s="128" t="str">
        <f>$B$51</f>
        <v>Nursing</v>
      </c>
      <c r="C337" s="129">
        <f t="shared" si="27"/>
        <v>4.3023470432550184</v>
      </c>
      <c r="D337" s="129">
        <f t="shared" si="27"/>
        <v>3.1660623864804531</v>
      </c>
      <c r="E337" s="129">
        <f t="shared" si="27"/>
        <v>6.9685433162525863</v>
      </c>
      <c r="F337" s="129">
        <f t="shared" si="27"/>
        <v>0</v>
      </c>
      <c r="G337" s="129">
        <f t="shared" si="27"/>
        <v>0</v>
      </c>
      <c r="H337" s="129">
        <f t="shared" si="27"/>
        <v>3.61794080727817</v>
      </c>
    </row>
    <row r="338" spans="2:9">
      <c r="B338" s="131" t="str">
        <f>$B$52</f>
        <v>Totals</v>
      </c>
      <c r="C338" s="129">
        <f t="shared" si="27"/>
        <v>1.0903724610735148</v>
      </c>
      <c r="D338" s="129">
        <f t="shared" si="27"/>
        <v>1.7523506971858469</v>
      </c>
      <c r="E338" s="129">
        <f t="shared" si="27"/>
        <v>2.8702009282114491</v>
      </c>
      <c r="F338" s="129">
        <f t="shared" si="27"/>
        <v>9.7014050478477021</v>
      </c>
      <c r="G338" s="129">
        <f t="shared" si="27"/>
        <v>0</v>
      </c>
      <c r="H338" s="129">
        <f t="shared" si="27"/>
        <v>1.6264456327481973</v>
      </c>
      <c r="I338" s="351"/>
    </row>
    <row r="340" spans="2:9">
      <c r="B340" s="120" t="s">
        <v>236</v>
      </c>
      <c r="C340" s="121"/>
      <c r="D340" s="121"/>
      <c r="E340" s="121"/>
      <c r="F340" s="121"/>
      <c r="G340" s="121"/>
      <c r="H340" s="122"/>
    </row>
    <row r="341" spans="2:9" ht="55.5" customHeight="1" thickBot="1">
      <c r="B341" s="382" t="s">
        <v>237</v>
      </c>
      <c r="C341" s="382"/>
      <c r="D341" s="382"/>
      <c r="E341" s="382"/>
      <c r="F341" s="382"/>
      <c r="G341" s="382"/>
      <c r="H341" s="382"/>
    </row>
    <row r="342" spans="2:9" ht="14.4" thickBot="1">
      <c r="B342" s="124" t="s">
        <v>31</v>
      </c>
      <c r="C342" s="125" t="s">
        <v>25</v>
      </c>
      <c r="D342" s="125" t="s">
        <v>26</v>
      </c>
      <c r="E342" s="125" t="s">
        <v>27</v>
      </c>
      <c r="F342" s="125" t="s">
        <v>28</v>
      </c>
      <c r="G342" s="125" t="s">
        <v>29</v>
      </c>
      <c r="H342" s="126" t="s">
        <v>1</v>
      </c>
    </row>
    <row r="343" spans="2:9">
      <c r="B343" s="128" t="str">
        <f>$B$32</f>
        <v>Liberal Arts</v>
      </c>
      <c r="C343" s="136">
        <f t="shared" ref="C343:D358" si="28">C293*30</f>
        <v>7908.0536940977818</v>
      </c>
      <c r="D343" s="136">
        <f t="shared" si="28"/>
        <v>11104.492112116874</v>
      </c>
      <c r="E343" s="136">
        <f>E293*24</f>
        <v>15908.427723504217</v>
      </c>
      <c r="F343" s="136">
        <f>F293*18</f>
        <v>32098.113183174566</v>
      </c>
      <c r="G343" s="136">
        <f>G293*24</f>
        <v>0</v>
      </c>
      <c r="H343" s="136">
        <f>IF((C32/30+D32/30+E32/24+F32/18+G32/24)=0,0,H268/(C32/30+D32/30+E32/24+F32/18+G32/24))</f>
        <v>9684.5704243238779</v>
      </c>
    </row>
    <row r="344" spans="2:9">
      <c r="B344" s="128" t="str">
        <f>$B$33</f>
        <v>Science</v>
      </c>
      <c r="C344" s="139">
        <f t="shared" si="28"/>
        <v>9248.3933615157293</v>
      </c>
      <c r="D344" s="139">
        <f t="shared" si="28"/>
        <v>15152.94578119479</v>
      </c>
      <c r="E344" s="139">
        <f>E294*24</f>
        <v>28352.434652944656</v>
      </c>
      <c r="F344" s="139">
        <f>F294*18</f>
        <v>54072.517691212917</v>
      </c>
      <c r="G344" s="139">
        <f>G294*24</f>
        <v>0</v>
      </c>
      <c r="H344" s="139">
        <f t="shared" ref="H344:H363" si="29">IF((C33/30+D33/30+E33/24+F33/18+G33/24)=0,0,H269/(C33/30+D33/30+E33/24+F33/18+G33/24))</f>
        <v>12965.55588368948</v>
      </c>
    </row>
    <row r="345" spans="2:9">
      <c r="B345" s="128" t="str">
        <f>$B$34</f>
        <v>Fine Arts</v>
      </c>
      <c r="C345" s="139">
        <f t="shared" si="28"/>
        <v>9976.8179943093182</v>
      </c>
      <c r="D345" s="139">
        <f t="shared" si="28"/>
        <v>19134.590270325221</v>
      </c>
      <c r="E345" s="139">
        <f t="shared" ref="E345:E363" si="30">E295*24</f>
        <v>26368.585939304794</v>
      </c>
      <c r="F345" s="139">
        <f t="shared" ref="F345:F363" si="31">F295*18</f>
        <v>0</v>
      </c>
      <c r="G345" s="139">
        <f t="shared" ref="G345:G363" si="32">G295*24</f>
        <v>0</v>
      </c>
      <c r="H345" s="139">
        <f t="shared" si="29"/>
        <v>12997.793615194358</v>
      </c>
    </row>
    <row r="346" spans="2:9">
      <c r="B346" s="128" t="str">
        <f>$B$35</f>
        <v>Teacher Education</v>
      </c>
      <c r="C346" s="139">
        <f t="shared" si="28"/>
        <v>9331.6893272414654</v>
      </c>
      <c r="D346" s="139">
        <f t="shared" si="28"/>
        <v>12604.390594321705</v>
      </c>
      <c r="E346" s="139">
        <f t="shared" si="30"/>
        <v>14183.350175267902</v>
      </c>
      <c r="F346" s="139">
        <f t="shared" si="31"/>
        <v>24822.073595007947</v>
      </c>
      <c r="G346" s="139">
        <f t="shared" si="32"/>
        <v>0</v>
      </c>
      <c r="H346" s="139">
        <f t="shared" si="29"/>
        <v>14160.847378919403</v>
      </c>
    </row>
    <row r="347" spans="2:9">
      <c r="B347" s="128" t="str">
        <f>$B$36</f>
        <v>Agriculture</v>
      </c>
      <c r="C347" s="139">
        <f t="shared" si="28"/>
        <v>17517.514969743577</v>
      </c>
      <c r="D347" s="139">
        <f t="shared" si="28"/>
        <v>20146.682540861519</v>
      </c>
      <c r="E347" s="139">
        <f t="shared" si="30"/>
        <v>30651.390975322633</v>
      </c>
      <c r="F347" s="139">
        <f t="shared" si="31"/>
        <v>0</v>
      </c>
      <c r="G347" s="139">
        <f t="shared" si="32"/>
        <v>0</v>
      </c>
      <c r="H347" s="139">
        <f t="shared" si="29"/>
        <v>24019.766923952397</v>
      </c>
    </row>
    <row r="348" spans="2:9">
      <c r="B348" s="128" t="str">
        <f>$B$37</f>
        <v>Engineering</v>
      </c>
      <c r="C348" s="139">
        <f t="shared" si="28"/>
        <v>14788.236803436297</v>
      </c>
      <c r="D348" s="139">
        <f t="shared" si="28"/>
        <v>19127.587785260264</v>
      </c>
      <c r="E348" s="139">
        <f t="shared" si="30"/>
        <v>30951.373485850654</v>
      </c>
      <c r="F348" s="139">
        <f t="shared" si="31"/>
        <v>70722.513726407517</v>
      </c>
      <c r="G348" s="139">
        <f t="shared" si="32"/>
        <v>0</v>
      </c>
      <c r="H348" s="139">
        <f t="shared" si="29"/>
        <v>19430.756775682956</v>
      </c>
    </row>
    <row r="349" spans="2:9">
      <c r="B349" s="128" t="str">
        <f>$B$38</f>
        <v>Home Economics</v>
      </c>
      <c r="C349" s="139">
        <f t="shared" si="28"/>
        <v>9368.0786232248756</v>
      </c>
      <c r="D349" s="139">
        <f t="shared" si="28"/>
        <v>11359.961789208264</v>
      </c>
      <c r="E349" s="139">
        <f t="shared" si="30"/>
        <v>0</v>
      </c>
      <c r="F349" s="139">
        <f t="shared" si="31"/>
        <v>0</v>
      </c>
      <c r="G349" s="139">
        <f t="shared" si="32"/>
        <v>0</v>
      </c>
      <c r="H349" s="139">
        <f t="shared" si="29"/>
        <v>11158.903159778016</v>
      </c>
    </row>
    <row r="350" spans="2:9">
      <c r="B350" s="128" t="str">
        <f>$B$39</f>
        <v>Law</v>
      </c>
      <c r="C350" s="139">
        <f t="shared" si="28"/>
        <v>0</v>
      </c>
      <c r="D350" s="139">
        <f t="shared" si="28"/>
        <v>0</v>
      </c>
      <c r="E350" s="139">
        <f t="shared" si="30"/>
        <v>0</v>
      </c>
      <c r="F350" s="139">
        <f t="shared" si="31"/>
        <v>0</v>
      </c>
      <c r="G350" s="139">
        <f t="shared" si="32"/>
        <v>0</v>
      </c>
      <c r="H350" s="139">
        <f t="shared" si="29"/>
        <v>0</v>
      </c>
    </row>
    <row r="351" spans="2:9">
      <c r="B351" s="128" t="str">
        <f>$B$40</f>
        <v>Social Service</v>
      </c>
      <c r="C351" s="139">
        <f t="shared" si="28"/>
        <v>9113.3472914696576</v>
      </c>
      <c r="D351" s="139">
        <f t="shared" si="28"/>
        <v>13610.504782980068</v>
      </c>
      <c r="E351" s="139">
        <f t="shared" si="30"/>
        <v>11908.905610336928</v>
      </c>
      <c r="F351" s="139">
        <f t="shared" si="31"/>
        <v>0</v>
      </c>
      <c r="G351" s="139">
        <f t="shared" si="32"/>
        <v>0</v>
      </c>
      <c r="H351" s="139">
        <f t="shared" si="29"/>
        <v>12267.845072546948</v>
      </c>
    </row>
    <row r="352" spans="2:9">
      <c r="B352" s="128" t="str">
        <f>$B$41</f>
        <v>Library Science</v>
      </c>
      <c r="C352" s="139">
        <f t="shared" si="28"/>
        <v>77455.314283022133</v>
      </c>
      <c r="D352" s="139">
        <f t="shared" si="28"/>
        <v>47507.919089335359</v>
      </c>
      <c r="E352" s="139">
        <f t="shared" si="30"/>
        <v>0</v>
      </c>
      <c r="F352" s="139">
        <f t="shared" si="31"/>
        <v>0</v>
      </c>
      <c r="G352" s="139">
        <f t="shared" si="32"/>
        <v>0</v>
      </c>
      <c r="H352" s="139">
        <f t="shared" si="29"/>
        <v>51786.118402719192</v>
      </c>
    </row>
    <row r="353" spans="2:9">
      <c r="B353" s="128" t="str">
        <f>$B$42</f>
        <v>Veterinary Science</v>
      </c>
      <c r="C353" s="139">
        <f t="shared" si="28"/>
        <v>0</v>
      </c>
      <c r="D353" s="139">
        <f t="shared" si="28"/>
        <v>0</v>
      </c>
      <c r="E353" s="139">
        <f t="shared" si="30"/>
        <v>0</v>
      </c>
      <c r="F353" s="139">
        <f t="shared" si="31"/>
        <v>0</v>
      </c>
      <c r="G353" s="139">
        <f t="shared" si="32"/>
        <v>0</v>
      </c>
      <c r="H353" s="139">
        <f t="shared" si="29"/>
        <v>0</v>
      </c>
    </row>
    <row r="354" spans="2:9">
      <c r="B354" s="128" t="str">
        <f>$B$43</f>
        <v>Vocational Training</v>
      </c>
      <c r="C354" s="139">
        <f t="shared" si="28"/>
        <v>0</v>
      </c>
      <c r="D354" s="139">
        <f t="shared" si="28"/>
        <v>0</v>
      </c>
      <c r="E354" s="139">
        <f t="shared" si="30"/>
        <v>0</v>
      </c>
      <c r="F354" s="139">
        <f t="shared" si="31"/>
        <v>0</v>
      </c>
      <c r="G354" s="139">
        <f t="shared" si="32"/>
        <v>0</v>
      </c>
      <c r="H354" s="139">
        <f t="shared" si="29"/>
        <v>0</v>
      </c>
    </row>
    <row r="355" spans="2:9">
      <c r="B355" s="128" t="str">
        <f>$B$44</f>
        <v>Physical Training</v>
      </c>
      <c r="C355" s="139">
        <f t="shared" si="28"/>
        <v>0</v>
      </c>
      <c r="D355" s="139">
        <f t="shared" si="28"/>
        <v>0</v>
      </c>
      <c r="E355" s="139">
        <f t="shared" si="30"/>
        <v>0</v>
      </c>
      <c r="F355" s="139">
        <f t="shared" si="31"/>
        <v>0</v>
      </c>
      <c r="G355" s="139">
        <f t="shared" si="32"/>
        <v>0</v>
      </c>
      <c r="H355" s="139">
        <f t="shared" si="29"/>
        <v>0</v>
      </c>
    </row>
    <row r="356" spans="2:9">
      <c r="B356" s="128" t="str">
        <f>$B$45</f>
        <v>Health Services</v>
      </c>
      <c r="C356" s="139">
        <f t="shared" si="28"/>
        <v>6676.6811731078651</v>
      </c>
      <c r="D356" s="139">
        <f t="shared" si="28"/>
        <v>11521.187831170968</v>
      </c>
      <c r="E356" s="139">
        <f t="shared" si="30"/>
        <v>15526.388254310554</v>
      </c>
      <c r="F356" s="139">
        <f t="shared" si="31"/>
        <v>112253.0489474709</v>
      </c>
      <c r="G356" s="139">
        <f t="shared" si="32"/>
        <v>0</v>
      </c>
      <c r="H356" s="139">
        <f t="shared" si="29"/>
        <v>13587.184494037421</v>
      </c>
    </row>
    <row r="357" spans="2:9">
      <c r="B357" s="128" t="str">
        <f>$B$46</f>
        <v>Pharmacy</v>
      </c>
      <c r="C357" s="139">
        <f t="shared" si="28"/>
        <v>0</v>
      </c>
      <c r="D357" s="139">
        <f t="shared" si="28"/>
        <v>0</v>
      </c>
      <c r="E357" s="139">
        <f t="shared" si="30"/>
        <v>0</v>
      </c>
      <c r="F357" s="139">
        <f t="shared" si="31"/>
        <v>0</v>
      </c>
      <c r="G357" s="139">
        <f t="shared" si="32"/>
        <v>0</v>
      </c>
      <c r="H357" s="139">
        <f t="shared" si="29"/>
        <v>0</v>
      </c>
    </row>
    <row r="358" spans="2:9">
      <c r="B358" s="128" t="str">
        <f>$B$47</f>
        <v>Business Administration</v>
      </c>
      <c r="C358" s="139">
        <f t="shared" si="28"/>
        <v>6677.3054727527697</v>
      </c>
      <c r="D358" s="139">
        <f t="shared" si="28"/>
        <v>13869.721968691098</v>
      </c>
      <c r="E358" s="139">
        <f t="shared" si="30"/>
        <v>16014.979968087211</v>
      </c>
      <c r="F358" s="139">
        <f t="shared" si="31"/>
        <v>117330.11875605371</v>
      </c>
      <c r="G358" s="139">
        <f t="shared" si="32"/>
        <v>0</v>
      </c>
      <c r="H358" s="139">
        <f t="shared" si="29"/>
        <v>14095.954997501087</v>
      </c>
    </row>
    <row r="359" spans="2:9">
      <c r="B359" s="128" t="str">
        <f>$B$48</f>
        <v>Optometry</v>
      </c>
      <c r="C359" s="139">
        <f t="shared" ref="C359:D363" si="33">C309*30</f>
        <v>0</v>
      </c>
      <c r="D359" s="139">
        <f t="shared" si="33"/>
        <v>0</v>
      </c>
      <c r="E359" s="139">
        <f t="shared" si="30"/>
        <v>0</v>
      </c>
      <c r="F359" s="139">
        <f t="shared" si="31"/>
        <v>0</v>
      </c>
      <c r="G359" s="139">
        <f t="shared" si="32"/>
        <v>0</v>
      </c>
      <c r="H359" s="139">
        <f t="shared" si="29"/>
        <v>0</v>
      </c>
    </row>
    <row r="360" spans="2:9">
      <c r="B360" s="128" t="str">
        <f>$B$49</f>
        <v>Teacher Ed-Practice Teaching</v>
      </c>
      <c r="C360" s="139">
        <f t="shared" si="33"/>
        <v>0</v>
      </c>
      <c r="D360" s="139">
        <f t="shared" si="33"/>
        <v>22637.446707880528</v>
      </c>
      <c r="E360" s="139">
        <f t="shared" si="30"/>
        <v>0</v>
      </c>
      <c r="F360" s="139">
        <f t="shared" si="31"/>
        <v>0</v>
      </c>
      <c r="G360" s="139">
        <f t="shared" si="32"/>
        <v>0</v>
      </c>
      <c r="H360" s="139">
        <f t="shared" si="29"/>
        <v>22637.446707880532</v>
      </c>
    </row>
    <row r="361" spans="2:9">
      <c r="B361" s="128" t="str">
        <f>$B$50</f>
        <v>Technology</v>
      </c>
      <c r="C361" s="139">
        <f t="shared" si="33"/>
        <v>13495.202475469989</v>
      </c>
      <c r="D361" s="139">
        <f t="shared" si="33"/>
        <v>14361.128209528451</v>
      </c>
      <c r="E361" s="139">
        <f t="shared" si="30"/>
        <v>18016.470431086353</v>
      </c>
      <c r="F361" s="139">
        <f t="shared" si="31"/>
        <v>0</v>
      </c>
      <c r="G361" s="139">
        <f t="shared" si="32"/>
        <v>0</v>
      </c>
      <c r="H361" s="139">
        <f t="shared" si="29"/>
        <v>14316.181328055334</v>
      </c>
    </row>
    <row r="362" spans="2:9">
      <c r="B362" s="128" t="str">
        <f>$B$51</f>
        <v>Nursing</v>
      </c>
      <c r="C362" s="139">
        <f t="shared" si="33"/>
        <v>34023.191428703518</v>
      </c>
      <c r="D362" s="139">
        <f t="shared" si="33"/>
        <v>25037.391351150789</v>
      </c>
      <c r="E362" s="139">
        <f t="shared" si="30"/>
        <v>44086.091771657339</v>
      </c>
      <c r="F362" s="139">
        <f t="shared" si="31"/>
        <v>0</v>
      </c>
      <c r="G362" s="139">
        <f t="shared" si="32"/>
        <v>0</v>
      </c>
      <c r="H362" s="139">
        <f t="shared" si="29"/>
        <v>27791.870181012466</v>
      </c>
    </row>
    <row r="363" spans="2:9">
      <c r="B363" s="131" t="str">
        <f>$B$52</f>
        <v>Totals</v>
      </c>
      <c r="C363" s="136">
        <f t="shared" si="33"/>
        <v>8622.7239687348992</v>
      </c>
      <c r="D363" s="136">
        <f t="shared" si="33"/>
        <v>13857.68340423536</v>
      </c>
      <c r="E363" s="136">
        <f t="shared" si="30"/>
        <v>18158.162442516346</v>
      </c>
      <c r="F363" s="136">
        <f t="shared" si="31"/>
        <v>46031.539215942539</v>
      </c>
      <c r="G363" s="136">
        <f t="shared" si="32"/>
        <v>0</v>
      </c>
      <c r="H363" s="136">
        <f t="shared" si="29"/>
        <v>12426.968964506626</v>
      </c>
      <c r="I363" s="351"/>
    </row>
  </sheetData>
  <mergeCells count="45">
    <mergeCell ref="B316:H316"/>
    <mergeCell ref="B341:H341"/>
    <mergeCell ref="B215:G215"/>
    <mergeCell ref="B216:H216"/>
    <mergeCell ref="B241:G241"/>
    <mergeCell ref="B264:H264"/>
    <mergeCell ref="B266:H266"/>
    <mergeCell ref="B291:H291"/>
    <mergeCell ref="I140:I141"/>
    <mergeCell ref="B165:G165"/>
    <mergeCell ref="B166:G166"/>
    <mergeCell ref="B190:G190"/>
    <mergeCell ref="B191:H191"/>
    <mergeCell ref="B89:G89"/>
    <mergeCell ref="B113:H113"/>
    <mergeCell ref="B114:G114"/>
    <mergeCell ref="B139:G139"/>
    <mergeCell ref="B140:F141"/>
    <mergeCell ref="B58:G58"/>
    <mergeCell ref="D83:F83"/>
    <mergeCell ref="B84:C84"/>
    <mergeCell ref="D84:F84"/>
    <mergeCell ref="B87:G87"/>
    <mergeCell ref="D27:F27"/>
    <mergeCell ref="B28:C28"/>
    <mergeCell ref="D28:F28"/>
    <mergeCell ref="D54:F54"/>
    <mergeCell ref="B55:C55"/>
    <mergeCell ref="D55:F55"/>
    <mergeCell ref="B16:E16"/>
    <mergeCell ref="B17:E17"/>
    <mergeCell ref="B18:E18"/>
    <mergeCell ref="D20:F20"/>
    <mergeCell ref="B21:C21"/>
    <mergeCell ref="D21:F21"/>
    <mergeCell ref="B11:H11"/>
    <mergeCell ref="B12:E12"/>
    <mergeCell ref="B13:E13"/>
    <mergeCell ref="B14:E14"/>
    <mergeCell ref="B15:E15"/>
    <mergeCell ref="B1:H1"/>
    <mergeCell ref="B2:H2"/>
    <mergeCell ref="B8:H8"/>
    <mergeCell ref="B9:G9"/>
    <mergeCell ref="B10:G10"/>
  </mergeCells>
  <conditionalFormatting sqref="C61:G80">
    <cfRule type="expression" dxfId="243" priority="6" stopIfTrue="1">
      <formula>C32=0</formula>
    </cfRule>
  </conditionalFormatting>
  <conditionalFormatting sqref="C91:G110">
    <cfRule type="expression" dxfId="242" priority="5" stopIfTrue="1">
      <formula>C32=0</formula>
    </cfRule>
  </conditionalFormatting>
  <conditionalFormatting sqref="C143:H162">
    <cfRule type="expression" dxfId="241" priority="3" stopIfTrue="1">
      <formula>C32=0</formula>
    </cfRule>
  </conditionalFormatting>
  <conditionalFormatting sqref="H143:H162">
    <cfRule type="expression" dxfId="240" priority="4" stopIfTrue="1">
      <formula>OR(AND(#REF!&gt;0,H143&gt;0,H61=0),AND(#REF!&gt;0,H143&gt;0,H32=0))</formula>
    </cfRule>
  </conditionalFormatting>
  <conditionalFormatting sqref="H143:H162">
    <cfRule type="expression" dxfId="239" priority="2" stopIfTrue="1">
      <formula>OR(AND(#REF!&gt;0,H143&gt;0,H61=0),AND(#REF!&gt;0,H143&gt;0,H32=0))</formula>
    </cfRule>
  </conditionalFormatting>
  <conditionalFormatting sqref="H143:H162">
    <cfRule type="expression" dxfId="238" priority="1"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tabColor rgb="FFFFC000"/>
    <pageSetUpPr fitToPage="1"/>
  </sheetPr>
  <dimension ref="B1:M363"/>
  <sheetViews>
    <sheetView showGridLines="0" showZeros="0" zoomScale="70" zoomScaleNormal="70" workbookViewId="0"/>
  </sheetViews>
  <sheetFormatPr defaultColWidth="9.109375" defaultRowHeight="13.8"/>
  <cols>
    <col min="1" max="1" width="1.88671875" style="107" customWidth="1"/>
    <col min="2" max="2" width="30.5546875" style="107" customWidth="1"/>
    <col min="3" max="3" width="14.5546875" style="107" bestFit="1" customWidth="1"/>
    <col min="4"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6384" width="9.109375" style="107"/>
  </cols>
  <sheetData>
    <row r="1" spans="2:8">
      <c r="B1" s="392" t="str">
        <f>'Relative Weights'!A1</f>
        <v>THECB Texas Public University Expenditure Study Fiscal Year 2022</v>
      </c>
      <c r="C1" s="392"/>
      <c r="D1" s="392"/>
      <c r="E1" s="392"/>
      <c r="F1" s="392"/>
      <c r="G1" s="392"/>
      <c r="H1" s="392"/>
    </row>
    <row r="2" spans="2:8">
      <c r="B2" s="393" t="str">
        <f>'Relative Weights'!A2</f>
        <v>Institution Survey for the Year Ended August 31, 2022</v>
      </c>
      <c r="C2" s="393"/>
      <c r="D2" s="393"/>
      <c r="E2" s="393"/>
      <c r="F2" s="393"/>
      <c r="G2" s="393"/>
      <c r="H2" s="393"/>
    </row>
    <row r="3" spans="2:8">
      <c r="B3" s="119" t="s">
        <v>128</v>
      </c>
      <c r="C3" s="119"/>
      <c r="D3" s="119"/>
      <c r="E3" s="119"/>
      <c r="F3" s="119"/>
      <c r="G3" s="119"/>
      <c r="H3" s="119"/>
    </row>
    <row r="4" spans="2:8">
      <c r="B4" s="294" t="s">
        <v>136</v>
      </c>
      <c r="C4" s="119"/>
      <c r="D4" s="119"/>
      <c r="E4" s="119"/>
      <c r="F4" s="119"/>
      <c r="G4" s="119"/>
      <c r="H4" s="119"/>
    </row>
    <row r="5" spans="2:8">
      <c r="B5" s="119"/>
      <c r="C5" s="119"/>
      <c r="D5" s="119"/>
      <c r="E5" s="119"/>
      <c r="F5" s="119"/>
      <c r="G5" s="119"/>
      <c r="H5" s="246"/>
    </row>
    <row r="6" spans="2:8">
      <c r="B6" s="295" t="s">
        <v>10</v>
      </c>
      <c r="C6" s="295"/>
      <c r="D6" s="295"/>
      <c r="E6" s="295"/>
      <c r="F6" s="295"/>
      <c r="G6" s="295"/>
      <c r="H6" s="296"/>
    </row>
    <row r="7" spans="2:8">
      <c r="B7" s="119"/>
      <c r="C7" s="119"/>
      <c r="D7" s="119"/>
      <c r="E7" s="119"/>
      <c r="F7" s="119"/>
      <c r="G7" s="119"/>
      <c r="H7" s="297"/>
    </row>
    <row r="8" spans="2:8" ht="129" customHeight="1">
      <c r="B8" s="381" t="s">
        <v>227</v>
      </c>
      <c r="C8" s="381"/>
      <c r="D8" s="381"/>
      <c r="E8" s="381"/>
      <c r="F8" s="381"/>
      <c r="G8" s="381"/>
      <c r="H8" s="381"/>
    </row>
    <row r="9" spans="2:8" ht="99.75" customHeight="1">
      <c r="B9" s="382" t="s">
        <v>41</v>
      </c>
      <c r="C9" s="382"/>
      <c r="D9" s="382"/>
      <c r="E9" s="382"/>
      <c r="F9" s="382"/>
      <c r="G9" s="382"/>
      <c r="H9" s="298"/>
    </row>
    <row r="10" spans="2:8">
      <c r="B10" s="392" t="s">
        <v>20</v>
      </c>
      <c r="C10" s="392"/>
      <c r="D10" s="392"/>
      <c r="E10" s="392"/>
      <c r="F10" s="392"/>
      <c r="G10" s="392"/>
      <c r="H10" s="298"/>
    </row>
    <row r="11" spans="2:8" ht="21" customHeight="1" thickBot="1">
      <c r="B11" s="382" t="s">
        <v>888</v>
      </c>
      <c r="C11" s="382"/>
      <c r="D11" s="382"/>
      <c r="E11" s="382"/>
      <c r="F11" s="382"/>
      <c r="G11" s="382"/>
      <c r="H11" s="382"/>
    </row>
    <row r="12" spans="2:8" ht="14.4" thickBot="1">
      <c r="B12" s="397" t="s">
        <v>16</v>
      </c>
      <c r="C12" s="398"/>
      <c r="D12" s="398"/>
      <c r="E12" s="398"/>
      <c r="F12" s="299"/>
      <c r="G12" s="300"/>
      <c r="H12" s="301" t="s">
        <v>17</v>
      </c>
    </row>
    <row r="13" spans="2:8">
      <c r="B13" s="399" t="s">
        <v>12</v>
      </c>
      <c r="C13" s="399"/>
      <c r="D13" s="399"/>
      <c r="E13" s="399"/>
      <c r="F13" s="354"/>
      <c r="G13" s="303"/>
      <c r="H13" s="355">
        <f>Data!$G7</f>
        <v>37018797</v>
      </c>
    </row>
    <row r="14" spans="2:8">
      <c r="B14" s="385" t="s">
        <v>13</v>
      </c>
      <c r="C14" s="385"/>
      <c r="D14" s="385"/>
      <c r="E14" s="385"/>
      <c r="F14" s="356"/>
      <c r="G14" s="303"/>
      <c r="H14" s="357">
        <f>Data!$H7</f>
        <v>3770282</v>
      </c>
    </row>
    <row r="15" spans="2:8">
      <c r="B15" s="385" t="s">
        <v>14</v>
      </c>
      <c r="C15" s="385"/>
      <c r="D15" s="385"/>
      <c r="E15" s="385"/>
      <c r="F15" s="356"/>
      <c r="G15" s="303"/>
      <c r="H15" s="357">
        <f>Data!$I7</f>
        <v>7806642</v>
      </c>
    </row>
    <row r="16" spans="2:8">
      <c r="B16" s="385" t="s">
        <v>18</v>
      </c>
      <c r="C16" s="385"/>
      <c r="D16" s="385"/>
      <c r="E16" s="385"/>
      <c r="F16" s="356"/>
      <c r="G16" s="303"/>
      <c r="H16" s="357">
        <f>Data!$J7</f>
        <v>4363987</v>
      </c>
    </row>
    <row r="17" spans="2:13">
      <c r="B17" s="385" t="s">
        <v>15</v>
      </c>
      <c r="C17" s="385"/>
      <c r="D17" s="385"/>
      <c r="E17" s="385"/>
      <c r="F17" s="356"/>
      <c r="G17" s="303"/>
      <c r="H17" s="357">
        <f>Data!$K7</f>
        <v>16291897</v>
      </c>
    </row>
    <row r="18" spans="2:13">
      <c r="B18" s="385" t="s">
        <v>1</v>
      </c>
      <c r="C18" s="385"/>
      <c r="D18" s="385"/>
      <c r="E18" s="385"/>
      <c r="F18" s="358"/>
      <c r="G18" s="303"/>
      <c r="H18" s="359">
        <f>SUM(H13:H17)</f>
        <v>69251605</v>
      </c>
    </row>
    <row r="19" spans="2:13" ht="13.5" customHeight="1">
      <c r="B19" s="308"/>
      <c r="D19" s="308"/>
      <c r="E19" s="308"/>
      <c r="F19" s="308"/>
      <c r="G19" s="308"/>
      <c r="H19" s="298"/>
    </row>
    <row r="20" spans="2:13" ht="13.5" customHeight="1">
      <c r="B20" s="308"/>
      <c r="D20" s="390" t="s">
        <v>22</v>
      </c>
      <c r="E20" s="390"/>
      <c r="F20" s="390"/>
      <c r="G20" s="309" t="s">
        <v>23</v>
      </c>
      <c r="H20" s="309" t="s">
        <v>24</v>
      </c>
    </row>
    <row r="21" spans="2:13">
      <c r="B21" s="388" t="s">
        <v>21</v>
      </c>
      <c r="C21" s="389"/>
      <c r="D21" s="384" t="str">
        <f>Data!L7</f>
        <v>Felecia Burns</v>
      </c>
      <c r="E21" s="384"/>
      <c r="F21" s="384"/>
      <c r="G21" s="310" t="str">
        <f>Data!M7</f>
        <v>432-552-2712</v>
      </c>
      <c r="H21" s="311" t="str">
        <f>Data!N7</f>
        <v>burns_f@utpb.edu</v>
      </c>
    </row>
    <row r="22" spans="2:13" ht="13.5" customHeight="1">
      <c r="B22" s="308"/>
      <c r="C22" s="308"/>
      <c r="D22" s="308"/>
      <c r="E22" s="308"/>
      <c r="F22" s="308"/>
      <c r="G22" s="308"/>
      <c r="H22" s="298"/>
    </row>
    <row r="23" spans="2:13" ht="13.5" customHeight="1" thickBot="1">
      <c r="B23" s="117" t="s">
        <v>937</v>
      </c>
      <c r="C23" s="308"/>
      <c r="D23" s="308"/>
      <c r="E23" s="308"/>
      <c r="F23" s="308"/>
      <c r="G23" s="308"/>
      <c r="H23" s="298"/>
    </row>
    <row r="24" spans="2:13" s="315" customFormat="1">
      <c r="B24" s="312"/>
      <c r="C24" s="123" t="s">
        <v>25</v>
      </c>
      <c r="D24" s="313" t="s">
        <v>26</v>
      </c>
      <c r="E24" s="313" t="s">
        <v>27</v>
      </c>
      <c r="F24" s="313" t="s">
        <v>28</v>
      </c>
      <c r="G24" s="313" t="s">
        <v>29</v>
      </c>
      <c r="H24" s="314" t="s">
        <v>30</v>
      </c>
    </row>
    <row r="25" spans="2:13" s="315" customFormat="1" ht="14.4" thickBot="1">
      <c r="B25" s="316" t="s">
        <v>680</v>
      </c>
      <c r="C25" s="317">
        <f>Data!O7</f>
        <v>1775</v>
      </c>
      <c r="D25" s="318">
        <f>Data!P7</f>
        <v>2503</v>
      </c>
      <c r="E25" s="318">
        <f>Data!Q7</f>
        <v>765</v>
      </c>
      <c r="F25" s="318">
        <f>Data!R7</f>
        <v>0</v>
      </c>
      <c r="G25" s="318">
        <f>Data!S7</f>
        <v>0</v>
      </c>
      <c r="H25" s="319">
        <f>SUM(C25:G25)</f>
        <v>5043</v>
      </c>
    </row>
    <row r="26" spans="2:13">
      <c r="C26" s="320"/>
      <c r="D26" s="320"/>
      <c r="E26" s="320"/>
      <c r="F26" s="320"/>
      <c r="G26" s="320"/>
      <c r="H26" s="320"/>
      <c r="I26" s="320"/>
    </row>
    <row r="27" spans="2:13" ht="13.5" customHeight="1">
      <c r="B27" s="308"/>
      <c r="D27" s="390" t="s">
        <v>22</v>
      </c>
      <c r="E27" s="390"/>
      <c r="F27" s="390"/>
      <c r="G27" s="309" t="s">
        <v>23</v>
      </c>
      <c r="H27" s="309" t="s">
        <v>24</v>
      </c>
    </row>
    <row r="28" spans="2:13">
      <c r="B28" s="388" t="s">
        <v>952</v>
      </c>
      <c r="C28" s="389"/>
      <c r="D28" s="384" t="str">
        <f>Data!T7</f>
        <v>Haneda, Miki</v>
      </c>
      <c r="E28" s="384"/>
      <c r="F28" s="384"/>
      <c r="G28" s="310" t="str">
        <f>Data!U7</f>
        <v>(432) 552-2116</v>
      </c>
      <c r="H28" s="311" t="str">
        <f>Data!V7</f>
        <v>haneda_m@utpb.edu</v>
      </c>
    </row>
    <row r="29" spans="2:13" ht="13.5" customHeight="1">
      <c r="B29" s="308"/>
      <c r="C29" s="308"/>
      <c r="D29" s="308"/>
      <c r="E29" s="308"/>
      <c r="F29" s="308"/>
      <c r="G29" s="308"/>
      <c r="H29" s="298"/>
    </row>
    <row r="30" spans="2:13" ht="14.4" thickBot="1">
      <c r="B30" s="117" t="s">
        <v>938</v>
      </c>
    </row>
    <row r="31" spans="2:13" ht="14.4" thickBot="1">
      <c r="B31" s="124" t="s">
        <v>31</v>
      </c>
      <c r="C31" s="125" t="s">
        <v>25</v>
      </c>
      <c r="D31" s="125" t="s">
        <v>26</v>
      </c>
      <c r="E31" s="125" t="s">
        <v>27</v>
      </c>
      <c r="F31" s="125" t="s">
        <v>28</v>
      </c>
      <c r="G31" s="125" t="s">
        <v>29</v>
      </c>
      <c r="H31" s="126" t="s">
        <v>30</v>
      </c>
    </row>
    <row r="32" spans="2:13">
      <c r="B32" s="128" t="s">
        <v>42</v>
      </c>
      <c r="C32" s="141">
        <f>Data!W7</f>
        <v>25342</v>
      </c>
      <c r="D32" s="141">
        <f>Data!AQ7</f>
        <v>12707</v>
      </c>
      <c r="E32" s="141">
        <f>Data!BK7</f>
        <v>2490</v>
      </c>
      <c r="F32" s="141">
        <f>Data!CE7</f>
        <v>0</v>
      </c>
      <c r="G32" s="141">
        <f>Data!CY7</f>
        <v>0</v>
      </c>
      <c r="H32" s="142">
        <f>SUM(C32:G32)</f>
        <v>40539</v>
      </c>
      <c r="M32" s="145"/>
    </row>
    <row r="33" spans="2:13">
      <c r="B33" s="130" t="s">
        <v>43</v>
      </c>
      <c r="C33" s="141">
        <f>Data!X7</f>
        <v>7861</v>
      </c>
      <c r="D33" s="141">
        <f>Data!AR7</f>
        <v>4851</v>
      </c>
      <c r="E33" s="141">
        <f>Data!BL7</f>
        <v>834</v>
      </c>
      <c r="F33" s="141">
        <f>Data!CF7</f>
        <v>0</v>
      </c>
      <c r="G33" s="141">
        <f>Data!CZ7</f>
        <v>0</v>
      </c>
      <c r="H33" s="142">
        <f t="shared" ref="H33:H52" si="0">SUM(C33:G33)</f>
        <v>13546</v>
      </c>
      <c r="M33" s="145"/>
    </row>
    <row r="34" spans="2:13">
      <c r="B34" s="130" t="s">
        <v>44</v>
      </c>
      <c r="C34" s="141">
        <f>Data!Y7</f>
        <v>3485</v>
      </c>
      <c r="D34" s="141">
        <f>Data!AS7</f>
        <v>1020</v>
      </c>
      <c r="E34" s="141">
        <f>Data!BM7</f>
        <v>15</v>
      </c>
      <c r="F34" s="141">
        <f>Data!CG7</f>
        <v>0</v>
      </c>
      <c r="G34" s="141">
        <f>Data!DA7</f>
        <v>0</v>
      </c>
      <c r="H34" s="142">
        <f t="shared" si="0"/>
        <v>4520</v>
      </c>
      <c r="M34" s="145"/>
    </row>
    <row r="35" spans="2:13">
      <c r="B35" s="130" t="s">
        <v>45</v>
      </c>
      <c r="C35" s="141">
        <f>Data!Z7</f>
        <v>255</v>
      </c>
      <c r="D35" s="141">
        <f>Data!AT7</f>
        <v>4165</v>
      </c>
      <c r="E35" s="141">
        <f>Data!BN7</f>
        <v>3282</v>
      </c>
      <c r="F35" s="141">
        <f>Data!CH7</f>
        <v>0</v>
      </c>
      <c r="G35" s="141">
        <f>Data!DB7</f>
        <v>0</v>
      </c>
      <c r="H35" s="142">
        <f t="shared" si="0"/>
        <v>7702</v>
      </c>
      <c r="M35" s="145"/>
    </row>
    <row r="36" spans="2:13">
      <c r="B36" s="130" t="s">
        <v>46</v>
      </c>
      <c r="C36" s="141">
        <f>Data!AA7</f>
        <v>0</v>
      </c>
      <c r="D36" s="141">
        <f>Data!AU7</f>
        <v>0</v>
      </c>
      <c r="E36" s="141">
        <f>Data!BO7</f>
        <v>0</v>
      </c>
      <c r="F36" s="141">
        <f>Data!CI7</f>
        <v>0</v>
      </c>
      <c r="G36" s="141">
        <f>Data!DC7</f>
        <v>0</v>
      </c>
      <c r="H36" s="142">
        <f t="shared" si="0"/>
        <v>0</v>
      </c>
      <c r="M36" s="145"/>
    </row>
    <row r="37" spans="2:13">
      <c r="B37" s="130" t="s">
        <v>47</v>
      </c>
      <c r="C37" s="141">
        <f>Data!AB7</f>
        <v>2094</v>
      </c>
      <c r="D37" s="141">
        <f>Data!AV7</f>
        <v>4692</v>
      </c>
      <c r="E37" s="141">
        <f>Data!BP7</f>
        <v>315</v>
      </c>
      <c r="F37" s="141">
        <f>Data!CJ7</f>
        <v>0</v>
      </c>
      <c r="G37" s="141">
        <f>Data!DD7</f>
        <v>0</v>
      </c>
      <c r="H37" s="142">
        <f t="shared" si="0"/>
        <v>7101</v>
      </c>
      <c r="M37" s="145"/>
    </row>
    <row r="38" spans="2:13">
      <c r="B38" s="130" t="s">
        <v>48</v>
      </c>
      <c r="C38" s="141">
        <f>Data!AC7</f>
        <v>114</v>
      </c>
      <c r="D38" s="141">
        <f>Data!AW7</f>
        <v>711</v>
      </c>
      <c r="E38" s="141">
        <f>Data!BQ7</f>
        <v>0</v>
      </c>
      <c r="F38" s="141">
        <f>Data!CK7</f>
        <v>0</v>
      </c>
      <c r="G38" s="141">
        <f>Data!DE7</f>
        <v>0</v>
      </c>
      <c r="H38" s="142">
        <f t="shared" si="0"/>
        <v>825</v>
      </c>
      <c r="M38" s="145"/>
    </row>
    <row r="39" spans="2:13">
      <c r="B39" s="130" t="s">
        <v>49</v>
      </c>
      <c r="C39" s="141">
        <f>Data!AD7</f>
        <v>0</v>
      </c>
      <c r="D39" s="141">
        <f>Data!AX7</f>
        <v>0</v>
      </c>
      <c r="E39" s="141">
        <f>Data!BR7</f>
        <v>0</v>
      </c>
      <c r="F39" s="141">
        <f>Data!CL7</f>
        <v>0</v>
      </c>
      <c r="G39" s="141">
        <f>Data!DF7</f>
        <v>0</v>
      </c>
      <c r="H39" s="142">
        <f t="shared" si="0"/>
        <v>0</v>
      </c>
      <c r="M39" s="145"/>
    </row>
    <row r="40" spans="2:13">
      <c r="B40" s="130" t="s">
        <v>50</v>
      </c>
      <c r="C40" s="141">
        <f>Data!AE7</f>
        <v>135</v>
      </c>
      <c r="D40" s="141">
        <f>Data!AY7</f>
        <v>318</v>
      </c>
      <c r="E40" s="141">
        <f>Data!BS7</f>
        <v>0</v>
      </c>
      <c r="F40" s="141">
        <f>Data!CM7</f>
        <v>0</v>
      </c>
      <c r="G40" s="141">
        <f>Data!DG7</f>
        <v>0</v>
      </c>
      <c r="H40" s="142">
        <f t="shared" si="0"/>
        <v>453</v>
      </c>
      <c r="M40" s="145"/>
    </row>
    <row r="41" spans="2:13">
      <c r="B41" s="130" t="s">
        <v>51</v>
      </c>
      <c r="C41" s="141">
        <f>Data!AF7</f>
        <v>0</v>
      </c>
      <c r="D41" s="141">
        <f>Data!AZ7</f>
        <v>4</v>
      </c>
      <c r="E41" s="141">
        <f>Data!BT7</f>
        <v>0</v>
      </c>
      <c r="F41" s="141">
        <f>Data!CN7</f>
        <v>0</v>
      </c>
      <c r="G41" s="141">
        <f>Data!DH7</f>
        <v>0</v>
      </c>
      <c r="H41" s="142">
        <f t="shared" si="0"/>
        <v>4</v>
      </c>
      <c r="M41" s="145"/>
    </row>
    <row r="42" spans="2:13">
      <c r="B42" s="130" t="s">
        <v>52</v>
      </c>
      <c r="C42" s="141">
        <f>Data!AG7</f>
        <v>0</v>
      </c>
      <c r="D42" s="141">
        <f>Data!BA7</f>
        <v>0</v>
      </c>
      <c r="E42" s="141">
        <f>Data!BU7</f>
        <v>0</v>
      </c>
      <c r="F42" s="141">
        <f>Data!CO7</f>
        <v>0</v>
      </c>
      <c r="G42" s="141">
        <f>Data!DI7</f>
        <v>0</v>
      </c>
      <c r="H42" s="142">
        <f t="shared" si="0"/>
        <v>0</v>
      </c>
      <c r="M42" s="145"/>
    </row>
    <row r="43" spans="2:13">
      <c r="B43" s="130" t="s">
        <v>53</v>
      </c>
      <c r="C43" s="141">
        <f>Data!AH7</f>
        <v>0</v>
      </c>
      <c r="D43" s="141">
        <f>Data!BB7</f>
        <v>0</v>
      </c>
      <c r="E43" s="141">
        <f>Data!BV7</f>
        <v>0</v>
      </c>
      <c r="F43" s="141">
        <f>Data!CP7</f>
        <v>0</v>
      </c>
      <c r="G43" s="141">
        <f>Data!DJ7</f>
        <v>0</v>
      </c>
      <c r="H43" s="142">
        <f t="shared" si="0"/>
        <v>0</v>
      </c>
      <c r="M43" s="145"/>
    </row>
    <row r="44" spans="2:13">
      <c r="B44" s="130" t="s">
        <v>54</v>
      </c>
      <c r="C44" s="141">
        <f>Data!AI7</f>
        <v>0</v>
      </c>
      <c r="D44" s="141">
        <f>Data!BC7</f>
        <v>0</v>
      </c>
      <c r="E44" s="141">
        <f>Data!BW7</f>
        <v>0</v>
      </c>
      <c r="F44" s="141">
        <f>Data!CQ7</f>
        <v>0</v>
      </c>
      <c r="G44" s="141">
        <f>Data!DK7</f>
        <v>0</v>
      </c>
      <c r="H44" s="142">
        <f t="shared" si="0"/>
        <v>0</v>
      </c>
      <c r="M44" s="145"/>
    </row>
    <row r="45" spans="2:13">
      <c r="B45" s="130" t="s">
        <v>55</v>
      </c>
      <c r="C45" s="141">
        <f>Data!AJ7</f>
        <v>249</v>
      </c>
      <c r="D45" s="141">
        <f>Data!BD7</f>
        <v>1109</v>
      </c>
      <c r="E45" s="141">
        <f>Data!BX7</f>
        <v>177</v>
      </c>
      <c r="F45" s="141">
        <f>Data!CR7</f>
        <v>0</v>
      </c>
      <c r="G45" s="141">
        <f>Data!DL7</f>
        <v>0</v>
      </c>
      <c r="H45" s="142">
        <f t="shared" si="0"/>
        <v>1535</v>
      </c>
      <c r="M45" s="145"/>
    </row>
    <row r="46" spans="2:13">
      <c r="B46" s="130" t="s">
        <v>56</v>
      </c>
      <c r="C46" s="141">
        <f>Data!AK7</f>
        <v>0</v>
      </c>
      <c r="D46" s="141">
        <f>Data!BE7</f>
        <v>0</v>
      </c>
      <c r="E46" s="141">
        <f>Data!BY7</f>
        <v>0</v>
      </c>
      <c r="F46" s="141">
        <f>Data!CS7</f>
        <v>0</v>
      </c>
      <c r="G46" s="141">
        <f>Data!DM7</f>
        <v>0</v>
      </c>
      <c r="H46" s="142">
        <f t="shared" si="0"/>
        <v>0</v>
      </c>
      <c r="M46" s="145"/>
    </row>
    <row r="47" spans="2:13">
      <c r="B47" s="130" t="s">
        <v>57</v>
      </c>
      <c r="C47" s="141">
        <f>Data!AL7</f>
        <v>3444</v>
      </c>
      <c r="D47" s="141">
        <f>Data!BF7</f>
        <v>11764</v>
      </c>
      <c r="E47" s="141">
        <f>Data!BZ7</f>
        <v>6798</v>
      </c>
      <c r="F47" s="141">
        <f>Data!CT7</f>
        <v>0</v>
      </c>
      <c r="G47" s="141">
        <f>Data!DN7</f>
        <v>0</v>
      </c>
      <c r="H47" s="142">
        <f t="shared" si="0"/>
        <v>22006</v>
      </c>
      <c r="M47" s="145"/>
    </row>
    <row r="48" spans="2:13">
      <c r="B48" s="130" t="s">
        <v>58</v>
      </c>
      <c r="C48" s="141">
        <f>Data!AM7</f>
        <v>0</v>
      </c>
      <c r="D48" s="141">
        <f>Data!BG7</f>
        <v>0</v>
      </c>
      <c r="E48" s="141">
        <f>Data!CA7</f>
        <v>0</v>
      </c>
      <c r="F48" s="141">
        <f>Data!CU7</f>
        <v>0</v>
      </c>
      <c r="G48" s="141">
        <f>Data!DO7</f>
        <v>0</v>
      </c>
      <c r="H48" s="142">
        <f t="shared" si="0"/>
        <v>0</v>
      </c>
      <c r="M48" s="145"/>
    </row>
    <row r="49" spans="2:13">
      <c r="B49" s="130" t="s">
        <v>59</v>
      </c>
      <c r="C49" s="141">
        <f>Data!AN7</f>
        <v>0</v>
      </c>
      <c r="D49" s="141">
        <f>Data!BH7</f>
        <v>216</v>
      </c>
      <c r="E49" s="141">
        <f>Data!CB7</f>
        <v>0</v>
      </c>
      <c r="F49" s="141">
        <f>Data!CV7</f>
        <v>0</v>
      </c>
      <c r="G49" s="141">
        <f>Data!DP7</f>
        <v>0</v>
      </c>
      <c r="H49" s="142">
        <f t="shared" si="0"/>
        <v>216</v>
      </c>
      <c r="M49" s="145"/>
    </row>
    <row r="50" spans="2:13">
      <c r="B50" s="130" t="s">
        <v>60</v>
      </c>
      <c r="C50" s="141">
        <f>Data!AO7</f>
        <v>146</v>
      </c>
      <c r="D50" s="141">
        <f>Data!BI7</f>
        <v>1056</v>
      </c>
      <c r="E50" s="141">
        <f>Data!CC7</f>
        <v>0</v>
      </c>
      <c r="F50" s="141">
        <f>Data!CW7</f>
        <v>0</v>
      </c>
      <c r="G50" s="141">
        <f>Data!DQ7</f>
        <v>0</v>
      </c>
      <c r="H50" s="142">
        <f t="shared" si="0"/>
        <v>1202</v>
      </c>
      <c r="M50" s="145"/>
    </row>
    <row r="51" spans="2:13">
      <c r="B51" s="130" t="s">
        <v>0</v>
      </c>
      <c r="C51" s="141">
        <f>Data!AP7</f>
        <v>127</v>
      </c>
      <c r="D51" s="141">
        <f>Data!BJ7</f>
        <v>2535.0000000000023</v>
      </c>
      <c r="E51" s="141">
        <f>Data!CD7</f>
        <v>0</v>
      </c>
      <c r="F51" s="141">
        <f>Data!CX7</f>
        <v>0</v>
      </c>
      <c r="G51" s="141">
        <f>Data!DR7</f>
        <v>0</v>
      </c>
      <c r="H51" s="142">
        <f t="shared" si="0"/>
        <v>2662.0000000000023</v>
      </c>
      <c r="M51" s="145"/>
    </row>
    <row r="52" spans="2:13">
      <c r="B52" s="143" t="s">
        <v>33</v>
      </c>
      <c r="C52" s="142">
        <f>SUM(C32:C51)</f>
        <v>43252</v>
      </c>
      <c r="D52" s="142">
        <f>SUM(D32:D51)</f>
        <v>45148</v>
      </c>
      <c r="E52" s="142">
        <f>SUM(E32:E51)</f>
        <v>13911</v>
      </c>
      <c r="F52" s="142">
        <f>SUM(F32:F51)</f>
        <v>0</v>
      </c>
      <c r="G52" s="142">
        <f>SUM(G32:G51)</f>
        <v>0</v>
      </c>
      <c r="H52" s="142">
        <f t="shared" si="0"/>
        <v>102311</v>
      </c>
    </row>
    <row r="53" spans="2:13">
      <c r="B53" s="144"/>
      <c r="C53" s="145"/>
      <c r="D53" s="145"/>
      <c r="E53" s="145"/>
      <c r="F53" s="145"/>
      <c r="G53" s="145"/>
      <c r="H53" s="145"/>
    </row>
    <row r="54" spans="2:13" ht="13.5" customHeight="1">
      <c r="B54" s="308"/>
      <c r="D54" s="390" t="s">
        <v>22</v>
      </c>
      <c r="E54" s="390"/>
      <c r="F54" s="390"/>
      <c r="G54" s="309" t="s">
        <v>23</v>
      </c>
      <c r="H54" s="309" t="s">
        <v>24</v>
      </c>
    </row>
    <row r="55" spans="2:13">
      <c r="B55" s="388" t="s">
        <v>953</v>
      </c>
      <c r="C55" s="389"/>
      <c r="D55" s="384" t="str">
        <f>Data!T7</f>
        <v>Haneda, Miki</v>
      </c>
      <c r="E55" s="384"/>
      <c r="F55" s="384"/>
      <c r="G55" s="310" t="str">
        <f>Data!U7</f>
        <v>(432) 552-2116</v>
      </c>
      <c r="H55" s="311" t="str">
        <f>Data!V7</f>
        <v>haneda_m@utpb.edu</v>
      </c>
    </row>
    <row r="56" spans="2:13" ht="13.5" customHeight="1">
      <c r="B56" s="308"/>
      <c r="C56" s="308"/>
      <c r="D56" s="308"/>
      <c r="E56" s="308"/>
      <c r="F56" s="308"/>
      <c r="G56" s="308"/>
      <c r="H56" s="298"/>
    </row>
    <row r="57" spans="2:13">
      <c r="B57" s="117" t="s">
        <v>9</v>
      </c>
    </row>
    <row r="58" spans="2:13" ht="31.5" customHeight="1">
      <c r="B58" s="391" t="s">
        <v>39</v>
      </c>
      <c r="C58" s="391"/>
      <c r="D58" s="391"/>
      <c r="E58" s="391"/>
      <c r="F58" s="391"/>
      <c r="G58" s="391"/>
      <c r="H58" s="321"/>
    </row>
    <row r="59" spans="2:13" ht="8.25" customHeight="1" thickBot="1">
      <c r="B59" s="320"/>
    </row>
    <row r="60" spans="2:13" ht="14.4" thickBot="1">
      <c r="B60" s="124" t="s">
        <v>31</v>
      </c>
      <c r="C60" s="125" t="s">
        <v>25</v>
      </c>
      <c r="D60" s="125" t="s">
        <v>26</v>
      </c>
      <c r="E60" s="125" t="s">
        <v>27</v>
      </c>
      <c r="F60" s="125" t="s">
        <v>28</v>
      </c>
      <c r="G60" s="125" t="s">
        <v>29</v>
      </c>
      <c r="H60" s="126" t="s">
        <v>30</v>
      </c>
    </row>
    <row r="61" spans="2:13">
      <c r="B61" s="128" t="str">
        <f>$B$32</f>
        <v>Liberal Arts</v>
      </c>
      <c r="C61" s="322">
        <f>Data!DS7</f>
        <v>1895244.4150515818</v>
      </c>
      <c r="D61" s="322">
        <f>Data!EM7</f>
        <v>1437994.214483348</v>
      </c>
      <c r="E61" s="322">
        <f>Data!FG7</f>
        <v>765768.64129914215</v>
      </c>
      <c r="F61" s="322">
        <f>Data!GA7</f>
        <v>0</v>
      </c>
      <c r="G61" s="322">
        <f>Data!GU7</f>
        <v>0</v>
      </c>
      <c r="H61" s="323">
        <f>SUM(C61:G61)</f>
        <v>4099007.270834072</v>
      </c>
    </row>
    <row r="62" spans="2:13">
      <c r="B62" s="128" t="str">
        <f>$B$33</f>
        <v>Science</v>
      </c>
      <c r="C62" s="322">
        <f>Data!DT7</f>
        <v>622959.35235670186</v>
      </c>
      <c r="D62" s="322">
        <f>Data!EN7</f>
        <v>936941.46169174905</v>
      </c>
      <c r="E62" s="322">
        <f>Data!FH7</f>
        <v>552030.99113680446</v>
      </c>
      <c r="F62" s="322">
        <f>Data!GB7</f>
        <v>0</v>
      </c>
      <c r="G62" s="322">
        <f>Data!GV7</f>
        <v>0</v>
      </c>
      <c r="H62" s="142">
        <f t="shared" ref="H62:H81" si="1">SUM(C62:G62)</f>
        <v>2111931.8051852556</v>
      </c>
    </row>
    <row r="63" spans="2:13">
      <c r="B63" s="128" t="str">
        <f>$B$34</f>
        <v>Fine Arts</v>
      </c>
      <c r="C63" s="322">
        <f>Data!DU7</f>
        <v>351382.02104851615</v>
      </c>
      <c r="D63" s="322">
        <f>Data!EO7</f>
        <v>284969.18935304234</v>
      </c>
      <c r="E63" s="322">
        <f>Data!FI7</f>
        <v>7154.5</v>
      </c>
      <c r="F63" s="322">
        <f>Data!GC7</f>
        <v>0</v>
      </c>
      <c r="G63" s="322">
        <f>Data!GW7</f>
        <v>0</v>
      </c>
      <c r="H63" s="142">
        <f t="shared" si="1"/>
        <v>643505.71040155855</v>
      </c>
    </row>
    <row r="64" spans="2:13">
      <c r="B64" s="128" t="str">
        <f>$B$35</f>
        <v>Teacher Education</v>
      </c>
      <c r="C64" s="322">
        <f>Data!DV7</f>
        <v>24019.148666482652</v>
      </c>
      <c r="D64" s="322">
        <f>Data!EP7</f>
        <v>414236.03143155656</v>
      </c>
      <c r="E64" s="322">
        <f>Data!FJ7</f>
        <v>622084.84666666668</v>
      </c>
      <c r="F64" s="322">
        <f>Data!GD7</f>
        <v>0</v>
      </c>
      <c r="G64" s="322">
        <f>Data!GX7</f>
        <v>0</v>
      </c>
      <c r="H64" s="142">
        <f t="shared" si="1"/>
        <v>1060340.0267647058</v>
      </c>
    </row>
    <row r="65" spans="2:8">
      <c r="B65" s="128" t="str">
        <f>$B$36</f>
        <v>Agriculture</v>
      </c>
      <c r="C65" s="322">
        <f>Data!DW7</f>
        <v>0</v>
      </c>
      <c r="D65" s="322">
        <f>Data!EQ7</f>
        <v>0</v>
      </c>
      <c r="E65" s="322">
        <f>Data!FK7</f>
        <v>0</v>
      </c>
      <c r="F65" s="322">
        <f>Data!GE7</f>
        <v>0</v>
      </c>
      <c r="G65" s="322">
        <f>Data!GY7</f>
        <v>0</v>
      </c>
      <c r="H65" s="142">
        <f t="shared" si="1"/>
        <v>0</v>
      </c>
    </row>
    <row r="66" spans="2:8">
      <c r="B66" s="128" t="str">
        <f>$B$37</f>
        <v>Engineering</v>
      </c>
      <c r="C66" s="322">
        <f>Data!DX7</f>
        <v>436817.0316859241</v>
      </c>
      <c r="D66" s="322">
        <f>Data!ER7</f>
        <v>1457361.5857799437</v>
      </c>
      <c r="E66" s="322">
        <f>Data!FL7</f>
        <v>213938.76233766237</v>
      </c>
      <c r="F66" s="322">
        <f>Data!GF7</f>
        <v>0</v>
      </c>
      <c r="G66" s="322">
        <f>Data!GZ7</f>
        <v>0</v>
      </c>
      <c r="H66" s="142">
        <f t="shared" si="1"/>
        <v>2108117.3798035304</v>
      </c>
    </row>
    <row r="67" spans="2:8">
      <c r="B67" s="128" t="str">
        <f>$B$38</f>
        <v>Home Economics</v>
      </c>
      <c r="C67" s="322">
        <f>Data!DY7</f>
        <v>17122.254817461806</v>
      </c>
      <c r="D67" s="322">
        <f>Data!ES7</f>
        <v>147796.60784487586</v>
      </c>
      <c r="E67" s="322">
        <f>Data!FM7</f>
        <v>0</v>
      </c>
      <c r="F67" s="322">
        <f>Data!GG7</f>
        <v>0</v>
      </c>
      <c r="G67" s="322">
        <f>Data!HA7</f>
        <v>0</v>
      </c>
      <c r="H67" s="142">
        <f t="shared" si="1"/>
        <v>164918.86266233766</v>
      </c>
    </row>
    <row r="68" spans="2:8">
      <c r="B68" s="128" t="str">
        <f>$B$39</f>
        <v>Law</v>
      </c>
      <c r="C68" s="322">
        <f>Data!DZ7</f>
        <v>0</v>
      </c>
      <c r="D68" s="322">
        <f>Data!ET7</f>
        <v>0</v>
      </c>
      <c r="E68" s="322">
        <f>Data!FN7</f>
        <v>0</v>
      </c>
      <c r="F68" s="322">
        <f>Data!GH7</f>
        <v>0</v>
      </c>
      <c r="G68" s="322">
        <f>Data!HB7</f>
        <v>0</v>
      </c>
      <c r="H68" s="142">
        <f t="shared" si="1"/>
        <v>0</v>
      </c>
    </row>
    <row r="69" spans="2:8">
      <c r="B69" s="128" t="str">
        <f>$B$40</f>
        <v>Social Service</v>
      </c>
      <c r="C69" s="322">
        <f>Data!EA7</f>
        <v>30487.991558441558</v>
      </c>
      <c r="D69" s="322">
        <f>Data!EU7</f>
        <v>126433.32662337662</v>
      </c>
      <c r="E69" s="322">
        <f>Data!FO7</f>
        <v>0</v>
      </c>
      <c r="F69" s="322">
        <f>Data!GI7</f>
        <v>0</v>
      </c>
      <c r="G69" s="322">
        <f>Data!HC7</f>
        <v>0</v>
      </c>
      <c r="H69" s="142">
        <f t="shared" si="1"/>
        <v>156921.31818181818</v>
      </c>
    </row>
    <row r="70" spans="2:8">
      <c r="B70" s="128" t="str">
        <f>$B$41</f>
        <v>Library Science</v>
      </c>
      <c r="C70" s="322">
        <f>Data!EB7</f>
        <v>0</v>
      </c>
      <c r="D70" s="322">
        <f>Data!EV7</f>
        <v>4699</v>
      </c>
      <c r="E70" s="322">
        <f>Data!FP7</f>
        <v>0</v>
      </c>
      <c r="F70" s="322">
        <f>Data!GJ7</f>
        <v>0</v>
      </c>
      <c r="G70" s="322">
        <f>Data!HD7</f>
        <v>0</v>
      </c>
      <c r="H70" s="142">
        <f t="shared" si="1"/>
        <v>4699</v>
      </c>
    </row>
    <row r="71" spans="2:8">
      <c r="B71" s="128" t="str">
        <f>$B$42</f>
        <v>Veterinary Science</v>
      </c>
      <c r="C71" s="322">
        <f>Data!EC7</f>
        <v>0</v>
      </c>
      <c r="D71" s="322">
        <f>Data!EW7</f>
        <v>0</v>
      </c>
      <c r="E71" s="322">
        <f>Data!FQ7</f>
        <v>0</v>
      </c>
      <c r="F71" s="322">
        <f>Data!GK7</f>
        <v>0</v>
      </c>
      <c r="G71" s="322">
        <f>Data!HE7</f>
        <v>0</v>
      </c>
      <c r="H71" s="142">
        <f t="shared" si="1"/>
        <v>0</v>
      </c>
    </row>
    <row r="72" spans="2:8">
      <c r="B72" s="128" t="str">
        <f>$B$43</f>
        <v>Vocational Training</v>
      </c>
      <c r="C72" s="322">
        <f>Data!ED7</f>
        <v>0</v>
      </c>
      <c r="D72" s="322">
        <f>Data!EX7</f>
        <v>0</v>
      </c>
      <c r="E72" s="322">
        <f>Data!FR7</f>
        <v>0</v>
      </c>
      <c r="F72" s="322">
        <f>Data!GL7</f>
        <v>0</v>
      </c>
      <c r="G72" s="322">
        <f>Data!HF7</f>
        <v>0</v>
      </c>
      <c r="H72" s="142">
        <f t="shared" si="1"/>
        <v>0</v>
      </c>
    </row>
    <row r="73" spans="2:8">
      <c r="B73" s="128" t="str">
        <f>$B$44</f>
        <v>Physical Training</v>
      </c>
      <c r="C73" s="322">
        <f>Data!EE7</f>
        <v>0</v>
      </c>
      <c r="D73" s="322">
        <f>Data!EY7</f>
        <v>0</v>
      </c>
      <c r="E73" s="322">
        <f>Data!FS7</f>
        <v>0</v>
      </c>
      <c r="F73" s="322">
        <f>Data!GM7</f>
        <v>0</v>
      </c>
      <c r="G73" s="322">
        <f>Data!HG7</f>
        <v>0</v>
      </c>
      <c r="H73" s="142">
        <f t="shared" si="1"/>
        <v>0</v>
      </c>
    </row>
    <row r="74" spans="2:8">
      <c r="B74" s="128" t="str">
        <f>$B$45</f>
        <v>Health Services</v>
      </c>
      <c r="C74" s="322">
        <f>Data!EF7</f>
        <v>14915.8</v>
      </c>
      <c r="D74" s="322">
        <f>Data!EZ7</f>
        <v>124171.66666666667</v>
      </c>
      <c r="E74" s="322">
        <f>Data!FT7</f>
        <v>108546.27916666666</v>
      </c>
      <c r="F74" s="322">
        <f>Data!GN7</f>
        <v>0</v>
      </c>
      <c r="G74" s="322">
        <f>Data!HH7</f>
        <v>0</v>
      </c>
      <c r="H74" s="142">
        <f t="shared" si="1"/>
        <v>247633.74583333335</v>
      </c>
    </row>
    <row r="75" spans="2:8">
      <c r="B75" s="128" t="str">
        <f>$B$46</f>
        <v>Pharmacy</v>
      </c>
      <c r="C75" s="322">
        <f>Data!EG7</f>
        <v>0</v>
      </c>
      <c r="D75" s="322">
        <f>Data!FA7</f>
        <v>0</v>
      </c>
      <c r="E75" s="322">
        <f>Data!FU7</f>
        <v>0</v>
      </c>
      <c r="F75" s="322">
        <f>Data!GO7</f>
        <v>0</v>
      </c>
      <c r="G75" s="322">
        <f>Data!HI7</f>
        <v>0</v>
      </c>
      <c r="H75" s="142">
        <f t="shared" si="1"/>
        <v>0</v>
      </c>
    </row>
    <row r="76" spans="2:8">
      <c r="B76" s="128" t="str">
        <f>$B$47</f>
        <v>Business Administration</v>
      </c>
      <c r="C76" s="322">
        <f>Data!EH7</f>
        <v>433606.85032732977</v>
      </c>
      <c r="D76" s="322">
        <f>Data!FB7</f>
        <v>1413860.6060168047</v>
      </c>
      <c r="E76" s="322">
        <f>Data!FV7</f>
        <v>1185259.2133333336</v>
      </c>
      <c r="F76" s="322">
        <f>Data!GP7</f>
        <v>0</v>
      </c>
      <c r="G76" s="322">
        <f>Data!HJ7</f>
        <v>0</v>
      </c>
      <c r="H76" s="142">
        <f t="shared" si="1"/>
        <v>3032726.669677468</v>
      </c>
    </row>
    <row r="77" spans="2:8">
      <c r="B77" s="128" t="str">
        <f>$B$48</f>
        <v>Optometry</v>
      </c>
      <c r="C77" s="322">
        <f>Data!EI7</f>
        <v>0</v>
      </c>
      <c r="D77" s="322">
        <f>Data!FC7</f>
        <v>0</v>
      </c>
      <c r="E77" s="322">
        <f>Data!FW7</f>
        <v>0</v>
      </c>
      <c r="F77" s="322">
        <f>Data!GQ7</f>
        <v>0</v>
      </c>
      <c r="G77" s="322">
        <f>Data!HK7</f>
        <v>0</v>
      </c>
      <c r="H77" s="142">
        <f t="shared" si="1"/>
        <v>0</v>
      </c>
    </row>
    <row r="78" spans="2:8">
      <c r="B78" s="128" t="str">
        <f>$B$49</f>
        <v>Teacher Ed-Practice Teaching</v>
      </c>
      <c r="C78" s="322">
        <f>Data!EJ7</f>
        <v>0</v>
      </c>
      <c r="D78" s="322">
        <f>Data!FD7</f>
        <v>117185.11833333333</v>
      </c>
      <c r="E78" s="322">
        <f>Data!FX7</f>
        <v>0</v>
      </c>
      <c r="F78" s="322">
        <f>Data!GR7</f>
        <v>0</v>
      </c>
      <c r="G78" s="322">
        <f>Data!HL7</f>
        <v>0</v>
      </c>
      <c r="H78" s="142">
        <f t="shared" si="1"/>
        <v>117185.11833333333</v>
      </c>
    </row>
    <row r="79" spans="2:8">
      <c r="B79" s="128" t="str">
        <f>$B$50</f>
        <v>Technology</v>
      </c>
      <c r="C79" s="322">
        <f>Data!EK7</f>
        <v>24655.39247815423</v>
      </c>
      <c r="D79" s="322">
        <f>Data!FE7</f>
        <v>148373.10940154505</v>
      </c>
      <c r="E79" s="322">
        <f>Data!FY7</f>
        <v>0</v>
      </c>
      <c r="F79" s="322">
        <f>Data!GS7</f>
        <v>0</v>
      </c>
      <c r="G79" s="322">
        <f>Data!HM7</f>
        <v>0</v>
      </c>
      <c r="H79" s="142">
        <f t="shared" si="1"/>
        <v>173028.5018796993</v>
      </c>
    </row>
    <row r="80" spans="2:8">
      <c r="B80" s="128" t="str">
        <f>$B$51</f>
        <v>Nursing</v>
      </c>
      <c r="C80" s="322">
        <f>Data!EL7</f>
        <v>5421.7211888111888</v>
      </c>
      <c r="D80" s="322">
        <f>Data!FF7</f>
        <v>338878.67881118861</v>
      </c>
      <c r="E80" s="322">
        <f>Data!FZ7</f>
        <v>0</v>
      </c>
      <c r="F80" s="322">
        <f>Data!GT7</f>
        <v>0</v>
      </c>
      <c r="G80" s="322">
        <f>Data!HN7</f>
        <v>0</v>
      </c>
      <c r="H80" s="142">
        <f t="shared" si="1"/>
        <v>344300.39999999979</v>
      </c>
    </row>
    <row r="81" spans="2:8">
      <c r="B81" s="131" t="str">
        <f>$B$52</f>
        <v>Totals</v>
      </c>
      <c r="C81" s="323">
        <f>SUM(C61:C80)</f>
        <v>3856631.9791794037</v>
      </c>
      <c r="D81" s="323">
        <f>SUM(D61:D80)</f>
        <v>6952900.5964374309</v>
      </c>
      <c r="E81" s="323">
        <f>SUM(E61:E80)</f>
        <v>3454783.2339402763</v>
      </c>
      <c r="F81" s="323">
        <f>SUM(F61:F80)</f>
        <v>0</v>
      </c>
      <c r="G81" s="323">
        <f>SUM(G61:G80)</f>
        <v>0</v>
      </c>
      <c r="H81" s="323">
        <f t="shared" si="1"/>
        <v>14264315.80955711</v>
      </c>
    </row>
    <row r="82" spans="2:8">
      <c r="B82" s="144"/>
      <c r="C82" s="324"/>
      <c r="D82" s="324"/>
      <c r="E82" s="324"/>
      <c r="F82" s="324"/>
      <c r="G82" s="324"/>
      <c r="H82" s="325"/>
    </row>
    <row r="83" spans="2:8" ht="13.5" customHeight="1">
      <c r="B83" s="308"/>
      <c r="D83" s="390" t="s">
        <v>22</v>
      </c>
      <c r="E83" s="390"/>
      <c r="F83" s="390"/>
      <c r="G83" s="309" t="s">
        <v>23</v>
      </c>
      <c r="H83" s="309" t="s">
        <v>24</v>
      </c>
    </row>
    <row r="84" spans="2:8">
      <c r="B84" s="388" t="s">
        <v>38</v>
      </c>
      <c r="C84" s="389"/>
      <c r="D84" s="384" t="str">
        <f>Data!T7</f>
        <v>Haneda, Miki</v>
      </c>
      <c r="E84" s="384"/>
      <c r="F84" s="384"/>
      <c r="G84" s="310" t="str">
        <f>Data!U7</f>
        <v>(432) 552-2116</v>
      </c>
      <c r="H84" s="311" t="str">
        <f>Data!V7</f>
        <v>haneda_m@utpb.edu</v>
      </c>
    </row>
    <row r="85" spans="2:8" ht="13.5" customHeight="1">
      <c r="B85" s="308"/>
      <c r="C85" s="308"/>
      <c r="D85" s="308"/>
      <c r="E85" s="308"/>
      <c r="F85" s="308"/>
      <c r="G85" s="308"/>
      <c r="H85" s="298"/>
    </row>
    <row r="86" spans="2:8">
      <c r="B86" s="120" t="s">
        <v>32</v>
      </c>
      <c r="C86" s="326"/>
      <c r="D86" s="326"/>
      <c r="E86" s="326"/>
      <c r="F86" s="326"/>
      <c r="G86" s="326"/>
      <c r="H86" s="122">
        <f>H13+H14</f>
        <v>40789079</v>
      </c>
    </row>
    <row r="87" spans="2:8" ht="42.75" customHeight="1">
      <c r="B87" s="382" t="s">
        <v>8</v>
      </c>
      <c r="C87" s="382"/>
      <c r="D87" s="382"/>
      <c r="E87" s="382"/>
      <c r="F87" s="382"/>
      <c r="G87" s="382"/>
      <c r="H87" s="321"/>
    </row>
    <row r="88" spans="2:8">
      <c r="B88" s="120" t="s">
        <v>5</v>
      </c>
      <c r="C88" s="327"/>
      <c r="D88" s="327"/>
      <c r="E88" s="327"/>
      <c r="F88" s="327"/>
      <c r="G88" s="327"/>
      <c r="H88" s="122"/>
    </row>
    <row r="89" spans="2:8" ht="98.25" customHeight="1" thickBot="1">
      <c r="B89" s="383" t="s">
        <v>228</v>
      </c>
      <c r="C89" s="383"/>
      <c r="D89" s="383"/>
      <c r="E89" s="383"/>
      <c r="F89" s="383"/>
      <c r="G89" s="383"/>
      <c r="H89" s="328"/>
    </row>
    <row r="90" spans="2:8" ht="14.4" thickBot="1">
      <c r="B90" s="124" t="s">
        <v>31</v>
      </c>
      <c r="C90" s="125" t="s">
        <v>25</v>
      </c>
      <c r="D90" s="125" t="s">
        <v>26</v>
      </c>
      <c r="E90" s="125" t="s">
        <v>27</v>
      </c>
      <c r="F90" s="125" t="s">
        <v>28</v>
      </c>
      <c r="G90" s="125" t="s">
        <v>29</v>
      </c>
      <c r="H90" s="126" t="s">
        <v>30</v>
      </c>
    </row>
    <row r="91" spans="2:8">
      <c r="B91" s="128" t="str">
        <f>$B$32</f>
        <v>Liberal Arts</v>
      </c>
      <c r="C91" s="329">
        <f>Data!HR7</f>
        <v>0</v>
      </c>
      <c r="D91" s="329">
        <f>Data!IL7</f>
        <v>0</v>
      </c>
      <c r="E91" s="329">
        <f>Data!JF7</f>
        <v>0</v>
      </c>
      <c r="F91" s="329">
        <f>Data!JZ7</f>
        <v>0</v>
      </c>
      <c r="G91" s="329">
        <f>Data!KT7</f>
        <v>0</v>
      </c>
      <c r="H91" s="134">
        <f t="shared" ref="H91:H111" si="2">SUM(C91:G91)</f>
        <v>0</v>
      </c>
    </row>
    <row r="92" spans="2:8">
      <c r="B92" s="128" t="str">
        <f>$B$33</f>
        <v>Science</v>
      </c>
      <c r="C92" s="329">
        <f>Data!HS7</f>
        <v>0</v>
      </c>
      <c r="D92" s="329">
        <f>Data!IM7</f>
        <v>0</v>
      </c>
      <c r="E92" s="329">
        <f>Data!JG7</f>
        <v>0</v>
      </c>
      <c r="F92" s="329">
        <f>Data!KA7</f>
        <v>0</v>
      </c>
      <c r="G92" s="329">
        <f>Data!KU7</f>
        <v>0</v>
      </c>
      <c r="H92" s="137">
        <f t="shared" si="2"/>
        <v>0</v>
      </c>
    </row>
    <row r="93" spans="2:8">
      <c r="B93" s="128" t="str">
        <f>$B$34</f>
        <v>Fine Arts</v>
      </c>
      <c r="C93" s="329">
        <f>Data!HT7</f>
        <v>0</v>
      </c>
      <c r="D93" s="329">
        <f>Data!IN7</f>
        <v>0</v>
      </c>
      <c r="E93" s="329">
        <f>Data!JH7</f>
        <v>0</v>
      </c>
      <c r="F93" s="329">
        <f>Data!KB7</f>
        <v>0</v>
      </c>
      <c r="G93" s="329">
        <f>Data!KV7</f>
        <v>0</v>
      </c>
      <c r="H93" s="137">
        <f t="shared" si="2"/>
        <v>0</v>
      </c>
    </row>
    <row r="94" spans="2:8">
      <c r="B94" s="128" t="str">
        <f>$B$35</f>
        <v>Teacher Education</v>
      </c>
      <c r="C94" s="329">
        <f>Data!HU7</f>
        <v>0</v>
      </c>
      <c r="D94" s="329">
        <f>Data!IO7</f>
        <v>0</v>
      </c>
      <c r="E94" s="329">
        <f>Data!JI7</f>
        <v>0</v>
      </c>
      <c r="F94" s="329">
        <f>Data!KC7</f>
        <v>0</v>
      </c>
      <c r="G94" s="329">
        <f>Data!KW7</f>
        <v>0</v>
      </c>
      <c r="H94" s="137">
        <f t="shared" si="2"/>
        <v>0</v>
      </c>
    </row>
    <row r="95" spans="2:8">
      <c r="B95" s="128" t="str">
        <f>$B$36</f>
        <v>Agriculture</v>
      </c>
      <c r="C95" s="329">
        <f>Data!HV7</f>
        <v>0</v>
      </c>
      <c r="D95" s="329">
        <f>Data!IP7</f>
        <v>0</v>
      </c>
      <c r="E95" s="329">
        <f>Data!JJ7</f>
        <v>0</v>
      </c>
      <c r="F95" s="329">
        <f>Data!KD7</f>
        <v>0</v>
      </c>
      <c r="G95" s="329">
        <f>Data!KX7</f>
        <v>0</v>
      </c>
      <c r="H95" s="137">
        <f t="shared" si="2"/>
        <v>0</v>
      </c>
    </row>
    <row r="96" spans="2:8">
      <c r="B96" s="128" t="str">
        <f>$B$37</f>
        <v>Engineering</v>
      </c>
      <c r="C96" s="329">
        <f>Data!HW7</f>
        <v>0</v>
      </c>
      <c r="D96" s="329">
        <f>Data!IQ7</f>
        <v>0</v>
      </c>
      <c r="E96" s="329">
        <f>Data!JK7</f>
        <v>0</v>
      </c>
      <c r="F96" s="329">
        <f>Data!KE7</f>
        <v>0</v>
      </c>
      <c r="G96" s="329">
        <f>Data!KY7</f>
        <v>0</v>
      </c>
      <c r="H96" s="137">
        <f t="shared" si="2"/>
        <v>0</v>
      </c>
    </row>
    <row r="97" spans="2:8">
      <c r="B97" s="128" t="str">
        <f>$B$38</f>
        <v>Home Economics</v>
      </c>
      <c r="C97" s="329">
        <f>Data!HX7</f>
        <v>0</v>
      </c>
      <c r="D97" s="329">
        <f>Data!IR7</f>
        <v>0</v>
      </c>
      <c r="E97" s="329">
        <f>Data!JL7</f>
        <v>0</v>
      </c>
      <c r="F97" s="329">
        <f>Data!KF7</f>
        <v>0</v>
      </c>
      <c r="G97" s="329">
        <f>Data!KZ7</f>
        <v>0</v>
      </c>
      <c r="H97" s="137">
        <f t="shared" si="2"/>
        <v>0</v>
      </c>
    </row>
    <row r="98" spans="2:8">
      <c r="B98" s="128" t="str">
        <f>$B$39</f>
        <v>Law</v>
      </c>
      <c r="C98" s="329">
        <f>Data!HY7</f>
        <v>0</v>
      </c>
      <c r="D98" s="329">
        <f>Data!IS7</f>
        <v>0</v>
      </c>
      <c r="E98" s="329">
        <f>Data!JM7</f>
        <v>0</v>
      </c>
      <c r="F98" s="329">
        <f>Data!KG7</f>
        <v>0</v>
      </c>
      <c r="G98" s="329">
        <f>Data!LA7</f>
        <v>0</v>
      </c>
      <c r="H98" s="137">
        <f t="shared" si="2"/>
        <v>0</v>
      </c>
    </row>
    <row r="99" spans="2:8">
      <c r="B99" s="128" t="str">
        <f>$B$40</f>
        <v>Social Service</v>
      </c>
      <c r="C99" s="329">
        <f>Data!HZ7</f>
        <v>0</v>
      </c>
      <c r="D99" s="329">
        <f>Data!IT7</f>
        <v>0</v>
      </c>
      <c r="E99" s="329">
        <f>Data!JN7</f>
        <v>0</v>
      </c>
      <c r="F99" s="329">
        <f>Data!KH7</f>
        <v>0</v>
      </c>
      <c r="G99" s="329">
        <f>Data!LB7</f>
        <v>0</v>
      </c>
      <c r="H99" s="137">
        <f t="shared" si="2"/>
        <v>0</v>
      </c>
    </row>
    <row r="100" spans="2:8">
      <c r="B100" s="128" t="str">
        <f>$B$41</f>
        <v>Library Science</v>
      </c>
      <c r="C100" s="329">
        <f>Data!IA7</f>
        <v>0</v>
      </c>
      <c r="D100" s="329">
        <f>Data!IU7</f>
        <v>0</v>
      </c>
      <c r="E100" s="329">
        <f>Data!JO7</f>
        <v>0</v>
      </c>
      <c r="F100" s="329">
        <f>Data!KI7</f>
        <v>0</v>
      </c>
      <c r="G100" s="329">
        <f>Data!LC7</f>
        <v>0</v>
      </c>
      <c r="H100" s="137">
        <f t="shared" si="2"/>
        <v>0</v>
      </c>
    </row>
    <row r="101" spans="2:8">
      <c r="B101" s="128" t="str">
        <f>$B$42</f>
        <v>Veterinary Science</v>
      </c>
      <c r="C101" s="329">
        <f>Data!IB7</f>
        <v>0</v>
      </c>
      <c r="D101" s="329">
        <f>Data!IV7</f>
        <v>0</v>
      </c>
      <c r="E101" s="329">
        <f>Data!JP7</f>
        <v>0</v>
      </c>
      <c r="F101" s="329">
        <f>Data!KJ7</f>
        <v>0</v>
      </c>
      <c r="G101" s="329">
        <f>Data!LD7</f>
        <v>0</v>
      </c>
      <c r="H101" s="137">
        <f t="shared" si="2"/>
        <v>0</v>
      </c>
    </row>
    <row r="102" spans="2:8">
      <c r="B102" s="128" t="str">
        <f>$B$43</f>
        <v>Vocational Training</v>
      </c>
      <c r="C102" s="329">
        <f>Data!IC7</f>
        <v>0</v>
      </c>
      <c r="D102" s="329">
        <f>Data!IW7</f>
        <v>0</v>
      </c>
      <c r="E102" s="329">
        <f>Data!JQ7</f>
        <v>0</v>
      </c>
      <c r="F102" s="329">
        <f>Data!KK7</f>
        <v>0</v>
      </c>
      <c r="G102" s="329">
        <f>Data!LE7</f>
        <v>0</v>
      </c>
      <c r="H102" s="137">
        <f t="shared" si="2"/>
        <v>0</v>
      </c>
    </row>
    <row r="103" spans="2:8">
      <c r="B103" s="128" t="str">
        <f>$B$44</f>
        <v>Physical Training</v>
      </c>
      <c r="C103" s="329">
        <f>Data!ID7</f>
        <v>0</v>
      </c>
      <c r="D103" s="329">
        <f>Data!IX7</f>
        <v>0</v>
      </c>
      <c r="E103" s="329">
        <f>Data!JR7</f>
        <v>0</v>
      </c>
      <c r="F103" s="329">
        <f>Data!KL7</f>
        <v>0</v>
      </c>
      <c r="G103" s="329">
        <f>Data!LF7</f>
        <v>0</v>
      </c>
      <c r="H103" s="137">
        <f t="shared" si="2"/>
        <v>0</v>
      </c>
    </row>
    <row r="104" spans="2:8">
      <c r="B104" s="128" t="str">
        <f>$B$45</f>
        <v>Health Services</v>
      </c>
      <c r="C104" s="329">
        <f>Data!IE7</f>
        <v>0</v>
      </c>
      <c r="D104" s="329">
        <f>Data!IY7</f>
        <v>0</v>
      </c>
      <c r="E104" s="329">
        <f>Data!JS7</f>
        <v>0</v>
      </c>
      <c r="F104" s="329">
        <f>Data!KM7</f>
        <v>0</v>
      </c>
      <c r="G104" s="329">
        <f>Data!LG7</f>
        <v>0</v>
      </c>
      <c r="H104" s="137">
        <f t="shared" si="2"/>
        <v>0</v>
      </c>
    </row>
    <row r="105" spans="2:8">
      <c r="B105" s="128" t="str">
        <f>$B$46</f>
        <v>Pharmacy</v>
      </c>
      <c r="C105" s="329">
        <f>Data!IF7</f>
        <v>0</v>
      </c>
      <c r="D105" s="329">
        <f>Data!IZ7</f>
        <v>0</v>
      </c>
      <c r="E105" s="329">
        <f>Data!JT7</f>
        <v>0</v>
      </c>
      <c r="F105" s="329">
        <f>Data!KN7</f>
        <v>0</v>
      </c>
      <c r="G105" s="329">
        <f>Data!LH7</f>
        <v>0</v>
      </c>
      <c r="H105" s="137">
        <f t="shared" si="2"/>
        <v>0</v>
      </c>
    </row>
    <row r="106" spans="2:8">
      <c r="B106" s="128" t="str">
        <f>$B$47</f>
        <v>Business Administration</v>
      </c>
      <c r="C106" s="329">
        <f>Data!IG7</f>
        <v>0</v>
      </c>
      <c r="D106" s="329">
        <f>Data!JA7</f>
        <v>0</v>
      </c>
      <c r="E106" s="329">
        <f>Data!JU7</f>
        <v>0</v>
      </c>
      <c r="F106" s="329">
        <f>Data!KO7</f>
        <v>0</v>
      </c>
      <c r="G106" s="329">
        <f>Data!LI7</f>
        <v>0</v>
      </c>
      <c r="H106" s="137">
        <f t="shared" si="2"/>
        <v>0</v>
      </c>
    </row>
    <row r="107" spans="2:8">
      <c r="B107" s="128" t="str">
        <f>$B$48</f>
        <v>Optometry</v>
      </c>
      <c r="C107" s="329">
        <f>Data!IH7</f>
        <v>0</v>
      </c>
      <c r="D107" s="329">
        <f>Data!JB7</f>
        <v>0</v>
      </c>
      <c r="E107" s="329">
        <f>Data!JV7</f>
        <v>0</v>
      </c>
      <c r="F107" s="329">
        <f>Data!KP7</f>
        <v>0</v>
      </c>
      <c r="G107" s="329">
        <f>Data!LJ7</f>
        <v>0</v>
      </c>
      <c r="H107" s="137">
        <f t="shared" si="2"/>
        <v>0</v>
      </c>
    </row>
    <row r="108" spans="2:8">
      <c r="B108" s="128" t="str">
        <f>$B$49</f>
        <v>Teacher Ed-Practice Teaching</v>
      </c>
      <c r="C108" s="329">
        <f>Data!II7</f>
        <v>0</v>
      </c>
      <c r="D108" s="329">
        <f>Data!JC7</f>
        <v>0</v>
      </c>
      <c r="E108" s="329">
        <f>Data!JW7</f>
        <v>0</v>
      </c>
      <c r="F108" s="329">
        <f>Data!KQ7</f>
        <v>0</v>
      </c>
      <c r="G108" s="329">
        <f>Data!LK7</f>
        <v>0</v>
      </c>
      <c r="H108" s="137">
        <f t="shared" si="2"/>
        <v>0</v>
      </c>
    </row>
    <row r="109" spans="2:8">
      <c r="B109" s="128" t="str">
        <f>$B$50</f>
        <v>Technology</v>
      </c>
      <c r="C109" s="329">
        <f>Data!IJ7</f>
        <v>0</v>
      </c>
      <c r="D109" s="329">
        <f>Data!JD7</f>
        <v>0</v>
      </c>
      <c r="E109" s="329">
        <f>Data!JX7</f>
        <v>0</v>
      </c>
      <c r="F109" s="329">
        <f>Data!KR7</f>
        <v>0</v>
      </c>
      <c r="G109" s="329">
        <f>Data!LL7</f>
        <v>0</v>
      </c>
      <c r="H109" s="137">
        <f t="shared" si="2"/>
        <v>0</v>
      </c>
    </row>
    <row r="110" spans="2:8">
      <c r="B110" s="128" t="str">
        <f>$B$51</f>
        <v>Nursing</v>
      </c>
      <c r="C110" s="329">
        <f>Data!IK7</f>
        <v>0</v>
      </c>
      <c r="D110" s="329">
        <f>Data!JE7</f>
        <v>0</v>
      </c>
      <c r="E110" s="329">
        <f>Data!JY7</f>
        <v>0</v>
      </c>
      <c r="F110" s="329">
        <f>Data!KS7</f>
        <v>0</v>
      </c>
      <c r="G110" s="329">
        <f>Data!HPM7</f>
        <v>0</v>
      </c>
      <c r="H110" s="137">
        <f t="shared" si="2"/>
        <v>0</v>
      </c>
    </row>
    <row r="111" spans="2:8">
      <c r="B111" s="131" t="str">
        <f>$B$52</f>
        <v>Totals</v>
      </c>
      <c r="C111" s="134">
        <f>SUM(C91:C110)</f>
        <v>0</v>
      </c>
      <c r="D111" s="134">
        <f>SUM(D91:D110)</f>
        <v>0</v>
      </c>
      <c r="E111" s="134">
        <f>SUM(E91:E110)</f>
        <v>0</v>
      </c>
      <c r="F111" s="134">
        <f>SUM(F91:F110)</f>
        <v>0</v>
      </c>
      <c r="G111" s="134">
        <f>SUM(G91:G110)</f>
        <v>0</v>
      </c>
      <c r="H111" s="134">
        <f t="shared" si="2"/>
        <v>0</v>
      </c>
    </row>
    <row r="112" spans="2:8">
      <c r="B112" s="330"/>
      <c r="C112" s="331"/>
      <c r="D112" s="331"/>
      <c r="E112" s="331"/>
      <c r="F112" s="331"/>
      <c r="G112" s="331"/>
      <c r="H112" s="332"/>
    </row>
    <row r="113" spans="2:8" ht="14.25" customHeight="1">
      <c r="B113" s="395" t="s">
        <v>62</v>
      </c>
      <c r="C113" s="395"/>
      <c r="D113" s="395"/>
      <c r="E113" s="395"/>
      <c r="F113" s="395"/>
      <c r="G113" s="395"/>
      <c r="H113" s="395"/>
    </row>
    <row r="114" spans="2:8" ht="36.75" customHeight="1" thickBot="1">
      <c r="B114" s="394" t="s">
        <v>36</v>
      </c>
      <c r="C114" s="394"/>
      <c r="D114" s="394"/>
      <c r="E114" s="394"/>
      <c r="F114" s="394"/>
      <c r="G114" s="394"/>
      <c r="H114" s="328"/>
    </row>
    <row r="115" spans="2:8" ht="14.4" thickBot="1">
      <c r="B115" s="124" t="s">
        <v>31</v>
      </c>
      <c r="C115" s="125" t="s">
        <v>25</v>
      </c>
      <c r="D115" s="125" t="s">
        <v>26</v>
      </c>
      <c r="E115" s="125" t="s">
        <v>27</v>
      </c>
      <c r="F115" s="125" t="s">
        <v>28</v>
      </c>
      <c r="G115" s="125" t="s">
        <v>29</v>
      </c>
      <c r="H115" s="126" t="s">
        <v>30</v>
      </c>
    </row>
    <row r="116" spans="2:8">
      <c r="B116" s="128" t="str">
        <f>$B$32</f>
        <v>Liberal Arts</v>
      </c>
      <c r="C116" s="323">
        <f t="shared" ref="C116:G131" si="3">C91+C61</f>
        <v>1895244.4150515818</v>
      </c>
      <c r="D116" s="323">
        <f t="shared" si="3"/>
        <v>1437994.214483348</v>
      </c>
      <c r="E116" s="323">
        <f t="shared" si="3"/>
        <v>765768.64129914215</v>
      </c>
      <c r="F116" s="323">
        <f t="shared" si="3"/>
        <v>0</v>
      </c>
      <c r="G116" s="323">
        <f t="shared" si="3"/>
        <v>0</v>
      </c>
      <c r="H116" s="134">
        <f t="shared" ref="H116:H136" si="4">SUM(C116:G116)</f>
        <v>4099007.270834072</v>
      </c>
    </row>
    <row r="117" spans="2:8">
      <c r="B117" s="128" t="str">
        <f>$B$33</f>
        <v>Science</v>
      </c>
      <c r="C117" s="142">
        <f t="shared" si="3"/>
        <v>622959.35235670186</v>
      </c>
      <c r="D117" s="142">
        <f t="shared" si="3"/>
        <v>936941.46169174905</v>
      </c>
      <c r="E117" s="142">
        <f t="shared" si="3"/>
        <v>552030.99113680446</v>
      </c>
      <c r="F117" s="142">
        <f t="shared" si="3"/>
        <v>0</v>
      </c>
      <c r="G117" s="142">
        <f t="shared" si="3"/>
        <v>0</v>
      </c>
      <c r="H117" s="137">
        <f t="shared" si="4"/>
        <v>2111931.8051852556</v>
      </c>
    </row>
    <row r="118" spans="2:8">
      <c r="B118" s="128" t="str">
        <f>$B$34</f>
        <v>Fine Arts</v>
      </c>
      <c r="C118" s="142">
        <f t="shared" si="3"/>
        <v>351382.02104851615</v>
      </c>
      <c r="D118" s="142">
        <f t="shared" si="3"/>
        <v>284969.18935304234</v>
      </c>
      <c r="E118" s="142">
        <f t="shared" si="3"/>
        <v>7154.5</v>
      </c>
      <c r="F118" s="142">
        <f t="shared" si="3"/>
        <v>0</v>
      </c>
      <c r="G118" s="142">
        <f t="shared" si="3"/>
        <v>0</v>
      </c>
      <c r="H118" s="137">
        <f t="shared" si="4"/>
        <v>643505.71040155855</v>
      </c>
    </row>
    <row r="119" spans="2:8">
      <c r="B119" s="128" t="str">
        <f>$B$35</f>
        <v>Teacher Education</v>
      </c>
      <c r="C119" s="142">
        <f t="shared" si="3"/>
        <v>24019.148666482652</v>
      </c>
      <c r="D119" s="142">
        <f t="shared" si="3"/>
        <v>414236.03143155656</v>
      </c>
      <c r="E119" s="142">
        <f t="shared" si="3"/>
        <v>622084.84666666668</v>
      </c>
      <c r="F119" s="142">
        <f t="shared" si="3"/>
        <v>0</v>
      </c>
      <c r="G119" s="142">
        <f t="shared" si="3"/>
        <v>0</v>
      </c>
      <c r="H119" s="137">
        <f t="shared" si="4"/>
        <v>1060340.0267647058</v>
      </c>
    </row>
    <row r="120" spans="2:8">
      <c r="B120" s="128" t="str">
        <f>$B$36</f>
        <v>Agriculture</v>
      </c>
      <c r="C120" s="142">
        <f t="shared" si="3"/>
        <v>0</v>
      </c>
      <c r="D120" s="142">
        <f t="shared" si="3"/>
        <v>0</v>
      </c>
      <c r="E120" s="142">
        <f t="shared" si="3"/>
        <v>0</v>
      </c>
      <c r="F120" s="142">
        <f t="shared" si="3"/>
        <v>0</v>
      </c>
      <c r="G120" s="142">
        <f t="shared" si="3"/>
        <v>0</v>
      </c>
      <c r="H120" s="137">
        <f t="shared" si="4"/>
        <v>0</v>
      </c>
    </row>
    <row r="121" spans="2:8">
      <c r="B121" s="128" t="str">
        <f>$B$37</f>
        <v>Engineering</v>
      </c>
      <c r="C121" s="142">
        <f t="shared" si="3"/>
        <v>436817.0316859241</v>
      </c>
      <c r="D121" s="142">
        <f t="shared" si="3"/>
        <v>1457361.5857799437</v>
      </c>
      <c r="E121" s="142">
        <f t="shared" si="3"/>
        <v>213938.76233766237</v>
      </c>
      <c r="F121" s="142">
        <f t="shared" si="3"/>
        <v>0</v>
      </c>
      <c r="G121" s="142">
        <f t="shared" si="3"/>
        <v>0</v>
      </c>
      <c r="H121" s="137">
        <f t="shared" si="4"/>
        <v>2108117.3798035304</v>
      </c>
    </row>
    <row r="122" spans="2:8">
      <c r="B122" s="128" t="str">
        <f>$B$38</f>
        <v>Home Economics</v>
      </c>
      <c r="C122" s="142">
        <f t="shared" si="3"/>
        <v>17122.254817461806</v>
      </c>
      <c r="D122" s="142">
        <f t="shared" si="3"/>
        <v>147796.60784487586</v>
      </c>
      <c r="E122" s="142">
        <f t="shared" si="3"/>
        <v>0</v>
      </c>
      <c r="F122" s="142">
        <f t="shared" si="3"/>
        <v>0</v>
      </c>
      <c r="G122" s="142">
        <f t="shared" si="3"/>
        <v>0</v>
      </c>
      <c r="H122" s="137">
        <f t="shared" si="4"/>
        <v>164918.86266233766</v>
      </c>
    </row>
    <row r="123" spans="2:8">
      <c r="B123" s="128" t="str">
        <f>$B$39</f>
        <v>Law</v>
      </c>
      <c r="C123" s="142">
        <f t="shared" si="3"/>
        <v>0</v>
      </c>
      <c r="D123" s="142">
        <f t="shared" si="3"/>
        <v>0</v>
      </c>
      <c r="E123" s="142">
        <f t="shared" si="3"/>
        <v>0</v>
      </c>
      <c r="F123" s="142">
        <f t="shared" si="3"/>
        <v>0</v>
      </c>
      <c r="G123" s="142">
        <f t="shared" si="3"/>
        <v>0</v>
      </c>
      <c r="H123" s="137">
        <f t="shared" si="4"/>
        <v>0</v>
      </c>
    </row>
    <row r="124" spans="2:8">
      <c r="B124" s="128" t="str">
        <f>$B$40</f>
        <v>Social Service</v>
      </c>
      <c r="C124" s="142">
        <f t="shared" si="3"/>
        <v>30487.991558441558</v>
      </c>
      <c r="D124" s="142">
        <f t="shared" si="3"/>
        <v>126433.32662337662</v>
      </c>
      <c r="E124" s="142">
        <f t="shared" si="3"/>
        <v>0</v>
      </c>
      <c r="F124" s="142">
        <f t="shared" si="3"/>
        <v>0</v>
      </c>
      <c r="G124" s="142">
        <f t="shared" si="3"/>
        <v>0</v>
      </c>
      <c r="H124" s="137">
        <f t="shared" si="4"/>
        <v>156921.31818181818</v>
      </c>
    </row>
    <row r="125" spans="2:8">
      <c r="B125" s="128" t="str">
        <f>$B$41</f>
        <v>Library Science</v>
      </c>
      <c r="C125" s="142">
        <f t="shared" si="3"/>
        <v>0</v>
      </c>
      <c r="D125" s="142">
        <f t="shared" si="3"/>
        <v>4699</v>
      </c>
      <c r="E125" s="142">
        <f t="shared" si="3"/>
        <v>0</v>
      </c>
      <c r="F125" s="142">
        <f t="shared" si="3"/>
        <v>0</v>
      </c>
      <c r="G125" s="142">
        <f t="shared" si="3"/>
        <v>0</v>
      </c>
      <c r="H125" s="137">
        <f t="shared" si="4"/>
        <v>4699</v>
      </c>
    </row>
    <row r="126" spans="2:8">
      <c r="B126" s="128" t="str">
        <f>$B$42</f>
        <v>Veterinary Science</v>
      </c>
      <c r="C126" s="142">
        <f t="shared" si="3"/>
        <v>0</v>
      </c>
      <c r="D126" s="142">
        <f t="shared" si="3"/>
        <v>0</v>
      </c>
      <c r="E126" s="142">
        <f t="shared" si="3"/>
        <v>0</v>
      </c>
      <c r="F126" s="142">
        <f t="shared" si="3"/>
        <v>0</v>
      </c>
      <c r="G126" s="142">
        <f t="shared" si="3"/>
        <v>0</v>
      </c>
      <c r="H126" s="137">
        <f t="shared" si="4"/>
        <v>0</v>
      </c>
    </row>
    <row r="127" spans="2:8">
      <c r="B127" s="128" t="str">
        <f>$B$43</f>
        <v>Vocational Training</v>
      </c>
      <c r="C127" s="142">
        <f t="shared" si="3"/>
        <v>0</v>
      </c>
      <c r="D127" s="142">
        <f t="shared" si="3"/>
        <v>0</v>
      </c>
      <c r="E127" s="142">
        <f t="shared" si="3"/>
        <v>0</v>
      </c>
      <c r="F127" s="142">
        <f t="shared" si="3"/>
        <v>0</v>
      </c>
      <c r="G127" s="142">
        <f t="shared" si="3"/>
        <v>0</v>
      </c>
      <c r="H127" s="137">
        <f t="shared" si="4"/>
        <v>0</v>
      </c>
    </row>
    <row r="128" spans="2:8">
      <c r="B128" s="128" t="str">
        <f>$B$44</f>
        <v>Physical Training</v>
      </c>
      <c r="C128" s="142">
        <f t="shared" si="3"/>
        <v>0</v>
      </c>
      <c r="D128" s="142">
        <f t="shared" si="3"/>
        <v>0</v>
      </c>
      <c r="E128" s="142">
        <f t="shared" si="3"/>
        <v>0</v>
      </c>
      <c r="F128" s="142">
        <f t="shared" si="3"/>
        <v>0</v>
      </c>
      <c r="G128" s="142">
        <f t="shared" si="3"/>
        <v>0</v>
      </c>
      <c r="H128" s="137">
        <f t="shared" si="4"/>
        <v>0</v>
      </c>
    </row>
    <row r="129" spans="2:9">
      <c r="B129" s="128" t="str">
        <f>$B$45</f>
        <v>Health Services</v>
      </c>
      <c r="C129" s="142">
        <f t="shared" si="3"/>
        <v>14915.8</v>
      </c>
      <c r="D129" s="142">
        <f t="shared" si="3"/>
        <v>124171.66666666667</v>
      </c>
      <c r="E129" s="142">
        <f t="shared" si="3"/>
        <v>108546.27916666666</v>
      </c>
      <c r="F129" s="142">
        <f t="shared" si="3"/>
        <v>0</v>
      </c>
      <c r="G129" s="142">
        <f t="shared" si="3"/>
        <v>0</v>
      </c>
      <c r="H129" s="137">
        <f t="shared" si="4"/>
        <v>247633.74583333335</v>
      </c>
    </row>
    <row r="130" spans="2:9">
      <c r="B130" s="128" t="str">
        <f>$B$46</f>
        <v>Pharmacy</v>
      </c>
      <c r="C130" s="142">
        <f t="shared" si="3"/>
        <v>0</v>
      </c>
      <c r="D130" s="142">
        <f t="shared" si="3"/>
        <v>0</v>
      </c>
      <c r="E130" s="142">
        <f t="shared" si="3"/>
        <v>0</v>
      </c>
      <c r="F130" s="142">
        <f t="shared" si="3"/>
        <v>0</v>
      </c>
      <c r="G130" s="142">
        <f t="shared" si="3"/>
        <v>0</v>
      </c>
      <c r="H130" s="137">
        <f t="shared" si="4"/>
        <v>0</v>
      </c>
    </row>
    <row r="131" spans="2:9">
      <c r="B131" s="128" t="str">
        <f>$B$47</f>
        <v>Business Administration</v>
      </c>
      <c r="C131" s="142">
        <f t="shared" si="3"/>
        <v>433606.85032732977</v>
      </c>
      <c r="D131" s="142">
        <f t="shared" si="3"/>
        <v>1413860.6060168047</v>
      </c>
      <c r="E131" s="142">
        <f t="shared" si="3"/>
        <v>1185259.2133333336</v>
      </c>
      <c r="F131" s="142">
        <f t="shared" si="3"/>
        <v>0</v>
      </c>
      <c r="G131" s="142">
        <f t="shared" si="3"/>
        <v>0</v>
      </c>
      <c r="H131" s="137">
        <f t="shared" si="4"/>
        <v>3032726.669677468</v>
      </c>
    </row>
    <row r="132" spans="2:9">
      <c r="B132" s="128" t="str">
        <f>$B$48</f>
        <v>Optometry</v>
      </c>
      <c r="C132" s="142">
        <f t="shared" ref="C132:G135" si="5">C107+C77</f>
        <v>0</v>
      </c>
      <c r="D132" s="142">
        <f t="shared" si="5"/>
        <v>0</v>
      </c>
      <c r="E132" s="142">
        <f t="shared" si="5"/>
        <v>0</v>
      </c>
      <c r="F132" s="142">
        <f t="shared" si="5"/>
        <v>0</v>
      </c>
      <c r="G132" s="142">
        <f t="shared" si="5"/>
        <v>0</v>
      </c>
      <c r="H132" s="137">
        <f t="shared" si="4"/>
        <v>0</v>
      </c>
    </row>
    <row r="133" spans="2:9">
      <c r="B133" s="128" t="str">
        <f>$B$49</f>
        <v>Teacher Ed-Practice Teaching</v>
      </c>
      <c r="C133" s="142">
        <f t="shared" si="5"/>
        <v>0</v>
      </c>
      <c r="D133" s="142">
        <f t="shared" si="5"/>
        <v>117185.11833333333</v>
      </c>
      <c r="E133" s="142">
        <f t="shared" si="5"/>
        <v>0</v>
      </c>
      <c r="F133" s="142">
        <f t="shared" si="5"/>
        <v>0</v>
      </c>
      <c r="G133" s="142">
        <f t="shared" si="5"/>
        <v>0</v>
      </c>
      <c r="H133" s="137">
        <f t="shared" si="4"/>
        <v>117185.11833333333</v>
      </c>
    </row>
    <row r="134" spans="2:9">
      <c r="B134" s="128" t="str">
        <f>$B$50</f>
        <v>Technology</v>
      </c>
      <c r="C134" s="142">
        <f t="shared" si="5"/>
        <v>24655.39247815423</v>
      </c>
      <c r="D134" s="142">
        <f t="shared" si="5"/>
        <v>148373.10940154505</v>
      </c>
      <c r="E134" s="142">
        <f t="shared" si="5"/>
        <v>0</v>
      </c>
      <c r="F134" s="142">
        <f t="shared" si="5"/>
        <v>0</v>
      </c>
      <c r="G134" s="142">
        <f t="shared" si="5"/>
        <v>0</v>
      </c>
      <c r="H134" s="137">
        <f t="shared" si="4"/>
        <v>173028.5018796993</v>
      </c>
    </row>
    <row r="135" spans="2:9">
      <c r="B135" s="128" t="str">
        <f>$B$51</f>
        <v>Nursing</v>
      </c>
      <c r="C135" s="142">
        <f t="shared" si="5"/>
        <v>5421.7211888111888</v>
      </c>
      <c r="D135" s="142">
        <f t="shared" si="5"/>
        <v>338878.67881118861</v>
      </c>
      <c r="E135" s="142">
        <f t="shared" si="5"/>
        <v>0</v>
      </c>
      <c r="F135" s="142">
        <f t="shared" si="5"/>
        <v>0</v>
      </c>
      <c r="G135" s="142">
        <f t="shared" si="5"/>
        <v>0</v>
      </c>
      <c r="H135" s="137">
        <f t="shared" si="4"/>
        <v>344300.39999999979</v>
      </c>
    </row>
    <row r="136" spans="2:9">
      <c r="B136" s="131" t="str">
        <f>$B$52</f>
        <v>Totals</v>
      </c>
      <c r="C136" s="134">
        <f>SUM(C116:C135)</f>
        <v>3856631.9791794037</v>
      </c>
      <c r="D136" s="134">
        <f>SUM(D116:D135)</f>
        <v>6952900.5964374309</v>
      </c>
      <c r="E136" s="134">
        <f>SUM(E116:E135)</f>
        <v>3454783.2339402763</v>
      </c>
      <c r="F136" s="134">
        <f>SUM(F116:F135)</f>
        <v>0</v>
      </c>
      <c r="G136" s="134">
        <f>SUM(G116:G135)</f>
        <v>0</v>
      </c>
      <c r="H136" s="134">
        <f t="shared" si="4"/>
        <v>14264315.80955711</v>
      </c>
    </row>
    <row r="137" spans="2:9">
      <c r="B137" s="330"/>
      <c r="C137" s="333"/>
      <c r="D137" s="333"/>
      <c r="E137" s="333"/>
      <c r="F137" s="333"/>
      <c r="G137" s="333"/>
      <c r="H137" s="334"/>
    </row>
    <row r="138" spans="2:9">
      <c r="B138" s="120" t="s">
        <v>4</v>
      </c>
      <c r="C138" s="327"/>
      <c r="D138" s="327"/>
      <c r="E138" s="327"/>
      <c r="F138" s="327"/>
      <c r="G138" s="327"/>
      <c r="H138" s="122">
        <f>H86-H81-H111</f>
        <v>26524763.19044289</v>
      </c>
    </row>
    <row r="139" spans="2:9" ht="152.25" customHeight="1" thickBot="1">
      <c r="B139" s="382" t="s">
        <v>887</v>
      </c>
      <c r="C139" s="382"/>
      <c r="D139" s="382"/>
      <c r="E139" s="382"/>
      <c r="F139" s="382"/>
      <c r="G139" s="382"/>
      <c r="H139" s="321"/>
    </row>
    <row r="140" spans="2:9" ht="36.75" customHeight="1" thickTop="1">
      <c r="B140" s="429" t="s">
        <v>889</v>
      </c>
      <c r="C140" s="404"/>
      <c r="D140" s="404"/>
      <c r="E140" s="404"/>
      <c r="F140" s="405"/>
      <c r="G140" s="335" t="s">
        <v>2</v>
      </c>
      <c r="H140" s="336">
        <v>1</v>
      </c>
      <c r="I140" s="396" t="str">
        <f>IF(H140+H141=1,"","Error, the two cells on the left must equal 100%")</f>
        <v/>
      </c>
    </row>
    <row r="141" spans="2:9" ht="37.5" customHeight="1" thickBot="1">
      <c r="B141" s="406"/>
      <c r="C141" s="407"/>
      <c r="D141" s="407"/>
      <c r="E141" s="407"/>
      <c r="F141" s="408"/>
      <c r="G141" s="335" t="s">
        <v>3</v>
      </c>
      <c r="H141" s="337">
        <f>1-H140</f>
        <v>0</v>
      </c>
      <c r="I141" s="396"/>
    </row>
    <row r="142" spans="2:9" ht="42" thickBot="1">
      <c r="B142" s="338" t="s">
        <v>31</v>
      </c>
      <c r="C142" s="339" t="s">
        <v>25</v>
      </c>
      <c r="D142" s="339" t="s">
        <v>26</v>
      </c>
      <c r="E142" s="339" t="s">
        <v>27</v>
      </c>
      <c r="F142" s="339" t="s">
        <v>28</v>
      </c>
      <c r="G142" s="340" t="s">
        <v>29</v>
      </c>
      <c r="H142" s="341" t="s">
        <v>6</v>
      </c>
      <c r="I142" s="342" t="s">
        <v>7</v>
      </c>
    </row>
    <row r="143" spans="2:9">
      <c r="B143" s="128" t="str">
        <f>$B$32</f>
        <v>Liberal Arts</v>
      </c>
      <c r="C143" s="329">
        <f>Data!LN7</f>
        <v>442871</v>
      </c>
      <c r="D143" s="329">
        <f>Data!MH7</f>
        <v>314339</v>
      </c>
      <c r="E143" s="329">
        <f>Data!NB7</f>
        <v>171334</v>
      </c>
      <c r="F143" s="329">
        <f>Data!NV7</f>
        <v>0</v>
      </c>
      <c r="G143" s="329">
        <f>Data!OP7</f>
        <v>0</v>
      </c>
      <c r="H143" s="343">
        <f>Data!PJ7</f>
        <v>6693637</v>
      </c>
      <c r="I143" s="344">
        <f t="shared" ref="I143:I162" si="6">SUM(C143:H143)</f>
        <v>7622181</v>
      </c>
    </row>
    <row r="144" spans="2:9">
      <c r="B144" s="128" t="str">
        <f>$B$33</f>
        <v>Science</v>
      </c>
      <c r="C144" s="329">
        <f>Data!LO7</f>
        <v>162496</v>
      </c>
      <c r="D144" s="329">
        <f>Data!MI7</f>
        <v>205124</v>
      </c>
      <c r="E144" s="329">
        <f>Data!NC7</f>
        <v>103623</v>
      </c>
      <c r="F144" s="329">
        <f>Data!NW7</f>
        <v>0</v>
      </c>
      <c r="G144" s="329">
        <f>Data!OQ7</f>
        <v>0</v>
      </c>
      <c r="H144" s="343">
        <f>Data!PK7</f>
        <v>3455933</v>
      </c>
      <c r="I144" s="344">
        <f t="shared" si="6"/>
        <v>3927176</v>
      </c>
    </row>
    <row r="145" spans="2:9">
      <c r="B145" s="128" t="str">
        <f>$B$34</f>
        <v>Fine Arts</v>
      </c>
      <c r="C145" s="329">
        <f>Data!LP7</f>
        <v>98541</v>
      </c>
      <c r="D145" s="329">
        <f>Data!MJ7</f>
        <v>45046</v>
      </c>
      <c r="E145" s="329">
        <f>Data!ND7</f>
        <v>45157</v>
      </c>
      <c r="F145" s="329">
        <f>Data!NX7</f>
        <v>0</v>
      </c>
      <c r="G145" s="329">
        <f>Data!OR7</f>
        <v>0</v>
      </c>
      <c r="H145" s="343">
        <f>Data!PL7</f>
        <v>1007867</v>
      </c>
      <c r="I145" s="344">
        <f t="shared" si="6"/>
        <v>1196611</v>
      </c>
    </row>
    <row r="146" spans="2:9">
      <c r="B146" s="128" t="str">
        <f>$B$35</f>
        <v>Teacher Education</v>
      </c>
      <c r="C146" s="329">
        <f>Data!LQ7</f>
        <v>3281</v>
      </c>
      <c r="D146" s="329">
        <f>Data!MK7</f>
        <v>59117</v>
      </c>
      <c r="E146" s="329">
        <f>Data!NE7</f>
        <v>174199</v>
      </c>
      <c r="F146" s="329">
        <f>Data!NY7</f>
        <v>0</v>
      </c>
      <c r="G146" s="329">
        <f>Data!OS7</f>
        <v>0</v>
      </c>
      <c r="H146" s="343">
        <f>Data!PN7</f>
        <v>1735125</v>
      </c>
      <c r="I146" s="344">
        <f t="shared" si="6"/>
        <v>1971722</v>
      </c>
    </row>
    <row r="147" spans="2:9">
      <c r="B147" s="128" t="str">
        <f>$B$36</f>
        <v>Agriculture</v>
      </c>
      <c r="C147" s="329">
        <f>Data!LR7</f>
        <v>0</v>
      </c>
      <c r="D147" s="329">
        <f>Data!ML7</f>
        <v>0</v>
      </c>
      <c r="E147" s="329">
        <f>Data!NF7</f>
        <v>0</v>
      </c>
      <c r="F147" s="329">
        <f>Data!NZ7</f>
        <v>0</v>
      </c>
      <c r="G147" s="329">
        <f>Data!OT7</f>
        <v>0</v>
      </c>
      <c r="H147" s="343">
        <f>Data!PM7</f>
        <v>0</v>
      </c>
      <c r="I147" s="344">
        <f t="shared" si="6"/>
        <v>0</v>
      </c>
    </row>
    <row r="148" spans="2:9">
      <c r="B148" s="128" t="str">
        <f>$B$37</f>
        <v>Engineering</v>
      </c>
      <c r="C148" s="329">
        <f>Data!LS7</f>
        <v>102338</v>
      </c>
      <c r="D148" s="329">
        <f>Data!MM7</f>
        <v>354750</v>
      </c>
      <c r="E148" s="329">
        <f>Data!NG7</f>
        <v>13303</v>
      </c>
      <c r="F148" s="329">
        <f>Data!OA7</f>
        <v>0</v>
      </c>
      <c r="G148" s="329">
        <f>Data!OU7</f>
        <v>0</v>
      </c>
      <c r="H148" s="343">
        <f>Data!PO7</f>
        <v>3449693</v>
      </c>
      <c r="I148" s="344">
        <f t="shared" si="6"/>
        <v>3920084</v>
      </c>
    </row>
    <row r="149" spans="2:9">
      <c r="B149" s="128" t="str">
        <f>$B$38</f>
        <v>Home Economics</v>
      </c>
      <c r="C149" s="329">
        <f>Data!LT7</f>
        <v>3589</v>
      </c>
      <c r="D149" s="329">
        <f>Data!MN7</f>
        <v>33209</v>
      </c>
      <c r="E149" s="329">
        <f>Data!NH7</f>
        <v>0</v>
      </c>
      <c r="F149" s="329">
        <f>Data!OB7</f>
        <v>0</v>
      </c>
      <c r="G149" s="329">
        <f>Data!OV7</f>
        <v>0</v>
      </c>
      <c r="H149" s="343">
        <f>Data!PP7</f>
        <v>269872</v>
      </c>
      <c r="I149" s="344">
        <f t="shared" si="6"/>
        <v>306670</v>
      </c>
    </row>
    <row r="150" spans="2:9">
      <c r="B150" s="128" t="str">
        <f>$B$39</f>
        <v>Law</v>
      </c>
      <c r="C150" s="329">
        <f>Data!LU7</f>
        <v>0</v>
      </c>
      <c r="D150" s="329">
        <f>Data!MO7</f>
        <v>0</v>
      </c>
      <c r="E150" s="329">
        <f>Data!NI7</f>
        <v>0</v>
      </c>
      <c r="F150" s="329">
        <f>Data!OC7</f>
        <v>0</v>
      </c>
      <c r="G150" s="329">
        <f>Data!OW7</f>
        <v>0</v>
      </c>
      <c r="H150" s="343">
        <f>Data!PQ7</f>
        <v>0</v>
      </c>
      <c r="I150" s="344">
        <f t="shared" si="6"/>
        <v>0</v>
      </c>
    </row>
    <row r="151" spans="2:9">
      <c r="B151" s="128" t="str">
        <f>$B$40</f>
        <v>Social Service</v>
      </c>
      <c r="C151" s="329">
        <f>Data!LV7</f>
        <v>12115</v>
      </c>
      <c r="D151" s="329">
        <f>Data!MP7</f>
        <v>22899</v>
      </c>
      <c r="E151" s="329">
        <f>Data!NJ7</f>
        <v>0</v>
      </c>
      <c r="F151" s="329">
        <f>Data!OD7</f>
        <v>0</v>
      </c>
      <c r="G151" s="329">
        <f>Data!OX7</f>
        <v>0</v>
      </c>
      <c r="H151" s="343">
        <f>Data!PR7</f>
        <v>256784</v>
      </c>
      <c r="I151" s="344">
        <f t="shared" si="6"/>
        <v>291798</v>
      </c>
    </row>
    <row r="152" spans="2:9">
      <c r="B152" s="128" t="str">
        <f>$B$41</f>
        <v>Library Science</v>
      </c>
      <c r="C152" s="329">
        <f>Data!LW7</f>
        <v>0</v>
      </c>
      <c r="D152" s="329">
        <f>Data!MQ7</f>
        <v>6781</v>
      </c>
      <c r="E152" s="329">
        <f>Data!NK7</f>
        <v>0</v>
      </c>
      <c r="F152" s="329">
        <f>Data!OE7</f>
        <v>0</v>
      </c>
      <c r="G152" s="329">
        <f>Data!OY7</f>
        <v>0</v>
      </c>
      <c r="H152" s="343">
        <f>Data!PS7</f>
        <v>1957</v>
      </c>
      <c r="I152" s="344">
        <f t="shared" si="6"/>
        <v>8738</v>
      </c>
    </row>
    <row r="153" spans="2:9">
      <c r="B153" s="128" t="str">
        <f>$B$42</f>
        <v>Veterinary Science</v>
      </c>
      <c r="C153" s="329">
        <f>Data!LX7</f>
        <v>0</v>
      </c>
      <c r="D153" s="329">
        <f>Data!MR7</f>
        <v>0</v>
      </c>
      <c r="E153" s="329">
        <f>Data!NL7</f>
        <v>0</v>
      </c>
      <c r="F153" s="329">
        <f>Data!OF7</f>
        <v>0</v>
      </c>
      <c r="G153" s="329">
        <f>Data!OZ7</f>
        <v>0</v>
      </c>
      <c r="H153" s="343">
        <f>Data!PT7</f>
        <v>0</v>
      </c>
      <c r="I153" s="344">
        <f t="shared" si="6"/>
        <v>0</v>
      </c>
    </row>
    <row r="154" spans="2:9">
      <c r="B154" s="128" t="str">
        <f>$B$43</f>
        <v>Vocational Training</v>
      </c>
      <c r="C154" s="329">
        <f>Data!LY7</f>
        <v>0</v>
      </c>
      <c r="D154" s="329">
        <f>Data!MS7</f>
        <v>0</v>
      </c>
      <c r="E154" s="329">
        <f>Data!NM7</f>
        <v>0</v>
      </c>
      <c r="F154" s="329">
        <f>Data!OG7</f>
        <v>0</v>
      </c>
      <c r="G154" s="329">
        <f>Data!PA7</f>
        <v>0</v>
      </c>
      <c r="H154" s="343">
        <f>Data!PU7</f>
        <v>0</v>
      </c>
      <c r="I154" s="344">
        <f t="shared" si="6"/>
        <v>0</v>
      </c>
    </row>
    <row r="155" spans="2:9">
      <c r="B155" s="128" t="str">
        <f>$B$44</f>
        <v>Physical Training</v>
      </c>
      <c r="C155" s="329">
        <f>Data!LZ7</f>
        <v>0</v>
      </c>
      <c r="D155" s="329">
        <f>Data!MT7</f>
        <v>0</v>
      </c>
      <c r="E155" s="329">
        <f>Data!NN7</f>
        <v>0</v>
      </c>
      <c r="F155" s="329">
        <f>Data!OH7</f>
        <v>0</v>
      </c>
      <c r="G155" s="329">
        <f>Data!PB7</f>
        <v>0</v>
      </c>
      <c r="H155" s="343">
        <f>Data!PV7</f>
        <v>0</v>
      </c>
      <c r="I155" s="344">
        <f t="shared" si="6"/>
        <v>0</v>
      </c>
    </row>
    <row r="156" spans="2:9">
      <c r="B156" s="128" t="str">
        <f>$B$45</f>
        <v>Health Services</v>
      </c>
      <c r="C156" s="329">
        <f>Data!MA7</f>
        <v>34028</v>
      </c>
      <c r="D156" s="329">
        <f>Data!MU7</f>
        <v>9270</v>
      </c>
      <c r="E156" s="329">
        <f>Data!NO7</f>
        <v>11957</v>
      </c>
      <c r="F156" s="329">
        <f>Data!OI7</f>
        <v>0</v>
      </c>
      <c r="G156" s="329">
        <f>Data!PC7</f>
        <v>0</v>
      </c>
      <c r="H156" s="343">
        <f>Data!PW7</f>
        <v>405225</v>
      </c>
      <c r="I156" s="344">
        <f t="shared" si="6"/>
        <v>460480</v>
      </c>
    </row>
    <row r="157" spans="2:9">
      <c r="B157" s="128" t="str">
        <f>$B$46</f>
        <v>Pharmacy</v>
      </c>
      <c r="C157" s="329">
        <f>Data!MB7</f>
        <v>0</v>
      </c>
      <c r="D157" s="329">
        <f>Data!MV7</f>
        <v>0</v>
      </c>
      <c r="E157" s="329">
        <f>Data!NP7</f>
        <v>0</v>
      </c>
      <c r="F157" s="329">
        <f>Data!OJ7</f>
        <v>0</v>
      </c>
      <c r="G157" s="329">
        <f>Data!PD7</f>
        <v>0</v>
      </c>
      <c r="H157" s="343">
        <f>Data!PX7</f>
        <v>0</v>
      </c>
      <c r="I157" s="344">
        <f t="shared" si="6"/>
        <v>0</v>
      </c>
    </row>
    <row r="158" spans="2:9">
      <c r="B158" s="128" t="str">
        <f>$B$47</f>
        <v>Business Administration</v>
      </c>
      <c r="C158" s="329">
        <f>Data!MC7</f>
        <v>67574</v>
      </c>
      <c r="D158" s="329">
        <f>Data!MW7</f>
        <v>398073</v>
      </c>
      <c r="E158" s="329">
        <f>Data!NQ7</f>
        <v>211055</v>
      </c>
      <c r="F158" s="329">
        <f>Data!OK7</f>
        <v>0</v>
      </c>
      <c r="G158" s="329">
        <f>Data!PE7</f>
        <v>0</v>
      </c>
      <c r="H158" s="343">
        <f>Data!PY7</f>
        <v>4962710</v>
      </c>
      <c r="I158" s="344">
        <f t="shared" si="6"/>
        <v>5639412</v>
      </c>
    </row>
    <row r="159" spans="2:9">
      <c r="B159" s="128" t="str">
        <f>$B$48</f>
        <v>Optometry</v>
      </c>
      <c r="C159" s="329">
        <f>Data!MD7</f>
        <v>0</v>
      </c>
      <c r="D159" s="329">
        <f>Data!MX7</f>
        <v>0</v>
      </c>
      <c r="E159" s="329">
        <f>Data!NR7</f>
        <v>0</v>
      </c>
      <c r="F159" s="329">
        <f>Data!OL7</f>
        <v>0</v>
      </c>
      <c r="G159" s="329">
        <f>Data!PF7</f>
        <v>0</v>
      </c>
      <c r="H159" s="343">
        <f>Data!PZ7</f>
        <v>0</v>
      </c>
      <c r="I159" s="344">
        <f t="shared" si="6"/>
        <v>0</v>
      </c>
    </row>
    <row r="160" spans="2:9">
      <c r="B160" s="128" t="str">
        <f>$B$49</f>
        <v>Teacher Ed-Practice Teaching</v>
      </c>
      <c r="C160" s="329">
        <f>Data!ME7</f>
        <v>0</v>
      </c>
      <c r="D160" s="329">
        <f>Data!MY7</f>
        <v>26148</v>
      </c>
      <c r="E160" s="329">
        <f>Data!NS7</f>
        <v>0</v>
      </c>
      <c r="F160" s="329">
        <f>Data!OM7</f>
        <v>0</v>
      </c>
      <c r="G160" s="329">
        <f>Data!PG7</f>
        <v>0</v>
      </c>
      <c r="H160" s="343">
        <f>Data!QA7</f>
        <v>191760</v>
      </c>
      <c r="I160" s="344">
        <f t="shared" si="6"/>
        <v>217908</v>
      </c>
    </row>
    <row r="161" spans="2:9">
      <c r="B161" s="128" t="str">
        <f>$B$50</f>
        <v>Technology</v>
      </c>
      <c r="C161" s="329">
        <f>Data!MF7</f>
        <v>4059</v>
      </c>
      <c r="D161" s="329">
        <f>Data!MZ7</f>
        <v>34549</v>
      </c>
      <c r="E161" s="329">
        <f>Data!NT7</f>
        <v>0</v>
      </c>
      <c r="F161" s="329">
        <f>Data!ON7</f>
        <v>0</v>
      </c>
      <c r="G161" s="329">
        <f>Data!PH7</f>
        <v>0</v>
      </c>
      <c r="H161" s="343">
        <f>Data!QB7</f>
        <v>283142</v>
      </c>
      <c r="I161" s="344">
        <f t="shared" si="6"/>
        <v>321750</v>
      </c>
    </row>
    <row r="162" spans="2:9">
      <c r="B162" s="128" t="str">
        <f>$B$51</f>
        <v>Nursing</v>
      </c>
      <c r="C162" s="329">
        <f>Data!MG7</f>
        <v>3378</v>
      </c>
      <c r="D162" s="329">
        <f>Data!NA7</f>
        <v>73447</v>
      </c>
      <c r="E162" s="329">
        <f>Data!NU7</f>
        <v>0</v>
      </c>
      <c r="F162" s="329">
        <f>Data!OO7</f>
        <v>0</v>
      </c>
      <c r="G162" s="329">
        <f>Data!PI7</f>
        <v>0</v>
      </c>
      <c r="H162" s="343">
        <f>Data!QC7</f>
        <v>563408</v>
      </c>
      <c r="I162" s="344">
        <f t="shared" si="6"/>
        <v>640233</v>
      </c>
    </row>
    <row r="163" spans="2:9" ht="14.4" thickBot="1">
      <c r="B163" s="131" t="str">
        <f>$B$52</f>
        <v>Totals</v>
      </c>
      <c r="C163" s="134">
        <f t="shared" ref="C163:H163" si="7">SUM(C143:C162)</f>
        <v>934270</v>
      </c>
      <c r="D163" s="134">
        <f t="shared" si="7"/>
        <v>1582752</v>
      </c>
      <c r="E163" s="134">
        <f t="shared" si="7"/>
        <v>730628</v>
      </c>
      <c r="F163" s="134">
        <f t="shared" si="7"/>
        <v>0</v>
      </c>
      <c r="G163" s="135">
        <f t="shared" si="7"/>
        <v>0</v>
      </c>
      <c r="H163" s="345">
        <f t="shared" si="7"/>
        <v>23277113</v>
      </c>
      <c r="I163" s="344">
        <f>SUM(I143:I162)</f>
        <v>26524763</v>
      </c>
    </row>
    <row r="164" spans="2:9" ht="14.4" thickTop="1">
      <c r="B164" s="144"/>
      <c r="C164" s="331"/>
      <c r="D164" s="331"/>
      <c r="E164" s="331"/>
      <c r="F164" s="331"/>
      <c r="G164" s="331"/>
      <c r="H164" s="346"/>
      <c r="I164" s="347"/>
    </row>
    <row r="165" spans="2:9" ht="14.25" customHeight="1">
      <c r="B165" s="387" t="s">
        <v>63</v>
      </c>
      <c r="C165" s="387"/>
      <c r="D165" s="387"/>
      <c r="E165" s="387"/>
      <c r="F165" s="387"/>
      <c r="G165" s="387"/>
      <c r="H165" s="348"/>
      <c r="I165" s="348"/>
    </row>
    <row r="166" spans="2:9" ht="43.5" customHeight="1" thickBot="1">
      <c r="B166" s="394" t="s">
        <v>40</v>
      </c>
      <c r="C166" s="394"/>
      <c r="D166" s="394"/>
      <c r="E166" s="394"/>
      <c r="F166" s="394"/>
      <c r="G166" s="394"/>
      <c r="H166" s="328"/>
    </row>
    <row r="167" spans="2:9" ht="14.4" thickBot="1">
      <c r="B167" s="124" t="s">
        <v>31</v>
      </c>
      <c r="C167" s="125" t="s">
        <v>25</v>
      </c>
      <c r="D167" s="125" t="s">
        <v>26</v>
      </c>
      <c r="E167" s="125" t="s">
        <v>27</v>
      </c>
      <c r="F167" s="125" t="s">
        <v>28</v>
      </c>
      <c r="G167" s="125" t="s">
        <v>29</v>
      </c>
      <c r="H167" s="126" t="s">
        <v>1</v>
      </c>
    </row>
    <row r="168" spans="2:9">
      <c r="B168" s="128" t="str">
        <f>$B$32</f>
        <v>Liberal Arts</v>
      </c>
      <c r="C168" s="323">
        <f t="shared" ref="C168:G183" si="8">C143+$H$140*IF($H116=0,0,$H143*C116/$H116)+IF($H32=0,0,$H$141*$H143*C32/$H32)</f>
        <v>3537785.7689731331</v>
      </c>
      <c r="D168" s="323">
        <f t="shared" si="8"/>
        <v>2662568.8624693779</v>
      </c>
      <c r="E168" s="323">
        <f t="shared" si="8"/>
        <v>1421826.3685574885</v>
      </c>
      <c r="F168" s="323">
        <f t="shared" si="8"/>
        <v>0</v>
      </c>
      <c r="G168" s="323">
        <f t="shared" si="8"/>
        <v>0</v>
      </c>
      <c r="H168" s="134">
        <f t="shared" ref="H168:H188" si="9">SUM(C168:G168)</f>
        <v>7622181</v>
      </c>
      <c r="I168" s="349"/>
    </row>
    <row r="169" spans="2:9">
      <c r="B169" s="128" t="str">
        <f>$B$33</f>
        <v>Science</v>
      </c>
      <c r="C169" s="142">
        <f t="shared" si="8"/>
        <v>1181897.1843480449</v>
      </c>
      <c r="D169" s="142">
        <f t="shared" si="8"/>
        <v>1738320.7199787109</v>
      </c>
      <c r="E169" s="142">
        <f t="shared" si="8"/>
        <v>1006958.0956732442</v>
      </c>
      <c r="F169" s="142">
        <f t="shared" si="8"/>
        <v>0</v>
      </c>
      <c r="G169" s="142">
        <f t="shared" si="8"/>
        <v>0</v>
      </c>
      <c r="H169" s="137">
        <f t="shared" si="9"/>
        <v>3927176</v>
      </c>
      <c r="I169" s="349"/>
    </row>
    <row r="170" spans="2:9">
      <c r="B170" s="128" t="str">
        <f>$B$34</f>
        <v>Fine Arts</v>
      </c>
      <c r="C170" s="142">
        <f t="shared" si="8"/>
        <v>648880.0843060452</v>
      </c>
      <c r="D170" s="142">
        <f t="shared" si="8"/>
        <v>491368.4448877977</v>
      </c>
      <c r="E170" s="142">
        <f t="shared" si="8"/>
        <v>56362.470806157027</v>
      </c>
      <c r="F170" s="142">
        <f t="shared" si="8"/>
        <v>0</v>
      </c>
      <c r="G170" s="142">
        <f t="shared" si="8"/>
        <v>0</v>
      </c>
      <c r="H170" s="137">
        <f t="shared" si="9"/>
        <v>1196610.9999999998</v>
      </c>
      <c r="I170" s="349"/>
    </row>
    <row r="171" spans="2:9">
      <c r="B171" s="128" t="str">
        <f>$B$35</f>
        <v>Teacher Education</v>
      </c>
      <c r="C171" s="142">
        <f t="shared" si="8"/>
        <v>42585.585583826927</v>
      </c>
      <c r="D171" s="142">
        <f t="shared" si="8"/>
        <v>736966.81788410188</v>
      </c>
      <c r="E171" s="142">
        <f t="shared" si="8"/>
        <v>1192169.5965320715</v>
      </c>
      <c r="F171" s="142">
        <f t="shared" si="8"/>
        <v>0</v>
      </c>
      <c r="G171" s="142">
        <f t="shared" si="8"/>
        <v>0</v>
      </c>
      <c r="H171" s="137">
        <f t="shared" si="9"/>
        <v>1971722.0000000002</v>
      </c>
      <c r="I171" s="349"/>
    </row>
    <row r="172" spans="2:9">
      <c r="B172" s="128" t="str">
        <f>$B$36</f>
        <v>Agriculture</v>
      </c>
      <c r="C172" s="142">
        <f t="shared" si="8"/>
        <v>0</v>
      </c>
      <c r="D172" s="142">
        <f t="shared" si="8"/>
        <v>0</v>
      </c>
      <c r="E172" s="142">
        <f t="shared" si="8"/>
        <v>0</v>
      </c>
      <c r="F172" s="142">
        <f t="shared" si="8"/>
        <v>0</v>
      </c>
      <c r="G172" s="142">
        <f t="shared" si="8"/>
        <v>0</v>
      </c>
      <c r="H172" s="137">
        <f t="shared" si="9"/>
        <v>0</v>
      </c>
      <c r="I172" s="349"/>
    </row>
    <row r="173" spans="2:9">
      <c r="B173" s="128" t="str">
        <f>$B$37</f>
        <v>Engineering</v>
      </c>
      <c r="C173" s="142">
        <f t="shared" si="8"/>
        <v>817139.11635346757</v>
      </c>
      <c r="D173" s="142">
        <f t="shared" si="8"/>
        <v>2739555.5659037894</v>
      </c>
      <c r="E173" s="142">
        <f t="shared" si="8"/>
        <v>363389.31774274295</v>
      </c>
      <c r="F173" s="142">
        <f t="shared" si="8"/>
        <v>0</v>
      </c>
      <c r="G173" s="142">
        <f t="shared" si="8"/>
        <v>0</v>
      </c>
      <c r="H173" s="137">
        <f t="shared" si="9"/>
        <v>3920084</v>
      </c>
      <c r="I173" s="349"/>
    </row>
    <row r="174" spans="2:9">
      <c r="B174" s="128" t="str">
        <f>$B$38</f>
        <v>Home Economics</v>
      </c>
      <c r="C174" s="142">
        <f t="shared" si="8"/>
        <v>31607.730407806182</v>
      </c>
      <c r="D174" s="142">
        <f t="shared" si="8"/>
        <v>275062.26959219383</v>
      </c>
      <c r="E174" s="142">
        <f t="shared" si="8"/>
        <v>0</v>
      </c>
      <c r="F174" s="142">
        <f t="shared" si="8"/>
        <v>0</v>
      </c>
      <c r="G174" s="142">
        <f t="shared" si="8"/>
        <v>0</v>
      </c>
      <c r="H174" s="137">
        <f t="shared" si="9"/>
        <v>306670</v>
      </c>
      <c r="I174" s="349"/>
    </row>
    <row r="175" spans="2:9">
      <c r="B175" s="128" t="str">
        <f>$B$39</f>
        <v>Law</v>
      </c>
      <c r="C175" s="142">
        <f t="shared" si="8"/>
        <v>0</v>
      </c>
      <c r="D175" s="142">
        <f t="shared" si="8"/>
        <v>0</v>
      </c>
      <c r="E175" s="142">
        <f t="shared" si="8"/>
        <v>0</v>
      </c>
      <c r="F175" s="142">
        <f t="shared" si="8"/>
        <v>0</v>
      </c>
      <c r="G175" s="142">
        <f t="shared" si="8"/>
        <v>0</v>
      </c>
      <c r="H175" s="137">
        <f t="shared" si="9"/>
        <v>0</v>
      </c>
      <c r="I175" s="349"/>
    </row>
    <row r="176" spans="2:9">
      <c r="B176" s="128" t="str">
        <f>$B$40</f>
        <v>Social Service</v>
      </c>
      <c r="C176" s="142">
        <f t="shared" si="8"/>
        <v>62005.152052329315</v>
      </c>
      <c r="D176" s="142">
        <f t="shared" si="8"/>
        <v>229792.8479476707</v>
      </c>
      <c r="E176" s="142">
        <f t="shared" si="8"/>
        <v>0</v>
      </c>
      <c r="F176" s="142">
        <f t="shared" si="8"/>
        <v>0</v>
      </c>
      <c r="G176" s="142">
        <f t="shared" si="8"/>
        <v>0</v>
      </c>
      <c r="H176" s="137">
        <f t="shared" si="9"/>
        <v>291798</v>
      </c>
      <c r="I176" s="349"/>
    </row>
    <row r="177" spans="2:9">
      <c r="B177" s="128" t="str">
        <f>$B$41</f>
        <v>Library Science</v>
      </c>
      <c r="C177" s="142">
        <f t="shared" si="8"/>
        <v>0</v>
      </c>
      <c r="D177" s="142">
        <f t="shared" si="8"/>
        <v>8738</v>
      </c>
      <c r="E177" s="142">
        <f t="shared" si="8"/>
        <v>0</v>
      </c>
      <c r="F177" s="142">
        <f t="shared" si="8"/>
        <v>0</v>
      </c>
      <c r="G177" s="142">
        <f t="shared" si="8"/>
        <v>0</v>
      </c>
      <c r="H177" s="137">
        <f t="shared" si="9"/>
        <v>8738</v>
      </c>
      <c r="I177" s="349"/>
    </row>
    <row r="178" spans="2:9">
      <c r="B178" s="128" t="str">
        <f>$B$42</f>
        <v>Veterinary Science</v>
      </c>
      <c r="C178" s="142">
        <f t="shared" si="8"/>
        <v>0</v>
      </c>
      <c r="D178" s="142">
        <f t="shared" si="8"/>
        <v>0</v>
      </c>
      <c r="E178" s="142">
        <f t="shared" si="8"/>
        <v>0</v>
      </c>
      <c r="F178" s="142">
        <f t="shared" si="8"/>
        <v>0</v>
      </c>
      <c r="G178" s="142">
        <f t="shared" si="8"/>
        <v>0</v>
      </c>
      <c r="H178" s="137">
        <f t="shared" si="9"/>
        <v>0</v>
      </c>
      <c r="I178" s="349"/>
    </row>
    <row r="179" spans="2:9">
      <c r="B179" s="128" t="str">
        <f>$B$43</f>
        <v>Vocational Training</v>
      </c>
      <c r="C179" s="142">
        <f t="shared" si="8"/>
        <v>0</v>
      </c>
      <c r="D179" s="142">
        <f t="shared" si="8"/>
        <v>0</v>
      </c>
      <c r="E179" s="142">
        <f t="shared" si="8"/>
        <v>0</v>
      </c>
      <c r="F179" s="142">
        <f t="shared" si="8"/>
        <v>0</v>
      </c>
      <c r="G179" s="142">
        <f t="shared" si="8"/>
        <v>0</v>
      </c>
      <c r="H179" s="137">
        <f t="shared" si="9"/>
        <v>0</v>
      </c>
      <c r="I179" s="349"/>
    </row>
    <row r="180" spans="2:9">
      <c r="B180" s="128" t="str">
        <f>$B$44</f>
        <v>Physical Training</v>
      </c>
      <c r="C180" s="142">
        <f t="shared" si="8"/>
        <v>0</v>
      </c>
      <c r="D180" s="142">
        <f t="shared" si="8"/>
        <v>0</v>
      </c>
      <c r="E180" s="142">
        <f t="shared" si="8"/>
        <v>0</v>
      </c>
      <c r="F180" s="142">
        <f t="shared" si="8"/>
        <v>0</v>
      </c>
      <c r="G180" s="142">
        <f t="shared" si="8"/>
        <v>0</v>
      </c>
      <c r="H180" s="137">
        <f t="shared" si="9"/>
        <v>0</v>
      </c>
      <c r="I180" s="349"/>
    </row>
    <row r="181" spans="2:9">
      <c r="B181" s="128" t="str">
        <f>$B$45</f>
        <v>Health Services</v>
      </c>
      <c r="C181" s="142">
        <f t="shared" si="8"/>
        <v>58436.042751443121</v>
      </c>
      <c r="D181" s="142">
        <f t="shared" si="8"/>
        <v>212463.08039246601</v>
      </c>
      <c r="E181" s="142">
        <f t="shared" si="8"/>
        <v>189580.87685609085</v>
      </c>
      <c r="F181" s="142">
        <f t="shared" si="8"/>
        <v>0</v>
      </c>
      <c r="G181" s="142">
        <f t="shared" si="8"/>
        <v>0</v>
      </c>
      <c r="H181" s="137">
        <f t="shared" si="9"/>
        <v>460480</v>
      </c>
      <c r="I181" s="349"/>
    </row>
    <row r="182" spans="2:9">
      <c r="B182" s="128" t="str">
        <f>$B$46</f>
        <v>Pharmacy</v>
      </c>
      <c r="C182" s="142">
        <f t="shared" si="8"/>
        <v>0</v>
      </c>
      <c r="D182" s="142">
        <f t="shared" si="8"/>
        <v>0</v>
      </c>
      <c r="E182" s="142">
        <f t="shared" si="8"/>
        <v>0</v>
      </c>
      <c r="F182" s="142">
        <f t="shared" si="8"/>
        <v>0</v>
      </c>
      <c r="G182" s="142">
        <f t="shared" si="8"/>
        <v>0</v>
      </c>
      <c r="H182" s="137">
        <f t="shared" si="9"/>
        <v>0</v>
      </c>
      <c r="I182" s="349"/>
    </row>
    <row r="183" spans="2:9">
      <c r="B183" s="128" t="str">
        <f>$B$47</f>
        <v>Business Administration</v>
      </c>
      <c r="C183" s="142">
        <f t="shared" si="8"/>
        <v>777121.97005059302</v>
      </c>
      <c r="D183" s="142">
        <f t="shared" si="8"/>
        <v>2711694.0190784764</v>
      </c>
      <c r="E183" s="142">
        <f t="shared" si="8"/>
        <v>2150596.0108709307</v>
      </c>
      <c r="F183" s="142">
        <f t="shared" si="8"/>
        <v>0</v>
      </c>
      <c r="G183" s="142">
        <f t="shared" si="8"/>
        <v>0</v>
      </c>
      <c r="H183" s="137">
        <f t="shared" si="9"/>
        <v>5639412</v>
      </c>
      <c r="I183" s="349"/>
    </row>
    <row r="184" spans="2:9">
      <c r="B184" s="128" t="str">
        <f>$B$48</f>
        <v>Optometry</v>
      </c>
      <c r="C184" s="142">
        <f t="shared" ref="C184:G187" si="10">C159+$H$140*IF($H132=0,0,$H159*C132/$H132)+IF($H48=0,0,$H$141*$H159*C48/$H48)</f>
        <v>0</v>
      </c>
      <c r="D184" s="142">
        <f t="shared" si="10"/>
        <v>0</v>
      </c>
      <c r="E184" s="142">
        <f t="shared" si="10"/>
        <v>0</v>
      </c>
      <c r="F184" s="142">
        <f t="shared" si="10"/>
        <v>0</v>
      </c>
      <c r="G184" s="142">
        <f t="shared" si="10"/>
        <v>0</v>
      </c>
      <c r="H184" s="137">
        <f t="shared" si="9"/>
        <v>0</v>
      </c>
      <c r="I184" s="349"/>
    </row>
    <row r="185" spans="2:9">
      <c r="B185" s="128" t="str">
        <f>$B$49</f>
        <v>Teacher Ed-Practice Teaching</v>
      </c>
      <c r="C185" s="142">
        <f t="shared" si="10"/>
        <v>0</v>
      </c>
      <c r="D185" s="142">
        <f t="shared" si="10"/>
        <v>217908</v>
      </c>
      <c r="E185" s="142">
        <f t="shared" si="10"/>
        <v>0</v>
      </c>
      <c r="F185" s="142">
        <f t="shared" si="10"/>
        <v>0</v>
      </c>
      <c r="G185" s="142">
        <f t="shared" si="10"/>
        <v>0</v>
      </c>
      <c r="H185" s="137">
        <f t="shared" si="9"/>
        <v>217908</v>
      </c>
      <c r="I185" s="349"/>
    </row>
    <row r="186" spans="2:9">
      <c r="B186" s="128" t="str">
        <f>$B$50</f>
        <v>Technology</v>
      </c>
      <c r="C186" s="142">
        <f t="shared" si="10"/>
        <v>44404.82199586503</v>
      </c>
      <c r="D186" s="142">
        <f t="shared" si="10"/>
        <v>277345.17800413497</v>
      </c>
      <c r="E186" s="142">
        <f t="shared" si="10"/>
        <v>0</v>
      </c>
      <c r="F186" s="142">
        <f t="shared" si="10"/>
        <v>0</v>
      </c>
      <c r="G186" s="142">
        <f t="shared" si="10"/>
        <v>0</v>
      </c>
      <c r="H186" s="137">
        <f t="shared" si="9"/>
        <v>321750</v>
      </c>
      <c r="I186" s="349"/>
    </row>
    <row r="187" spans="2:9">
      <c r="B187" s="128" t="str">
        <f>$B$51</f>
        <v>Nursing</v>
      </c>
      <c r="C187" s="142">
        <f t="shared" si="10"/>
        <v>12250.0230692318</v>
      </c>
      <c r="D187" s="142">
        <f t="shared" si="10"/>
        <v>627982.97693076823</v>
      </c>
      <c r="E187" s="142">
        <f t="shared" si="10"/>
        <v>0</v>
      </c>
      <c r="F187" s="142">
        <f t="shared" si="10"/>
        <v>0</v>
      </c>
      <c r="G187" s="142">
        <f t="shared" si="10"/>
        <v>0</v>
      </c>
      <c r="H187" s="137">
        <f t="shared" si="9"/>
        <v>640233</v>
      </c>
      <c r="I187" s="349"/>
    </row>
    <row r="188" spans="2:9">
      <c r="B188" s="131" t="str">
        <f>$B$52</f>
        <v>Totals</v>
      </c>
      <c r="C188" s="134">
        <f>SUM(C168:C187)</f>
        <v>7214113.4798917854</v>
      </c>
      <c r="D188" s="134">
        <f>SUM(D168:D187)</f>
        <v>12929766.783069488</v>
      </c>
      <c r="E188" s="134">
        <f>SUM(E168:E187)</f>
        <v>6380882.737038726</v>
      </c>
      <c r="F188" s="134">
        <f>SUM(F168:F187)</f>
        <v>0</v>
      </c>
      <c r="G188" s="134">
        <f>SUM(G168:G187)</f>
        <v>0</v>
      </c>
      <c r="H188" s="134">
        <f t="shared" si="9"/>
        <v>26524763</v>
      </c>
      <c r="I188" s="349"/>
    </row>
    <row r="189" spans="2:9">
      <c r="B189" s="330"/>
      <c r="C189" s="331"/>
      <c r="D189" s="331"/>
      <c r="E189" s="331"/>
      <c r="F189" s="331"/>
      <c r="G189" s="331"/>
      <c r="H189" s="346"/>
    </row>
    <row r="190" spans="2:9">
      <c r="B190" s="392" t="s">
        <v>34</v>
      </c>
      <c r="C190" s="392"/>
      <c r="D190" s="392"/>
      <c r="E190" s="392"/>
      <c r="F190" s="392"/>
      <c r="G190" s="392"/>
      <c r="H190" s="122">
        <f>H15</f>
        <v>7806642</v>
      </c>
    </row>
    <row r="191" spans="2:9" ht="43.5" customHeight="1" thickBot="1">
      <c r="B191" s="382" t="s">
        <v>229</v>
      </c>
      <c r="C191" s="382"/>
      <c r="D191" s="382"/>
      <c r="E191" s="382"/>
      <c r="F191" s="382"/>
      <c r="G191" s="382"/>
      <c r="H191" s="382"/>
    </row>
    <row r="192" spans="2:9" ht="14.4" thickBot="1">
      <c r="B192" s="124" t="s">
        <v>31</v>
      </c>
      <c r="C192" s="125" t="s">
        <v>25</v>
      </c>
      <c r="D192" s="125" t="s">
        <v>26</v>
      </c>
      <c r="E192" s="125" t="s">
        <v>27</v>
      </c>
      <c r="F192" s="125" t="s">
        <v>28</v>
      </c>
      <c r="G192" s="125" t="s">
        <v>29</v>
      </c>
      <c r="H192" s="126" t="s">
        <v>1</v>
      </c>
    </row>
    <row r="193" spans="2:8">
      <c r="B193" s="128" t="str">
        <f>$B$32</f>
        <v>Liberal Arts</v>
      </c>
      <c r="C193" s="136">
        <f t="shared" ref="C193:G208" si="11">$H$190*IF($H$136=0,0,C116/$H$136)</f>
        <v>1037238.2978855608</v>
      </c>
      <c r="D193" s="136">
        <f t="shared" si="11"/>
        <v>786992.25258468697</v>
      </c>
      <c r="E193" s="136">
        <f t="shared" si="11"/>
        <v>419093.47193809994</v>
      </c>
      <c r="F193" s="136">
        <f t="shared" si="11"/>
        <v>0</v>
      </c>
      <c r="G193" s="136">
        <f t="shared" si="11"/>
        <v>0</v>
      </c>
      <c r="H193" s="136">
        <f>SUM(C193:G193)</f>
        <v>2243324.0224083476</v>
      </c>
    </row>
    <row r="194" spans="2:8">
      <c r="B194" s="128" t="str">
        <f>$B$33</f>
        <v>Science</v>
      </c>
      <c r="C194" s="139">
        <f t="shared" si="11"/>
        <v>340936.13106506405</v>
      </c>
      <c r="D194" s="139">
        <f t="shared" si="11"/>
        <v>512773.74001237156</v>
      </c>
      <c r="E194" s="139">
        <f t="shared" si="11"/>
        <v>302118.123171588</v>
      </c>
      <c r="F194" s="139">
        <f t="shared" si="11"/>
        <v>0</v>
      </c>
      <c r="G194" s="139">
        <f t="shared" si="11"/>
        <v>0</v>
      </c>
      <c r="H194" s="139">
        <f t="shared" ref="H194:H213" si="12">SUM(C194:G194)</f>
        <v>1155827.9942490235</v>
      </c>
    </row>
    <row r="195" spans="2:8">
      <c r="B195" s="128" t="str">
        <f>$B$34</f>
        <v>Fine Arts</v>
      </c>
      <c r="C195" s="139">
        <f t="shared" si="11"/>
        <v>192306.00893765551</v>
      </c>
      <c r="D195" s="139">
        <f t="shared" si="11"/>
        <v>155959.28132906964</v>
      </c>
      <c r="E195" s="139">
        <f t="shared" si="11"/>
        <v>3915.5484871961876</v>
      </c>
      <c r="F195" s="139">
        <f t="shared" si="11"/>
        <v>0</v>
      </c>
      <c r="G195" s="139">
        <f t="shared" si="11"/>
        <v>0</v>
      </c>
      <c r="H195" s="139">
        <f t="shared" si="12"/>
        <v>352180.83875392133</v>
      </c>
    </row>
    <row r="196" spans="2:8">
      <c r="B196" s="128" t="str">
        <f>$B$35</f>
        <v>Teacher Education</v>
      </c>
      <c r="C196" s="139">
        <f t="shared" si="11"/>
        <v>13145.312911424484</v>
      </c>
      <c r="D196" s="139">
        <f t="shared" si="11"/>
        <v>226705.0480416498</v>
      </c>
      <c r="E196" s="139">
        <f t="shared" si="11"/>
        <v>340457.52746849379</v>
      </c>
      <c r="F196" s="139">
        <f t="shared" si="11"/>
        <v>0</v>
      </c>
      <c r="G196" s="139">
        <f t="shared" si="11"/>
        <v>0</v>
      </c>
      <c r="H196" s="139">
        <f t="shared" si="12"/>
        <v>580307.88842156809</v>
      </c>
    </row>
    <row r="197" spans="2:8">
      <c r="B197" s="128" t="str">
        <f>$B$36</f>
        <v>Agriculture</v>
      </c>
      <c r="C197" s="139">
        <f t="shared" si="11"/>
        <v>0</v>
      </c>
      <c r="D197" s="139">
        <f t="shared" si="11"/>
        <v>0</v>
      </c>
      <c r="E197" s="139">
        <f t="shared" si="11"/>
        <v>0</v>
      </c>
      <c r="F197" s="139">
        <f t="shared" si="11"/>
        <v>0</v>
      </c>
      <c r="G197" s="139">
        <f t="shared" si="11"/>
        <v>0</v>
      </c>
      <c r="H197" s="139">
        <f t="shared" si="12"/>
        <v>0</v>
      </c>
    </row>
    <row r="198" spans="2:8">
      <c r="B198" s="128" t="str">
        <f>$B$37</f>
        <v>Engineering</v>
      </c>
      <c r="C198" s="139">
        <f t="shared" si="11"/>
        <v>239063.28431048279</v>
      </c>
      <c r="D198" s="139">
        <f t="shared" si="11"/>
        <v>797591.71884806699</v>
      </c>
      <c r="E198" s="139">
        <f t="shared" si="11"/>
        <v>117085.41438589118</v>
      </c>
      <c r="F198" s="139">
        <f t="shared" si="11"/>
        <v>0</v>
      </c>
      <c r="G198" s="139">
        <f t="shared" si="11"/>
        <v>0</v>
      </c>
      <c r="H198" s="139">
        <f t="shared" si="12"/>
        <v>1153740.4175444411</v>
      </c>
    </row>
    <row r="199" spans="2:8">
      <c r="B199" s="128" t="str">
        <f>$B$38</f>
        <v>Home Economics</v>
      </c>
      <c r="C199" s="139">
        <f t="shared" si="11"/>
        <v>9370.7483329233637</v>
      </c>
      <c r="D199" s="139">
        <f t="shared" si="11"/>
        <v>80886.824272797792</v>
      </c>
      <c r="E199" s="139">
        <f t="shared" si="11"/>
        <v>0</v>
      </c>
      <c r="F199" s="139">
        <f t="shared" si="11"/>
        <v>0</v>
      </c>
      <c r="G199" s="139">
        <f t="shared" si="11"/>
        <v>0</v>
      </c>
      <c r="H199" s="139">
        <f t="shared" si="12"/>
        <v>90257.572605721158</v>
      </c>
    </row>
    <row r="200" spans="2:8">
      <c r="B200" s="128" t="str">
        <f>$B$39</f>
        <v>Law</v>
      </c>
      <c r="C200" s="139">
        <f t="shared" si="11"/>
        <v>0</v>
      </c>
      <c r="D200" s="139">
        <f t="shared" si="11"/>
        <v>0</v>
      </c>
      <c r="E200" s="139">
        <f t="shared" si="11"/>
        <v>0</v>
      </c>
      <c r="F200" s="139">
        <f t="shared" si="11"/>
        <v>0</v>
      </c>
      <c r="G200" s="139">
        <f t="shared" si="11"/>
        <v>0</v>
      </c>
      <c r="H200" s="139">
        <f t="shared" si="12"/>
        <v>0</v>
      </c>
    </row>
    <row r="201" spans="2:8">
      <c r="B201" s="128" t="str">
        <f>$B$40</f>
        <v>Social Service</v>
      </c>
      <c r="C201" s="139">
        <f t="shared" si="11"/>
        <v>16685.611744259691</v>
      </c>
      <c r="D201" s="139">
        <f t="shared" si="11"/>
        <v>69195.027016750813</v>
      </c>
      <c r="E201" s="139">
        <f t="shared" si="11"/>
        <v>0</v>
      </c>
      <c r="F201" s="139">
        <f t="shared" si="11"/>
        <v>0</v>
      </c>
      <c r="G201" s="139">
        <f t="shared" si="11"/>
        <v>0</v>
      </c>
      <c r="H201" s="139">
        <f t="shared" si="12"/>
        <v>85880.638761010501</v>
      </c>
    </row>
    <row r="202" spans="2:8">
      <c r="B202" s="128" t="str">
        <f>$B$41</f>
        <v>Library Science</v>
      </c>
      <c r="C202" s="139">
        <f t="shared" si="11"/>
        <v>0</v>
      </c>
      <c r="D202" s="139">
        <f t="shared" si="11"/>
        <v>2571.6908716660682</v>
      </c>
      <c r="E202" s="139">
        <f t="shared" si="11"/>
        <v>0</v>
      </c>
      <c r="F202" s="139">
        <f t="shared" si="11"/>
        <v>0</v>
      </c>
      <c r="G202" s="139">
        <f t="shared" si="11"/>
        <v>0</v>
      </c>
      <c r="H202" s="139">
        <f t="shared" si="12"/>
        <v>2571.6908716660682</v>
      </c>
    </row>
    <row r="203" spans="2:8">
      <c r="B203" s="128" t="str">
        <f>$B$42</f>
        <v>Veterinary Science</v>
      </c>
      <c r="C203" s="139">
        <f t="shared" si="11"/>
        <v>0</v>
      </c>
      <c r="D203" s="139">
        <f t="shared" si="11"/>
        <v>0</v>
      </c>
      <c r="E203" s="139">
        <f t="shared" si="11"/>
        <v>0</v>
      </c>
      <c r="F203" s="139">
        <f t="shared" si="11"/>
        <v>0</v>
      </c>
      <c r="G203" s="139">
        <f t="shared" si="11"/>
        <v>0</v>
      </c>
      <c r="H203" s="139">
        <f t="shared" si="12"/>
        <v>0</v>
      </c>
    </row>
    <row r="204" spans="2:8">
      <c r="B204" s="128" t="str">
        <f>$B$43</f>
        <v>Vocational Training</v>
      </c>
      <c r="C204" s="139">
        <f t="shared" si="11"/>
        <v>0</v>
      </c>
      <c r="D204" s="139">
        <f t="shared" si="11"/>
        <v>0</v>
      </c>
      <c r="E204" s="139">
        <f t="shared" si="11"/>
        <v>0</v>
      </c>
      <c r="F204" s="139">
        <f t="shared" si="11"/>
        <v>0</v>
      </c>
      <c r="G204" s="139">
        <f t="shared" si="11"/>
        <v>0</v>
      </c>
      <c r="H204" s="139">
        <f t="shared" si="12"/>
        <v>0</v>
      </c>
    </row>
    <row r="205" spans="2:8">
      <c r="B205" s="128" t="str">
        <f>$B$44</f>
        <v>Physical Training</v>
      </c>
      <c r="C205" s="139">
        <f t="shared" si="11"/>
        <v>0</v>
      </c>
      <c r="D205" s="139">
        <f t="shared" si="11"/>
        <v>0</v>
      </c>
      <c r="E205" s="139">
        <f t="shared" si="11"/>
        <v>0</v>
      </c>
      <c r="F205" s="139">
        <f t="shared" si="11"/>
        <v>0</v>
      </c>
      <c r="G205" s="139">
        <f t="shared" si="11"/>
        <v>0</v>
      </c>
      <c r="H205" s="139">
        <f t="shared" si="12"/>
        <v>0</v>
      </c>
    </row>
    <row r="206" spans="2:8">
      <c r="B206" s="128" t="str">
        <f>$B$45</f>
        <v>Health Services</v>
      </c>
      <c r="C206" s="139">
        <f t="shared" si="11"/>
        <v>8163.1893389224806</v>
      </c>
      <c r="D206" s="139">
        <f t="shared" si="11"/>
        <v>67957.255093898377</v>
      </c>
      <c r="E206" s="139">
        <f t="shared" si="11"/>
        <v>59405.719362892822</v>
      </c>
      <c r="F206" s="139">
        <f t="shared" si="11"/>
        <v>0</v>
      </c>
      <c r="G206" s="139">
        <f t="shared" si="11"/>
        <v>0</v>
      </c>
      <c r="H206" s="139">
        <f t="shared" si="12"/>
        <v>135526.16379571368</v>
      </c>
    </row>
    <row r="207" spans="2:8">
      <c r="B207" s="128" t="str">
        <f>$B$46</f>
        <v>Pharmacy</v>
      </c>
      <c r="C207" s="139">
        <f t="shared" si="11"/>
        <v>0</v>
      </c>
      <c r="D207" s="139">
        <f t="shared" si="11"/>
        <v>0</v>
      </c>
      <c r="E207" s="139">
        <f t="shared" si="11"/>
        <v>0</v>
      </c>
      <c r="F207" s="139">
        <f t="shared" si="11"/>
        <v>0</v>
      </c>
      <c r="G207" s="139">
        <f t="shared" si="11"/>
        <v>0</v>
      </c>
      <c r="H207" s="139">
        <f t="shared" si="12"/>
        <v>0</v>
      </c>
    </row>
    <row r="208" spans="2:8">
      <c r="B208" s="128" t="str">
        <f>$B$47</f>
        <v>Business Administration</v>
      </c>
      <c r="C208" s="139">
        <f t="shared" si="11"/>
        <v>237306.40112336006</v>
      </c>
      <c r="D208" s="139">
        <f t="shared" si="11"/>
        <v>773784.29757430765</v>
      </c>
      <c r="E208" s="139">
        <f t="shared" si="11"/>
        <v>648674.24973131286</v>
      </c>
      <c r="F208" s="139">
        <f t="shared" si="11"/>
        <v>0</v>
      </c>
      <c r="G208" s="139">
        <f t="shared" si="11"/>
        <v>0</v>
      </c>
      <c r="H208" s="139">
        <f t="shared" si="12"/>
        <v>1659764.9484289805</v>
      </c>
    </row>
    <row r="209" spans="2:8">
      <c r="B209" s="128" t="str">
        <f>$B$48</f>
        <v>Optometry</v>
      </c>
      <c r="C209" s="139">
        <f t="shared" ref="C209:G212" si="13">$H$190*IF($H$136=0,0,C132/$H$136)</f>
        <v>0</v>
      </c>
      <c r="D209" s="139">
        <f t="shared" si="13"/>
        <v>0</v>
      </c>
      <c r="E209" s="139">
        <f t="shared" si="13"/>
        <v>0</v>
      </c>
      <c r="F209" s="139">
        <f t="shared" si="13"/>
        <v>0</v>
      </c>
      <c r="G209" s="139">
        <f t="shared" si="13"/>
        <v>0</v>
      </c>
      <c r="H209" s="139">
        <f t="shared" si="12"/>
        <v>0</v>
      </c>
    </row>
    <row r="210" spans="2:8">
      <c r="B210" s="128" t="str">
        <f>$B$49</f>
        <v>Teacher Ed-Practice Teaching</v>
      </c>
      <c r="C210" s="139">
        <f t="shared" si="13"/>
        <v>0</v>
      </c>
      <c r="D210" s="139">
        <f t="shared" si="13"/>
        <v>64133.623986580409</v>
      </c>
      <c r="E210" s="139">
        <f t="shared" si="13"/>
        <v>0</v>
      </c>
      <c r="F210" s="139">
        <f t="shared" si="13"/>
        <v>0</v>
      </c>
      <c r="G210" s="139">
        <f t="shared" si="13"/>
        <v>0</v>
      </c>
      <c r="H210" s="139">
        <f t="shared" si="12"/>
        <v>64133.623986580409</v>
      </c>
    </row>
    <row r="211" spans="2:8">
      <c r="B211" s="128" t="str">
        <f>$B$50</f>
        <v>Technology</v>
      </c>
      <c r="C211" s="139">
        <f t="shared" si="13"/>
        <v>13493.519424007975</v>
      </c>
      <c r="D211" s="139">
        <f t="shared" si="13"/>
        <v>81202.334762431215</v>
      </c>
      <c r="E211" s="139">
        <f t="shared" si="13"/>
        <v>0</v>
      </c>
      <c r="F211" s="139">
        <f t="shared" si="13"/>
        <v>0</v>
      </c>
      <c r="G211" s="139">
        <f t="shared" si="13"/>
        <v>0</v>
      </c>
      <c r="H211" s="139">
        <f t="shared" si="12"/>
        <v>94695.854186439188</v>
      </c>
    </row>
    <row r="212" spans="2:8">
      <c r="B212" s="128" t="str">
        <f>$B$51</f>
        <v>Nursing</v>
      </c>
      <c r="C212" s="139">
        <f t="shared" si="13"/>
        <v>2967.2251308755558</v>
      </c>
      <c r="D212" s="139">
        <f t="shared" si="13"/>
        <v>185463.1208557121</v>
      </c>
      <c r="E212" s="139">
        <f t="shared" si="13"/>
        <v>0</v>
      </c>
      <c r="F212" s="139">
        <f t="shared" si="13"/>
        <v>0</v>
      </c>
      <c r="G212" s="139">
        <f t="shared" si="13"/>
        <v>0</v>
      </c>
      <c r="H212" s="139">
        <f t="shared" si="12"/>
        <v>188430.34598658766</v>
      </c>
    </row>
    <row r="213" spans="2:8">
      <c r="B213" s="131" t="str">
        <f>$B$52</f>
        <v>Totals</v>
      </c>
      <c r="C213" s="136">
        <f>SUM(C193:C212)</f>
        <v>2110675.730204537</v>
      </c>
      <c r="D213" s="136">
        <f>SUM(D193:D212)</f>
        <v>3805216.2152499901</v>
      </c>
      <c r="E213" s="136">
        <f>SUM(E193:E212)</f>
        <v>1890750.0545454752</v>
      </c>
      <c r="F213" s="136">
        <f>SUM(F193:F212)</f>
        <v>0</v>
      </c>
      <c r="G213" s="136">
        <f>SUM(G193:G212)</f>
        <v>0</v>
      </c>
      <c r="H213" s="136">
        <f t="shared" si="12"/>
        <v>7806642.0000000019</v>
      </c>
    </row>
    <row r="214" spans="2:8">
      <c r="B214" s="144"/>
      <c r="C214" s="145"/>
      <c r="D214" s="145"/>
      <c r="E214" s="145"/>
      <c r="F214" s="145"/>
      <c r="G214" s="145"/>
      <c r="H214" s="145"/>
    </row>
    <row r="215" spans="2:8">
      <c r="B215" s="392" t="s">
        <v>35</v>
      </c>
      <c r="C215" s="392"/>
      <c r="D215" s="392"/>
      <c r="E215" s="392"/>
      <c r="F215" s="392"/>
      <c r="G215" s="392"/>
      <c r="H215" s="122">
        <f>H17</f>
        <v>16291897</v>
      </c>
    </row>
    <row r="216" spans="2:8" ht="60.75" customHeight="1" thickBot="1">
      <c r="B216" s="382" t="s">
        <v>230</v>
      </c>
      <c r="C216" s="382"/>
      <c r="D216" s="382"/>
      <c r="E216" s="382"/>
      <c r="F216" s="382"/>
      <c r="G216" s="382"/>
      <c r="H216" s="382"/>
    </row>
    <row r="217" spans="2:8" ht="14.4" thickBot="1">
      <c r="B217" s="124" t="s">
        <v>31</v>
      </c>
      <c r="C217" s="125" t="s">
        <v>25</v>
      </c>
      <c r="D217" s="125" t="s">
        <v>26</v>
      </c>
      <c r="E217" s="125" t="s">
        <v>27</v>
      </c>
      <c r="F217" s="125" t="s">
        <v>28</v>
      </c>
      <c r="G217" s="125" t="s">
        <v>29</v>
      </c>
      <c r="H217" s="126" t="s">
        <v>1</v>
      </c>
    </row>
    <row r="218" spans="2:8">
      <c r="B218" s="128" t="str">
        <f>$B$32</f>
        <v>Liberal Arts</v>
      </c>
      <c r="C218" s="136">
        <f t="shared" ref="C218:G233" si="14">$H$215*IF($H$25=0,0,C$25/$H$25)*IF(C$52=0,0,C32/C$52)</f>
        <v>3359817.882170286</v>
      </c>
      <c r="D218" s="136">
        <f t="shared" si="14"/>
        <v>2275873.1424019272</v>
      </c>
      <c r="E218" s="136">
        <f t="shared" si="14"/>
        <v>442369.44208425179</v>
      </c>
      <c r="F218" s="136">
        <f t="shared" si="14"/>
        <v>0</v>
      </c>
      <c r="G218" s="136">
        <f t="shared" si="14"/>
        <v>0</v>
      </c>
      <c r="H218" s="136">
        <f>SUM(C218:G218)</f>
        <v>6078060.4666564651</v>
      </c>
    </row>
    <row r="219" spans="2:8">
      <c r="B219" s="128" t="str">
        <f>$B$33</f>
        <v>Science</v>
      </c>
      <c r="C219" s="139">
        <f t="shared" si="14"/>
        <v>1042203.7870626082</v>
      </c>
      <c r="D219" s="139">
        <f t="shared" si="14"/>
        <v>868832.97503673169</v>
      </c>
      <c r="E219" s="139">
        <f t="shared" si="14"/>
        <v>148167.114336653</v>
      </c>
      <c r="F219" s="139">
        <f t="shared" si="14"/>
        <v>0</v>
      </c>
      <c r="G219" s="139">
        <f t="shared" si="14"/>
        <v>0</v>
      </c>
      <c r="H219" s="139">
        <f t="shared" ref="H219:H238" si="15">SUM(C219:G219)</f>
        <v>2059203.8764359928</v>
      </c>
    </row>
    <row r="220" spans="2:8">
      <c r="B220" s="128" t="str">
        <f>$B$34</f>
        <v>Fine Arts</v>
      </c>
      <c r="C220" s="139">
        <f t="shared" si="14"/>
        <v>462037.93383961194</v>
      </c>
      <c r="D220" s="139">
        <f t="shared" si="14"/>
        <v>182685.96877704933</v>
      </c>
      <c r="E220" s="139">
        <f t="shared" si="14"/>
        <v>2664.8761571340469</v>
      </c>
      <c r="F220" s="139">
        <f t="shared" si="14"/>
        <v>0</v>
      </c>
      <c r="G220" s="139">
        <f t="shared" si="14"/>
        <v>0</v>
      </c>
      <c r="H220" s="139">
        <f t="shared" si="15"/>
        <v>647388.77877379535</v>
      </c>
    </row>
    <row r="221" spans="2:8">
      <c r="B221" s="128" t="str">
        <f>$B$35</f>
        <v>Teacher Education</v>
      </c>
      <c r="C221" s="139">
        <f t="shared" si="14"/>
        <v>33807.653695581364</v>
      </c>
      <c r="D221" s="139">
        <f t="shared" si="14"/>
        <v>745967.70583961811</v>
      </c>
      <c r="E221" s="139">
        <f t="shared" si="14"/>
        <v>583074.90318092948</v>
      </c>
      <c r="F221" s="139">
        <f t="shared" si="14"/>
        <v>0</v>
      </c>
      <c r="G221" s="139">
        <f t="shared" si="14"/>
        <v>0</v>
      </c>
      <c r="H221" s="139">
        <f t="shared" si="15"/>
        <v>1362850.262716129</v>
      </c>
    </row>
    <row r="222" spans="2:8">
      <c r="B222" s="128" t="str">
        <f>$B$36</f>
        <v>Agriculture</v>
      </c>
      <c r="C222" s="139">
        <f t="shared" si="14"/>
        <v>0</v>
      </c>
      <c r="D222" s="139">
        <f t="shared" si="14"/>
        <v>0</v>
      </c>
      <c r="E222" s="139">
        <f t="shared" si="14"/>
        <v>0</v>
      </c>
      <c r="F222" s="139">
        <f t="shared" si="14"/>
        <v>0</v>
      </c>
      <c r="G222" s="139">
        <f t="shared" si="14"/>
        <v>0</v>
      </c>
      <c r="H222" s="139">
        <f t="shared" si="15"/>
        <v>0</v>
      </c>
    </row>
    <row r="223" spans="2:8">
      <c r="B223" s="128" t="str">
        <f>$B$37</f>
        <v>Engineering</v>
      </c>
      <c r="C223" s="139">
        <f t="shared" si="14"/>
        <v>277620.49740606814</v>
      </c>
      <c r="D223" s="139">
        <f t="shared" si="14"/>
        <v>840355.45637442684</v>
      </c>
      <c r="E223" s="139">
        <f t="shared" si="14"/>
        <v>55962.399299814984</v>
      </c>
      <c r="F223" s="139">
        <f t="shared" si="14"/>
        <v>0</v>
      </c>
      <c r="G223" s="139">
        <f t="shared" si="14"/>
        <v>0</v>
      </c>
      <c r="H223" s="139">
        <f t="shared" si="15"/>
        <v>1173938.3530803102</v>
      </c>
    </row>
    <row r="224" spans="2:8">
      <c r="B224" s="128" t="str">
        <f>$B$38</f>
        <v>Home Economics</v>
      </c>
      <c r="C224" s="139">
        <f t="shared" si="14"/>
        <v>15114.009887436374</v>
      </c>
      <c r="D224" s="139">
        <f t="shared" si="14"/>
        <v>127342.86647106087</v>
      </c>
      <c r="E224" s="139">
        <f t="shared" si="14"/>
        <v>0</v>
      </c>
      <c r="F224" s="139">
        <f t="shared" si="14"/>
        <v>0</v>
      </c>
      <c r="G224" s="139">
        <f t="shared" si="14"/>
        <v>0</v>
      </c>
      <c r="H224" s="139">
        <f t="shared" si="15"/>
        <v>142456.87635849725</v>
      </c>
    </row>
    <row r="225" spans="2:8">
      <c r="B225" s="128" t="str">
        <f>$B$39</f>
        <v>Law</v>
      </c>
      <c r="C225" s="139">
        <f t="shared" si="14"/>
        <v>0</v>
      </c>
      <c r="D225" s="139">
        <f t="shared" si="14"/>
        <v>0</v>
      </c>
      <c r="E225" s="139">
        <f t="shared" si="14"/>
        <v>0</v>
      </c>
      <c r="F225" s="139">
        <f t="shared" si="14"/>
        <v>0</v>
      </c>
      <c r="G225" s="139">
        <f t="shared" si="14"/>
        <v>0</v>
      </c>
      <c r="H225" s="139">
        <f t="shared" si="15"/>
        <v>0</v>
      </c>
    </row>
    <row r="226" spans="2:8">
      <c r="B226" s="128" t="str">
        <f>$B$40</f>
        <v>Social Service</v>
      </c>
      <c r="C226" s="139">
        <f t="shared" si="14"/>
        <v>17898.169603543072</v>
      </c>
      <c r="D226" s="139">
        <f t="shared" si="14"/>
        <v>56955.037324609497</v>
      </c>
      <c r="E226" s="139">
        <f t="shared" si="14"/>
        <v>0</v>
      </c>
      <c r="F226" s="139">
        <f t="shared" si="14"/>
        <v>0</v>
      </c>
      <c r="G226" s="139">
        <f t="shared" si="14"/>
        <v>0</v>
      </c>
      <c r="H226" s="139">
        <f t="shared" si="15"/>
        <v>74853.206928152562</v>
      </c>
    </row>
    <row r="227" spans="2:8">
      <c r="B227" s="128" t="str">
        <f>$B$41</f>
        <v>Library Science</v>
      </c>
      <c r="C227" s="139">
        <f t="shared" si="14"/>
        <v>0</v>
      </c>
      <c r="D227" s="139">
        <f t="shared" si="14"/>
        <v>716.41556383156603</v>
      </c>
      <c r="E227" s="139">
        <f t="shared" si="14"/>
        <v>0</v>
      </c>
      <c r="F227" s="139">
        <f t="shared" si="14"/>
        <v>0</v>
      </c>
      <c r="G227" s="139">
        <f t="shared" si="14"/>
        <v>0</v>
      </c>
      <c r="H227" s="139">
        <f t="shared" si="15"/>
        <v>716.41556383156603</v>
      </c>
    </row>
    <row r="228" spans="2:8">
      <c r="B228" s="128" t="str">
        <f>$B$42</f>
        <v>Veterinary Science</v>
      </c>
      <c r="C228" s="139">
        <f t="shared" si="14"/>
        <v>0</v>
      </c>
      <c r="D228" s="139">
        <f t="shared" si="14"/>
        <v>0</v>
      </c>
      <c r="E228" s="139">
        <f t="shared" si="14"/>
        <v>0</v>
      </c>
      <c r="F228" s="139">
        <f t="shared" si="14"/>
        <v>0</v>
      </c>
      <c r="G228" s="139">
        <f t="shared" si="14"/>
        <v>0</v>
      </c>
      <c r="H228" s="139">
        <f t="shared" si="15"/>
        <v>0</v>
      </c>
    </row>
    <row r="229" spans="2:8">
      <c r="B229" s="128" t="str">
        <f>$B$43</f>
        <v>Vocational Training</v>
      </c>
      <c r="C229" s="139">
        <f t="shared" si="14"/>
        <v>0</v>
      </c>
      <c r="D229" s="139">
        <f t="shared" si="14"/>
        <v>0</v>
      </c>
      <c r="E229" s="139">
        <f t="shared" si="14"/>
        <v>0</v>
      </c>
      <c r="F229" s="139">
        <f t="shared" si="14"/>
        <v>0</v>
      </c>
      <c r="G229" s="139">
        <f t="shared" si="14"/>
        <v>0</v>
      </c>
      <c r="H229" s="139">
        <f t="shared" si="15"/>
        <v>0</v>
      </c>
    </row>
    <row r="230" spans="2:8">
      <c r="B230" s="128" t="str">
        <f>$B$44</f>
        <v>Physical Training</v>
      </c>
      <c r="C230" s="139">
        <f t="shared" si="14"/>
        <v>0</v>
      </c>
      <c r="D230" s="139">
        <f t="shared" si="14"/>
        <v>0</v>
      </c>
      <c r="E230" s="139">
        <f t="shared" si="14"/>
        <v>0</v>
      </c>
      <c r="F230" s="139">
        <f t="shared" si="14"/>
        <v>0</v>
      </c>
      <c r="G230" s="139">
        <f t="shared" si="14"/>
        <v>0</v>
      </c>
      <c r="H230" s="139">
        <f t="shared" si="15"/>
        <v>0</v>
      </c>
    </row>
    <row r="231" spans="2:8">
      <c r="B231" s="128" t="str">
        <f>$B$45</f>
        <v>Health Services</v>
      </c>
      <c r="C231" s="139">
        <f t="shared" si="14"/>
        <v>33012.179490979448</v>
      </c>
      <c r="D231" s="139">
        <f t="shared" si="14"/>
        <v>198626.21507230165</v>
      </c>
      <c r="E231" s="139">
        <f t="shared" si="14"/>
        <v>31445.538654181753</v>
      </c>
      <c r="F231" s="139">
        <f t="shared" si="14"/>
        <v>0</v>
      </c>
      <c r="G231" s="139">
        <f t="shared" si="14"/>
        <v>0</v>
      </c>
      <c r="H231" s="139">
        <f t="shared" si="15"/>
        <v>263083.93321746285</v>
      </c>
    </row>
    <row r="232" spans="2:8">
      <c r="B232" s="128" t="str">
        <f>$B$46</f>
        <v>Pharmacy</v>
      </c>
      <c r="C232" s="139">
        <f t="shared" si="14"/>
        <v>0</v>
      </c>
      <c r="D232" s="139">
        <f t="shared" si="14"/>
        <v>0</v>
      </c>
      <c r="E232" s="139">
        <f t="shared" si="14"/>
        <v>0</v>
      </c>
      <c r="F232" s="139">
        <f t="shared" si="14"/>
        <v>0</v>
      </c>
      <c r="G232" s="139">
        <f t="shared" si="14"/>
        <v>0</v>
      </c>
      <c r="H232" s="139">
        <f t="shared" si="15"/>
        <v>0</v>
      </c>
    </row>
    <row r="233" spans="2:8">
      <c r="B233" s="128" t="str">
        <f>$B$47</f>
        <v>Business Administration</v>
      </c>
      <c r="C233" s="139">
        <f t="shared" si="14"/>
        <v>456602.19344149885</v>
      </c>
      <c r="D233" s="139">
        <f t="shared" si="14"/>
        <v>2106978.1732286355</v>
      </c>
      <c r="E233" s="139">
        <f t="shared" si="14"/>
        <v>1207721.8744131501</v>
      </c>
      <c r="F233" s="139">
        <f t="shared" si="14"/>
        <v>0</v>
      </c>
      <c r="G233" s="139">
        <f t="shared" si="14"/>
        <v>0</v>
      </c>
      <c r="H233" s="139">
        <f t="shared" si="15"/>
        <v>3771302.2410832848</v>
      </c>
    </row>
    <row r="234" spans="2:8">
      <c r="B234" s="128" t="str">
        <f>$B$48</f>
        <v>Optometry</v>
      </c>
      <c r="C234" s="139">
        <f t="shared" ref="C234:G237" si="16">$H$215*IF($H$25=0,0,C$25/$H$25)*IF(C$52=0,0,C48/C$52)</f>
        <v>0</v>
      </c>
      <c r="D234" s="139">
        <f t="shared" si="16"/>
        <v>0</v>
      </c>
      <c r="E234" s="139">
        <f t="shared" si="16"/>
        <v>0</v>
      </c>
      <c r="F234" s="139">
        <f t="shared" si="16"/>
        <v>0</v>
      </c>
      <c r="G234" s="139">
        <f t="shared" si="16"/>
        <v>0</v>
      </c>
      <c r="H234" s="139">
        <f t="shared" si="15"/>
        <v>0</v>
      </c>
    </row>
    <row r="235" spans="2:8">
      <c r="B235" s="128" t="str">
        <f>$B$49</f>
        <v>Teacher Ed-Practice Teaching</v>
      </c>
      <c r="C235" s="139">
        <f t="shared" si="16"/>
        <v>0</v>
      </c>
      <c r="D235" s="139">
        <f t="shared" si="16"/>
        <v>38686.440446904562</v>
      </c>
      <c r="E235" s="139">
        <f t="shared" si="16"/>
        <v>0</v>
      </c>
      <c r="F235" s="139">
        <f t="shared" si="16"/>
        <v>0</v>
      </c>
      <c r="G235" s="139">
        <f t="shared" si="16"/>
        <v>0</v>
      </c>
      <c r="H235" s="139">
        <f t="shared" si="15"/>
        <v>38686.440446904562</v>
      </c>
    </row>
    <row r="236" spans="2:8">
      <c r="B236" s="128" t="str">
        <f>$B$50</f>
        <v>Technology</v>
      </c>
      <c r="C236" s="139">
        <f t="shared" si="16"/>
        <v>19356.538978646582</v>
      </c>
      <c r="D236" s="139">
        <f t="shared" si="16"/>
        <v>189133.70885153345</v>
      </c>
      <c r="E236" s="139">
        <f t="shared" si="16"/>
        <v>0</v>
      </c>
      <c r="F236" s="139">
        <f t="shared" si="16"/>
        <v>0</v>
      </c>
      <c r="G236" s="139">
        <f t="shared" si="16"/>
        <v>0</v>
      </c>
      <c r="H236" s="139">
        <f t="shared" si="15"/>
        <v>208490.24783018004</v>
      </c>
    </row>
    <row r="237" spans="2:8">
      <c r="B237" s="128" t="str">
        <f>$B$51</f>
        <v>Nursing</v>
      </c>
      <c r="C237" s="139">
        <f t="shared" si="16"/>
        <v>16837.537330740521</v>
      </c>
      <c r="D237" s="139">
        <f t="shared" si="16"/>
        <v>454028.3635782554</v>
      </c>
      <c r="E237" s="139">
        <f t="shared" si="16"/>
        <v>0</v>
      </c>
      <c r="F237" s="139">
        <f t="shared" si="16"/>
        <v>0</v>
      </c>
      <c r="G237" s="139">
        <f t="shared" si="16"/>
        <v>0</v>
      </c>
      <c r="H237" s="139">
        <f t="shared" si="15"/>
        <v>470865.90090899594</v>
      </c>
    </row>
    <row r="238" spans="2:8">
      <c r="B238" s="131" t="str">
        <f>$B$52</f>
        <v>Totals</v>
      </c>
      <c r="C238" s="136">
        <f>SUM(C218:C237)</f>
        <v>5734308.3829070004</v>
      </c>
      <c r="D238" s="136">
        <f>SUM(D218:D237)</f>
        <v>8086182.4689668836</v>
      </c>
      <c r="E238" s="136">
        <f>SUM(E218:E237)</f>
        <v>2471406.1481261151</v>
      </c>
      <c r="F238" s="136">
        <f>SUM(F218:F237)</f>
        <v>0</v>
      </c>
      <c r="G238" s="136">
        <f>SUM(G218:G237)</f>
        <v>0</v>
      </c>
      <c r="H238" s="136">
        <f t="shared" si="15"/>
        <v>16291897</v>
      </c>
    </row>
    <row r="239" spans="2:8">
      <c r="B239" s="330"/>
      <c r="C239" s="350"/>
      <c r="D239" s="350"/>
      <c r="E239" s="350"/>
      <c r="F239" s="350"/>
      <c r="G239" s="350"/>
      <c r="H239" s="350"/>
    </row>
    <row r="240" spans="2:8">
      <c r="B240" s="120" t="s">
        <v>11</v>
      </c>
      <c r="C240" s="121"/>
      <c r="D240" s="121"/>
      <c r="E240" s="121"/>
      <c r="F240" s="121"/>
      <c r="G240" s="121"/>
      <c r="H240" s="122">
        <f>H16</f>
        <v>4363987</v>
      </c>
    </row>
    <row r="241" spans="2:8" ht="61.5" customHeight="1" thickBot="1">
      <c r="B241" s="394" t="s">
        <v>231</v>
      </c>
      <c r="C241" s="394"/>
      <c r="D241" s="394"/>
      <c r="E241" s="394"/>
      <c r="F241" s="394"/>
      <c r="G241" s="394"/>
      <c r="H241" s="328"/>
    </row>
    <row r="242" spans="2:8" ht="14.4" thickBot="1">
      <c r="B242" s="124" t="s">
        <v>31</v>
      </c>
      <c r="C242" s="125" t="s">
        <v>25</v>
      </c>
      <c r="D242" s="125" t="s">
        <v>26</v>
      </c>
      <c r="E242" s="125" t="s">
        <v>27</v>
      </c>
      <c r="F242" s="125" t="s">
        <v>28</v>
      </c>
      <c r="G242" s="125" t="s">
        <v>29</v>
      </c>
      <c r="H242" s="126" t="s">
        <v>1</v>
      </c>
    </row>
    <row r="243" spans="2:8">
      <c r="B243" s="128" t="str">
        <f>$B$32</f>
        <v>Liberal Arts</v>
      </c>
      <c r="C243" s="136">
        <f t="shared" ref="C243:G258" si="17">$H$240*IF($H$25=0,0,C$25/$H$25)*IF(C$52=0,0,C32/C$52)</f>
        <v>899968.95758416946</v>
      </c>
      <c r="D243" s="136">
        <f t="shared" si="17"/>
        <v>609620.89357004641</v>
      </c>
      <c r="E243" s="136">
        <f t="shared" si="17"/>
        <v>118494.15046344376</v>
      </c>
      <c r="F243" s="136">
        <f t="shared" si="17"/>
        <v>0</v>
      </c>
      <c r="G243" s="136">
        <f t="shared" si="17"/>
        <v>0</v>
      </c>
      <c r="H243" s="136">
        <f>SUM(C243:G243)</f>
        <v>1628084.0016176596</v>
      </c>
    </row>
    <row r="244" spans="2:8">
      <c r="B244" s="128" t="str">
        <f>$B$33</f>
        <v>Science</v>
      </c>
      <c r="C244" s="139">
        <f t="shared" si="17"/>
        <v>279167.23129860137</v>
      </c>
      <c r="D244" s="139">
        <f t="shared" si="17"/>
        <v>232727.7055723849</v>
      </c>
      <c r="E244" s="139">
        <f t="shared" si="17"/>
        <v>39688.402203418511</v>
      </c>
      <c r="F244" s="139">
        <f t="shared" si="17"/>
        <v>0</v>
      </c>
      <c r="G244" s="139">
        <f t="shared" si="17"/>
        <v>0</v>
      </c>
      <c r="H244" s="139">
        <f t="shared" ref="H244:H263" si="18">SUM(C244:G244)</f>
        <v>551583.33907440479</v>
      </c>
    </row>
    <row r="245" spans="2:8">
      <c r="B245" s="128" t="str">
        <f>$B$34</f>
        <v>Fine Arts</v>
      </c>
      <c r="C245" s="139">
        <f t="shared" si="17"/>
        <v>123762.60031492505</v>
      </c>
      <c r="D245" s="139">
        <f t="shared" si="17"/>
        <v>48934.706180959103</v>
      </c>
      <c r="E245" s="139">
        <f t="shared" si="17"/>
        <v>713.82018351472141</v>
      </c>
      <c r="F245" s="139">
        <f t="shared" si="17"/>
        <v>0</v>
      </c>
      <c r="G245" s="139">
        <f t="shared" si="17"/>
        <v>0</v>
      </c>
      <c r="H245" s="139">
        <f t="shared" si="18"/>
        <v>173411.12667939888</v>
      </c>
    </row>
    <row r="246" spans="2:8">
      <c r="B246" s="128" t="str">
        <f>$B$35</f>
        <v>Teacher Education</v>
      </c>
      <c r="C246" s="139">
        <f t="shared" si="17"/>
        <v>9055.8000230432954</v>
      </c>
      <c r="D246" s="139">
        <f t="shared" si="17"/>
        <v>199816.71690558302</v>
      </c>
      <c r="E246" s="139">
        <f t="shared" si="17"/>
        <v>156183.85615302107</v>
      </c>
      <c r="F246" s="139">
        <f t="shared" si="17"/>
        <v>0</v>
      </c>
      <c r="G246" s="139">
        <f t="shared" si="17"/>
        <v>0</v>
      </c>
      <c r="H246" s="139">
        <f t="shared" si="18"/>
        <v>365056.37308164738</v>
      </c>
    </row>
    <row r="247" spans="2:8">
      <c r="B247" s="128" t="str">
        <f>$B$36</f>
        <v>Agriculture</v>
      </c>
      <c r="C247" s="139">
        <f t="shared" si="17"/>
        <v>0</v>
      </c>
      <c r="D247" s="139">
        <f t="shared" si="17"/>
        <v>0</v>
      </c>
      <c r="E247" s="139">
        <f t="shared" si="17"/>
        <v>0</v>
      </c>
      <c r="F247" s="139">
        <f t="shared" si="17"/>
        <v>0</v>
      </c>
      <c r="G247" s="139">
        <f t="shared" si="17"/>
        <v>0</v>
      </c>
      <c r="H247" s="139">
        <f t="shared" si="18"/>
        <v>0</v>
      </c>
    </row>
    <row r="248" spans="2:8">
      <c r="B248" s="128" t="str">
        <f>$B$37</f>
        <v>Engineering</v>
      </c>
      <c r="C248" s="139">
        <f t="shared" si="17"/>
        <v>74364.099012755527</v>
      </c>
      <c r="D248" s="139">
        <f t="shared" si="17"/>
        <v>225099.64843241186</v>
      </c>
      <c r="E248" s="139">
        <f t="shared" si="17"/>
        <v>14990.22385380915</v>
      </c>
      <c r="F248" s="139">
        <f t="shared" si="17"/>
        <v>0</v>
      </c>
      <c r="G248" s="139">
        <f t="shared" si="17"/>
        <v>0</v>
      </c>
      <c r="H248" s="139">
        <f t="shared" si="18"/>
        <v>314453.97129897657</v>
      </c>
    </row>
    <row r="249" spans="2:8">
      <c r="B249" s="128" t="str">
        <f>$B$38</f>
        <v>Home Economics</v>
      </c>
      <c r="C249" s="139">
        <f t="shared" si="17"/>
        <v>4048.4753044193558</v>
      </c>
      <c r="D249" s="139">
        <f t="shared" si="17"/>
        <v>34110.368720256789</v>
      </c>
      <c r="E249" s="139">
        <f t="shared" si="17"/>
        <v>0</v>
      </c>
      <c r="F249" s="139">
        <f t="shared" si="17"/>
        <v>0</v>
      </c>
      <c r="G249" s="139">
        <f t="shared" si="17"/>
        <v>0</v>
      </c>
      <c r="H249" s="139">
        <f t="shared" si="18"/>
        <v>38158.844024676146</v>
      </c>
    </row>
    <row r="250" spans="2:8">
      <c r="B250" s="128" t="str">
        <f>$B$39</f>
        <v>Law</v>
      </c>
      <c r="C250" s="139">
        <f t="shared" si="17"/>
        <v>0</v>
      </c>
      <c r="D250" s="139">
        <f t="shared" si="17"/>
        <v>0</v>
      </c>
      <c r="E250" s="139">
        <f t="shared" si="17"/>
        <v>0</v>
      </c>
      <c r="F250" s="139">
        <f t="shared" si="17"/>
        <v>0</v>
      </c>
      <c r="G250" s="139">
        <f t="shared" si="17"/>
        <v>0</v>
      </c>
      <c r="H250" s="139">
        <f t="shared" si="18"/>
        <v>0</v>
      </c>
    </row>
    <row r="251" spans="2:8">
      <c r="B251" s="128" t="str">
        <f>$B$40</f>
        <v>Social Service</v>
      </c>
      <c r="C251" s="139">
        <f t="shared" si="17"/>
        <v>4794.2470710229209</v>
      </c>
      <c r="D251" s="139">
        <f t="shared" si="17"/>
        <v>15256.114279946074</v>
      </c>
      <c r="E251" s="139">
        <f t="shared" si="17"/>
        <v>0</v>
      </c>
      <c r="F251" s="139">
        <f t="shared" si="17"/>
        <v>0</v>
      </c>
      <c r="G251" s="139">
        <f t="shared" si="17"/>
        <v>0</v>
      </c>
      <c r="H251" s="139">
        <f t="shared" si="18"/>
        <v>20050.361350968997</v>
      </c>
    </row>
    <row r="252" spans="2:8">
      <c r="B252" s="128" t="str">
        <f>$B$41</f>
        <v>Library Science</v>
      </c>
      <c r="C252" s="139">
        <f t="shared" si="17"/>
        <v>0</v>
      </c>
      <c r="D252" s="139">
        <f t="shared" si="17"/>
        <v>191.9008085527808</v>
      </c>
      <c r="E252" s="139">
        <f t="shared" si="17"/>
        <v>0</v>
      </c>
      <c r="F252" s="139">
        <f t="shared" si="17"/>
        <v>0</v>
      </c>
      <c r="G252" s="139">
        <f t="shared" si="17"/>
        <v>0</v>
      </c>
      <c r="H252" s="139">
        <f t="shared" si="18"/>
        <v>191.9008085527808</v>
      </c>
    </row>
    <row r="253" spans="2:8">
      <c r="B253" s="128" t="str">
        <f>$B$42</f>
        <v>Veterinary Science</v>
      </c>
      <c r="C253" s="139">
        <f t="shared" si="17"/>
        <v>0</v>
      </c>
      <c r="D253" s="139">
        <f t="shared" si="17"/>
        <v>0</v>
      </c>
      <c r="E253" s="139">
        <f t="shared" si="17"/>
        <v>0</v>
      </c>
      <c r="F253" s="139">
        <f t="shared" si="17"/>
        <v>0</v>
      </c>
      <c r="G253" s="139">
        <f t="shared" si="17"/>
        <v>0</v>
      </c>
      <c r="H253" s="139">
        <f t="shared" si="18"/>
        <v>0</v>
      </c>
    </row>
    <row r="254" spans="2:8">
      <c r="B254" s="128" t="str">
        <f>$B$43</f>
        <v>Vocational Training</v>
      </c>
      <c r="C254" s="139">
        <f t="shared" si="17"/>
        <v>0</v>
      </c>
      <c r="D254" s="139">
        <f t="shared" si="17"/>
        <v>0</v>
      </c>
      <c r="E254" s="139">
        <f t="shared" si="17"/>
        <v>0</v>
      </c>
      <c r="F254" s="139">
        <f t="shared" si="17"/>
        <v>0</v>
      </c>
      <c r="G254" s="139">
        <f t="shared" si="17"/>
        <v>0</v>
      </c>
      <c r="H254" s="139">
        <f t="shared" si="18"/>
        <v>0</v>
      </c>
    </row>
    <row r="255" spans="2:8">
      <c r="B255" s="128" t="str">
        <f>$B$44</f>
        <v>Physical Training</v>
      </c>
      <c r="C255" s="139">
        <f t="shared" si="17"/>
        <v>0</v>
      </c>
      <c r="D255" s="139">
        <f t="shared" si="17"/>
        <v>0</v>
      </c>
      <c r="E255" s="139">
        <f t="shared" si="17"/>
        <v>0</v>
      </c>
      <c r="F255" s="139">
        <f t="shared" si="17"/>
        <v>0</v>
      </c>
      <c r="G255" s="139">
        <f t="shared" si="17"/>
        <v>0</v>
      </c>
      <c r="H255" s="139">
        <f t="shared" si="18"/>
        <v>0</v>
      </c>
    </row>
    <row r="256" spans="2:8">
      <c r="B256" s="128" t="str">
        <f>$B$45</f>
        <v>Health Services</v>
      </c>
      <c r="C256" s="139">
        <f t="shared" si="17"/>
        <v>8842.7223754422776</v>
      </c>
      <c r="D256" s="139">
        <f t="shared" si="17"/>
        <v>53204.499171258474</v>
      </c>
      <c r="E256" s="139">
        <f t="shared" si="17"/>
        <v>8423.0781654737129</v>
      </c>
      <c r="F256" s="139">
        <f t="shared" si="17"/>
        <v>0</v>
      </c>
      <c r="G256" s="139">
        <f t="shared" si="17"/>
        <v>0</v>
      </c>
      <c r="H256" s="139">
        <f t="shared" si="18"/>
        <v>70470.299712174456</v>
      </c>
    </row>
    <row r="257" spans="2:9">
      <c r="B257" s="128" t="str">
        <f>$B$46</f>
        <v>Pharmacy</v>
      </c>
      <c r="C257" s="139">
        <f t="shared" si="17"/>
        <v>0</v>
      </c>
      <c r="D257" s="139">
        <f t="shared" si="17"/>
        <v>0</v>
      </c>
      <c r="E257" s="139">
        <f t="shared" si="17"/>
        <v>0</v>
      </c>
      <c r="F257" s="139">
        <f t="shared" si="17"/>
        <v>0</v>
      </c>
      <c r="G257" s="139">
        <f t="shared" si="17"/>
        <v>0</v>
      </c>
      <c r="H257" s="139">
        <f t="shared" si="18"/>
        <v>0</v>
      </c>
    </row>
    <row r="258" spans="2:9">
      <c r="B258" s="128" t="str">
        <f>$B$47</f>
        <v>Business Administration</v>
      </c>
      <c r="C258" s="139">
        <f t="shared" si="17"/>
        <v>122306.56972298474</v>
      </c>
      <c r="D258" s="139">
        <f t="shared" si="17"/>
        <v>564380.27795372833</v>
      </c>
      <c r="E258" s="139">
        <f t="shared" si="17"/>
        <v>323503.3071688718</v>
      </c>
      <c r="F258" s="139">
        <f t="shared" si="17"/>
        <v>0</v>
      </c>
      <c r="G258" s="139">
        <f t="shared" si="17"/>
        <v>0</v>
      </c>
      <c r="H258" s="139">
        <f t="shared" si="18"/>
        <v>1010190.1548455849</v>
      </c>
    </row>
    <row r="259" spans="2:9">
      <c r="B259" s="128" t="str">
        <f>$B$48</f>
        <v>Optometry</v>
      </c>
      <c r="C259" s="139">
        <f t="shared" ref="C259:G262" si="19">$H$240*IF($H$25=0,0,C$25/$H$25)*IF(C$52=0,0,C48/C$52)</f>
        <v>0</v>
      </c>
      <c r="D259" s="139">
        <f t="shared" si="19"/>
        <v>0</v>
      </c>
      <c r="E259" s="139">
        <f t="shared" si="19"/>
        <v>0</v>
      </c>
      <c r="F259" s="139">
        <f t="shared" si="19"/>
        <v>0</v>
      </c>
      <c r="G259" s="139">
        <f t="shared" si="19"/>
        <v>0</v>
      </c>
      <c r="H259" s="139">
        <f t="shared" si="18"/>
        <v>0</v>
      </c>
    </row>
    <row r="260" spans="2:9">
      <c r="B260" s="128" t="str">
        <f>$B$49</f>
        <v>Teacher Ed-Practice Teaching</v>
      </c>
      <c r="C260" s="139">
        <f t="shared" si="19"/>
        <v>0</v>
      </c>
      <c r="D260" s="139">
        <f t="shared" si="19"/>
        <v>10362.643661850163</v>
      </c>
      <c r="E260" s="139">
        <f t="shared" si="19"/>
        <v>0</v>
      </c>
      <c r="F260" s="139">
        <f t="shared" si="19"/>
        <v>0</v>
      </c>
      <c r="G260" s="139">
        <f t="shared" si="19"/>
        <v>0</v>
      </c>
      <c r="H260" s="139">
        <f t="shared" si="18"/>
        <v>10362.643661850163</v>
      </c>
    </row>
    <row r="261" spans="2:9">
      <c r="B261" s="128" t="str">
        <f>$B$50</f>
        <v>Technology</v>
      </c>
      <c r="C261" s="139">
        <f t="shared" si="19"/>
        <v>5184.8894249581226</v>
      </c>
      <c r="D261" s="139">
        <f t="shared" si="19"/>
        <v>50661.813457934135</v>
      </c>
      <c r="E261" s="139">
        <f t="shared" si="19"/>
        <v>0</v>
      </c>
      <c r="F261" s="139">
        <f t="shared" si="19"/>
        <v>0</v>
      </c>
      <c r="G261" s="139">
        <f t="shared" si="19"/>
        <v>0</v>
      </c>
      <c r="H261" s="139">
        <f t="shared" si="18"/>
        <v>55846.702882892256</v>
      </c>
    </row>
    <row r="262" spans="2:9">
      <c r="B262" s="128" t="str">
        <f>$B$51</f>
        <v>Nursing</v>
      </c>
      <c r="C262" s="139">
        <f t="shared" si="19"/>
        <v>4510.1435408882298</v>
      </c>
      <c r="D262" s="139">
        <f t="shared" si="19"/>
        <v>121617.13742032494</v>
      </c>
      <c r="E262" s="139">
        <f t="shared" si="19"/>
        <v>0</v>
      </c>
      <c r="F262" s="139">
        <f t="shared" si="19"/>
        <v>0</v>
      </c>
      <c r="G262" s="139">
        <f t="shared" si="19"/>
        <v>0</v>
      </c>
      <c r="H262" s="139">
        <f t="shared" si="18"/>
        <v>126127.28096121317</v>
      </c>
    </row>
    <row r="263" spans="2:9">
      <c r="B263" s="131" t="str">
        <f>$B$52</f>
        <v>Totals</v>
      </c>
      <c r="C263" s="136">
        <f>SUM(C243:C262)</f>
        <v>1536005.7356732104</v>
      </c>
      <c r="D263" s="136">
        <f>SUM(D243:D262)</f>
        <v>2165984.4261352369</v>
      </c>
      <c r="E263" s="136">
        <f>SUM(E243:E262)</f>
        <v>661996.83819155279</v>
      </c>
      <c r="F263" s="136">
        <f>SUM(F243:F262)</f>
        <v>0</v>
      </c>
      <c r="G263" s="136">
        <f>SUM(G243:G262)</f>
        <v>0</v>
      </c>
      <c r="H263" s="136">
        <f t="shared" si="18"/>
        <v>4363987</v>
      </c>
      <c r="I263" s="351"/>
    </row>
    <row r="264" spans="2:9">
      <c r="B264" s="401"/>
      <c r="C264" s="401"/>
      <c r="D264" s="401"/>
      <c r="E264" s="401"/>
      <c r="F264" s="401"/>
      <c r="G264" s="401"/>
      <c r="H264" s="402"/>
      <c r="I264" s="352"/>
    </row>
    <row r="265" spans="2:9">
      <c r="B265" s="120" t="s">
        <v>232</v>
      </c>
      <c r="C265" s="121"/>
      <c r="D265" s="121"/>
      <c r="E265" s="121"/>
      <c r="F265" s="121"/>
      <c r="G265" s="121"/>
      <c r="H265" s="122"/>
    </row>
    <row r="266" spans="2:9" ht="45" customHeight="1" thickBot="1">
      <c r="B266" s="382" t="s">
        <v>233</v>
      </c>
      <c r="C266" s="382"/>
      <c r="D266" s="382"/>
      <c r="E266" s="382"/>
      <c r="F266" s="382"/>
      <c r="G266" s="382"/>
      <c r="H266" s="382"/>
    </row>
    <row r="267" spans="2:9" ht="14.4" thickBot="1">
      <c r="B267" s="124" t="s">
        <v>31</v>
      </c>
      <c r="C267" s="125" t="s">
        <v>25</v>
      </c>
      <c r="D267" s="125" t="s">
        <v>26</v>
      </c>
      <c r="E267" s="125" t="s">
        <v>27</v>
      </c>
      <c r="F267" s="125" t="s">
        <v>28</v>
      </c>
      <c r="G267" s="125" t="s">
        <v>29</v>
      </c>
      <c r="H267" s="126" t="s">
        <v>1</v>
      </c>
    </row>
    <row r="268" spans="2:9">
      <c r="B268" s="128" t="str">
        <f>$B$32</f>
        <v>Liberal Arts</v>
      </c>
      <c r="C268" s="136">
        <f t="shared" ref="C268:G283" si="20">C243+C218+C193+C168+C116</f>
        <v>10730055.32166473</v>
      </c>
      <c r="D268" s="136">
        <f t="shared" si="20"/>
        <v>7773049.3655093862</v>
      </c>
      <c r="E268" s="136">
        <f t="shared" si="20"/>
        <v>3167552.0743424259</v>
      </c>
      <c r="F268" s="136">
        <f t="shared" si="20"/>
        <v>0</v>
      </c>
      <c r="G268" s="136">
        <f t="shared" si="20"/>
        <v>0</v>
      </c>
      <c r="H268" s="136">
        <f>SUM(C268:G268)</f>
        <v>21670656.761516541</v>
      </c>
    </row>
    <row r="269" spans="2:9">
      <c r="B269" s="128" t="str">
        <f>$B$33</f>
        <v>Science</v>
      </c>
      <c r="C269" s="139">
        <f t="shared" si="20"/>
        <v>3467163.6861310201</v>
      </c>
      <c r="D269" s="139">
        <f t="shared" si="20"/>
        <v>4289596.6022919482</v>
      </c>
      <c r="E269" s="139">
        <f t="shared" si="20"/>
        <v>2048962.7265217083</v>
      </c>
      <c r="F269" s="139">
        <f t="shared" si="20"/>
        <v>0</v>
      </c>
      <c r="G269" s="139">
        <f t="shared" si="20"/>
        <v>0</v>
      </c>
      <c r="H269" s="139">
        <f t="shared" ref="H269:H288" si="21">SUM(C269:G269)</f>
        <v>9805723.0149446763</v>
      </c>
    </row>
    <row r="270" spans="2:9">
      <c r="B270" s="128" t="str">
        <f>$B$34</f>
        <v>Fine Arts</v>
      </c>
      <c r="C270" s="139">
        <f t="shared" si="20"/>
        <v>1778368.6484467536</v>
      </c>
      <c r="D270" s="139">
        <f t="shared" si="20"/>
        <v>1163917.5905279182</v>
      </c>
      <c r="E270" s="139">
        <f t="shared" si="20"/>
        <v>70811.215634001986</v>
      </c>
      <c r="F270" s="139">
        <f t="shared" si="20"/>
        <v>0</v>
      </c>
      <c r="G270" s="139">
        <f t="shared" si="20"/>
        <v>0</v>
      </c>
      <c r="H270" s="139">
        <f t="shared" si="21"/>
        <v>3013097.4546086737</v>
      </c>
    </row>
    <row r="271" spans="2:9">
      <c r="B271" s="128" t="str">
        <f>$B$35</f>
        <v>Teacher Education</v>
      </c>
      <c r="C271" s="139">
        <f t="shared" si="20"/>
        <v>122613.50088035871</v>
      </c>
      <c r="D271" s="139">
        <f t="shared" si="20"/>
        <v>2323692.3201025096</v>
      </c>
      <c r="E271" s="139">
        <f t="shared" si="20"/>
        <v>2893970.7300011823</v>
      </c>
      <c r="F271" s="139">
        <f t="shared" si="20"/>
        <v>0</v>
      </c>
      <c r="G271" s="139">
        <f t="shared" si="20"/>
        <v>0</v>
      </c>
      <c r="H271" s="139">
        <f t="shared" si="21"/>
        <v>5340276.5509840511</v>
      </c>
    </row>
    <row r="272" spans="2:9">
      <c r="B272" s="128" t="str">
        <f>$B$36</f>
        <v>Agriculture</v>
      </c>
      <c r="C272" s="139">
        <f t="shared" si="20"/>
        <v>0</v>
      </c>
      <c r="D272" s="139">
        <f t="shared" si="20"/>
        <v>0</v>
      </c>
      <c r="E272" s="139">
        <f t="shared" si="20"/>
        <v>0</v>
      </c>
      <c r="F272" s="139">
        <f t="shared" si="20"/>
        <v>0</v>
      </c>
      <c r="G272" s="139">
        <f t="shared" si="20"/>
        <v>0</v>
      </c>
      <c r="H272" s="139">
        <f t="shared" si="21"/>
        <v>0</v>
      </c>
    </row>
    <row r="273" spans="2:9">
      <c r="B273" s="128" t="str">
        <f>$B$37</f>
        <v>Engineering</v>
      </c>
      <c r="C273" s="139">
        <f t="shared" si="20"/>
        <v>1845004.0287686982</v>
      </c>
      <c r="D273" s="139">
        <f t="shared" si="20"/>
        <v>6059963.9753386388</v>
      </c>
      <c r="E273" s="139">
        <f t="shared" si="20"/>
        <v>765366.11761992064</v>
      </c>
      <c r="F273" s="139">
        <f t="shared" si="20"/>
        <v>0</v>
      </c>
      <c r="G273" s="139">
        <f t="shared" si="20"/>
        <v>0</v>
      </c>
      <c r="H273" s="139">
        <f t="shared" si="21"/>
        <v>8670334.121727258</v>
      </c>
    </row>
    <row r="274" spans="2:9">
      <c r="B274" s="128" t="str">
        <f>$B$38</f>
        <v>Home Economics</v>
      </c>
      <c r="C274" s="139">
        <f t="shared" si="20"/>
        <v>77263.21875004709</v>
      </c>
      <c r="D274" s="139">
        <f t="shared" si="20"/>
        <v>665198.9369011852</v>
      </c>
      <c r="E274" s="139">
        <f t="shared" si="20"/>
        <v>0</v>
      </c>
      <c r="F274" s="139">
        <f t="shared" si="20"/>
        <v>0</v>
      </c>
      <c r="G274" s="139">
        <f t="shared" si="20"/>
        <v>0</v>
      </c>
      <c r="H274" s="139">
        <f t="shared" si="21"/>
        <v>742462.15565123223</v>
      </c>
    </row>
    <row r="275" spans="2:9">
      <c r="B275" s="128" t="str">
        <f>$B$39</f>
        <v>Law</v>
      </c>
      <c r="C275" s="139">
        <f t="shared" si="20"/>
        <v>0</v>
      </c>
      <c r="D275" s="139">
        <f t="shared" si="20"/>
        <v>0</v>
      </c>
      <c r="E275" s="139">
        <f t="shared" si="20"/>
        <v>0</v>
      </c>
      <c r="F275" s="139">
        <f t="shared" si="20"/>
        <v>0</v>
      </c>
      <c r="G275" s="139">
        <f t="shared" si="20"/>
        <v>0</v>
      </c>
      <c r="H275" s="139">
        <f t="shared" si="21"/>
        <v>0</v>
      </c>
    </row>
    <row r="276" spans="2:9">
      <c r="B276" s="128" t="str">
        <f>$B$40</f>
        <v>Social Service</v>
      </c>
      <c r="C276" s="139">
        <f t="shared" si="20"/>
        <v>131871.17202959658</v>
      </c>
      <c r="D276" s="139">
        <f t="shared" si="20"/>
        <v>497632.35319235368</v>
      </c>
      <c r="E276" s="139">
        <f t="shared" si="20"/>
        <v>0</v>
      </c>
      <c r="F276" s="139">
        <f t="shared" si="20"/>
        <v>0</v>
      </c>
      <c r="G276" s="139">
        <f t="shared" si="20"/>
        <v>0</v>
      </c>
      <c r="H276" s="139">
        <f t="shared" si="21"/>
        <v>629503.52522195026</v>
      </c>
    </row>
    <row r="277" spans="2:9">
      <c r="B277" s="128" t="str">
        <f>$B$41</f>
        <v>Library Science</v>
      </c>
      <c r="C277" s="139">
        <f t="shared" si="20"/>
        <v>0</v>
      </c>
      <c r="D277" s="139">
        <f t="shared" si="20"/>
        <v>16917.007244050415</v>
      </c>
      <c r="E277" s="139">
        <f t="shared" si="20"/>
        <v>0</v>
      </c>
      <c r="F277" s="139">
        <f t="shared" si="20"/>
        <v>0</v>
      </c>
      <c r="G277" s="139">
        <f t="shared" si="20"/>
        <v>0</v>
      </c>
      <c r="H277" s="139">
        <f t="shared" si="21"/>
        <v>16917.007244050415</v>
      </c>
    </row>
    <row r="278" spans="2:9">
      <c r="B278" s="128" t="str">
        <f>$B$42</f>
        <v>Veterinary Science</v>
      </c>
      <c r="C278" s="139">
        <f t="shared" si="20"/>
        <v>0</v>
      </c>
      <c r="D278" s="139">
        <f t="shared" si="20"/>
        <v>0</v>
      </c>
      <c r="E278" s="139">
        <f t="shared" si="20"/>
        <v>0</v>
      </c>
      <c r="F278" s="139">
        <f t="shared" si="20"/>
        <v>0</v>
      </c>
      <c r="G278" s="139">
        <f t="shared" si="20"/>
        <v>0</v>
      </c>
      <c r="H278" s="139">
        <f t="shared" si="21"/>
        <v>0</v>
      </c>
    </row>
    <row r="279" spans="2:9">
      <c r="B279" s="128" t="str">
        <f>$B$43</f>
        <v>Vocational Training</v>
      </c>
      <c r="C279" s="139">
        <f t="shared" si="20"/>
        <v>0</v>
      </c>
      <c r="D279" s="139">
        <f t="shared" si="20"/>
        <v>0</v>
      </c>
      <c r="E279" s="139">
        <f t="shared" si="20"/>
        <v>0</v>
      </c>
      <c r="F279" s="139">
        <f t="shared" si="20"/>
        <v>0</v>
      </c>
      <c r="G279" s="139">
        <f t="shared" si="20"/>
        <v>0</v>
      </c>
      <c r="H279" s="139">
        <f t="shared" si="21"/>
        <v>0</v>
      </c>
    </row>
    <row r="280" spans="2:9">
      <c r="B280" s="128" t="str">
        <f>$B$44</f>
        <v>Physical Training</v>
      </c>
      <c r="C280" s="139">
        <f t="shared" si="20"/>
        <v>0</v>
      </c>
      <c r="D280" s="139">
        <f t="shared" si="20"/>
        <v>0</v>
      </c>
      <c r="E280" s="139">
        <f t="shared" si="20"/>
        <v>0</v>
      </c>
      <c r="F280" s="139">
        <f t="shared" si="20"/>
        <v>0</v>
      </c>
      <c r="G280" s="139">
        <f t="shared" si="20"/>
        <v>0</v>
      </c>
      <c r="H280" s="139">
        <f t="shared" si="21"/>
        <v>0</v>
      </c>
    </row>
    <row r="281" spans="2:9">
      <c r="B281" s="128" t="str">
        <f>$B$45</f>
        <v>Health Services</v>
      </c>
      <c r="C281" s="139">
        <f t="shared" si="20"/>
        <v>123369.93395678732</v>
      </c>
      <c r="D281" s="139">
        <f t="shared" si="20"/>
        <v>656422.71639659116</v>
      </c>
      <c r="E281" s="139">
        <f t="shared" si="20"/>
        <v>397401.49220530584</v>
      </c>
      <c r="F281" s="139">
        <f t="shared" si="20"/>
        <v>0</v>
      </c>
      <c r="G281" s="139">
        <f t="shared" si="20"/>
        <v>0</v>
      </c>
      <c r="H281" s="139">
        <f t="shared" si="21"/>
        <v>1177194.1425586843</v>
      </c>
    </row>
    <row r="282" spans="2:9">
      <c r="B282" s="128" t="str">
        <f>$B$46</f>
        <v>Pharmacy</v>
      </c>
      <c r="C282" s="139">
        <f t="shared" si="20"/>
        <v>0</v>
      </c>
      <c r="D282" s="139">
        <f t="shared" si="20"/>
        <v>0</v>
      </c>
      <c r="E282" s="139">
        <f t="shared" si="20"/>
        <v>0</v>
      </c>
      <c r="F282" s="139">
        <f t="shared" si="20"/>
        <v>0</v>
      </c>
      <c r="G282" s="139">
        <f t="shared" si="20"/>
        <v>0</v>
      </c>
      <c r="H282" s="139">
        <f t="shared" si="21"/>
        <v>0</v>
      </c>
    </row>
    <row r="283" spans="2:9">
      <c r="B283" s="128" t="str">
        <f>$B$47</f>
        <v>Business Administration</v>
      </c>
      <c r="C283" s="139">
        <f t="shared" si="20"/>
        <v>2026943.9846657664</v>
      </c>
      <c r="D283" s="139">
        <f t="shared" si="20"/>
        <v>7570697.3738519521</v>
      </c>
      <c r="E283" s="139">
        <f t="shared" si="20"/>
        <v>5515754.6555175995</v>
      </c>
      <c r="F283" s="139">
        <f t="shared" si="20"/>
        <v>0</v>
      </c>
      <c r="G283" s="139">
        <f t="shared" si="20"/>
        <v>0</v>
      </c>
      <c r="H283" s="139">
        <f t="shared" si="21"/>
        <v>15113396.014035318</v>
      </c>
    </row>
    <row r="284" spans="2:9">
      <c r="B284" s="128" t="str">
        <f>$B$48</f>
        <v>Optometry</v>
      </c>
      <c r="C284" s="139">
        <f t="shared" ref="C284:G287" si="22">C259+C234+C209+C184+C132</f>
        <v>0</v>
      </c>
      <c r="D284" s="139">
        <f t="shared" si="22"/>
        <v>0</v>
      </c>
      <c r="E284" s="139">
        <f t="shared" si="22"/>
        <v>0</v>
      </c>
      <c r="F284" s="139">
        <f t="shared" si="22"/>
        <v>0</v>
      </c>
      <c r="G284" s="139">
        <f t="shared" si="22"/>
        <v>0</v>
      </c>
      <c r="H284" s="139">
        <f t="shared" si="21"/>
        <v>0</v>
      </c>
    </row>
    <row r="285" spans="2:9">
      <c r="B285" s="128" t="str">
        <f>$B$49</f>
        <v>Teacher Ed-Practice Teaching</v>
      </c>
      <c r="C285" s="139">
        <f t="shared" si="22"/>
        <v>0</v>
      </c>
      <c r="D285" s="139">
        <f t="shared" si="22"/>
        <v>448275.82642866852</v>
      </c>
      <c r="E285" s="139">
        <f t="shared" si="22"/>
        <v>0</v>
      </c>
      <c r="F285" s="139">
        <f t="shared" si="22"/>
        <v>0</v>
      </c>
      <c r="G285" s="139">
        <f t="shared" si="22"/>
        <v>0</v>
      </c>
      <c r="H285" s="139">
        <f t="shared" si="21"/>
        <v>448275.82642866852</v>
      </c>
    </row>
    <row r="286" spans="2:9">
      <c r="B286" s="128" t="str">
        <f>$B$50</f>
        <v>Technology</v>
      </c>
      <c r="C286" s="139">
        <f t="shared" si="22"/>
        <v>107095.16230163194</v>
      </c>
      <c r="D286" s="139">
        <f t="shared" si="22"/>
        <v>746716.14447757881</v>
      </c>
      <c r="E286" s="139">
        <f t="shared" si="22"/>
        <v>0</v>
      </c>
      <c r="F286" s="139">
        <f t="shared" si="22"/>
        <v>0</v>
      </c>
      <c r="G286" s="139">
        <f t="shared" si="22"/>
        <v>0</v>
      </c>
      <c r="H286" s="139">
        <f t="shared" si="21"/>
        <v>853811.30677921069</v>
      </c>
    </row>
    <row r="287" spans="2:9">
      <c r="B287" s="128" t="str">
        <f>$B$51</f>
        <v>Nursing</v>
      </c>
      <c r="C287" s="139">
        <f t="shared" si="22"/>
        <v>41986.650260547292</v>
      </c>
      <c r="D287" s="139">
        <f t="shared" si="22"/>
        <v>1727970.2775962492</v>
      </c>
      <c r="E287" s="139">
        <f t="shared" si="22"/>
        <v>0</v>
      </c>
      <c r="F287" s="139">
        <f t="shared" si="22"/>
        <v>0</v>
      </c>
      <c r="G287" s="139">
        <f t="shared" si="22"/>
        <v>0</v>
      </c>
      <c r="H287" s="139">
        <f t="shared" si="21"/>
        <v>1769956.9278567964</v>
      </c>
    </row>
    <row r="288" spans="2:9">
      <c r="B288" s="131" t="str">
        <f>$B$52</f>
        <v>Totals</v>
      </c>
      <c r="C288" s="136">
        <f>SUM(C268:C287)</f>
        <v>20451735.307855941</v>
      </c>
      <c r="D288" s="136">
        <f>SUM(D268:D287)</f>
        <v>33940050.48985903</v>
      </c>
      <c r="E288" s="136">
        <f>SUM(E268:E287)</f>
        <v>14859819.011842143</v>
      </c>
      <c r="F288" s="136">
        <f>SUM(F268:F287)</f>
        <v>0</v>
      </c>
      <c r="G288" s="136">
        <f>SUM(G268:G287)</f>
        <v>0</v>
      </c>
      <c r="H288" s="136">
        <f t="shared" si="21"/>
        <v>69251604.80955711</v>
      </c>
      <c r="I288" s="353"/>
    </row>
    <row r="289" spans="2:8">
      <c r="H289" s="140"/>
    </row>
    <row r="290" spans="2:8">
      <c r="B290" s="120" t="s">
        <v>222</v>
      </c>
      <c r="C290" s="121"/>
      <c r="D290" s="121"/>
      <c r="E290" s="121"/>
      <c r="F290" s="121"/>
      <c r="G290" s="121"/>
      <c r="H290" s="122"/>
    </row>
    <row r="291" spans="2:8" ht="30" customHeight="1" thickBot="1">
      <c r="B291" s="382" t="s">
        <v>234</v>
      </c>
      <c r="C291" s="382"/>
      <c r="D291" s="382"/>
      <c r="E291" s="382"/>
      <c r="F291" s="382"/>
      <c r="G291" s="382"/>
      <c r="H291" s="382"/>
    </row>
    <row r="292" spans="2:8" ht="14.4" thickBot="1">
      <c r="B292" s="124" t="s">
        <v>31</v>
      </c>
      <c r="C292" s="125" t="s">
        <v>25</v>
      </c>
      <c r="D292" s="125" t="s">
        <v>26</v>
      </c>
      <c r="E292" s="125" t="s">
        <v>27</v>
      </c>
      <c r="F292" s="125" t="s">
        <v>28</v>
      </c>
      <c r="G292" s="125" t="s">
        <v>29</v>
      </c>
      <c r="H292" s="126" t="s">
        <v>1</v>
      </c>
    </row>
    <row r="293" spans="2:8">
      <c r="B293" s="128" t="str">
        <f>$B$32</f>
        <v>Liberal Arts</v>
      </c>
      <c r="C293" s="134">
        <f t="shared" ref="C293:H308" si="23">IF(C32=0,0,C268/C32)</f>
        <v>423.40996455152435</v>
      </c>
      <c r="D293" s="134">
        <f t="shared" si="23"/>
        <v>611.7139659643808</v>
      </c>
      <c r="E293" s="134">
        <f t="shared" si="23"/>
        <v>1272.1092668041872</v>
      </c>
      <c r="F293" s="134">
        <f t="shared" si="23"/>
        <v>0</v>
      </c>
      <c r="G293" s="135">
        <f t="shared" si="23"/>
        <v>0</v>
      </c>
      <c r="H293" s="136">
        <f t="shared" si="23"/>
        <v>534.56318018492175</v>
      </c>
    </row>
    <row r="294" spans="2:8">
      <c r="B294" s="128" t="str">
        <f>$B$33</f>
        <v>Science</v>
      </c>
      <c r="C294" s="137">
        <f t="shared" si="23"/>
        <v>441.05885843162702</v>
      </c>
      <c r="D294" s="137">
        <f t="shared" si="23"/>
        <v>884.27058385733835</v>
      </c>
      <c r="E294" s="137">
        <f t="shared" si="23"/>
        <v>2456.7898399540868</v>
      </c>
      <c r="F294" s="137">
        <f t="shared" si="23"/>
        <v>0</v>
      </c>
      <c r="G294" s="138">
        <f t="shared" si="23"/>
        <v>0</v>
      </c>
      <c r="H294" s="139">
        <f t="shared" si="23"/>
        <v>723.8832876823177</v>
      </c>
    </row>
    <row r="295" spans="2:8">
      <c r="B295" s="128" t="str">
        <f>$B$34</f>
        <v>Fine Arts</v>
      </c>
      <c r="C295" s="137">
        <f t="shared" si="23"/>
        <v>510.2922951066725</v>
      </c>
      <c r="D295" s="137">
        <f t="shared" si="23"/>
        <v>1141.095676988155</v>
      </c>
      <c r="E295" s="137">
        <f t="shared" si="23"/>
        <v>4720.7477089334661</v>
      </c>
      <c r="F295" s="137">
        <f t="shared" si="23"/>
        <v>0</v>
      </c>
      <c r="G295" s="138">
        <f t="shared" si="23"/>
        <v>0</v>
      </c>
      <c r="H295" s="139">
        <f t="shared" si="23"/>
        <v>666.61448110811364</v>
      </c>
    </row>
    <row r="296" spans="2:8">
      <c r="B296" s="128" t="str">
        <f>$B$35</f>
        <v>Teacher Education</v>
      </c>
      <c r="C296" s="137">
        <f t="shared" si="23"/>
        <v>480.83725835434791</v>
      </c>
      <c r="D296" s="137">
        <f t="shared" si="23"/>
        <v>557.90932055282337</v>
      </c>
      <c r="E296" s="137">
        <f t="shared" si="23"/>
        <v>881.77048446105493</v>
      </c>
      <c r="F296" s="137">
        <f t="shared" si="23"/>
        <v>0</v>
      </c>
      <c r="G296" s="138">
        <f t="shared" si="23"/>
        <v>0</v>
      </c>
      <c r="H296" s="139">
        <f t="shared" si="23"/>
        <v>693.36231511088693</v>
      </c>
    </row>
    <row r="297" spans="2:8">
      <c r="B297" s="128" t="str">
        <f>$B$36</f>
        <v>Agriculture</v>
      </c>
      <c r="C297" s="137">
        <f t="shared" si="23"/>
        <v>0</v>
      </c>
      <c r="D297" s="137">
        <f t="shared" si="23"/>
        <v>0</v>
      </c>
      <c r="E297" s="137">
        <f t="shared" si="23"/>
        <v>0</v>
      </c>
      <c r="F297" s="137">
        <f t="shared" si="23"/>
        <v>0</v>
      </c>
      <c r="G297" s="138">
        <f t="shared" si="23"/>
        <v>0</v>
      </c>
      <c r="H297" s="139">
        <f t="shared" si="23"/>
        <v>0</v>
      </c>
    </row>
    <row r="298" spans="2:8">
      <c r="B298" s="128" t="str">
        <f>$B$37</f>
        <v>Engineering</v>
      </c>
      <c r="C298" s="137">
        <f t="shared" si="23"/>
        <v>881.09074917320834</v>
      </c>
      <c r="D298" s="137">
        <f t="shared" si="23"/>
        <v>1291.5524244114745</v>
      </c>
      <c r="E298" s="137">
        <f t="shared" si="23"/>
        <v>2429.7337067299068</v>
      </c>
      <c r="F298" s="137">
        <f t="shared" si="23"/>
        <v>0</v>
      </c>
      <c r="G298" s="138">
        <f t="shared" si="23"/>
        <v>0</v>
      </c>
      <c r="H298" s="139">
        <f t="shared" si="23"/>
        <v>1221.0018478703362</v>
      </c>
    </row>
    <row r="299" spans="2:8">
      <c r="B299" s="128" t="str">
        <f>$B$38</f>
        <v>Home Economics</v>
      </c>
      <c r="C299" s="137">
        <f t="shared" si="23"/>
        <v>677.7475328951499</v>
      </c>
      <c r="D299" s="137">
        <f t="shared" si="23"/>
        <v>935.58218973443763</v>
      </c>
      <c r="E299" s="137">
        <f t="shared" si="23"/>
        <v>0</v>
      </c>
      <c r="F299" s="137">
        <f t="shared" si="23"/>
        <v>0</v>
      </c>
      <c r="G299" s="138">
        <f t="shared" si="23"/>
        <v>0</v>
      </c>
      <c r="H299" s="139">
        <f t="shared" si="23"/>
        <v>899.9541280620997</v>
      </c>
    </row>
    <row r="300" spans="2:8">
      <c r="B300" s="128" t="str">
        <f>$B$39</f>
        <v>Law</v>
      </c>
      <c r="C300" s="137">
        <f t="shared" si="23"/>
        <v>0</v>
      </c>
      <c r="D300" s="137">
        <f t="shared" si="23"/>
        <v>0</v>
      </c>
      <c r="E300" s="137">
        <f t="shared" si="23"/>
        <v>0</v>
      </c>
      <c r="F300" s="137">
        <f t="shared" si="23"/>
        <v>0</v>
      </c>
      <c r="G300" s="138">
        <f t="shared" si="23"/>
        <v>0</v>
      </c>
      <c r="H300" s="139">
        <f t="shared" si="23"/>
        <v>0</v>
      </c>
    </row>
    <row r="301" spans="2:8">
      <c r="B301" s="128" t="str">
        <f>$B$40</f>
        <v>Social Service</v>
      </c>
      <c r="C301" s="137">
        <f t="shared" si="23"/>
        <v>976.82349651553022</v>
      </c>
      <c r="D301" s="137">
        <f t="shared" si="23"/>
        <v>1564.881613812433</v>
      </c>
      <c r="E301" s="137">
        <f t="shared" si="23"/>
        <v>0</v>
      </c>
      <c r="F301" s="137">
        <f t="shared" si="23"/>
        <v>0</v>
      </c>
      <c r="G301" s="138">
        <f t="shared" si="23"/>
        <v>0</v>
      </c>
      <c r="H301" s="139">
        <f t="shared" si="23"/>
        <v>1389.6325060087202</v>
      </c>
    </row>
    <row r="302" spans="2:8">
      <c r="B302" s="128" t="str">
        <f>$B$41</f>
        <v>Library Science</v>
      </c>
      <c r="C302" s="137">
        <f t="shared" si="23"/>
        <v>0</v>
      </c>
      <c r="D302" s="137">
        <f t="shared" si="23"/>
        <v>4229.2518110126039</v>
      </c>
      <c r="E302" s="137">
        <f t="shared" si="23"/>
        <v>0</v>
      </c>
      <c r="F302" s="137">
        <f t="shared" si="23"/>
        <v>0</v>
      </c>
      <c r="G302" s="138">
        <f t="shared" si="23"/>
        <v>0</v>
      </c>
      <c r="H302" s="139">
        <f t="shared" si="23"/>
        <v>4229.2518110126039</v>
      </c>
    </row>
    <row r="303" spans="2:8">
      <c r="B303" s="128" t="str">
        <f>$B$42</f>
        <v>Veterinary Science</v>
      </c>
      <c r="C303" s="137">
        <f t="shared" si="23"/>
        <v>0</v>
      </c>
      <c r="D303" s="137">
        <f t="shared" si="23"/>
        <v>0</v>
      </c>
      <c r="E303" s="137">
        <f t="shared" si="23"/>
        <v>0</v>
      </c>
      <c r="F303" s="137">
        <f t="shared" si="23"/>
        <v>0</v>
      </c>
      <c r="G303" s="138">
        <f t="shared" si="23"/>
        <v>0</v>
      </c>
      <c r="H303" s="139">
        <f t="shared" si="23"/>
        <v>0</v>
      </c>
    </row>
    <row r="304" spans="2:8">
      <c r="B304" s="128" t="str">
        <f>$B$43</f>
        <v>Vocational Training</v>
      </c>
      <c r="C304" s="137">
        <f t="shared" si="23"/>
        <v>0</v>
      </c>
      <c r="D304" s="137">
        <f t="shared" si="23"/>
        <v>0</v>
      </c>
      <c r="E304" s="137">
        <f t="shared" si="23"/>
        <v>0</v>
      </c>
      <c r="F304" s="137">
        <f t="shared" si="23"/>
        <v>0</v>
      </c>
      <c r="G304" s="138">
        <f t="shared" si="23"/>
        <v>0</v>
      </c>
      <c r="H304" s="139">
        <f t="shared" si="23"/>
        <v>0</v>
      </c>
    </row>
    <row r="305" spans="2:9">
      <c r="B305" s="128" t="str">
        <f>$B$44</f>
        <v>Physical Training</v>
      </c>
      <c r="C305" s="137">
        <f t="shared" si="23"/>
        <v>0</v>
      </c>
      <c r="D305" s="137">
        <f t="shared" si="23"/>
        <v>0</v>
      </c>
      <c r="E305" s="137">
        <f t="shared" si="23"/>
        <v>0</v>
      </c>
      <c r="F305" s="137">
        <f t="shared" si="23"/>
        <v>0</v>
      </c>
      <c r="G305" s="138">
        <f t="shared" si="23"/>
        <v>0</v>
      </c>
      <c r="H305" s="139">
        <f t="shared" si="23"/>
        <v>0</v>
      </c>
    </row>
    <row r="306" spans="2:9">
      <c r="B306" s="128" t="str">
        <f>$B$45</f>
        <v>Health Services</v>
      </c>
      <c r="C306" s="137">
        <f t="shared" si="23"/>
        <v>495.46158215577236</v>
      </c>
      <c r="D306" s="137">
        <f t="shared" si="23"/>
        <v>591.90506437925262</v>
      </c>
      <c r="E306" s="137">
        <f t="shared" si="23"/>
        <v>2245.2061706514455</v>
      </c>
      <c r="F306" s="137">
        <f t="shared" si="23"/>
        <v>0</v>
      </c>
      <c r="G306" s="138">
        <f t="shared" si="23"/>
        <v>0</v>
      </c>
      <c r="H306" s="139">
        <f t="shared" si="23"/>
        <v>766.90172153660217</v>
      </c>
    </row>
    <row r="307" spans="2:9">
      <c r="B307" s="128" t="str">
        <f>$B$46</f>
        <v>Pharmacy</v>
      </c>
      <c r="C307" s="137">
        <f t="shared" si="23"/>
        <v>0</v>
      </c>
      <c r="D307" s="137">
        <f t="shared" si="23"/>
        <v>0</v>
      </c>
      <c r="E307" s="137">
        <f t="shared" si="23"/>
        <v>0</v>
      </c>
      <c r="F307" s="137">
        <f t="shared" si="23"/>
        <v>0</v>
      </c>
      <c r="G307" s="138">
        <f t="shared" si="23"/>
        <v>0</v>
      </c>
      <c r="H307" s="139">
        <f t="shared" si="23"/>
        <v>0</v>
      </c>
    </row>
    <row r="308" spans="2:9">
      <c r="B308" s="128" t="str">
        <f>$B$47</f>
        <v>Business Administration</v>
      </c>
      <c r="C308" s="137">
        <f t="shared" si="23"/>
        <v>588.54354955451981</v>
      </c>
      <c r="D308" s="137">
        <f t="shared" si="23"/>
        <v>643.54788965079501</v>
      </c>
      <c r="E308" s="137">
        <f t="shared" si="23"/>
        <v>811.37903140888488</v>
      </c>
      <c r="F308" s="137">
        <f t="shared" si="23"/>
        <v>0</v>
      </c>
      <c r="G308" s="138">
        <f t="shared" si="23"/>
        <v>0</v>
      </c>
      <c r="H308" s="139">
        <f t="shared" si="23"/>
        <v>686.78524102677989</v>
      </c>
    </row>
    <row r="309" spans="2:9">
      <c r="B309" s="128" t="str">
        <f>$B$48</f>
        <v>Optometry</v>
      </c>
      <c r="C309" s="137">
        <f t="shared" ref="C309:H313" si="24">IF(C48=0,0,C284/C48)</f>
        <v>0</v>
      </c>
      <c r="D309" s="137">
        <f t="shared" si="24"/>
        <v>0</v>
      </c>
      <c r="E309" s="137">
        <f t="shared" si="24"/>
        <v>0</v>
      </c>
      <c r="F309" s="137">
        <f t="shared" si="24"/>
        <v>0</v>
      </c>
      <c r="G309" s="138">
        <f t="shared" si="24"/>
        <v>0</v>
      </c>
      <c r="H309" s="139">
        <f t="shared" si="24"/>
        <v>0</v>
      </c>
    </row>
    <row r="310" spans="2:9">
      <c r="B310" s="128" t="str">
        <f>$B$49</f>
        <v>Teacher Ed-Practice Teaching</v>
      </c>
      <c r="C310" s="137">
        <f t="shared" si="24"/>
        <v>0</v>
      </c>
      <c r="D310" s="137">
        <f t="shared" si="24"/>
        <v>2075.3510482808729</v>
      </c>
      <c r="E310" s="137">
        <f t="shared" si="24"/>
        <v>0</v>
      </c>
      <c r="F310" s="137">
        <f t="shared" si="24"/>
        <v>0</v>
      </c>
      <c r="G310" s="138">
        <f t="shared" si="24"/>
        <v>0</v>
      </c>
      <c r="H310" s="139">
        <f t="shared" si="24"/>
        <v>2075.3510482808729</v>
      </c>
    </row>
    <row r="311" spans="2:9">
      <c r="B311" s="128" t="str">
        <f>$B$50</f>
        <v>Technology</v>
      </c>
      <c r="C311" s="137">
        <f t="shared" si="24"/>
        <v>733.52850891528726</v>
      </c>
      <c r="D311" s="137">
        <f t="shared" si="24"/>
        <v>707.1175610583133</v>
      </c>
      <c r="E311" s="137">
        <f t="shared" si="24"/>
        <v>0</v>
      </c>
      <c r="F311" s="137">
        <f t="shared" si="24"/>
        <v>0</v>
      </c>
      <c r="G311" s="138">
        <f t="shared" si="24"/>
        <v>0</v>
      </c>
      <c r="H311" s="139">
        <f t="shared" si="24"/>
        <v>710.3255464053334</v>
      </c>
    </row>
    <row r="312" spans="2:9">
      <c r="B312" s="128" t="str">
        <f>$B$51</f>
        <v>Nursing</v>
      </c>
      <c r="C312" s="137">
        <f t="shared" si="24"/>
        <v>330.60354535864008</v>
      </c>
      <c r="D312" s="137">
        <f t="shared" si="24"/>
        <v>681.64507991962432</v>
      </c>
      <c r="E312" s="137">
        <f t="shared" si="24"/>
        <v>0</v>
      </c>
      <c r="F312" s="137">
        <f t="shared" si="24"/>
        <v>0</v>
      </c>
      <c r="G312" s="138">
        <f t="shared" si="24"/>
        <v>0</v>
      </c>
      <c r="H312" s="139">
        <f t="shared" si="24"/>
        <v>664.89741842854801</v>
      </c>
    </row>
    <row r="313" spans="2:9">
      <c r="B313" s="131" t="str">
        <f>$B$52</f>
        <v>Totals</v>
      </c>
      <c r="C313" s="136">
        <f t="shared" si="24"/>
        <v>472.85062674225333</v>
      </c>
      <c r="D313" s="136">
        <f t="shared" si="24"/>
        <v>751.75091897446248</v>
      </c>
      <c r="E313" s="136">
        <f t="shared" si="24"/>
        <v>1068.2063842888465</v>
      </c>
      <c r="F313" s="136">
        <f t="shared" si="24"/>
        <v>0</v>
      </c>
      <c r="G313" s="136">
        <f t="shared" si="24"/>
        <v>0</v>
      </c>
      <c r="H313" s="136">
        <f t="shared" si="24"/>
        <v>676.87350147645031</v>
      </c>
      <c r="I313" s="351"/>
    </row>
    <row r="315" spans="2:9">
      <c r="B315" s="120" t="s">
        <v>37</v>
      </c>
      <c r="C315" s="121"/>
      <c r="D315" s="121"/>
      <c r="E315" s="121"/>
      <c r="F315" s="121"/>
      <c r="G315" s="121"/>
      <c r="H315" s="122"/>
    </row>
    <row r="316" spans="2:9" ht="55.5" customHeight="1" thickBot="1">
      <c r="B316" s="382" t="s">
        <v>235</v>
      </c>
      <c r="C316" s="382"/>
      <c r="D316" s="382"/>
      <c r="E316" s="382"/>
      <c r="F316" s="382"/>
      <c r="G316" s="382"/>
      <c r="H316" s="382"/>
    </row>
    <row r="317" spans="2:9" ht="14.4" thickBot="1">
      <c r="B317" s="124" t="s">
        <v>31</v>
      </c>
      <c r="C317" s="125" t="s">
        <v>25</v>
      </c>
      <c r="D317" s="125" t="s">
        <v>26</v>
      </c>
      <c r="E317" s="125" t="s">
        <v>27</v>
      </c>
      <c r="F317" s="125" t="s">
        <v>28</v>
      </c>
      <c r="G317" s="125" t="s">
        <v>29</v>
      </c>
      <c r="H317" s="126" t="s">
        <v>1</v>
      </c>
    </row>
    <row r="318" spans="2:9">
      <c r="B318" s="128" t="str">
        <f>$B$32</f>
        <v>Liberal Arts</v>
      </c>
      <c r="C318" s="129">
        <f t="shared" ref="C318:H318" si="25">IF($C$293=0,"",C293/$C$293)</f>
        <v>1</v>
      </c>
      <c r="D318" s="129">
        <f t="shared" si="25"/>
        <v>1.444732096969678</v>
      </c>
      <c r="E318" s="129">
        <f t="shared" si="25"/>
        <v>3.0044386606526956</v>
      </c>
      <c r="F318" s="129">
        <f t="shared" si="25"/>
        <v>0</v>
      </c>
      <c r="G318" s="129">
        <f t="shared" si="25"/>
        <v>0</v>
      </c>
      <c r="H318" s="129">
        <f t="shared" si="25"/>
        <v>1.2625191302503493</v>
      </c>
    </row>
    <row r="319" spans="2:9">
      <c r="B319" s="128" t="str">
        <f>$B$33</f>
        <v>Science</v>
      </c>
      <c r="C319" s="129">
        <f t="shared" ref="C319:H334" si="26">IF($C$293=0,"",C294/$C$293)</f>
        <v>1.0416827551491292</v>
      </c>
      <c r="D319" s="129">
        <f t="shared" si="26"/>
        <v>2.0884501024768216</v>
      </c>
      <c r="E319" s="129">
        <f t="shared" si="26"/>
        <v>5.8023902261164721</v>
      </c>
      <c r="F319" s="129">
        <f t="shared" si="26"/>
        <v>0</v>
      </c>
      <c r="G319" s="129">
        <f t="shared" si="26"/>
        <v>0</v>
      </c>
      <c r="H319" s="129">
        <f t="shared" si="26"/>
        <v>1.7096510434020007</v>
      </c>
    </row>
    <row r="320" spans="2:9">
      <c r="B320" s="128" t="str">
        <f>$B$34</f>
        <v>Fine Arts</v>
      </c>
      <c r="C320" s="129">
        <f t="shared" si="26"/>
        <v>1.2051967072791352</v>
      </c>
      <c r="D320" s="129">
        <f t="shared" si="26"/>
        <v>2.6950137514992192</v>
      </c>
      <c r="E320" s="129">
        <f t="shared" si="26"/>
        <v>11.149354299995467</v>
      </c>
      <c r="F320" s="129">
        <f t="shared" si="26"/>
        <v>0</v>
      </c>
      <c r="G320" s="129">
        <f t="shared" si="26"/>
        <v>0</v>
      </c>
      <c r="H320" s="129">
        <f t="shared" si="26"/>
        <v>1.5743948818356019</v>
      </c>
    </row>
    <row r="321" spans="2:8">
      <c r="B321" s="128" t="str">
        <f>$B$35</f>
        <v>Teacher Education</v>
      </c>
      <c r="C321" s="129">
        <f t="shared" si="26"/>
        <v>1.1356304730892446</v>
      </c>
      <c r="D321" s="129">
        <f t="shared" si="26"/>
        <v>1.3176575122500027</v>
      </c>
      <c r="E321" s="129">
        <f t="shared" si="26"/>
        <v>2.0825454247280786</v>
      </c>
      <c r="F321" s="129">
        <f t="shared" si="26"/>
        <v>0</v>
      </c>
      <c r="G321" s="129">
        <f t="shared" si="26"/>
        <v>0</v>
      </c>
      <c r="H321" s="129">
        <f t="shared" si="26"/>
        <v>1.6375673062992175</v>
      </c>
    </row>
    <row r="322" spans="2:8">
      <c r="B322" s="128" t="str">
        <f>$B$36</f>
        <v>Agriculture</v>
      </c>
      <c r="C322" s="129">
        <f t="shared" si="26"/>
        <v>0</v>
      </c>
      <c r="D322" s="129">
        <f t="shared" si="26"/>
        <v>0</v>
      </c>
      <c r="E322" s="129">
        <f t="shared" si="26"/>
        <v>0</v>
      </c>
      <c r="F322" s="129">
        <f t="shared" si="26"/>
        <v>0</v>
      </c>
      <c r="G322" s="129">
        <f t="shared" si="26"/>
        <v>0</v>
      </c>
      <c r="H322" s="129">
        <f t="shared" si="26"/>
        <v>0</v>
      </c>
    </row>
    <row r="323" spans="2:8">
      <c r="B323" s="128" t="str">
        <f>$B$37</f>
        <v>Engineering</v>
      </c>
      <c r="C323" s="129">
        <f t="shared" si="26"/>
        <v>2.0809400414240589</v>
      </c>
      <c r="D323" s="129">
        <f t="shared" si="26"/>
        <v>3.0503590669612279</v>
      </c>
      <c r="E323" s="129">
        <f t="shared" si="26"/>
        <v>5.738489667581347</v>
      </c>
      <c r="F323" s="129">
        <f t="shared" si="26"/>
        <v>0</v>
      </c>
      <c r="G323" s="129">
        <f t="shared" si="26"/>
        <v>0</v>
      </c>
      <c r="H323" s="129">
        <f t="shared" si="26"/>
        <v>2.8837343239279236</v>
      </c>
    </row>
    <row r="324" spans="2:8">
      <c r="B324" s="128" t="str">
        <f>$B$38</f>
        <v>Home Economics</v>
      </c>
      <c r="C324" s="129">
        <f t="shared" si="26"/>
        <v>1.6006886696986922</v>
      </c>
      <c r="D324" s="129">
        <f t="shared" si="26"/>
        <v>2.2096366832684389</v>
      </c>
      <c r="E324" s="129">
        <f t="shared" si="26"/>
        <v>0</v>
      </c>
      <c r="F324" s="129">
        <f t="shared" si="26"/>
        <v>0</v>
      </c>
      <c r="G324" s="129">
        <f t="shared" si="26"/>
        <v>0</v>
      </c>
      <c r="H324" s="129">
        <f t="shared" si="26"/>
        <v>2.125491139575165</v>
      </c>
    </row>
    <row r="325" spans="2:8">
      <c r="B325" s="128" t="str">
        <f>$B$39</f>
        <v>Law</v>
      </c>
      <c r="C325" s="129">
        <f t="shared" si="26"/>
        <v>0</v>
      </c>
      <c r="D325" s="129">
        <f t="shared" si="26"/>
        <v>0</v>
      </c>
      <c r="E325" s="129">
        <f t="shared" si="26"/>
        <v>0</v>
      </c>
      <c r="F325" s="129">
        <f t="shared" si="26"/>
        <v>0</v>
      </c>
      <c r="G325" s="129">
        <f t="shared" si="26"/>
        <v>0</v>
      </c>
      <c r="H325" s="129">
        <f t="shared" si="26"/>
        <v>0</v>
      </c>
    </row>
    <row r="326" spans="2:8">
      <c r="B326" s="128" t="str">
        <f>$B$40</f>
        <v>Social Service</v>
      </c>
      <c r="C326" s="129">
        <f t="shared" si="26"/>
        <v>2.3070394612705472</v>
      </c>
      <c r="D326" s="129">
        <f t="shared" si="26"/>
        <v>3.6959017142403696</v>
      </c>
      <c r="E326" s="129">
        <f t="shared" si="26"/>
        <v>0</v>
      </c>
      <c r="F326" s="129">
        <f t="shared" si="26"/>
        <v>0</v>
      </c>
      <c r="G326" s="129">
        <f t="shared" si="26"/>
        <v>0</v>
      </c>
      <c r="H326" s="129">
        <f t="shared" si="26"/>
        <v>3.282002367328833</v>
      </c>
    </row>
    <row r="327" spans="2:8">
      <c r="B327" s="128" t="str">
        <f>$B$41</f>
        <v>Library Science</v>
      </c>
      <c r="C327" s="129">
        <f t="shared" si="26"/>
        <v>0</v>
      </c>
      <c r="D327" s="129">
        <f t="shared" si="26"/>
        <v>9.9885504950083668</v>
      </c>
      <c r="E327" s="129">
        <f t="shared" si="26"/>
        <v>0</v>
      </c>
      <c r="F327" s="129">
        <f t="shared" si="26"/>
        <v>0</v>
      </c>
      <c r="G327" s="129">
        <f t="shared" si="26"/>
        <v>0</v>
      </c>
      <c r="H327" s="129">
        <f t="shared" si="26"/>
        <v>9.9885504950083668</v>
      </c>
    </row>
    <row r="328" spans="2:8">
      <c r="B328" s="128" t="str">
        <f>$B$42</f>
        <v>Veterinary Science</v>
      </c>
      <c r="C328" s="129">
        <f t="shared" si="26"/>
        <v>0</v>
      </c>
      <c r="D328" s="129">
        <f t="shared" si="26"/>
        <v>0</v>
      </c>
      <c r="E328" s="129">
        <f t="shared" si="26"/>
        <v>0</v>
      </c>
      <c r="F328" s="129">
        <f t="shared" si="26"/>
        <v>0</v>
      </c>
      <c r="G328" s="129">
        <f t="shared" si="26"/>
        <v>0</v>
      </c>
      <c r="H328" s="129">
        <f t="shared" si="26"/>
        <v>0</v>
      </c>
    </row>
    <row r="329" spans="2:8">
      <c r="B329" s="128" t="str">
        <f>$B$43</f>
        <v>Vocational Training</v>
      </c>
      <c r="C329" s="129">
        <f t="shared" si="26"/>
        <v>0</v>
      </c>
      <c r="D329" s="129">
        <f t="shared" si="26"/>
        <v>0</v>
      </c>
      <c r="E329" s="129">
        <f t="shared" si="26"/>
        <v>0</v>
      </c>
      <c r="F329" s="129">
        <f t="shared" si="26"/>
        <v>0</v>
      </c>
      <c r="G329" s="129">
        <f t="shared" si="26"/>
        <v>0</v>
      </c>
      <c r="H329" s="129">
        <f t="shared" si="26"/>
        <v>0</v>
      </c>
    </row>
    <row r="330" spans="2:8">
      <c r="B330" s="128" t="str">
        <f>$B$44</f>
        <v>Physical Training</v>
      </c>
      <c r="C330" s="129">
        <f t="shared" si="26"/>
        <v>0</v>
      </c>
      <c r="D330" s="129">
        <f t="shared" si="26"/>
        <v>0</v>
      </c>
      <c r="E330" s="129">
        <f t="shared" si="26"/>
        <v>0</v>
      </c>
      <c r="F330" s="129">
        <f t="shared" si="26"/>
        <v>0</v>
      </c>
      <c r="G330" s="129">
        <f t="shared" si="26"/>
        <v>0</v>
      </c>
      <c r="H330" s="129">
        <f t="shared" si="26"/>
        <v>0</v>
      </c>
    </row>
    <row r="331" spans="2:8">
      <c r="B331" s="128" t="str">
        <f>$B$45</f>
        <v>Health Services</v>
      </c>
      <c r="C331" s="129">
        <f t="shared" si="26"/>
        <v>1.1701698675905396</v>
      </c>
      <c r="D331" s="129">
        <f t="shared" si="26"/>
        <v>1.3979478848737019</v>
      </c>
      <c r="E331" s="129">
        <f t="shared" si="26"/>
        <v>5.302676740330301</v>
      </c>
      <c r="F331" s="129">
        <f t="shared" si="26"/>
        <v>0</v>
      </c>
      <c r="G331" s="129">
        <f t="shared" si="26"/>
        <v>0</v>
      </c>
      <c r="H331" s="129">
        <f t="shared" si="26"/>
        <v>1.8112509996048489</v>
      </c>
    </row>
    <row r="332" spans="2:8">
      <c r="B332" s="128" t="str">
        <f>$B$46</f>
        <v>Pharmacy</v>
      </c>
      <c r="C332" s="129">
        <f t="shared" si="26"/>
        <v>0</v>
      </c>
      <c r="D332" s="129">
        <f t="shared" si="26"/>
        <v>0</v>
      </c>
      <c r="E332" s="129">
        <f t="shared" si="26"/>
        <v>0</v>
      </c>
      <c r="F332" s="129">
        <f t="shared" si="26"/>
        <v>0</v>
      </c>
      <c r="G332" s="129">
        <f t="shared" si="26"/>
        <v>0</v>
      </c>
      <c r="H332" s="129">
        <f t="shared" si="26"/>
        <v>0</v>
      </c>
    </row>
    <row r="333" spans="2:8">
      <c r="B333" s="128" t="str">
        <f>$B$47</f>
        <v>Business Administration</v>
      </c>
      <c r="C333" s="129">
        <f t="shared" si="26"/>
        <v>1.3900087358073985</v>
      </c>
      <c r="D333" s="129">
        <f t="shared" si="26"/>
        <v>1.5199167320788982</v>
      </c>
      <c r="E333" s="129">
        <f t="shared" si="26"/>
        <v>1.9162964959228042</v>
      </c>
      <c r="F333" s="129">
        <f t="shared" si="26"/>
        <v>0</v>
      </c>
      <c r="G333" s="129">
        <f t="shared" si="26"/>
        <v>0</v>
      </c>
      <c r="H333" s="129">
        <f t="shared" si="26"/>
        <v>1.6220337226929047</v>
      </c>
    </row>
    <row r="334" spans="2:8">
      <c r="B334" s="128" t="str">
        <f>$B$48</f>
        <v>Optometry</v>
      </c>
      <c r="C334" s="129">
        <f t="shared" si="26"/>
        <v>0</v>
      </c>
      <c r="D334" s="129">
        <f t="shared" si="26"/>
        <v>0</v>
      </c>
      <c r="E334" s="129">
        <f t="shared" si="26"/>
        <v>0</v>
      </c>
      <c r="F334" s="129">
        <f t="shared" si="26"/>
        <v>0</v>
      </c>
      <c r="G334" s="129">
        <f t="shared" si="26"/>
        <v>0</v>
      </c>
      <c r="H334" s="129">
        <f t="shared" si="26"/>
        <v>0</v>
      </c>
    </row>
    <row r="335" spans="2:8">
      <c r="B335" s="128" t="str">
        <f>$B$49</f>
        <v>Teacher Ed-Practice Teaching</v>
      </c>
      <c r="C335" s="129">
        <f t="shared" ref="C335:H338" si="27">IF($C$293=0,"",C310/$C$293)</f>
        <v>0</v>
      </c>
      <c r="D335" s="129">
        <f t="shared" si="27"/>
        <v>4.9015167852251276</v>
      </c>
      <c r="E335" s="129">
        <f t="shared" si="27"/>
        <v>0</v>
      </c>
      <c r="F335" s="129">
        <f t="shared" si="27"/>
        <v>0</v>
      </c>
      <c r="G335" s="129">
        <f t="shared" si="27"/>
        <v>0</v>
      </c>
      <c r="H335" s="129">
        <f t="shared" si="27"/>
        <v>4.9015167852251276</v>
      </c>
    </row>
    <row r="336" spans="2:8">
      <c r="B336" s="128" t="str">
        <f>$B$50</f>
        <v>Technology</v>
      </c>
      <c r="C336" s="129">
        <f t="shared" si="27"/>
        <v>1.7324309069868971</v>
      </c>
      <c r="D336" s="129">
        <f t="shared" si="27"/>
        <v>1.6700541325410041</v>
      </c>
      <c r="E336" s="129">
        <f t="shared" si="27"/>
        <v>0</v>
      </c>
      <c r="F336" s="129">
        <f t="shared" si="27"/>
        <v>0</v>
      </c>
      <c r="G336" s="129">
        <f t="shared" si="27"/>
        <v>0</v>
      </c>
      <c r="H336" s="129">
        <f t="shared" si="27"/>
        <v>1.6776306791875102</v>
      </c>
    </row>
    <row r="337" spans="2:9">
      <c r="B337" s="128" t="str">
        <f>$B$51</f>
        <v>Nursing</v>
      </c>
      <c r="C337" s="129">
        <f t="shared" si="27"/>
        <v>0.78081191525290439</v>
      </c>
      <c r="D337" s="129">
        <f t="shared" si="27"/>
        <v>1.6098938073921394</v>
      </c>
      <c r="E337" s="129">
        <f t="shared" si="27"/>
        <v>0</v>
      </c>
      <c r="F337" s="129">
        <f t="shared" si="27"/>
        <v>0</v>
      </c>
      <c r="G337" s="129">
        <f t="shared" si="27"/>
        <v>0</v>
      </c>
      <c r="H337" s="129">
        <f t="shared" si="27"/>
        <v>1.5703395623501848</v>
      </c>
    </row>
    <row r="338" spans="2:9">
      <c r="B338" s="131" t="str">
        <f>$B$52</f>
        <v>Totals</v>
      </c>
      <c r="C338" s="129">
        <f t="shared" si="27"/>
        <v>1.1167678286530089</v>
      </c>
      <c r="D338" s="129">
        <f t="shared" si="27"/>
        <v>1.7754681795708722</v>
      </c>
      <c r="E338" s="129">
        <f t="shared" si="27"/>
        <v>2.5228654819692076</v>
      </c>
      <c r="F338" s="129">
        <f t="shared" si="27"/>
        <v>0</v>
      </c>
      <c r="G338" s="129">
        <f t="shared" si="27"/>
        <v>0</v>
      </c>
      <c r="H338" s="129">
        <f t="shared" si="27"/>
        <v>1.5986244022230192</v>
      </c>
      <c r="I338" s="351"/>
    </row>
    <row r="340" spans="2:9">
      <c r="B340" s="120" t="s">
        <v>236</v>
      </c>
      <c r="C340" s="121"/>
      <c r="D340" s="121"/>
      <c r="E340" s="121"/>
      <c r="F340" s="121"/>
      <c r="G340" s="121"/>
      <c r="H340" s="122"/>
    </row>
    <row r="341" spans="2:9" ht="55.5" customHeight="1" thickBot="1">
      <c r="B341" s="382" t="s">
        <v>237</v>
      </c>
      <c r="C341" s="382"/>
      <c r="D341" s="382"/>
      <c r="E341" s="382"/>
      <c r="F341" s="382"/>
      <c r="G341" s="382"/>
      <c r="H341" s="382"/>
    </row>
    <row r="342" spans="2:9" ht="14.4" thickBot="1">
      <c r="B342" s="124" t="s">
        <v>31</v>
      </c>
      <c r="C342" s="125" t="s">
        <v>25</v>
      </c>
      <c r="D342" s="125" t="s">
        <v>26</v>
      </c>
      <c r="E342" s="125" t="s">
        <v>27</v>
      </c>
      <c r="F342" s="125" t="s">
        <v>28</v>
      </c>
      <c r="G342" s="125" t="s">
        <v>29</v>
      </c>
      <c r="H342" s="126" t="s">
        <v>1</v>
      </c>
    </row>
    <row r="343" spans="2:9">
      <c r="B343" s="128" t="str">
        <f>$B$32</f>
        <v>Liberal Arts</v>
      </c>
      <c r="C343" s="136">
        <f t="shared" ref="C343:D358" si="28">C293*30</f>
        <v>12702.298936545731</v>
      </c>
      <c r="D343" s="136">
        <f t="shared" si="28"/>
        <v>18351.418978931426</v>
      </c>
      <c r="E343" s="136">
        <f>E293*24</f>
        <v>30530.622403300491</v>
      </c>
      <c r="F343" s="136">
        <f>F293*18</f>
        <v>0</v>
      </c>
      <c r="G343" s="136">
        <f>G293*24</f>
        <v>0</v>
      </c>
      <c r="H343" s="136">
        <f>IF((C32/30+D32/30+E32/24+F32/18+G32/24)=0,0,H268/(C32/30+D32/30+E32/24+F32/18+G32/24))</f>
        <v>15794.363734205417</v>
      </c>
    </row>
    <row r="344" spans="2:9">
      <c r="B344" s="128" t="str">
        <f>$B$33</f>
        <v>Science</v>
      </c>
      <c r="C344" s="139">
        <f t="shared" si="28"/>
        <v>13231.76575294881</v>
      </c>
      <c r="D344" s="139">
        <f t="shared" si="28"/>
        <v>26528.117515720151</v>
      </c>
      <c r="E344" s="139">
        <f>E294*24</f>
        <v>58962.956158898087</v>
      </c>
      <c r="F344" s="139">
        <f>F294*18</f>
        <v>0</v>
      </c>
      <c r="G344" s="139">
        <f>G294*24</f>
        <v>0</v>
      </c>
      <c r="H344" s="139">
        <f t="shared" ref="H344:H363" si="29">IF((C33/30+D33/30+E33/24+F33/18+G33/24)=0,0,H269/(C33/30+D33/30+E33/24+F33/18+G33/24))</f>
        <v>21387.305278151896</v>
      </c>
    </row>
    <row r="345" spans="2:9">
      <c r="B345" s="128" t="str">
        <f>$B$34</f>
        <v>Fine Arts</v>
      </c>
      <c r="C345" s="139">
        <f t="shared" si="28"/>
        <v>15308.768853200176</v>
      </c>
      <c r="D345" s="139">
        <f t="shared" si="28"/>
        <v>34232.870309644648</v>
      </c>
      <c r="E345" s="139">
        <f t="shared" ref="E345:E363" si="30">E295*24</f>
        <v>113297.94501440319</v>
      </c>
      <c r="F345" s="139">
        <f t="shared" ref="F345:F363" si="31">F295*18</f>
        <v>0</v>
      </c>
      <c r="G345" s="139">
        <f t="shared" ref="G345:G363" si="32">G295*24</f>
        <v>0</v>
      </c>
      <c r="H345" s="139">
        <f t="shared" si="29"/>
        <v>19981.856565517592</v>
      </c>
    </row>
    <row r="346" spans="2:9">
      <c r="B346" s="128" t="str">
        <f>$B$35</f>
        <v>Teacher Education</v>
      </c>
      <c r="C346" s="139">
        <f t="shared" si="28"/>
        <v>14425.117750630438</v>
      </c>
      <c r="D346" s="139">
        <f t="shared" si="28"/>
        <v>16737.279616584703</v>
      </c>
      <c r="E346" s="139">
        <f t="shared" si="30"/>
        <v>21162.491627065319</v>
      </c>
      <c r="F346" s="139">
        <f t="shared" si="31"/>
        <v>0</v>
      </c>
      <c r="G346" s="139">
        <f t="shared" si="32"/>
        <v>0</v>
      </c>
      <c r="H346" s="139">
        <f t="shared" si="29"/>
        <v>18798.274746790437</v>
      </c>
    </row>
    <row r="347" spans="2:9">
      <c r="B347" s="128" t="str">
        <f>$B$36</f>
        <v>Agriculture</v>
      </c>
      <c r="C347" s="139">
        <f t="shared" si="28"/>
        <v>0</v>
      </c>
      <c r="D347" s="139">
        <f t="shared" si="28"/>
        <v>0</v>
      </c>
      <c r="E347" s="139">
        <f t="shared" si="30"/>
        <v>0</v>
      </c>
      <c r="F347" s="139">
        <f t="shared" si="31"/>
        <v>0</v>
      </c>
      <c r="G347" s="139">
        <f t="shared" si="32"/>
        <v>0</v>
      </c>
      <c r="H347" s="139">
        <f t="shared" si="29"/>
        <v>0</v>
      </c>
    </row>
    <row r="348" spans="2:9">
      <c r="B348" s="128" t="str">
        <f>$B$37</f>
        <v>Engineering</v>
      </c>
      <c r="C348" s="139">
        <f t="shared" si="28"/>
        <v>26432.722475196249</v>
      </c>
      <c r="D348" s="139">
        <f t="shared" si="28"/>
        <v>38746.572732344233</v>
      </c>
      <c r="E348" s="139">
        <f t="shared" si="30"/>
        <v>58313.608961517763</v>
      </c>
      <c r="F348" s="139">
        <f t="shared" si="31"/>
        <v>0</v>
      </c>
      <c r="G348" s="139">
        <f t="shared" si="32"/>
        <v>0</v>
      </c>
      <c r="H348" s="139">
        <f t="shared" si="29"/>
        <v>36228.28422324144</v>
      </c>
    </row>
    <row r="349" spans="2:9">
      <c r="B349" s="128" t="str">
        <f>$B$38</f>
        <v>Home Economics</v>
      </c>
      <c r="C349" s="139">
        <f t="shared" si="28"/>
        <v>20332.425986854498</v>
      </c>
      <c r="D349" s="139">
        <f t="shared" si="28"/>
        <v>28067.465692033129</v>
      </c>
      <c r="E349" s="139">
        <f t="shared" si="30"/>
        <v>0</v>
      </c>
      <c r="F349" s="139">
        <f t="shared" si="31"/>
        <v>0</v>
      </c>
      <c r="G349" s="139">
        <f t="shared" si="32"/>
        <v>0</v>
      </c>
      <c r="H349" s="139">
        <f t="shared" si="29"/>
        <v>26998.623841862991</v>
      </c>
    </row>
    <row r="350" spans="2:9">
      <c r="B350" s="128" t="str">
        <f>$B$39</f>
        <v>Law</v>
      </c>
      <c r="C350" s="139">
        <f t="shared" si="28"/>
        <v>0</v>
      </c>
      <c r="D350" s="139">
        <f t="shared" si="28"/>
        <v>0</v>
      </c>
      <c r="E350" s="139">
        <f t="shared" si="30"/>
        <v>0</v>
      </c>
      <c r="F350" s="139">
        <f t="shared" si="31"/>
        <v>0</v>
      </c>
      <c r="G350" s="139">
        <f t="shared" si="32"/>
        <v>0</v>
      </c>
      <c r="H350" s="139">
        <f t="shared" si="29"/>
        <v>0</v>
      </c>
    </row>
    <row r="351" spans="2:9">
      <c r="B351" s="128" t="str">
        <f>$B$40</f>
        <v>Social Service</v>
      </c>
      <c r="C351" s="139">
        <f t="shared" si="28"/>
        <v>29304.704895465908</v>
      </c>
      <c r="D351" s="139">
        <f t="shared" si="28"/>
        <v>46946.448414372993</v>
      </c>
      <c r="E351" s="139">
        <f t="shared" si="30"/>
        <v>0</v>
      </c>
      <c r="F351" s="139">
        <f t="shared" si="31"/>
        <v>0</v>
      </c>
      <c r="G351" s="139">
        <f t="shared" si="32"/>
        <v>0</v>
      </c>
      <c r="H351" s="139">
        <f t="shared" si="29"/>
        <v>41688.975180261608</v>
      </c>
    </row>
    <row r="352" spans="2:9">
      <c r="B352" s="128" t="str">
        <f>$B$41</f>
        <v>Library Science</v>
      </c>
      <c r="C352" s="139">
        <f t="shared" si="28"/>
        <v>0</v>
      </c>
      <c r="D352" s="139">
        <f t="shared" si="28"/>
        <v>126877.55433037812</v>
      </c>
      <c r="E352" s="139">
        <f t="shared" si="30"/>
        <v>0</v>
      </c>
      <c r="F352" s="139">
        <f t="shared" si="31"/>
        <v>0</v>
      </c>
      <c r="G352" s="139">
        <f t="shared" si="32"/>
        <v>0</v>
      </c>
      <c r="H352" s="139">
        <f t="shared" si="29"/>
        <v>126877.55433037812</v>
      </c>
    </row>
    <row r="353" spans="2:9">
      <c r="B353" s="128" t="str">
        <f>$B$42</f>
        <v>Veterinary Science</v>
      </c>
      <c r="C353" s="139">
        <f t="shared" si="28"/>
        <v>0</v>
      </c>
      <c r="D353" s="139">
        <f t="shared" si="28"/>
        <v>0</v>
      </c>
      <c r="E353" s="139">
        <f t="shared" si="30"/>
        <v>0</v>
      </c>
      <c r="F353" s="139">
        <f t="shared" si="31"/>
        <v>0</v>
      </c>
      <c r="G353" s="139">
        <f t="shared" si="32"/>
        <v>0</v>
      </c>
      <c r="H353" s="139">
        <f t="shared" si="29"/>
        <v>0</v>
      </c>
    </row>
    <row r="354" spans="2:9">
      <c r="B354" s="128" t="str">
        <f>$B$43</f>
        <v>Vocational Training</v>
      </c>
      <c r="C354" s="139">
        <f t="shared" si="28"/>
        <v>0</v>
      </c>
      <c r="D354" s="139">
        <f t="shared" si="28"/>
        <v>0</v>
      </c>
      <c r="E354" s="139">
        <f t="shared" si="30"/>
        <v>0</v>
      </c>
      <c r="F354" s="139">
        <f t="shared" si="31"/>
        <v>0</v>
      </c>
      <c r="G354" s="139">
        <f t="shared" si="32"/>
        <v>0</v>
      </c>
      <c r="H354" s="139">
        <f t="shared" si="29"/>
        <v>0</v>
      </c>
    </row>
    <row r="355" spans="2:9">
      <c r="B355" s="128" t="str">
        <f>$B$44</f>
        <v>Physical Training</v>
      </c>
      <c r="C355" s="139">
        <f t="shared" si="28"/>
        <v>0</v>
      </c>
      <c r="D355" s="139">
        <f t="shared" si="28"/>
        <v>0</v>
      </c>
      <c r="E355" s="139">
        <f t="shared" si="30"/>
        <v>0</v>
      </c>
      <c r="F355" s="139">
        <f t="shared" si="31"/>
        <v>0</v>
      </c>
      <c r="G355" s="139">
        <f t="shared" si="32"/>
        <v>0</v>
      </c>
      <c r="H355" s="139">
        <f t="shared" si="29"/>
        <v>0</v>
      </c>
    </row>
    <row r="356" spans="2:9">
      <c r="B356" s="128" t="str">
        <f>$B$45</f>
        <v>Health Services</v>
      </c>
      <c r="C356" s="139">
        <f t="shared" si="28"/>
        <v>14863.84746467317</v>
      </c>
      <c r="D356" s="139">
        <f t="shared" si="28"/>
        <v>17757.151931377579</v>
      </c>
      <c r="E356" s="139">
        <f t="shared" si="30"/>
        <v>53884.948095634696</v>
      </c>
      <c r="F356" s="139">
        <f t="shared" si="31"/>
        <v>0</v>
      </c>
      <c r="G356" s="139">
        <f t="shared" si="32"/>
        <v>0</v>
      </c>
      <c r="H356" s="139">
        <f t="shared" si="29"/>
        <v>22362.402581453556</v>
      </c>
    </row>
    <row r="357" spans="2:9">
      <c r="B357" s="128" t="str">
        <f>$B$46</f>
        <v>Pharmacy</v>
      </c>
      <c r="C357" s="139">
        <f t="shared" si="28"/>
        <v>0</v>
      </c>
      <c r="D357" s="139">
        <f t="shared" si="28"/>
        <v>0</v>
      </c>
      <c r="E357" s="139">
        <f t="shared" si="30"/>
        <v>0</v>
      </c>
      <c r="F357" s="139">
        <f t="shared" si="31"/>
        <v>0</v>
      </c>
      <c r="G357" s="139">
        <f t="shared" si="32"/>
        <v>0</v>
      </c>
      <c r="H357" s="139">
        <f t="shared" si="29"/>
        <v>0</v>
      </c>
    </row>
    <row r="358" spans="2:9">
      <c r="B358" s="128" t="str">
        <f>$B$47</f>
        <v>Business Administration</v>
      </c>
      <c r="C358" s="139">
        <f t="shared" si="28"/>
        <v>17656.306486635593</v>
      </c>
      <c r="D358" s="139">
        <f t="shared" si="28"/>
        <v>19306.436689523849</v>
      </c>
      <c r="E358" s="139">
        <f t="shared" si="30"/>
        <v>19473.096753813239</v>
      </c>
      <c r="F358" s="139">
        <f t="shared" si="31"/>
        <v>0</v>
      </c>
      <c r="G358" s="139">
        <f t="shared" si="32"/>
        <v>0</v>
      </c>
      <c r="H358" s="139">
        <f t="shared" si="29"/>
        <v>19126.442404549976</v>
      </c>
    </row>
    <row r="359" spans="2:9">
      <c r="B359" s="128" t="str">
        <f>$B$48</f>
        <v>Optometry</v>
      </c>
      <c r="C359" s="139">
        <f t="shared" ref="C359:D363" si="33">C309*30</f>
        <v>0</v>
      </c>
      <c r="D359" s="139">
        <f t="shared" si="33"/>
        <v>0</v>
      </c>
      <c r="E359" s="139">
        <f t="shared" si="30"/>
        <v>0</v>
      </c>
      <c r="F359" s="139">
        <f t="shared" si="31"/>
        <v>0</v>
      </c>
      <c r="G359" s="139">
        <f t="shared" si="32"/>
        <v>0</v>
      </c>
      <c r="H359" s="139">
        <f t="shared" si="29"/>
        <v>0</v>
      </c>
    </row>
    <row r="360" spans="2:9">
      <c r="B360" s="128" t="str">
        <f>$B$49</f>
        <v>Teacher Ed-Practice Teaching</v>
      </c>
      <c r="C360" s="139">
        <f t="shared" si="33"/>
        <v>0</v>
      </c>
      <c r="D360" s="139">
        <f t="shared" si="33"/>
        <v>62260.531448426183</v>
      </c>
      <c r="E360" s="139">
        <f t="shared" si="30"/>
        <v>0</v>
      </c>
      <c r="F360" s="139">
        <f t="shared" si="31"/>
        <v>0</v>
      </c>
      <c r="G360" s="139">
        <f t="shared" si="32"/>
        <v>0</v>
      </c>
      <c r="H360" s="139">
        <f t="shared" si="29"/>
        <v>62260.531448426183</v>
      </c>
    </row>
    <row r="361" spans="2:9">
      <c r="B361" s="128" t="str">
        <f>$B$50</f>
        <v>Technology</v>
      </c>
      <c r="C361" s="139">
        <f t="shared" si="33"/>
        <v>22005.855267458617</v>
      </c>
      <c r="D361" s="139">
        <f t="shared" si="33"/>
        <v>21213.526831749397</v>
      </c>
      <c r="E361" s="139">
        <f t="shared" si="30"/>
        <v>0</v>
      </c>
      <c r="F361" s="139">
        <f t="shared" si="31"/>
        <v>0</v>
      </c>
      <c r="G361" s="139">
        <f t="shared" si="32"/>
        <v>0</v>
      </c>
      <c r="H361" s="139">
        <f t="shared" si="29"/>
        <v>21309.76639216</v>
      </c>
    </row>
    <row r="362" spans="2:9">
      <c r="B362" s="128" t="str">
        <f>$B$51</f>
        <v>Nursing</v>
      </c>
      <c r="C362" s="139">
        <f t="shared" si="33"/>
        <v>9918.1063607592023</v>
      </c>
      <c r="D362" s="139">
        <f t="shared" si="33"/>
        <v>20449.352397588729</v>
      </c>
      <c r="E362" s="139">
        <f t="shared" si="30"/>
        <v>0</v>
      </c>
      <c r="F362" s="139">
        <f t="shared" si="31"/>
        <v>0</v>
      </c>
      <c r="G362" s="139">
        <f t="shared" si="32"/>
        <v>0</v>
      </c>
      <c r="H362" s="139">
        <f t="shared" si="29"/>
        <v>19946.922552856442</v>
      </c>
    </row>
    <row r="363" spans="2:9">
      <c r="B363" s="131" t="str">
        <f>$B$52</f>
        <v>Totals</v>
      </c>
      <c r="C363" s="136">
        <f t="shared" si="33"/>
        <v>14185.518802267599</v>
      </c>
      <c r="D363" s="136">
        <f t="shared" si="33"/>
        <v>22552.527569233873</v>
      </c>
      <c r="E363" s="136">
        <f t="shared" si="30"/>
        <v>25636.953222932316</v>
      </c>
      <c r="F363" s="136">
        <f t="shared" si="31"/>
        <v>0</v>
      </c>
      <c r="G363" s="136">
        <f t="shared" si="32"/>
        <v>0</v>
      </c>
      <c r="H363" s="136">
        <f t="shared" si="29"/>
        <v>19638.649140732952</v>
      </c>
      <c r="I363" s="351"/>
    </row>
  </sheetData>
  <mergeCells count="45">
    <mergeCell ref="B316:H316"/>
    <mergeCell ref="B341:H341"/>
    <mergeCell ref="B215:G215"/>
    <mergeCell ref="B216:H216"/>
    <mergeCell ref="B241:G241"/>
    <mergeCell ref="B264:H264"/>
    <mergeCell ref="B266:H266"/>
    <mergeCell ref="B291:H291"/>
    <mergeCell ref="I140:I141"/>
    <mergeCell ref="B165:G165"/>
    <mergeCell ref="B166:G166"/>
    <mergeCell ref="B190:G190"/>
    <mergeCell ref="B191:H191"/>
    <mergeCell ref="B89:G89"/>
    <mergeCell ref="B113:H113"/>
    <mergeCell ref="B114:G114"/>
    <mergeCell ref="B139:G139"/>
    <mergeCell ref="B140:F141"/>
    <mergeCell ref="B58:G58"/>
    <mergeCell ref="D83:F83"/>
    <mergeCell ref="B84:C84"/>
    <mergeCell ref="D84:F84"/>
    <mergeCell ref="B87:G87"/>
    <mergeCell ref="D27:F27"/>
    <mergeCell ref="B28:C28"/>
    <mergeCell ref="D28:F28"/>
    <mergeCell ref="D54:F54"/>
    <mergeCell ref="B55:C55"/>
    <mergeCell ref="D55:F55"/>
    <mergeCell ref="B16:E16"/>
    <mergeCell ref="B17:E17"/>
    <mergeCell ref="B18:E18"/>
    <mergeCell ref="D20:F20"/>
    <mergeCell ref="B21:C21"/>
    <mergeCell ref="D21:F21"/>
    <mergeCell ref="B11:H11"/>
    <mergeCell ref="B12:E12"/>
    <mergeCell ref="B13:E13"/>
    <mergeCell ref="B14:E14"/>
    <mergeCell ref="B15:E15"/>
    <mergeCell ref="B1:H1"/>
    <mergeCell ref="B2:H2"/>
    <mergeCell ref="B8:H8"/>
    <mergeCell ref="B9:G9"/>
    <mergeCell ref="B10:G10"/>
  </mergeCells>
  <conditionalFormatting sqref="C61:G80">
    <cfRule type="expression" dxfId="237" priority="6" stopIfTrue="1">
      <formula>C32=0</formula>
    </cfRule>
  </conditionalFormatting>
  <conditionalFormatting sqref="C91:G110">
    <cfRule type="expression" dxfId="236" priority="5" stopIfTrue="1">
      <formula>C32=0</formula>
    </cfRule>
  </conditionalFormatting>
  <conditionalFormatting sqref="C143:H162">
    <cfRule type="expression" dxfId="235" priority="3" stopIfTrue="1">
      <formula>C32=0</formula>
    </cfRule>
  </conditionalFormatting>
  <conditionalFormatting sqref="H143:H162">
    <cfRule type="expression" dxfId="234" priority="4" stopIfTrue="1">
      <formula>OR(AND(#REF!&gt;0,H143&gt;0,H61=0),AND(#REF!&gt;0,H143&gt;0,H32=0))</formula>
    </cfRule>
  </conditionalFormatting>
  <conditionalFormatting sqref="H143:H162">
    <cfRule type="expression" dxfId="233" priority="2" stopIfTrue="1">
      <formula>OR(AND(#REF!&gt;0,H143&gt;0,H61=0),AND(#REF!&gt;0,H143&gt;0,H32=0))</formula>
    </cfRule>
  </conditionalFormatting>
  <conditionalFormatting sqref="H143:H162">
    <cfRule type="expression" dxfId="232" priority="1" stopIfTrue="1">
      <formula>OR(AND(#REF!&gt;0,H143&gt;0,H61=0),AND(#REF!&gt;0,H143&gt;0,H32=0))</formula>
    </cfRule>
  </conditionalFormatting>
  <pageMargins left="0.25" right="0.25" top="0.5" bottom="0.5" header="0.17" footer="0.17"/>
  <pageSetup scale="69"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rgb="FFFFC000"/>
    <pageSetUpPr fitToPage="1"/>
  </sheetPr>
  <dimension ref="B1:M363"/>
  <sheetViews>
    <sheetView showGridLines="0" showZeros="0" zoomScale="70" zoomScaleNormal="70" workbookViewId="0"/>
  </sheetViews>
  <sheetFormatPr defaultColWidth="9.109375" defaultRowHeight="13.8"/>
  <cols>
    <col min="1" max="1" width="1.88671875" style="107" customWidth="1"/>
    <col min="2" max="2" width="30.5546875" style="107" customWidth="1"/>
    <col min="3" max="3" width="15.109375" style="107" bestFit="1" customWidth="1"/>
    <col min="4" max="5" width="16" style="107" bestFit="1" customWidth="1"/>
    <col min="6" max="6" width="16.88671875" style="107" bestFit="1" customWidth="1"/>
    <col min="7" max="7" width="17.6640625" style="107" bestFit="1" customWidth="1"/>
    <col min="8" max="8" width="21.44140625" style="107" bestFit="1" customWidth="1"/>
    <col min="9" max="9" width="16.44140625" style="107" bestFit="1" customWidth="1"/>
    <col min="10" max="16384" width="9.109375" style="107"/>
  </cols>
  <sheetData>
    <row r="1" spans="2:8">
      <c r="B1" s="392" t="str">
        <f>'Relative Weights'!A1</f>
        <v>THECB Texas Public University Expenditure Study Fiscal Year 2022</v>
      </c>
      <c r="C1" s="392"/>
      <c r="D1" s="392"/>
      <c r="E1" s="392"/>
      <c r="F1" s="392"/>
      <c r="G1" s="392"/>
      <c r="H1" s="392"/>
    </row>
    <row r="2" spans="2:8">
      <c r="B2" s="393" t="str">
        <f>'Relative Weights'!A2</f>
        <v>Institution Survey for the Year Ended August 31, 2022</v>
      </c>
      <c r="C2" s="393"/>
      <c r="D2" s="393"/>
      <c r="E2" s="393"/>
      <c r="F2" s="393"/>
      <c r="G2" s="393"/>
      <c r="H2" s="393"/>
    </row>
    <row r="3" spans="2:8">
      <c r="B3" s="119" t="s">
        <v>68</v>
      </c>
      <c r="C3" s="119"/>
      <c r="D3" s="119"/>
      <c r="E3" s="119"/>
      <c r="F3" s="119"/>
      <c r="G3" s="119"/>
      <c r="H3" s="119"/>
    </row>
    <row r="4" spans="2:8">
      <c r="B4" s="294" t="s">
        <v>137</v>
      </c>
      <c r="C4" s="119"/>
      <c r="D4" s="119"/>
      <c r="E4" s="119"/>
      <c r="F4" s="119"/>
      <c r="G4" s="119"/>
      <c r="H4" s="119"/>
    </row>
    <row r="5" spans="2:8">
      <c r="B5" s="119"/>
      <c r="C5" s="119"/>
      <c r="D5" s="119"/>
      <c r="E5" s="119"/>
      <c r="F5" s="119"/>
      <c r="G5" s="119"/>
      <c r="H5" s="246"/>
    </row>
    <row r="6" spans="2:8">
      <c r="B6" s="295" t="s">
        <v>10</v>
      </c>
      <c r="C6" s="295"/>
      <c r="D6" s="295"/>
      <c r="E6" s="295"/>
      <c r="F6" s="295"/>
      <c r="G6" s="295"/>
      <c r="H6" s="296"/>
    </row>
    <row r="7" spans="2:8">
      <c r="B7" s="119"/>
      <c r="C7" s="119"/>
      <c r="D7" s="119"/>
      <c r="E7" s="119"/>
      <c r="F7" s="119"/>
      <c r="G7" s="119"/>
      <c r="H7" s="297"/>
    </row>
    <row r="8" spans="2:8" ht="129" customHeight="1">
      <c r="B8" s="381" t="s">
        <v>227</v>
      </c>
      <c r="C8" s="381"/>
      <c r="D8" s="381"/>
      <c r="E8" s="381"/>
      <c r="F8" s="381"/>
      <c r="G8" s="381"/>
      <c r="H8" s="381"/>
    </row>
    <row r="9" spans="2:8" ht="99.75" customHeight="1">
      <c r="B9" s="382" t="s">
        <v>41</v>
      </c>
      <c r="C9" s="382"/>
      <c r="D9" s="382"/>
      <c r="E9" s="382"/>
      <c r="F9" s="382"/>
      <c r="G9" s="382"/>
      <c r="H9" s="298"/>
    </row>
    <row r="10" spans="2:8">
      <c r="B10" s="392" t="s">
        <v>20</v>
      </c>
      <c r="C10" s="392"/>
      <c r="D10" s="392"/>
      <c r="E10" s="392"/>
      <c r="F10" s="392"/>
      <c r="G10" s="392"/>
      <c r="H10" s="298"/>
    </row>
    <row r="11" spans="2:8" ht="21" customHeight="1" thickBot="1">
      <c r="B11" s="382" t="s">
        <v>888</v>
      </c>
      <c r="C11" s="382"/>
      <c r="D11" s="382"/>
      <c r="E11" s="382"/>
      <c r="F11" s="382"/>
      <c r="G11" s="382"/>
      <c r="H11" s="382"/>
    </row>
    <row r="12" spans="2:8" ht="14.4" thickBot="1">
      <c r="B12" s="397" t="s">
        <v>16</v>
      </c>
      <c r="C12" s="398"/>
      <c r="D12" s="398"/>
      <c r="E12" s="398"/>
      <c r="F12" s="299"/>
      <c r="G12" s="300"/>
      <c r="H12" s="301" t="s">
        <v>17</v>
      </c>
    </row>
    <row r="13" spans="2:8">
      <c r="B13" s="399" t="s">
        <v>12</v>
      </c>
      <c r="C13" s="399"/>
      <c r="D13" s="399"/>
      <c r="E13" s="399"/>
      <c r="F13" s="354"/>
      <c r="G13" s="303"/>
      <c r="H13" s="355">
        <f>Data!$G8</f>
        <v>130934458</v>
      </c>
    </row>
    <row r="14" spans="2:8">
      <c r="B14" s="385" t="s">
        <v>13</v>
      </c>
      <c r="C14" s="385"/>
      <c r="D14" s="385"/>
      <c r="E14" s="385"/>
      <c r="F14" s="356"/>
      <c r="G14" s="303"/>
      <c r="H14" s="357">
        <f>Data!$H8</f>
        <v>129282127</v>
      </c>
    </row>
    <row r="15" spans="2:8">
      <c r="B15" s="385" t="s">
        <v>14</v>
      </c>
      <c r="C15" s="385"/>
      <c r="D15" s="385"/>
      <c r="E15" s="385"/>
      <c r="F15" s="356"/>
      <c r="G15" s="303"/>
      <c r="H15" s="357">
        <f>Data!$I8</f>
        <v>83651060</v>
      </c>
    </row>
    <row r="16" spans="2:8">
      <c r="B16" s="385" t="s">
        <v>18</v>
      </c>
      <c r="C16" s="385"/>
      <c r="D16" s="385"/>
      <c r="E16" s="385"/>
      <c r="F16" s="356"/>
      <c r="G16" s="303"/>
      <c r="H16" s="357">
        <f>Data!$J8</f>
        <v>31482406</v>
      </c>
    </row>
    <row r="17" spans="2:13">
      <c r="B17" s="385" t="s">
        <v>15</v>
      </c>
      <c r="C17" s="385"/>
      <c r="D17" s="385"/>
      <c r="E17" s="385"/>
      <c r="F17" s="356"/>
      <c r="G17" s="303"/>
      <c r="H17" s="357">
        <f>Data!$K8</f>
        <v>48784744</v>
      </c>
    </row>
    <row r="18" spans="2:13">
      <c r="B18" s="385" t="s">
        <v>1</v>
      </c>
      <c r="C18" s="385"/>
      <c r="D18" s="385"/>
      <c r="E18" s="385"/>
      <c r="F18" s="358"/>
      <c r="G18" s="303"/>
      <c r="H18" s="359">
        <f>SUM(H13:H17)</f>
        <v>424134795</v>
      </c>
    </row>
    <row r="19" spans="2:13" ht="13.5" customHeight="1">
      <c r="B19" s="308"/>
      <c r="D19" s="308"/>
      <c r="E19" s="308"/>
      <c r="F19" s="308"/>
      <c r="G19" s="308"/>
      <c r="H19" s="298"/>
    </row>
    <row r="20" spans="2:13" ht="13.5" customHeight="1">
      <c r="B20" s="308"/>
      <c r="D20" s="390" t="s">
        <v>22</v>
      </c>
      <c r="E20" s="390"/>
      <c r="F20" s="390"/>
      <c r="G20" s="309" t="s">
        <v>23</v>
      </c>
      <c r="H20" s="309" t="s">
        <v>24</v>
      </c>
    </row>
    <row r="21" spans="2:13" ht="27.6">
      <c r="B21" s="388" t="s">
        <v>21</v>
      </c>
      <c r="C21" s="389"/>
      <c r="D21" s="384" t="str">
        <f>Data!L8</f>
        <v>Sheri Hardison</v>
      </c>
      <c r="E21" s="384"/>
      <c r="F21" s="384"/>
      <c r="G21" s="310" t="str">
        <f>Data!M8</f>
        <v>210-458-6914</v>
      </c>
      <c r="H21" s="311" t="str">
        <f>Data!N8</f>
        <v>shari.hardison@utsa.edu</v>
      </c>
    </row>
    <row r="22" spans="2:13" ht="13.5" customHeight="1">
      <c r="B22" s="308"/>
      <c r="C22" s="308"/>
      <c r="D22" s="308"/>
      <c r="E22" s="308"/>
      <c r="F22" s="308"/>
      <c r="G22" s="308"/>
      <c r="H22" s="298"/>
    </row>
    <row r="23" spans="2:13" ht="13.5" customHeight="1" thickBot="1">
      <c r="B23" s="117" t="s">
        <v>937</v>
      </c>
      <c r="C23" s="308"/>
      <c r="D23" s="308"/>
      <c r="E23" s="308"/>
      <c r="F23" s="308"/>
      <c r="G23" s="308"/>
      <c r="H23" s="298"/>
    </row>
    <row r="24" spans="2:13" s="315" customFormat="1">
      <c r="B24" s="312"/>
      <c r="C24" s="123" t="s">
        <v>25</v>
      </c>
      <c r="D24" s="313" t="s">
        <v>26</v>
      </c>
      <c r="E24" s="313" t="s">
        <v>27</v>
      </c>
      <c r="F24" s="313" t="s">
        <v>28</v>
      </c>
      <c r="G24" s="313" t="s">
        <v>29</v>
      </c>
      <c r="H24" s="314" t="s">
        <v>30</v>
      </c>
    </row>
    <row r="25" spans="2:13" s="315" customFormat="1" ht="14.4" thickBot="1">
      <c r="B25" s="316" t="s">
        <v>680</v>
      </c>
      <c r="C25" s="317">
        <f>Data!O8</f>
        <v>11895</v>
      </c>
      <c r="D25" s="318">
        <f>Data!P8</f>
        <v>17480</v>
      </c>
      <c r="E25" s="318">
        <f>Data!Q8</f>
        <v>3846</v>
      </c>
      <c r="F25" s="318">
        <f>Data!R8</f>
        <v>956</v>
      </c>
      <c r="G25" s="318">
        <f>Data!S8</f>
        <v>0</v>
      </c>
      <c r="H25" s="319">
        <f>SUM(C25:G25)</f>
        <v>34177</v>
      </c>
    </row>
    <row r="26" spans="2:13">
      <c r="C26" s="320"/>
      <c r="D26" s="320"/>
      <c r="E26" s="320"/>
      <c r="F26" s="320"/>
      <c r="G26" s="320"/>
      <c r="H26" s="320"/>
      <c r="I26" s="320"/>
    </row>
    <row r="27" spans="2:13" ht="13.5" customHeight="1">
      <c r="B27" s="308"/>
      <c r="D27" s="390" t="s">
        <v>22</v>
      </c>
      <c r="E27" s="390"/>
      <c r="F27" s="390"/>
      <c r="G27" s="309" t="s">
        <v>23</v>
      </c>
      <c r="H27" s="309" t="s">
        <v>24</v>
      </c>
    </row>
    <row r="28" spans="2:13" ht="27.6">
      <c r="B28" s="388" t="s">
        <v>952</v>
      </c>
      <c r="C28" s="389"/>
      <c r="D28" s="384" t="str">
        <f>Data!T8</f>
        <v>Wilkerson, Steve</v>
      </c>
      <c r="E28" s="384"/>
      <c r="F28" s="384"/>
      <c r="G28" s="310" t="str">
        <f>Data!U8</f>
        <v>(210) 458-4939</v>
      </c>
      <c r="H28" s="311" t="str">
        <f>Data!V8</f>
        <v>Steve.Wilkerson@utsa.edu</v>
      </c>
    </row>
    <row r="29" spans="2:13" ht="13.5" customHeight="1">
      <c r="B29" s="308"/>
      <c r="C29" s="308"/>
      <c r="D29" s="308"/>
      <c r="E29" s="308"/>
      <c r="F29" s="308"/>
      <c r="G29" s="308"/>
      <c r="H29" s="298"/>
    </row>
    <row r="30" spans="2:13" ht="14.4" thickBot="1">
      <c r="B30" s="117" t="s">
        <v>938</v>
      </c>
    </row>
    <row r="31" spans="2:13" ht="14.4" thickBot="1">
      <c r="B31" s="124" t="s">
        <v>31</v>
      </c>
      <c r="C31" s="125" t="s">
        <v>25</v>
      </c>
      <c r="D31" s="125" t="s">
        <v>26</v>
      </c>
      <c r="E31" s="125" t="s">
        <v>27</v>
      </c>
      <c r="F31" s="125" t="s">
        <v>28</v>
      </c>
      <c r="G31" s="125" t="s">
        <v>29</v>
      </c>
      <c r="H31" s="126" t="s">
        <v>30</v>
      </c>
    </row>
    <row r="32" spans="2:13">
      <c r="B32" s="128" t="s">
        <v>42</v>
      </c>
      <c r="C32" s="141">
        <f>Data!W8</f>
        <v>218643</v>
      </c>
      <c r="D32" s="141">
        <f>Data!AQ8</f>
        <v>74935</v>
      </c>
      <c r="E32" s="141">
        <f>Data!BK8</f>
        <v>18991</v>
      </c>
      <c r="F32" s="141">
        <f>Data!CE8</f>
        <v>4287</v>
      </c>
      <c r="G32" s="141">
        <f>Data!CY8</f>
        <v>0</v>
      </c>
      <c r="H32" s="142">
        <f>SUM(C32:G32)</f>
        <v>316856</v>
      </c>
      <c r="M32" s="145"/>
    </row>
    <row r="33" spans="2:13">
      <c r="B33" s="130" t="s">
        <v>43</v>
      </c>
      <c r="C33" s="141">
        <f>Data!X8</f>
        <v>97065.199999999939</v>
      </c>
      <c r="D33" s="141">
        <f>Data!AR8</f>
        <v>69682.999999999985</v>
      </c>
      <c r="E33" s="141">
        <f>Data!BL8</f>
        <v>8369</v>
      </c>
      <c r="F33" s="141">
        <f>Data!CF8</f>
        <v>3947</v>
      </c>
      <c r="G33" s="141">
        <f>Data!CZ8</f>
        <v>0</v>
      </c>
      <c r="H33" s="142">
        <f t="shared" ref="H33:H52" si="0">SUM(C33:G33)</f>
        <v>179064.19999999992</v>
      </c>
      <c r="M33" s="145"/>
    </row>
    <row r="34" spans="2:13">
      <c r="B34" s="130" t="s">
        <v>44</v>
      </c>
      <c r="C34" s="141">
        <f>Data!Y8</f>
        <v>23929</v>
      </c>
      <c r="D34" s="141">
        <f>Data!AS8</f>
        <v>7461</v>
      </c>
      <c r="E34" s="141">
        <f>Data!BM8</f>
        <v>1039</v>
      </c>
      <c r="F34" s="141">
        <f>Data!CG8</f>
        <v>0</v>
      </c>
      <c r="G34" s="141">
        <f>Data!DA8</f>
        <v>0</v>
      </c>
      <c r="H34" s="142">
        <f t="shared" si="0"/>
        <v>32429</v>
      </c>
      <c r="M34" s="145"/>
    </row>
    <row r="35" spans="2:13">
      <c r="B35" s="130" t="s">
        <v>45</v>
      </c>
      <c r="C35" s="141">
        <f>Data!Z8</f>
        <v>4554</v>
      </c>
      <c r="D35" s="141">
        <f>Data!AT8</f>
        <v>11177</v>
      </c>
      <c r="E35" s="141">
        <f>Data!BN8</f>
        <v>2993</v>
      </c>
      <c r="F35" s="141">
        <f>Data!CH8</f>
        <v>656</v>
      </c>
      <c r="G35" s="141">
        <f>Data!DB8</f>
        <v>0</v>
      </c>
      <c r="H35" s="142">
        <f t="shared" si="0"/>
        <v>19380</v>
      </c>
      <c r="M35" s="145"/>
    </row>
    <row r="36" spans="2:13">
      <c r="B36" s="130" t="s">
        <v>46</v>
      </c>
      <c r="C36" s="141">
        <f>Data!AA8</f>
        <v>6</v>
      </c>
      <c r="D36" s="141">
        <f>Data!AU8</f>
        <v>283</v>
      </c>
      <c r="E36" s="141">
        <f>Data!BO8</f>
        <v>27</v>
      </c>
      <c r="F36" s="141">
        <f>Data!CI8</f>
        <v>9</v>
      </c>
      <c r="G36" s="141">
        <f>Data!DC8</f>
        <v>0</v>
      </c>
      <c r="H36" s="142">
        <f t="shared" si="0"/>
        <v>325</v>
      </c>
      <c r="M36" s="145"/>
    </row>
    <row r="37" spans="2:13">
      <c r="B37" s="130" t="s">
        <v>47</v>
      </c>
      <c r="C37" s="141">
        <f>Data!AB8</f>
        <v>48218</v>
      </c>
      <c r="D37" s="141">
        <f>Data!AV8</f>
        <v>66223</v>
      </c>
      <c r="E37" s="141">
        <f>Data!BP8</f>
        <v>10588</v>
      </c>
      <c r="F37" s="141">
        <f>Data!CJ8</f>
        <v>4761</v>
      </c>
      <c r="G37" s="141">
        <f>Data!DD8</f>
        <v>0</v>
      </c>
      <c r="H37" s="142">
        <f t="shared" si="0"/>
        <v>129790</v>
      </c>
      <c r="M37" s="145"/>
    </row>
    <row r="38" spans="2:13">
      <c r="B38" s="130" t="s">
        <v>48</v>
      </c>
      <c r="C38" s="141">
        <f>Data!AC8</f>
        <v>0</v>
      </c>
      <c r="D38" s="141">
        <f>Data!AW8</f>
        <v>0</v>
      </c>
      <c r="E38" s="141">
        <f>Data!BQ8</f>
        <v>0</v>
      </c>
      <c r="F38" s="141">
        <f>Data!CK8</f>
        <v>0</v>
      </c>
      <c r="G38" s="141">
        <f>Data!DE8</f>
        <v>0</v>
      </c>
      <c r="H38" s="142">
        <f t="shared" si="0"/>
        <v>0</v>
      </c>
      <c r="M38" s="145"/>
    </row>
    <row r="39" spans="2:13">
      <c r="B39" s="130" t="s">
        <v>49</v>
      </c>
      <c r="C39" s="141">
        <f>Data!AD8</f>
        <v>0</v>
      </c>
      <c r="D39" s="141">
        <f>Data!AX8</f>
        <v>0</v>
      </c>
      <c r="E39" s="141">
        <f>Data!BR8</f>
        <v>0</v>
      </c>
      <c r="F39" s="141">
        <f>Data!CL8</f>
        <v>0</v>
      </c>
      <c r="G39" s="141">
        <f>Data!DF8</f>
        <v>0</v>
      </c>
      <c r="H39" s="142">
        <f t="shared" si="0"/>
        <v>0</v>
      </c>
      <c r="M39" s="145"/>
    </row>
    <row r="40" spans="2:13">
      <c r="B40" s="130" t="s">
        <v>50</v>
      </c>
      <c r="C40" s="141">
        <f>Data!AE8</f>
        <v>0</v>
      </c>
      <c r="D40" s="141">
        <f>Data!AY8</f>
        <v>0</v>
      </c>
      <c r="E40" s="141">
        <f>Data!BS8</f>
        <v>4002</v>
      </c>
      <c r="F40" s="141">
        <f>Data!CM8</f>
        <v>0</v>
      </c>
      <c r="G40" s="141">
        <f>Data!DG8</f>
        <v>0</v>
      </c>
      <c r="H40" s="142">
        <f t="shared" si="0"/>
        <v>4002</v>
      </c>
      <c r="M40" s="145"/>
    </row>
    <row r="41" spans="2:13">
      <c r="B41" s="130" t="s">
        <v>51</v>
      </c>
      <c r="C41" s="141">
        <f>Data!AF8</f>
        <v>15</v>
      </c>
      <c r="D41" s="141">
        <f>Data!AZ8</f>
        <v>165</v>
      </c>
      <c r="E41" s="141">
        <f>Data!BT8</f>
        <v>24</v>
      </c>
      <c r="F41" s="141">
        <f>Data!CN8</f>
        <v>0</v>
      </c>
      <c r="G41" s="141">
        <f>Data!DH8</f>
        <v>0</v>
      </c>
      <c r="H41" s="142">
        <f t="shared" si="0"/>
        <v>204</v>
      </c>
      <c r="M41" s="145"/>
    </row>
    <row r="42" spans="2:13">
      <c r="B42" s="130" t="s">
        <v>52</v>
      </c>
      <c r="C42" s="141">
        <f>Data!AG8</f>
        <v>0</v>
      </c>
      <c r="D42" s="141">
        <f>Data!BA8</f>
        <v>0</v>
      </c>
      <c r="E42" s="141">
        <f>Data!BU8</f>
        <v>0</v>
      </c>
      <c r="F42" s="141">
        <f>Data!CO8</f>
        <v>0</v>
      </c>
      <c r="G42" s="141">
        <f>Data!DI8</f>
        <v>0</v>
      </c>
      <c r="H42" s="142">
        <f t="shared" si="0"/>
        <v>0</v>
      </c>
      <c r="M42" s="145"/>
    </row>
    <row r="43" spans="2:13">
      <c r="B43" s="130" t="s">
        <v>53</v>
      </c>
      <c r="C43" s="141">
        <f>Data!AH8</f>
        <v>0</v>
      </c>
      <c r="D43" s="141">
        <f>Data!BB8</f>
        <v>9</v>
      </c>
      <c r="E43" s="141">
        <f>Data!BV8</f>
        <v>0</v>
      </c>
      <c r="F43" s="141">
        <f>Data!CP8</f>
        <v>0</v>
      </c>
      <c r="G43" s="141">
        <f>Data!DJ8</f>
        <v>0</v>
      </c>
      <c r="H43" s="142">
        <f t="shared" si="0"/>
        <v>9</v>
      </c>
      <c r="M43" s="145"/>
    </row>
    <row r="44" spans="2:13">
      <c r="B44" s="130" t="s">
        <v>54</v>
      </c>
      <c r="C44" s="141">
        <f>Data!AI8</f>
        <v>0</v>
      </c>
      <c r="D44" s="141">
        <f>Data!BC8</f>
        <v>0</v>
      </c>
      <c r="E44" s="141">
        <f>Data!BW8</f>
        <v>0</v>
      </c>
      <c r="F44" s="141">
        <f>Data!CQ8</f>
        <v>0</v>
      </c>
      <c r="G44" s="141">
        <f>Data!DK8</f>
        <v>0</v>
      </c>
      <c r="H44" s="142">
        <f t="shared" si="0"/>
        <v>0</v>
      </c>
      <c r="M44" s="145"/>
    </row>
    <row r="45" spans="2:13">
      <c r="B45" s="130" t="s">
        <v>55</v>
      </c>
      <c r="C45" s="141">
        <f>Data!AJ8</f>
        <v>2730</v>
      </c>
      <c r="D45" s="141">
        <f>Data!BD8</f>
        <v>4928</v>
      </c>
      <c r="E45" s="141">
        <f>Data!BX8</f>
        <v>192</v>
      </c>
      <c r="F45" s="141">
        <f>Data!CR8</f>
        <v>0</v>
      </c>
      <c r="G45" s="141">
        <f>Data!DL8</f>
        <v>0</v>
      </c>
      <c r="H45" s="142">
        <f t="shared" si="0"/>
        <v>7850</v>
      </c>
      <c r="M45" s="145"/>
    </row>
    <row r="46" spans="2:13">
      <c r="B46" s="130" t="s">
        <v>56</v>
      </c>
      <c r="C46" s="141">
        <f>Data!AK8</f>
        <v>0</v>
      </c>
      <c r="D46" s="141">
        <f>Data!BE8</f>
        <v>0</v>
      </c>
      <c r="E46" s="141">
        <f>Data!BY8</f>
        <v>0</v>
      </c>
      <c r="F46" s="141">
        <f>Data!CS8</f>
        <v>0</v>
      </c>
      <c r="G46" s="141">
        <f>Data!DM8</f>
        <v>0</v>
      </c>
      <c r="H46" s="142">
        <f t="shared" si="0"/>
        <v>0</v>
      </c>
      <c r="M46" s="145"/>
    </row>
    <row r="47" spans="2:13">
      <c r="B47" s="130" t="s">
        <v>57</v>
      </c>
      <c r="C47" s="141">
        <f>Data!AL8</f>
        <v>26646</v>
      </c>
      <c r="D47" s="141">
        <f>Data!BF8</f>
        <v>56111</v>
      </c>
      <c r="E47" s="141">
        <f>Data!BZ8</f>
        <v>16444</v>
      </c>
      <c r="F47" s="141">
        <f>Data!CT8</f>
        <v>836</v>
      </c>
      <c r="G47" s="141">
        <f>Data!DN8</f>
        <v>0</v>
      </c>
      <c r="H47" s="142">
        <f t="shared" si="0"/>
        <v>100037</v>
      </c>
      <c r="M47" s="145"/>
    </row>
    <row r="48" spans="2:13">
      <c r="B48" s="130" t="s">
        <v>58</v>
      </c>
      <c r="C48" s="141">
        <f>Data!AM8</f>
        <v>0</v>
      </c>
      <c r="D48" s="141">
        <f>Data!BG8</f>
        <v>0</v>
      </c>
      <c r="E48" s="141">
        <f>Data!CA8</f>
        <v>0</v>
      </c>
      <c r="F48" s="141">
        <f>Data!CU8</f>
        <v>0</v>
      </c>
      <c r="G48" s="141">
        <f>Data!DO8</f>
        <v>0</v>
      </c>
      <c r="H48" s="142">
        <f t="shared" si="0"/>
        <v>0</v>
      </c>
      <c r="M48" s="145"/>
    </row>
    <row r="49" spans="2:13">
      <c r="B49" s="130" t="s">
        <v>59</v>
      </c>
      <c r="C49" s="141">
        <f>Data!AN8</f>
        <v>0</v>
      </c>
      <c r="D49" s="141">
        <f>Data!BH8</f>
        <v>1947</v>
      </c>
      <c r="E49" s="141">
        <f>Data!CB8</f>
        <v>0</v>
      </c>
      <c r="F49" s="141">
        <f>Data!CV8</f>
        <v>0</v>
      </c>
      <c r="G49" s="141">
        <f>Data!DP8</f>
        <v>0</v>
      </c>
      <c r="H49" s="142">
        <f t="shared" si="0"/>
        <v>1947</v>
      </c>
      <c r="M49" s="145"/>
    </row>
    <row r="50" spans="2:13">
      <c r="B50" s="130" t="s">
        <v>60</v>
      </c>
      <c r="C50" s="141">
        <f>Data!AO8</f>
        <v>3575</v>
      </c>
      <c r="D50" s="141">
        <f>Data!BI8</f>
        <v>2192</v>
      </c>
      <c r="E50" s="141">
        <f>Data!CC8</f>
        <v>510</v>
      </c>
      <c r="F50" s="141">
        <f>Data!CW8</f>
        <v>72</v>
      </c>
      <c r="G50" s="141">
        <f>Data!DQ8</f>
        <v>0</v>
      </c>
      <c r="H50" s="142">
        <f t="shared" si="0"/>
        <v>6349</v>
      </c>
      <c r="M50" s="145"/>
    </row>
    <row r="51" spans="2:13">
      <c r="B51" s="130" t="s">
        <v>0</v>
      </c>
      <c r="C51" s="141">
        <f>Data!AP8</f>
        <v>0</v>
      </c>
      <c r="D51" s="141">
        <f>Data!BJ8</f>
        <v>0</v>
      </c>
      <c r="E51" s="141">
        <f>Data!CD8</f>
        <v>0</v>
      </c>
      <c r="F51" s="141">
        <f>Data!CX8</f>
        <v>0</v>
      </c>
      <c r="G51" s="141">
        <f>Data!DR8</f>
        <v>0</v>
      </c>
      <c r="H51" s="142">
        <f t="shared" si="0"/>
        <v>0</v>
      </c>
      <c r="M51" s="145"/>
    </row>
    <row r="52" spans="2:13">
      <c r="B52" s="143" t="s">
        <v>33</v>
      </c>
      <c r="C52" s="142">
        <f>SUM(C32:C51)</f>
        <v>425381.19999999995</v>
      </c>
      <c r="D52" s="142">
        <f>SUM(D32:D51)</f>
        <v>295114</v>
      </c>
      <c r="E52" s="142">
        <f>SUM(E32:E51)</f>
        <v>63179</v>
      </c>
      <c r="F52" s="142">
        <f>SUM(F32:F51)</f>
        <v>14568</v>
      </c>
      <c r="G52" s="142">
        <f>SUM(G32:G51)</f>
        <v>0</v>
      </c>
      <c r="H52" s="142">
        <f t="shared" si="0"/>
        <v>798242.2</v>
      </c>
    </row>
    <row r="53" spans="2:13">
      <c r="B53" s="144"/>
      <c r="C53" s="145"/>
      <c r="D53" s="145"/>
      <c r="E53" s="145"/>
      <c r="F53" s="145"/>
      <c r="G53" s="145"/>
      <c r="H53" s="145"/>
    </row>
    <row r="54" spans="2:13" ht="13.5" customHeight="1">
      <c r="B54" s="308"/>
      <c r="D54" s="390" t="s">
        <v>22</v>
      </c>
      <c r="E54" s="390"/>
      <c r="F54" s="390"/>
      <c r="G54" s="309" t="s">
        <v>23</v>
      </c>
      <c r="H54" s="309" t="s">
        <v>24</v>
      </c>
    </row>
    <row r="55" spans="2:13" ht="27.6">
      <c r="B55" s="388" t="s">
        <v>953</v>
      </c>
      <c r="C55" s="389"/>
      <c r="D55" s="384" t="str">
        <f>Data!T8</f>
        <v>Wilkerson, Steve</v>
      </c>
      <c r="E55" s="384"/>
      <c r="F55" s="384"/>
      <c r="G55" s="310" t="str">
        <f>Data!U8</f>
        <v>(210) 458-4939</v>
      </c>
      <c r="H55" s="311" t="str">
        <f>Data!V8</f>
        <v>Steve.Wilkerson@utsa.edu</v>
      </c>
    </row>
    <row r="56" spans="2:13" ht="13.5" customHeight="1">
      <c r="B56" s="308"/>
      <c r="C56" s="308"/>
      <c r="D56" s="308"/>
      <c r="E56" s="308"/>
      <c r="F56" s="308"/>
      <c r="G56" s="308"/>
      <c r="H56" s="298"/>
    </row>
    <row r="57" spans="2:13">
      <c r="B57" s="117" t="s">
        <v>9</v>
      </c>
    </row>
    <row r="58" spans="2:13" ht="31.5" customHeight="1">
      <c r="B58" s="391" t="s">
        <v>39</v>
      </c>
      <c r="C58" s="391"/>
      <c r="D58" s="391"/>
      <c r="E58" s="391"/>
      <c r="F58" s="391"/>
      <c r="G58" s="391"/>
      <c r="H58" s="321"/>
    </row>
    <row r="59" spans="2:13" ht="8.25" customHeight="1" thickBot="1">
      <c r="B59" s="320"/>
    </row>
    <row r="60" spans="2:13" ht="14.4" thickBot="1">
      <c r="B60" s="124" t="s">
        <v>31</v>
      </c>
      <c r="C60" s="125" t="s">
        <v>25</v>
      </c>
      <c r="D60" s="125" t="s">
        <v>26</v>
      </c>
      <c r="E60" s="125" t="s">
        <v>27</v>
      </c>
      <c r="F60" s="125" t="s">
        <v>28</v>
      </c>
      <c r="G60" s="125" t="s">
        <v>29</v>
      </c>
      <c r="H60" s="126" t="s">
        <v>30</v>
      </c>
    </row>
    <row r="61" spans="2:13">
      <c r="B61" s="128" t="str">
        <f>$B$32</f>
        <v>Liberal Arts</v>
      </c>
      <c r="C61" s="322">
        <f>Data!DS8</f>
        <v>10706629.114440717</v>
      </c>
      <c r="D61" s="322">
        <f>Data!EM8</f>
        <v>7905390.8076868979</v>
      </c>
      <c r="E61" s="322">
        <f>Data!FG8</f>
        <v>7707831.2529389178</v>
      </c>
      <c r="F61" s="322">
        <f>Data!GA8</f>
        <v>3973081.6592405234</v>
      </c>
      <c r="G61" s="322">
        <f>Data!GU8</f>
        <v>0</v>
      </c>
      <c r="H61" s="323">
        <f>SUM(C61:G61)</f>
        <v>30292932.83430706</v>
      </c>
    </row>
    <row r="62" spans="2:13">
      <c r="B62" s="128" t="str">
        <f>$B$33</f>
        <v>Science</v>
      </c>
      <c r="C62" s="322">
        <f>Data!DT8</f>
        <v>6366045.425403567</v>
      </c>
      <c r="D62" s="322">
        <f>Data!EN8</f>
        <v>7910070.7368319631</v>
      </c>
      <c r="E62" s="322">
        <f>Data!FH8</f>
        <v>5124527.1051407987</v>
      </c>
      <c r="F62" s="322">
        <f>Data!GB8</f>
        <v>5524382.490081111</v>
      </c>
      <c r="G62" s="322">
        <f>Data!GV8</f>
        <v>0</v>
      </c>
      <c r="H62" s="142">
        <f t="shared" ref="H62:H81" si="1">SUM(C62:G62)</f>
        <v>24925025.757457443</v>
      </c>
    </row>
    <row r="63" spans="2:13">
      <c r="B63" s="128" t="str">
        <f>$B$34</f>
        <v>Fine Arts</v>
      </c>
      <c r="C63" s="322">
        <f>Data!DU8</f>
        <v>1807482.8008462701</v>
      </c>
      <c r="D63" s="322">
        <f>Data!EO8</f>
        <v>1467284.3837432924</v>
      </c>
      <c r="E63" s="322">
        <f>Data!FI8</f>
        <v>782212.10826468444</v>
      </c>
      <c r="F63" s="322">
        <f>Data!GC8</f>
        <v>0</v>
      </c>
      <c r="G63" s="322">
        <f>Data!GW8</f>
        <v>0</v>
      </c>
      <c r="H63" s="142">
        <f t="shared" si="1"/>
        <v>4056979.2928542467</v>
      </c>
    </row>
    <row r="64" spans="2:13">
      <c r="B64" s="128" t="str">
        <f>$B$35</f>
        <v>Teacher Education</v>
      </c>
      <c r="C64" s="322">
        <f>Data!DV8</f>
        <v>273532.54355746525</v>
      </c>
      <c r="D64" s="322">
        <f>Data!EP8</f>
        <v>1215850.2544469843</v>
      </c>
      <c r="E64" s="322">
        <f>Data!FJ8</f>
        <v>1020942.2447851066</v>
      </c>
      <c r="F64" s="322">
        <f>Data!GD8</f>
        <v>519126.99297152425</v>
      </c>
      <c r="G64" s="322">
        <f>Data!GX8</f>
        <v>0</v>
      </c>
      <c r="H64" s="142">
        <f t="shared" si="1"/>
        <v>3029452.0357610802</v>
      </c>
    </row>
    <row r="65" spans="2:8">
      <c r="B65" s="128" t="str">
        <f>$B$36</f>
        <v>Agriculture</v>
      </c>
      <c r="C65" s="322">
        <f>Data!DW8</f>
        <v>451.61290322580641</v>
      </c>
      <c r="D65" s="322">
        <f>Data!EQ8</f>
        <v>43211.535539709643</v>
      </c>
      <c r="E65" s="322">
        <f>Data!FK8</f>
        <v>15394.221323529413</v>
      </c>
      <c r="F65" s="322">
        <f>Data!GE8</f>
        <v>5131.4071078431371</v>
      </c>
      <c r="G65" s="322">
        <f>Data!GY8</f>
        <v>0</v>
      </c>
      <c r="H65" s="142">
        <f t="shared" si="1"/>
        <v>64188.776874307994</v>
      </c>
    </row>
    <row r="66" spans="2:8">
      <c r="B66" s="128" t="str">
        <f>$B$37</f>
        <v>Engineering</v>
      </c>
      <c r="C66" s="322">
        <f>Data!DX8</f>
        <v>3282070.3508867174</v>
      </c>
      <c r="D66" s="322">
        <f>Data!ER8</f>
        <v>8804781.9535877854</v>
      </c>
      <c r="E66" s="322">
        <f>Data!FL8</f>
        <v>4481036.5317141712</v>
      </c>
      <c r="F66" s="322">
        <f>Data!GF8</f>
        <v>7230460.9237507284</v>
      </c>
      <c r="G66" s="322">
        <f>Data!GZ8</f>
        <v>0</v>
      </c>
      <c r="H66" s="142">
        <f t="shared" si="1"/>
        <v>23798349.759939402</v>
      </c>
    </row>
    <row r="67" spans="2:8">
      <c r="B67" s="128" t="str">
        <f>$B$38</f>
        <v>Home Economics</v>
      </c>
      <c r="C67" s="322">
        <f>Data!DY8</f>
        <v>0</v>
      </c>
      <c r="D67" s="322">
        <f>Data!ES8</f>
        <v>0</v>
      </c>
      <c r="E67" s="322">
        <f>Data!FM8</f>
        <v>0</v>
      </c>
      <c r="F67" s="322">
        <f>Data!GG8</f>
        <v>0</v>
      </c>
      <c r="G67" s="322">
        <f>Data!HA8</f>
        <v>0</v>
      </c>
      <c r="H67" s="142">
        <f t="shared" si="1"/>
        <v>0</v>
      </c>
    </row>
    <row r="68" spans="2:8">
      <c r="B68" s="128" t="str">
        <f>$B$39</f>
        <v>Law</v>
      </c>
      <c r="C68" s="322">
        <f>Data!DZ8</f>
        <v>0</v>
      </c>
      <c r="D68" s="322">
        <f>Data!ET8</f>
        <v>0</v>
      </c>
      <c r="E68" s="322">
        <f>Data!FN8</f>
        <v>0</v>
      </c>
      <c r="F68" s="322">
        <f>Data!GH8</f>
        <v>0</v>
      </c>
      <c r="G68" s="322">
        <f>Data!HB8</f>
        <v>0</v>
      </c>
      <c r="H68" s="142">
        <f t="shared" si="1"/>
        <v>0</v>
      </c>
    </row>
    <row r="69" spans="2:8">
      <c r="B69" s="128" t="str">
        <f>$B$40</f>
        <v>Social Service</v>
      </c>
      <c r="C69" s="322">
        <f>Data!EA8</f>
        <v>0</v>
      </c>
      <c r="D69" s="322">
        <f>Data!EU8</f>
        <v>0</v>
      </c>
      <c r="E69" s="322">
        <f>Data!FO8</f>
        <v>1184092</v>
      </c>
      <c r="F69" s="322">
        <f>Data!GI8</f>
        <v>0</v>
      </c>
      <c r="G69" s="322">
        <f>Data!HC8</f>
        <v>0</v>
      </c>
      <c r="H69" s="142">
        <f t="shared" si="1"/>
        <v>1184092</v>
      </c>
    </row>
    <row r="70" spans="2:8">
      <c r="B70" s="128" t="str">
        <f>$B$41</f>
        <v>Library Science</v>
      </c>
      <c r="C70" s="322">
        <f>Data!EB8</f>
        <v>394.73684210526312</v>
      </c>
      <c r="D70" s="322">
        <f>Data!EV8</f>
        <v>7634.3781676413255</v>
      </c>
      <c r="E70" s="322">
        <f>Data!FP8</f>
        <v>17576.108104858104</v>
      </c>
      <c r="F70" s="322">
        <f>Data!GJ8</f>
        <v>0</v>
      </c>
      <c r="G70" s="322">
        <f>Data!HD8</f>
        <v>0</v>
      </c>
      <c r="H70" s="142">
        <f t="shared" si="1"/>
        <v>25605.223114604691</v>
      </c>
    </row>
    <row r="71" spans="2:8">
      <c r="B71" s="128" t="str">
        <f>$B$42</f>
        <v>Veterinary Science</v>
      </c>
      <c r="C71" s="322">
        <f>Data!EC8</f>
        <v>0</v>
      </c>
      <c r="D71" s="322">
        <f>Data!EW8</f>
        <v>0</v>
      </c>
      <c r="E71" s="322">
        <f>Data!FQ8</f>
        <v>0</v>
      </c>
      <c r="F71" s="322">
        <f>Data!GK8</f>
        <v>0</v>
      </c>
      <c r="G71" s="322">
        <f>Data!HE8</f>
        <v>0</v>
      </c>
      <c r="H71" s="142">
        <f t="shared" si="1"/>
        <v>0</v>
      </c>
    </row>
    <row r="72" spans="2:8">
      <c r="B72" s="128" t="str">
        <f>$B$43</f>
        <v>Vocational Training</v>
      </c>
      <c r="C72" s="322">
        <f>Data!ED8</f>
        <v>0</v>
      </c>
      <c r="D72" s="322">
        <f>Data!EX8</f>
        <v>17090.847457627118</v>
      </c>
      <c r="E72" s="322">
        <f>Data!FR8</f>
        <v>0</v>
      </c>
      <c r="F72" s="322">
        <f>Data!GL8</f>
        <v>0</v>
      </c>
      <c r="G72" s="322">
        <f>Data!HF8</f>
        <v>0</v>
      </c>
      <c r="H72" s="142">
        <f t="shared" si="1"/>
        <v>17090.847457627118</v>
      </c>
    </row>
    <row r="73" spans="2:8">
      <c r="B73" s="128" t="str">
        <f>$B$44</f>
        <v>Physical Training</v>
      </c>
      <c r="C73" s="322">
        <f>Data!EE8</f>
        <v>0</v>
      </c>
      <c r="D73" s="322">
        <f>Data!EY8</f>
        <v>0</v>
      </c>
      <c r="E73" s="322">
        <f>Data!FS8</f>
        <v>0</v>
      </c>
      <c r="F73" s="322">
        <f>Data!GM8</f>
        <v>0</v>
      </c>
      <c r="G73" s="322">
        <f>Data!HG8</f>
        <v>0</v>
      </c>
      <c r="H73" s="142">
        <f t="shared" si="1"/>
        <v>0</v>
      </c>
    </row>
    <row r="74" spans="2:8">
      <c r="B74" s="128" t="str">
        <f>$B$45</f>
        <v>Health Services</v>
      </c>
      <c r="C74" s="322">
        <f>Data!EF8</f>
        <v>146172.25850755739</v>
      </c>
      <c r="D74" s="322">
        <f>Data!EZ8</f>
        <v>220664.11214873576</v>
      </c>
      <c r="E74" s="322">
        <f>Data!FT8</f>
        <v>114572.86632857182</v>
      </c>
      <c r="F74" s="322">
        <f>Data!GN8</f>
        <v>0</v>
      </c>
      <c r="G74" s="322">
        <f>Data!HH8</f>
        <v>0</v>
      </c>
      <c r="H74" s="142">
        <f t="shared" si="1"/>
        <v>481409.23698486493</v>
      </c>
    </row>
    <row r="75" spans="2:8">
      <c r="B75" s="128" t="str">
        <f>$B$46</f>
        <v>Pharmacy</v>
      </c>
      <c r="C75" s="322">
        <f>Data!EG8</f>
        <v>0</v>
      </c>
      <c r="D75" s="322">
        <f>Data!FA8</f>
        <v>0</v>
      </c>
      <c r="E75" s="322">
        <f>Data!FU8</f>
        <v>0</v>
      </c>
      <c r="F75" s="322">
        <f>Data!GO8</f>
        <v>0</v>
      </c>
      <c r="G75" s="322">
        <f>Data!HI8</f>
        <v>0</v>
      </c>
      <c r="H75" s="142">
        <f t="shared" si="1"/>
        <v>0</v>
      </c>
    </row>
    <row r="76" spans="2:8">
      <c r="B76" s="128" t="str">
        <f>$B$47</f>
        <v>Business Administration</v>
      </c>
      <c r="C76" s="322">
        <f>Data!EH8</f>
        <v>1025350.0143671121</v>
      </c>
      <c r="D76" s="322">
        <f>Data!FB8</f>
        <v>5328498.0242327442</v>
      </c>
      <c r="E76" s="322">
        <f>Data!FV8</f>
        <v>4022684.5683593531</v>
      </c>
      <c r="F76" s="322">
        <f>Data!GP8</f>
        <v>2039851.8501489107</v>
      </c>
      <c r="G76" s="322">
        <f>Data!HJ8</f>
        <v>0</v>
      </c>
      <c r="H76" s="142">
        <f t="shared" si="1"/>
        <v>12416384.45710812</v>
      </c>
    </row>
    <row r="77" spans="2:8">
      <c r="B77" s="128" t="str">
        <f>$B$48</f>
        <v>Optometry</v>
      </c>
      <c r="C77" s="322">
        <f>Data!EI8</f>
        <v>0</v>
      </c>
      <c r="D77" s="322">
        <f>Data!FC8</f>
        <v>0</v>
      </c>
      <c r="E77" s="322">
        <f>Data!FW8</f>
        <v>0</v>
      </c>
      <c r="F77" s="322">
        <f>Data!GQ8</f>
        <v>0</v>
      </c>
      <c r="G77" s="322">
        <f>Data!HK8</f>
        <v>0</v>
      </c>
      <c r="H77" s="142">
        <f t="shared" si="1"/>
        <v>0</v>
      </c>
    </row>
    <row r="78" spans="2:8">
      <c r="B78" s="128" t="str">
        <f>$B$49</f>
        <v>Teacher Ed-Practice Teaching</v>
      </c>
      <c r="C78" s="322">
        <f>Data!EJ8</f>
        <v>0</v>
      </c>
      <c r="D78" s="322">
        <f>Data!FD8</f>
        <v>285281.4938688156</v>
      </c>
      <c r="E78" s="322">
        <f>Data!FX8</f>
        <v>0</v>
      </c>
      <c r="F78" s="322">
        <f>Data!GR8</f>
        <v>0</v>
      </c>
      <c r="G78" s="322">
        <f>Data!HL8</f>
        <v>0</v>
      </c>
      <c r="H78" s="142">
        <f t="shared" si="1"/>
        <v>285281.4938688156</v>
      </c>
    </row>
    <row r="79" spans="2:8">
      <c r="B79" s="128" t="str">
        <f>$B$50</f>
        <v>Technology</v>
      </c>
      <c r="C79" s="322">
        <f>Data!EK8</f>
        <v>190581.31217353913</v>
      </c>
      <c r="D79" s="322">
        <f>Data!FE8</f>
        <v>240749.52863396428</v>
      </c>
      <c r="E79" s="322">
        <f>Data!FY8</f>
        <v>108873.14509572579</v>
      </c>
      <c r="F79" s="322">
        <f>Data!GS8</f>
        <v>21241.729299628787</v>
      </c>
      <c r="G79" s="322">
        <f>Data!HM8</f>
        <v>0</v>
      </c>
      <c r="H79" s="142">
        <f t="shared" si="1"/>
        <v>561445.71520285797</v>
      </c>
    </row>
    <row r="80" spans="2:8">
      <c r="B80" s="128" t="str">
        <f>$B$51</f>
        <v>Nursing</v>
      </c>
      <c r="C80" s="322">
        <f>Data!EL8</f>
        <v>0</v>
      </c>
      <c r="D80" s="322">
        <f>Data!FF8</f>
        <v>0</v>
      </c>
      <c r="E80" s="322">
        <f>Data!FZ8</f>
        <v>0</v>
      </c>
      <c r="F80" s="322">
        <f>Data!GT8</f>
        <v>0</v>
      </c>
      <c r="G80" s="322">
        <f>Data!HN8</f>
        <v>0</v>
      </c>
      <c r="H80" s="142">
        <f t="shared" si="1"/>
        <v>0</v>
      </c>
    </row>
    <row r="81" spans="2:8">
      <c r="B81" s="131" t="str">
        <f>$B$52</f>
        <v>Totals</v>
      </c>
      <c r="C81" s="323">
        <f>SUM(C61:C80)</f>
        <v>23798710.169928275</v>
      </c>
      <c r="D81" s="323">
        <f>SUM(D61:D80)</f>
        <v>33446508.056346163</v>
      </c>
      <c r="E81" s="323">
        <f>SUM(E61:E80)</f>
        <v>24579742.152055714</v>
      </c>
      <c r="F81" s="323">
        <f>SUM(F61:F80)</f>
        <v>19313277.052600265</v>
      </c>
      <c r="G81" s="323">
        <f>SUM(G61:G80)</f>
        <v>0</v>
      </c>
      <c r="H81" s="323">
        <f t="shared" si="1"/>
        <v>101138237.43093042</v>
      </c>
    </row>
    <row r="82" spans="2:8">
      <c r="B82" s="144"/>
      <c r="C82" s="324"/>
      <c r="D82" s="324"/>
      <c r="E82" s="324"/>
      <c r="F82" s="324"/>
      <c r="G82" s="324"/>
      <c r="H82" s="325"/>
    </row>
    <row r="83" spans="2:8" ht="13.5" customHeight="1">
      <c r="B83" s="308"/>
      <c r="D83" s="390" t="s">
        <v>22</v>
      </c>
      <c r="E83" s="390"/>
      <c r="F83" s="390"/>
      <c r="G83" s="309" t="s">
        <v>23</v>
      </c>
      <c r="H83" s="309" t="s">
        <v>24</v>
      </c>
    </row>
    <row r="84" spans="2:8" ht="27.6">
      <c r="B84" s="388" t="s">
        <v>38</v>
      </c>
      <c r="C84" s="389"/>
      <c r="D84" s="384" t="str">
        <f>Data!T8</f>
        <v>Wilkerson, Steve</v>
      </c>
      <c r="E84" s="384"/>
      <c r="F84" s="384"/>
      <c r="G84" s="310" t="str">
        <f>Data!U8</f>
        <v>(210) 458-4939</v>
      </c>
      <c r="H84" s="311" t="s">
        <v>757</v>
      </c>
    </row>
    <row r="85" spans="2:8" ht="13.5" customHeight="1">
      <c r="B85" s="308"/>
      <c r="C85" s="308"/>
      <c r="D85" s="308"/>
      <c r="E85" s="308"/>
      <c r="F85" s="308"/>
      <c r="G85" s="308"/>
      <c r="H85" s="298"/>
    </row>
    <row r="86" spans="2:8">
      <c r="B86" s="120" t="s">
        <v>32</v>
      </c>
      <c r="C86" s="326"/>
      <c r="D86" s="326"/>
      <c r="E86" s="326"/>
      <c r="F86" s="326"/>
      <c r="G86" s="326"/>
      <c r="H86" s="122">
        <f>H13+H14</f>
        <v>260216585</v>
      </c>
    </row>
    <row r="87" spans="2:8" ht="42.75" customHeight="1">
      <c r="B87" s="382" t="s">
        <v>8</v>
      </c>
      <c r="C87" s="382"/>
      <c r="D87" s="382"/>
      <c r="E87" s="382"/>
      <c r="F87" s="382"/>
      <c r="G87" s="382"/>
      <c r="H87" s="321"/>
    </row>
    <row r="88" spans="2:8">
      <c r="B88" s="120" t="s">
        <v>5</v>
      </c>
      <c r="C88" s="327"/>
      <c r="D88" s="327"/>
      <c r="E88" s="327"/>
      <c r="F88" s="327"/>
      <c r="G88" s="327"/>
      <c r="H88" s="122"/>
    </row>
    <row r="89" spans="2:8" ht="98.25" customHeight="1" thickBot="1">
      <c r="B89" s="383" t="s">
        <v>228</v>
      </c>
      <c r="C89" s="383"/>
      <c r="D89" s="383"/>
      <c r="E89" s="383"/>
      <c r="F89" s="383"/>
      <c r="G89" s="383"/>
      <c r="H89" s="328"/>
    </row>
    <row r="90" spans="2:8" ht="14.4" thickBot="1">
      <c r="B90" s="124" t="s">
        <v>31</v>
      </c>
      <c r="C90" s="125" t="s">
        <v>25</v>
      </c>
      <c r="D90" s="125" t="s">
        <v>26</v>
      </c>
      <c r="E90" s="125" t="s">
        <v>27</v>
      </c>
      <c r="F90" s="125" t="s">
        <v>28</v>
      </c>
      <c r="G90" s="125" t="s">
        <v>29</v>
      </c>
      <c r="H90" s="126" t="s">
        <v>30</v>
      </c>
    </row>
    <row r="91" spans="2:8">
      <c r="B91" s="128" t="str">
        <f>$B$32</f>
        <v>Liberal Arts</v>
      </c>
      <c r="C91" s="329">
        <f>Data!HR8</f>
        <v>1912018</v>
      </c>
      <c r="D91" s="329">
        <f>Data!IL8</f>
        <v>655301.438318984</v>
      </c>
      <c r="E91" s="329">
        <f>Data!JF8</f>
        <v>166074.99319564723</v>
      </c>
      <c r="F91" s="329">
        <f>Data!JZ8</f>
        <v>37489.52113262807</v>
      </c>
      <c r="G91" s="329">
        <f>Data!KT8</f>
        <v>0</v>
      </c>
      <c r="H91" s="134">
        <f t="shared" ref="H91:H111" si="2">SUM(C91:G91)</f>
        <v>2770883.9526472595</v>
      </c>
    </row>
    <row r="92" spans="2:8">
      <c r="B92" s="128" t="str">
        <f>$B$33</f>
        <v>Science</v>
      </c>
      <c r="C92" s="329">
        <f>Data!HS8</f>
        <v>601403.5</v>
      </c>
      <c r="D92" s="329">
        <f>Data!IM8</f>
        <v>431747.00189652678</v>
      </c>
      <c r="E92" s="329">
        <f>Data!JG8</f>
        <v>51853.259171850121</v>
      </c>
      <c r="F92" s="329">
        <f>Data!KA8</f>
        <v>24455.109804193147</v>
      </c>
      <c r="G92" s="329">
        <f>Data!KU8</f>
        <v>0</v>
      </c>
      <c r="H92" s="137">
        <f t="shared" si="2"/>
        <v>1109458.8708725702</v>
      </c>
    </row>
    <row r="93" spans="2:8">
      <c r="B93" s="128" t="str">
        <f>$B$34</f>
        <v>Fine Arts</v>
      </c>
      <c r="C93" s="329">
        <f>Data!HT8</f>
        <v>215513.74300780165</v>
      </c>
      <c r="D93" s="329">
        <f>Data!IN8</f>
        <v>67196.624872799031</v>
      </c>
      <c r="E93" s="329">
        <f>Data!JH8</f>
        <v>9357.6321193993026</v>
      </c>
      <c r="F93" s="329">
        <f>Data!KB8</f>
        <v>0</v>
      </c>
      <c r="G93" s="329">
        <f>Data!KV8</f>
        <v>0</v>
      </c>
      <c r="H93" s="137">
        <f t="shared" si="2"/>
        <v>292068</v>
      </c>
    </row>
    <row r="94" spans="2:8">
      <c r="B94" s="128" t="str">
        <f>$B$35</f>
        <v>Teacher Education</v>
      </c>
      <c r="C94" s="329">
        <f>Data!HU8</f>
        <v>40716.942724458204</v>
      </c>
      <c r="D94" s="329">
        <f>Data!IO8</f>
        <v>99932.645768833841</v>
      </c>
      <c r="E94" s="329">
        <f>Data!JI8</f>
        <v>26760.168988648093</v>
      </c>
      <c r="F94" s="329">
        <f>Data!KC8</f>
        <v>5865.239917699645</v>
      </c>
      <c r="G94" s="329">
        <f>Data!KW8</f>
        <v>0</v>
      </c>
      <c r="H94" s="137">
        <f t="shared" si="2"/>
        <v>173274.9973996398</v>
      </c>
    </row>
    <row r="95" spans="2:8">
      <c r="B95" s="128" t="str">
        <f>$B$36</f>
        <v>Agriculture</v>
      </c>
      <c r="C95" s="329">
        <f>Data!HV8</f>
        <v>0</v>
      </c>
      <c r="D95" s="329">
        <f>Data!IP8</f>
        <v>0</v>
      </c>
      <c r="E95" s="329">
        <f>Data!JJ8</f>
        <v>0</v>
      </c>
      <c r="F95" s="329">
        <f>Data!KD8</f>
        <v>0</v>
      </c>
      <c r="G95" s="329">
        <f>Data!KX8</f>
        <v>0</v>
      </c>
      <c r="H95" s="137">
        <f t="shared" si="2"/>
        <v>0</v>
      </c>
    </row>
    <row r="96" spans="2:8">
      <c r="B96" s="128" t="str">
        <f>$B$37</f>
        <v>Engineering</v>
      </c>
      <c r="C96" s="329">
        <f>Data!HW8</f>
        <v>853308.88234840904</v>
      </c>
      <c r="D96" s="329">
        <f>Data!IQ8</f>
        <v>1171941.4765390246</v>
      </c>
      <c r="E96" s="329">
        <f>Data!JK8</f>
        <v>187374.72409276522</v>
      </c>
      <c r="F96" s="329">
        <f>Data!KE8</f>
        <v>84254.615998457099</v>
      </c>
      <c r="G96" s="329">
        <f>Data!KY8</f>
        <v>0</v>
      </c>
      <c r="H96" s="137">
        <f t="shared" si="2"/>
        <v>2296879.698978656</v>
      </c>
    </row>
    <row r="97" spans="2:8">
      <c r="B97" s="128" t="str">
        <f>$B$38</f>
        <v>Home Economics</v>
      </c>
      <c r="C97" s="329">
        <f>Data!HX8</f>
        <v>0</v>
      </c>
      <c r="D97" s="329">
        <f>Data!IR8</f>
        <v>0</v>
      </c>
      <c r="E97" s="329">
        <f>Data!JL8</f>
        <v>0</v>
      </c>
      <c r="F97" s="329">
        <f>Data!KF8</f>
        <v>0</v>
      </c>
      <c r="G97" s="329">
        <f>Data!KZ8</f>
        <v>0</v>
      </c>
      <c r="H97" s="137">
        <f t="shared" si="2"/>
        <v>0</v>
      </c>
    </row>
    <row r="98" spans="2:8">
      <c r="B98" s="128" t="str">
        <f>$B$39</f>
        <v>Law</v>
      </c>
      <c r="C98" s="329">
        <f>Data!HY8</f>
        <v>0</v>
      </c>
      <c r="D98" s="329">
        <f>Data!IS8</f>
        <v>0</v>
      </c>
      <c r="E98" s="329">
        <f>Data!JM8</f>
        <v>0</v>
      </c>
      <c r="F98" s="329">
        <f>Data!KG8</f>
        <v>0</v>
      </c>
      <c r="G98" s="329">
        <f>Data!LA8</f>
        <v>0</v>
      </c>
      <c r="H98" s="137">
        <f t="shared" si="2"/>
        <v>0</v>
      </c>
    </row>
    <row r="99" spans="2:8">
      <c r="B99" s="128" t="str">
        <f>$B$40</f>
        <v>Social Service</v>
      </c>
      <c r="C99" s="329">
        <f>Data!HZ8</f>
        <v>0</v>
      </c>
      <c r="D99" s="329">
        <f>Data!IT8</f>
        <v>0</v>
      </c>
      <c r="E99" s="329">
        <f>Data!JN8</f>
        <v>62914</v>
      </c>
      <c r="F99" s="329">
        <f>Data!KH8</f>
        <v>0</v>
      </c>
      <c r="G99" s="329">
        <f>Data!LB8</f>
        <v>0</v>
      </c>
      <c r="H99" s="137">
        <f t="shared" si="2"/>
        <v>62914</v>
      </c>
    </row>
    <row r="100" spans="2:8">
      <c r="B100" s="128" t="str">
        <f>$B$41</f>
        <v>Library Science</v>
      </c>
      <c r="C100" s="329">
        <f>Data!IA8</f>
        <v>0</v>
      </c>
      <c r="D100" s="329">
        <f>Data!IU8</f>
        <v>0</v>
      </c>
      <c r="E100" s="329">
        <f>Data!JO8</f>
        <v>0</v>
      </c>
      <c r="F100" s="329">
        <f>Data!KI8</f>
        <v>0</v>
      </c>
      <c r="G100" s="329">
        <f>Data!LC8</f>
        <v>0</v>
      </c>
      <c r="H100" s="137">
        <f t="shared" si="2"/>
        <v>0</v>
      </c>
    </row>
    <row r="101" spans="2:8">
      <c r="B101" s="128" t="str">
        <f>$B$42</f>
        <v>Veterinary Science</v>
      </c>
      <c r="C101" s="329">
        <f>Data!IB8</f>
        <v>0</v>
      </c>
      <c r="D101" s="329">
        <f>Data!IV8</f>
        <v>0</v>
      </c>
      <c r="E101" s="329">
        <f>Data!JP8</f>
        <v>0</v>
      </c>
      <c r="F101" s="329">
        <f>Data!KJ8</f>
        <v>0</v>
      </c>
      <c r="G101" s="329">
        <f>Data!LD8</f>
        <v>0</v>
      </c>
      <c r="H101" s="137">
        <f t="shared" si="2"/>
        <v>0</v>
      </c>
    </row>
    <row r="102" spans="2:8">
      <c r="B102" s="128" t="str">
        <f>$B$43</f>
        <v>Vocational Training</v>
      </c>
      <c r="C102" s="329">
        <f>Data!IC8</f>
        <v>0</v>
      </c>
      <c r="D102" s="329">
        <f>Data!IW8</f>
        <v>0</v>
      </c>
      <c r="E102" s="329">
        <f>Data!JQ8</f>
        <v>0</v>
      </c>
      <c r="F102" s="329">
        <f>Data!KK8</f>
        <v>0</v>
      </c>
      <c r="G102" s="329">
        <f>Data!LE8</f>
        <v>0</v>
      </c>
      <c r="H102" s="137">
        <f t="shared" si="2"/>
        <v>0</v>
      </c>
    </row>
    <row r="103" spans="2:8">
      <c r="B103" s="128" t="str">
        <f>$B$44</f>
        <v>Physical Training</v>
      </c>
      <c r="C103" s="329">
        <f>Data!ID8</f>
        <v>0</v>
      </c>
      <c r="D103" s="329">
        <f>Data!IX8</f>
        <v>0</v>
      </c>
      <c r="E103" s="329">
        <f>Data!JR8</f>
        <v>0</v>
      </c>
      <c r="F103" s="329">
        <f>Data!KL8</f>
        <v>0</v>
      </c>
      <c r="G103" s="329">
        <f>Data!LF8</f>
        <v>0</v>
      </c>
      <c r="H103" s="137">
        <f t="shared" si="2"/>
        <v>0</v>
      </c>
    </row>
    <row r="104" spans="2:8">
      <c r="B104" s="128" t="str">
        <f>$B$45</f>
        <v>Health Services</v>
      </c>
      <c r="C104" s="329">
        <f>Data!IE8</f>
        <v>0</v>
      </c>
      <c r="D104" s="329">
        <f>Data!IY8</f>
        <v>0</v>
      </c>
      <c r="E104" s="329">
        <f>Data!JS8</f>
        <v>0</v>
      </c>
      <c r="F104" s="329">
        <f>Data!KM8</f>
        <v>0</v>
      </c>
      <c r="G104" s="329">
        <f>Data!LG8</f>
        <v>0</v>
      </c>
      <c r="H104" s="137">
        <f t="shared" si="2"/>
        <v>0</v>
      </c>
    </row>
    <row r="105" spans="2:8">
      <c r="B105" s="128" t="str">
        <f>$B$46</f>
        <v>Pharmacy</v>
      </c>
      <c r="C105" s="329">
        <f>Data!IF8</f>
        <v>0</v>
      </c>
      <c r="D105" s="329">
        <f>Data!IZ8</f>
        <v>0</v>
      </c>
      <c r="E105" s="329">
        <f>Data!JT8</f>
        <v>0</v>
      </c>
      <c r="F105" s="329">
        <f>Data!KN8</f>
        <v>0</v>
      </c>
      <c r="G105" s="329">
        <f>Data!LH8</f>
        <v>0</v>
      </c>
      <c r="H105" s="137">
        <f t="shared" si="2"/>
        <v>0</v>
      </c>
    </row>
    <row r="106" spans="2:8">
      <c r="B106" s="128" t="str">
        <f>$B$47</f>
        <v>Business Administration</v>
      </c>
      <c r="C106" s="329">
        <f>Data!IG8</f>
        <v>524813.55574437464</v>
      </c>
      <c r="D106" s="329">
        <f>Data!JA8</f>
        <v>1105149.4943470915</v>
      </c>
      <c r="E106" s="329">
        <f>Data!JU8</f>
        <v>323877.28404490341</v>
      </c>
      <c r="F106" s="329">
        <f>Data!KO8</f>
        <v>16465.665863630456</v>
      </c>
      <c r="G106" s="329">
        <f>Data!LI8</f>
        <v>0</v>
      </c>
      <c r="H106" s="137">
        <f t="shared" si="2"/>
        <v>1970306</v>
      </c>
    </row>
    <row r="107" spans="2:8">
      <c r="B107" s="128" t="str">
        <f>$B$48</f>
        <v>Optometry</v>
      </c>
      <c r="C107" s="329">
        <f>Data!IH8</f>
        <v>0</v>
      </c>
      <c r="D107" s="329">
        <f>Data!JB8</f>
        <v>0</v>
      </c>
      <c r="E107" s="329">
        <f>Data!JV8</f>
        <v>0</v>
      </c>
      <c r="F107" s="329">
        <f>Data!KP8</f>
        <v>0</v>
      </c>
      <c r="G107" s="329">
        <f>Data!LJ8</f>
        <v>0</v>
      </c>
      <c r="H107" s="137">
        <f t="shared" si="2"/>
        <v>0</v>
      </c>
    </row>
    <row r="108" spans="2:8">
      <c r="B108" s="128" t="str">
        <f>$B$49</f>
        <v>Teacher Ed-Practice Teaching</v>
      </c>
      <c r="C108" s="329">
        <f>Data!II8</f>
        <v>0</v>
      </c>
      <c r="D108" s="329">
        <f>Data!JC8</f>
        <v>0</v>
      </c>
      <c r="E108" s="329">
        <f>Data!JW8</f>
        <v>0</v>
      </c>
      <c r="F108" s="329">
        <f>Data!KQ8</f>
        <v>0</v>
      </c>
      <c r="G108" s="329">
        <f>Data!LK8</f>
        <v>0</v>
      </c>
      <c r="H108" s="137">
        <f t="shared" si="2"/>
        <v>0</v>
      </c>
    </row>
    <row r="109" spans="2:8">
      <c r="B109" s="128" t="str">
        <f>$B$50</f>
        <v>Technology</v>
      </c>
      <c r="C109" s="329">
        <f>Data!IJ8</f>
        <v>0</v>
      </c>
      <c r="D109" s="329">
        <f>Data!JD8</f>
        <v>0</v>
      </c>
      <c r="E109" s="329">
        <f>Data!JX8</f>
        <v>0</v>
      </c>
      <c r="F109" s="329">
        <f>Data!KR8</f>
        <v>0</v>
      </c>
      <c r="G109" s="329">
        <f>Data!LL8</f>
        <v>0</v>
      </c>
      <c r="H109" s="137">
        <f t="shared" si="2"/>
        <v>0</v>
      </c>
    </row>
    <row r="110" spans="2:8">
      <c r="B110" s="128" t="str">
        <f>$B$51</f>
        <v>Nursing</v>
      </c>
      <c r="C110" s="329">
        <f>Data!IK8</f>
        <v>0</v>
      </c>
      <c r="D110" s="329">
        <f>Data!JE8</f>
        <v>0</v>
      </c>
      <c r="E110" s="329">
        <f>Data!JY8</f>
        <v>0</v>
      </c>
      <c r="F110" s="329">
        <f>Data!KS8</f>
        <v>0</v>
      </c>
      <c r="G110" s="329">
        <f>Data!HPM8</f>
        <v>0</v>
      </c>
      <c r="H110" s="137">
        <f t="shared" si="2"/>
        <v>0</v>
      </c>
    </row>
    <row r="111" spans="2:8">
      <c r="B111" s="131" t="str">
        <f>$B$52</f>
        <v>Totals</v>
      </c>
      <c r="C111" s="134">
        <f>SUM(C91:C110)</f>
        <v>4147774.6238250434</v>
      </c>
      <c r="D111" s="134">
        <f>SUM(D91:D110)</f>
        <v>3531268.6817432595</v>
      </c>
      <c r="E111" s="134">
        <f>SUM(E91:E110)</f>
        <v>828212.06161321339</v>
      </c>
      <c r="F111" s="134">
        <f>SUM(F91:F110)</f>
        <v>168530.1527166084</v>
      </c>
      <c r="G111" s="134">
        <f>SUM(G91:G110)</f>
        <v>0</v>
      </c>
      <c r="H111" s="134">
        <f t="shared" si="2"/>
        <v>8675785.5198981259</v>
      </c>
    </row>
    <row r="112" spans="2:8">
      <c r="B112" s="330"/>
      <c r="C112" s="331"/>
      <c r="D112" s="331"/>
      <c r="E112" s="331"/>
      <c r="F112" s="331"/>
      <c r="G112" s="331"/>
      <c r="H112" s="332"/>
    </row>
    <row r="113" spans="2:8" ht="14.25" customHeight="1">
      <c r="B113" s="395" t="s">
        <v>62</v>
      </c>
      <c r="C113" s="395"/>
      <c r="D113" s="395"/>
      <c r="E113" s="395"/>
      <c r="F113" s="395"/>
      <c r="G113" s="395"/>
      <c r="H113" s="395"/>
    </row>
    <row r="114" spans="2:8" ht="36.75" customHeight="1" thickBot="1">
      <c r="B114" s="394" t="s">
        <v>36</v>
      </c>
      <c r="C114" s="394"/>
      <c r="D114" s="394"/>
      <c r="E114" s="394"/>
      <c r="F114" s="394"/>
      <c r="G114" s="394"/>
      <c r="H114" s="328"/>
    </row>
    <row r="115" spans="2:8" ht="14.4" thickBot="1">
      <c r="B115" s="124" t="s">
        <v>31</v>
      </c>
      <c r="C115" s="125" t="s">
        <v>25</v>
      </c>
      <c r="D115" s="125" t="s">
        <v>26</v>
      </c>
      <c r="E115" s="125" t="s">
        <v>27</v>
      </c>
      <c r="F115" s="125" t="s">
        <v>28</v>
      </c>
      <c r="G115" s="125" t="s">
        <v>29</v>
      </c>
      <c r="H115" s="126" t="s">
        <v>30</v>
      </c>
    </row>
    <row r="116" spans="2:8">
      <c r="B116" s="128" t="str">
        <f>$B$32</f>
        <v>Liberal Arts</v>
      </c>
      <c r="C116" s="323">
        <f t="shared" ref="C116:G131" si="3">C91+C61</f>
        <v>12618647.114440717</v>
      </c>
      <c r="D116" s="323">
        <f t="shared" si="3"/>
        <v>8560692.2460058816</v>
      </c>
      <c r="E116" s="323">
        <f t="shared" si="3"/>
        <v>7873906.2461345652</v>
      </c>
      <c r="F116" s="323">
        <f t="shared" si="3"/>
        <v>4010571.1803731513</v>
      </c>
      <c r="G116" s="323">
        <f t="shared" si="3"/>
        <v>0</v>
      </c>
      <c r="H116" s="134">
        <f t="shared" ref="H116:H136" si="4">SUM(C116:G116)</f>
        <v>33063816.786954314</v>
      </c>
    </row>
    <row r="117" spans="2:8">
      <c r="B117" s="128" t="str">
        <f>$B$33</f>
        <v>Science</v>
      </c>
      <c r="C117" s="142">
        <f t="shared" si="3"/>
        <v>6967448.925403567</v>
      </c>
      <c r="D117" s="142">
        <f t="shared" si="3"/>
        <v>8341817.7387284897</v>
      </c>
      <c r="E117" s="142">
        <f t="shared" si="3"/>
        <v>5176380.3643126488</v>
      </c>
      <c r="F117" s="142">
        <f t="shared" si="3"/>
        <v>5548837.5998853045</v>
      </c>
      <c r="G117" s="142">
        <f t="shared" si="3"/>
        <v>0</v>
      </c>
      <c r="H117" s="137">
        <f t="shared" si="4"/>
        <v>26034484.628330011</v>
      </c>
    </row>
    <row r="118" spans="2:8">
      <c r="B118" s="128" t="str">
        <f>$B$34</f>
        <v>Fine Arts</v>
      </c>
      <c r="C118" s="142">
        <f t="shared" si="3"/>
        <v>2022996.5438540718</v>
      </c>
      <c r="D118" s="142">
        <f t="shared" si="3"/>
        <v>1534481.0086160915</v>
      </c>
      <c r="E118" s="142">
        <f t="shared" si="3"/>
        <v>791569.74038408371</v>
      </c>
      <c r="F118" s="142">
        <f t="shared" si="3"/>
        <v>0</v>
      </c>
      <c r="G118" s="142">
        <f t="shared" si="3"/>
        <v>0</v>
      </c>
      <c r="H118" s="137">
        <f t="shared" si="4"/>
        <v>4349047.2928542476</v>
      </c>
    </row>
    <row r="119" spans="2:8">
      <c r="B119" s="128" t="str">
        <f>$B$35</f>
        <v>Teacher Education</v>
      </c>
      <c r="C119" s="142">
        <f t="shared" si="3"/>
        <v>314249.48628192348</v>
      </c>
      <c r="D119" s="142">
        <f t="shared" si="3"/>
        <v>1315782.9002158181</v>
      </c>
      <c r="E119" s="142">
        <f t="shared" si="3"/>
        <v>1047702.4137737547</v>
      </c>
      <c r="F119" s="142">
        <f t="shared" si="3"/>
        <v>524992.23288922384</v>
      </c>
      <c r="G119" s="142">
        <f t="shared" si="3"/>
        <v>0</v>
      </c>
      <c r="H119" s="137">
        <f t="shared" si="4"/>
        <v>3202727.03316072</v>
      </c>
    </row>
    <row r="120" spans="2:8">
      <c r="B120" s="128" t="str">
        <f>$B$36</f>
        <v>Agriculture</v>
      </c>
      <c r="C120" s="142">
        <f t="shared" si="3"/>
        <v>451.61290322580641</v>
      </c>
      <c r="D120" s="142">
        <f t="shared" si="3"/>
        <v>43211.535539709643</v>
      </c>
      <c r="E120" s="142">
        <f t="shared" si="3"/>
        <v>15394.221323529413</v>
      </c>
      <c r="F120" s="142">
        <f t="shared" si="3"/>
        <v>5131.4071078431371</v>
      </c>
      <c r="G120" s="142">
        <f t="shared" si="3"/>
        <v>0</v>
      </c>
      <c r="H120" s="137">
        <f t="shared" si="4"/>
        <v>64188.776874307994</v>
      </c>
    </row>
    <row r="121" spans="2:8">
      <c r="B121" s="128" t="str">
        <f>$B$37</f>
        <v>Engineering</v>
      </c>
      <c r="C121" s="142">
        <f t="shared" si="3"/>
        <v>4135379.2332351264</v>
      </c>
      <c r="D121" s="142">
        <f t="shared" si="3"/>
        <v>9976723.4301268104</v>
      </c>
      <c r="E121" s="142">
        <f t="shared" si="3"/>
        <v>4668411.255806936</v>
      </c>
      <c r="F121" s="142">
        <f t="shared" si="3"/>
        <v>7314715.5397491856</v>
      </c>
      <c r="G121" s="142">
        <f t="shared" si="3"/>
        <v>0</v>
      </c>
      <c r="H121" s="137">
        <f t="shared" si="4"/>
        <v>26095229.458918061</v>
      </c>
    </row>
    <row r="122" spans="2:8">
      <c r="B122" s="128" t="str">
        <f>$B$38</f>
        <v>Home Economics</v>
      </c>
      <c r="C122" s="142">
        <f t="shared" si="3"/>
        <v>0</v>
      </c>
      <c r="D122" s="142">
        <f t="shared" si="3"/>
        <v>0</v>
      </c>
      <c r="E122" s="142">
        <f t="shared" si="3"/>
        <v>0</v>
      </c>
      <c r="F122" s="142">
        <f t="shared" si="3"/>
        <v>0</v>
      </c>
      <c r="G122" s="142">
        <f t="shared" si="3"/>
        <v>0</v>
      </c>
      <c r="H122" s="137">
        <f t="shared" si="4"/>
        <v>0</v>
      </c>
    </row>
    <row r="123" spans="2:8">
      <c r="B123" s="128" t="str">
        <f>$B$39</f>
        <v>Law</v>
      </c>
      <c r="C123" s="142">
        <f t="shared" si="3"/>
        <v>0</v>
      </c>
      <c r="D123" s="142">
        <f t="shared" si="3"/>
        <v>0</v>
      </c>
      <c r="E123" s="142">
        <f t="shared" si="3"/>
        <v>0</v>
      </c>
      <c r="F123" s="142">
        <f t="shared" si="3"/>
        <v>0</v>
      </c>
      <c r="G123" s="142">
        <f t="shared" si="3"/>
        <v>0</v>
      </c>
      <c r="H123" s="137">
        <f t="shared" si="4"/>
        <v>0</v>
      </c>
    </row>
    <row r="124" spans="2:8">
      <c r="B124" s="128" t="str">
        <f>$B$40</f>
        <v>Social Service</v>
      </c>
      <c r="C124" s="142">
        <f t="shared" si="3"/>
        <v>0</v>
      </c>
      <c r="D124" s="142">
        <f t="shared" si="3"/>
        <v>0</v>
      </c>
      <c r="E124" s="142">
        <f t="shared" si="3"/>
        <v>1247006</v>
      </c>
      <c r="F124" s="142">
        <f t="shared" si="3"/>
        <v>0</v>
      </c>
      <c r="G124" s="142">
        <f t="shared" si="3"/>
        <v>0</v>
      </c>
      <c r="H124" s="137">
        <f t="shared" si="4"/>
        <v>1247006</v>
      </c>
    </row>
    <row r="125" spans="2:8">
      <c r="B125" s="128" t="str">
        <f>$B$41</f>
        <v>Library Science</v>
      </c>
      <c r="C125" s="142">
        <f t="shared" si="3"/>
        <v>394.73684210526312</v>
      </c>
      <c r="D125" s="142">
        <f t="shared" si="3"/>
        <v>7634.3781676413255</v>
      </c>
      <c r="E125" s="142">
        <f t="shared" si="3"/>
        <v>17576.108104858104</v>
      </c>
      <c r="F125" s="142">
        <f t="shared" si="3"/>
        <v>0</v>
      </c>
      <c r="G125" s="142">
        <f t="shared" si="3"/>
        <v>0</v>
      </c>
      <c r="H125" s="137">
        <f t="shared" si="4"/>
        <v>25605.223114604691</v>
      </c>
    </row>
    <row r="126" spans="2:8">
      <c r="B126" s="128" t="str">
        <f>$B$42</f>
        <v>Veterinary Science</v>
      </c>
      <c r="C126" s="142">
        <f t="shared" si="3"/>
        <v>0</v>
      </c>
      <c r="D126" s="142">
        <f t="shared" si="3"/>
        <v>0</v>
      </c>
      <c r="E126" s="142">
        <f t="shared" si="3"/>
        <v>0</v>
      </c>
      <c r="F126" s="142">
        <f t="shared" si="3"/>
        <v>0</v>
      </c>
      <c r="G126" s="142">
        <f t="shared" si="3"/>
        <v>0</v>
      </c>
      <c r="H126" s="137">
        <f t="shared" si="4"/>
        <v>0</v>
      </c>
    </row>
    <row r="127" spans="2:8">
      <c r="B127" s="128" t="str">
        <f>$B$43</f>
        <v>Vocational Training</v>
      </c>
      <c r="C127" s="142">
        <f t="shared" si="3"/>
        <v>0</v>
      </c>
      <c r="D127" s="142">
        <f t="shared" si="3"/>
        <v>17090.847457627118</v>
      </c>
      <c r="E127" s="142">
        <f t="shared" si="3"/>
        <v>0</v>
      </c>
      <c r="F127" s="142">
        <f t="shared" si="3"/>
        <v>0</v>
      </c>
      <c r="G127" s="142">
        <f t="shared" si="3"/>
        <v>0</v>
      </c>
      <c r="H127" s="137">
        <f t="shared" si="4"/>
        <v>17090.847457627118</v>
      </c>
    </row>
    <row r="128" spans="2:8">
      <c r="B128" s="128" t="str">
        <f>$B$44</f>
        <v>Physical Training</v>
      </c>
      <c r="C128" s="142">
        <f t="shared" si="3"/>
        <v>0</v>
      </c>
      <c r="D128" s="142">
        <f t="shared" si="3"/>
        <v>0</v>
      </c>
      <c r="E128" s="142">
        <f t="shared" si="3"/>
        <v>0</v>
      </c>
      <c r="F128" s="142">
        <f t="shared" si="3"/>
        <v>0</v>
      </c>
      <c r="G128" s="142">
        <f t="shared" si="3"/>
        <v>0</v>
      </c>
      <c r="H128" s="137">
        <f t="shared" si="4"/>
        <v>0</v>
      </c>
    </row>
    <row r="129" spans="2:9">
      <c r="B129" s="128" t="str">
        <f>$B$45</f>
        <v>Health Services</v>
      </c>
      <c r="C129" s="142">
        <f t="shared" si="3"/>
        <v>146172.25850755739</v>
      </c>
      <c r="D129" s="142">
        <f t="shared" si="3"/>
        <v>220664.11214873576</v>
      </c>
      <c r="E129" s="142">
        <f t="shared" si="3"/>
        <v>114572.86632857182</v>
      </c>
      <c r="F129" s="142">
        <f t="shared" si="3"/>
        <v>0</v>
      </c>
      <c r="G129" s="142">
        <f t="shared" si="3"/>
        <v>0</v>
      </c>
      <c r="H129" s="137">
        <f t="shared" si="4"/>
        <v>481409.23698486493</v>
      </c>
    </row>
    <row r="130" spans="2:9">
      <c r="B130" s="128" t="str">
        <f>$B$46</f>
        <v>Pharmacy</v>
      </c>
      <c r="C130" s="142">
        <f t="shared" si="3"/>
        <v>0</v>
      </c>
      <c r="D130" s="142">
        <f t="shared" si="3"/>
        <v>0</v>
      </c>
      <c r="E130" s="142">
        <f t="shared" si="3"/>
        <v>0</v>
      </c>
      <c r="F130" s="142">
        <f t="shared" si="3"/>
        <v>0</v>
      </c>
      <c r="G130" s="142">
        <f t="shared" si="3"/>
        <v>0</v>
      </c>
      <c r="H130" s="137">
        <f t="shared" si="4"/>
        <v>0</v>
      </c>
    </row>
    <row r="131" spans="2:9">
      <c r="B131" s="128" t="str">
        <f>$B$47</f>
        <v>Business Administration</v>
      </c>
      <c r="C131" s="142">
        <f t="shared" si="3"/>
        <v>1550163.5701114866</v>
      </c>
      <c r="D131" s="142">
        <f t="shared" si="3"/>
        <v>6433647.518579836</v>
      </c>
      <c r="E131" s="142">
        <f t="shared" si="3"/>
        <v>4346561.8524042564</v>
      </c>
      <c r="F131" s="142">
        <f t="shared" si="3"/>
        <v>2056317.516012541</v>
      </c>
      <c r="G131" s="142">
        <f t="shared" si="3"/>
        <v>0</v>
      </c>
      <c r="H131" s="137">
        <f t="shared" si="4"/>
        <v>14386690.457108121</v>
      </c>
    </row>
    <row r="132" spans="2:9">
      <c r="B132" s="128" t="str">
        <f>$B$48</f>
        <v>Optometry</v>
      </c>
      <c r="C132" s="142">
        <f t="shared" ref="C132:G135" si="5">C107+C77</f>
        <v>0</v>
      </c>
      <c r="D132" s="142">
        <f t="shared" si="5"/>
        <v>0</v>
      </c>
      <c r="E132" s="142">
        <f t="shared" si="5"/>
        <v>0</v>
      </c>
      <c r="F132" s="142">
        <f t="shared" si="5"/>
        <v>0</v>
      </c>
      <c r="G132" s="142">
        <f t="shared" si="5"/>
        <v>0</v>
      </c>
      <c r="H132" s="137">
        <f t="shared" si="4"/>
        <v>0</v>
      </c>
    </row>
    <row r="133" spans="2:9">
      <c r="B133" s="128" t="str">
        <f>$B$49</f>
        <v>Teacher Ed-Practice Teaching</v>
      </c>
      <c r="C133" s="142">
        <f t="shared" si="5"/>
        <v>0</v>
      </c>
      <c r="D133" s="142">
        <f t="shared" si="5"/>
        <v>285281.4938688156</v>
      </c>
      <c r="E133" s="142">
        <f t="shared" si="5"/>
        <v>0</v>
      </c>
      <c r="F133" s="142">
        <f t="shared" si="5"/>
        <v>0</v>
      </c>
      <c r="G133" s="142">
        <f t="shared" si="5"/>
        <v>0</v>
      </c>
      <c r="H133" s="137">
        <f t="shared" si="4"/>
        <v>285281.4938688156</v>
      </c>
    </row>
    <row r="134" spans="2:9">
      <c r="B134" s="128" t="str">
        <f>$B$50</f>
        <v>Technology</v>
      </c>
      <c r="C134" s="142">
        <f t="shared" si="5"/>
        <v>190581.31217353913</v>
      </c>
      <c r="D134" s="142">
        <f t="shared" si="5"/>
        <v>240749.52863396428</v>
      </c>
      <c r="E134" s="142">
        <f t="shared" si="5"/>
        <v>108873.14509572579</v>
      </c>
      <c r="F134" s="142">
        <f t="shared" si="5"/>
        <v>21241.729299628787</v>
      </c>
      <c r="G134" s="142">
        <f t="shared" si="5"/>
        <v>0</v>
      </c>
      <c r="H134" s="137">
        <f t="shared" si="4"/>
        <v>561445.71520285797</v>
      </c>
    </row>
    <row r="135" spans="2:9">
      <c r="B135" s="128" t="str">
        <f>$B$51</f>
        <v>Nursing</v>
      </c>
      <c r="C135" s="142">
        <f t="shared" si="5"/>
        <v>0</v>
      </c>
      <c r="D135" s="142">
        <f t="shared" si="5"/>
        <v>0</v>
      </c>
      <c r="E135" s="142">
        <f t="shared" si="5"/>
        <v>0</v>
      </c>
      <c r="F135" s="142">
        <f t="shared" si="5"/>
        <v>0</v>
      </c>
      <c r="G135" s="142">
        <f t="shared" si="5"/>
        <v>0</v>
      </c>
      <c r="H135" s="137">
        <f t="shared" si="4"/>
        <v>0</v>
      </c>
    </row>
    <row r="136" spans="2:9">
      <c r="B136" s="131" t="str">
        <f>$B$52</f>
        <v>Totals</v>
      </c>
      <c r="C136" s="134">
        <f>SUM(C116:C135)</f>
        <v>27946484.793753318</v>
      </c>
      <c r="D136" s="134">
        <f>SUM(D116:D135)</f>
        <v>36977776.73808942</v>
      </c>
      <c r="E136" s="134">
        <f>SUM(E116:E135)</f>
        <v>25407954.213668928</v>
      </c>
      <c r="F136" s="134">
        <f>SUM(F116:F135)</f>
        <v>19481807.205316879</v>
      </c>
      <c r="G136" s="134">
        <f>SUM(G116:G135)</f>
        <v>0</v>
      </c>
      <c r="H136" s="134">
        <f t="shared" si="4"/>
        <v>109814022.95082855</v>
      </c>
    </row>
    <row r="137" spans="2:9">
      <c r="B137" s="330"/>
      <c r="C137" s="333"/>
      <c r="D137" s="333"/>
      <c r="E137" s="333"/>
      <c r="F137" s="333"/>
      <c r="G137" s="333"/>
      <c r="H137" s="334"/>
    </row>
    <row r="138" spans="2:9">
      <c r="B138" s="120" t="s">
        <v>4</v>
      </c>
      <c r="C138" s="327"/>
      <c r="D138" s="327"/>
      <c r="E138" s="327"/>
      <c r="F138" s="327"/>
      <c r="G138" s="327"/>
      <c r="H138" s="122">
        <f>H86-H81-H111</f>
        <v>150402562.04917145</v>
      </c>
    </row>
    <row r="139" spans="2:9" ht="152.25" customHeight="1" thickBot="1">
      <c r="B139" s="382" t="s">
        <v>887</v>
      </c>
      <c r="C139" s="382"/>
      <c r="D139" s="382"/>
      <c r="E139" s="382"/>
      <c r="F139" s="382"/>
      <c r="G139" s="382"/>
      <c r="H139" s="321"/>
    </row>
    <row r="140" spans="2:9" ht="36.75" customHeight="1" thickTop="1">
      <c r="B140" s="429" t="s">
        <v>889</v>
      </c>
      <c r="C140" s="404"/>
      <c r="D140" s="404"/>
      <c r="E140" s="404"/>
      <c r="F140" s="405"/>
      <c r="G140" s="335" t="s">
        <v>2</v>
      </c>
      <c r="H140" s="336">
        <v>1</v>
      </c>
      <c r="I140" s="396" t="str">
        <f>IF(H140+H141=1,"","Error, the two cells on the left must equal 100%")</f>
        <v/>
      </c>
    </row>
    <row r="141" spans="2:9" ht="37.5" customHeight="1" thickBot="1">
      <c r="B141" s="406"/>
      <c r="C141" s="407"/>
      <c r="D141" s="407"/>
      <c r="E141" s="407"/>
      <c r="F141" s="408"/>
      <c r="G141" s="335" t="s">
        <v>3</v>
      </c>
      <c r="H141" s="337">
        <f>1-H140</f>
        <v>0</v>
      </c>
      <c r="I141" s="396"/>
    </row>
    <row r="142" spans="2:9" ht="42" thickBot="1">
      <c r="B142" s="338" t="s">
        <v>31</v>
      </c>
      <c r="C142" s="339" t="s">
        <v>25</v>
      </c>
      <c r="D142" s="339" t="s">
        <v>26</v>
      </c>
      <c r="E142" s="339" t="s">
        <v>27</v>
      </c>
      <c r="F142" s="339" t="s">
        <v>28</v>
      </c>
      <c r="G142" s="340" t="s">
        <v>29</v>
      </c>
      <c r="H142" s="341" t="s">
        <v>6</v>
      </c>
      <c r="I142" s="342" t="s">
        <v>7</v>
      </c>
    </row>
    <row r="143" spans="2:9">
      <c r="B143" s="128" t="str">
        <f>$B$32</f>
        <v>Liberal Arts</v>
      </c>
      <c r="C143" s="329">
        <f>Data!LN8</f>
        <v>0</v>
      </c>
      <c r="D143" s="329">
        <f>Data!MH8</f>
        <v>0</v>
      </c>
      <c r="E143" s="329">
        <f>Data!NB8</f>
        <v>0</v>
      </c>
      <c r="F143" s="329">
        <f>Data!NV8</f>
        <v>0</v>
      </c>
      <c r="G143" s="329">
        <f>Data!OP8</f>
        <v>0</v>
      </c>
      <c r="H143" s="343">
        <f>Data!PJ8</f>
        <v>24549734.119177997</v>
      </c>
      <c r="I143" s="344">
        <f t="shared" ref="I143:I162" si="6">SUM(C143:H143)</f>
        <v>24549734.119177997</v>
      </c>
    </row>
    <row r="144" spans="2:9">
      <c r="B144" s="128" t="str">
        <f>$B$33</f>
        <v>Science</v>
      </c>
      <c r="C144" s="329">
        <f>Data!LO8</f>
        <v>0</v>
      </c>
      <c r="D144" s="329">
        <f>Data!MI8</f>
        <v>0</v>
      </c>
      <c r="E144" s="329">
        <f>Data!NC8</f>
        <v>0</v>
      </c>
      <c r="F144" s="329">
        <f>Data!NW8</f>
        <v>0</v>
      </c>
      <c r="G144" s="329">
        <f>Data!OQ8</f>
        <v>0</v>
      </c>
      <c r="H144" s="343">
        <f>Data!PK8</f>
        <v>48640978.202485412</v>
      </c>
      <c r="I144" s="344">
        <f t="shared" si="6"/>
        <v>48640978.202485412</v>
      </c>
    </row>
    <row r="145" spans="2:9">
      <c r="B145" s="128" t="str">
        <f>$B$34</f>
        <v>Fine Arts</v>
      </c>
      <c r="C145" s="329">
        <f>Data!LP8</f>
        <v>0</v>
      </c>
      <c r="D145" s="329">
        <f>Data!MJ8</f>
        <v>0</v>
      </c>
      <c r="E145" s="329">
        <f>Data!ND8</f>
        <v>0</v>
      </c>
      <c r="F145" s="329">
        <f>Data!NX8</f>
        <v>0</v>
      </c>
      <c r="G145" s="329">
        <f>Data!OR8</f>
        <v>0</v>
      </c>
      <c r="H145" s="343">
        <f>Data!PL8</f>
        <v>3915724.2039015461</v>
      </c>
      <c r="I145" s="344">
        <f t="shared" si="6"/>
        <v>3915724.2039015461</v>
      </c>
    </row>
    <row r="146" spans="2:9">
      <c r="B146" s="128" t="str">
        <f>$B$35</f>
        <v>Teacher Education</v>
      </c>
      <c r="C146" s="329">
        <f>Data!LQ8</f>
        <v>0</v>
      </c>
      <c r="D146" s="329">
        <f>Data!MK8</f>
        <v>0</v>
      </c>
      <c r="E146" s="329">
        <f>Data!NE8</f>
        <v>0</v>
      </c>
      <c r="F146" s="329">
        <f>Data!NY8</f>
        <v>0</v>
      </c>
      <c r="G146" s="329">
        <f>Data!OS8</f>
        <v>0</v>
      </c>
      <c r="H146" s="343">
        <f>Data!PN8</f>
        <v>11956383.39558918</v>
      </c>
      <c r="I146" s="344">
        <f t="shared" si="6"/>
        <v>11956383.39558918</v>
      </c>
    </row>
    <row r="147" spans="2:9">
      <c r="B147" s="128" t="str">
        <f>$B$36</f>
        <v>Agriculture</v>
      </c>
      <c r="C147" s="329">
        <f>Data!LR8</f>
        <v>0</v>
      </c>
      <c r="D147" s="329">
        <f>Data!ML8</f>
        <v>0</v>
      </c>
      <c r="E147" s="329">
        <f>Data!NF8</f>
        <v>0</v>
      </c>
      <c r="F147" s="329">
        <f>Data!NZ8</f>
        <v>0</v>
      </c>
      <c r="G147" s="329">
        <f>Data!OT8</f>
        <v>0</v>
      </c>
      <c r="H147" s="343">
        <f>Data!PM8</f>
        <v>29537.875983944832</v>
      </c>
      <c r="I147" s="344">
        <f t="shared" si="6"/>
        <v>29537.875983944832</v>
      </c>
    </row>
    <row r="148" spans="2:9">
      <c r="B148" s="128" t="str">
        <f>$B$37</f>
        <v>Engineering</v>
      </c>
      <c r="C148" s="329">
        <f>Data!LS8</f>
        <v>0</v>
      </c>
      <c r="D148" s="329">
        <f>Data!MM8</f>
        <v>0</v>
      </c>
      <c r="E148" s="329">
        <f>Data!NG8</f>
        <v>0</v>
      </c>
      <c r="F148" s="329">
        <f>Data!OA8</f>
        <v>0</v>
      </c>
      <c r="G148" s="329">
        <f>Data!OU8</f>
        <v>0</v>
      </c>
      <c r="H148" s="343">
        <f>Data!PO8</f>
        <v>43295024.674110889</v>
      </c>
      <c r="I148" s="344">
        <f t="shared" si="6"/>
        <v>43295024.674110889</v>
      </c>
    </row>
    <row r="149" spans="2:9">
      <c r="B149" s="128" t="str">
        <f>$B$38</f>
        <v>Home Economics</v>
      </c>
      <c r="C149" s="329">
        <f>Data!LT8</f>
        <v>0</v>
      </c>
      <c r="D149" s="329">
        <f>Data!MN8</f>
        <v>0</v>
      </c>
      <c r="E149" s="329">
        <f>Data!NH8</f>
        <v>0</v>
      </c>
      <c r="F149" s="329">
        <f>Data!OB8</f>
        <v>0</v>
      </c>
      <c r="G149" s="329">
        <f>Data!OV8</f>
        <v>0</v>
      </c>
      <c r="H149" s="343">
        <f>Data!PP8</f>
        <v>0</v>
      </c>
      <c r="I149" s="344">
        <f t="shared" si="6"/>
        <v>0</v>
      </c>
    </row>
    <row r="150" spans="2:9">
      <c r="B150" s="128" t="str">
        <f>$B$39</f>
        <v>Law</v>
      </c>
      <c r="C150" s="329">
        <f>Data!LU8</f>
        <v>0</v>
      </c>
      <c r="D150" s="329">
        <f>Data!MO8</f>
        <v>0</v>
      </c>
      <c r="E150" s="329">
        <f>Data!NI8</f>
        <v>0</v>
      </c>
      <c r="F150" s="329">
        <f>Data!OC8</f>
        <v>0</v>
      </c>
      <c r="G150" s="329">
        <f>Data!OW8</f>
        <v>0</v>
      </c>
      <c r="H150" s="343">
        <f>Data!PQ8</f>
        <v>0</v>
      </c>
      <c r="I150" s="344">
        <f t="shared" si="6"/>
        <v>0</v>
      </c>
    </row>
    <row r="151" spans="2:9">
      <c r="B151" s="128" t="str">
        <f>$B$40</f>
        <v>Social Service</v>
      </c>
      <c r="C151" s="329">
        <f>Data!LV8</f>
        <v>0</v>
      </c>
      <c r="D151" s="329">
        <f>Data!MP8</f>
        <v>0</v>
      </c>
      <c r="E151" s="329">
        <f>Data!NJ8</f>
        <v>0</v>
      </c>
      <c r="F151" s="329">
        <f>Data!OD8</f>
        <v>0</v>
      </c>
      <c r="G151" s="329">
        <f>Data!OX8</f>
        <v>0</v>
      </c>
      <c r="H151" s="343">
        <f>Data!PR8</f>
        <v>2463461.4974058298</v>
      </c>
      <c r="I151" s="344">
        <f t="shared" si="6"/>
        <v>2463461.4974058298</v>
      </c>
    </row>
    <row r="152" spans="2:9">
      <c r="B152" s="128" t="str">
        <f>$B$41</f>
        <v>Library Science</v>
      </c>
      <c r="C152" s="329">
        <f>Data!LW8</f>
        <v>0</v>
      </c>
      <c r="D152" s="329">
        <f>Data!MQ8</f>
        <v>0</v>
      </c>
      <c r="E152" s="329">
        <f>Data!NK8</f>
        <v>0</v>
      </c>
      <c r="F152" s="329">
        <f>Data!OE8</f>
        <v>0</v>
      </c>
      <c r="G152" s="329">
        <f>Data!OY8</f>
        <v>0</v>
      </c>
      <c r="H152" s="343">
        <f>Data!PS8</f>
        <v>8961.8280885350032</v>
      </c>
      <c r="I152" s="344">
        <f t="shared" si="6"/>
        <v>8961.8280885350032</v>
      </c>
    </row>
    <row r="153" spans="2:9">
      <c r="B153" s="128" t="str">
        <f>$B$42</f>
        <v>Veterinary Science</v>
      </c>
      <c r="C153" s="329">
        <f>Data!LX8</f>
        <v>0</v>
      </c>
      <c r="D153" s="329">
        <f>Data!MR8</f>
        <v>0</v>
      </c>
      <c r="E153" s="329">
        <f>Data!NL8</f>
        <v>0</v>
      </c>
      <c r="F153" s="329">
        <f>Data!OF8</f>
        <v>0</v>
      </c>
      <c r="G153" s="329">
        <f>Data!OZ8</f>
        <v>0</v>
      </c>
      <c r="H153" s="343">
        <f>Data!PT8</f>
        <v>0</v>
      </c>
      <c r="I153" s="344">
        <f t="shared" si="6"/>
        <v>0</v>
      </c>
    </row>
    <row r="154" spans="2:9">
      <c r="B154" s="128" t="str">
        <f>$B$43</f>
        <v>Vocational Training</v>
      </c>
      <c r="C154" s="329">
        <f>Data!LY8</f>
        <v>0</v>
      </c>
      <c r="D154" s="329">
        <f>Data!MS8</f>
        <v>0</v>
      </c>
      <c r="E154" s="329">
        <f>Data!NM8</f>
        <v>0</v>
      </c>
      <c r="F154" s="329">
        <f>Data!OG8</f>
        <v>0</v>
      </c>
      <c r="G154" s="329">
        <f>Data!PA8</f>
        <v>0</v>
      </c>
      <c r="H154" s="343">
        <f>Data!PU8</f>
        <v>5981.7966110000016</v>
      </c>
      <c r="I154" s="344">
        <f t="shared" si="6"/>
        <v>5981.7966110000016</v>
      </c>
    </row>
    <row r="155" spans="2:9">
      <c r="B155" s="128" t="str">
        <f>$B$44</f>
        <v>Physical Training</v>
      </c>
      <c r="C155" s="329">
        <f>Data!LZ8</f>
        <v>0</v>
      </c>
      <c r="D155" s="329">
        <f>Data!MT8</f>
        <v>0</v>
      </c>
      <c r="E155" s="329">
        <f>Data!NN8</f>
        <v>0</v>
      </c>
      <c r="F155" s="329">
        <f>Data!OH8</f>
        <v>0</v>
      </c>
      <c r="G155" s="329">
        <f>Data!PB8</f>
        <v>0</v>
      </c>
      <c r="H155" s="343">
        <f>Data!PV8</f>
        <v>0</v>
      </c>
      <c r="I155" s="344">
        <f t="shared" si="6"/>
        <v>0</v>
      </c>
    </row>
    <row r="156" spans="2:9">
      <c r="B156" s="128" t="str">
        <f>$B$45</f>
        <v>Health Services</v>
      </c>
      <c r="C156" s="329">
        <f>Data!MA8</f>
        <v>0</v>
      </c>
      <c r="D156" s="329">
        <f>Data!MU8</f>
        <v>0</v>
      </c>
      <c r="E156" s="329">
        <f>Data!NO8</f>
        <v>0</v>
      </c>
      <c r="F156" s="329">
        <f>Data!OI8</f>
        <v>0</v>
      </c>
      <c r="G156" s="329">
        <f>Data!PC8</f>
        <v>0</v>
      </c>
      <c r="H156" s="343">
        <f>Data!PW8</f>
        <v>2718797.3394579692</v>
      </c>
      <c r="I156" s="344">
        <f t="shared" si="6"/>
        <v>2718797.3394579692</v>
      </c>
    </row>
    <row r="157" spans="2:9">
      <c r="B157" s="128" t="str">
        <f>$B$46</f>
        <v>Pharmacy</v>
      </c>
      <c r="C157" s="329">
        <f>Data!MB8</f>
        <v>0</v>
      </c>
      <c r="D157" s="329">
        <f>Data!MV8</f>
        <v>0</v>
      </c>
      <c r="E157" s="329">
        <f>Data!NP8</f>
        <v>0</v>
      </c>
      <c r="F157" s="329">
        <f>Data!OJ8</f>
        <v>0</v>
      </c>
      <c r="G157" s="329">
        <f>Data!PD8</f>
        <v>0</v>
      </c>
      <c r="H157" s="343">
        <f>Data!PX8</f>
        <v>0</v>
      </c>
      <c r="I157" s="344">
        <f t="shared" si="6"/>
        <v>0</v>
      </c>
    </row>
    <row r="158" spans="2:9">
      <c r="B158" s="128" t="str">
        <f>$B$47</f>
        <v>Business Administration</v>
      </c>
      <c r="C158" s="329">
        <f>Data!MC8</f>
        <v>0</v>
      </c>
      <c r="D158" s="329">
        <f>Data!MW8</f>
        <v>0</v>
      </c>
      <c r="E158" s="329">
        <f>Data!NQ8</f>
        <v>0</v>
      </c>
      <c r="F158" s="329">
        <f>Data!OK8</f>
        <v>0</v>
      </c>
      <c r="G158" s="329">
        <f>Data!PE8</f>
        <v>0</v>
      </c>
      <c r="H158" s="343">
        <f>Data!PY8</f>
        <v>12243015.406830255</v>
      </c>
      <c r="I158" s="344">
        <f t="shared" si="6"/>
        <v>12243015.406830255</v>
      </c>
    </row>
    <row r="159" spans="2:9">
      <c r="B159" s="128" t="str">
        <f>$B$48</f>
        <v>Optometry</v>
      </c>
      <c r="C159" s="329">
        <f>Data!MD8</f>
        <v>0</v>
      </c>
      <c r="D159" s="329">
        <f>Data!MX8</f>
        <v>0</v>
      </c>
      <c r="E159" s="329">
        <f>Data!NR8</f>
        <v>0</v>
      </c>
      <c r="F159" s="329">
        <f>Data!OL8</f>
        <v>0</v>
      </c>
      <c r="G159" s="329">
        <f>Data!PF8</f>
        <v>0</v>
      </c>
      <c r="H159" s="343">
        <f>Data!PZ8</f>
        <v>0</v>
      </c>
      <c r="I159" s="344">
        <f t="shared" si="6"/>
        <v>0</v>
      </c>
    </row>
    <row r="160" spans="2:9">
      <c r="B160" s="128" t="str">
        <f>$B$49</f>
        <v>Teacher Ed-Practice Teaching</v>
      </c>
      <c r="C160" s="329">
        <f>Data!ME8</f>
        <v>0</v>
      </c>
      <c r="D160" s="329">
        <f>Data!MY8</f>
        <v>0</v>
      </c>
      <c r="E160" s="329">
        <f>Data!NS8</f>
        <v>0</v>
      </c>
      <c r="F160" s="329">
        <f>Data!OM8</f>
        <v>0</v>
      </c>
      <c r="G160" s="329">
        <f>Data!PG8</f>
        <v>0</v>
      </c>
      <c r="H160" s="343">
        <f>Data!QA8</f>
        <v>99848.522865000006</v>
      </c>
      <c r="I160" s="344">
        <f t="shared" si="6"/>
        <v>99848.522865000006</v>
      </c>
    </row>
    <row r="161" spans="2:9">
      <c r="B161" s="128" t="str">
        <f>$B$50</f>
        <v>Technology</v>
      </c>
      <c r="C161" s="329">
        <f>Data!MF8</f>
        <v>0</v>
      </c>
      <c r="D161" s="329">
        <f>Data!MZ8</f>
        <v>0</v>
      </c>
      <c r="E161" s="329">
        <f>Data!NT8</f>
        <v>0</v>
      </c>
      <c r="F161" s="329">
        <f>Data!ON8</f>
        <v>0</v>
      </c>
      <c r="G161" s="329">
        <f>Data!PH8</f>
        <v>0</v>
      </c>
      <c r="H161" s="343">
        <f>Data!QB8</f>
        <v>475113.61477281258</v>
      </c>
      <c r="I161" s="344">
        <f t="shared" si="6"/>
        <v>475113.61477281258</v>
      </c>
    </row>
    <row r="162" spans="2:9">
      <c r="B162" s="128" t="str">
        <f>$B$51</f>
        <v>Nursing</v>
      </c>
      <c r="C162" s="329">
        <f>Data!MG8</f>
        <v>0</v>
      </c>
      <c r="D162" s="329">
        <f>Data!NA8</f>
        <v>0</v>
      </c>
      <c r="E162" s="329">
        <f>Data!NU8</f>
        <v>0</v>
      </c>
      <c r="F162" s="329">
        <f>Data!OO8</f>
        <v>0</v>
      </c>
      <c r="G162" s="329">
        <f>Data!PI8</f>
        <v>0</v>
      </c>
      <c r="H162" s="343">
        <f>Data!QC8</f>
        <v>0</v>
      </c>
      <c r="I162" s="344">
        <f t="shared" si="6"/>
        <v>0</v>
      </c>
    </row>
    <row r="163" spans="2:9" ht="14.4" thickBot="1">
      <c r="B163" s="131" t="str">
        <f>$B$52</f>
        <v>Totals</v>
      </c>
      <c r="C163" s="134">
        <f t="shared" ref="C163:H163" si="7">SUM(C143:C162)</f>
        <v>0</v>
      </c>
      <c r="D163" s="134">
        <f t="shared" si="7"/>
        <v>0</v>
      </c>
      <c r="E163" s="134">
        <f t="shared" si="7"/>
        <v>0</v>
      </c>
      <c r="F163" s="134">
        <f t="shared" si="7"/>
        <v>0</v>
      </c>
      <c r="G163" s="135">
        <f t="shared" si="7"/>
        <v>0</v>
      </c>
      <c r="H163" s="345">
        <f t="shared" si="7"/>
        <v>150402562.47728038</v>
      </c>
      <c r="I163" s="344">
        <f>SUM(I143:I162)</f>
        <v>150402562.47728038</v>
      </c>
    </row>
    <row r="164" spans="2:9" ht="14.4" thickTop="1">
      <c r="B164" s="144"/>
      <c r="C164" s="331"/>
      <c r="D164" s="331"/>
      <c r="E164" s="331"/>
      <c r="F164" s="331"/>
      <c r="G164" s="331"/>
      <c r="H164" s="346"/>
      <c r="I164" s="347"/>
    </row>
    <row r="165" spans="2:9" ht="14.25" customHeight="1">
      <c r="B165" s="387" t="s">
        <v>63</v>
      </c>
      <c r="C165" s="387"/>
      <c r="D165" s="387"/>
      <c r="E165" s="387"/>
      <c r="F165" s="387"/>
      <c r="G165" s="387"/>
      <c r="H165" s="348"/>
      <c r="I165" s="348"/>
    </row>
    <row r="166" spans="2:9" ht="43.5" customHeight="1" thickBot="1">
      <c r="B166" s="394" t="s">
        <v>40</v>
      </c>
      <c r="C166" s="394"/>
      <c r="D166" s="394"/>
      <c r="E166" s="394"/>
      <c r="F166" s="394"/>
      <c r="G166" s="394"/>
      <c r="H166" s="328"/>
    </row>
    <row r="167" spans="2:9" ht="14.4" thickBot="1">
      <c r="B167" s="124" t="s">
        <v>31</v>
      </c>
      <c r="C167" s="125" t="s">
        <v>25</v>
      </c>
      <c r="D167" s="125" t="s">
        <v>26</v>
      </c>
      <c r="E167" s="125" t="s">
        <v>27</v>
      </c>
      <c r="F167" s="125" t="s">
        <v>28</v>
      </c>
      <c r="G167" s="125" t="s">
        <v>29</v>
      </c>
      <c r="H167" s="126" t="s">
        <v>1</v>
      </c>
    </row>
    <row r="168" spans="2:9">
      <c r="B168" s="128" t="str">
        <f>$B$32</f>
        <v>Liberal Arts</v>
      </c>
      <c r="C168" s="323">
        <f t="shared" ref="C168:G183" si="8">C143+$H$140*IF($H116=0,0,$H143*C116/$H116)+IF($H32=0,0,$H$141*$H143*C32/$H32)</f>
        <v>9369288.2947948426</v>
      </c>
      <c r="D168" s="323">
        <f t="shared" si="8"/>
        <v>6356275.1956233652</v>
      </c>
      <c r="E168" s="323">
        <f t="shared" si="8"/>
        <v>5846339.703231358</v>
      </c>
      <c r="F168" s="323">
        <f t="shared" si="8"/>
        <v>2977830.9255284336</v>
      </c>
      <c r="G168" s="323">
        <f t="shared" si="8"/>
        <v>0</v>
      </c>
      <c r="H168" s="134">
        <f t="shared" ref="H168:H188" si="9">SUM(C168:G168)</f>
        <v>24549734.119177997</v>
      </c>
      <c r="I168" s="349"/>
    </row>
    <row r="169" spans="2:9">
      <c r="B169" s="128" t="str">
        <f>$B$33</f>
        <v>Science</v>
      </c>
      <c r="C169" s="142">
        <f t="shared" si="8"/>
        <v>13017485.698130541</v>
      </c>
      <c r="D169" s="142">
        <f t="shared" si="8"/>
        <v>15585258.574969757</v>
      </c>
      <c r="E169" s="142">
        <f t="shared" si="8"/>
        <v>9671180.6691314485</v>
      </c>
      <c r="F169" s="142">
        <f t="shared" si="8"/>
        <v>10367053.260253664</v>
      </c>
      <c r="G169" s="142">
        <f t="shared" si="8"/>
        <v>0</v>
      </c>
      <c r="H169" s="137">
        <f t="shared" si="9"/>
        <v>48640978.202485412</v>
      </c>
      <c r="I169" s="349"/>
    </row>
    <row r="170" spans="2:9">
      <c r="B170" s="128" t="str">
        <f>$B$34</f>
        <v>Fine Arts</v>
      </c>
      <c r="C170" s="142">
        <f t="shared" si="8"/>
        <v>1821432.6029965393</v>
      </c>
      <c r="D170" s="142">
        <f t="shared" si="8"/>
        <v>1381590.9603323452</v>
      </c>
      <c r="E170" s="142">
        <f t="shared" si="8"/>
        <v>712700.64057266107</v>
      </c>
      <c r="F170" s="142">
        <f t="shared" si="8"/>
        <v>0</v>
      </c>
      <c r="G170" s="142">
        <f t="shared" si="8"/>
        <v>0</v>
      </c>
      <c r="H170" s="137">
        <f t="shared" si="9"/>
        <v>3915724.2039015456</v>
      </c>
      <c r="I170" s="349"/>
    </row>
    <row r="171" spans="2:9">
      <c r="B171" s="128" t="str">
        <f>$B$35</f>
        <v>Teacher Education</v>
      </c>
      <c r="C171" s="142">
        <f t="shared" si="8"/>
        <v>1173152.5356207497</v>
      </c>
      <c r="D171" s="142">
        <f t="shared" si="8"/>
        <v>4912065.4546743929</v>
      </c>
      <c r="E171" s="142">
        <f t="shared" si="8"/>
        <v>3911270.4935084009</v>
      </c>
      <c r="F171" s="142">
        <f t="shared" si="8"/>
        <v>1959894.9117856368</v>
      </c>
      <c r="G171" s="142">
        <f t="shared" si="8"/>
        <v>0</v>
      </c>
      <c r="H171" s="137">
        <f t="shared" si="9"/>
        <v>11956383.39558918</v>
      </c>
      <c r="I171" s="349"/>
    </row>
    <row r="172" spans="2:9">
      <c r="B172" s="128" t="str">
        <f>$B$36</f>
        <v>Agriculture</v>
      </c>
      <c r="C172" s="142">
        <f t="shared" si="8"/>
        <v>207.81959990224476</v>
      </c>
      <c r="D172" s="142">
        <f t="shared" si="8"/>
        <v>19884.737488410483</v>
      </c>
      <c r="E172" s="142">
        <f t="shared" si="8"/>
        <v>7083.9891717240798</v>
      </c>
      <c r="F172" s="142">
        <f t="shared" si="8"/>
        <v>2361.3297239080266</v>
      </c>
      <c r="G172" s="142">
        <f t="shared" si="8"/>
        <v>0</v>
      </c>
      <c r="H172" s="137">
        <f t="shared" si="9"/>
        <v>29537.875983944836</v>
      </c>
      <c r="I172" s="349"/>
    </row>
    <row r="173" spans="2:9">
      <c r="B173" s="128" t="str">
        <f>$B$37</f>
        <v>Engineering</v>
      </c>
      <c r="C173" s="142">
        <f t="shared" si="8"/>
        <v>6861075.7464917814</v>
      </c>
      <c r="D173" s="142">
        <f t="shared" si="8"/>
        <v>16552546.041188532</v>
      </c>
      <c r="E173" s="142">
        <f t="shared" si="8"/>
        <v>7745437.9478538744</v>
      </c>
      <c r="F173" s="142">
        <f t="shared" si="8"/>
        <v>12135964.938576696</v>
      </c>
      <c r="G173" s="142">
        <f t="shared" si="8"/>
        <v>0</v>
      </c>
      <c r="H173" s="137">
        <f t="shared" si="9"/>
        <v>43295024.674110882</v>
      </c>
      <c r="I173" s="349"/>
    </row>
    <row r="174" spans="2:9">
      <c r="B174" s="128" t="str">
        <f>$B$38</f>
        <v>Home Economics</v>
      </c>
      <c r="C174" s="142">
        <f t="shared" si="8"/>
        <v>0</v>
      </c>
      <c r="D174" s="142">
        <f t="shared" si="8"/>
        <v>0</v>
      </c>
      <c r="E174" s="142">
        <f t="shared" si="8"/>
        <v>0</v>
      </c>
      <c r="F174" s="142">
        <f t="shared" si="8"/>
        <v>0</v>
      </c>
      <c r="G174" s="142">
        <f t="shared" si="8"/>
        <v>0</v>
      </c>
      <c r="H174" s="137">
        <f t="shared" si="9"/>
        <v>0</v>
      </c>
      <c r="I174" s="349"/>
    </row>
    <row r="175" spans="2:9">
      <c r="B175" s="128" t="str">
        <f>$B$39</f>
        <v>Law</v>
      </c>
      <c r="C175" s="142">
        <f t="shared" si="8"/>
        <v>0</v>
      </c>
      <c r="D175" s="142">
        <f t="shared" si="8"/>
        <v>0</v>
      </c>
      <c r="E175" s="142">
        <f t="shared" si="8"/>
        <v>0</v>
      </c>
      <c r="F175" s="142">
        <f t="shared" si="8"/>
        <v>0</v>
      </c>
      <c r="G175" s="142">
        <f t="shared" si="8"/>
        <v>0</v>
      </c>
      <c r="H175" s="137">
        <f t="shared" si="9"/>
        <v>0</v>
      </c>
      <c r="I175" s="349"/>
    </row>
    <row r="176" spans="2:9">
      <c r="B176" s="128" t="str">
        <f>$B$40</f>
        <v>Social Service</v>
      </c>
      <c r="C176" s="142">
        <f t="shared" si="8"/>
        <v>0</v>
      </c>
      <c r="D176" s="142">
        <f t="shared" si="8"/>
        <v>0</v>
      </c>
      <c r="E176" s="142">
        <f t="shared" si="8"/>
        <v>2463461.4974058298</v>
      </c>
      <c r="F176" s="142">
        <f t="shared" si="8"/>
        <v>0</v>
      </c>
      <c r="G176" s="142">
        <f t="shared" si="8"/>
        <v>0</v>
      </c>
      <c r="H176" s="137">
        <f t="shared" si="9"/>
        <v>2463461.4974058298</v>
      </c>
      <c r="I176" s="349"/>
    </row>
    <row r="177" spans="2:9">
      <c r="B177" s="128" t="str">
        <f>$B$41</f>
        <v>Library Science</v>
      </c>
      <c r="C177" s="142">
        <f t="shared" si="8"/>
        <v>138.1578947125362</v>
      </c>
      <c r="D177" s="142">
        <f t="shared" si="8"/>
        <v>2672.0323582043779</v>
      </c>
      <c r="E177" s="142">
        <f t="shared" si="8"/>
        <v>6151.6378356180894</v>
      </c>
      <c r="F177" s="142">
        <f t="shared" si="8"/>
        <v>0</v>
      </c>
      <c r="G177" s="142">
        <f t="shared" si="8"/>
        <v>0</v>
      </c>
      <c r="H177" s="137">
        <f t="shared" si="9"/>
        <v>8961.8280885350032</v>
      </c>
      <c r="I177" s="349"/>
    </row>
    <row r="178" spans="2:9">
      <c r="B178" s="128" t="str">
        <f>$B$42</f>
        <v>Veterinary Science</v>
      </c>
      <c r="C178" s="142">
        <f t="shared" si="8"/>
        <v>0</v>
      </c>
      <c r="D178" s="142">
        <f t="shared" si="8"/>
        <v>0</v>
      </c>
      <c r="E178" s="142">
        <f t="shared" si="8"/>
        <v>0</v>
      </c>
      <c r="F178" s="142">
        <f t="shared" si="8"/>
        <v>0</v>
      </c>
      <c r="G178" s="142">
        <f t="shared" si="8"/>
        <v>0</v>
      </c>
      <c r="H178" s="137">
        <f t="shared" si="9"/>
        <v>0</v>
      </c>
      <c r="I178" s="349"/>
    </row>
    <row r="179" spans="2:9">
      <c r="B179" s="128" t="str">
        <f>$B$43</f>
        <v>Vocational Training</v>
      </c>
      <c r="C179" s="142">
        <f t="shared" si="8"/>
        <v>0</v>
      </c>
      <c r="D179" s="142">
        <f t="shared" si="8"/>
        <v>5981.7966110000016</v>
      </c>
      <c r="E179" s="142">
        <f t="shared" si="8"/>
        <v>0</v>
      </c>
      <c r="F179" s="142">
        <f t="shared" si="8"/>
        <v>0</v>
      </c>
      <c r="G179" s="142">
        <f t="shared" si="8"/>
        <v>0</v>
      </c>
      <c r="H179" s="137">
        <f t="shared" si="9"/>
        <v>5981.7966110000016</v>
      </c>
      <c r="I179" s="349"/>
    </row>
    <row r="180" spans="2:9">
      <c r="B180" s="128" t="str">
        <f>$B$44</f>
        <v>Physical Training</v>
      </c>
      <c r="C180" s="142">
        <f t="shared" si="8"/>
        <v>0</v>
      </c>
      <c r="D180" s="142">
        <f t="shared" si="8"/>
        <v>0</v>
      </c>
      <c r="E180" s="142">
        <f t="shared" si="8"/>
        <v>0</v>
      </c>
      <c r="F180" s="142">
        <f t="shared" si="8"/>
        <v>0</v>
      </c>
      <c r="G180" s="142">
        <f t="shared" si="8"/>
        <v>0</v>
      </c>
      <c r="H180" s="137">
        <f t="shared" si="9"/>
        <v>0</v>
      </c>
      <c r="I180" s="349"/>
    </row>
    <row r="181" spans="2:9">
      <c r="B181" s="128" t="str">
        <f>$B$45</f>
        <v>Health Services</v>
      </c>
      <c r="C181" s="142">
        <f t="shared" si="8"/>
        <v>825519.57254074013</v>
      </c>
      <c r="D181" s="142">
        <f t="shared" si="8"/>
        <v>1246218.3002165772</v>
      </c>
      <c r="E181" s="142">
        <f t="shared" si="8"/>
        <v>647059.46670065215</v>
      </c>
      <c r="F181" s="142">
        <f t="shared" si="8"/>
        <v>0</v>
      </c>
      <c r="G181" s="142">
        <f t="shared" si="8"/>
        <v>0</v>
      </c>
      <c r="H181" s="137">
        <f t="shared" si="9"/>
        <v>2718797.3394579696</v>
      </c>
      <c r="I181" s="349"/>
    </row>
    <row r="182" spans="2:9">
      <c r="B182" s="128" t="str">
        <f>$B$46</f>
        <v>Pharmacy</v>
      </c>
      <c r="C182" s="142">
        <f t="shared" si="8"/>
        <v>0</v>
      </c>
      <c r="D182" s="142">
        <f t="shared" si="8"/>
        <v>0</v>
      </c>
      <c r="E182" s="142">
        <f t="shared" si="8"/>
        <v>0</v>
      </c>
      <c r="F182" s="142">
        <f t="shared" si="8"/>
        <v>0</v>
      </c>
      <c r="G182" s="142">
        <f t="shared" si="8"/>
        <v>0</v>
      </c>
      <c r="H182" s="137">
        <f t="shared" si="9"/>
        <v>0</v>
      </c>
      <c r="I182" s="349"/>
    </row>
    <row r="183" spans="2:9">
      <c r="B183" s="128" t="str">
        <f>$B$47</f>
        <v>Business Administration</v>
      </c>
      <c r="C183" s="142">
        <f t="shared" si="8"/>
        <v>1319182.9301230994</v>
      </c>
      <c r="D183" s="142">
        <f t="shared" si="8"/>
        <v>5475008.0240428858</v>
      </c>
      <c r="E183" s="142">
        <f t="shared" si="8"/>
        <v>3698906.5611982835</v>
      </c>
      <c r="F183" s="142">
        <f t="shared" si="8"/>
        <v>1749917.8914659857</v>
      </c>
      <c r="G183" s="142">
        <f t="shared" si="8"/>
        <v>0</v>
      </c>
      <c r="H183" s="137">
        <f t="shared" si="9"/>
        <v>12243015.406830255</v>
      </c>
      <c r="I183" s="349"/>
    </row>
    <row r="184" spans="2:9">
      <c r="B184" s="128" t="str">
        <f>$B$48</f>
        <v>Optometry</v>
      </c>
      <c r="C184" s="142">
        <f t="shared" ref="C184:G187" si="10">C159+$H$140*IF($H132=0,0,$H159*C132/$H132)+IF($H48=0,0,$H$141*$H159*C48/$H48)</f>
        <v>0</v>
      </c>
      <c r="D184" s="142">
        <f t="shared" si="10"/>
        <v>0</v>
      </c>
      <c r="E184" s="142">
        <f t="shared" si="10"/>
        <v>0</v>
      </c>
      <c r="F184" s="142">
        <f t="shared" si="10"/>
        <v>0</v>
      </c>
      <c r="G184" s="142">
        <f t="shared" si="10"/>
        <v>0</v>
      </c>
      <c r="H184" s="137">
        <f t="shared" si="9"/>
        <v>0</v>
      </c>
      <c r="I184" s="349"/>
    </row>
    <row r="185" spans="2:9">
      <c r="B185" s="128" t="str">
        <f>$B$49</f>
        <v>Teacher Ed-Practice Teaching</v>
      </c>
      <c r="C185" s="142">
        <f t="shared" si="10"/>
        <v>0</v>
      </c>
      <c r="D185" s="142">
        <f t="shared" si="10"/>
        <v>99848.522865000006</v>
      </c>
      <c r="E185" s="142">
        <f t="shared" si="10"/>
        <v>0</v>
      </c>
      <c r="F185" s="142">
        <f t="shared" si="10"/>
        <v>0</v>
      </c>
      <c r="G185" s="142">
        <f t="shared" si="10"/>
        <v>0</v>
      </c>
      <c r="H185" s="137">
        <f t="shared" si="9"/>
        <v>99848.522865000006</v>
      </c>
      <c r="I185" s="349"/>
    </row>
    <row r="186" spans="2:9">
      <c r="B186" s="128" t="str">
        <f>$B$50</f>
        <v>Technology</v>
      </c>
      <c r="C186" s="142">
        <f t="shared" si="10"/>
        <v>161276.10146993437</v>
      </c>
      <c r="D186" s="142">
        <f t="shared" si="10"/>
        <v>203730.07702588887</v>
      </c>
      <c r="E186" s="142">
        <f t="shared" si="10"/>
        <v>92131.994451904378</v>
      </c>
      <c r="F186" s="142">
        <f t="shared" si="10"/>
        <v>17975.44182508497</v>
      </c>
      <c r="G186" s="142">
        <f t="shared" si="10"/>
        <v>0</v>
      </c>
      <c r="H186" s="137">
        <f t="shared" si="9"/>
        <v>475113.61477281258</v>
      </c>
      <c r="I186" s="349"/>
    </row>
    <row r="187" spans="2:9">
      <c r="B187" s="128" t="str">
        <f>$B$51</f>
        <v>Nursing</v>
      </c>
      <c r="C187" s="142">
        <f t="shared" si="10"/>
        <v>0</v>
      </c>
      <c r="D187" s="142">
        <f t="shared" si="10"/>
        <v>0</v>
      </c>
      <c r="E187" s="142">
        <f t="shared" si="10"/>
        <v>0</v>
      </c>
      <c r="F187" s="142">
        <f t="shared" si="10"/>
        <v>0</v>
      </c>
      <c r="G187" s="142">
        <f t="shared" si="10"/>
        <v>0</v>
      </c>
      <c r="H187" s="137">
        <f t="shared" si="9"/>
        <v>0</v>
      </c>
      <c r="I187" s="349"/>
    </row>
    <row r="188" spans="2:9">
      <c r="B188" s="131" t="str">
        <f>$B$52</f>
        <v>Totals</v>
      </c>
      <c r="C188" s="134">
        <f>SUM(C168:C187)</f>
        <v>34548759.45966284</v>
      </c>
      <c r="D188" s="134">
        <f>SUM(D168:D187)</f>
        <v>51841079.717396364</v>
      </c>
      <c r="E188" s="134">
        <f>SUM(E168:E187)</f>
        <v>34801724.601061754</v>
      </c>
      <c r="F188" s="134">
        <f>SUM(F168:F187)</f>
        <v>29210998.699159406</v>
      </c>
      <c r="G188" s="134">
        <f>SUM(G168:G187)</f>
        <v>0</v>
      </c>
      <c r="H188" s="134">
        <f t="shared" si="9"/>
        <v>150402562.47728038</v>
      </c>
      <c r="I188" s="349"/>
    </row>
    <row r="189" spans="2:9">
      <c r="B189" s="330"/>
      <c r="C189" s="331"/>
      <c r="D189" s="331"/>
      <c r="E189" s="331"/>
      <c r="F189" s="331"/>
      <c r="G189" s="331"/>
      <c r="H189" s="346"/>
    </row>
    <row r="190" spans="2:9">
      <c r="B190" s="392" t="s">
        <v>34</v>
      </c>
      <c r="C190" s="392"/>
      <c r="D190" s="392"/>
      <c r="E190" s="392"/>
      <c r="F190" s="392"/>
      <c r="G190" s="392"/>
      <c r="H190" s="122">
        <f>H15</f>
        <v>83651060</v>
      </c>
    </row>
    <row r="191" spans="2:9" ht="43.5" customHeight="1" thickBot="1">
      <c r="B191" s="382" t="s">
        <v>229</v>
      </c>
      <c r="C191" s="382"/>
      <c r="D191" s="382"/>
      <c r="E191" s="382"/>
      <c r="F191" s="382"/>
      <c r="G191" s="382"/>
      <c r="H191" s="382"/>
    </row>
    <row r="192" spans="2:9" ht="14.4" thickBot="1">
      <c r="B192" s="124" t="s">
        <v>31</v>
      </c>
      <c r="C192" s="125" t="s">
        <v>25</v>
      </c>
      <c r="D192" s="125" t="s">
        <v>26</v>
      </c>
      <c r="E192" s="125" t="s">
        <v>27</v>
      </c>
      <c r="F192" s="125" t="s">
        <v>28</v>
      </c>
      <c r="G192" s="125" t="s">
        <v>29</v>
      </c>
      <c r="H192" s="126" t="s">
        <v>1</v>
      </c>
    </row>
    <row r="193" spans="2:8">
      <c r="B193" s="128" t="str">
        <f>$B$32</f>
        <v>Liberal Arts</v>
      </c>
      <c r="C193" s="136">
        <f t="shared" ref="C193:G208" si="11">$H$190*IF($H$136=0,0,C116/$H$136)</f>
        <v>9612280.6407115869</v>
      </c>
      <c r="D193" s="136">
        <f t="shared" si="11"/>
        <v>6521125.0937671764</v>
      </c>
      <c r="E193" s="136">
        <f t="shared" si="11"/>
        <v>5997964.4323266977</v>
      </c>
      <c r="F193" s="136">
        <f t="shared" si="11"/>
        <v>3055060.9241762049</v>
      </c>
      <c r="G193" s="136">
        <f t="shared" si="11"/>
        <v>0</v>
      </c>
      <c r="H193" s="136">
        <f>SUM(C193:G193)</f>
        <v>25186431.090981666</v>
      </c>
    </row>
    <row r="194" spans="2:8">
      <c r="B194" s="128" t="str">
        <f>$B$33</f>
        <v>Science</v>
      </c>
      <c r="C194" s="139">
        <f t="shared" si="11"/>
        <v>5307468.6860970864</v>
      </c>
      <c r="D194" s="139">
        <f t="shared" si="11"/>
        <v>6354396.9833788536</v>
      </c>
      <c r="E194" s="139">
        <f t="shared" si="11"/>
        <v>3943118.4907216094</v>
      </c>
      <c r="F194" s="139">
        <f t="shared" si="11"/>
        <v>4226838.5632871436</v>
      </c>
      <c r="G194" s="139">
        <f t="shared" si="11"/>
        <v>0</v>
      </c>
      <c r="H194" s="139">
        <f t="shared" ref="H194:H213" si="12">SUM(C194:G194)</f>
        <v>19831822.723484691</v>
      </c>
    </row>
    <row r="195" spans="2:8">
      <c r="B195" s="128" t="str">
        <f>$B$34</f>
        <v>Fine Arts</v>
      </c>
      <c r="C195" s="139">
        <f t="shared" si="11"/>
        <v>1541021.8178192403</v>
      </c>
      <c r="D195" s="139">
        <f t="shared" si="11"/>
        <v>1168894.0945008581</v>
      </c>
      <c r="E195" s="139">
        <f t="shared" si="11"/>
        <v>602979.89334843692</v>
      </c>
      <c r="F195" s="139">
        <f t="shared" si="11"/>
        <v>0</v>
      </c>
      <c r="G195" s="139">
        <f t="shared" si="11"/>
        <v>0</v>
      </c>
      <c r="H195" s="139">
        <f t="shared" si="12"/>
        <v>3312895.8056685352</v>
      </c>
    </row>
    <row r="196" spans="2:8">
      <c r="B196" s="128" t="str">
        <f>$B$35</f>
        <v>Teacher Education</v>
      </c>
      <c r="C196" s="139">
        <f t="shared" si="11"/>
        <v>239380.1986810831</v>
      </c>
      <c r="D196" s="139">
        <f t="shared" si="11"/>
        <v>1002300.3563234541</v>
      </c>
      <c r="E196" s="139">
        <f t="shared" si="11"/>
        <v>798089.48913543031</v>
      </c>
      <c r="F196" s="139">
        <f t="shared" si="11"/>
        <v>399913.9234942224</v>
      </c>
      <c r="G196" s="139">
        <f t="shared" si="11"/>
        <v>0</v>
      </c>
      <c r="H196" s="139">
        <f t="shared" si="12"/>
        <v>2439683.9676341899</v>
      </c>
    </row>
    <row r="197" spans="2:8">
      <c r="B197" s="128" t="str">
        <f>$B$36</f>
        <v>Agriculture</v>
      </c>
      <c r="C197" s="139">
        <f t="shared" si="11"/>
        <v>344.01706675869571</v>
      </c>
      <c r="D197" s="139">
        <f t="shared" si="11"/>
        <v>32916.476921557958</v>
      </c>
      <c r="E197" s="139">
        <f t="shared" si="11"/>
        <v>11726.580057671243</v>
      </c>
      <c r="F197" s="139">
        <f t="shared" si="11"/>
        <v>3908.8600192237477</v>
      </c>
      <c r="G197" s="139">
        <f t="shared" si="11"/>
        <v>0</v>
      </c>
      <c r="H197" s="139">
        <f t="shared" si="12"/>
        <v>48895.934065211644</v>
      </c>
    </row>
    <row r="198" spans="2:8">
      <c r="B198" s="128" t="str">
        <f>$B$37</f>
        <v>Engineering</v>
      </c>
      <c r="C198" s="139">
        <f t="shared" si="11"/>
        <v>3150133.7175945388</v>
      </c>
      <c r="D198" s="139">
        <f t="shared" si="11"/>
        <v>7599789.7885103095</v>
      </c>
      <c r="E198" s="139">
        <f t="shared" si="11"/>
        <v>3556171.9675732437</v>
      </c>
      <c r="F198" s="139">
        <f t="shared" si="11"/>
        <v>5571999.750637264</v>
      </c>
      <c r="G198" s="139">
        <f t="shared" si="11"/>
        <v>0</v>
      </c>
      <c r="H198" s="139">
        <f t="shared" si="12"/>
        <v>19878095.224315356</v>
      </c>
    </row>
    <row r="199" spans="2:8">
      <c r="B199" s="128" t="str">
        <f>$B$38</f>
        <v>Home Economics</v>
      </c>
      <c r="C199" s="139">
        <f t="shared" si="11"/>
        <v>0</v>
      </c>
      <c r="D199" s="139">
        <f t="shared" si="11"/>
        <v>0</v>
      </c>
      <c r="E199" s="139">
        <f t="shared" si="11"/>
        <v>0</v>
      </c>
      <c r="F199" s="139">
        <f t="shared" si="11"/>
        <v>0</v>
      </c>
      <c r="G199" s="139">
        <f t="shared" si="11"/>
        <v>0</v>
      </c>
      <c r="H199" s="139">
        <f t="shared" si="12"/>
        <v>0</v>
      </c>
    </row>
    <row r="200" spans="2:8">
      <c r="B200" s="128" t="str">
        <f>$B$39</f>
        <v>Law</v>
      </c>
      <c r="C200" s="139">
        <f t="shared" si="11"/>
        <v>0</v>
      </c>
      <c r="D200" s="139">
        <f t="shared" si="11"/>
        <v>0</v>
      </c>
      <c r="E200" s="139">
        <f t="shared" si="11"/>
        <v>0</v>
      </c>
      <c r="F200" s="139">
        <f t="shared" si="11"/>
        <v>0</v>
      </c>
      <c r="G200" s="139">
        <f t="shared" si="11"/>
        <v>0</v>
      </c>
      <c r="H200" s="139">
        <f t="shared" si="12"/>
        <v>0</v>
      </c>
    </row>
    <row r="201" spans="2:8">
      <c r="B201" s="128" t="str">
        <f>$B$40</f>
        <v>Social Service</v>
      </c>
      <c r="C201" s="139">
        <f t="shared" si="11"/>
        <v>0</v>
      </c>
      <c r="D201" s="139">
        <f t="shared" si="11"/>
        <v>0</v>
      </c>
      <c r="E201" s="139">
        <f t="shared" si="11"/>
        <v>949909.40977609402</v>
      </c>
      <c r="F201" s="139">
        <f t="shared" si="11"/>
        <v>0</v>
      </c>
      <c r="G201" s="139">
        <f t="shared" si="11"/>
        <v>0</v>
      </c>
      <c r="H201" s="139">
        <f t="shared" si="12"/>
        <v>949909.40977609402</v>
      </c>
    </row>
    <row r="202" spans="2:8">
      <c r="B202" s="128" t="str">
        <f>$B$41</f>
        <v>Library Science</v>
      </c>
      <c r="C202" s="139">
        <f t="shared" si="11"/>
        <v>300.6916091029953</v>
      </c>
      <c r="D202" s="139">
        <f t="shared" si="11"/>
        <v>5815.5034211797456</v>
      </c>
      <c r="E202" s="139">
        <f t="shared" si="11"/>
        <v>13388.636843805551</v>
      </c>
      <c r="F202" s="139">
        <f t="shared" si="11"/>
        <v>0</v>
      </c>
      <c r="G202" s="139">
        <f t="shared" si="11"/>
        <v>0</v>
      </c>
      <c r="H202" s="139">
        <f t="shared" si="12"/>
        <v>19504.83187408829</v>
      </c>
    </row>
    <row r="203" spans="2:8">
      <c r="B203" s="128" t="str">
        <f>$B$42</f>
        <v>Veterinary Science</v>
      </c>
      <c r="C203" s="139">
        <f t="shared" si="11"/>
        <v>0</v>
      </c>
      <c r="D203" s="139">
        <f t="shared" si="11"/>
        <v>0</v>
      </c>
      <c r="E203" s="139">
        <f t="shared" si="11"/>
        <v>0</v>
      </c>
      <c r="F203" s="139">
        <f t="shared" si="11"/>
        <v>0</v>
      </c>
      <c r="G203" s="139">
        <f t="shared" si="11"/>
        <v>0</v>
      </c>
      <c r="H203" s="139">
        <f t="shared" si="12"/>
        <v>0</v>
      </c>
    </row>
    <row r="204" spans="2:8">
      <c r="B204" s="128" t="str">
        <f>$B$43</f>
        <v>Vocational Training</v>
      </c>
      <c r="C204" s="139">
        <f t="shared" si="11"/>
        <v>0</v>
      </c>
      <c r="D204" s="139">
        <f>$H$190*IF($H$136=0,0,D127/$H$136)</f>
        <v>13018.988538184927</v>
      </c>
      <c r="E204" s="139">
        <f t="shared" si="11"/>
        <v>0</v>
      </c>
      <c r="F204" s="139">
        <f t="shared" si="11"/>
        <v>0</v>
      </c>
      <c r="G204" s="139">
        <f t="shared" si="11"/>
        <v>0</v>
      </c>
      <c r="H204" s="139">
        <f t="shared" si="12"/>
        <v>13018.988538184927</v>
      </c>
    </row>
    <row r="205" spans="2:8">
      <c r="B205" s="128" t="str">
        <f>$B$44</f>
        <v>Physical Training</v>
      </c>
      <c r="C205" s="139">
        <f t="shared" si="11"/>
        <v>0</v>
      </c>
      <c r="D205" s="139">
        <f t="shared" si="11"/>
        <v>0</v>
      </c>
      <c r="E205" s="139">
        <f t="shared" si="11"/>
        <v>0</v>
      </c>
      <c r="F205" s="139">
        <f t="shared" si="11"/>
        <v>0</v>
      </c>
      <c r="G205" s="139">
        <f t="shared" si="11"/>
        <v>0</v>
      </c>
      <c r="H205" s="139">
        <f t="shared" si="12"/>
        <v>0</v>
      </c>
    </row>
    <row r="206" spans="2:8">
      <c r="B206" s="128" t="str">
        <f>$B$45</f>
        <v>Health Services</v>
      </c>
      <c r="C206" s="139">
        <f t="shared" si="11"/>
        <v>111347.0214293696</v>
      </c>
      <c r="D206" s="139">
        <f t="shared" si="11"/>
        <v>168091.34561499415</v>
      </c>
      <c r="E206" s="139">
        <f t="shared" si="11"/>
        <v>87276.118824230987</v>
      </c>
      <c r="F206" s="139">
        <f t="shared" si="11"/>
        <v>0</v>
      </c>
      <c r="G206" s="139">
        <f t="shared" si="11"/>
        <v>0</v>
      </c>
      <c r="H206" s="139">
        <f t="shared" si="12"/>
        <v>366714.48586859473</v>
      </c>
    </row>
    <row r="207" spans="2:8">
      <c r="B207" s="128" t="str">
        <f>$B$46</f>
        <v>Pharmacy</v>
      </c>
      <c r="C207" s="139">
        <f t="shared" si="11"/>
        <v>0</v>
      </c>
      <c r="D207" s="139">
        <f t="shared" si="11"/>
        <v>0</v>
      </c>
      <c r="E207" s="139">
        <f t="shared" si="11"/>
        <v>0</v>
      </c>
      <c r="F207" s="139">
        <f t="shared" si="11"/>
        <v>0</v>
      </c>
      <c r="G207" s="139">
        <f t="shared" si="11"/>
        <v>0</v>
      </c>
      <c r="H207" s="139">
        <f t="shared" si="12"/>
        <v>0</v>
      </c>
    </row>
    <row r="208" spans="2:8">
      <c r="B208" s="128" t="str">
        <f>$B$47</f>
        <v>Business Administration</v>
      </c>
      <c r="C208" s="139">
        <f t="shared" si="11"/>
        <v>1180840.3182831558</v>
      </c>
      <c r="D208" s="139">
        <f t="shared" si="11"/>
        <v>4900844.3560669348</v>
      </c>
      <c r="E208" s="139">
        <f t="shared" si="11"/>
        <v>3311002.516245001</v>
      </c>
      <c r="F208" s="139">
        <f t="shared" si="11"/>
        <v>1566404.1375484294</v>
      </c>
      <c r="G208" s="139">
        <f t="shared" si="11"/>
        <v>0</v>
      </c>
      <c r="H208" s="139">
        <f t="shared" si="12"/>
        <v>10959091.32814352</v>
      </c>
    </row>
    <row r="209" spans="2:8">
      <c r="B209" s="128" t="str">
        <f>$B$48</f>
        <v>Optometry</v>
      </c>
      <c r="C209" s="139">
        <f t="shared" ref="C209:G212" si="13">$H$190*IF($H$136=0,0,C132/$H$136)</f>
        <v>0</v>
      </c>
      <c r="D209" s="139">
        <f t="shared" si="13"/>
        <v>0</v>
      </c>
      <c r="E209" s="139">
        <f t="shared" si="13"/>
        <v>0</v>
      </c>
      <c r="F209" s="139">
        <f t="shared" si="13"/>
        <v>0</v>
      </c>
      <c r="G209" s="139">
        <f t="shared" si="13"/>
        <v>0</v>
      </c>
      <c r="H209" s="139">
        <f t="shared" si="12"/>
        <v>0</v>
      </c>
    </row>
    <row r="210" spans="2:8">
      <c r="B210" s="128" t="str">
        <f>$B$49</f>
        <v>Teacher Ed-Practice Teaching</v>
      </c>
      <c r="C210" s="139">
        <f t="shared" si="13"/>
        <v>0</v>
      </c>
      <c r="D210" s="139">
        <f t="shared" si="13"/>
        <v>217313.77031142515</v>
      </c>
      <c r="E210" s="139">
        <f t="shared" si="13"/>
        <v>0</v>
      </c>
      <c r="F210" s="139">
        <f t="shared" si="13"/>
        <v>0</v>
      </c>
      <c r="G210" s="139">
        <f t="shared" si="13"/>
        <v>0</v>
      </c>
      <c r="H210" s="139">
        <f t="shared" si="12"/>
        <v>217313.77031142515</v>
      </c>
    </row>
    <row r="211" spans="2:8">
      <c r="B211" s="128" t="str">
        <f>$B$50</f>
        <v>Technology</v>
      </c>
      <c r="C211" s="139">
        <f t="shared" si="13"/>
        <v>145175.71027013508</v>
      </c>
      <c r="D211" s="139">
        <f t="shared" si="13"/>
        <v>183391.45332786036</v>
      </c>
      <c r="E211" s="139">
        <f t="shared" si="13"/>
        <v>82934.344340242096</v>
      </c>
      <c r="F211" s="139">
        <f t="shared" si="13"/>
        <v>16180.931400196909</v>
      </c>
      <c r="G211" s="139">
        <f t="shared" si="13"/>
        <v>0</v>
      </c>
      <c r="H211" s="139">
        <f t="shared" si="12"/>
        <v>427682.43933843443</v>
      </c>
    </row>
    <row r="212" spans="2:8">
      <c r="B212" s="128" t="str">
        <f>$B$51</f>
        <v>Nursing</v>
      </c>
      <c r="C212" s="139">
        <f t="shared" si="13"/>
        <v>0</v>
      </c>
      <c r="D212" s="139">
        <f t="shared" si="13"/>
        <v>0</v>
      </c>
      <c r="E212" s="139">
        <f t="shared" si="13"/>
        <v>0</v>
      </c>
      <c r="F212" s="139">
        <f t="shared" si="13"/>
        <v>0</v>
      </c>
      <c r="G212" s="139">
        <f t="shared" si="13"/>
        <v>0</v>
      </c>
      <c r="H212" s="139">
        <f t="shared" si="12"/>
        <v>0</v>
      </c>
    </row>
    <row r="213" spans="2:8">
      <c r="B213" s="131" t="str">
        <f>$B$52</f>
        <v>Totals</v>
      </c>
      <c r="C213" s="136">
        <f>SUM(C193:C212)</f>
        <v>21288292.819562059</v>
      </c>
      <c r="D213" s="136">
        <f>SUM(D193:D212)</f>
        <v>28167898.210682791</v>
      </c>
      <c r="E213" s="136">
        <f>SUM(E193:E212)</f>
        <v>19354561.879192464</v>
      </c>
      <c r="F213" s="136">
        <f>SUM(F193:F212)</f>
        <v>14840307.090562686</v>
      </c>
      <c r="G213" s="136">
        <f>SUM(G193:G212)</f>
        <v>0</v>
      </c>
      <c r="H213" s="136">
        <f t="shared" si="12"/>
        <v>83651060</v>
      </c>
    </row>
    <row r="214" spans="2:8">
      <c r="B214" s="144"/>
      <c r="C214" s="145"/>
      <c r="D214" s="145"/>
      <c r="E214" s="145"/>
      <c r="F214" s="145"/>
      <c r="G214" s="145"/>
      <c r="H214" s="145"/>
    </row>
    <row r="215" spans="2:8">
      <c r="B215" s="392" t="s">
        <v>35</v>
      </c>
      <c r="C215" s="392"/>
      <c r="D215" s="392"/>
      <c r="E215" s="392"/>
      <c r="F215" s="392"/>
      <c r="G215" s="392"/>
      <c r="H215" s="122">
        <f>H17</f>
        <v>48784744</v>
      </c>
    </row>
    <row r="216" spans="2:8" ht="60.75" customHeight="1" thickBot="1">
      <c r="B216" s="382" t="s">
        <v>230</v>
      </c>
      <c r="C216" s="382"/>
      <c r="D216" s="382"/>
      <c r="E216" s="382"/>
      <c r="F216" s="382"/>
      <c r="G216" s="382"/>
      <c r="H216" s="382"/>
    </row>
    <row r="217" spans="2:8" ht="14.4" thickBot="1">
      <c r="B217" s="124" t="s">
        <v>31</v>
      </c>
      <c r="C217" s="125" t="s">
        <v>25</v>
      </c>
      <c r="D217" s="125" t="s">
        <v>26</v>
      </c>
      <c r="E217" s="125" t="s">
        <v>27</v>
      </c>
      <c r="F217" s="125" t="s">
        <v>28</v>
      </c>
      <c r="G217" s="125" t="s">
        <v>29</v>
      </c>
      <c r="H217" s="126" t="s">
        <v>1</v>
      </c>
    </row>
    <row r="218" spans="2:8">
      <c r="B218" s="128" t="str">
        <f>$B$32</f>
        <v>Liberal Arts</v>
      </c>
      <c r="C218" s="136">
        <f t="shared" ref="C218:G233" si="14">$H$215*IF($H$25=0,0,C$25/$H$25)*IF(C$52=0,0,C32/C$52)</f>
        <v>8727137.608575156</v>
      </c>
      <c r="D218" s="136">
        <f t="shared" si="14"/>
        <v>6335580.5850375686</v>
      </c>
      <c r="E218" s="136">
        <f t="shared" si="14"/>
        <v>1650191.9265445967</v>
      </c>
      <c r="F218" s="136">
        <f t="shared" si="14"/>
        <v>401570.25366067211</v>
      </c>
      <c r="G218" s="136">
        <f t="shared" si="14"/>
        <v>0</v>
      </c>
      <c r="H218" s="136">
        <f>SUM(C218:G218)</f>
        <v>17114480.373817995</v>
      </c>
    </row>
    <row r="219" spans="2:8">
      <c r="B219" s="128" t="str">
        <f>$B$33</f>
        <v>Science</v>
      </c>
      <c r="C219" s="139">
        <f t="shared" si="14"/>
        <v>3874358.4629001096</v>
      </c>
      <c r="D219" s="139">
        <f t="shared" si="14"/>
        <v>5891536.1567648342</v>
      </c>
      <c r="E219" s="139">
        <f t="shared" si="14"/>
        <v>727210.58571174403</v>
      </c>
      <c r="F219" s="139">
        <f t="shared" si="14"/>
        <v>369721.90137594426</v>
      </c>
      <c r="G219" s="139">
        <f t="shared" si="14"/>
        <v>0</v>
      </c>
      <c r="H219" s="139">
        <f t="shared" ref="H219:H238" si="15">SUM(C219:G219)</f>
        <v>10862827.106752632</v>
      </c>
    </row>
    <row r="220" spans="2:8">
      <c r="B220" s="128" t="str">
        <f>$B$34</f>
        <v>Fine Arts</v>
      </c>
      <c r="C220" s="139">
        <f t="shared" si="14"/>
        <v>955126.2827330163</v>
      </c>
      <c r="D220" s="139">
        <f t="shared" si="14"/>
        <v>630810.25882385136</v>
      </c>
      <c r="E220" s="139">
        <f t="shared" si="14"/>
        <v>90282.207976401245</v>
      </c>
      <c r="F220" s="139">
        <f t="shared" si="14"/>
        <v>0</v>
      </c>
      <c r="G220" s="139">
        <f t="shared" si="14"/>
        <v>0</v>
      </c>
      <c r="H220" s="139">
        <f t="shared" si="15"/>
        <v>1676218.7495332691</v>
      </c>
    </row>
    <row r="221" spans="2:8">
      <c r="B221" s="128" t="str">
        <f>$B$35</f>
        <v>Teacher Education</v>
      </c>
      <c r="C221" s="139">
        <f t="shared" si="14"/>
        <v>181772.95714681584</v>
      </c>
      <c r="D221" s="139">
        <f t="shared" si="14"/>
        <v>944989.44684012688</v>
      </c>
      <c r="E221" s="139">
        <f t="shared" si="14"/>
        <v>260071.8464613753</v>
      </c>
      <c r="F221" s="139">
        <f t="shared" si="14"/>
        <v>61448.585584651482</v>
      </c>
      <c r="G221" s="139">
        <f t="shared" si="14"/>
        <v>0</v>
      </c>
      <c r="H221" s="139">
        <f t="shared" si="15"/>
        <v>1448282.8360329694</v>
      </c>
    </row>
    <row r="222" spans="2:8">
      <c r="B222" s="128" t="str">
        <f>$B$36</f>
        <v>Agriculture</v>
      </c>
      <c r="C222" s="139">
        <f t="shared" si="14"/>
        <v>239.49006211701692</v>
      </c>
      <c r="D222" s="139">
        <f t="shared" si="14"/>
        <v>23926.994135792778</v>
      </c>
      <c r="E222" s="139">
        <f t="shared" si="14"/>
        <v>2346.1209002529677</v>
      </c>
      <c r="F222" s="139">
        <f t="shared" si="14"/>
        <v>843.04461930162097</v>
      </c>
      <c r="G222" s="139">
        <f t="shared" si="14"/>
        <v>0</v>
      </c>
      <c r="H222" s="139">
        <f t="shared" si="15"/>
        <v>27355.649717464385</v>
      </c>
    </row>
    <row r="223" spans="2:8">
      <c r="B223" s="128" t="str">
        <f>$B$37</f>
        <v>Engineering</v>
      </c>
      <c r="C223" s="139">
        <f t="shared" si="14"/>
        <v>1924621.9691930537</v>
      </c>
      <c r="D223" s="139">
        <f t="shared" si="14"/>
        <v>5599001.1754579693</v>
      </c>
      <c r="E223" s="139">
        <f t="shared" si="14"/>
        <v>920026.96636586753</v>
      </c>
      <c r="F223" s="139">
        <f t="shared" si="14"/>
        <v>445970.6036105575</v>
      </c>
      <c r="G223" s="139">
        <f t="shared" si="14"/>
        <v>0</v>
      </c>
      <c r="H223" s="139">
        <f t="shared" si="15"/>
        <v>8889620.7146274485</v>
      </c>
    </row>
    <row r="224" spans="2:8">
      <c r="B224" s="128" t="str">
        <f>$B$38</f>
        <v>Home Economics</v>
      </c>
      <c r="C224" s="139">
        <f t="shared" si="14"/>
        <v>0</v>
      </c>
      <c r="D224" s="139">
        <f t="shared" si="14"/>
        <v>0</v>
      </c>
      <c r="E224" s="139">
        <f t="shared" si="14"/>
        <v>0</v>
      </c>
      <c r="F224" s="139">
        <f t="shared" si="14"/>
        <v>0</v>
      </c>
      <c r="G224" s="139">
        <f t="shared" si="14"/>
        <v>0</v>
      </c>
      <c r="H224" s="139">
        <f t="shared" si="15"/>
        <v>0</v>
      </c>
    </row>
    <row r="225" spans="2:8">
      <c r="B225" s="128" t="str">
        <f>$B$39</f>
        <v>Law</v>
      </c>
      <c r="C225" s="139">
        <f t="shared" si="14"/>
        <v>0</v>
      </c>
      <c r="D225" s="139">
        <f t="shared" si="14"/>
        <v>0</v>
      </c>
      <c r="E225" s="139">
        <f t="shared" si="14"/>
        <v>0</v>
      </c>
      <c r="F225" s="139">
        <f t="shared" si="14"/>
        <v>0</v>
      </c>
      <c r="G225" s="139">
        <f t="shared" si="14"/>
        <v>0</v>
      </c>
      <c r="H225" s="139">
        <f t="shared" si="15"/>
        <v>0</v>
      </c>
    </row>
    <row r="226" spans="2:8">
      <c r="B226" s="128" t="str">
        <f>$B$40</f>
        <v>Social Service</v>
      </c>
      <c r="C226" s="139">
        <f t="shared" si="14"/>
        <v>0</v>
      </c>
      <c r="D226" s="139">
        <f t="shared" si="14"/>
        <v>0</v>
      </c>
      <c r="E226" s="139">
        <f t="shared" si="14"/>
        <v>347747.2534374955</v>
      </c>
      <c r="F226" s="139">
        <f t="shared" si="14"/>
        <v>0</v>
      </c>
      <c r="G226" s="139">
        <f t="shared" si="14"/>
        <v>0</v>
      </c>
      <c r="H226" s="139">
        <f t="shared" si="15"/>
        <v>347747.2534374955</v>
      </c>
    </row>
    <row r="227" spans="2:8">
      <c r="B227" s="128" t="str">
        <f>$B$41</f>
        <v>Library Science</v>
      </c>
      <c r="C227" s="139">
        <f t="shared" si="14"/>
        <v>598.72515529254224</v>
      </c>
      <c r="D227" s="139">
        <f t="shared" si="14"/>
        <v>13950.367605674237</v>
      </c>
      <c r="E227" s="139">
        <f t="shared" si="14"/>
        <v>2085.4408002248601</v>
      </c>
      <c r="F227" s="139">
        <f t="shared" si="14"/>
        <v>0</v>
      </c>
      <c r="G227" s="139">
        <f t="shared" si="14"/>
        <v>0</v>
      </c>
      <c r="H227" s="139">
        <f t="shared" si="15"/>
        <v>16634.533561191638</v>
      </c>
    </row>
    <row r="228" spans="2:8">
      <c r="B228" s="128" t="str">
        <f>$B$42</f>
        <v>Veterinary Science</v>
      </c>
      <c r="C228" s="139">
        <f t="shared" si="14"/>
        <v>0</v>
      </c>
      <c r="D228" s="139">
        <f t="shared" si="14"/>
        <v>0</v>
      </c>
      <c r="E228" s="139">
        <f t="shared" si="14"/>
        <v>0</v>
      </c>
      <c r="F228" s="139">
        <f t="shared" si="14"/>
        <v>0</v>
      </c>
      <c r="G228" s="139">
        <f t="shared" si="14"/>
        <v>0</v>
      </c>
      <c r="H228" s="139">
        <f t="shared" si="15"/>
        <v>0</v>
      </c>
    </row>
    <row r="229" spans="2:8">
      <c r="B229" s="128" t="str">
        <f>$B$43</f>
        <v>Vocational Training</v>
      </c>
      <c r="C229" s="139">
        <f t="shared" si="14"/>
        <v>0</v>
      </c>
      <c r="D229" s="139">
        <f t="shared" si="14"/>
        <v>760.92914212768562</v>
      </c>
      <c r="E229" s="139">
        <f t="shared" si="14"/>
        <v>0</v>
      </c>
      <c r="F229" s="139">
        <f t="shared" si="14"/>
        <v>0</v>
      </c>
      <c r="G229" s="139">
        <f t="shared" si="14"/>
        <v>0</v>
      </c>
      <c r="H229" s="139">
        <f t="shared" si="15"/>
        <v>760.92914212768562</v>
      </c>
    </row>
    <row r="230" spans="2:8">
      <c r="B230" s="128" t="str">
        <f>$B$44</f>
        <v>Physical Training</v>
      </c>
      <c r="C230" s="139">
        <f t="shared" si="14"/>
        <v>0</v>
      </c>
      <c r="D230" s="139">
        <f t="shared" si="14"/>
        <v>0</v>
      </c>
      <c r="E230" s="139">
        <f t="shared" si="14"/>
        <v>0</v>
      </c>
      <c r="F230" s="139">
        <f t="shared" si="14"/>
        <v>0</v>
      </c>
      <c r="G230" s="139">
        <f t="shared" si="14"/>
        <v>0</v>
      </c>
      <c r="H230" s="139">
        <f t="shared" si="15"/>
        <v>0</v>
      </c>
    </row>
    <row r="231" spans="2:8">
      <c r="B231" s="128" t="str">
        <f>$B$45</f>
        <v>Health Services</v>
      </c>
      <c r="C231" s="139">
        <f t="shared" si="14"/>
        <v>108967.97826324271</v>
      </c>
      <c r="D231" s="139">
        <f t="shared" si="14"/>
        <v>416650.97915613721</v>
      </c>
      <c r="E231" s="139">
        <f t="shared" si="14"/>
        <v>16683.526401798881</v>
      </c>
      <c r="F231" s="139">
        <f t="shared" si="14"/>
        <v>0</v>
      </c>
      <c r="G231" s="139">
        <f t="shared" si="14"/>
        <v>0</v>
      </c>
      <c r="H231" s="139">
        <f t="shared" si="15"/>
        <v>542302.48382117879</v>
      </c>
    </row>
    <row r="232" spans="2:8">
      <c r="B232" s="128" t="str">
        <f>$B$46</f>
        <v>Pharmacy</v>
      </c>
      <c r="C232" s="139">
        <f t="shared" si="14"/>
        <v>0</v>
      </c>
      <c r="D232" s="139">
        <f t="shared" si="14"/>
        <v>0</v>
      </c>
      <c r="E232" s="139">
        <f t="shared" si="14"/>
        <v>0</v>
      </c>
      <c r="F232" s="139">
        <f t="shared" si="14"/>
        <v>0</v>
      </c>
      <c r="G232" s="139">
        <f t="shared" si="14"/>
        <v>0</v>
      </c>
      <c r="H232" s="139">
        <f t="shared" si="15"/>
        <v>0</v>
      </c>
    </row>
    <row r="233" spans="2:8">
      <c r="B233" s="128" t="str">
        <f>$B$47</f>
        <v>Business Administration</v>
      </c>
      <c r="C233" s="139">
        <f t="shared" si="14"/>
        <v>1063575.3658616722</v>
      </c>
      <c r="D233" s="139">
        <f t="shared" si="14"/>
        <v>4744055.0104362853</v>
      </c>
      <c r="E233" s="139">
        <f t="shared" si="14"/>
        <v>1428874.5216207334</v>
      </c>
      <c r="F233" s="139">
        <f t="shared" si="14"/>
        <v>78309.477970683904</v>
      </c>
      <c r="G233" s="139">
        <f t="shared" si="14"/>
        <v>0</v>
      </c>
      <c r="H233" s="139">
        <f t="shared" si="15"/>
        <v>7314814.3758893749</v>
      </c>
    </row>
    <row r="234" spans="2:8">
      <c r="B234" s="128" t="str">
        <f>$B$48</f>
        <v>Optometry</v>
      </c>
      <c r="C234" s="139">
        <f t="shared" ref="C234:G237" si="16">$H$215*IF($H$25=0,0,C$25/$H$25)*IF(C$52=0,0,C48/C$52)</f>
        <v>0</v>
      </c>
      <c r="D234" s="139">
        <f t="shared" si="16"/>
        <v>0</v>
      </c>
      <c r="E234" s="139">
        <f t="shared" si="16"/>
        <v>0</v>
      </c>
      <c r="F234" s="139">
        <f t="shared" si="16"/>
        <v>0</v>
      </c>
      <c r="G234" s="139">
        <f t="shared" si="16"/>
        <v>0</v>
      </c>
      <c r="H234" s="139">
        <f t="shared" si="15"/>
        <v>0</v>
      </c>
    </row>
    <row r="235" spans="2:8">
      <c r="B235" s="128" t="str">
        <f>$B$49</f>
        <v>Teacher Ed-Practice Teaching</v>
      </c>
      <c r="C235" s="139">
        <f t="shared" si="16"/>
        <v>0</v>
      </c>
      <c r="D235" s="139">
        <f t="shared" si="16"/>
        <v>164614.33774695598</v>
      </c>
      <c r="E235" s="139">
        <f t="shared" si="16"/>
        <v>0</v>
      </c>
      <c r="F235" s="139">
        <f t="shared" si="16"/>
        <v>0</v>
      </c>
      <c r="G235" s="139">
        <f t="shared" si="16"/>
        <v>0</v>
      </c>
      <c r="H235" s="139">
        <f t="shared" si="15"/>
        <v>164614.33774695598</v>
      </c>
    </row>
    <row r="236" spans="2:8">
      <c r="B236" s="128" t="str">
        <f>$B$50</f>
        <v>Technology</v>
      </c>
      <c r="C236" s="139">
        <f t="shared" si="16"/>
        <v>142696.16201138927</v>
      </c>
      <c r="D236" s="139">
        <f t="shared" si="16"/>
        <v>185328.51994932076</v>
      </c>
      <c r="E236" s="139">
        <f t="shared" si="16"/>
        <v>44315.61700477828</v>
      </c>
      <c r="F236" s="139">
        <f t="shared" si="16"/>
        <v>6744.3569544129678</v>
      </c>
      <c r="G236" s="139">
        <f t="shared" si="16"/>
        <v>0</v>
      </c>
      <c r="H236" s="139">
        <f t="shared" si="15"/>
        <v>379084.65591990127</v>
      </c>
    </row>
    <row r="237" spans="2:8">
      <c r="B237" s="128" t="str">
        <f>$B$51</f>
        <v>Nursing</v>
      </c>
      <c r="C237" s="139">
        <f t="shared" si="16"/>
        <v>0</v>
      </c>
      <c r="D237" s="139">
        <f t="shared" si="16"/>
        <v>0</v>
      </c>
      <c r="E237" s="139">
        <f t="shared" si="16"/>
        <v>0</v>
      </c>
      <c r="F237" s="139">
        <f t="shared" si="16"/>
        <v>0</v>
      </c>
      <c r="G237" s="139">
        <f t="shared" si="16"/>
        <v>0</v>
      </c>
      <c r="H237" s="139">
        <f t="shared" si="15"/>
        <v>0</v>
      </c>
    </row>
    <row r="238" spans="2:8">
      <c r="B238" s="131" t="str">
        <f>$B$52</f>
        <v>Totals</v>
      </c>
      <c r="C238" s="136">
        <f>SUM(C218:C237)</f>
        <v>16979095.001901865</v>
      </c>
      <c r="D238" s="136">
        <f>SUM(D218:D237)</f>
        <v>24951204.761096641</v>
      </c>
      <c r="E238" s="136">
        <f>SUM(E218:E237)</f>
        <v>5489836.0132252676</v>
      </c>
      <c r="F238" s="136">
        <f>SUM(F218:F237)</f>
        <v>1364608.2237762238</v>
      </c>
      <c r="G238" s="136">
        <f>SUM(G218:G237)</f>
        <v>0</v>
      </c>
      <c r="H238" s="136">
        <f t="shared" si="15"/>
        <v>48784743.999999993</v>
      </c>
    </row>
    <row r="239" spans="2:8">
      <c r="B239" s="330"/>
      <c r="C239" s="350"/>
      <c r="D239" s="350"/>
      <c r="E239" s="350"/>
      <c r="F239" s="350"/>
      <c r="G239" s="350"/>
      <c r="H239" s="350"/>
    </row>
    <row r="240" spans="2:8">
      <c r="B240" s="120" t="s">
        <v>11</v>
      </c>
      <c r="C240" s="121"/>
      <c r="D240" s="121"/>
      <c r="E240" s="121"/>
      <c r="F240" s="121"/>
      <c r="G240" s="121"/>
      <c r="H240" s="122">
        <f>H16</f>
        <v>31482406</v>
      </c>
    </row>
    <row r="241" spans="2:8" ht="61.5" customHeight="1" thickBot="1">
      <c r="B241" s="394" t="s">
        <v>231</v>
      </c>
      <c r="C241" s="394"/>
      <c r="D241" s="394"/>
      <c r="E241" s="394"/>
      <c r="F241" s="394"/>
      <c r="G241" s="394"/>
      <c r="H241" s="328"/>
    </row>
    <row r="242" spans="2:8" ht="14.4" thickBot="1">
      <c r="B242" s="124" t="s">
        <v>31</v>
      </c>
      <c r="C242" s="125" t="s">
        <v>25</v>
      </c>
      <c r="D242" s="125" t="s">
        <v>26</v>
      </c>
      <c r="E242" s="125" t="s">
        <v>27</v>
      </c>
      <c r="F242" s="125" t="s">
        <v>28</v>
      </c>
      <c r="G242" s="125" t="s">
        <v>29</v>
      </c>
      <c r="H242" s="126" t="s">
        <v>1</v>
      </c>
    </row>
    <row r="243" spans="2:8">
      <c r="B243" s="128" t="str">
        <f>$B$32</f>
        <v>Liberal Arts</v>
      </c>
      <c r="C243" s="136">
        <f t="shared" ref="C243:G258" si="17">$H$240*IF($H$25=0,0,C$25/$H$25)*IF(C$52=0,0,C32/C$52)</f>
        <v>5631910.0375115657</v>
      </c>
      <c r="D243" s="136">
        <f t="shared" si="17"/>
        <v>4088559.3296107128</v>
      </c>
      <c r="E243" s="136">
        <f t="shared" si="17"/>
        <v>1064923.3336019795</v>
      </c>
      <c r="F243" s="136">
        <f t="shared" si="17"/>
        <v>259146.54309282149</v>
      </c>
      <c r="G243" s="136">
        <f t="shared" si="17"/>
        <v>0</v>
      </c>
      <c r="H243" s="136">
        <f>SUM(C243:G243)</f>
        <v>11044539.243817078</v>
      </c>
    </row>
    <row r="244" spans="2:8">
      <c r="B244" s="128" t="str">
        <f>$B$33</f>
        <v>Science</v>
      </c>
      <c r="C244" s="139">
        <f t="shared" si="17"/>
        <v>2500251.4334923471</v>
      </c>
      <c r="D244" s="139">
        <f t="shared" si="17"/>
        <v>3802002.7992962338</v>
      </c>
      <c r="E244" s="139">
        <f t="shared" si="17"/>
        <v>469293.00083802681</v>
      </c>
      <c r="F244" s="139">
        <f t="shared" si="17"/>
        <v>238593.74984543191</v>
      </c>
      <c r="G244" s="139">
        <f t="shared" si="17"/>
        <v>0</v>
      </c>
      <c r="H244" s="139">
        <f t="shared" ref="H244:H263" si="18">SUM(C244:G244)</f>
        <v>7010140.9834720399</v>
      </c>
    </row>
    <row r="245" spans="2:8">
      <c r="B245" s="128" t="str">
        <f>$B$34</f>
        <v>Fine Arts</v>
      </c>
      <c r="C245" s="139">
        <f t="shared" si="17"/>
        <v>616374.52508250554</v>
      </c>
      <c r="D245" s="139">
        <f t="shared" si="17"/>
        <v>407082.68710516492</v>
      </c>
      <c r="E245" s="139">
        <f t="shared" si="17"/>
        <v>58262.089600992927</v>
      </c>
      <c r="F245" s="139">
        <f t="shared" si="17"/>
        <v>0</v>
      </c>
      <c r="G245" s="139">
        <f t="shared" si="17"/>
        <v>0</v>
      </c>
      <c r="H245" s="139">
        <f t="shared" si="18"/>
        <v>1081719.3017886633</v>
      </c>
    </row>
    <row r="246" spans="2:8">
      <c r="B246" s="128" t="str">
        <f>$B$35</f>
        <v>Teacher Education</v>
      </c>
      <c r="C246" s="139">
        <f t="shared" si="17"/>
        <v>117304.09073616659</v>
      </c>
      <c r="D246" s="139">
        <f t="shared" si="17"/>
        <v>609832.89019895834</v>
      </c>
      <c r="E246" s="139">
        <f t="shared" si="17"/>
        <v>167832.94915858697</v>
      </c>
      <c r="F246" s="139">
        <f t="shared" si="17"/>
        <v>39654.801089081149</v>
      </c>
      <c r="G246" s="139">
        <f t="shared" si="17"/>
        <v>0</v>
      </c>
      <c r="H246" s="139">
        <f t="shared" si="18"/>
        <v>934624.73118279304</v>
      </c>
    </row>
    <row r="247" spans="2:8">
      <c r="B247" s="128" t="str">
        <f>$B$36</f>
        <v>Agriculture</v>
      </c>
      <c r="C247" s="139">
        <f t="shared" si="17"/>
        <v>154.55084418467271</v>
      </c>
      <c r="D247" s="139">
        <f t="shared" si="17"/>
        <v>15440.879299123664</v>
      </c>
      <c r="E247" s="139">
        <f t="shared" si="17"/>
        <v>1514.029277407901</v>
      </c>
      <c r="F247" s="139">
        <f t="shared" si="17"/>
        <v>544.04452713678404</v>
      </c>
      <c r="G247" s="139">
        <f t="shared" si="17"/>
        <v>0</v>
      </c>
      <c r="H247" s="139">
        <f t="shared" si="18"/>
        <v>17653.50394785302</v>
      </c>
    </row>
    <row r="248" spans="2:8">
      <c r="B248" s="128" t="str">
        <f>$B$37</f>
        <v>Engineering</v>
      </c>
      <c r="C248" s="139">
        <f t="shared" si="17"/>
        <v>1242022.1008160915</v>
      </c>
      <c r="D248" s="139">
        <f t="shared" si="17"/>
        <v>3613220.3174058888</v>
      </c>
      <c r="E248" s="139">
        <f t="shared" si="17"/>
        <v>593723.77737758728</v>
      </c>
      <c r="F248" s="139">
        <f t="shared" si="17"/>
        <v>287799.55485535879</v>
      </c>
      <c r="G248" s="139">
        <f t="shared" si="17"/>
        <v>0</v>
      </c>
      <c r="H248" s="139">
        <f t="shared" si="18"/>
        <v>5736765.7504549259</v>
      </c>
    </row>
    <row r="249" spans="2:8">
      <c r="B249" s="128" t="str">
        <f>$B$38</f>
        <v>Home Economics</v>
      </c>
      <c r="C249" s="139">
        <f t="shared" si="17"/>
        <v>0</v>
      </c>
      <c r="D249" s="139">
        <f t="shared" si="17"/>
        <v>0</v>
      </c>
      <c r="E249" s="139">
        <f t="shared" si="17"/>
        <v>0</v>
      </c>
      <c r="F249" s="139">
        <f t="shared" si="17"/>
        <v>0</v>
      </c>
      <c r="G249" s="139">
        <f t="shared" si="17"/>
        <v>0</v>
      </c>
      <c r="H249" s="139">
        <f t="shared" si="18"/>
        <v>0</v>
      </c>
    </row>
    <row r="250" spans="2:8">
      <c r="B250" s="128" t="str">
        <f>$B$39</f>
        <v>Law</v>
      </c>
      <c r="C250" s="139">
        <f t="shared" si="17"/>
        <v>0</v>
      </c>
      <c r="D250" s="139">
        <f t="shared" si="17"/>
        <v>0</v>
      </c>
      <c r="E250" s="139">
        <f t="shared" si="17"/>
        <v>0</v>
      </c>
      <c r="F250" s="139">
        <f t="shared" si="17"/>
        <v>0</v>
      </c>
      <c r="G250" s="139">
        <f t="shared" si="17"/>
        <v>0</v>
      </c>
      <c r="H250" s="139">
        <f t="shared" si="18"/>
        <v>0</v>
      </c>
    </row>
    <row r="251" spans="2:8">
      <c r="B251" s="128" t="str">
        <f>$B$40</f>
        <v>Social Service</v>
      </c>
      <c r="C251" s="139">
        <f t="shared" si="17"/>
        <v>0</v>
      </c>
      <c r="D251" s="139">
        <f t="shared" si="17"/>
        <v>0</v>
      </c>
      <c r="E251" s="139">
        <f t="shared" si="17"/>
        <v>224412.78400690446</v>
      </c>
      <c r="F251" s="139">
        <f t="shared" si="17"/>
        <v>0</v>
      </c>
      <c r="G251" s="139">
        <f t="shared" si="17"/>
        <v>0</v>
      </c>
      <c r="H251" s="139">
        <f t="shared" si="18"/>
        <v>224412.78400690446</v>
      </c>
    </row>
    <row r="252" spans="2:8">
      <c r="B252" s="128" t="str">
        <f>$B$41</f>
        <v>Library Science</v>
      </c>
      <c r="C252" s="139">
        <f t="shared" si="17"/>
        <v>386.37711046168175</v>
      </c>
      <c r="D252" s="139">
        <f t="shared" si="17"/>
        <v>9002.632806909558</v>
      </c>
      <c r="E252" s="139">
        <f t="shared" si="17"/>
        <v>1345.8038021403565</v>
      </c>
      <c r="F252" s="139">
        <f t="shared" si="17"/>
        <v>0</v>
      </c>
      <c r="G252" s="139">
        <f t="shared" si="17"/>
        <v>0</v>
      </c>
      <c r="H252" s="139">
        <f t="shared" si="18"/>
        <v>10734.813719511598</v>
      </c>
    </row>
    <row r="253" spans="2:8">
      <c r="B253" s="128" t="str">
        <f>$B$42</f>
        <v>Veterinary Science</v>
      </c>
      <c r="C253" s="139">
        <f t="shared" si="17"/>
        <v>0</v>
      </c>
      <c r="D253" s="139">
        <f t="shared" si="17"/>
        <v>0</v>
      </c>
      <c r="E253" s="139">
        <f t="shared" si="17"/>
        <v>0</v>
      </c>
      <c r="F253" s="139">
        <f t="shared" si="17"/>
        <v>0</v>
      </c>
      <c r="G253" s="139">
        <f t="shared" si="17"/>
        <v>0</v>
      </c>
      <c r="H253" s="139">
        <f t="shared" si="18"/>
        <v>0</v>
      </c>
    </row>
    <row r="254" spans="2:8">
      <c r="B254" s="128" t="str">
        <f>$B$43</f>
        <v>Vocational Training</v>
      </c>
      <c r="C254" s="139">
        <f t="shared" si="17"/>
        <v>0</v>
      </c>
      <c r="D254" s="139">
        <f t="shared" si="17"/>
        <v>491.05269855870313</v>
      </c>
      <c r="E254" s="139">
        <f t="shared" si="17"/>
        <v>0</v>
      </c>
      <c r="F254" s="139">
        <f t="shared" si="17"/>
        <v>0</v>
      </c>
      <c r="G254" s="139">
        <f t="shared" si="17"/>
        <v>0</v>
      </c>
      <c r="H254" s="139">
        <f t="shared" si="18"/>
        <v>491.05269855870313</v>
      </c>
    </row>
    <row r="255" spans="2:8">
      <c r="B255" s="128" t="str">
        <f>$B$44</f>
        <v>Physical Training</v>
      </c>
      <c r="C255" s="139">
        <f t="shared" si="17"/>
        <v>0</v>
      </c>
      <c r="D255" s="139">
        <f t="shared" si="17"/>
        <v>0</v>
      </c>
      <c r="E255" s="139">
        <f t="shared" si="17"/>
        <v>0</v>
      </c>
      <c r="F255" s="139">
        <f t="shared" si="17"/>
        <v>0</v>
      </c>
      <c r="G255" s="139">
        <f t="shared" si="17"/>
        <v>0</v>
      </c>
      <c r="H255" s="139">
        <f t="shared" si="18"/>
        <v>0</v>
      </c>
    </row>
    <row r="256" spans="2:8">
      <c r="B256" s="128" t="str">
        <f>$B$45</f>
        <v>Health Services</v>
      </c>
      <c r="C256" s="139">
        <f t="shared" si="17"/>
        <v>70320.634104026089</v>
      </c>
      <c r="D256" s="139">
        <f t="shared" si="17"/>
        <v>268878.63316636544</v>
      </c>
      <c r="E256" s="139">
        <f t="shared" si="17"/>
        <v>10766.430417122852</v>
      </c>
      <c r="F256" s="139">
        <f t="shared" si="17"/>
        <v>0</v>
      </c>
      <c r="G256" s="139">
        <f t="shared" si="17"/>
        <v>0</v>
      </c>
      <c r="H256" s="139">
        <f t="shared" si="18"/>
        <v>349965.69768751436</v>
      </c>
    </row>
    <row r="257" spans="2:9">
      <c r="B257" s="128" t="str">
        <f>$B$46</f>
        <v>Pharmacy</v>
      </c>
      <c r="C257" s="139">
        <f t="shared" si="17"/>
        <v>0</v>
      </c>
      <c r="D257" s="139">
        <f t="shared" si="17"/>
        <v>0</v>
      </c>
      <c r="E257" s="139">
        <f t="shared" si="17"/>
        <v>0</v>
      </c>
      <c r="F257" s="139">
        <f t="shared" si="17"/>
        <v>0</v>
      </c>
      <c r="G257" s="139">
        <f t="shared" si="17"/>
        <v>0</v>
      </c>
      <c r="H257" s="139">
        <f t="shared" si="18"/>
        <v>0</v>
      </c>
    </row>
    <row r="258" spans="2:9">
      <c r="B258" s="128" t="str">
        <f>$B$47</f>
        <v>Business Administration</v>
      </c>
      <c r="C258" s="139">
        <f t="shared" si="17"/>
        <v>686360.2990241315</v>
      </c>
      <c r="D258" s="139">
        <f t="shared" si="17"/>
        <v>3061495.3298697099</v>
      </c>
      <c r="E258" s="139">
        <f t="shared" si="17"/>
        <v>922099.9050998342</v>
      </c>
      <c r="F258" s="139">
        <f t="shared" si="17"/>
        <v>50535.691631816837</v>
      </c>
      <c r="G258" s="139">
        <f t="shared" si="17"/>
        <v>0</v>
      </c>
      <c r="H258" s="139">
        <f t="shared" si="18"/>
        <v>4720491.2256254926</v>
      </c>
    </row>
    <row r="259" spans="2:9">
      <c r="B259" s="128" t="str">
        <f>$B$48</f>
        <v>Optometry</v>
      </c>
      <c r="C259" s="139">
        <f t="shared" ref="C259:G262" si="19">$H$240*IF($H$25=0,0,C$25/$H$25)*IF(C$52=0,0,C48/C$52)</f>
        <v>0</v>
      </c>
      <c r="D259" s="139">
        <f t="shared" si="19"/>
        <v>0</v>
      </c>
      <c r="E259" s="139">
        <f t="shared" si="19"/>
        <v>0</v>
      </c>
      <c r="F259" s="139">
        <f t="shared" si="19"/>
        <v>0</v>
      </c>
      <c r="G259" s="139">
        <f t="shared" si="19"/>
        <v>0</v>
      </c>
      <c r="H259" s="139">
        <f t="shared" si="18"/>
        <v>0</v>
      </c>
    </row>
    <row r="260" spans="2:9">
      <c r="B260" s="128" t="str">
        <f>$B$49</f>
        <v>Teacher Ed-Practice Teaching</v>
      </c>
      <c r="C260" s="139">
        <f t="shared" si="19"/>
        <v>0</v>
      </c>
      <c r="D260" s="139">
        <f t="shared" si="19"/>
        <v>106231.06712153277</v>
      </c>
      <c r="E260" s="139">
        <f t="shared" si="19"/>
        <v>0</v>
      </c>
      <c r="F260" s="139">
        <f t="shared" si="19"/>
        <v>0</v>
      </c>
      <c r="G260" s="139">
        <f t="shared" si="19"/>
        <v>0</v>
      </c>
      <c r="H260" s="139">
        <f t="shared" si="18"/>
        <v>106231.06712153277</v>
      </c>
    </row>
    <row r="261" spans="2:9">
      <c r="B261" s="128" t="str">
        <f>$B$50</f>
        <v>Technology</v>
      </c>
      <c r="C261" s="139">
        <f t="shared" si="19"/>
        <v>92086.544660034167</v>
      </c>
      <c r="D261" s="139">
        <f t="shared" si="19"/>
        <v>119598.61280451968</v>
      </c>
      <c r="E261" s="139">
        <f t="shared" si="19"/>
        <v>28598.330795482576</v>
      </c>
      <c r="F261" s="139">
        <f t="shared" si="19"/>
        <v>4352.3562170942723</v>
      </c>
      <c r="G261" s="139">
        <f t="shared" si="19"/>
        <v>0</v>
      </c>
      <c r="H261" s="139">
        <f t="shared" si="18"/>
        <v>244635.84447713068</v>
      </c>
    </row>
    <row r="262" spans="2:9">
      <c r="B262" s="128" t="str">
        <f>$B$51</f>
        <v>Nursing</v>
      </c>
      <c r="C262" s="139">
        <f t="shared" si="19"/>
        <v>0</v>
      </c>
      <c r="D262" s="139">
        <f t="shared" si="19"/>
        <v>0</v>
      </c>
      <c r="E262" s="139">
        <f t="shared" si="19"/>
        <v>0</v>
      </c>
      <c r="F262" s="139">
        <f t="shared" si="19"/>
        <v>0</v>
      </c>
      <c r="G262" s="139">
        <f t="shared" si="19"/>
        <v>0</v>
      </c>
      <c r="H262" s="139">
        <f t="shared" si="18"/>
        <v>0</v>
      </c>
    </row>
    <row r="263" spans="2:9">
      <c r="B263" s="131" t="str">
        <f>$B$52</f>
        <v>Totals</v>
      </c>
      <c r="C263" s="136">
        <f>SUM(C243:C262)</f>
        <v>10957170.593381515</v>
      </c>
      <c r="D263" s="136">
        <f>SUM(D243:D262)</f>
        <v>16101836.231383678</v>
      </c>
      <c r="E263" s="136">
        <f>SUM(E243:E262)</f>
        <v>3542772.4339760658</v>
      </c>
      <c r="F263" s="136">
        <f>SUM(F243:F262)</f>
        <v>880626.74125874112</v>
      </c>
      <c r="G263" s="136">
        <f>SUM(G243:G262)</f>
        <v>0</v>
      </c>
      <c r="H263" s="136">
        <f t="shared" si="18"/>
        <v>31482405.999999996</v>
      </c>
      <c r="I263" s="351"/>
    </row>
    <row r="264" spans="2:9">
      <c r="B264" s="401"/>
      <c r="C264" s="401"/>
      <c r="D264" s="401"/>
      <c r="E264" s="401"/>
      <c r="F264" s="401"/>
      <c r="G264" s="401"/>
      <c r="H264" s="402"/>
      <c r="I264" s="352"/>
    </row>
    <row r="265" spans="2:9">
      <c r="B265" s="120" t="s">
        <v>232</v>
      </c>
      <c r="C265" s="121"/>
      <c r="D265" s="121"/>
      <c r="E265" s="121"/>
      <c r="F265" s="121"/>
      <c r="G265" s="121"/>
      <c r="H265" s="122"/>
    </row>
    <row r="266" spans="2:9" ht="45" customHeight="1" thickBot="1">
      <c r="B266" s="382" t="s">
        <v>233</v>
      </c>
      <c r="C266" s="382"/>
      <c r="D266" s="382"/>
      <c r="E266" s="382"/>
      <c r="F266" s="382"/>
      <c r="G266" s="382"/>
      <c r="H266" s="382"/>
    </row>
    <row r="267" spans="2:9" ht="14.4" thickBot="1">
      <c r="B267" s="124" t="s">
        <v>31</v>
      </c>
      <c r="C267" s="125" t="s">
        <v>25</v>
      </c>
      <c r="D267" s="125" t="s">
        <v>26</v>
      </c>
      <c r="E267" s="125" t="s">
        <v>27</v>
      </c>
      <c r="F267" s="125" t="s">
        <v>28</v>
      </c>
      <c r="G267" s="125" t="s">
        <v>29</v>
      </c>
      <c r="H267" s="126" t="s">
        <v>1</v>
      </c>
    </row>
    <row r="268" spans="2:9">
      <c r="B268" s="128" t="str">
        <f>$B$32</f>
        <v>Liberal Arts</v>
      </c>
      <c r="C268" s="136">
        <f t="shared" ref="C268:G283" si="20">C243+C218+C193+C168+C116</f>
        <v>45959263.696033865</v>
      </c>
      <c r="D268" s="136">
        <f t="shared" si="20"/>
        <v>31862232.450044703</v>
      </c>
      <c r="E268" s="136">
        <f t="shared" si="20"/>
        <v>22433325.641839195</v>
      </c>
      <c r="F268" s="136">
        <f t="shared" si="20"/>
        <v>10704179.826831283</v>
      </c>
      <c r="G268" s="136">
        <f t="shared" si="20"/>
        <v>0</v>
      </c>
      <c r="H268" s="136">
        <f>SUM(C268:G268)</f>
        <v>110959001.61474904</v>
      </c>
    </row>
    <row r="269" spans="2:9">
      <c r="B269" s="128" t="str">
        <f>$B$33</f>
        <v>Science</v>
      </c>
      <c r="C269" s="139">
        <f t="shared" si="20"/>
        <v>31667013.206023648</v>
      </c>
      <c r="D269" s="139">
        <f t="shared" si="20"/>
        <v>39975012.25313817</v>
      </c>
      <c r="E269" s="139">
        <f t="shared" si="20"/>
        <v>19987183.110715479</v>
      </c>
      <c r="F269" s="139">
        <f t="shared" si="20"/>
        <v>20751045.074647486</v>
      </c>
      <c r="G269" s="139">
        <f t="shared" si="20"/>
        <v>0</v>
      </c>
      <c r="H269" s="139">
        <f t="shared" ref="H269:H288" si="21">SUM(C269:G269)</f>
        <v>112380253.64452478</v>
      </c>
    </row>
    <row r="270" spans="2:9">
      <c r="B270" s="128" t="str">
        <f>$B$34</f>
        <v>Fine Arts</v>
      </c>
      <c r="C270" s="139">
        <f t="shared" si="20"/>
        <v>6956951.7724853735</v>
      </c>
      <c r="D270" s="139">
        <f t="shared" si="20"/>
        <v>5122859.0093783112</v>
      </c>
      <c r="E270" s="139">
        <f t="shared" si="20"/>
        <v>2255794.5718825758</v>
      </c>
      <c r="F270" s="139">
        <f t="shared" si="20"/>
        <v>0</v>
      </c>
      <c r="G270" s="139">
        <f t="shared" si="20"/>
        <v>0</v>
      </c>
      <c r="H270" s="139">
        <f t="shared" si="21"/>
        <v>14335605.353746261</v>
      </c>
    </row>
    <row r="271" spans="2:9">
      <c r="B271" s="128" t="str">
        <f>$B$35</f>
        <v>Teacher Education</v>
      </c>
      <c r="C271" s="139">
        <f t="shared" si="20"/>
        <v>2025859.2684667388</v>
      </c>
      <c r="D271" s="139">
        <f t="shared" si="20"/>
        <v>8784971.0482527502</v>
      </c>
      <c r="E271" s="139">
        <f t="shared" si="20"/>
        <v>6184967.1920375479</v>
      </c>
      <c r="F271" s="139">
        <f t="shared" si="20"/>
        <v>2985904.4548428156</v>
      </c>
      <c r="G271" s="139">
        <f t="shared" si="20"/>
        <v>0</v>
      </c>
      <c r="H271" s="139">
        <f t="shared" si="21"/>
        <v>19981701.963599853</v>
      </c>
    </row>
    <row r="272" spans="2:9">
      <c r="B272" s="128" t="str">
        <f>$B$36</f>
        <v>Agriculture</v>
      </c>
      <c r="C272" s="139">
        <f t="shared" si="20"/>
        <v>1397.4904761884366</v>
      </c>
      <c r="D272" s="139">
        <f t="shared" si="20"/>
        <v>135380.62338459451</v>
      </c>
      <c r="E272" s="139">
        <f t="shared" si="20"/>
        <v>38064.9407305856</v>
      </c>
      <c r="F272" s="139">
        <f t="shared" si="20"/>
        <v>12788.685997413315</v>
      </c>
      <c r="G272" s="139">
        <f t="shared" si="20"/>
        <v>0</v>
      </c>
      <c r="H272" s="139">
        <f t="shared" si="21"/>
        <v>187631.74058878186</v>
      </c>
    </row>
    <row r="273" spans="2:9">
      <c r="B273" s="128" t="str">
        <f>$B$37</f>
        <v>Engineering</v>
      </c>
      <c r="C273" s="139">
        <f t="shared" si="20"/>
        <v>17313232.767330594</v>
      </c>
      <c r="D273" s="139">
        <f t="shared" si="20"/>
        <v>43341280.752689511</v>
      </c>
      <c r="E273" s="139">
        <f t="shared" si="20"/>
        <v>17483771.914977506</v>
      </c>
      <c r="F273" s="139">
        <f t="shared" si="20"/>
        <v>25756450.387429062</v>
      </c>
      <c r="G273" s="139">
        <f t="shared" si="20"/>
        <v>0</v>
      </c>
      <c r="H273" s="139">
        <f t="shared" si="21"/>
        <v>103894735.82242668</v>
      </c>
    </row>
    <row r="274" spans="2:9">
      <c r="B274" s="128" t="str">
        <f>$B$38</f>
        <v>Home Economics</v>
      </c>
      <c r="C274" s="139">
        <f t="shared" si="20"/>
        <v>0</v>
      </c>
      <c r="D274" s="139">
        <f t="shared" si="20"/>
        <v>0</v>
      </c>
      <c r="E274" s="139">
        <f t="shared" si="20"/>
        <v>0</v>
      </c>
      <c r="F274" s="139">
        <f t="shared" si="20"/>
        <v>0</v>
      </c>
      <c r="G274" s="139">
        <f t="shared" si="20"/>
        <v>0</v>
      </c>
      <c r="H274" s="139">
        <f t="shared" si="21"/>
        <v>0</v>
      </c>
    </row>
    <row r="275" spans="2:9">
      <c r="B275" s="128" t="str">
        <f>$B$39</f>
        <v>Law</v>
      </c>
      <c r="C275" s="139">
        <f t="shared" si="20"/>
        <v>0</v>
      </c>
      <c r="D275" s="139">
        <f t="shared" si="20"/>
        <v>0</v>
      </c>
      <c r="E275" s="139">
        <f t="shared" si="20"/>
        <v>0</v>
      </c>
      <c r="F275" s="139">
        <f t="shared" si="20"/>
        <v>0</v>
      </c>
      <c r="G275" s="139">
        <f t="shared" si="20"/>
        <v>0</v>
      </c>
      <c r="H275" s="139">
        <f t="shared" si="21"/>
        <v>0</v>
      </c>
    </row>
    <row r="276" spans="2:9">
      <c r="B276" s="128" t="str">
        <f>$B$40</f>
        <v>Social Service</v>
      </c>
      <c r="C276" s="139">
        <f t="shared" si="20"/>
        <v>0</v>
      </c>
      <c r="D276" s="139">
        <f t="shared" si="20"/>
        <v>0</v>
      </c>
      <c r="E276" s="139">
        <f t="shared" si="20"/>
        <v>5232536.9446263239</v>
      </c>
      <c r="F276" s="139">
        <f t="shared" si="20"/>
        <v>0</v>
      </c>
      <c r="G276" s="139">
        <f t="shared" si="20"/>
        <v>0</v>
      </c>
      <c r="H276" s="139">
        <f t="shared" si="21"/>
        <v>5232536.9446263239</v>
      </c>
    </row>
    <row r="277" spans="2:9">
      <c r="B277" s="128" t="str">
        <f>$B$41</f>
        <v>Library Science</v>
      </c>
      <c r="C277" s="139">
        <f t="shared" si="20"/>
        <v>1818.6886116750186</v>
      </c>
      <c r="D277" s="139">
        <f t="shared" si="20"/>
        <v>39074.914359609247</v>
      </c>
      <c r="E277" s="139">
        <f t="shared" si="20"/>
        <v>40547.627386646956</v>
      </c>
      <c r="F277" s="139">
        <f t="shared" si="20"/>
        <v>0</v>
      </c>
      <c r="G277" s="139">
        <f t="shared" si="20"/>
        <v>0</v>
      </c>
      <c r="H277" s="139">
        <f t="shared" si="21"/>
        <v>81441.230357931228</v>
      </c>
    </row>
    <row r="278" spans="2:9">
      <c r="B278" s="128" t="str">
        <f>$B$42</f>
        <v>Veterinary Science</v>
      </c>
      <c r="C278" s="139">
        <f t="shared" si="20"/>
        <v>0</v>
      </c>
      <c r="D278" s="139">
        <f t="shared" si="20"/>
        <v>0</v>
      </c>
      <c r="E278" s="139">
        <f t="shared" si="20"/>
        <v>0</v>
      </c>
      <c r="F278" s="139">
        <f t="shared" si="20"/>
        <v>0</v>
      </c>
      <c r="G278" s="139">
        <f t="shared" si="20"/>
        <v>0</v>
      </c>
      <c r="H278" s="139">
        <f t="shared" si="21"/>
        <v>0</v>
      </c>
    </row>
    <row r="279" spans="2:9">
      <c r="B279" s="128" t="str">
        <f>$B$43</f>
        <v>Vocational Training</v>
      </c>
      <c r="C279" s="139">
        <f t="shared" si="20"/>
        <v>0</v>
      </c>
      <c r="D279" s="139">
        <f t="shared" si="20"/>
        <v>37343.614447498432</v>
      </c>
      <c r="E279" s="139">
        <f t="shared" si="20"/>
        <v>0</v>
      </c>
      <c r="F279" s="139">
        <f t="shared" si="20"/>
        <v>0</v>
      </c>
      <c r="G279" s="139">
        <f t="shared" si="20"/>
        <v>0</v>
      </c>
      <c r="H279" s="139">
        <f t="shared" si="21"/>
        <v>37343.614447498432</v>
      </c>
    </row>
    <row r="280" spans="2:9">
      <c r="B280" s="128" t="str">
        <f>$B$44</f>
        <v>Physical Training</v>
      </c>
      <c r="C280" s="139">
        <f t="shared" si="20"/>
        <v>0</v>
      </c>
      <c r="D280" s="139">
        <f t="shared" si="20"/>
        <v>0</v>
      </c>
      <c r="E280" s="139">
        <f t="shared" si="20"/>
        <v>0</v>
      </c>
      <c r="F280" s="139">
        <f t="shared" si="20"/>
        <v>0</v>
      </c>
      <c r="G280" s="139">
        <f t="shared" si="20"/>
        <v>0</v>
      </c>
      <c r="H280" s="139">
        <f t="shared" si="21"/>
        <v>0</v>
      </c>
    </row>
    <row r="281" spans="2:9">
      <c r="B281" s="128" t="str">
        <f>$B$45</f>
        <v>Health Services</v>
      </c>
      <c r="C281" s="139">
        <f t="shared" si="20"/>
        <v>1262327.464844936</v>
      </c>
      <c r="D281" s="139">
        <f t="shared" si="20"/>
        <v>2320503.3703028099</v>
      </c>
      <c r="E281" s="139">
        <f t="shared" si="20"/>
        <v>876358.40867237665</v>
      </c>
      <c r="F281" s="139">
        <f t="shared" si="20"/>
        <v>0</v>
      </c>
      <c r="G281" s="139">
        <f t="shared" si="20"/>
        <v>0</v>
      </c>
      <c r="H281" s="139">
        <f t="shared" si="21"/>
        <v>4459189.2438201224</v>
      </c>
    </row>
    <row r="282" spans="2:9">
      <c r="B282" s="128" t="str">
        <f>$B$46</f>
        <v>Pharmacy</v>
      </c>
      <c r="C282" s="139">
        <f t="shared" si="20"/>
        <v>0</v>
      </c>
      <c r="D282" s="139">
        <f t="shared" si="20"/>
        <v>0</v>
      </c>
      <c r="E282" s="139">
        <f t="shared" si="20"/>
        <v>0</v>
      </c>
      <c r="F282" s="139">
        <f t="shared" si="20"/>
        <v>0</v>
      </c>
      <c r="G282" s="139">
        <f t="shared" si="20"/>
        <v>0</v>
      </c>
      <c r="H282" s="139">
        <f t="shared" si="21"/>
        <v>0</v>
      </c>
    </row>
    <row r="283" spans="2:9">
      <c r="B283" s="128" t="str">
        <f>$B$47</f>
        <v>Business Administration</v>
      </c>
      <c r="C283" s="139">
        <f t="shared" si="20"/>
        <v>5800122.4834035449</v>
      </c>
      <c r="D283" s="139">
        <f t="shared" si="20"/>
        <v>24615050.238995653</v>
      </c>
      <c r="E283" s="139">
        <f t="shared" si="20"/>
        <v>13707445.356568109</v>
      </c>
      <c r="F283" s="139">
        <f t="shared" si="20"/>
        <v>5501484.7146294564</v>
      </c>
      <c r="G283" s="139">
        <f t="shared" si="20"/>
        <v>0</v>
      </c>
      <c r="H283" s="139">
        <f t="shared" si="21"/>
        <v>49624102.793596759</v>
      </c>
    </row>
    <row r="284" spans="2:9">
      <c r="B284" s="128" t="str">
        <f>$B$48</f>
        <v>Optometry</v>
      </c>
      <c r="C284" s="139">
        <f t="shared" ref="C284:G287" si="22">C259+C234+C209+C184+C132</f>
        <v>0</v>
      </c>
      <c r="D284" s="139">
        <f t="shared" si="22"/>
        <v>0</v>
      </c>
      <c r="E284" s="139">
        <f t="shared" si="22"/>
        <v>0</v>
      </c>
      <c r="F284" s="139">
        <f t="shared" si="22"/>
        <v>0</v>
      </c>
      <c r="G284" s="139">
        <f t="shared" si="22"/>
        <v>0</v>
      </c>
      <c r="H284" s="139">
        <f t="shared" si="21"/>
        <v>0</v>
      </c>
    </row>
    <row r="285" spans="2:9">
      <c r="B285" s="128" t="str">
        <f>$B$49</f>
        <v>Teacher Ed-Practice Teaching</v>
      </c>
      <c r="C285" s="139">
        <f t="shared" si="22"/>
        <v>0</v>
      </c>
      <c r="D285" s="139">
        <f t="shared" si="22"/>
        <v>873289.19191372953</v>
      </c>
      <c r="E285" s="139">
        <f t="shared" si="22"/>
        <v>0</v>
      </c>
      <c r="F285" s="139">
        <f t="shared" si="22"/>
        <v>0</v>
      </c>
      <c r="G285" s="139">
        <f t="shared" si="22"/>
        <v>0</v>
      </c>
      <c r="H285" s="139">
        <f t="shared" si="21"/>
        <v>873289.19191372953</v>
      </c>
    </row>
    <row r="286" spans="2:9">
      <c r="B286" s="128" t="str">
        <f>$B$50</f>
        <v>Technology</v>
      </c>
      <c r="C286" s="139">
        <f t="shared" si="22"/>
        <v>731815.830585032</v>
      </c>
      <c r="D286" s="139">
        <f t="shared" si="22"/>
        <v>932798.19174155383</v>
      </c>
      <c r="E286" s="139">
        <f t="shared" si="22"/>
        <v>356853.4316881331</v>
      </c>
      <c r="F286" s="139">
        <f t="shared" si="22"/>
        <v>66494.815696417907</v>
      </c>
      <c r="G286" s="139">
        <f t="shared" si="22"/>
        <v>0</v>
      </c>
      <c r="H286" s="139">
        <f t="shared" si="21"/>
        <v>2087962.2697111368</v>
      </c>
    </row>
    <row r="287" spans="2:9">
      <c r="B287" s="128" t="str">
        <f>$B$51</f>
        <v>Nursing</v>
      </c>
      <c r="C287" s="139">
        <f t="shared" si="22"/>
        <v>0</v>
      </c>
      <c r="D287" s="139">
        <f t="shared" si="22"/>
        <v>0</v>
      </c>
      <c r="E287" s="139">
        <f t="shared" si="22"/>
        <v>0</v>
      </c>
      <c r="F287" s="139">
        <f t="shared" si="22"/>
        <v>0</v>
      </c>
      <c r="G287" s="139">
        <f t="shared" si="22"/>
        <v>0</v>
      </c>
      <c r="H287" s="139">
        <f t="shared" si="21"/>
        <v>0</v>
      </c>
    </row>
    <row r="288" spans="2:9">
      <c r="B288" s="131" t="str">
        <f>$B$52</f>
        <v>Totals</v>
      </c>
      <c r="C288" s="136">
        <f>SUM(C268:C287)</f>
        <v>111719802.66826162</v>
      </c>
      <c r="D288" s="136">
        <f>SUM(D268:D287)</f>
        <v>158039795.65864891</v>
      </c>
      <c r="E288" s="136">
        <f>SUM(E268:E287)</f>
        <v>88596849.141124472</v>
      </c>
      <c r="F288" s="136">
        <f>SUM(F268:F287)</f>
        <v>65778347.960073933</v>
      </c>
      <c r="G288" s="136">
        <f>SUM(G268:G287)</f>
        <v>0</v>
      </c>
      <c r="H288" s="136">
        <f t="shared" si="21"/>
        <v>424134795.42810893</v>
      </c>
      <c r="I288" s="353"/>
    </row>
    <row r="289" spans="2:8">
      <c r="H289" s="140"/>
    </row>
    <row r="290" spans="2:8">
      <c r="B290" s="120" t="s">
        <v>222</v>
      </c>
      <c r="C290" s="121"/>
      <c r="D290" s="121"/>
      <c r="E290" s="121"/>
      <c r="F290" s="121"/>
      <c r="G290" s="121"/>
      <c r="H290" s="122"/>
    </row>
    <row r="291" spans="2:8" ht="30" customHeight="1" thickBot="1">
      <c r="B291" s="382" t="s">
        <v>234</v>
      </c>
      <c r="C291" s="382"/>
      <c r="D291" s="382"/>
      <c r="E291" s="382"/>
      <c r="F291" s="382"/>
      <c r="G291" s="382"/>
      <c r="H291" s="382"/>
    </row>
    <row r="292" spans="2:8" ht="14.4" thickBot="1">
      <c r="B292" s="124" t="s">
        <v>31</v>
      </c>
      <c r="C292" s="125" t="s">
        <v>25</v>
      </c>
      <c r="D292" s="125" t="s">
        <v>26</v>
      </c>
      <c r="E292" s="125" t="s">
        <v>27</v>
      </c>
      <c r="F292" s="125" t="s">
        <v>28</v>
      </c>
      <c r="G292" s="125" t="s">
        <v>29</v>
      </c>
      <c r="H292" s="126" t="s">
        <v>1</v>
      </c>
    </row>
    <row r="293" spans="2:8">
      <c r="B293" s="128" t="str">
        <f>$B$32</f>
        <v>Liberal Arts</v>
      </c>
      <c r="C293" s="134">
        <f t="shared" ref="C293:H308" si="23">IF(C32=0,0,C268/C32)</f>
        <v>210.2023101404292</v>
      </c>
      <c r="D293" s="134">
        <f t="shared" si="23"/>
        <v>425.19827116894243</v>
      </c>
      <c r="E293" s="134">
        <f t="shared" si="23"/>
        <v>1181.2608942045808</v>
      </c>
      <c r="F293" s="134">
        <f t="shared" si="23"/>
        <v>2496.8928917264479</v>
      </c>
      <c r="G293" s="135">
        <f t="shared" si="23"/>
        <v>0</v>
      </c>
      <c r="H293" s="136">
        <f t="shared" si="23"/>
        <v>350.1874719580789</v>
      </c>
    </row>
    <row r="294" spans="2:8">
      <c r="B294" s="128" t="str">
        <f>$B$33</f>
        <v>Science</v>
      </c>
      <c r="C294" s="137">
        <f t="shared" si="23"/>
        <v>326.24476337578938</v>
      </c>
      <c r="D294" s="137">
        <f t="shared" si="23"/>
        <v>573.66950695489834</v>
      </c>
      <c r="E294" s="137">
        <f t="shared" si="23"/>
        <v>2388.2403047813932</v>
      </c>
      <c r="F294" s="137">
        <f t="shared" si="23"/>
        <v>5257.4221116411163</v>
      </c>
      <c r="G294" s="138">
        <f t="shared" si="23"/>
        <v>0</v>
      </c>
      <c r="H294" s="139">
        <f t="shared" si="23"/>
        <v>627.59755241150845</v>
      </c>
    </row>
    <row r="295" spans="2:8">
      <c r="B295" s="128" t="str">
        <f>$B$34</f>
        <v>Fine Arts</v>
      </c>
      <c r="C295" s="137">
        <f t="shared" si="23"/>
        <v>290.73307586967167</v>
      </c>
      <c r="D295" s="137">
        <f t="shared" si="23"/>
        <v>686.61828298864918</v>
      </c>
      <c r="E295" s="137">
        <f t="shared" si="23"/>
        <v>2171.120858404789</v>
      </c>
      <c r="F295" s="137">
        <f t="shared" si="23"/>
        <v>0</v>
      </c>
      <c r="G295" s="138">
        <f t="shared" si="23"/>
        <v>0</v>
      </c>
      <c r="H295" s="139">
        <f t="shared" si="23"/>
        <v>442.06128322631787</v>
      </c>
    </row>
    <row r="296" spans="2:8">
      <c r="B296" s="128" t="str">
        <f>$B$35</f>
        <v>Teacher Education</v>
      </c>
      <c r="C296" s="137">
        <f t="shared" si="23"/>
        <v>444.85271595668394</v>
      </c>
      <c r="D296" s="137">
        <f t="shared" si="23"/>
        <v>785.98649443077306</v>
      </c>
      <c r="E296" s="137">
        <f t="shared" si="23"/>
        <v>2066.4775115394414</v>
      </c>
      <c r="F296" s="137">
        <f t="shared" si="23"/>
        <v>4551.6836201872193</v>
      </c>
      <c r="G296" s="138">
        <f t="shared" si="23"/>
        <v>0</v>
      </c>
      <c r="H296" s="139">
        <f t="shared" si="23"/>
        <v>1031.0475729411689</v>
      </c>
    </row>
    <row r="297" spans="2:8">
      <c r="B297" s="128" t="str">
        <f>$B$36</f>
        <v>Agriculture</v>
      </c>
      <c r="C297" s="137">
        <f t="shared" si="23"/>
        <v>232.91507936473943</v>
      </c>
      <c r="D297" s="137">
        <f t="shared" si="23"/>
        <v>478.37676107630568</v>
      </c>
      <c r="E297" s="137">
        <f t="shared" si="23"/>
        <v>1409.8126196513185</v>
      </c>
      <c r="F297" s="137">
        <f t="shared" si="23"/>
        <v>1420.9651108237017</v>
      </c>
      <c r="G297" s="138">
        <f t="shared" si="23"/>
        <v>0</v>
      </c>
      <c r="H297" s="139">
        <f t="shared" si="23"/>
        <v>577.32843258086723</v>
      </c>
    </row>
    <row r="298" spans="2:8">
      <c r="B298" s="128" t="str">
        <f>$B$37</f>
        <v>Engineering</v>
      </c>
      <c r="C298" s="137">
        <f t="shared" si="23"/>
        <v>359.06161116866303</v>
      </c>
      <c r="D298" s="137">
        <f t="shared" si="23"/>
        <v>654.4747406896322</v>
      </c>
      <c r="E298" s="137">
        <f t="shared" si="23"/>
        <v>1651.2818204549967</v>
      </c>
      <c r="F298" s="137">
        <f t="shared" si="23"/>
        <v>5409.882459027318</v>
      </c>
      <c r="G298" s="138">
        <f t="shared" si="23"/>
        <v>0</v>
      </c>
      <c r="H298" s="139">
        <f t="shared" si="23"/>
        <v>800.48336406831561</v>
      </c>
    </row>
    <row r="299" spans="2:8">
      <c r="B299" s="128" t="str">
        <f>$B$38</f>
        <v>Home Economics</v>
      </c>
      <c r="C299" s="137">
        <f t="shared" si="23"/>
        <v>0</v>
      </c>
      <c r="D299" s="137">
        <f t="shared" si="23"/>
        <v>0</v>
      </c>
      <c r="E299" s="137">
        <f t="shared" si="23"/>
        <v>0</v>
      </c>
      <c r="F299" s="137">
        <f t="shared" si="23"/>
        <v>0</v>
      </c>
      <c r="G299" s="138">
        <f t="shared" si="23"/>
        <v>0</v>
      </c>
      <c r="H299" s="139">
        <f t="shared" si="23"/>
        <v>0</v>
      </c>
    </row>
    <row r="300" spans="2:8">
      <c r="B300" s="128" t="str">
        <f>$B$39</f>
        <v>Law</v>
      </c>
      <c r="C300" s="137">
        <f t="shared" si="23"/>
        <v>0</v>
      </c>
      <c r="D300" s="137">
        <f t="shared" si="23"/>
        <v>0</v>
      </c>
      <c r="E300" s="137">
        <f t="shared" si="23"/>
        <v>0</v>
      </c>
      <c r="F300" s="137">
        <f t="shared" si="23"/>
        <v>0</v>
      </c>
      <c r="G300" s="138">
        <f t="shared" si="23"/>
        <v>0</v>
      </c>
      <c r="H300" s="139">
        <f t="shared" si="23"/>
        <v>0</v>
      </c>
    </row>
    <row r="301" spans="2:8">
      <c r="B301" s="128" t="str">
        <f>$B$40</f>
        <v>Social Service</v>
      </c>
      <c r="C301" s="137">
        <f t="shared" si="23"/>
        <v>0</v>
      </c>
      <c r="D301" s="137">
        <f t="shared" si="23"/>
        <v>0</v>
      </c>
      <c r="E301" s="137">
        <f t="shared" si="23"/>
        <v>1307.4804959086266</v>
      </c>
      <c r="F301" s="137">
        <f t="shared" si="23"/>
        <v>0</v>
      </c>
      <c r="G301" s="138">
        <f t="shared" si="23"/>
        <v>0</v>
      </c>
      <c r="H301" s="139">
        <f t="shared" si="23"/>
        <v>1307.4804959086266</v>
      </c>
    </row>
    <row r="302" spans="2:8">
      <c r="B302" s="128" t="str">
        <f>$B$41</f>
        <v>Library Science</v>
      </c>
      <c r="C302" s="137">
        <f t="shared" si="23"/>
        <v>121.24590744500124</v>
      </c>
      <c r="D302" s="137">
        <f t="shared" si="23"/>
        <v>236.81766278551058</v>
      </c>
      <c r="E302" s="137">
        <f t="shared" si="23"/>
        <v>1689.4844744436232</v>
      </c>
      <c r="F302" s="137">
        <f t="shared" si="23"/>
        <v>0</v>
      </c>
      <c r="G302" s="138">
        <f t="shared" si="23"/>
        <v>0</v>
      </c>
      <c r="H302" s="139">
        <f t="shared" si="23"/>
        <v>399.22171744083937</v>
      </c>
    </row>
    <row r="303" spans="2:8">
      <c r="B303" s="128" t="str">
        <f>$B$42</f>
        <v>Veterinary Science</v>
      </c>
      <c r="C303" s="137">
        <f t="shared" si="23"/>
        <v>0</v>
      </c>
      <c r="D303" s="137">
        <f t="shared" si="23"/>
        <v>0</v>
      </c>
      <c r="E303" s="137">
        <f t="shared" si="23"/>
        <v>0</v>
      </c>
      <c r="F303" s="137">
        <f t="shared" si="23"/>
        <v>0</v>
      </c>
      <c r="G303" s="138">
        <f t="shared" si="23"/>
        <v>0</v>
      </c>
      <c r="H303" s="139">
        <f t="shared" si="23"/>
        <v>0</v>
      </c>
    </row>
    <row r="304" spans="2:8">
      <c r="B304" s="128" t="str">
        <f>$B$43</f>
        <v>Vocational Training</v>
      </c>
      <c r="C304" s="137">
        <f t="shared" si="23"/>
        <v>0</v>
      </c>
      <c r="D304" s="137">
        <f t="shared" si="23"/>
        <v>4149.2904941664929</v>
      </c>
      <c r="E304" s="137">
        <f t="shared" si="23"/>
        <v>0</v>
      </c>
      <c r="F304" s="137">
        <f t="shared" si="23"/>
        <v>0</v>
      </c>
      <c r="G304" s="138">
        <f t="shared" si="23"/>
        <v>0</v>
      </c>
      <c r="H304" s="139">
        <f>IF(H43=0,0,H279/H43)</f>
        <v>4149.2904941664929</v>
      </c>
    </row>
    <row r="305" spans="2:9">
      <c r="B305" s="128" t="str">
        <f>$B$44</f>
        <v>Physical Training</v>
      </c>
      <c r="C305" s="137">
        <f t="shared" si="23"/>
        <v>0</v>
      </c>
      <c r="D305" s="137">
        <f t="shared" si="23"/>
        <v>0</v>
      </c>
      <c r="E305" s="137">
        <f t="shared" si="23"/>
        <v>0</v>
      </c>
      <c r="F305" s="137">
        <f t="shared" si="23"/>
        <v>0</v>
      </c>
      <c r="G305" s="138">
        <f t="shared" si="23"/>
        <v>0</v>
      </c>
      <c r="H305" s="139">
        <f t="shared" si="23"/>
        <v>0</v>
      </c>
    </row>
    <row r="306" spans="2:9">
      <c r="B306" s="128" t="str">
        <f>$B$45</f>
        <v>Health Services</v>
      </c>
      <c r="C306" s="137">
        <f t="shared" si="23"/>
        <v>462.39101276371281</v>
      </c>
      <c r="D306" s="137">
        <f t="shared" si="23"/>
        <v>470.88136572703121</v>
      </c>
      <c r="E306" s="137">
        <f t="shared" si="23"/>
        <v>4564.3667118352951</v>
      </c>
      <c r="F306" s="137">
        <f t="shared" si="23"/>
        <v>0</v>
      </c>
      <c r="G306" s="138">
        <f t="shared" si="23"/>
        <v>0</v>
      </c>
      <c r="H306" s="139">
        <f t="shared" si="23"/>
        <v>568.0495852000156</v>
      </c>
    </row>
    <row r="307" spans="2:9">
      <c r="B307" s="128" t="str">
        <f>$B$46</f>
        <v>Pharmacy</v>
      </c>
      <c r="C307" s="137">
        <f t="shared" si="23"/>
        <v>0</v>
      </c>
      <c r="D307" s="137">
        <f t="shared" si="23"/>
        <v>0</v>
      </c>
      <c r="E307" s="137">
        <f t="shared" si="23"/>
        <v>0</v>
      </c>
      <c r="F307" s="137">
        <f t="shared" si="23"/>
        <v>0</v>
      </c>
      <c r="G307" s="138">
        <f t="shared" si="23"/>
        <v>0</v>
      </c>
      <c r="H307" s="139">
        <f t="shared" si="23"/>
        <v>0</v>
      </c>
    </row>
    <row r="308" spans="2:9">
      <c r="B308" s="128" t="str">
        <f>$B$47</f>
        <v>Business Administration</v>
      </c>
      <c r="C308" s="137">
        <f t="shared" si="23"/>
        <v>217.67328992732661</v>
      </c>
      <c r="D308" s="137">
        <f t="shared" si="23"/>
        <v>438.68493234830339</v>
      </c>
      <c r="E308" s="137">
        <f t="shared" si="23"/>
        <v>833.58339555875148</v>
      </c>
      <c r="F308" s="137">
        <f t="shared" si="23"/>
        <v>6580.7233428582012</v>
      </c>
      <c r="G308" s="138">
        <f t="shared" si="23"/>
        <v>0</v>
      </c>
      <c r="H308" s="139">
        <f t="shared" si="23"/>
        <v>496.05748666590119</v>
      </c>
    </row>
    <row r="309" spans="2:9">
      <c r="B309" s="128" t="str">
        <f>$B$48</f>
        <v>Optometry</v>
      </c>
      <c r="C309" s="137">
        <f t="shared" ref="C309:H313" si="24">IF(C48=0,0,C284/C48)</f>
        <v>0</v>
      </c>
      <c r="D309" s="137">
        <f t="shared" si="24"/>
        <v>0</v>
      </c>
      <c r="E309" s="137">
        <f t="shared" si="24"/>
        <v>0</v>
      </c>
      <c r="F309" s="137">
        <f t="shared" si="24"/>
        <v>0</v>
      </c>
      <c r="G309" s="138">
        <f t="shared" si="24"/>
        <v>0</v>
      </c>
      <c r="H309" s="139">
        <f t="shared" si="24"/>
        <v>0</v>
      </c>
    </row>
    <row r="310" spans="2:9">
      <c r="B310" s="128" t="str">
        <f>$B$49</f>
        <v>Teacher Ed-Practice Teaching</v>
      </c>
      <c r="C310" s="137">
        <f t="shared" si="24"/>
        <v>0</v>
      </c>
      <c r="D310" s="137">
        <f t="shared" si="24"/>
        <v>448.53065840458629</v>
      </c>
      <c r="E310" s="137">
        <f t="shared" si="24"/>
        <v>0</v>
      </c>
      <c r="F310" s="137">
        <f t="shared" si="24"/>
        <v>0</v>
      </c>
      <c r="G310" s="138">
        <f t="shared" si="24"/>
        <v>0</v>
      </c>
      <c r="H310" s="139">
        <f t="shared" si="24"/>
        <v>448.53065840458629</v>
      </c>
    </row>
    <row r="311" spans="2:9">
      <c r="B311" s="128" t="str">
        <f>$B$50</f>
        <v>Technology</v>
      </c>
      <c r="C311" s="137">
        <f t="shared" si="24"/>
        <v>204.70372883497399</v>
      </c>
      <c r="D311" s="137">
        <f t="shared" si="24"/>
        <v>425.54662032005194</v>
      </c>
      <c r="E311" s="137">
        <f t="shared" si="24"/>
        <v>699.71261115320215</v>
      </c>
      <c r="F311" s="137">
        <f t="shared" si="24"/>
        <v>923.53910689469319</v>
      </c>
      <c r="G311" s="138">
        <f t="shared" si="24"/>
        <v>0</v>
      </c>
      <c r="H311" s="139">
        <f t="shared" si="24"/>
        <v>328.8647455837355</v>
      </c>
    </row>
    <row r="312" spans="2:9">
      <c r="B312" s="128" t="str">
        <f>$B$51</f>
        <v>Nursing</v>
      </c>
      <c r="C312" s="137">
        <f t="shared" si="24"/>
        <v>0</v>
      </c>
      <c r="D312" s="137">
        <f t="shared" si="24"/>
        <v>0</v>
      </c>
      <c r="E312" s="137">
        <f t="shared" si="24"/>
        <v>0</v>
      </c>
      <c r="F312" s="137">
        <f t="shared" si="24"/>
        <v>0</v>
      </c>
      <c r="G312" s="138">
        <f t="shared" si="24"/>
        <v>0</v>
      </c>
      <c r="H312" s="139">
        <f t="shared" si="24"/>
        <v>0</v>
      </c>
    </row>
    <row r="313" spans="2:9">
      <c r="B313" s="131" t="str">
        <f>$B$52</f>
        <v>Totals</v>
      </c>
      <c r="C313" s="136">
        <f t="shared" si="24"/>
        <v>262.6345561775218</v>
      </c>
      <c r="D313" s="136">
        <f t="shared" si="24"/>
        <v>535.5211737113417</v>
      </c>
      <c r="E313" s="136">
        <f t="shared" si="24"/>
        <v>1402.314837859486</v>
      </c>
      <c r="F313" s="136">
        <f t="shared" si="24"/>
        <v>4515.2627649693804</v>
      </c>
      <c r="G313" s="136">
        <f t="shared" si="24"/>
        <v>0</v>
      </c>
      <c r="H313" s="136">
        <f t="shared" si="24"/>
        <v>531.33597225016285</v>
      </c>
      <c r="I313" s="351"/>
    </row>
    <row r="315" spans="2:9">
      <c r="B315" s="120" t="s">
        <v>37</v>
      </c>
      <c r="C315" s="121"/>
      <c r="D315" s="121"/>
      <c r="E315" s="121"/>
      <c r="F315" s="121"/>
      <c r="G315" s="121"/>
      <c r="H315" s="122"/>
    </row>
    <row r="316" spans="2:9" ht="55.5" customHeight="1" thickBot="1">
      <c r="B316" s="382" t="s">
        <v>235</v>
      </c>
      <c r="C316" s="382"/>
      <c r="D316" s="382"/>
      <c r="E316" s="382"/>
      <c r="F316" s="382"/>
      <c r="G316" s="382"/>
      <c r="H316" s="382"/>
    </row>
    <row r="317" spans="2:9" ht="14.4" thickBot="1">
      <c r="B317" s="124" t="s">
        <v>31</v>
      </c>
      <c r="C317" s="125" t="s">
        <v>25</v>
      </c>
      <c r="D317" s="125" t="s">
        <v>26</v>
      </c>
      <c r="E317" s="125" t="s">
        <v>27</v>
      </c>
      <c r="F317" s="125" t="s">
        <v>28</v>
      </c>
      <c r="G317" s="125" t="s">
        <v>29</v>
      </c>
      <c r="H317" s="126" t="s">
        <v>1</v>
      </c>
    </row>
    <row r="318" spans="2:9">
      <c r="B318" s="128" t="str">
        <f>$B$32</f>
        <v>Liberal Arts</v>
      </c>
      <c r="C318" s="129">
        <f t="shared" ref="C318:H318" si="25">IF($C$293=0,"",C293/$C$293)</f>
        <v>1</v>
      </c>
      <c r="D318" s="129">
        <f t="shared" si="25"/>
        <v>2.0228049391316469</v>
      </c>
      <c r="E318" s="129">
        <f t="shared" si="25"/>
        <v>5.6196380211778809</v>
      </c>
      <c r="F318" s="129">
        <f t="shared" si="25"/>
        <v>11.878522600719071</v>
      </c>
      <c r="G318" s="129">
        <f t="shared" si="25"/>
        <v>0</v>
      </c>
      <c r="H318" s="129">
        <f t="shared" si="25"/>
        <v>1.6659544403871216</v>
      </c>
    </row>
    <row r="319" spans="2:9">
      <c r="B319" s="128" t="str">
        <f>$B$33</f>
        <v>Science</v>
      </c>
      <c r="C319" s="129">
        <f t="shared" ref="C319:H334" si="26">IF($C$293=0,"",C294/$C$293)</f>
        <v>1.5520512745927295</v>
      </c>
      <c r="D319" s="129">
        <f t="shared" si="26"/>
        <v>2.7291303628949115</v>
      </c>
      <c r="E319" s="129">
        <f t="shared" si="26"/>
        <v>11.361627296987788</v>
      </c>
      <c r="F319" s="129">
        <f t="shared" si="26"/>
        <v>25.011248012111793</v>
      </c>
      <c r="G319" s="129">
        <f t="shared" si="26"/>
        <v>0</v>
      </c>
      <c r="H319" s="129">
        <f t="shared" si="26"/>
        <v>2.985683420854087</v>
      </c>
    </row>
    <row r="320" spans="2:9">
      <c r="B320" s="128" t="str">
        <f>$B$34</f>
        <v>Fine Arts</v>
      </c>
      <c r="C320" s="129">
        <f t="shared" si="26"/>
        <v>1.3831107549457593</v>
      </c>
      <c r="D320" s="129">
        <f t="shared" si="26"/>
        <v>3.2664640199717225</v>
      </c>
      <c r="E320" s="129">
        <f t="shared" si="26"/>
        <v>10.328720255045413</v>
      </c>
      <c r="F320" s="129">
        <f t="shared" si="26"/>
        <v>0</v>
      </c>
      <c r="G320" s="129">
        <f t="shared" si="26"/>
        <v>0</v>
      </c>
      <c r="H320" s="129">
        <f t="shared" si="26"/>
        <v>2.1030277114033207</v>
      </c>
    </row>
    <row r="321" spans="2:8">
      <c r="B321" s="128" t="str">
        <f>$B$35</f>
        <v>Teacher Education</v>
      </c>
      <c r="C321" s="129">
        <f t="shared" si="26"/>
        <v>2.1163074547539109</v>
      </c>
      <c r="D321" s="129">
        <f t="shared" si="26"/>
        <v>3.7391905631564253</v>
      </c>
      <c r="E321" s="129">
        <f t="shared" si="26"/>
        <v>9.8308981959279897</v>
      </c>
      <c r="F321" s="129">
        <f t="shared" si="26"/>
        <v>21.653823010538705</v>
      </c>
      <c r="G321" s="129">
        <f t="shared" si="26"/>
        <v>0</v>
      </c>
      <c r="H321" s="129">
        <f t="shared" si="26"/>
        <v>4.9050249364641152</v>
      </c>
    </row>
    <row r="322" spans="2:8">
      <c r="B322" s="128" t="str">
        <f>$B$36</f>
        <v>Agriculture</v>
      </c>
      <c r="C322" s="129">
        <f t="shared" si="26"/>
        <v>1.108051948663821</v>
      </c>
      <c r="D322" s="129">
        <f t="shared" si="26"/>
        <v>2.2757921202517615</v>
      </c>
      <c r="E322" s="129">
        <f t="shared" si="26"/>
        <v>6.7069320917998922</v>
      </c>
      <c r="F322" s="129">
        <f t="shared" si="26"/>
        <v>6.7599880794573668</v>
      </c>
      <c r="G322" s="129">
        <f t="shared" si="26"/>
        <v>0</v>
      </c>
      <c r="H322" s="129">
        <f t="shared" si="26"/>
        <v>2.7465370489752146</v>
      </c>
    </row>
    <row r="323" spans="2:8">
      <c r="B323" s="128" t="str">
        <f>$B$37</f>
        <v>Engineering</v>
      </c>
      <c r="C323" s="129">
        <f t="shared" si="26"/>
        <v>1.7081715749402842</v>
      </c>
      <c r="D323" s="129">
        <f t="shared" si="26"/>
        <v>3.1135468504242381</v>
      </c>
      <c r="E323" s="129">
        <f t="shared" si="26"/>
        <v>7.8556787475448298</v>
      </c>
      <c r="F323" s="129">
        <f t="shared" si="26"/>
        <v>25.736550922837882</v>
      </c>
      <c r="G323" s="129">
        <f t="shared" si="26"/>
        <v>0</v>
      </c>
      <c r="H323" s="129">
        <f t="shared" si="26"/>
        <v>3.8081568348775003</v>
      </c>
    </row>
    <row r="324" spans="2:8">
      <c r="B324" s="128" t="str">
        <f>$B$38</f>
        <v>Home Economics</v>
      </c>
      <c r="C324" s="129">
        <f t="shared" si="26"/>
        <v>0</v>
      </c>
      <c r="D324" s="129">
        <f t="shared" si="26"/>
        <v>0</v>
      </c>
      <c r="E324" s="129">
        <f t="shared" si="26"/>
        <v>0</v>
      </c>
      <c r="F324" s="129">
        <f t="shared" si="26"/>
        <v>0</v>
      </c>
      <c r="G324" s="129">
        <f t="shared" si="26"/>
        <v>0</v>
      </c>
      <c r="H324" s="129">
        <f t="shared" si="26"/>
        <v>0</v>
      </c>
    </row>
    <row r="325" spans="2:8">
      <c r="B325" s="128" t="str">
        <f>$B$39</f>
        <v>Law</v>
      </c>
      <c r="C325" s="129">
        <f t="shared" si="26"/>
        <v>0</v>
      </c>
      <c r="D325" s="129">
        <f t="shared" si="26"/>
        <v>0</v>
      </c>
      <c r="E325" s="129">
        <f t="shared" si="26"/>
        <v>0</v>
      </c>
      <c r="F325" s="129">
        <f t="shared" si="26"/>
        <v>0</v>
      </c>
      <c r="G325" s="129">
        <f t="shared" si="26"/>
        <v>0</v>
      </c>
      <c r="H325" s="129">
        <f t="shared" si="26"/>
        <v>0</v>
      </c>
    </row>
    <row r="326" spans="2:8">
      <c r="B326" s="128" t="str">
        <f>$B$40</f>
        <v>Social Service</v>
      </c>
      <c r="C326" s="129">
        <f t="shared" si="26"/>
        <v>0</v>
      </c>
      <c r="D326" s="129">
        <f t="shared" si="26"/>
        <v>0</v>
      </c>
      <c r="E326" s="129">
        <f t="shared" si="26"/>
        <v>6.220105264471842</v>
      </c>
      <c r="F326" s="129">
        <f t="shared" si="26"/>
        <v>0</v>
      </c>
      <c r="G326" s="129">
        <f t="shared" si="26"/>
        <v>0</v>
      </c>
      <c r="H326" s="129">
        <f t="shared" si="26"/>
        <v>6.220105264471842</v>
      </c>
    </row>
    <row r="327" spans="2:8">
      <c r="B327" s="128" t="str">
        <f>$B$41</f>
        <v>Library Science</v>
      </c>
      <c r="C327" s="129">
        <f t="shared" si="26"/>
        <v>0.5768057799364853</v>
      </c>
      <c r="D327" s="129">
        <f t="shared" si="26"/>
        <v>1.1266177932454717</v>
      </c>
      <c r="E327" s="129">
        <f t="shared" si="26"/>
        <v>8.0374210602867997</v>
      </c>
      <c r="F327" s="129">
        <f t="shared" si="26"/>
        <v>0</v>
      </c>
      <c r="G327" s="129">
        <f t="shared" si="26"/>
        <v>0</v>
      </c>
      <c r="H327" s="129">
        <f t="shared" si="26"/>
        <v>1.8992261178011438</v>
      </c>
    </row>
    <row r="328" spans="2:8">
      <c r="B328" s="128" t="str">
        <f>$B$42</f>
        <v>Veterinary Science</v>
      </c>
      <c r="C328" s="129">
        <f t="shared" si="26"/>
        <v>0</v>
      </c>
      <c r="D328" s="129">
        <f t="shared" si="26"/>
        <v>0</v>
      </c>
      <c r="E328" s="129">
        <f t="shared" si="26"/>
        <v>0</v>
      </c>
      <c r="F328" s="129">
        <f t="shared" si="26"/>
        <v>0</v>
      </c>
      <c r="G328" s="129">
        <f t="shared" si="26"/>
        <v>0</v>
      </c>
      <c r="H328" s="129">
        <f t="shared" si="26"/>
        <v>0</v>
      </c>
    </row>
    <row r="329" spans="2:8">
      <c r="B329" s="128" t="str">
        <f>$B$43</f>
        <v>Vocational Training</v>
      </c>
      <c r="C329" s="129">
        <f t="shared" si="26"/>
        <v>0</v>
      </c>
      <c r="D329" s="129">
        <f t="shared" si="26"/>
        <v>19.739509482053215</v>
      </c>
      <c r="E329" s="129">
        <f t="shared" si="26"/>
        <v>0</v>
      </c>
      <c r="F329" s="129">
        <f t="shared" si="26"/>
        <v>0</v>
      </c>
      <c r="G329" s="129">
        <f t="shared" si="26"/>
        <v>0</v>
      </c>
      <c r="H329" s="129">
        <f t="shared" si="26"/>
        <v>19.739509482053215</v>
      </c>
    </row>
    <row r="330" spans="2:8">
      <c r="B330" s="128" t="str">
        <f>$B$44</f>
        <v>Physical Training</v>
      </c>
      <c r="C330" s="129">
        <f t="shared" si="26"/>
        <v>0</v>
      </c>
      <c r="D330" s="129">
        <f t="shared" si="26"/>
        <v>0</v>
      </c>
      <c r="E330" s="129">
        <f t="shared" si="26"/>
        <v>0</v>
      </c>
      <c r="F330" s="129">
        <f t="shared" si="26"/>
        <v>0</v>
      </c>
      <c r="G330" s="129">
        <f t="shared" si="26"/>
        <v>0</v>
      </c>
      <c r="H330" s="129">
        <f t="shared" si="26"/>
        <v>0</v>
      </c>
    </row>
    <row r="331" spans="2:8">
      <c r="B331" s="128" t="str">
        <f>$B$45</f>
        <v>Health Services</v>
      </c>
      <c r="C331" s="129">
        <f t="shared" si="26"/>
        <v>2.1997427737820994</v>
      </c>
      <c r="D331" s="129">
        <f t="shared" si="26"/>
        <v>2.240134113713836</v>
      </c>
      <c r="E331" s="129">
        <f t="shared" si="26"/>
        <v>21.714160556970057</v>
      </c>
      <c r="F331" s="129">
        <f t="shared" si="26"/>
        <v>0</v>
      </c>
      <c r="G331" s="129">
        <f t="shared" si="26"/>
        <v>0</v>
      </c>
      <c r="H331" s="129">
        <f t="shared" si="26"/>
        <v>2.7023945874834605</v>
      </c>
    </row>
    <row r="332" spans="2:8">
      <c r="B332" s="128" t="str">
        <f>$B$46</f>
        <v>Pharmacy</v>
      </c>
      <c r="C332" s="129">
        <f t="shared" si="26"/>
        <v>0</v>
      </c>
      <c r="D332" s="129">
        <f t="shared" si="26"/>
        <v>0</v>
      </c>
      <c r="E332" s="129">
        <f t="shared" si="26"/>
        <v>0</v>
      </c>
      <c r="F332" s="129">
        <f t="shared" si="26"/>
        <v>0</v>
      </c>
      <c r="G332" s="129">
        <f t="shared" si="26"/>
        <v>0</v>
      </c>
      <c r="H332" s="129">
        <f t="shared" si="26"/>
        <v>0</v>
      </c>
    </row>
    <row r="333" spans="2:8">
      <c r="B333" s="128" t="str">
        <f>$B$47</f>
        <v>Business Administration</v>
      </c>
      <c r="C333" s="129">
        <f t="shared" si="26"/>
        <v>1.035541853854538</v>
      </c>
      <c r="D333" s="129">
        <f t="shared" si="26"/>
        <v>2.0869653242879802</v>
      </c>
      <c r="E333" s="129">
        <f t="shared" si="26"/>
        <v>3.9656243311591677</v>
      </c>
      <c r="F333" s="129">
        <f t="shared" si="26"/>
        <v>31.306617603116912</v>
      </c>
      <c r="G333" s="129">
        <f t="shared" si="26"/>
        <v>0</v>
      </c>
      <c r="H333" s="129">
        <f t="shared" si="26"/>
        <v>2.3599050188102195</v>
      </c>
    </row>
    <row r="334" spans="2:8">
      <c r="B334" s="128" t="str">
        <f>$B$48</f>
        <v>Optometry</v>
      </c>
      <c r="C334" s="129">
        <f t="shared" si="26"/>
        <v>0</v>
      </c>
      <c r="D334" s="129">
        <f t="shared" si="26"/>
        <v>0</v>
      </c>
      <c r="E334" s="129">
        <f t="shared" si="26"/>
        <v>0</v>
      </c>
      <c r="F334" s="129">
        <f t="shared" si="26"/>
        <v>0</v>
      </c>
      <c r="G334" s="129">
        <f t="shared" si="26"/>
        <v>0</v>
      </c>
      <c r="H334" s="129">
        <f t="shared" si="26"/>
        <v>0</v>
      </c>
    </row>
    <row r="335" spans="2:8">
      <c r="B335" s="128" t="str">
        <f>$B$49</f>
        <v>Teacher Ed-Practice Teaching</v>
      </c>
      <c r="C335" s="129">
        <f t="shared" ref="C335:H338" si="27">IF($C$293=0,"",C310/$C$293)</f>
        <v>0</v>
      </c>
      <c r="D335" s="129">
        <f t="shared" si="27"/>
        <v>2.1338046099728296</v>
      </c>
      <c r="E335" s="129">
        <f t="shared" si="27"/>
        <v>0</v>
      </c>
      <c r="F335" s="129">
        <f t="shared" si="27"/>
        <v>0</v>
      </c>
      <c r="G335" s="129">
        <f t="shared" si="27"/>
        <v>0</v>
      </c>
      <c r="H335" s="129">
        <f t="shared" si="27"/>
        <v>2.1338046099728296</v>
      </c>
    </row>
    <row r="336" spans="2:8">
      <c r="B336" s="128" t="str">
        <f>$B$50</f>
        <v>Technology</v>
      </c>
      <c r="C336" s="129">
        <f t="shared" si="27"/>
        <v>0.97384148013510508</v>
      </c>
      <c r="D336" s="129">
        <f t="shared" si="27"/>
        <v>2.0244621480884692</v>
      </c>
      <c r="E336" s="129">
        <f t="shared" si="27"/>
        <v>3.3287579507844005</v>
      </c>
      <c r="F336" s="129">
        <f t="shared" si="27"/>
        <v>4.3935725838488988</v>
      </c>
      <c r="G336" s="129">
        <f t="shared" si="27"/>
        <v>0</v>
      </c>
      <c r="H336" s="129">
        <f t="shared" si="27"/>
        <v>1.5645153726618506</v>
      </c>
    </row>
    <row r="337" spans="2:9">
      <c r="B337" s="128" t="str">
        <f>$B$51</f>
        <v>Nursing</v>
      </c>
      <c r="C337" s="129">
        <f t="shared" si="27"/>
        <v>0</v>
      </c>
      <c r="D337" s="129">
        <f t="shared" si="27"/>
        <v>0</v>
      </c>
      <c r="E337" s="129">
        <f t="shared" si="27"/>
        <v>0</v>
      </c>
      <c r="F337" s="129">
        <f t="shared" si="27"/>
        <v>0</v>
      </c>
      <c r="G337" s="129">
        <f t="shared" si="27"/>
        <v>0</v>
      </c>
      <c r="H337" s="129">
        <f t="shared" si="27"/>
        <v>0</v>
      </c>
    </row>
    <row r="338" spans="2:9">
      <c r="B338" s="131" t="str">
        <f>$B$52</f>
        <v>Totals</v>
      </c>
      <c r="C338" s="129">
        <f t="shared" si="27"/>
        <v>1.2494370590031305</v>
      </c>
      <c r="D338" s="129">
        <f t="shared" si="27"/>
        <v>2.547646471409271</v>
      </c>
      <c r="E338" s="129">
        <f t="shared" si="27"/>
        <v>6.6712627321871292</v>
      </c>
      <c r="F338" s="129">
        <f t="shared" si="27"/>
        <v>21.480557287657223</v>
      </c>
      <c r="G338" s="129">
        <f t="shared" si="27"/>
        <v>0</v>
      </c>
      <c r="H338" s="129">
        <f t="shared" si="27"/>
        <v>2.5277361219065333</v>
      </c>
      <c r="I338" s="351"/>
    </row>
    <row r="340" spans="2:9">
      <c r="B340" s="120" t="s">
        <v>236</v>
      </c>
      <c r="C340" s="121"/>
      <c r="D340" s="121"/>
      <c r="E340" s="121"/>
      <c r="F340" s="121"/>
      <c r="G340" s="121"/>
      <c r="H340" s="122"/>
    </row>
    <row r="341" spans="2:9" ht="55.5" customHeight="1" thickBot="1">
      <c r="B341" s="382" t="s">
        <v>237</v>
      </c>
      <c r="C341" s="382"/>
      <c r="D341" s="382"/>
      <c r="E341" s="382"/>
      <c r="F341" s="382"/>
      <c r="G341" s="382"/>
      <c r="H341" s="382"/>
    </row>
    <row r="342" spans="2:9" ht="14.4" thickBot="1">
      <c r="B342" s="124" t="s">
        <v>31</v>
      </c>
      <c r="C342" s="125" t="s">
        <v>25</v>
      </c>
      <c r="D342" s="125" t="s">
        <v>26</v>
      </c>
      <c r="E342" s="125" t="s">
        <v>27</v>
      </c>
      <c r="F342" s="125" t="s">
        <v>28</v>
      </c>
      <c r="G342" s="125" t="s">
        <v>29</v>
      </c>
      <c r="H342" s="126" t="s">
        <v>1</v>
      </c>
    </row>
    <row r="343" spans="2:9">
      <c r="B343" s="128" t="str">
        <f>$B$32</f>
        <v>Liberal Arts</v>
      </c>
      <c r="C343" s="136">
        <f t="shared" ref="C343:D358" si="28">C293*30</f>
        <v>6306.069304212876</v>
      </c>
      <c r="D343" s="136">
        <f t="shared" si="28"/>
        <v>12755.948135068273</v>
      </c>
      <c r="E343" s="136">
        <f>E293*24</f>
        <v>28350.26146090994</v>
      </c>
      <c r="F343" s="136">
        <f>F293*18</f>
        <v>44944.072051076066</v>
      </c>
      <c r="G343" s="136">
        <f>G293*24</f>
        <v>0</v>
      </c>
      <c r="H343" s="136">
        <f>IF((C32/30+D32/30+E32/24+F32/18+G32/24)=0,0,H268/(C32/30+D32/30+E32/24+F32/18+G32/24))</f>
        <v>10259.360459106416</v>
      </c>
    </row>
    <row r="344" spans="2:9">
      <c r="B344" s="128" t="str">
        <f>$B$33</f>
        <v>Science</v>
      </c>
      <c r="C344" s="139">
        <f t="shared" si="28"/>
        <v>9787.3429012736815</v>
      </c>
      <c r="D344" s="139">
        <f t="shared" si="28"/>
        <v>17210.085208646949</v>
      </c>
      <c r="E344" s="139">
        <f>E294*24</f>
        <v>57317.767314753437</v>
      </c>
      <c r="F344" s="139">
        <f>F294*18</f>
        <v>94633.598009540088</v>
      </c>
      <c r="G344" s="139">
        <f>G294*24</f>
        <v>0</v>
      </c>
      <c r="H344" s="139">
        <f t="shared" ref="H344:H363" si="29">IF((C33/30+D33/30+E33/24+F33/18+G33/24)=0,0,H269/(C33/30+D33/30+E33/24+F33/18+G33/24))</f>
        <v>18344.024549341619</v>
      </c>
    </row>
    <row r="345" spans="2:9">
      <c r="B345" s="128" t="str">
        <f>$B$34</f>
        <v>Fine Arts</v>
      </c>
      <c r="C345" s="139">
        <f t="shared" si="28"/>
        <v>8721.99227609015</v>
      </c>
      <c r="D345" s="139">
        <f t="shared" si="28"/>
        <v>20598.548489659475</v>
      </c>
      <c r="E345" s="139">
        <f t="shared" ref="E345:E363" si="30">E295*24</f>
        <v>52106.900601714937</v>
      </c>
      <c r="F345" s="139">
        <f t="shared" ref="F345:F363" si="31">F295*18</f>
        <v>0</v>
      </c>
      <c r="G345" s="139">
        <f t="shared" ref="G345:G363" si="32">G295*24</f>
        <v>0</v>
      </c>
      <c r="H345" s="139">
        <f t="shared" si="29"/>
        <v>13156.457821494791</v>
      </c>
    </row>
    <row r="346" spans="2:9">
      <c r="B346" s="128" t="str">
        <f>$B$35</f>
        <v>Teacher Education</v>
      </c>
      <c r="C346" s="139">
        <f t="shared" si="28"/>
        <v>13345.581478700518</v>
      </c>
      <c r="D346" s="139">
        <f t="shared" si="28"/>
        <v>23579.594832923191</v>
      </c>
      <c r="E346" s="139">
        <f t="shared" si="30"/>
        <v>49595.460276946593</v>
      </c>
      <c r="F346" s="139">
        <f t="shared" si="31"/>
        <v>81930.305163369951</v>
      </c>
      <c r="G346" s="139">
        <f t="shared" si="32"/>
        <v>0</v>
      </c>
      <c r="H346" s="139">
        <f t="shared" si="29"/>
        <v>29148.264320632556</v>
      </c>
    </row>
    <row r="347" spans="2:9">
      <c r="B347" s="128" t="str">
        <f>$B$36</f>
        <v>Agriculture</v>
      </c>
      <c r="C347" s="139">
        <f t="shared" si="28"/>
        <v>6987.4523809421826</v>
      </c>
      <c r="D347" s="139">
        <f t="shared" si="28"/>
        <v>14351.30283228917</v>
      </c>
      <c r="E347" s="139">
        <f t="shared" si="30"/>
        <v>33835.502871631645</v>
      </c>
      <c r="F347" s="139">
        <f t="shared" si="31"/>
        <v>25577.37199482663</v>
      </c>
      <c r="G347" s="139">
        <f t="shared" si="32"/>
        <v>0</v>
      </c>
      <c r="H347" s="139">
        <f t="shared" si="29"/>
        <v>16666.031732534288</v>
      </c>
    </row>
    <row r="348" spans="2:9">
      <c r="B348" s="128" t="str">
        <f>$B$37</f>
        <v>Engineering</v>
      </c>
      <c r="C348" s="139">
        <f t="shared" si="28"/>
        <v>10771.848335059891</v>
      </c>
      <c r="D348" s="139">
        <f t="shared" si="28"/>
        <v>19634.242220688968</v>
      </c>
      <c r="E348" s="139">
        <f t="shared" si="30"/>
        <v>39630.763690919921</v>
      </c>
      <c r="F348" s="139">
        <f t="shared" si="31"/>
        <v>97377.884262491716</v>
      </c>
      <c r="G348" s="139">
        <f t="shared" si="32"/>
        <v>0</v>
      </c>
      <c r="H348" s="139">
        <f t="shared" si="29"/>
        <v>22983.696563500012</v>
      </c>
    </row>
    <row r="349" spans="2:9">
      <c r="B349" s="128" t="str">
        <f>$B$38</f>
        <v>Home Economics</v>
      </c>
      <c r="C349" s="139">
        <f t="shared" si="28"/>
        <v>0</v>
      </c>
      <c r="D349" s="139">
        <f t="shared" si="28"/>
        <v>0</v>
      </c>
      <c r="E349" s="139">
        <f t="shared" si="30"/>
        <v>0</v>
      </c>
      <c r="F349" s="139">
        <f t="shared" si="31"/>
        <v>0</v>
      </c>
      <c r="G349" s="139">
        <f t="shared" si="32"/>
        <v>0</v>
      </c>
      <c r="H349" s="139">
        <f t="shared" si="29"/>
        <v>0</v>
      </c>
    </row>
    <row r="350" spans="2:9">
      <c r="B350" s="128" t="str">
        <f>$B$39</f>
        <v>Law</v>
      </c>
      <c r="C350" s="139">
        <f t="shared" si="28"/>
        <v>0</v>
      </c>
      <c r="D350" s="139">
        <f t="shared" si="28"/>
        <v>0</v>
      </c>
      <c r="E350" s="139">
        <f t="shared" si="30"/>
        <v>0</v>
      </c>
      <c r="F350" s="139">
        <f t="shared" si="31"/>
        <v>0</v>
      </c>
      <c r="G350" s="139">
        <f t="shared" si="32"/>
        <v>0</v>
      </c>
      <c r="H350" s="139">
        <f t="shared" si="29"/>
        <v>0</v>
      </c>
    </row>
    <row r="351" spans="2:9">
      <c r="B351" s="128" t="str">
        <f>$B$40</f>
        <v>Social Service</v>
      </c>
      <c r="C351" s="139">
        <f t="shared" si="28"/>
        <v>0</v>
      </c>
      <c r="D351" s="139">
        <f t="shared" si="28"/>
        <v>0</v>
      </c>
      <c r="E351" s="139">
        <f t="shared" si="30"/>
        <v>31379.531901807037</v>
      </c>
      <c r="F351" s="139">
        <f t="shared" si="31"/>
        <v>0</v>
      </c>
      <c r="G351" s="139">
        <f t="shared" si="32"/>
        <v>0</v>
      </c>
      <c r="H351" s="139">
        <f t="shared" si="29"/>
        <v>31379.53190180704</v>
      </c>
    </row>
    <row r="352" spans="2:9">
      <c r="B352" s="128" t="str">
        <f>$B$41</f>
        <v>Library Science</v>
      </c>
      <c r="C352" s="139">
        <f t="shared" si="28"/>
        <v>3637.3772233500372</v>
      </c>
      <c r="D352" s="139">
        <f t="shared" si="28"/>
        <v>7104.5298835653175</v>
      </c>
      <c r="E352" s="139">
        <f t="shared" si="30"/>
        <v>40547.627386646956</v>
      </c>
      <c r="F352" s="139">
        <f t="shared" si="31"/>
        <v>0</v>
      </c>
      <c r="G352" s="139">
        <f t="shared" si="32"/>
        <v>0</v>
      </c>
      <c r="H352" s="139">
        <f t="shared" si="29"/>
        <v>11634.461479704461</v>
      </c>
    </row>
    <row r="353" spans="2:9">
      <c r="B353" s="128" t="str">
        <f>$B$42</f>
        <v>Veterinary Science</v>
      </c>
      <c r="C353" s="139">
        <f t="shared" si="28"/>
        <v>0</v>
      </c>
      <c r="D353" s="139">
        <f t="shared" si="28"/>
        <v>0</v>
      </c>
      <c r="E353" s="139">
        <f t="shared" si="30"/>
        <v>0</v>
      </c>
      <c r="F353" s="139">
        <f t="shared" si="31"/>
        <v>0</v>
      </c>
      <c r="G353" s="139">
        <f t="shared" si="32"/>
        <v>0</v>
      </c>
      <c r="H353" s="139">
        <f t="shared" si="29"/>
        <v>0</v>
      </c>
    </row>
    <row r="354" spans="2:9">
      <c r="B354" s="128" t="str">
        <f>$B$43</f>
        <v>Vocational Training</v>
      </c>
      <c r="C354" s="139">
        <f t="shared" si="28"/>
        <v>0</v>
      </c>
      <c r="D354" s="139">
        <f t="shared" si="28"/>
        <v>124478.71482499479</v>
      </c>
      <c r="E354" s="139">
        <f t="shared" si="30"/>
        <v>0</v>
      </c>
      <c r="F354" s="139">
        <f t="shared" si="31"/>
        <v>0</v>
      </c>
      <c r="G354" s="139">
        <f t="shared" si="32"/>
        <v>0</v>
      </c>
      <c r="H354" s="139">
        <f t="shared" si="29"/>
        <v>124478.71482499478</v>
      </c>
    </row>
    <row r="355" spans="2:9">
      <c r="B355" s="128" t="str">
        <f>$B$44</f>
        <v>Physical Training</v>
      </c>
      <c r="C355" s="139">
        <f t="shared" si="28"/>
        <v>0</v>
      </c>
      <c r="D355" s="139">
        <f t="shared" si="28"/>
        <v>0</v>
      </c>
      <c r="E355" s="139">
        <f t="shared" si="30"/>
        <v>0</v>
      </c>
      <c r="F355" s="139">
        <f t="shared" si="31"/>
        <v>0</v>
      </c>
      <c r="G355" s="139">
        <f t="shared" si="32"/>
        <v>0</v>
      </c>
      <c r="H355" s="139">
        <f t="shared" si="29"/>
        <v>0</v>
      </c>
    </row>
    <row r="356" spans="2:9">
      <c r="B356" s="128" t="str">
        <f>$B$45</f>
        <v>Health Services</v>
      </c>
      <c r="C356" s="139">
        <f t="shared" si="28"/>
        <v>13871.730382911384</v>
      </c>
      <c r="D356" s="139">
        <f t="shared" si="28"/>
        <v>14126.440971810936</v>
      </c>
      <c r="E356" s="139">
        <f t="shared" si="30"/>
        <v>109544.80108404708</v>
      </c>
      <c r="F356" s="139">
        <f t="shared" si="31"/>
        <v>0</v>
      </c>
      <c r="G356" s="139">
        <f t="shared" si="32"/>
        <v>0</v>
      </c>
      <c r="H356" s="139">
        <f t="shared" si="29"/>
        <v>16937.918120360049</v>
      </c>
    </row>
    <row r="357" spans="2:9">
      <c r="B357" s="128" t="str">
        <f>$B$46</f>
        <v>Pharmacy</v>
      </c>
      <c r="C357" s="139">
        <f t="shared" si="28"/>
        <v>0</v>
      </c>
      <c r="D357" s="139">
        <f t="shared" si="28"/>
        <v>0</v>
      </c>
      <c r="E357" s="139">
        <f t="shared" si="30"/>
        <v>0</v>
      </c>
      <c r="F357" s="139">
        <f t="shared" si="31"/>
        <v>0</v>
      </c>
      <c r="G357" s="139">
        <f t="shared" si="32"/>
        <v>0</v>
      </c>
      <c r="H357" s="139">
        <f t="shared" si="29"/>
        <v>0</v>
      </c>
    </row>
    <row r="358" spans="2:9">
      <c r="B358" s="128" t="str">
        <f>$B$47</f>
        <v>Business Administration</v>
      </c>
      <c r="C358" s="139">
        <f t="shared" si="28"/>
        <v>6530.1986978197983</v>
      </c>
      <c r="D358" s="139">
        <f t="shared" si="28"/>
        <v>13160.547970449101</v>
      </c>
      <c r="E358" s="139">
        <f t="shared" si="30"/>
        <v>20006.001493410036</v>
      </c>
      <c r="F358" s="139">
        <f t="shared" si="31"/>
        <v>118453.02017144763</v>
      </c>
      <c r="G358" s="139">
        <f t="shared" si="32"/>
        <v>0</v>
      </c>
      <c r="H358" s="139">
        <f t="shared" si="29"/>
        <v>14218.216364093865</v>
      </c>
    </row>
    <row r="359" spans="2:9">
      <c r="B359" s="128" t="str">
        <f>$B$48</f>
        <v>Optometry</v>
      </c>
      <c r="C359" s="139">
        <f t="shared" ref="C359:D363" si="33">C309*30</f>
        <v>0</v>
      </c>
      <c r="D359" s="139">
        <f t="shared" si="33"/>
        <v>0</v>
      </c>
      <c r="E359" s="139">
        <f t="shared" si="30"/>
        <v>0</v>
      </c>
      <c r="F359" s="139">
        <f t="shared" si="31"/>
        <v>0</v>
      </c>
      <c r="G359" s="139">
        <f t="shared" si="32"/>
        <v>0</v>
      </c>
      <c r="H359" s="139">
        <f t="shared" si="29"/>
        <v>0</v>
      </c>
    </row>
    <row r="360" spans="2:9">
      <c r="B360" s="128" t="str">
        <f>$B$49</f>
        <v>Teacher Ed-Practice Teaching</v>
      </c>
      <c r="C360" s="139">
        <f t="shared" si="33"/>
        <v>0</v>
      </c>
      <c r="D360" s="139">
        <f t="shared" si="33"/>
        <v>13455.919752137588</v>
      </c>
      <c r="E360" s="139">
        <f t="shared" si="30"/>
        <v>0</v>
      </c>
      <c r="F360" s="139">
        <f t="shared" si="31"/>
        <v>0</v>
      </c>
      <c r="G360" s="139">
        <f t="shared" si="32"/>
        <v>0</v>
      </c>
      <c r="H360" s="139">
        <f t="shared" si="29"/>
        <v>13455.919752137588</v>
      </c>
    </row>
    <row r="361" spans="2:9">
      <c r="B361" s="128" t="str">
        <f>$B$50</f>
        <v>Technology</v>
      </c>
      <c r="C361" s="139">
        <f t="shared" si="33"/>
        <v>6141.1118650492199</v>
      </c>
      <c r="D361" s="139">
        <f t="shared" si="33"/>
        <v>12766.398609601558</v>
      </c>
      <c r="E361" s="139">
        <f t="shared" si="30"/>
        <v>16793.102667676852</v>
      </c>
      <c r="F361" s="139">
        <f t="shared" si="31"/>
        <v>16623.703924104477</v>
      </c>
      <c r="G361" s="139">
        <f t="shared" si="32"/>
        <v>0</v>
      </c>
      <c r="H361" s="139">
        <f t="shared" si="29"/>
        <v>9600.5622026720976</v>
      </c>
    </row>
    <row r="362" spans="2:9">
      <c r="B362" s="128" t="str">
        <f>$B$51</f>
        <v>Nursing</v>
      </c>
      <c r="C362" s="139">
        <f t="shared" si="33"/>
        <v>0</v>
      </c>
      <c r="D362" s="139">
        <f t="shared" si="33"/>
        <v>0</v>
      </c>
      <c r="E362" s="139">
        <f t="shared" si="30"/>
        <v>0</v>
      </c>
      <c r="F362" s="139">
        <f t="shared" si="31"/>
        <v>0</v>
      </c>
      <c r="G362" s="139">
        <f t="shared" si="32"/>
        <v>0</v>
      </c>
      <c r="H362" s="139">
        <f t="shared" si="29"/>
        <v>0</v>
      </c>
    </row>
    <row r="363" spans="2:9">
      <c r="B363" s="131" t="str">
        <f>$B$52</f>
        <v>Totals</v>
      </c>
      <c r="C363" s="136">
        <f t="shared" si="33"/>
        <v>7879.0366853256537</v>
      </c>
      <c r="D363" s="136">
        <f t="shared" si="33"/>
        <v>16065.635211340252</v>
      </c>
      <c r="E363" s="136">
        <f t="shared" si="30"/>
        <v>33655.556108627665</v>
      </c>
      <c r="F363" s="136">
        <f t="shared" si="31"/>
        <v>81274.729769448852</v>
      </c>
      <c r="G363" s="136">
        <f t="shared" si="32"/>
        <v>0</v>
      </c>
      <c r="H363" s="136">
        <f t="shared" si="29"/>
        <v>15446.506927678962</v>
      </c>
      <c r="I363" s="351"/>
    </row>
  </sheetData>
  <mergeCells count="45">
    <mergeCell ref="B316:H316"/>
    <mergeCell ref="B341:H341"/>
    <mergeCell ref="B215:G215"/>
    <mergeCell ref="B216:H216"/>
    <mergeCell ref="B241:G241"/>
    <mergeCell ref="B264:H264"/>
    <mergeCell ref="B266:H266"/>
    <mergeCell ref="B291:H291"/>
    <mergeCell ref="I140:I141"/>
    <mergeCell ref="B165:G165"/>
    <mergeCell ref="B166:G166"/>
    <mergeCell ref="B190:G190"/>
    <mergeCell ref="B191:H191"/>
    <mergeCell ref="B89:G89"/>
    <mergeCell ref="B113:H113"/>
    <mergeCell ref="B114:G114"/>
    <mergeCell ref="B139:G139"/>
    <mergeCell ref="B140:F141"/>
    <mergeCell ref="B58:G58"/>
    <mergeCell ref="D83:F83"/>
    <mergeCell ref="B84:C84"/>
    <mergeCell ref="D84:F84"/>
    <mergeCell ref="B87:G87"/>
    <mergeCell ref="D27:F27"/>
    <mergeCell ref="B28:C28"/>
    <mergeCell ref="D28:F28"/>
    <mergeCell ref="D54:F54"/>
    <mergeCell ref="B55:C55"/>
    <mergeCell ref="D55:F55"/>
    <mergeCell ref="B16:E16"/>
    <mergeCell ref="B17:E17"/>
    <mergeCell ref="B18:E18"/>
    <mergeCell ref="D20:F20"/>
    <mergeCell ref="B21:C21"/>
    <mergeCell ref="D21:F21"/>
    <mergeCell ref="B11:H11"/>
    <mergeCell ref="B12:E12"/>
    <mergeCell ref="B13:E13"/>
    <mergeCell ref="B14:E14"/>
    <mergeCell ref="B15:E15"/>
    <mergeCell ref="B1:H1"/>
    <mergeCell ref="B2:H2"/>
    <mergeCell ref="B8:H8"/>
    <mergeCell ref="B9:G9"/>
    <mergeCell ref="B10:G10"/>
  </mergeCells>
  <conditionalFormatting sqref="C61:G80">
    <cfRule type="expression" dxfId="231" priority="6" stopIfTrue="1">
      <formula>C32=0</formula>
    </cfRule>
  </conditionalFormatting>
  <conditionalFormatting sqref="C91:G110">
    <cfRule type="expression" dxfId="230" priority="5" stopIfTrue="1">
      <formula>C32=0</formula>
    </cfRule>
  </conditionalFormatting>
  <conditionalFormatting sqref="C143:H162">
    <cfRule type="expression" dxfId="229" priority="3" stopIfTrue="1">
      <formula>C32=0</formula>
    </cfRule>
  </conditionalFormatting>
  <conditionalFormatting sqref="H143:H162">
    <cfRule type="expression" dxfId="228" priority="4" stopIfTrue="1">
      <formula>OR(AND(#REF!&gt;0,H143&gt;0,H61=0),AND(#REF!&gt;0,H143&gt;0,H32=0))</formula>
    </cfRule>
  </conditionalFormatting>
  <conditionalFormatting sqref="H143:H162">
    <cfRule type="expression" dxfId="227" priority="2" stopIfTrue="1">
      <formula>OR(AND(#REF!&gt;0,H143&gt;0,H61=0),AND(#REF!&gt;0,H143&gt;0,H32=0))</formula>
    </cfRule>
  </conditionalFormatting>
  <conditionalFormatting sqref="H143:H162">
    <cfRule type="expression" dxfId="226" priority="1" stopIfTrue="1">
      <formula>OR(AND(#REF!&gt;0,H143&gt;0,H61=0),AND(#REF!&gt;0,H143&gt;0,H32=0))</formula>
    </cfRule>
  </conditionalFormatting>
  <pageMargins left="0.25" right="0.25" top="0.5" bottom="0.5" header="0.17" footer="0.17"/>
  <pageSetup scale="69"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tabColor rgb="FFFFC000"/>
    <pageSetUpPr fitToPage="1"/>
  </sheetPr>
  <dimension ref="B1:W363"/>
  <sheetViews>
    <sheetView showGridLines="0" showZeros="0" zoomScale="70" zoomScaleNormal="70" workbookViewId="0"/>
  </sheetViews>
  <sheetFormatPr defaultColWidth="9.109375" defaultRowHeight="13.8"/>
  <cols>
    <col min="1" max="1" width="1.88671875" style="107" customWidth="1"/>
    <col min="2" max="2" width="30.5546875" style="107" customWidth="1"/>
    <col min="3" max="3" width="14.5546875" style="107" bestFit="1" customWidth="1"/>
    <col min="4"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5.88671875" style="107" bestFit="1" customWidth="1"/>
    <col min="11" max="11" width="15" style="107" bestFit="1" customWidth="1"/>
    <col min="12" max="16384" width="9.109375" style="107"/>
  </cols>
  <sheetData>
    <row r="1" spans="2:8">
      <c r="B1" s="392" t="str">
        <f>'Relative Weights'!A1</f>
        <v>THECB Texas Public University Expenditure Study Fiscal Year 2022</v>
      </c>
      <c r="C1" s="392"/>
      <c r="D1" s="392"/>
      <c r="E1" s="392"/>
      <c r="F1" s="392"/>
      <c r="G1" s="392"/>
      <c r="H1" s="392"/>
    </row>
    <row r="2" spans="2:8">
      <c r="B2" s="393" t="str">
        <f>'Relative Weights'!A2</f>
        <v>Institution Survey for the Year Ended August 31, 2022</v>
      </c>
      <c r="C2" s="393"/>
      <c r="D2" s="393"/>
      <c r="E2" s="393"/>
      <c r="F2" s="393"/>
      <c r="G2" s="393"/>
      <c r="H2" s="393"/>
    </row>
    <row r="3" spans="2:8">
      <c r="B3" s="119" t="s">
        <v>73</v>
      </c>
      <c r="C3" s="119"/>
      <c r="D3" s="119"/>
      <c r="E3" s="119"/>
      <c r="F3" s="119"/>
      <c r="G3" s="119"/>
      <c r="H3" s="119"/>
    </row>
    <row r="4" spans="2:8">
      <c r="B4" s="294" t="s">
        <v>138</v>
      </c>
      <c r="C4" s="119"/>
      <c r="D4" s="119"/>
      <c r="E4" s="119"/>
      <c r="F4" s="119"/>
      <c r="G4" s="119"/>
      <c r="H4" s="119"/>
    </row>
    <row r="5" spans="2:8">
      <c r="B5" s="119"/>
      <c r="C5" s="119"/>
      <c r="D5" s="119"/>
      <c r="E5" s="119"/>
      <c r="F5" s="119"/>
      <c r="G5" s="119"/>
      <c r="H5" s="246"/>
    </row>
    <row r="6" spans="2:8">
      <c r="B6" s="295" t="s">
        <v>10</v>
      </c>
      <c r="C6" s="295"/>
      <c r="D6" s="295"/>
      <c r="E6" s="295"/>
      <c r="F6" s="295"/>
      <c r="G6" s="295"/>
      <c r="H6" s="296"/>
    </row>
    <row r="7" spans="2:8">
      <c r="B7" s="119"/>
      <c r="C7" s="119"/>
      <c r="D7" s="119"/>
      <c r="E7" s="119"/>
      <c r="F7" s="119"/>
      <c r="G7" s="119"/>
      <c r="H7" s="297"/>
    </row>
    <row r="8" spans="2:8" ht="129" customHeight="1">
      <c r="B8" s="381" t="s">
        <v>227</v>
      </c>
      <c r="C8" s="381"/>
      <c r="D8" s="381"/>
      <c r="E8" s="381"/>
      <c r="F8" s="381"/>
      <c r="G8" s="381"/>
      <c r="H8" s="381"/>
    </row>
    <row r="9" spans="2:8" ht="99.75" customHeight="1">
      <c r="B9" s="382" t="s">
        <v>41</v>
      </c>
      <c r="C9" s="382"/>
      <c r="D9" s="382"/>
      <c r="E9" s="382"/>
      <c r="F9" s="382"/>
      <c r="G9" s="382"/>
      <c r="H9" s="298"/>
    </row>
    <row r="10" spans="2:8">
      <c r="B10" s="392" t="s">
        <v>20</v>
      </c>
      <c r="C10" s="392"/>
      <c r="D10" s="392"/>
      <c r="E10" s="392"/>
      <c r="F10" s="392"/>
      <c r="G10" s="392"/>
      <c r="H10" s="298"/>
    </row>
    <row r="11" spans="2:8" ht="21" customHeight="1" thickBot="1">
      <c r="B11" s="382" t="s">
        <v>888</v>
      </c>
      <c r="C11" s="382"/>
      <c r="D11" s="382"/>
      <c r="E11" s="382"/>
      <c r="F11" s="382"/>
      <c r="G11" s="382"/>
      <c r="H11" s="382"/>
    </row>
    <row r="12" spans="2:8" ht="14.4" thickBot="1">
      <c r="B12" s="397" t="s">
        <v>16</v>
      </c>
      <c r="C12" s="398"/>
      <c r="D12" s="398"/>
      <c r="E12" s="398"/>
      <c r="F12" s="299"/>
      <c r="G12" s="300"/>
      <c r="H12" s="301" t="s">
        <v>17</v>
      </c>
    </row>
    <row r="13" spans="2:8">
      <c r="B13" s="399" t="s">
        <v>12</v>
      </c>
      <c r="C13" s="399"/>
      <c r="D13" s="399"/>
      <c r="E13" s="399"/>
      <c r="F13" s="354"/>
      <c r="G13" s="303"/>
      <c r="H13" s="355">
        <f>Data!$G9</f>
        <v>68939297</v>
      </c>
    </row>
    <row r="14" spans="2:8">
      <c r="B14" s="385" t="s">
        <v>13</v>
      </c>
      <c r="C14" s="385"/>
      <c r="D14" s="385"/>
      <c r="E14" s="385"/>
      <c r="F14" s="356"/>
      <c r="G14" s="303"/>
      <c r="H14" s="357">
        <f>Data!$H9</f>
        <v>3597214</v>
      </c>
    </row>
    <row r="15" spans="2:8">
      <c r="B15" s="385" t="s">
        <v>14</v>
      </c>
      <c r="C15" s="385"/>
      <c r="D15" s="385"/>
      <c r="E15" s="385"/>
      <c r="F15" s="356"/>
      <c r="G15" s="303"/>
      <c r="H15" s="357">
        <f>Data!$I9</f>
        <v>16676281</v>
      </c>
    </row>
    <row r="16" spans="2:8">
      <c r="B16" s="385" t="s">
        <v>18</v>
      </c>
      <c r="C16" s="385"/>
      <c r="D16" s="385"/>
      <c r="E16" s="385"/>
      <c r="F16" s="356"/>
      <c r="G16" s="303"/>
      <c r="H16" s="357">
        <f>Data!$J9</f>
        <v>14337372</v>
      </c>
    </row>
    <row r="17" spans="2:23">
      <c r="B17" s="385" t="s">
        <v>15</v>
      </c>
      <c r="C17" s="385"/>
      <c r="D17" s="385"/>
      <c r="E17" s="385"/>
      <c r="F17" s="356"/>
      <c r="G17" s="303"/>
      <c r="H17" s="357">
        <f>Data!$K9</f>
        <v>13098427</v>
      </c>
    </row>
    <row r="18" spans="2:23">
      <c r="B18" s="385" t="s">
        <v>1</v>
      </c>
      <c r="C18" s="385"/>
      <c r="D18" s="385"/>
      <c r="E18" s="385"/>
      <c r="F18" s="358"/>
      <c r="G18" s="303"/>
      <c r="H18" s="359">
        <f>SUM(H13:H17)</f>
        <v>116648591</v>
      </c>
    </row>
    <row r="19" spans="2:23" ht="13.5" customHeight="1">
      <c r="B19" s="308"/>
      <c r="D19" s="308"/>
      <c r="E19" s="308"/>
      <c r="F19" s="308"/>
      <c r="G19" s="308"/>
      <c r="H19" s="298"/>
    </row>
    <row r="20" spans="2:23" ht="13.5" customHeight="1">
      <c r="B20" s="308"/>
      <c r="D20" s="390" t="s">
        <v>22</v>
      </c>
      <c r="E20" s="390"/>
      <c r="F20" s="390"/>
      <c r="G20" s="309" t="s">
        <v>23</v>
      </c>
      <c r="H20" s="309" t="s">
        <v>24</v>
      </c>
    </row>
    <row r="21" spans="2:23" ht="27.6">
      <c r="B21" s="388" t="s">
        <v>21</v>
      </c>
      <c r="C21" s="389"/>
      <c r="D21" s="384" t="str">
        <f>Data!L9</f>
        <v>Danielle McDonald</v>
      </c>
      <c r="E21" s="384"/>
      <c r="F21" s="384"/>
      <c r="G21" s="310" t="str">
        <f>Data!M9</f>
        <v>903-566-7405</v>
      </c>
      <c r="H21" s="311" t="str">
        <f>Data!N9</f>
        <v>daniellemcdonald@uttyler.edu</v>
      </c>
    </row>
    <row r="22" spans="2:23" ht="13.5" customHeight="1">
      <c r="B22" s="308"/>
      <c r="C22" s="308"/>
      <c r="D22" s="308"/>
      <c r="E22" s="308"/>
      <c r="F22" s="308"/>
      <c r="G22" s="308"/>
      <c r="H22" s="298"/>
    </row>
    <row r="23" spans="2:23" ht="13.5" customHeight="1" thickBot="1">
      <c r="B23" s="117" t="s">
        <v>937</v>
      </c>
      <c r="C23" s="308"/>
      <c r="D23" s="308"/>
      <c r="E23" s="308"/>
      <c r="F23" s="308"/>
      <c r="G23" s="308"/>
      <c r="H23" s="298"/>
    </row>
    <row r="24" spans="2:23" s="315" customFormat="1">
      <c r="B24" s="312"/>
      <c r="C24" s="123" t="s">
        <v>25</v>
      </c>
      <c r="D24" s="313" t="s">
        <v>26</v>
      </c>
      <c r="E24" s="313" t="s">
        <v>27</v>
      </c>
      <c r="F24" s="313" t="s">
        <v>28</v>
      </c>
      <c r="G24" s="313" t="s">
        <v>29</v>
      </c>
      <c r="H24" s="314" t="s">
        <v>30</v>
      </c>
      <c r="J24" s="107"/>
    </row>
    <row r="25" spans="2:23" s="315" customFormat="1" ht="14.4" thickBot="1">
      <c r="B25" s="316" t="s">
        <v>680</v>
      </c>
      <c r="C25" s="317">
        <f>Data!O9</f>
        <v>2672</v>
      </c>
      <c r="D25" s="318">
        <f>Data!P9</f>
        <v>4627</v>
      </c>
      <c r="E25" s="318">
        <f>Data!Q9</f>
        <v>1750</v>
      </c>
      <c r="F25" s="318">
        <f>Data!R9</f>
        <v>169</v>
      </c>
      <c r="G25" s="318">
        <f>Data!S9</f>
        <v>0</v>
      </c>
      <c r="H25" s="319">
        <f>SUM(C25:G25)</f>
        <v>9218</v>
      </c>
    </row>
    <row r="26" spans="2:23">
      <c r="C26" s="320"/>
      <c r="D26" s="320"/>
      <c r="E26" s="320"/>
      <c r="F26" s="320"/>
      <c r="G26" s="320"/>
      <c r="H26" s="320"/>
      <c r="I26" s="320"/>
    </row>
    <row r="27" spans="2:23" ht="13.5" customHeight="1">
      <c r="B27" s="308"/>
      <c r="D27" s="390" t="s">
        <v>22</v>
      </c>
      <c r="E27" s="390"/>
      <c r="F27" s="390"/>
      <c r="G27" s="309" t="s">
        <v>23</v>
      </c>
      <c r="H27" s="309" t="s">
        <v>24</v>
      </c>
    </row>
    <row r="28" spans="2:23">
      <c r="B28" s="388" t="s">
        <v>952</v>
      </c>
      <c r="C28" s="389"/>
      <c r="D28" s="384" t="str">
        <f>Data!T9</f>
        <v>Cindy Strawn</v>
      </c>
      <c r="E28" s="384"/>
      <c r="F28" s="384"/>
      <c r="G28" s="310" t="str">
        <f>Data!U9</f>
        <v>903-566-7222</v>
      </c>
      <c r="H28" s="311" t="str">
        <f>Data!V9</f>
        <v>cstrawn@uttyler.edu</v>
      </c>
    </row>
    <row r="29" spans="2:23" ht="13.5" customHeight="1">
      <c r="B29" s="308"/>
      <c r="C29" s="308"/>
      <c r="D29" s="308"/>
      <c r="E29" s="308"/>
      <c r="F29" s="308"/>
      <c r="G29" s="308"/>
      <c r="H29" s="298"/>
    </row>
    <row r="30" spans="2:23" ht="14.4" thickBot="1">
      <c r="B30" s="117" t="s">
        <v>938</v>
      </c>
    </row>
    <row r="31" spans="2:23" ht="14.4" thickBot="1">
      <c r="B31" s="124" t="s">
        <v>31</v>
      </c>
      <c r="C31" s="125" t="s">
        <v>25</v>
      </c>
      <c r="D31" s="125" t="s">
        <v>26</v>
      </c>
      <c r="E31" s="125" t="s">
        <v>27</v>
      </c>
      <c r="F31" s="125" t="s">
        <v>28</v>
      </c>
      <c r="G31" s="125" t="s">
        <v>29</v>
      </c>
      <c r="H31" s="126" t="s">
        <v>30</v>
      </c>
    </row>
    <row r="32" spans="2:23">
      <c r="B32" s="128" t="s">
        <v>42</v>
      </c>
      <c r="C32" s="141">
        <f>Data!W9</f>
        <v>40850</v>
      </c>
      <c r="D32" s="141">
        <f>Data!AQ9</f>
        <v>14674</v>
      </c>
      <c r="E32" s="141">
        <f>Data!BK9</f>
        <v>6019</v>
      </c>
      <c r="F32" s="141">
        <f>Data!CE9</f>
        <v>90</v>
      </c>
      <c r="G32" s="141">
        <f>Data!CY9</f>
        <v>0</v>
      </c>
      <c r="H32" s="142">
        <f>SUM(C32:G32)</f>
        <v>61633</v>
      </c>
      <c r="W32" s="145"/>
    </row>
    <row r="33" spans="2:23">
      <c r="B33" s="130" t="s">
        <v>43</v>
      </c>
      <c r="C33" s="141">
        <f>Data!X9</f>
        <v>16967</v>
      </c>
      <c r="D33" s="141">
        <f>Data!AR9</f>
        <v>10118</v>
      </c>
      <c r="E33" s="141">
        <f>Data!BL9</f>
        <v>1067</v>
      </c>
      <c r="F33" s="141">
        <f>Data!CF9</f>
        <v>6</v>
      </c>
      <c r="G33" s="141">
        <f>Data!CZ9</f>
        <v>0</v>
      </c>
      <c r="H33" s="142">
        <f t="shared" ref="H33:H52" si="0">SUM(C33:G33)</f>
        <v>28158</v>
      </c>
      <c r="W33" s="145"/>
    </row>
    <row r="34" spans="2:23">
      <c r="B34" s="130" t="s">
        <v>44</v>
      </c>
      <c r="C34" s="141">
        <f>Data!Y9</f>
        <v>4970</v>
      </c>
      <c r="D34" s="141">
        <f>Data!AS9</f>
        <v>1436</v>
      </c>
      <c r="E34" s="141">
        <f>Data!BM9</f>
        <v>164</v>
      </c>
      <c r="F34" s="141">
        <f>Data!CG9</f>
        <v>0</v>
      </c>
      <c r="G34" s="141">
        <f>Data!DA9</f>
        <v>0</v>
      </c>
      <c r="H34" s="142">
        <f t="shared" si="0"/>
        <v>6570</v>
      </c>
      <c r="W34" s="145"/>
    </row>
    <row r="35" spans="2:23">
      <c r="B35" s="130" t="s">
        <v>45</v>
      </c>
      <c r="C35" s="141">
        <f>Data!Z9</f>
        <v>745</v>
      </c>
      <c r="D35" s="141">
        <f>Data!AT9</f>
        <v>4705</v>
      </c>
      <c r="E35" s="141">
        <f>Data!BN9</f>
        <v>6720</v>
      </c>
      <c r="F35" s="141">
        <f>Data!CH9</f>
        <v>796</v>
      </c>
      <c r="G35" s="141">
        <f>Data!DB9</f>
        <v>0</v>
      </c>
      <c r="H35" s="142">
        <f t="shared" si="0"/>
        <v>12966</v>
      </c>
      <c r="W35" s="145"/>
    </row>
    <row r="36" spans="2:23">
      <c r="B36" s="130" t="s">
        <v>46</v>
      </c>
      <c r="C36" s="141">
        <f>Data!AA9</f>
        <v>0</v>
      </c>
      <c r="D36" s="141">
        <f>Data!AU9</f>
        <v>0</v>
      </c>
      <c r="E36" s="141">
        <f>Data!BO9</f>
        <v>0</v>
      </c>
      <c r="F36" s="141">
        <f>Data!CI9</f>
        <v>0</v>
      </c>
      <c r="G36" s="141">
        <f>Data!DC9</f>
        <v>0</v>
      </c>
      <c r="H36" s="142">
        <f t="shared" si="0"/>
        <v>0</v>
      </c>
      <c r="W36" s="145"/>
    </row>
    <row r="37" spans="2:23">
      <c r="B37" s="130" t="s">
        <v>47</v>
      </c>
      <c r="C37" s="141">
        <f>Data!AB9</f>
        <v>3799</v>
      </c>
      <c r="D37" s="141">
        <f>Data!AV9</f>
        <v>11377</v>
      </c>
      <c r="E37" s="141">
        <f>Data!BP9</f>
        <v>1768</v>
      </c>
      <c r="F37" s="141">
        <f>Data!CJ9</f>
        <v>0</v>
      </c>
      <c r="G37" s="141">
        <f>Data!DD9</f>
        <v>0</v>
      </c>
      <c r="H37" s="142">
        <f t="shared" si="0"/>
        <v>16944</v>
      </c>
      <c r="W37" s="145"/>
    </row>
    <row r="38" spans="2:23">
      <c r="B38" s="130" t="s">
        <v>48</v>
      </c>
      <c r="C38" s="141">
        <f>Data!AC9</f>
        <v>57</v>
      </c>
      <c r="D38" s="141">
        <f>Data!AW9</f>
        <v>330</v>
      </c>
      <c r="E38" s="141">
        <f>Data!BQ9</f>
        <v>0</v>
      </c>
      <c r="F38" s="141">
        <f>Data!CK9</f>
        <v>0</v>
      </c>
      <c r="G38" s="141">
        <f>Data!DE9</f>
        <v>0</v>
      </c>
      <c r="H38" s="142">
        <f t="shared" si="0"/>
        <v>387</v>
      </c>
      <c r="W38" s="145"/>
    </row>
    <row r="39" spans="2:23">
      <c r="B39" s="130" t="s">
        <v>49</v>
      </c>
      <c r="C39" s="141">
        <f>Data!AD9</f>
        <v>0</v>
      </c>
      <c r="D39" s="141">
        <f>Data!AX9</f>
        <v>0</v>
      </c>
      <c r="E39" s="141">
        <f>Data!BR9</f>
        <v>0</v>
      </c>
      <c r="F39" s="141">
        <f>Data!CL9</f>
        <v>0</v>
      </c>
      <c r="G39" s="141">
        <f>Data!DF9</f>
        <v>0</v>
      </c>
      <c r="H39" s="142">
        <f t="shared" si="0"/>
        <v>0</v>
      </c>
      <c r="W39" s="145"/>
    </row>
    <row r="40" spans="2:23">
      <c r="B40" s="130" t="s">
        <v>50</v>
      </c>
      <c r="C40" s="141">
        <f>Data!AE9</f>
        <v>289</v>
      </c>
      <c r="D40" s="141">
        <f>Data!AY9</f>
        <v>152</v>
      </c>
      <c r="E40" s="141">
        <f>Data!BS9</f>
        <v>0</v>
      </c>
      <c r="F40" s="141">
        <f>Data!CM9</f>
        <v>0</v>
      </c>
      <c r="G40" s="141">
        <f>Data!DG9</f>
        <v>0</v>
      </c>
      <c r="H40" s="142">
        <f t="shared" si="0"/>
        <v>441</v>
      </c>
      <c r="W40" s="145"/>
    </row>
    <row r="41" spans="2:23">
      <c r="B41" s="130" t="s">
        <v>51</v>
      </c>
      <c r="C41" s="141">
        <f>Data!AF9</f>
        <v>0</v>
      </c>
      <c r="D41" s="141">
        <f>Data!AZ9</f>
        <v>0</v>
      </c>
      <c r="E41" s="141">
        <f>Data!BT9</f>
        <v>0</v>
      </c>
      <c r="F41" s="141">
        <f>Data!CN9</f>
        <v>0</v>
      </c>
      <c r="G41" s="141">
        <f>Data!DH9</f>
        <v>0</v>
      </c>
      <c r="H41" s="142">
        <f t="shared" si="0"/>
        <v>0</v>
      </c>
      <c r="W41" s="145"/>
    </row>
    <row r="42" spans="2:23">
      <c r="B42" s="130" t="s">
        <v>52</v>
      </c>
      <c r="C42" s="141">
        <f>Data!AG9</f>
        <v>0</v>
      </c>
      <c r="D42" s="141">
        <f>Data!BA9</f>
        <v>0</v>
      </c>
      <c r="E42" s="141">
        <f>Data!BU9</f>
        <v>0</v>
      </c>
      <c r="F42" s="141">
        <f>Data!CO9</f>
        <v>0</v>
      </c>
      <c r="G42" s="141">
        <f>Data!DI9</f>
        <v>0</v>
      </c>
      <c r="H42" s="142">
        <f t="shared" si="0"/>
        <v>0</v>
      </c>
      <c r="W42" s="145"/>
    </row>
    <row r="43" spans="2:23">
      <c r="B43" s="130" t="s">
        <v>53</v>
      </c>
      <c r="C43" s="141">
        <f>Data!AH9</f>
        <v>0</v>
      </c>
      <c r="D43" s="141">
        <f>Data!BB9</f>
        <v>0</v>
      </c>
      <c r="E43" s="141">
        <f>Data!BV9</f>
        <v>0</v>
      </c>
      <c r="F43" s="141">
        <f>Data!CP9</f>
        <v>0</v>
      </c>
      <c r="G43" s="141">
        <f>Data!DJ9</f>
        <v>0</v>
      </c>
      <c r="H43" s="142">
        <f t="shared" si="0"/>
        <v>0</v>
      </c>
      <c r="W43" s="145"/>
    </row>
    <row r="44" spans="2:23">
      <c r="B44" s="130" t="s">
        <v>54</v>
      </c>
      <c r="C44" s="141">
        <f>Data!AI9</f>
        <v>0</v>
      </c>
      <c r="D44" s="141">
        <f>Data!BC9</f>
        <v>0</v>
      </c>
      <c r="E44" s="141">
        <f>Data!BW9</f>
        <v>0</v>
      </c>
      <c r="F44" s="141">
        <f>Data!CQ9</f>
        <v>0</v>
      </c>
      <c r="G44" s="141">
        <f>Data!DK9</f>
        <v>0</v>
      </c>
      <c r="H44" s="142">
        <f t="shared" si="0"/>
        <v>0</v>
      </c>
      <c r="W44" s="145"/>
    </row>
    <row r="45" spans="2:23">
      <c r="B45" s="130" t="s">
        <v>55</v>
      </c>
      <c r="C45" s="141">
        <f>Data!AJ9</f>
        <v>2649</v>
      </c>
      <c r="D45" s="141">
        <f>Data!BD9</f>
        <v>3164</v>
      </c>
      <c r="E45" s="141">
        <f>Data!BX9</f>
        <v>2556</v>
      </c>
      <c r="F45" s="141">
        <f>Data!CR9</f>
        <v>0</v>
      </c>
      <c r="G45" s="141">
        <f>Data!DL9</f>
        <v>0</v>
      </c>
      <c r="H45" s="142">
        <f t="shared" si="0"/>
        <v>8369</v>
      </c>
      <c r="W45" s="145"/>
    </row>
    <row r="46" spans="2:23">
      <c r="B46" s="130" t="s">
        <v>56</v>
      </c>
      <c r="C46" s="141">
        <f>Data!AK9</f>
        <v>0</v>
      </c>
      <c r="D46" s="141">
        <f>Data!BE9</f>
        <v>0</v>
      </c>
      <c r="E46" s="141">
        <f>Data!BY9</f>
        <v>0</v>
      </c>
      <c r="F46" s="141">
        <f>Data!CS9</f>
        <v>0</v>
      </c>
      <c r="G46" s="141">
        <f>Data!DM9</f>
        <v>0</v>
      </c>
      <c r="H46" s="142">
        <f t="shared" si="0"/>
        <v>0</v>
      </c>
      <c r="W46" s="145"/>
    </row>
    <row r="47" spans="2:23">
      <c r="B47" s="130" t="s">
        <v>57</v>
      </c>
      <c r="C47" s="141">
        <f>Data!AL9</f>
        <v>5190</v>
      </c>
      <c r="D47" s="141">
        <f>Data!BF9</f>
        <v>17075</v>
      </c>
      <c r="E47" s="141">
        <f>Data!BZ9</f>
        <v>8415</v>
      </c>
      <c r="F47" s="141">
        <f>Data!CT9</f>
        <v>500</v>
      </c>
      <c r="G47" s="141">
        <f>Data!DN9</f>
        <v>0</v>
      </c>
      <c r="H47" s="142">
        <f t="shared" si="0"/>
        <v>31180</v>
      </c>
      <c r="W47" s="145"/>
    </row>
    <row r="48" spans="2:23">
      <c r="B48" s="130" t="s">
        <v>58</v>
      </c>
      <c r="C48" s="141">
        <f>Data!AM9</f>
        <v>0</v>
      </c>
      <c r="D48" s="141">
        <f>Data!BG9</f>
        <v>0</v>
      </c>
      <c r="E48" s="141">
        <f>Data!CA9</f>
        <v>0</v>
      </c>
      <c r="F48" s="141">
        <f>Data!CU9</f>
        <v>0</v>
      </c>
      <c r="G48" s="141">
        <f>Data!DO9</f>
        <v>0</v>
      </c>
      <c r="H48" s="142">
        <f t="shared" si="0"/>
        <v>0</v>
      </c>
      <c r="W48" s="145"/>
    </row>
    <row r="49" spans="2:23">
      <c r="B49" s="130" t="s">
        <v>59</v>
      </c>
      <c r="C49" s="141">
        <f>Data!AN9</f>
        <v>0</v>
      </c>
      <c r="D49" s="141">
        <f>Data!BH9</f>
        <v>492</v>
      </c>
      <c r="E49" s="141">
        <f>Data!CB9</f>
        <v>0</v>
      </c>
      <c r="F49" s="141">
        <f>Data!CV9</f>
        <v>0</v>
      </c>
      <c r="G49" s="141">
        <f>Data!DP9</f>
        <v>0</v>
      </c>
      <c r="H49" s="142">
        <f t="shared" si="0"/>
        <v>492</v>
      </c>
      <c r="W49" s="145"/>
    </row>
    <row r="50" spans="2:23">
      <c r="B50" s="130" t="s">
        <v>60</v>
      </c>
      <c r="C50" s="141">
        <f>Data!AO9</f>
        <v>756</v>
      </c>
      <c r="D50" s="141">
        <f>Data!BI9</f>
        <v>2337</v>
      </c>
      <c r="E50" s="141">
        <f>Data!CC9</f>
        <v>867</v>
      </c>
      <c r="F50" s="141">
        <f>Data!CW9</f>
        <v>0</v>
      </c>
      <c r="G50" s="141">
        <f>Data!DQ9</f>
        <v>0</v>
      </c>
      <c r="H50" s="142">
        <f t="shared" si="0"/>
        <v>3960</v>
      </c>
      <c r="W50" s="145"/>
    </row>
    <row r="51" spans="2:23">
      <c r="B51" s="130" t="s">
        <v>0</v>
      </c>
      <c r="C51" s="141">
        <f>Data!AP9</f>
        <v>1101</v>
      </c>
      <c r="D51" s="141">
        <f>Data!BJ9</f>
        <v>32814</v>
      </c>
      <c r="E51" s="141">
        <f>Data!CD9</f>
        <v>5922</v>
      </c>
      <c r="F51" s="141">
        <f>Data!CX9</f>
        <v>875</v>
      </c>
      <c r="G51" s="141">
        <f>Data!DR9</f>
        <v>0</v>
      </c>
      <c r="H51" s="142">
        <f t="shared" si="0"/>
        <v>40712</v>
      </c>
      <c r="W51" s="145"/>
    </row>
    <row r="52" spans="2:23">
      <c r="B52" s="143" t="s">
        <v>33</v>
      </c>
      <c r="C52" s="142">
        <f>SUM(C32:C51)</f>
        <v>77373</v>
      </c>
      <c r="D52" s="142">
        <f>SUM(D32:D51)</f>
        <v>98674</v>
      </c>
      <c r="E52" s="142">
        <f>SUM(E32:E51)</f>
        <v>33498</v>
      </c>
      <c r="F52" s="142">
        <f>SUM(F32:F51)</f>
        <v>2267</v>
      </c>
      <c r="G52" s="142">
        <f>SUM(G32:G51)</f>
        <v>0</v>
      </c>
      <c r="H52" s="142">
        <f t="shared" si="0"/>
        <v>211812</v>
      </c>
    </row>
    <row r="53" spans="2:23">
      <c r="B53" s="144"/>
      <c r="C53" s="145"/>
      <c r="D53" s="145"/>
      <c r="E53" s="145"/>
      <c r="F53" s="145"/>
      <c r="G53" s="145"/>
      <c r="H53" s="145"/>
    </row>
    <row r="54" spans="2:23" ht="13.5" customHeight="1">
      <c r="B54" s="308"/>
      <c r="D54" s="390" t="s">
        <v>22</v>
      </c>
      <c r="E54" s="390"/>
      <c r="F54" s="390"/>
      <c r="G54" s="309" t="s">
        <v>23</v>
      </c>
      <c r="H54" s="309" t="s">
        <v>24</v>
      </c>
    </row>
    <row r="55" spans="2:23">
      <c r="B55" s="388" t="s">
        <v>953</v>
      </c>
      <c r="C55" s="389"/>
      <c r="D55" s="384" t="str">
        <f>Data!T9</f>
        <v>Cindy Strawn</v>
      </c>
      <c r="E55" s="384"/>
      <c r="F55" s="384"/>
      <c r="G55" s="310" t="str">
        <f>Data!U9</f>
        <v>903-566-7222</v>
      </c>
      <c r="H55" s="311" t="str">
        <f>Data!V9</f>
        <v>cstrawn@uttyler.edu</v>
      </c>
    </row>
    <row r="56" spans="2:23" ht="13.5" customHeight="1">
      <c r="B56" s="308"/>
      <c r="C56" s="308"/>
      <c r="D56" s="308"/>
      <c r="E56" s="308"/>
      <c r="F56" s="308"/>
      <c r="G56" s="308"/>
      <c r="H56" s="298"/>
    </row>
    <row r="57" spans="2:23">
      <c r="B57" s="117" t="s">
        <v>9</v>
      </c>
    </row>
    <row r="58" spans="2:23" ht="31.5" customHeight="1">
      <c r="B58" s="391" t="s">
        <v>39</v>
      </c>
      <c r="C58" s="391"/>
      <c r="D58" s="391"/>
      <c r="E58" s="391"/>
      <c r="F58" s="391"/>
      <c r="G58" s="391"/>
      <c r="H58" s="321"/>
    </row>
    <row r="59" spans="2:23" ht="8.25" customHeight="1" thickBot="1">
      <c r="B59" s="320"/>
    </row>
    <row r="60" spans="2:23" ht="14.4" thickBot="1">
      <c r="B60" s="124" t="s">
        <v>31</v>
      </c>
      <c r="C60" s="125" t="s">
        <v>25</v>
      </c>
      <c r="D60" s="125" t="s">
        <v>26</v>
      </c>
      <c r="E60" s="125" t="s">
        <v>27</v>
      </c>
      <c r="F60" s="125" t="s">
        <v>28</v>
      </c>
      <c r="G60" s="125" t="s">
        <v>29</v>
      </c>
      <c r="H60" s="126" t="s">
        <v>30</v>
      </c>
    </row>
    <row r="61" spans="2:23">
      <c r="B61" s="128" t="str">
        <f>$B$32</f>
        <v>Liberal Arts</v>
      </c>
      <c r="C61" s="322">
        <f>Data!DS9</f>
        <v>2265426.0869307732</v>
      </c>
      <c r="D61" s="322">
        <f>Data!EM9</f>
        <v>1216365.2386747152</v>
      </c>
      <c r="E61" s="322">
        <f>Data!FG9</f>
        <v>1346943.0854101179</v>
      </c>
      <c r="F61" s="322">
        <f>Data!GA9</f>
        <v>26193.041329935008</v>
      </c>
      <c r="G61" s="322">
        <f>Data!GU9</f>
        <v>0</v>
      </c>
      <c r="H61" s="323">
        <f>SUM(C61:G61)</f>
        <v>4854927.4523455417</v>
      </c>
    </row>
    <row r="62" spans="2:23">
      <c r="B62" s="128" t="str">
        <f>$B$33</f>
        <v>Science</v>
      </c>
      <c r="C62" s="322">
        <f>Data!DT9</f>
        <v>865660.95544913399</v>
      </c>
      <c r="D62" s="322">
        <f>Data!EN9</f>
        <v>1149108.8883836078</v>
      </c>
      <c r="E62" s="322">
        <f>Data!FH9</f>
        <v>617668.76972534729</v>
      </c>
      <c r="F62" s="322">
        <f>Data!GB9</f>
        <v>500.36470588235295</v>
      </c>
      <c r="G62" s="322">
        <f>Data!GV9</f>
        <v>0</v>
      </c>
      <c r="H62" s="142">
        <f t="shared" ref="H62:H81" si="1">SUM(C62:G62)</f>
        <v>2632938.9782639719</v>
      </c>
    </row>
    <row r="63" spans="2:23">
      <c r="B63" s="128" t="str">
        <f>$B$34</f>
        <v>Fine Arts</v>
      </c>
      <c r="C63" s="322">
        <f>Data!DU9</f>
        <v>418560.80545453879</v>
      </c>
      <c r="D63" s="322">
        <f>Data!EO9</f>
        <v>336119.94427924976</v>
      </c>
      <c r="E63" s="322">
        <f>Data!FI9</f>
        <v>87924.204135929846</v>
      </c>
      <c r="F63" s="322">
        <f>Data!GC9</f>
        <v>0</v>
      </c>
      <c r="G63" s="322">
        <f>Data!GW9</f>
        <v>0</v>
      </c>
      <c r="H63" s="142">
        <f t="shared" si="1"/>
        <v>842604.95386971836</v>
      </c>
    </row>
    <row r="64" spans="2:23">
      <c r="B64" s="128" t="str">
        <f>$B$35</f>
        <v>Teacher Education</v>
      </c>
      <c r="C64" s="322">
        <f>Data!DV9</f>
        <v>90831.555028369563</v>
      </c>
      <c r="D64" s="322">
        <f>Data!EP9</f>
        <v>368047.80067555158</v>
      </c>
      <c r="E64" s="322">
        <f>Data!FJ9</f>
        <v>668470.19340919459</v>
      </c>
      <c r="F64" s="322">
        <f>Data!GD9</f>
        <v>165130.42694193061</v>
      </c>
      <c r="G64" s="322">
        <f>Data!GX9</f>
        <v>0</v>
      </c>
      <c r="H64" s="142">
        <f t="shared" si="1"/>
        <v>1292479.9760550463</v>
      </c>
    </row>
    <row r="65" spans="2:8">
      <c r="B65" s="128" t="str">
        <f>$B$36</f>
        <v>Agriculture</v>
      </c>
      <c r="C65" s="322">
        <f>Data!DW9</f>
        <v>0</v>
      </c>
      <c r="D65" s="322">
        <f>Data!EQ9</f>
        <v>0</v>
      </c>
      <c r="E65" s="322">
        <f>Data!FK9</f>
        <v>0</v>
      </c>
      <c r="F65" s="322">
        <f>Data!GE9</f>
        <v>0</v>
      </c>
      <c r="G65" s="322">
        <f>Data!GY9</f>
        <v>0</v>
      </c>
      <c r="H65" s="142">
        <f t="shared" si="1"/>
        <v>0</v>
      </c>
    </row>
    <row r="66" spans="2:8">
      <c r="B66" s="128" t="str">
        <f>$B$37</f>
        <v>Engineering</v>
      </c>
      <c r="C66" s="322">
        <f>Data!DX9</f>
        <v>527972.50829102076</v>
      </c>
      <c r="D66" s="322">
        <f>Data!ER9</f>
        <v>1975064.7346642914</v>
      </c>
      <c r="E66" s="322">
        <f>Data!FL9</f>
        <v>764781.11774087371</v>
      </c>
      <c r="F66" s="322">
        <f>Data!GF9</f>
        <v>0</v>
      </c>
      <c r="G66" s="322">
        <f>Data!GZ9</f>
        <v>0</v>
      </c>
      <c r="H66" s="142">
        <f t="shared" si="1"/>
        <v>3267818.3606961858</v>
      </c>
    </row>
    <row r="67" spans="2:8">
      <c r="B67" s="128" t="str">
        <f>$B$38</f>
        <v>Home Economics</v>
      </c>
      <c r="C67" s="322">
        <f>Data!DY9</f>
        <v>1083.2565754042487</v>
      </c>
      <c r="D67" s="322">
        <f>Data!ES9</f>
        <v>6092.5576538447631</v>
      </c>
      <c r="E67" s="322">
        <f>Data!FM9</f>
        <v>0</v>
      </c>
      <c r="F67" s="322">
        <f>Data!GG9</f>
        <v>0</v>
      </c>
      <c r="G67" s="322">
        <f>Data!HA9</f>
        <v>0</v>
      </c>
      <c r="H67" s="142">
        <f t="shared" si="1"/>
        <v>7175.814229249012</v>
      </c>
    </row>
    <row r="68" spans="2:8">
      <c r="B68" s="128" t="str">
        <f>$B$39</f>
        <v>Law</v>
      </c>
      <c r="C68" s="322">
        <f>Data!DZ9</f>
        <v>0</v>
      </c>
      <c r="D68" s="322">
        <f>Data!ET9</f>
        <v>0</v>
      </c>
      <c r="E68" s="322">
        <f>Data!FN9</f>
        <v>0</v>
      </c>
      <c r="F68" s="322">
        <f>Data!GH9</f>
        <v>0</v>
      </c>
      <c r="G68" s="322">
        <f>Data!HB9</f>
        <v>0</v>
      </c>
      <c r="H68" s="142">
        <f t="shared" si="1"/>
        <v>0</v>
      </c>
    </row>
    <row r="69" spans="2:8">
      <c r="B69" s="128" t="str">
        <f>$B$40</f>
        <v>Social Service</v>
      </c>
      <c r="C69" s="322">
        <f>Data!EA9</f>
        <v>60371.174851190473</v>
      </c>
      <c r="D69" s="322">
        <f>Data!EU9</f>
        <v>52455.575148809512</v>
      </c>
      <c r="E69" s="322">
        <f>Data!FO9</f>
        <v>0</v>
      </c>
      <c r="F69" s="322">
        <f>Data!GI9</f>
        <v>0</v>
      </c>
      <c r="G69" s="322">
        <f>Data!HC9</f>
        <v>0</v>
      </c>
      <c r="H69" s="142">
        <f t="shared" si="1"/>
        <v>112826.74999999999</v>
      </c>
    </row>
    <row r="70" spans="2:8">
      <c r="B70" s="128" t="str">
        <f>$B$41</f>
        <v>Library Science</v>
      </c>
      <c r="C70" s="322">
        <f>Data!EB9</f>
        <v>0</v>
      </c>
      <c r="D70" s="322">
        <f>Data!EV9</f>
        <v>0</v>
      </c>
      <c r="E70" s="322">
        <f>Data!FP9</f>
        <v>0</v>
      </c>
      <c r="F70" s="322">
        <f>Data!GJ9</f>
        <v>0</v>
      </c>
      <c r="G70" s="322">
        <f>Data!HD9</f>
        <v>0</v>
      </c>
      <c r="H70" s="142">
        <f t="shared" si="1"/>
        <v>0</v>
      </c>
    </row>
    <row r="71" spans="2:8">
      <c r="B71" s="128" t="str">
        <f>$B$42</f>
        <v>Veterinary Science</v>
      </c>
      <c r="C71" s="322">
        <f>Data!EC9</f>
        <v>0</v>
      </c>
      <c r="D71" s="322">
        <f>Data!EW9</f>
        <v>0</v>
      </c>
      <c r="E71" s="322">
        <f>Data!FQ9</f>
        <v>0</v>
      </c>
      <c r="F71" s="322">
        <f>Data!GK9</f>
        <v>0</v>
      </c>
      <c r="G71" s="322">
        <f>Data!HE9</f>
        <v>0</v>
      </c>
      <c r="H71" s="142">
        <f t="shared" si="1"/>
        <v>0</v>
      </c>
    </row>
    <row r="72" spans="2:8">
      <c r="B72" s="128" t="str">
        <f>$B$43</f>
        <v>Vocational Training</v>
      </c>
      <c r="C72" s="322">
        <f>Data!ED9</f>
        <v>0</v>
      </c>
      <c r="D72" s="322">
        <f>Data!EX9</f>
        <v>0</v>
      </c>
      <c r="E72" s="322">
        <f>Data!FR9</f>
        <v>0</v>
      </c>
      <c r="F72" s="322">
        <f>Data!GL9</f>
        <v>0</v>
      </c>
      <c r="G72" s="322">
        <f>Data!HF9</f>
        <v>0</v>
      </c>
      <c r="H72" s="142">
        <f t="shared" si="1"/>
        <v>0</v>
      </c>
    </row>
    <row r="73" spans="2:8">
      <c r="B73" s="128" t="str">
        <f>$B$44</f>
        <v>Physical Training</v>
      </c>
      <c r="C73" s="322">
        <f>Data!EE9</f>
        <v>0</v>
      </c>
      <c r="D73" s="322">
        <f>Data!EY9</f>
        <v>0</v>
      </c>
      <c r="E73" s="322">
        <f>Data!FS9</f>
        <v>0</v>
      </c>
      <c r="F73" s="322">
        <f>Data!GM9</f>
        <v>0</v>
      </c>
      <c r="G73" s="322">
        <f>Data!HG9</f>
        <v>0</v>
      </c>
      <c r="H73" s="142">
        <f t="shared" si="1"/>
        <v>0</v>
      </c>
    </row>
    <row r="74" spans="2:8">
      <c r="B74" s="128" t="str">
        <f>$B$45</f>
        <v>Health Services</v>
      </c>
      <c r="C74" s="322">
        <f>Data!EF9</f>
        <v>206751.29997627888</v>
      </c>
      <c r="D74" s="322">
        <f>Data!EZ9</f>
        <v>263938.60125914653</v>
      </c>
      <c r="E74" s="322">
        <f>Data!FT9</f>
        <v>567289.94262899272</v>
      </c>
      <c r="F74" s="322">
        <f>Data!GN9</f>
        <v>0</v>
      </c>
      <c r="G74" s="322">
        <f>Data!HH9</f>
        <v>0</v>
      </c>
      <c r="H74" s="142">
        <f t="shared" si="1"/>
        <v>1037979.8438644181</v>
      </c>
    </row>
    <row r="75" spans="2:8">
      <c r="B75" s="128" t="str">
        <f>$B$46</f>
        <v>Pharmacy</v>
      </c>
      <c r="C75" s="322">
        <f>Data!EG9</f>
        <v>0</v>
      </c>
      <c r="D75" s="322">
        <f>Data!FA9</f>
        <v>0</v>
      </c>
      <c r="E75" s="322">
        <f>Data!FU9</f>
        <v>0</v>
      </c>
      <c r="F75" s="322">
        <f>Data!GO9</f>
        <v>0</v>
      </c>
      <c r="G75" s="322">
        <f>Data!HI9</f>
        <v>0</v>
      </c>
      <c r="H75" s="142">
        <f t="shared" si="1"/>
        <v>0</v>
      </c>
    </row>
    <row r="76" spans="2:8">
      <c r="B76" s="128" t="str">
        <f>$B$47</f>
        <v>Business Administration</v>
      </c>
      <c r="C76" s="322">
        <f>Data!EH9</f>
        <v>566744.39977837913</v>
      </c>
      <c r="D76" s="322">
        <f>Data!FB9</f>
        <v>2415475.2756212545</v>
      </c>
      <c r="E76" s="322">
        <f>Data!FV9</f>
        <v>1652813.4151881309</v>
      </c>
      <c r="F76" s="322">
        <f>Data!GP9</f>
        <v>304484.21114142181</v>
      </c>
      <c r="G76" s="322">
        <f>Data!HJ9</f>
        <v>0</v>
      </c>
      <c r="H76" s="142">
        <f t="shared" si="1"/>
        <v>4939517.3017291864</v>
      </c>
    </row>
    <row r="77" spans="2:8">
      <c r="B77" s="128" t="str">
        <f>$B$48</f>
        <v>Optometry</v>
      </c>
      <c r="C77" s="322">
        <f>Data!EI9</f>
        <v>0</v>
      </c>
      <c r="D77" s="322">
        <f>Data!FC9</f>
        <v>0</v>
      </c>
      <c r="E77" s="322">
        <f>Data!FW9</f>
        <v>0</v>
      </c>
      <c r="F77" s="322">
        <f>Data!GQ9</f>
        <v>0</v>
      </c>
      <c r="G77" s="322">
        <f>Data!HK9</f>
        <v>0</v>
      </c>
      <c r="H77" s="142">
        <f t="shared" si="1"/>
        <v>0</v>
      </c>
    </row>
    <row r="78" spans="2:8">
      <c r="B78" s="128" t="str">
        <f>$B$49</f>
        <v>Teacher Ed-Practice Teaching</v>
      </c>
      <c r="C78" s="322">
        <f>Data!EJ9</f>
        <v>0</v>
      </c>
      <c r="D78" s="322">
        <f>Data!FD9</f>
        <v>43880.008062709967</v>
      </c>
      <c r="E78" s="322">
        <f>Data!FX9</f>
        <v>0</v>
      </c>
      <c r="F78" s="322">
        <f>Data!GR9</f>
        <v>0</v>
      </c>
      <c r="G78" s="322">
        <f>Data!HL9</f>
        <v>0</v>
      </c>
      <c r="H78" s="142">
        <f t="shared" si="1"/>
        <v>43880.008062709967</v>
      </c>
    </row>
    <row r="79" spans="2:8">
      <c r="B79" s="128" t="str">
        <f>$B$50</f>
        <v>Technology</v>
      </c>
      <c r="C79" s="322">
        <f>Data!EK9</f>
        <v>107895.47512649704</v>
      </c>
      <c r="D79" s="322">
        <f>Data!FE9</f>
        <v>324081.56454483169</v>
      </c>
      <c r="E79" s="322">
        <f>Data!FY9</f>
        <v>167077.41840940923</v>
      </c>
      <c r="F79" s="322">
        <f>Data!GS9</f>
        <v>0</v>
      </c>
      <c r="G79" s="322">
        <f>Data!HM9</f>
        <v>0</v>
      </c>
      <c r="H79" s="142">
        <f t="shared" si="1"/>
        <v>599054.45808073797</v>
      </c>
    </row>
    <row r="80" spans="2:8">
      <c r="B80" s="128" t="str">
        <f>$B$51</f>
        <v>Nursing</v>
      </c>
      <c r="C80" s="322">
        <f>Data!EL9</f>
        <v>73166.499874296074</v>
      </c>
      <c r="D80" s="322">
        <f>Data!FF9</f>
        <v>3624476.1434598863</v>
      </c>
      <c r="E80" s="322">
        <f>Data!FZ9</f>
        <v>1255811.5163200423</v>
      </c>
      <c r="F80" s="322">
        <f>Data!GT9</f>
        <v>432525.82968007983</v>
      </c>
      <c r="G80" s="322">
        <f>Data!HN9</f>
        <v>0</v>
      </c>
      <c r="H80" s="142">
        <f t="shared" si="1"/>
        <v>5385979.9893343039</v>
      </c>
    </row>
    <row r="81" spans="2:8">
      <c r="B81" s="131" t="str">
        <f>$B$52</f>
        <v>Totals</v>
      </c>
      <c r="C81" s="323">
        <f>SUM(C61:C80)</f>
        <v>5184464.0173358824</v>
      </c>
      <c r="D81" s="323">
        <f>SUM(D61:D80)</f>
        <v>11775106.332427898</v>
      </c>
      <c r="E81" s="323">
        <f>SUM(E61:E80)</f>
        <v>7128779.6629680376</v>
      </c>
      <c r="F81" s="323">
        <f>SUM(F61:F80)</f>
        <v>928833.87379924953</v>
      </c>
      <c r="G81" s="323">
        <f>SUM(G61:G80)</f>
        <v>0</v>
      </c>
      <c r="H81" s="323">
        <f t="shared" si="1"/>
        <v>25017183.88653107</v>
      </c>
    </row>
    <row r="82" spans="2:8">
      <c r="B82" s="144"/>
      <c r="C82" s="324"/>
      <c r="D82" s="324"/>
      <c r="E82" s="324"/>
      <c r="F82" s="324"/>
      <c r="G82" s="324"/>
      <c r="H82" s="325"/>
    </row>
    <row r="83" spans="2:8" ht="13.5" customHeight="1">
      <c r="B83" s="308"/>
      <c r="D83" s="390" t="s">
        <v>22</v>
      </c>
      <c r="E83" s="390"/>
      <c r="F83" s="390"/>
      <c r="G83" s="309" t="s">
        <v>23</v>
      </c>
      <c r="H83" s="309" t="s">
        <v>24</v>
      </c>
    </row>
    <row r="84" spans="2:8">
      <c r="B84" s="388" t="s">
        <v>38</v>
      </c>
      <c r="C84" s="389"/>
      <c r="D84" s="384" t="str">
        <f>Data!T9</f>
        <v>Cindy Strawn</v>
      </c>
      <c r="E84" s="384"/>
      <c r="F84" s="384"/>
      <c r="G84" s="310" t="str">
        <f>Data!U9</f>
        <v>903-566-7222</v>
      </c>
      <c r="H84" s="311" t="str">
        <f>Data!V9</f>
        <v>cstrawn@uttyler.edu</v>
      </c>
    </row>
    <row r="85" spans="2:8" ht="13.5" customHeight="1">
      <c r="B85" s="308"/>
      <c r="C85" s="308"/>
      <c r="D85" s="308"/>
      <c r="E85" s="308"/>
      <c r="F85" s="308"/>
      <c r="G85" s="308"/>
      <c r="H85" s="298"/>
    </row>
    <row r="86" spans="2:8">
      <c r="B86" s="120" t="s">
        <v>32</v>
      </c>
      <c r="C86" s="326"/>
      <c r="D86" s="326"/>
      <c r="E86" s="326"/>
      <c r="F86" s="326"/>
      <c r="G86" s="326"/>
      <c r="H86" s="122">
        <f>H13+H14</f>
        <v>72536511</v>
      </c>
    </row>
    <row r="87" spans="2:8" ht="42.75" customHeight="1">
      <c r="B87" s="382" t="s">
        <v>8</v>
      </c>
      <c r="C87" s="382"/>
      <c r="D87" s="382"/>
      <c r="E87" s="382"/>
      <c r="F87" s="382"/>
      <c r="G87" s="382"/>
      <c r="H87" s="321"/>
    </row>
    <row r="88" spans="2:8">
      <c r="B88" s="120" t="s">
        <v>5</v>
      </c>
      <c r="C88" s="327"/>
      <c r="D88" s="327"/>
      <c r="E88" s="327"/>
      <c r="F88" s="327"/>
      <c r="G88" s="327"/>
      <c r="H88" s="122"/>
    </row>
    <row r="89" spans="2:8" ht="98.25" customHeight="1" thickBot="1">
      <c r="B89" s="383" t="s">
        <v>228</v>
      </c>
      <c r="C89" s="383"/>
      <c r="D89" s="383"/>
      <c r="E89" s="383"/>
      <c r="F89" s="383"/>
      <c r="G89" s="383"/>
      <c r="H89" s="328"/>
    </row>
    <row r="90" spans="2:8" ht="14.4" thickBot="1">
      <c r="B90" s="124" t="s">
        <v>31</v>
      </c>
      <c r="C90" s="125" t="s">
        <v>25</v>
      </c>
      <c r="D90" s="125" t="s">
        <v>26</v>
      </c>
      <c r="E90" s="125" t="s">
        <v>27</v>
      </c>
      <c r="F90" s="125" t="s">
        <v>28</v>
      </c>
      <c r="G90" s="125" t="s">
        <v>29</v>
      </c>
      <c r="H90" s="126" t="s">
        <v>30</v>
      </c>
    </row>
    <row r="91" spans="2:8">
      <c r="B91" s="128" t="str">
        <f>$B$32</f>
        <v>Liberal Arts</v>
      </c>
      <c r="C91" s="329">
        <f>Data!HR9</f>
        <v>75907.409950838017</v>
      </c>
      <c r="D91" s="329">
        <f>Data!IL9</f>
        <v>27267.205229341424</v>
      </c>
      <c r="E91" s="329">
        <f>Data!JF9</f>
        <v>11184.496952119807</v>
      </c>
      <c r="F91" s="329">
        <f>Data!JZ9</f>
        <v>167.23786770074472</v>
      </c>
      <c r="G91" s="329">
        <f>Data!KT9</f>
        <v>0</v>
      </c>
      <c r="H91" s="134">
        <f t="shared" ref="H91:H111" si="2">SUM(C91:G91)</f>
        <v>114526.35</v>
      </c>
    </row>
    <row r="92" spans="2:8">
      <c r="B92" s="128" t="str">
        <f>$B$33</f>
        <v>Science</v>
      </c>
      <c r="C92" s="329">
        <f>Data!HS9</f>
        <v>145397.03679487179</v>
      </c>
      <c r="D92" s="329">
        <f>Data!IM9</f>
        <v>86705.205297961511</v>
      </c>
      <c r="E92" s="329">
        <f>Data!JG9</f>
        <v>9143.5514976205704</v>
      </c>
      <c r="F92" s="329">
        <f>Data!KA9</f>
        <v>51.416409546132542</v>
      </c>
      <c r="G92" s="329">
        <f>Data!KU9</f>
        <v>0</v>
      </c>
      <c r="H92" s="137">
        <f t="shared" si="2"/>
        <v>241297.21</v>
      </c>
    </row>
    <row r="93" spans="2:8">
      <c r="B93" s="128" t="str">
        <f>$B$34</f>
        <v>Fine Arts</v>
      </c>
      <c r="C93" s="329">
        <f>Data!HT9</f>
        <v>66256.461902587514</v>
      </c>
      <c r="D93" s="329">
        <f>Data!IN9</f>
        <v>19143.718167427702</v>
      </c>
      <c r="E93" s="329">
        <f>Data!JH9</f>
        <v>2186.329929984779</v>
      </c>
      <c r="F93" s="329">
        <f>Data!KB9</f>
        <v>0</v>
      </c>
      <c r="G93" s="329">
        <f>Data!KV9</f>
        <v>0</v>
      </c>
      <c r="H93" s="137">
        <f t="shared" si="2"/>
        <v>87586.510000000009</v>
      </c>
    </row>
    <row r="94" spans="2:8">
      <c r="B94" s="128" t="str">
        <f>$B$35</f>
        <v>Teacher Education</v>
      </c>
      <c r="C94" s="329">
        <f>Data!HU9</f>
        <v>0</v>
      </c>
      <c r="D94" s="329">
        <f>Data!IO9</f>
        <v>0</v>
      </c>
      <c r="E94" s="329">
        <f>Data!JI9</f>
        <v>0</v>
      </c>
      <c r="F94" s="329">
        <f>Data!KC9</f>
        <v>0</v>
      </c>
      <c r="G94" s="329">
        <f>Data!KW9</f>
        <v>0</v>
      </c>
      <c r="H94" s="137">
        <f t="shared" si="2"/>
        <v>0</v>
      </c>
    </row>
    <row r="95" spans="2:8">
      <c r="B95" s="128" t="str">
        <f>$B$36</f>
        <v>Agriculture</v>
      </c>
      <c r="C95" s="329">
        <f>Data!HV9</f>
        <v>0</v>
      </c>
      <c r="D95" s="329">
        <f>Data!IP9</f>
        <v>0</v>
      </c>
      <c r="E95" s="329">
        <f>Data!JJ9</f>
        <v>0</v>
      </c>
      <c r="F95" s="329">
        <f>Data!KD9</f>
        <v>0</v>
      </c>
      <c r="G95" s="329">
        <f>Data!KX9</f>
        <v>0</v>
      </c>
      <c r="H95" s="137">
        <f t="shared" si="2"/>
        <v>0</v>
      </c>
    </row>
    <row r="96" spans="2:8">
      <c r="B96" s="128" t="str">
        <f>$B$37</f>
        <v>Engineering</v>
      </c>
      <c r="C96" s="329">
        <f>Data!HW9</f>
        <v>58443.491793555237</v>
      </c>
      <c r="D96" s="329">
        <f>Data!IQ9</f>
        <v>175022.7970874646</v>
      </c>
      <c r="E96" s="329">
        <f>Data!JK9</f>
        <v>27198.761118980168</v>
      </c>
      <c r="F96" s="329">
        <f>Data!KE9</f>
        <v>0</v>
      </c>
      <c r="G96" s="329">
        <f>Data!KY9</f>
        <v>0</v>
      </c>
      <c r="H96" s="137">
        <f t="shared" si="2"/>
        <v>260665.05</v>
      </c>
    </row>
    <row r="97" spans="2:8">
      <c r="B97" s="128" t="str">
        <f>$B$38</f>
        <v>Home Economics</v>
      </c>
      <c r="C97" s="329">
        <f>Data!HX9</f>
        <v>0</v>
      </c>
      <c r="D97" s="329">
        <f>Data!IR9</f>
        <v>0</v>
      </c>
      <c r="E97" s="329">
        <f>Data!JL9</f>
        <v>0</v>
      </c>
      <c r="F97" s="329">
        <f>Data!KF9</f>
        <v>0</v>
      </c>
      <c r="G97" s="329">
        <f>Data!KZ9</f>
        <v>0</v>
      </c>
      <c r="H97" s="137">
        <f t="shared" si="2"/>
        <v>0</v>
      </c>
    </row>
    <row r="98" spans="2:8">
      <c r="B98" s="128" t="str">
        <f>$B$39</f>
        <v>Law</v>
      </c>
      <c r="C98" s="329">
        <f>Data!HY9</f>
        <v>0</v>
      </c>
      <c r="D98" s="329">
        <f>Data!IS9</f>
        <v>0</v>
      </c>
      <c r="E98" s="329">
        <f>Data!JM9</f>
        <v>0</v>
      </c>
      <c r="F98" s="329">
        <f>Data!KG9</f>
        <v>0</v>
      </c>
      <c r="G98" s="329">
        <f>Data!LA9</f>
        <v>0</v>
      </c>
      <c r="H98" s="137">
        <f t="shared" si="2"/>
        <v>0</v>
      </c>
    </row>
    <row r="99" spans="2:8">
      <c r="B99" s="128" t="str">
        <f>$B$40</f>
        <v>Social Service</v>
      </c>
      <c r="C99" s="329">
        <f>Data!HZ9</f>
        <v>0</v>
      </c>
      <c r="D99" s="329">
        <f>Data!IT9</f>
        <v>0</v>
      </c>
      <c r="E99" s="329">
        <f>Data!JN9</f>
        <v>0</v>
      </c>
      <c r="F99" s="329">
        <f>Data!KH9</f>
        <v>0</v>
      </c>
      <c r="G99" s="329">
        <f>Data!LB9</f>
        <v>0</v>
      </c>
      <c r="H99" s="137">
        <f t="shared" si="2"/>
        <v>0</v>
      </c>
    </row>
    <row r="100" spans="2:8">
      <c r="B100" s="128" t="str">
        <f>$B$41</f>
        <v>Library Science</v>
      </c>
      <c r="C100" s="329">
        <f>Data!IA9</f>
        <v>0</v>
      </c>
      <c r="D100" s="329">
        <f>Data!IU9</f>
        <v>0</v>
      </c>
      <c r="E100" s="329">
        <f>Data!JO9</f>
        <v>0</v>
      </c>
      <c r="F100" s="329">
        <f>Data!KI9</f>
        <v>0</v>
      </c>
      <c r="G100" s="329">
        <f>Data!LC9</f>
        <v>0</v>
      </c>
      <c r="H100" s="137">
        <f t="shared" si="2"/>
        <v>0</v>
      </c>
    </row>
    <row r="101" spans="2:8">
      <c r="B101" s="128" t="str">
        <f>$B$42</f>
        <v>Veterinary Science</v>
      </c>
      <c r="C101" s="329">
        <f>Data!IB9</f>
        <v>0</v>
      </c>
      <c r="D101" s="329">
        <f>Data!IV9</f>
        <v>0</v>
      </c>
      <c r="E101" s="329">
        <f>Data!JP9</f>
        <v>0</v>
      </c>
      <c r="F101" s="329">
        <f>Data!KJ9</f>
        <v>0</v>
      </c>
      <c r="G101" s="329">
        <f>Data!LD9</f>
        <v>0</v>
      </c>
      <c r="H101" s="137">
        <f t="shared" si="2"/>
        <v>0</v>
      </c>
    </row>
    <row r="102" spans="2:8">
      <c r="B102" s="128" t="str">
        <f>$B$43</f>
        <v>Vocational Training</v>
      </c>
      <c r="C102" s="329">
        <f>Data!IC9</f>
        <v>0</v>
      </c>
      <c r="D102" s="329">
        <f>Data!IW9</f>
        <v>0</v>
      </c>
      <c r="E102" s="329">
        <f>Data!JQ9</f>
        <v>0</v>
      </c>
      <c r="F102" s="329">
        <f>Data!KK9</f>
        <v>0</v>
      </c>
      <c r="G102" s="329">
        <f>Data!LE9</f>
        <v>0</v>
      </c>
      <c r="H102" s="137">
        <f t="shared" si="2"/>
        <v>0</v>
      </c>
    </row>
    <row r="103" spans="2:8">
      <c r="B103" s="128" t="str">
        <f>$B$44</f>
        <v>Physical Training</v>
      </c>
      <c r="C103" s="329">
        <f>Data!ID9</f>
        <v>0</v>
      </c>
      <c r="D103" s="329">
        <f>Data!IX9</f>
        <v>0</v>
      </c>
      <c r="E103" s="329">
        <f>Data!JR9</f>
        <v>0</v>
      </c>
      <c r="F103" s="329">
        <f>Data!KL9</f>
        <v>0</v>
      </c>
      <c r="G103" s="329">
        <f>Data!LF9</f>
        <v>0</v>
      </c>
      <c r="H103" s="137">
        <f t="shared" si="2"/>
        <v>0</v>
      </c>
    </row>
    <row r="104" spans="2:8">
      <c r="B104" s="128" t="str">
        <f>$B$45</f>
        <v>Health Services</v>
      </c>
      <c r="C104" s="329">
        <f>Data!IE9</f>
        <v>0</v>
      </c>
      <c r="D104" s="329">
        <f>Data!IY9</f>
        <v>0</v>
      </c>
      <c r="E104" s="329">
        <f>Data!JS9</f>
        <v>0</v>
      </c>
      <c r="F104" s="329">
        <f>Data!KM9</f>
        <v>0</v>
      </c>
      <c r="G104" s="329">
        <f>Data!LG9</f>
        <v>0</v>
      </c>
      <c r="H104" s="137">
        <f t="shared" si="2"/>
        <v>0</v>
      </c>
    </row>
    <row r="105" spans="2:8">
      <c r="B105" s="128" t="str">
        <f>$B$46</f>
        <v>Pharmacy</v>
      </c>
      <c r="C105" s="329">
        <f>Data!IF9</f>
        <v>0</v>
      </c>
      <c r="D105" s="329">
        <f>Data!IZ9</f>
        <v>0</v>
      </c>
      <c r="E105" s="329">
        <f>Data!JT9</f>
        <v>0</v>
      </c>
      <c r="F105" s="329">
        <f>Data!KN9</f>
        <v>0</v>
      </c>
      <c r="G105" s="329">
        <f>Data!LH9</f>
        <v>0</v>
      </c>
      <c r="H105" s="137">
        <f t="shared" si="2"/>
        <v>0</v>
      </c>
    </row>
    <row r="106" spans="2:8">
      <c r="B106" s="128" t="str">
        <f>$B$47</f>
        <v>Business Administration</v>
      </c>
      <c r="C106" s="329">
        <f>Data!IG9</f>
        <v>0</v>
      </c>
      <c r="D106" s="329">
        <f>Data!JA9</f>
        <v>0</v>
      </c>
      <c r="E106" s="329">
        <f>Data!JU9</f>
        <v>0</v>
      </c>
      <c r="F106" s="329">
        <f>Data!KO9</f>
        <v>0</v>
      </c>
      <c r="G106" s="329">
        <f>Data!LI9</f>
        <v>0</v>
      </c>
      <c r="H106" s="137">
        <f t="shared" si="2"/>
        <v>0</v>
      </c>
    </row>
    <row r="107" spans="2:8">
      <c r="B107" s="128" t="str">
        <f>$B$48</f>
        <v>Optometry</v>
      </c>
      <c r="C107" s="329">
        <f>Data!IH9</f>
        <v>0</v>
      </c>
      <c r="D107" s="329">
        <f>Data!JB9</f>
        <v>0</v>
      </c>
      <c r="E107" s="329">
        <f>Data!JV9</f>
        <v>0</v>
      </c>
      <c r="F107" s="329">
        <f>Data!KP9</f>
        <v>0</v>
      </c>
      <c r="G107" s="329">
        <f>Data!LJ9</f>
        <v>0</v>
      </c>
      <c r="H107" s="137">
        <f t="shared" si="2"/>
        <v>0</v>
      </c>
    </row>
    <row r="108" spans="2:8">
      <c r="B108" s="128" t="str">
        <f>$B$49</f>
        <v>Teacher Ed-Practice Teaching</v>
      </c>
      <c r="C108" s="329">
        <f>Data!II9</f>
        <v>0</v>
      </c>
      <c r="D108" s="329">
        <f>Data!JC9</f>
        <v>13833.36</v>
      </c>
      <c r="E108" s="329">
        <f>Data!JW9</f>
        <v>0</v>
      </c>
      <c r="F108" s="329">
        <f>Data!KQ9</f>
        <v>0</v>
      </c>
      <c r="G108" s="329">
        <f>Data!LK9</f>
        <v>0</v>
      </c>
      <c r="H108" s="137">
        <f t="shared" si="2"/>
        <v>13833.36</v>
      </c>
    </row>
    <row r="109" spans="2:8">
      <c r="B109" s="128" t="str">
        <f>$B$50</f>
        <v>Technology</v>
      </c>
      <c r="C109" s="329">
        <f>Data!IJ9</f>
        <v>0</v>
      </c>
      <c r="D109" s="329">
        <f>Data!JD9</f>
        <v>0</v>
      </c>
      <c r="E109" s="329">
        <f>Data!JX9</f>
        <v>0</v>
      </c>
      <c r="F109" s="329">
        <f>Data!KR9</f>
        <v>0</v>
      </c>
      <c r="G109" s="329">
        <f>Data!LL9</f>
        <v>0</v>
      </c>
      <c r="H109" s="137">
        <f t="shared" si="2"/>
        <v>0</v>
      </c>
    </row>
    <row r="110" spans="2:8">
      <c r="B110" s="128" t="str">
        <f>$B$51</f>
        <v>Nursing</v>
      </c>
      <c r="C110" s="329">
        <f>Data!IK9</f>
        <v>4179.7128971801931</v>
      </c>
      <c r="D110" s="329">
        <f>Data!JE9</f>
        <v>124571.38874484181</v>
      </c>
      <c r="E110" s="329">
        <f>Data!JY9</f>
        <v>22481.616509628613</v>
      </c>
      <c r="F110" s="329">
        <f>Data!KS9</f>
        <v>3321.7518483493814</v>
      </c>
      <c r="G110" s="329">
        <f>Data!HPM9</f>
        <v>0</v>
      </c>
      <c r="H110" s="137">
        <f t="shared" si="2"/>
        <v>154554.47</v>
      </c>
    </row>
    <row r="111" spans="2:8">
      <c r="B111" s="131" t="str">
        <f>$B$52</f>
        <v>Totals</v>
      </c>
      <c r="C111" s="134">
        <f>SUM(C91:C110)</f>
        <v>350184.11333903269</v>
      </c>
      <c r="D111" s="134">
        <f>SUM(D91:D110)</f>
        <v>446543.67452703702</v>
      </c>
      <c r="E111" s="134">
        <f>SUM(E91:E110)</f>
        <v>72194.756008333934</v>
      </c>
      <c r="F111" s="134">
        <f>SUM(F91:F110)</f>
        <v>3540.4061255962588</v>
      </c>
      <c r="G111" s="134">
        <f>SUM(G91:G110)</f>
        <v>0</v>
      </c>
      <c r="H111" s="134">
        <f t="shared" si="2"/>
        <v>872462.95</v>
      </c>
    </row>
    <row r="112" spans="2:8">
      <c r="B112" s="330"/>
      <c r="C112" s="331"/>
      <c r="D112" s="331"/>
      <c r="E112" s="331"/>
      <c r="F112" s="331"/>
      <c r="G112" s="331"/>
      <c r="H112" s="332"/>
    </row>
    <row r="113" spans="2:8">
      <c r="B113" s="395" t="s">
        <v>62</v>
      </c>
      <c r="C113" s="395"/>
      <c r="D113" s="395"/>
      <c r="E113" s="395"/>
      <c r="F113" s="395"/>
      <c r="G113" s="395"/>
      <c r="H113" s="395"/>
    </row>
    <row r="114" spans="2:8" ht="36.75" customHeight="1" thickBot="1">
      <c r="B114" s="394" t="s">
        <v>36</v>
      </c>
      <c r="C114" s="394"/>
      <c r="D114" s="394"/>
      <c r="E114" s="394"/>
      <c r="F114" s="394"/>
      <c r="G114" s="394"/>
      <c r="H114" s="328"/>
    </row>
    <row r="115" spans="2:8" ht="14.4" thickBot="1">
      <c r="B115" s="124" t="s">
        <v>31</v>
      </c>
      <c r="C115" s="125" t="s">
        <v>25</v>
      </c>
      <c r="D115" s="125" t="s">
        <v>26</v>
      </c>
      <c r="E115" s="125" t="s">
        <v>27</v>
      </c>
      <c r="F115" s="125" t="s">
        <v>28</v>
      </c>
      <c r="G115" s="125" t="s">
        <v>29</v>
      </c>
      <c r="H115" s="126" t="s">
        <v>30</v>
      </c>
    </row>
    <row r="116" spans="2:8">
      <c r="B116" s="128" t="str">
        <f>$B$32</f>
        <v>Liberal Arts</v>
      </c>
      <c r="C116" s="323">
        <f t="shared" ref="C116:G131" si="3">C91+C61</f>
        <v>2341333.4968816112</v>
      </c>
      <c r="D116" s="323">
        <f t="shared" si="3"/>
        <v>1243632.4439040567</v>
      </c>
      <c r="E116" s="323">
        <f t="shared" si="3"/>
        <v>1358127.5823622376</v>
      </c>
      <c r="F116" s="323">
        <f t="shared" si="3"/>
        <v>26360.279197635751</v>
      </c>
      <c r="G116" s="323">
        <f t="shared" si="3"/>
        <v>0</v>
      </c>
      <c r="H116" s="134">
        <f t="shared" ref="H116:H136" si="4">SUM(C116:G116)</f>
        <v>4969453.8023455413</v>
      </c>
    </row>
    <row r="117" spans="2:8">
      <c r="B117" s="128" t="str">
        <f>$B$33</f>
        <v>Science</v>
      </c>
      <c r="C117" s="142">
        <f t="shared" si="3"/>
        <v>1011057.9922440058</v>
      </c>
      <c r="D117" s="142">
        <f t="shared" si="3"/>
        <v>1235814.0936815694</v>
      </c>
      <c r="E117" s="142">
        <f t="shared" si="3"/>
        <v>626812.32122296782</v>
      </c>
      <c r="F117" s="142">
        <f t="shared" si="3"/>
        <v>551.78111542848546</v>
      </c>
      <c r="G117" s="142">
        <f t="shared" si="3"/>
        <v>0</v>
      </c>
      <c r="H117" s="137">
        <f t="shared" si="4"/>
        <v>2874236.1882639718</v>
      </c>
    </row>
    <row r="118" spans="2:8">
      <c r="B118" s="128" t="str">
        <f>$B$34</f>
        <v>Fine Arts</v>
      </c>
      <c r="C118" s="142">
        <f t="shared" si="3"/>
        <v>484817.26735712629</v>
      </c>
      <c r="D118" s="142">
        <f t="shared" si="3"/>
        <v>355263.66244667745</v>
      </c>
      <c r="E118" s="142">
        <f t="shared" si="3"/>
        <v>90110.534065914631</v>
      </c>
      <c r="F118" s="142">
        <f t="shared" si="3"/>
        <v>0</v>
      </c>
      <c r="G118" s="142">
        <f t="shared" si="3"/>
        <v>0</v>
      </c>
      <c r="H118" s="137">
        <f t="shared" si="4"/>
        <v>930191.46386971837</v>
      </c>
    </row>
    <row r="119" spans="2:8">
      <c r="B119" s="128" t="str">
        <f>$B$35</f>
        <v>Teacher Education</v>
      </c>
      <c r="C119" s="142">
        <f t="shared" si="3"/>
        <v>90831.555028369563</v>
      </c>
      <c r="D119" s="142">
        <f t="shared" si="3"/>
        <v>368047.80067555158</v>
      </c>
      <c r="E119" s="142">
        <f t="shared" si="3"/>
        <v>668470.19340919459</v>
      </c>
      <c r="F119" s="142">
        <f t="shared" si="3"/>
        <v>165130.42694193061</v>
      </c>
      <c r="G119" s="142">
        <f t="shared" si="3"/>
        <v>0</v>
      </c>
      <c r="H119" s="137">
        <f t="shared" si="4"/>
        <v>1292479.9760550463</v>
      </c>
    </row>
    <row r="120" spans="2:8">
      <c r="B120" s="128" t="str">
        <f>$B$36</f>
        <v>Agriculture</v>
      </c>
      <c r="C120" s="142">
        <f t="shared" si="3"/>
        <v>0</v>
      </c>
      <c r="D120" s="142">
        <f t="shared" si="3"/>
        <v>0</v>
      </c>
      <c r="E120" s="142">
        <f t="shared" si="3"/>
        <v>0</v>
      </c>
      <c r="F120" s="142">
        <f t="shared" si="3"/>
        <v>0</v>
      </c>
      <c r="G120" s="142">
        <f t="shared" si="3"/>
        <v>0</v>
      </c>
      <c r="H120" s="137">
        <f t="shared" si="4"/>
        <v>0</v>
      </c>
    </row>
    <row r="121" spans="2:8">
      <c r="B121" s="128" t="str">
        <f>$B$37</f>
        <v>Engineering</v>
      </c>
      <c r="C121" s="142">
        <f t="shared" si="3"/>
        <v>586416.00008457596</v>
      </c>
      <c r="D121" s="142">
        <f t="shared" si="3"/>
        <v>2150087.5317517561</v>
      </c>
      <c r="E121" s="142">
        <f t="shared" si="3"/>
        <v>791979.87885985384</v>
      </c>
      <c r="F121" s="142">
        <f t="shared" si="3"/>
        <v>0</v>
      </c>
      <c r="G121" s="142">
        <f t="shared" si="3"/>
        <v>0</v>
      </c>
      <c r="H121" s="137">
        <f t="shared" si="4"/>
        <v>3528483.4106961857</v>
      </c>
    </row>
    <row r="122" spans="2:8">
      <c r="B122" s="128" t="str">
        <f>$B$38</f>
        <v>Home Economics</v>
      </c>
      <c r="C122" s="142">
        <f t="shared" si="3"/>
        <v>1083.2565754042487</v>
      </c>
      <c r="D122" s="142">
        <f t="shared" si="3"/>
        <v>6092.5576538447631</v>
      </c>
      <c r="E122" s="142">
        <f t="shared" si="3"/>
        <v>0</v>
      </c>
      <c r="F122" s="142">
        <f t="shared" si="3"/>
        <v>0</v>
      </c>
      <c r="G122" s="142">
        <f t="shared" si="3"/>
        <v>0</v>
      </c>
      <c r="H122" s="137">
        <f t="shared" si="4"/>
        <v>7175.814229249012</v>
      </c>
    </row>
    <row r="123" spans="2:8">
      <c r="B123" s="128" t="str">
        <f>$B$39</f>
        <v>Law</v>
      </c>
      <c r="C123" s="142">
        <f t="shared" si="3"/>
        <v>0</v>
      </c>
      <c r="D123" s="142">
        <f t="shared" si="3"/>
        <v>0</v>
      </c>
      <c r="E123" s="142">
        <f t="shared" si="3"/>
        <v>0</v>
      </c>
      <c r="F123" s="142">
        <f t="shared" si="3"/>
        <v>0</v>
      </c>
      <c r="G123" s="142">
        <f t="shared" si="3"/>
        <v>0</v>
      </c>
      <c r="H123" s="137">
        <f t="shared" si="4"/>
        <v>0</v>
      </c>
    </row>
    <row r="124" spans="2:8">
      <c r="B124" s="128" t="str">
        <f>$B$40</f>
        <v>Social Service</v>
      </c>
      <c r="C124" s="142">
        <f t="shared" si="3"/>
        <v>60371.174851190473</v>
      </c>
      <c r="D124" s="142">
        <f t="shared" si="3"/>
        <v>52455.575148809512</v>
      </c>
      <c r="E124" s="142">
        <f t="shared" si="3"/>
        <v>0</v>
      </c>
      <c r="F124" s="142">
        <f t="shared" si="3"/>
        <v>0</v>
      </c>
      <c r="G124" s="142">
        <f t="shared" si="3"/>
        <v>0</v>
      </c>
      <c r="H124" s="137">
        <f t="shared" si="4"/>
        <v>112826.74999999999</v>
      </c>
    </row>
    <row r="125" spans="2:8">
      <c r="B125" s="128" t="str">
        <f>$B$41</f>
        <v>Library Science</v>
      </c>
      <c r="C125" s="142">
        <f t="shared" si="3"/>
        <v>0</v>
      </c>
      <c r="D125" s="142">
        <f t="shared" si="3"/>
        <v>0</v>
      </c>
      <c r="E125" s="142">
        <f t="shared" si="3"/>
        <v>0</v>
      </c>
      <c r="F125" s="142">
        <f t="shared" si="3"/>
        <v>0</v>
      </c>
      <c r="G125" s="142">
        <f t="shared" si="3"/>
        <v>0</v>
      </c>
      <c r="H125" s="137">
        <f t="shared" si="4"/>
        <v>0</v>
      </c>
    </row>
    <row r="126" spans="2:8">
      <c r="B126" s="128" t="str">
        <f>$B$42</f>
        <v>Veterinary Science</v>
      </c>
      <c r="C126" s="142">
        <f t="shared" si="3"/>
        <v>0</v>
      </c>
      <c r="D126" s="142">
        <f t="shared" si="3"/>
        <v>0</v>
      </c>
      <c r="E126" s="142">
        <f t="shared" si="3"/>
        <v>0</v>
      </c>
      <c r="F126" s="142">
        <f t="shared" si="3"/>
        <v>0</v>
      </c>
      <c r="G126" s="142">
        <f t="shared" si="3"/>
        <v>0</v>
      </c>
      <c r="H126" s="137">
        <f t="shared" si="4"/>
        <v>0</v>
      </c>
    </row>
    <row r="127" spans="2:8">
      <c r="B127" s="128" t="str">
        <f>$B$43</f>
        <v>Vocational Training</v>
      </c>
      <c r="C127" s="142">
        <f t="shared" si="3"/>
        <v>0</v>
      </c>
      <c r="D127" s="142">
        <f t="shared" si="3"/>
        <v>0</v>
      </c>
      <c r="E127" s="142">
        <f t="shared" si="3"/>
        <v>0</v>
      </c>
      <c r="F127" s="142">
        <f t="shared" si="3"/>
        <v>0</v>
      </c>
      <c r="G127" s="142">
        <f t="shared" si="3"/>
        <v>0</v>
      </c>
      <c r="H127" s="137">
        <f t="shared" si="4"/>
        <v>0</v>
      </c>
    </row>
    <row r="128" spans="2:8">
      <c r="B128" s="128" t="str">
        <f>$B$44</f>
        <v>Physical Training</v>
      </c>
      <c r="C128" s="142">
        <f t="shared" si="3"/>
        <v>0</v>
      </c>
      <c r="D128" s="142">
        <f t="shared" si="3"/>
        <v>0</v>
      </c>
      <c r="E128" s="142">
        <f t="shared" si="3"/>
        <v>0</v>
      </c>
      <c r="F128" s="142">
        <f t="shared" si="3"/>
        <v>0</v>
      </c>
      <c r="G128" s="142">
        <f t="shared" si="3"/>
        <v>0</v>
      </c>
      <c r="H128" s="137">
        <f t="shared" si="4"/>
        <v>0</v>
      </c>
    </row>
    <row r="129" spans="2:12">
      <c r="B129" s="128" t="str">
        <f>$B$45</f>
        <v>Health Services</v>
      </c>
      <c r="C129" s="142">
        <f t="shared" si="3"/>
        <v>206751.29997627888</v>
      </c>
      <c r="D129" s="142">
        <f t="shared" si="3"/>
        <v>263938.60125914653</v>
      </c>
      <c r="E129" s="142">
        <f t="shared" si="3"/>
        <v>567289.94262899272</v>
      </c>
      <c r="F129" s="142">
        <f t="shared" si="3"/>
        <v>0</v>
      </c>
      <c r="G129" s="142">
        <f t="shared" si="3"/>
        <v>0</v>
      </c>
      <c r="H129" s="137">
        <f t="shared" si="4"/>
        <v>1037979.8438644181</v>
      </c>
    </row>
    <row r="130" spans="2:12">
      <c r="B130" s="128" t="str">
        <f>$B$46</f>
        <v>Pharmacy</v>
      </c>
      <c r="C130" s="142">
        <f t="shared" si="3"/>
        <v>0</v>
      </c>
      <c r="D130" s="142">
        <f t="shared" si="3"/>
        <v>0</v>
      </c>
      <c r="E130" s="142">
        <f t="shared" si="3"/>
        <v>0</v>
      </c>
      <c r="F130" s="142">
        <f t="shared" si="3"/>
        <v>0</v>
      </c>
      <c r="G130" s="142">
        <f t="shared" si="3"/>
        <v>0</v>
      </c>
      <c r="H130" s="137">
        <f t="shared" si="4"/>
        <v>0</v>
      </c>
    </row>
    <row r="131" spans="2:12">
      <c r="B131" s="128" t="str">
        <f>$B$47</f>
        <v>Business Administration</v>
      </c>
      <c r="C131" s="142">
        <f t="shared" si="3"/>
        <v>566744.39977837913</v>
      </c>
      <c r="D131" s="142">
        <f t="shared" si="3"/>
        <v>2415475.2756212545</v>
      </c>
      <c r="E131" s="142">
        <f t="shared" si="3"/>
        <v>1652813.4151881309</v>
      </c>
      <c r="F131" s="142">
        <f t="shared" si="3"/>
        <v>304484.21114142181</v>
      </c>
      <c r="G131" s="142">
        <f t="shared" si="3"/>
        <v>0</v>
      </c>
      <c r="H131" s="137">
        <f t="shared" si="4"/>
        <v>4939517.3017291864</v>
      </c>
    </row>
    <row r="132" spans="2:12">
      <c r="B132" s="128" t="str">
        <f>$B$48</f>
        <v>Optometry</v>
      </c>
      <c r="C132" s="142">
        <f t="shared" ref="C132:G135" si="5">C107+C77</f>
        <v>0</v>
      </c>
      <c r="D132" s="142">
        <f t="shared" si="5"/>
        <v>0</v>
      </c>
      <c r="E132" s="142">
        <f t="shared" si="5"/>
        <v>0</v>
      </c>
      <c r="F132" s="142">
        <f t="shared" si="5"/>
        <v>0</v>
      </c>
      <c r="G132" s="142">
        <f t="shared" si="5"/>
        <v>0</v>
      </c>
      <c r="H132" s="137">
        <f t="shared" si="4"/>
        <v>0</v>
      </c>
    </row>
    <row r="133" spans="2:12">
      <c r="B133" s="128" t="str">
        <f>$B$49</f>
        <v>Teacher Ed-Practice Teaching</v>
      </c>
      <c r="C133" s="142">
        <f t="shared" si="5"/>
        <v>0</v>
      </c>
      <c r="D133" s="142">
        <f t="shared" si="5"/>
        <v>57713.368062709967</v>
      </c>
      <c r="E133" s="142">
        <f t="shared" si="5"/>
        <v>0</v>
      </c>
      <c r="F133" s="142">
        <f t="shared" si="5"/>
        <v>0</v>
      </c>
      <c r="G133" s="142">
        <f t="shared" si="5"/>
        <v>0</v>
      </c>
      <c r="H133" s="137">
        <f t="shared" si="4"/>
        <v>57713.368062709967</v>
      </c>
    </row>
    <row r="134" spans="2:12">
      <c r="B134" s="128" t="str">
        <f>$B$50</f>
        <v>Technology</v>
      </c>
      <c r="C134" s="142">
        <f t="shared" si="5"/>
        <v>107895.47512649704</v>
      </c>
      <c r="D134" s="142">
        <f t="shared" si="5"/>
        <v>324081.56454483169</v>
      </c>
      <c r="E134" s="142">
        <f t="shared" si="5"/>
        <v>167077.41840940923</v>
      </c>
      <c r="F134" s="142">
        <f t="shared" si="5"/>
        <v>0</v>
      </c>
      <c r="G134" s="142">
        <f t="shared" si="5"/>
        <v>0</v>
      </c>
      <c r="H134" s="137">
        <f t="shared" si="4"/>
        <v>599054.45808073797</v>
      </c>
    </row>
    <row r="135" spans="2:12">
      <c r="B135" s="128" t="str">
        <f>$B$51</f>
        <v>Nursing</v>
      </c>
      <c r="C135" s="142">
        <f t="shared" si="5"/>
        <v>77346.212771476261</v>
      </c>
      <c r="D135" s="142">
        <f t="shared" si="5"/>
        <v>3749047.5322047281</v>
      </c>
      <c r="E135" s="142">
        <f t="shared" si="5"/>
        <v>1278293.132829671</v>
      </c>
      <c r="F135" s="142">
        <f t="shared" si="5"/>
        <v>435847.58152842923</v>
      </c>
      <c r="G135" s="142">
        <f t="shared" si="5"/>
        <v>0</v>
      </c>
      <c r="H135" s="137">
        <f t="shared" si="4"/>
        <v>5540534.4593343046</v>
      </c>
    </row>
    <row r="136" spans="2:12">
      <c r="B136" s="131" t="str">
        <f>$B$52</f>
        <v>Totals</v>
      </c>
      <c r="C136" s="134">
        <f>SUM(C116:C135)</f>
        <v>5534648.1306749154</v>
      </c>
      <c r="D136" s="134">
        <f>SUM(D116:D135)</f>
        <v>12221650.006954938</v>
      </c>
      <c r="E136" s="134">
        <f>SUM(E116:E135)</f>
        <v>7200974.4189763712</v>
      </c>
      <c r="F136" s="134">
        <f>SUM(F116:F135)</f>
        <v>932374.27992484579</v>
      </c>
      <c r="G136" s="134">
        <f>SUM(G116:G135)</f>
        <v>0</v>
      </c>
      <c r="H136" s="134">
        <f t="shared" si="4"/>
        <v>25889646.836531069</v>
      </c>
    </row>
    <row r="137" spans="2:12">
      <c r="B137" s="330"/>
      <c r="C137" s="333"/>
      <c r="D137" s="333"/>
      <c r="E137" s="333"/>
      <c r="F137" s="333"/>
      <c r="G137" s="333"/>
      <c r="H137" s="334"/>
    </row>
    <row r="138" spans="2:12">
      <c r="B138" s="120" t="s">
        <v>4</v>
      </c>
      <c r="C138" s="327"/>
      <c r="D138" s="327"/>
      <c r="E138" s="327"/>
      <c r="F138" s="327"/>
      <c r="G138" s="327"/>
      <c r="H138" s="122">
        <f>H86-H81-H111</f>
        <v>46646864.163468927</v>
      </c>
      <c r="J138" s="360"/>
      <c r="K138" s="360"/>
    </row>
    <row r="139" spans="2:12" ht="152.25" customHeight="1" thickBot="1">
      <c r="B139" s="382" t="s">
        <v>887</v>
      </c>
      <c r="C139" s="382"/>
      <c r="D139" s="382"/>
      <c r="E139" s="382"/>
      <c r="F139" s="382"/>
      <c r="G139" s="382"/>
      <c r="H139" s="321"/>
    </row>
    <row r="140" spans="2:12" ht="36.75" customHeight="1" thickTop="1">
      <c r="B140" s="429" t="s">
        <v>889</v>
      </c>
      <c r="C140" s="404"/>
      <c r="D140" s="404"/>
      <c r="E140" s="404"/>
      <c r="F140" s="405"/>
      <c r="G140" s="335" t="s">
        <v>2</v>
      </c>
      <c r="H140" s="336">
        <v>1</v>
      </c>
      <c r="I140" s="396" t="str">
        <f>IF(H140+H141=1,"","Error, the two cells on the left must equal 100%")</f>
        <v/>
      </c>
      <c r="L140" s="290"/>
    </row>
    <row r="141" spans="2:12" ht="37.5" customHeight="1" thickBot="1">
      <c r="B141" s="406"/>
      <c r="C141" s="407"/>
      <c r="D141" s="407"/>
      <c r="E141" s="407"/>
      <c r="F141" s="408"/>
      <c r="G141" s="335" t="s">
        <v>3</v>
      </c>
      <c r="H141" s="337">
        <f>1-H140</f>
        <v>0</v>
      </c>
      <c r="I141" s="396"/>
    </row>
    <row r="142" spans="2:12" ht="42" thickBot="1">
      <c r="B142" s="338" t="s">
        <v>31</v>
      </c>
      <c r="C142" s="339" t="s">
        <v>25</v>
      </c>
      <c r="D142" s="339" t="s">
        <v>26</v>
      </c>
      <c r="E142" s="339" t="s">
        <v>27</v>
      </c>
      <c r="F142" s="339" t="s">
        <v>28</v>
      </c>
      <c r="G142" s="340" t="s">
        <v>29</v>
      </c>
      <c r="H142" s="341" t="s">
        <v>6</v>
      </c>
      <c r="I142" s="342" t="s">
        <v>7</v>
      </c>
    </row>
    <row r="143" spans="2:12">
      <c r="B143" s="128" t="str">
        <f>$B$32</f>
        <v>Liberal Arts</v>
      </c>
      <c r="C143" s="329">
        <f>Data!LN9</f>
        <v>0</v>
      </c>
      <c r="D143" s="329">
        <f>Data!MH9</f>
        <v>0</v>
      </c>
      <c r="E143" s="329">
        <f>Data!NB9</f>
        <v>0</v>
      </c>
      <c r="F143" s="329">
        <f>Data!NV9</f>
        <v>0</v>
      </c>
      <c r="G143" s="329">
        <f>Data!OP9</f>
        <v>0</v>
      </c>
      <c r="H143" s="343">
        <f>Data!PJ9</f>
        <v>8419986.0408925489</v>
      </c>
      <c r="I143" s="344">
        <f t="shared" ref="I143:I162" si="6">SUM(C143:H143)</f>
        <v>8419986.0408925489</v>
      </c>
    </row>
    <row r="144" spans="2:12">
      <c r="B144" s="128" t="str">
        <f>$B$33</f>
        <v>Science</v>
      </c>
      <c r="C144" s="329">
        <f>Data!LO9</f>
        <v>0</v>
      </c>
      <c r="D144" s="329">
        <f>Data!MI9</f>
        <v>0</v>
      </c>
      <c r="E144" s="329">
        <f>Data!NC9</f>
        <v>0</v>
      </c>
      <c r="F144" s="329">
        <f>Data!NW9</f>
        <v>0</v>
      </c>
      <c r="G144" s="329">
        <f>Data!OQ9</f>
        <v>0</v>
      </c>
      <c r="H144" s="343">
        <f>Data!PK9</f>
        <v>4714482.3578698765</v>
      </c>
      <c r="I144" s="344">
        <f t="shared" si="6"/>
        <v>4714482.3578698765</v>
      </c>
    </row>
    <row r="145" spans="2:9">
      <c r="B145" s="128" t="str">
        <f>$B$34</f>
        <v>Fine Arts</v>
      </c>
      <c r="C145" s="329">
        <f>Data!LP9</f>
        <v>0</v>
      </c>
      <c r="D145" s="329">
        <f>Data!MJ9</f>
        <v>0</v>
      </c>
      <c r="E145" s="329">
        <f>Data!ND9</f>
        <v>0</v>
      </c>
      <c r="F145" s="329">
        <f>Data!NX9</f>
        <v>0</v>
      </c>
      <c r="G145" s="329">
        <f>Data!OR9</f>
        <v>0</v>
      </c>
      <c r="H145" s="343">
        <f>Data!PL9</f>
        <v>1525751.8723621981</v>
      </c>
      <c r="I145" s="344">
        <f t="shared" si="6"/>
        <v>1525751.8723621981</v>
      </c>
    </row>
    <row r="146" spans="2:9">
      <c r="B146" s="128" t="str">
        <f>$B$35</f>
        <v>Teacher Education</v>
      </c>
      <c r="C146" s="329">
        <f>Data!LQ9</f>
        <v>0</v>
      </c>
      <c r="D146" s="329">
        <f>Data!MK9</f>
        <v>0</v>
      </c>
      <c r="E146" s="329">
        <f>Data!NE9</f>
        <v>0</v>
      </c>
      <c r="F146" s="329">
        <f>Data!NY9</f>
        <v>0</v>
      </c>
      <c r="G146" s="329">
        <f>Data!OS9</f>
        <v>0</v>
      </c>
      <c r="H146" s="343">
        <f>Data!PN9</f>
        <v>2142687.3353744028</v>
      </c>
      <c r="I146" s="344">
        <f t="shared" si="6"/>
        <v>2142687.3353744028</v>
      </c>
    </row>
    <row r="147" spans="2:9">
      <c r="B147" s="128" t="str">
        <f>$B$36</f>
        <v>Agriculture</v>
      </c>
      <c r="C147" s="329">
        <f>Data!LR9</f>
        <v>0</v>
      </c>
      <c r="D147" s="329">
        <f>Data!ML9</f>
        <v>0</v>
      </c>
      <c r="E147" s="329">
        <f>Data!NF9</f>
        <v>0</v>
      </c>
      <c r="F147" s="329">
        <f>Data!NZ9</f>
        <v>0</v>
      </c>
      <c r="G147" s="329">
        <f>Data!OT9</f>
        <v>0</v>
      </c>
      <c r="H147" s="343">
        <f>Data!PM9</f>
        <v>0</v>
      </c>
      <c r="I147" s="344">
        <f t="shared" si="6"/>
        <v>0</v>
      </c>
    </row>
    <row r="148" spans="2:9">
      <c r="B148" s="128" t="str">
        <f>$B$37</f>
        <v>Engineering</v>
      </c>
      <c r="C148" s="329">
        <f>Data!LS9</f>
        <v>0</v>
      </c>
      <c r="D148" s="329">
        <f>Data!MM9</f>
        <v>0</v>
      </c>
      <c r="E148" s="329">
        <f>Data!NG9</f>
        <v>0</v>
      </c>
      <c r="F148" s="329">
        <f>Data!OA9</f>
        <v>0</v>
      </c>
      <c r="G148" s="329">
        <f>Data!OU9</f>
        <v>0</v>
      </c>
      <c r="H148" s="343">
        <f>Data!PO9</f>
        <v>5787615.1089069555</v>
      </c>
      <c r="I148" s="344">
        <f t="shared" si="6"/>
        <v>5787615.1089069555</v>
      </c>
    </row>
    <row r="149" spans="2:9">
      <c r="B149" s="128" t="str">
        <f>$B$38</f>
        <v>Home Economics</v>
      </c>
      <c r="C149" s="329">
        <f>Data!LT9</f>
        <v>0</v>
      </c>
      <c r="D149" s="329">
        <f>Data!MN9</f>
        <v>0</v>
      </c>
      <c r="E149" s="329">
        <f>Data!NH9</f>
        <v>0</v>
      </c>
      <c r="F149" s="329">
        <f>Data!OB9</f>
        <v>0</v>
      </c>
      <c r="G149" s="329">
        <f>Data!OV9</f>
        <v>0</v>
      </c>
      <c r="H149" s="343">
        <f>Data!PP9</f>
        <v>0</v>
      </c>
      <c r="I149" s="344">
        <f t="shared" si="6"/>
        <v>0</v>
      </c>
    </row>
    <row r="150" spans="2:9">
      <c r="B150" s="128" t="str">
        <f>$B$39</f>
        <v>Law</v>
      </c>
      <c r="C150" s="329">
        <f>Data!LU9</f>
        <v>0</v>
      </c>
      <c r="D150" s="329">
        <f>Data!MO9</f>
        <v>0</v>
      </c>
      <c r="E150" s="329">
        <f>Data!NI9</f>
        <v>0</v>
      </c>
      <c r="F150" s="329">
        <f>Data!OC9</f>
        <v>0</v>
      </c>
      <c r="G150" s="329">
        <f>Data!OW9</f>
        <v>0</v>
      </c>
      <c r="H150" s="343">
        <f>Data!PQ9</f>
        <v>0</v>
      </c>
      <c r="I150" s="344">
        <f t="shared" si="6"/>
        <v>0</v>
      </c>
    </row>
    <row r="151" spans="2:9">
      <c r="B151" s="128" t="str">
        <f>$B$40</f>
        <v>Social Service</v>
      </c>
      <c r="C151" s="329">
        <f>Data!LV9</f>
        <v>0</v>
      </c>
      <c r="D151" s="329">
        <f>Data!MP9</f>
        <v>0</v>
      </c>
      <c r="E151" s="329">
        <f>Data!NJ9</f>
        <v>0</v>
      </c>
      <c r="F151" s="329">
        <f>Data!OD9</f>
        <v>0</v>
      </c>
      <c r="G151" s="329">
        <f>Data!OX9</f>
        <v>0</v>
      </c>
      <c r="H151" s="343">
        <f>Data!PR9</f>
        <v>0</v>
      </c>
      <c r="I151" s="344">
        <f t="shared" si="6"/>
        <v>0</v>
      </c>
    </row>
    <row r="152" spans="2:9">
      <c r="B152" s="128" t="str">
        <f>$B$41</f>
        <v>Library Science</v>
      </c>
      <c r="C152" s="329">
        <f>Data!LW9</f>
        <v>0</v>
      </c>
      <c r="D152" s="329">
        <f>Data!MQ9</f>
        <v>0</v>
      </c>
      <c r="E152" s="329">
        <f>Data!NK9</f>
        <v>0</v>
      </c>
      <c r="F152" s="329">
        <f>Data!OE9</f>
        <v>0</v>
      </c>
      <c r="G152" s="329">
        <f>Data!OY9</f>
        <v>0</v>
      </c>
      <c r="H152" s="343">
        <f>Data!PS9</f>
        <v>0</v>
      </c>
      <c r="I152" s="344">
        <f t="shared" si="6"/>
        <v>0</v>
      </c>
    </row>
    <row r="153" spans="2:9">
      <c r="B153" s="128" t="str">
        <f>$B$42</f>
        <v>Veterinary Science</v>
      </c>
      <c r="C153" s="329">
        <f>Data!LX9</f>
        <v>0</v>
      </c>
      <c r="D153" s="329">
        <f>Data!MR9</f>
        <v>0</v>
      </c>
      <c r="E153" s="329">
        <f>Data!NL9</f>
        <v>0</v>
      </c>
      <c r="F153" s="329">
        <f>Data!OF9</f>
        <v>0</v>
      </c>
      <c r="G153" s="329">
        <f>Data!OZ9</f>
        <v>0</v>
      </c>
      <c r="H153" s="343">
        <f>Data!PT9</f>
        <v>0</v>
      </c>
      <c r="I153" s="344">
        <f t="shared" si="6"/>
        <v>0</v>
      </c>
    </row>
    <row r="154" spans="2:9">
      <c r="B154" s="128" t="str">
        <f>$B$43</f>
        <v>Vocational Training</v>
      </c>
      <c r="C154" s="329">
        <f>Data!LY9</f>
        <v>0</v>
      </c>
      <c r="D154" s="329">
        <f>Data!MS9</f>
        <v>0</v>
      </c>
      <c r="E154" s="329">
        <f>Data!NM9</f>
        <v>0</v>
      </c>
      <c r="F154" s="329">
        <f>Data!OG9</f>
        <v>0</v>
      </c>
      <c r="G154" s="329">
        <f>Data!PA9</f>
        <v>0</v>
      </c>
      <c r="H154" s="343">
        <f>Data!PU9</f>
        <v>0</v>
      </c>
      <c r="I154" s="344">
        <f t="shared" si="6"/>
        <v>0</v>
      </c>
    </row>
    <row r="155" spans="2:9">
      <c r="B155" s="128" t="str">
        <f>$B$44</f>
        <v>Physical Training</v>
      </c>
      <c r="C155" s="329">
        <f>Data!LZ9</f>
        <v>0</v>
      </c>
      <c r="D155" s="329">
        <f>Data!MT9</f>
        <v>0</v>
      </c>
      <c r="E155" s="329">
        <f>Data!NN9</f>
        <v>0</v>
      </c>
      <c r="F155" s="329">
        <f>Data!OH9</f>
        <v>0</v>
      </c>
      <c r="G155" s="329">
        <f>Data!PB9</f>
        <v>0</v>
      </c>
      <c r="H155" s="343">
        <f>Data!PV9</f>
        <v>0</v>
      </c>
      <c r="I155" s="344">
        <f t="shared" si="6"/>
        <v>0</v>
      </c>
    </row>
    <row r="156" spans="2:9">
      <c r="B156" s="128" t="str">
        <f>$B$45</f>
        <v>Health Services</v>
      </c>
      <c r="C156" s="329">
        <f>Data!MA9</f>
        <v>0</v>
      </c>
      <c r="D156" s="329">
        <f>Data!MU9</f>
        <v>0</v>
      </c>
      <c r="E156" s="329">
        <f>Data!NO9</f>
        <v>0</v>
      </c>
      <c r="F156" s="329">
        <f>Data!OI9</f>
        <v>0</v>
      </c>
      <c r="G156" s="329">
        <f>Data!PC9</f>
        <v>0</v>
      </c>
      <c r="H156" s="343">
        <f>Data!PW9</f>
        <v>1702552.3795520116</v>
      </c>
      <c r="I156" s="344">
        <f t="shared" si="6"/>
        <v>1702552.3795520116</v>
      </c>
    </row>
    <row r="157" spans="2:9">
      <c r="B157" s="128" t="str">
        <f>$B$46</f>
        <v>Pharmacy</v>
      </c>
      <c r="C157" s="329">
        <f>Data!MB9</f>
        <v>0</v>
      </c>
      <c r="D157" s="329">
        <f>Data!MV9</f>
        <v>0</v>
      </c>
      <c r="E157" s="329">
        <f>Data!NP9</f>
        <v>0</v>
      </c>
      <c r="F157" s="329">
        <f>Data!OJ9</f>
        <v>0</v>
      </c>
      <c r="G157" s="329">
        <f>Data!PD9</f>
        <v>0</v>
      </c>
      <c r="H157" s="343">
        <f>Data!PX9</f>
        <v>4181221.3300000024</v>
      </c>
      <c r="I157" s="344">
        <f t="shared" si="6"/>
        <v>4181221.3300000024</v>
      </c>
    </row>
    <row r="158" spans="2:9">
      <c r="B158" s="128" t="str">
        <f>$B$47</f>
        <v>Business Administration</v>
      </c>
      <c r="C158" s="329">
        <f>Data!MC9</f>
        <v>0</v>
      </c>
      <c r="D158" s="329">
        <f>Data!MW9</f>
        <v>0</v>
      </c>
      <c r="E158" s="329">
        <f>Data!NQ9</f>
        <v>0</v>
      </c>
      <c r="F158" s="329">
        <f>Data!OK9</f>
        <v>0</v>
      </c>
      <c r="G158" s="329">
        <f>Data!PE9</f>
        <v>0</v>
      </c>
      <c r="H158" s="343">
        <f>Data!PY9</f>
        <v>8102071.5244214814</v>
      </c>
      <c r="I158" s="344">
        <f t="shared" si="6"/>
        <v>8102071.5244214814</v>
      </c>
    </row>
    <row r="159" spans="2:9">
      <c r="B159" s="128" t="str">
        <f>$B$48</f>
        <v>Optometry</v>
      </c>
      <c r="C159" s="329">
        <f>Data!MD9</f>
        <v>0</v>
      </c>
      <c r="D159" s="329">
        <f>Data!MX9</f>
        <v>0</v>
      </c>
      <c r="E159" s="329">
        <f>Data!NR9</f>
        <v>0</v>
      </c>
      <c r="F159" s="329">
        <f>Data!OL9</f>
        <v>0</v>
      </c>
      <c r="G159" s="329">
        <f>Data!PF9</f>
        <v>0</v>
      </c>
      <c r="H159" s="343">
        <f>Data!PZ9</f>
        <v>0</v>
      </c>
      <c r="I159" s="344">
        <f t="shared" si="6"/>
        <v>0</v>
      </c>
    </row>
    <row r="160" spans="2:9">
      <c r="B160" s="128" t="str">
        <f>$B$49</f>
        <v>Teacher Ed-Practice Teaching</v>
      </c>
      <c r="C160" s="329">
        <f>Data!ME9</f>
        <v>0</v>
      </c>
      <c r="D160" s="329">
        <f>Data!MY9</f>
        <v>0</v>
      </c>
      <c r="E160" s="329">
        <f>Data!NS9</f>
        <v>0</v>
      </c>
      <c r="F160" s="329">
        <f>Data!OM9</f>
        <v>0</v>
      </c>
      <c r="G160" s="329">
        <f>Data!PG9</f>
        <v>0</v>
      </c>
      <c r="H160" s="343">
        <f>Data!QA9</f>
        <v>0</v>
      </c>
      <c r="I160" s="344">
        <f t="shared" si="6"/>
        <v>0</v>
      </c>
    </row>
    <row r="161" spans="2:10">
      <c r="B161" s="128" t="str">
        <f>$B$50</f>
        <v>Technology</v>
      </c>
      <c r="C161" s="329">
        <f>Data!MF9</f>
        <v>0</v>
      </c>
      <c r="D161" s="329">
        <f>Data!MZ9</f>
        <v>0</v>
      </c>
      <c r="E161" s="329">
        <f>Data!NT9</f>
        <v>0</v>
      </c>
      <c r="F161" s="329">
        <f>Data!ON9</f>
        <v>0</v>
      </c>
      <c r="G161" s="329">
        <f>Data!PH9</f>
        <v>0</v>
      </c>
      <c r="H161" s="343">
        <f>Data!QB9</f>
        <v>982602.50342570641</v>
      </c>
      <c r="I161" s="344">
        <f t="shared" si="6"/>
        <v>982602.50342570641</v>
      </c>
    </row>
    <row r="162" spans="2:10">
      <c r="B162" s="128" t="str">
        <f>$B$51</f>
        <v>Nursing</v>
      </c>
      <c r="C162" s="329">
        <f>Data!MG9</f>
        <v>0</v>
      </c>
      <c r="D162" s="329">
        <f>Data!NA9</f>
        <v>0</v>
      </c>
      <c r="E162" s="329">
        <f>Data!NU9</f>
        <v>0</v>
      </c>
      <c r="F162" s="329">
        <f>Data!OO9</f>
        <v>0</v>
      </c>
      <c r="G162" s="329">
        <f>Data!PI9</f>
        <v>0</v>
      </c>
      <c r="H162" s="343">
        <f>Data!QC9</f>
        <v>9087893.3569751382</v>
      </c>
      <c r="I162" s="344">
        <f t="shared" si="6"/>
        <v>9087893.3569751382</v>
      </c>
    </row>
    <row r="163" spans="2:10" ht="14.4" thickBot="1">
      <c r="B163" s="131" t="str">
        <f>$B$52</f>
        <v>Totals</v>
      </c>
      <c r="C163" s="134">
        <f t="shared" ref="C163:H163" si="7">SUM(C143:C162)</f>
        <v>0</v>
      </c>
      <c r="D163" s="134">
        <f t="shared" si="7"/>
        <v>0</v>
      </c>
      <c r="E163" s="134">
        <f t="shared" si="7"/>
        <v>0</v>
      </c>
      <c r="F163" s="134">
        <f t="shared" si="7"/>
        <v>0</v>
      </c>
      <c r="G163" s="135">
        <f t="shared" si="7"/>
        <v>0</v>
      </c>
      <c r="H163" s="345">
        <f t="shared" si="7"/>
        <v>46646863.809780322</v>
      </c>
      <c r="I163" s="344">
        <f>SUM(I143:I162)</f>
        <v>46646863.809780322</v>
      </c>
    </row>
    <row r="164" spans="2:10" ht="14.4" thickTop="1">
      <c r="B164" s="144"/>
      <c r="C164" s="331"/>
      <c r="D164" s="331"/>
      <c r="E164" s="331"/>
      <c r="F164" s="331"/>
      <c r="G164" s="331"/>
      <c r="H164" s="346"/>
      <c r="I164" s="347"/>
    </row>
    <row r="165" spans="2:10">
      <c r="B165" s="387" t="s">
        <v>63</v>
      </c>
      <c r="C165" s="387"/>
      <c r="D165" s="387"/>
      <c r="E165" s="387"/>
      <c r="F165" s="387"/>
      <c r="G165" s="387"/>
      <c r="H165" s="348"/>
      <c r="I165" s="348"/>
    </row>
    <row r="166" spans="2:10" ht="43.5" customHeight="1" thickBot="1">
      <c r="B166" s="394" t="s">
        <v>40</v>
      </c>
      <c r="C166" s="394"/>
      <c r="D166" s="394"/>
      <c r="E166" s="394"/>
      <c r="F166" s="394"/>
      <c r="G166" s="394"/>
      <c r="H166" s="328"/>
    </row>
    <row r="167" spans="2:10" ht="14.4" thickBot="1">
      <c r="B167" s="124" t="s">
        <v>31</v>
      </c>
      <c r="C167" s="125" t="s">
        <v>25</v>
      </c>
      <c r="D167" s="125" t="s">
        <v>26</v>
      </c>
      <c r="E167" s="125" t="s">
        <v>27</v>
      </c>
      <c r="F167" s="125" t="s">
        <v>28</v>
      </c>
      <c r="G167" s="125" t="s">
        <v>29</v>
      </c>
      <c r="H167" s="126" t="s">
        <v>1</v>
      </c>
    </row>
    <row r="168" spans="2:10">
      <c r="B168" s="128" t="str">
        <f>$B$32</f>
        <v>Liberal Arts</v>
      </c>
      <c r="C168" s="323">
        <f t="shared" ref="C168:G183" si="8">C143+$H$140*IF($H116=0,0,$H143*C116/$H116)+IF($H32=0,0,$H$141*$H143*C32/$H32)</f>
        <v>3967034.6369881658</v>
      </c>
      <c r="D168" s="323">
        <f t="shared" si="8"/>
        <v>2107146.6270057373</v>
      </c>
      <c r="E168" s="323">
        <f t="shared" si="8"/>
        <v>2301141.2803241601</v>
      </c>
      <c r="F168" s="323">
        <f t="shared" si="8"/>
        <v>44663.496574485347</v>
      </c>
      <c r="G168" s="323">
        <f t="shared" si="8"/>
        <v>0</v>
      </c>
      <c r="H168" s="134">
        <f t="shared" ref="H168:H188" si="9">SUM(C168:G168)</f>
        <v>8419986.0408925489</v>
      </c>
      <c r="I168" s="349"/>
      <c r="J168" s="290"/>
    </row>
    <row r="169" spans="2:10">
      <c r="B169" s="128" t="str">
        <f>$B$33</f>
        <v>Science</v>
      </c>
      <c r="C169" s="142">
        <f t="shared" si="8"/>
        <v>1658393.6583502283</v>
      </c>
      <c r="D169" s="142">
        <f t="shared" si="8"/>
        <v>2027051.1400761842</v>
      </c>
      <c r="E169" s="142">
        <f t="shared" si="8"/>
        <v>1028132.4973108821</v>
      </c>
      <c r="F169" s="142">
        <f t="shared" si="8"/>
        <v>905.06213258158505</v>
      </c>
      <c r="G169" s="142">
        <f t="shared" si="8"/>
        <v>0</v>
      </c>
      <c r="H169" s="137">
        <f t="shared" si="9"/>
        <v>4714482.3578698756</v>
      </c>
      <c r="I169" s="349"/>
      <c r="J169" s="290"/>
    </row>
    <row r="170" spans="2:10">
      <c r="B170" s="128" t="str">
        <f>$B$34</f>
        <v>Fine Arts</v>
      </c>
      <c r="C170" s="142">
        <f t="shared" si="8"/>
        <v>795224.29752942012</v>
      </c>
      <c r="D170" s="142">
        <f t="shared" si="8"/>
        <v>582723.25560298644</v>
      </c>
      <c r="E170" s="142">
        <f t="shared" si="8"/>
        <v>147804.31922979146</v>
      </c>
      <c r="F170" s="142">
        <f t="shared" si="8"/>
        <v>0</v>
      </c>
      <c r="G170" s="142">
        <f t="shared" si="8"/>
        <v>0</v>
      </c>
      <c r="H170" s="137">
        <f t="shared" si="9"/>
        <v>1525751.8723621978</v>
      </c>
      <c r="I170" s="349"/>
      <c r="J170" s="290"/>
    </row>
    <row r="171" spans="2:10">
      <c r="B171" s="128" t="str">
        <f>$B$35</f>
        <v>Teacher Education</v>
      </c>
      <c r="C171" s="142">
        <f t="shared" si="8"/>
        <v>150581.53798690776</v>
      </c>
      <c r="D171" s="142">
        <f t="shared" si="8"/>
        <v>610153.63946057786</v>
      </c>
      <c r="E171" s="142">
        <f t="shared" si="8"/>
        <v>1108197.1434984589</v>
      </c>
      <c r="F171" s="142">
        <f t="shared" si="8"/>
        <v>273755.01442845841</v>
      </c>
      <c r="G171" s="142">
        <f t="shared" si="8"/>
        <v>0</v>
      </c>
      <c r="H171" s="137">
        <f t="shared" si="9"/>
        <v>2142687.3353744028</v>
      </c>
      <c r="I171" s="349"/>
      <c r="J171" s="290"/>
    </row>
    <row r="172" spans="2:10">
      <c r="B172" s="128" t="str">
        <f>$B$36</f>
        <v>Agriculture</v>
      </c>
      <c r="C172" s="142">
        <f t="shared" si="8"/>
        <v>0</v>
      </c>
      <c r="D172" s="142">
        <f t="shared" si="8"/>
        <v>0</v>
      </c>
      <c r="E172" s="142">
        <f t="shared" si="8"/>
        <v>0</v>
      </c>
      <c r="F172" s="142">
        <f t="shared" si="8"/>
        <v>0</v>
      </c>
      <c r="G172" s="142">
        <f t="shared" si="8"/>
        <v>0</v>
      </c>
      <c r="H172" s="137">
        <f t="shared" si="9"/>
        <v>0</v>
      </c>
      <c r="I172" s="349"/>
      <c r="J172" s="290"/>
    </row>
    <row r="173" spans="2:10">
      <c r="B173" s="128" t="str">
        <f>$B$37</f>
        <v>Engineering</v>
      </c>
      <c r="C173" s="142">
        <f t="shared" si="8"/>
        <v>961872.20036401786</v>
      </c>
      <c r="D173" s="142">
        <f t="shared" si="8"/>
        <v>3526693.3795173191</v>
      </c>
      <c r="E173" s="142">
        <f t="shared" si="8"/>
        <v>1299049.5290256194</v>
      </c>
      <c r="F173" s="142">
        <f t="shared" si="8"/>
        <v>0</v>
      </c>
      <c r="G173" s="142">
        <f t="shared" si="8"/>
        <v>0</v>
      </c>
      <c r="H173" s="137">
        <f t="shared" si="9"/>
        <v>5787615.1089069564</v>
      </c>
      <c r="I173" s="349"/>
      <c r="J173" s="290"/>
    </row>
    <row r="174" spans="2:10">
      <c r="B174" s="128" t="str">
        <f>$B$38</f>
        <v>Home Economics</v>
      </c>
      <c r="C174" s="142">
        <f t="shared" si="8"/>
        <v>0</v>
      </c>
      <c r="D174" s="142">
        <f t="shared" si="8"/>
        <v>0</v>
      </c>
      <c r="E174" s="142">
        <f t="shared" si="8"/>
        <v>0</v>
      </c>
      <c r="F174" s="142">
        <f t="shared" si="8"/>
        <v>0</v>
      </c>
      <c r="G174" s="142">
        <f t="shared" si="8"/>
        <v>0</v>
      </c>
      <c r="H174" s="137">
        <f t="shared" si="9"/>
        <v>0</v>
      </c>
      <c r="I174" s="349"/>
      <c r="J174" s="290"/>
    </row>
    <row r="175" spans="2:10">
      <c r="B175" s="128" t="str">
        <f>$B$39</f>
        <v>Law</v>
      </c>
      <c r="C175" s="142">
        <f t="shared" si="8"/>
        <v>0</v>
      </c>
      <c r="D175" s="142">
        <f t="shared" si="8"/>
        <v>0</v>
      </c>
      <c r="E175" s="142">
        <f t="shared" si="8"/>
        <v>0</v>
      </c>
      <c r="F175" s="142">
        <f t="shared" si="8"/>
        <v>0</v>
      </c>
      <c r="G175" s="142">
        <f t="shared" si="8"/>
        <v>0</v>
      </c>
      <c r="H175" s="137">
        <f t="shared" si="9"/>
        <v>0</v>
      </c>
      <c r="I175" s="349"/>
      <c r="J175" s="290"/>
    </row>
    <row r="176" spans="2:10">
      <c r="B176" s="128" t="str">
        <f>$B$40</f>
        <v>Social Service</v>
      </c>
      <c r="C176" s="142">
        <f t="shared" si="8"/>
        <v>0</v>
      </c>
      <c r="D176" s="142">
        <f t="shared" si="8"/>
        <v>0</v>
      </c>
      <c r="E176" s="142">
        <f t="shared" si="8"/>
        <v>0</v>
      </c>
      <c r="F176" s="142">
        <f t="shared" si="8"/>
        <v>0</v>
      </c>
      <c r="G176" s="142">
        <f t="shared" si="8"/>
        <v>0</v>
      </c>
      <c r="H176" s="137">
        <f t="shared" si="9"/>
        <v>0</v>
      </c>
      <c r="I176" s="349"/>
      <c r="J176" s="290"/>
    </row>
    <row r="177" spans="2:11">
      <c r="B177" s="128" t="str">
        <f>$B$41</f>
        <v>Library Science</v>
      </c>
      <c r="C177" s="142">
        <f t="shared" si="8"/>
        <v>0</v>
      </c>
      <c r="D177" s="142">
        <f t="shared" si="8"/>
        <v>0</v>
      </c>
      <c r="E177" s="142">
        <f t="shared" si="8"/>
        <v>0</v>
      </c>
      <c r="F177" s="142">
        <f t="shared" si="8"/>
        <v>0</v>
      </c>
      <c r="G177" s="142">
        <f t="shared" si="8"/>
        <v>0</v>
      </c>
      <c r="H177" s="137">
        <f t="shared" si="9"/>
        <v>0</v>
      </c>
      <c r="I177" s="349"/>
      <c r="J177" s="290"/>
    </row>
    <row r="178" spans="2:11">
      <c r="B178" s="128" t="str">
        <f>$B$42</f>
        <v>Veterinary Science</v>
      </c>
      <c r="C178" s="142">
        <f t="shared" si="8"/>
        <v>0</v>
      </c>
      <c r="D178" s="142">
        <f t="shared" si="8"/>
        <v>0</v>
      </c>
      <c r="E178" s="142">
        <f t="shared" si="8"/>
        <v>0</v>
      </c>
      <c r="F178" s="142">
        <f t="shared" si="8"/>
        <v>0</v>
      </c>
      <c r="G178" s="142">
        <f t="shared" si="8"/>
        <v>0</v>
      </c>
      <c r="H178" s="137">
        <f t="shared" si="9"/>
        <v>0</v>
      </c>
      <c r="I178" s="349"/>
      <c r="J178" s="290"/>
    </row>
    <row r="179" spans="2:11">
      <c r="B179" s="128" t="str">
        <f>$B$43</f>
        <v>Vocational Training</v>
      </c>
      <c r="C179" s="142">
        <f t="shared" si="8"/>
        <v>0</v>
      </c>
      <c r="D179" s="142">
        <f t="shared" si="8"/>
        <v>0</v>
      </c>
      <c r="E179" s="142">
        <f t="shared" si="8"/>
        <v>0</v>
      </c>
      <c r="F179" s="142">
        <f t="shared" si="8"/>
        <v>0</v>
      </c>
      <c r="G179" s="142">
        <f t="shared" si="8"/>
        <v>0</v>
      </c>
      <c r="H179" s="137">
        <f t="shared" si="9"/>
        <v>0</v>
      </c>
      <c r="I179" s="349"/>
      <c r="J179" s="290"/>
    </row>
    <row r="180" spans="2:11">
      <c r="B180" s="128" t="str">
        <f>$B$44</f>
        <v>Physical Training</v>
      </c>
      <c r="C180" s="142">
        <f t="shared" si="8"/>
        <v>0</v>
      </c>
      <c r="D180" s="142">
        <f t="shared" si="8"/>
        <v>0</v>
      </c>
      <c r="E180" s="142">
        <f t="shared" si="8"/>
        <v>0</v>
      </c>
      <c r="F180" s="142">
        <f t="shared" si="8"/>
        <v>0</v>
      </c>
      <c r="G180" s="142">
        <f t="shared" si="8"/>
        <v>0</v>
      </c>
      <c r="H180" s="137">
        <f t="shared" si="9"/>
        <v>0</v>
      </c>
      <c r="I180" s="349"/>
      <c r="J180" s="290"/>
    </row>
    <row r="181" spans="2:11">
      <c r="B181" s="128" t="str">
        <f>$B$45</f>
        <v>Health Services</v>
      </c>
      <c r="C181" s="142">
        <f t="shared" si="8"/>
        <v>339125.00308249204</v>
      </c>
      <c r="D181" s="142">
        <f t="shared" si="8"/>
        <v>432926.80131088028</v>
      </c>
      <c r="E181" s="142">
        <f t="shared" si="8"/>
        <v>930500.57515863935</v>
      </c>
      <c r="F181" s="142">
        <f t="shared" si="8"/>
        <v>0</v>
      </c>
      <c r="G181" s="142">
        <f t="shared" si="8"/>
        <v>0</v>
      </c>
      <c r="H181" s="137">
        <f t="shared" si="9"/>
        <v>1702552.3795520116</v>
      </c>
      <c r="I181" s="349"/>
      <c r="J181" s="290"/>
    </row>
    <row r="182" spans="2:11">
      <c r="B182" s="128" t="str">
        <f>$B$46</f>
        <v>Pharmacy</v>
      </c>
      <c r="C182" s="142">
        <f t="shared" si="8"/>
        <v>0</v>
      </c>
      <c r="D182" s="142">
        <f t="shared" si="8"/>
        <v>0</v>
      </c>
      <c r="E182" s="142">
        <f t="shared" si="8"/>
        <v>0</v>
      </c>
      <c r="F182" s="142">
        <f t="shared" si="8"/>
        <v>0</v>
      </c>
      <c r="G182" s="142">
        <f t="shared" si="8"/>
        <v>0</v>
      </c>
      <c r="H182" s="137">
        <f t="shared" si="9"/>
        <v>0</v>
      </c>
      <c r="I182" s="349"/>
      <c r="J182" s="290"/>
    </row>
    <row r="183" spans="2:11">
      <c r="B183" s="128" t="str">
        <f>$B$47</f>
        <v>Business Administration</v>
      </c>
      <c r="C183" s="142">
        <f t="shared" si="8"/>
        <v>929605.74537562369</v>
      </c>
      <c r="D183" s="142">
        <f t="shared" si="8"/>
        <v>3961997.1452886825</v>
      </c>
      <c r="E183" s="142">
        <f t="shared" si="8"/>
        <v>2711036.6637828532</v>
      </c>
      <c r="F183" s="142">
        <f t="shared" si="8"/>
        <v>499431.96997432131</v>
      </c>
      <c r="G183" s="142">
        <f t="shared" si="8"/>
        <v>0</v>
      </c>
      <c r="H183" s="137">
        <f t="shared" si="9"/>
        <v>8102071.5244214805</v>
      </c>
      <c r="I183" s="349"/>
      <c r="J183" s="290"/>
    </row>
    <row r="184" spans="2:11">
      <c r="B184" s="128" t="str">
        <f>$B$48</f>
        <v>Optometry</v>
      </c>
      <c r="C184" s="142">
        <f t="shared" ref="C184:G187" si="10">C159+$H$140*IF($H132=0,0,$H159*C132/$H132)+IF($H48=0,0,$H$141*$H159*C48/$H48)</f>
        <v>0</v>
      </c>
      <c r="D184" s="142">
        <f t="shared" si="10"/>
        <v>0</v>
      </c>
      <c r="E184" s="142">
        <f t="shared" si="10"/>
        <v>0</v>
      </c>
      <c r="F184" s="142">
        <f t="shared" si="10"/>
        <v>0</v>
      </c>
      <c r="G184" s="142">
        <f t="shared" si="10"/>
        <v>0</v>
      </c>
      <c r="H184" s="137">
        <f t="shared" si="9"/>
        <v>0</v>
      </c>
      <c r="I184" s="349"/>
      <c r="J184" s="290"/>
    </row>
    <row r="185" spans="2:11">
      <c r="B185" s="128" t="str">
        <f>$B$49</f>
        <v>Teacher Ed-Practice Teaching</v>
      </c>
      <c r="C185" s="142">
        <f t="shared" si="10"/>
        <v>0</v>
      </c>
      <c r="D185" s="142">
        <f t="shared" si="10"/>
        <v>0</v>
      </c>
      <c r="E185" s="142">
        <f t="shared" si="10"/>
        <v>0</v>
      </c>
      <c r="F185" s="142">
        <f t="shared" si="10"/>
        <v>0</v>
      </c>
      <c r="G185" s="142">
        <f t="shared" si="10"/>
        <v>0</v>
      </c>
      <c r="H185" s="137">
        <f t="shared" si="9"/>
        <v>0</v>
      </c>
      <c r="I185" s="349"/>
      <c r="J185" s="290"/>
    </row>
    <row r="186" spans="2:11">
      <c r="B186" s="128" t="str">
        <f>$B$50</f>
        <v>Technology</v>
      </c>
      <c r="C186" s="142">
        <f t="shared" si="10"/>
        <v>176976.17059267982</v>
      </c>
      <c r="D186" s="142">
        <f t="shared" si="10"/>
        <v>531576.64105548291</v>
      </c>
      <c r="E186" s="142">
        <f t="shared" si="10"/>
        <v>274049.69177754369</v>
      </c>
      <c r="F186" s="142">
        <f t="shared" si="10"/>
        <v>0</v>
      </c>
      <c r="G186" s="142">
        <f t="shared" si="10"/>
        <v>0</v>
      </c>
      <c r="H186" s="137">
        <f t="shared" si="9"/>
        <v>982602.50342570641</v>
      </c>
      <c r="I186" s="349"/>
      <c r="J186" s="290"/>
    </row>
    <row r="187" spans="2:11">
      <c r="B187" s="128" t="str">
        <f>$B$51</f>
        <v>Nursing</v>
      </c>
      <c r="C187" s="142">
        <f t="shared" si="10"/>
        <v>126867.56817275348</v>
      </c>
      <c r="D187" s="142">
        <f t="shared" si="10"/>
        <v>6149396.6715624416</v>
      </c>
      <c r="E187" s="142">
        <f t="shared" si="10"/>
        <v>2096727.6271584614</v>
      </c>
      <c r="F187" s="142">
        <f t="shared" si="10"/>
        <v>714901.49008148187</v>
      </c>
      <c r="G187" s="142">
        <f t="shared" si="10"/>
        <v>0</v>
      </c>
      <c r="H187" s="137">
        <f t="shared" si="9"/>
        <v>9087893.3569751382</v>
      </c>
      <c r="I187" s="349"/>
      <c r="J187" s="290"/>
    </row>
    <row r="188" spans="2:11">
      <c r="B188" s="131" t="str">
        <f>$B$52</f>
        <v>Totals</v>
      </c>
      <c r="C188" s="134">
        <f>SUM(C168:C187)</f>
        <v>9105680.8184422888</v>
      </c>
      <c r="D188" s="134">
        <f>SUM(D168:D187)</f>
        <v>19929665.300880291</v>
      </c>
      <c r="E188" s="134">
        <f>SUM(E168:E187)</f>
        <v>11896639.32726641</v>
      </c>
      <c r="F188" s="134">
        <f>SUM(F168:F187)</f>
        <v>1533657.0331913284</v>
      </c>
      <c r="G188" s="134">
        <f>SUM(G168:G187)</f>
        <v>0</v>
      </c>
      <c r="H188" s="369">
        <f t="shared" si="9"/>
        <v>42465642.479780324</v>
      </c>
      <c r="I188" s="360"/>
      <c r="J188" s="370"/>
      <c r="K188" s="360"/>
    </row>
    <row r="189" spans="2:11">
      <c r="B189" s="330"/>
      <c r="C189" s="331"/>
      <c r="D189" s="331"/>
      <c r="E189" s="331"/>
      <c r="F189" s="331"/>
      <c r="G189" s="331"/>
      <c r="H189" s="346"/>
    </row>
    <row r="190" spans="2:11">
      <c r="B190" s="392" t="s">
        <v>34</v>
      </c>
      <c r="C190" s="392"/>
      <c r="D190" s="392"/>
      <c r="E190" s="392"/>
      <c r="F190" s="392"/>
      <c r="G190" s="392"/>
      <c r="H190" s="122">
        <f>H15</f>
        <v>16676281</v>
      </c>
    </row>
    <row r="191" spans="2:11" ht="43.5" customHeight="1" thickBot="1">
      <c r="B191" s="382" t="s">
        <v>229</v>
      </c>
      <c r="C191" s="382"/>
      <c r="D191" s="382"/>
      <c r="E191" s="382"/>
      <c r="F191" s="382"/>
      <c r="G191" s="382"/>
      <c r="H191" s="382"/>
    </row>
    <row r="192" spans="2:11" ht="14.4" thickBot="1">
      <c r="B192" s="124" t="s">
        <v>31</v>
      </c>
      <c r="C192" s="125" t="s">
        <v>25</v>
      </c>
      <c r="D192" s="125" t="s">
        <v>26</v>
      </c>
      <c r="E192" s="125" t="s">
        <v>27</v>
      </c>
      <c r="F192" s="125" t="s">
        <v>28</v>
      </c>
      <c r="G192" s="125" t="s">
        <v>29</v>
      </c>
      <c r="H192" s="126" t="s">
        <v>1</v>
      </c>
    </row>
    <row r="193" spans="2:8">
      <c r="B193" s="128" t="str">
        <f>$B$32</f>
        <v>Liberal Arts</v>
      </c>
      <c r="C193" s="136">
        <f t="shared" ref="C193:G208" si="11">$H$190*IF($H$136=0,0,C116/$H$136)</f>
        <v>1508121.5883415248</v>
      </c>
      <c r="D193" s="136">
        <f t="shared" si="11"/>
        <v>801060.13906675635</v>
      </c>
      <c r="E193" s="136">
        <f t="shared" si="11"/>
        <v>874809.81646167452</v>
      </c>
      <c r="F193" s="136">
        <f t="shared" si="11"/>
        <v>16979.429109784211</v>
      </c>
      <c r="G193" s="136">
        <f t="shared" si="11"/>
        <v>0</v>
      </c>
      <c r="H193" s="136">
        <f>SUM(C193:G193)</f>
        <v>3200970.9729797398</v>
      </c>
    </row>
    <row r="194" spans="2:8">
      <c r="B194" s="128" t="str">
        <f>$B$33</f>
        <v>Science</v>
      </c>
      <c r="C194" s="139">
        <f t="shared" si="11"/>
        <v>651252.11218277132</v>
      </c>
      <c r="D194" s="139">
        <f t="shared" si="11"/>
        <v>796024.11033720872</v>
      </c>
      <c r="E194" s="139">
        <f t="shared" si="11"/>
        <v>403748.20363432384</v>
      </c>
      <c r="F194" s="139">
        <f t="shared" si="11"/>
        <v>355.41840294225426</v>
      </c>
      <c r="G194" s="139">
        <f t="shared" si="11"/>
        <v>0</v>
      </c>
      <c r="H194" s="139">
        <f t="shared" ref="H194:H213" si="12">SUM(C194:G194)</f>
        <v>1851379.8445572462</v>
      </c>
    </row>
    <row r="195" spans="2:8">
      <c r="B195" s="128" t="str">
        <f>$B$34</f>
        <v>Fine Arts</v>
      </c>
      <c r="C195" s="139">
        <f t="shared" si="11"/>
        <v>312285.02401552495</v>
      </c>
      <c r="D195" s="139">
        <f t="shared" si="11"/>
        <v>228835.74663870371</v>
      </c>
      <c r="E195" s="139">
        <f t="shared" si="11"/>
        <v>58042.838383677685</v>
      </c>
      <c r="F195" s="139">
        <f t="shared" si="11"/>
        <v>0</v>
      </c>
      <c r="G195" s="139">
        <f t="shared" si="11"/>
        <v>0</v>
      </c>
      <c r="H195" s="139">
        <f t="shared" si="12"/>
        <v>599163.60903790628</v>
      </c>
    </row>
    <row r="196" spans="2:8">
      <c r="B196" s="128" t="str">
        <f>$B$35</f>
        <v>Teacher Education</v>
      </c>
      <c r="C196" s="139">
        <f t="shared" si="11"/>
        <v>58507.269136739269</v>
      </c>
      <c r="D196" s="139">
        <f t="shared" si="11"/>
        <v>237070.38509451793</v>
      </c>
      <c r="E196" s="139">
        <f t="shared" si="11"/>
        <v>430581.26114283194</v>
      </c>
      <c r="F196" s="139">
        <f t="shared" si="11"/>
        <v>106365.35209309867</v>
      </c>
      <c r="G196" s="139">
        <f t="shared" si="11"/>
        <v>0</v>
      </c>
      <c r="H196" s="139">
        <f t="shared" si="12"/>
        <v>832524.26746718783</v>
      </c>
    </row>
    <row r="197" spans="2:8">
      <c r="B197" s="128" t="str">
        <f>$B$36</f>
        <v>Agriculture</v>
      </c>
      <c r="C197" s="139">
        <f t="shared" si="11"/>
        <v>0</v>
      </c>
      <c r="D197" s="139">
        <f t="shared" si="11"/>
        <v>0</v>
      </c>
      <c r="E197" s="139">
        <f t="shared" si="11"/>
        <v>0</v>
      </c>
      <c r="F197" s="139">
        <f t="shared" si="11"/>
        <v>0</v>
      </c>
      <c r="G197" s="139">
        <f t="shared" si="11"/>
        <v>0</v>
      </c>
      <c r="H197" s="139">
        <f t="shared" si="12"/>
        <v>0</v>
      </c>
    </row>
    <row r="198" spans="2:8">
      <c r="B198" s="128" t="str">
        <f>$B$37</f>
        <v>Engineering</v>
      </c>
      <c r="C198" s="139">
        <f t="shared" si="11"/>
        <v>377727.74816331657</v>
      </c>
      <c r="D198" s="139">
        <f t="shared" si="11"/>
        <v>1384934.4520024727</v>
      </c>
      <c r="E198" s="139">
        <f t="shared" si="11"/>
        <v>510137.47269727202</v>
      </c>
      <c r="F198" s="139">
        <f t="shared" si="11"/>
        <v>0</v>
      </c>
      <c r="G198" s="139">
        <f t="shared" si="11"/>
        <v>0</v>
      </c>
      <c r="H198" s="139">
        <f t="shared" si="12"/>
        <v>2272799.6728630615</v>
      </c>
    </row>
    <row r="199" spans="2:8">
      <c r="B199" s="128" t="str">
        <f>$B$38</f>
        <v>Home Economics</v>
      </c>
      <c r="C199" s="139">
        <f t="shared" si="11"/>
        <v>697.75733754116413</v>
      </c>
      <c r="D199" s="139">
        <f t="shared" si="11"/>
        <v>3924.395109973213</v>
      </c>
      <c r="E199" s="139">
        <f t="shared" si="11"/>
        <v>0</v>
      </c>
      <c r="F199" s="139">
        <f t="shared" si="11"/>
        <v>0</v>
      </c>
      <c r="G199" s="139">
        <f t="shared" si="11"/>
        <v>0</v>
      </c>
      <c r="H199" s="139">
        <f t="shared" si="12"/>
        <v>4622.1524475143769</v>
      </c>
    </row>
    <row r="200" spans="2:8">
      <c r="B200" s="128" t="str">
        <f>$B$39</f>
        <v>Law</v>
      </c>
      <c r="C200" s="139">
        <f t="shared" si="11"/>
        <v>0</v>
      </c>
      <c r="D200" s="139">
        <f t="shared" si="11"/>
        <v>0</v>
      </c>
      <c r="E200" s="139">
        <f t="shared" si="11"/>
        <v>0</v>
      </c>
      <c r="F200" s="139">
        <f t="shared" si="11"/>
        <v>0</v>
      </c>
      <c r="G200" s="139">
        <f t="shared" si="11"/>
        <v>0</v>
      </c>
      <c r="H200" s="139">
        <f t="shared" si="12"/>
        <v>0</v>
      </c>
    </row>
    <row r="201" spans="2:8">
      <c r="B201" s="128" t="str">
        <f>$B$40</f>
        <v>Social Service</v>
      </c>
      <c r="C201" s="139">
        <f t="shared" si="11"/>
        <v>38886.844709600577</v>
      </c>
      <c r="D201" s="139">
        <f t="shared" si="11"/>
        <v>33788.174737240755</v>
      </c>
      <c r="E201" s="139">
        <f t="shared" si="11"/>
        <v>0</v>
      </c>
      <c r="F201" s="139">
        <f t="shared" si="11"/>
        <v>0</v>
      </c>
      <c r="G201" s="139">
        <f t="shared" si="11"/>
        <v>0</v>
      </c>
      <c r="H201" s="139">
        <f t="shared" si="12"/>
        <v>72675.019446841325</v>
      </c>
    </row>
    <row r="202" spans="2:8">
      <c r="B202" s="128" t="str">
        <f>$B$41</f>
        <v>Library Science</v>
      </c>
      <c r="C202" s="139">
        <f t="shared" si="11"/>
        <v>0</v>
      </c>
      <c r="D202" s="139">
        <f t="shared" si="11"/>
        <v>0</v>
      </c>
      <c r="E202" s="139">
        <f t="shared" si="11"/>
        <v>0</v>
      </c>
      <c r="F202" s="139">
        <f t="shared" si="11"/>
        <v>0</v>
      </c>
      <c r="G202" s="139">
        <f t="shared" si="11"/>
        <v>0</v>
      </c>
      <c r="H202" s="139">
        <f t="shared" si="12"/>
        <v>0</v>
      </c>
    </row>
    <row r="203" spans="2:8">
      <c r="B203" s="128" t="str">
        <f>$B$42</f>
        <v>Veterinary Science</v>
      </c>
      <c r="C203" s="139">
        <f t="shared" si="11"/>
        <v>0</v>
      </c>
      <c r="D203" s="139">
        <f t="shared" si="11"/>
        <v>0</v>
      </c>
      <c r="E203" s="139">
        <f t="shared" si="11"/>
        <v>0</v>
      </c>
      <c r="F203" s="139">
        <f t="shared" si="11"/>
        <v>0</v>
      </c>
      <c r="G203" s="139">
        <f t="shared" si="11"/>
        <v>0</v>
      </c>
      <c r="H203" s="139">
        <f t="shared" si="12"/>
        <v>0</v>
      </c>
    </row>
    <row r="204" spans="2:8">
      <c r="B204" s="128" t="str">
        <f>$B$43</f>
        <v>Vocational Training</v>
      </c>
      <c r="C204" s="139">
        <f t="shared" si="11"/>
        <v>0</v>
      </c>
      <c r="D204" s="139">
        <f t="shared" si="11"/>
        <v>0</v>
      </c>
      <c r="E204" s="139">
        <f t="shared" si="11"/>
        <v>0</v>
      </c>
      <c r="F204" s="139">
        <f t="shared" si="11"/>
        <v>0</v>
      </c>
      <c r="G204" s="139">
        <f t="shared" si="11"/>
        <v>0</v>
      </c>
      <c r="H204" s="139">
        <f t="shared" si="12"/>
        <v>0</v>
      </c>
    </row>
    <row r="205" spans="2:8">
      <c r="B205" s="128" t="str">
        <f>$B$44</f>
        <v>Physical Training</v>
      </c>
      <c r="C205" s="139">
        <f t="shared" si="11"/>
        <v>0</v>
      </c>
      <c r="D205" s="139">
        <f t="shared" si="11"/>
        <v>0</v>
      </c>
      <c r="E205" s="139">
        <f t="shared" si="11"/>
        <v>0</v>
      </c>
      <c r="F205" s="139">
        <f t="shared" si="11"/>
        <v>0</v>
      </c>
      <c r="G205" s="139">
        <f t="shared" si="11"/>
        <v>0</v>
      </c>
      <c r="H205" s="139">
        <f t="shared" si="12"/>
        <v>0</v>
      </c>
    </row>
    <row r="206" spans="2:8">
      <c r="B206" s="128" t="str">
        <f>$B$45</f>
        <v>Health Services</v>
      </c>
      <c r="C206" s="139">
        <f t="shared" si="11"/>
        <v>133174.57736251198</v>
      </c>
      <c r="D206" s="139">
        <f t="shared" si="11"/>
        <v>170010.59570784925</v>
      </c>
      <c r="E206" s="139">
        <f t="shared" si="11"/>
        <v>365408.09349342738</v>
      </c>
      <c r="F206" s="139">
        <f t="shared" si="11"/>
        <v>0</v>
      </c>
      <c r="G206" s="139">
        <f t="shared" si="11"/>
        <v>0</v>
      </c>
      <c r="H206" s="139">
        <f t="shared" si="12"/>
        <v>668593.26656378864</v>
      </c>
    </row>
    <row r="207" spans="2:8">
      <c r="B207" s="128" t="str">
        <f>$B$46</f>
        <v>Pharmacy</v>
      </c>
      <c r="C207" s="139">
        <f t="shared" si="11"/>
        <v>0</v>
      </c>
      <c r="D207" s="139">
        <f t="shared" si="11"/>
        <v>0</v>
      </c>
      <c r="E207" s="139">
        <f t="shared" si="11"/>
        <v>0</v>
      </c>
      <c r="F207" s="139">
        <f t="shared" si="11"/>
        <v>0</v>
      </c>
      <c r="G207" s="139">
        <f t="shared" si="11"/>
        <v>0</v>
      </c>
      <c r="H207" s="139">
        <f t="shared" si="12"/>
        <v>0</v>
      </c>
    </row>
    <row r="208" spans="2:8">
      <c r="B208" s="128" t="str">
        <f>$B$47</f>
        <v>Business Administration</v>
      </c>
      <c r="C208" s="139">
        <f t="shared" si="11"/>
        <v>365056.69333985186</v>
      </c>
      <c r="D208" s="139">
        <f t="shared" si="11"/>
        <v>1555878.4829762368</v>
      </c>
      <c r="E208" s="139">
        <f t="shared" si="11"/>
        <v>1064625.6059914664</v>
      </c>
      <c r="F208" s="139">
        <f t="shared" si="11"/>
        <v>196127.21243817601</v>
      </c>
      <c r="G208" s="139">
        <f t="shared" si="11"/>
        <v>0</v>
      </c>
      <c r="H208" s="139">
        <f t="shared" si="12"/>
        <v>3181687.9947457309</v>
      </c>
    </row>
    <row r="209" spans="2:8">
      <c r="B209" s="128" t="str">
        <f>$B$48</f>
        <v>Optometry</v>
      </c>
      <c r="C209" s="139">
        <f t="shared" ref="C209:G212" si="13">$H$190*IF($H$136=0,0,C132/$H$136)</f>
        <v>0</v>
      </c>
      <c r="D209" s="139">
        <f t="shared" si="13"/>
        <v>0</v>
      </c>
      <c r="E209" s="139">
        <f t="shared" si="13"/>
        <v>0</v>
      </c>
      <c r="F209" s="139">
        <f t="shared" si="13"/>
        <v>0</v>
      </c>
      <c r="G209" s="139">
        <f t="shared" si="13"/>
        <v>0</v>
      </c>
      <c r="H209" s="139">
        <f t="shared" si="12"/>
        <v>0</v>
      </c>
    </row>
    <row r="210" spans="2:8">
      <c r="B210" s="128" t="str">
        <f>$B$49</f>
        <v>Teacher Ed-Practice Teaching</v>
      </c>
      <c r="C210" s="139">
        <f t="shared" si="13"/>
        <v>0</v>
      </c>
      <c r="D210" s="139">
        <f t="shared" si="13"/>
        <v>37174.873390398636</v>
      </c>
      <c r="E210" s="139">
        <f t="shared" si="13"/>
        <v>0</v>
      </c>
      <c r="F210" s="139">
        <f t="shared" si="13"/>
        <v>0</v>
      </c>
      <c r="G210" s="139">
        <f t="shared" si="13"/>
        <v>0</v>
      </c>
      <c r="H210" s="139">
        <f t="shared" si="12"/>
        <v>37174.873390398636</v>
      </c>
    </row>
    <row r="211" spans="2:8">
      <c r="B211" s="128" t="str">
        <f>$B$50</f>
        <v>Technology</v>
      </c>
      <c r="C211" s="139">
        <f t="shared" si="13"/>
        <v>69498.640641907696</v>
      </c>
      <c r="D211" s="139">
        <f t="shared" si="13"/>
        <v>208750.44265352332</v>
      </c>
      <c r="E211" s="139">
        <f t="shared" si="13"/>
        <v>107619.46641228134</v>
      </c>
      <c r="F211" s="139">
        <f t="shared" si="13"/>
        <v>0</v>
      </c>
      <c r="G211" s="139">
        <f t="shared" si="13"/>
        <v>0</v>
      </c>
      <c r="H211" s="139">
        <f t="shared" si="12"/>
        <v>385868.54970771231</v>
      </c>
    </row>
    <row r="212" spans="2:8">
      <c r="B212" s="128" t="str">
        <f>$B$51</f>
        <v>Nursing</v>
      </c>
      <c r="C212" s="139">
        <f t="shared" si="13"/>
        <v>49820.964596663165</v>
      </c>
      <c r="D212" s="139">
        <f t="shared" si="13"/>
        <v>2414871.4937735172</v>
      </c>
      <c r="E212" s="139">
        <f t="shared" si="13"/>
        <v>823386.1055747869</v>
      </c>
      <c r="F212" s="139">
        <f t="shared" si="13"/>
        <v>280742.212847905</v>
      </c>
      <c r="G212" s="139">
        <f t="shared" si="13"/>
        <v>0</v>
      </c>
      <c r="H212" s="139">
        <f t="shared" si="12"/>
        <v>3568820.7767928727</v>
      </c>
    </row>
    <row r="213" spans="2:8">
      <c r="B213" s="131" t="str">
        <f>$B$52</f>
        <v>Totals</v>
      </c>
      <c r="C213" s="136">
        <f>SUM(C193:C212)</f>
        <v>3565029.2198279533</v>
      </c>
      <c r="D213" s="136">
        <f>SUM(D193:D212)</f>
        <v>7872323.2914883988</v>
      </c>
      <c r="E213" s="136">
        <f>SUM(E193:E212)</f>
        <v>4638358.8637917414</v>
      </c>
      <c r="F213" s="136">
        <f>SUM(F193:F212)</f>
        <v>600569.62489190616</v>
      </c>
      <c r="G213" s="136">
        <f>SUM(G193:G212)</f>
        <v>0</v>
      </c>
      <c r="H213" s="136">
        <f t="shared" si="12"/>
        <v>16676281</v>
      </c>
    </row>
    <row r="214" spans="2:8">
      <c r="B214" s="144"/>
      <c r="C214" s="145"/>
      <c r="D214" s="145"/>
      <c r="E214" s="145"/>
      <c r="F214" s="145"/>
      <c r="G214" s="145"/>
      <c r="H214" s="145"/>
    </row>
    <row r="215" spans="2:8">
      <c r="B215" s="392" t="s">
        <v>35</v>
      </c>
      <c r="C215" s="392"/>
      <c r="D215" s="392"/>
      <c r="E215" s="392"/>
      <c r="F215" s="392"/>
      <c r="G215" s="392"/>
      <c r="H215" s="122">
        <f>H17</f>
        <v>13098427</v>
      </c>
    </row>
    <row r="216" spans="2:8" ht="60.75" customHeight="1" thickBot="1">
      <c r="B216" s="382" t="s">
        <v>230</v>
      </c>
      <c r="C216" s="382"/>
      <c r="D216" s="382"/>
      <c r="E216" s="382"/>
      <c r="F216" s="382"/>
      <c r="G216" s="382"/>
      <c r="H216" s="382"/>
    </row>
    <row r="217" spans="2:8" ht="14.4" thickBot="1">
      <c r="B217" s="124" t="s">
        <v>31</v>
      </c>
      <c r="C217" s="125" t="s">
        <v>25</v>
      </c>
      <c r="D217" s="125" t="s">
        <v>26</v>
      </c>
      <c r="E217" s="125" t="s">
        <v>27</v>
      </c>
      <c r="F217" s="125" t="s">
        <v>28</v>
      </c>
      <c r="G217" s="125" t="s">
        <v>29</v>
      </c>
      <c r="H217" s="126" t="s">
        <v>1</v>
      </c>
    </row>
    <row r="218" spans="2:8">
      <c r="B218" s="128" t="str">
        <f>$B$32</f>
        <v>Liberal Arts</v>
      </c>
      <c r="C218" s="136">
        <f t="shared" ref="C218:G233" si="14">$H$215*IF($H$25=0,0,C$25/$H$25)*IF(C$52=0,0,C32/C$52)</f>
        <v>2004571.3488707566</v>
      </c>
      <c r="D218" s="136">
        <f t="shared" si="14"/>
        <v>977749.7660322655</v>
      </c>
      <c r="E218" s="136">
        <f t="shared" si="14"/>
        <v>446813.15804940951</v>
      </c>
      <c r="F218" s="136">
        <f t="shared" si="14"/>
        <v>9533.6704184281862</v>
      </c>
      <c r="G218" s="136">
        <f t="shared" si="14"/>
        <v>0</v>
      </c>
      <c r="H218" s="136">
        <f>SUM(C218:G218)</f>
        <v>3438667.9433708601</v>
      </c>
    </row>
    <row r="219" spans="2:8">
      <c r="B219" s="128" t="str">
        <f>$B$33</f>
        <v>Science</v>
      </c>
      <c r="C219" s="139">
        <f t="shared" si="14"/>
        <v>832596.37885655148</v>
      </c>
      <c r="D219" s="139">
        <f t="shared" si="14"/>
        <v>674176.92058841919</v>
      </c>
      <c r="E219" s="139">
        <f t="shared" si="14"/>
        <v>79207.449682458871</v>
      </c>
      <c r="F219" s="139">
        <f t="shared" si="14"/>
        <v>635.57802789521247</v>
      </c>
      <c r="G219" s="139">
        <f t="shared" si="14"/>
        <v>0</v>
      </c>
      <c r="H219" s="139">
        <f t="shared" ref="H219:H238" si="15">SUM(C219:G219)</f>
        <v>1586616.3271553246</v>
      </c>
    </row>
    <row r="220" spans="2:8">
      <c r="B220" s="128" t="str">
        <f>$B$34</f>
        <v>Fine Arts</v>
      </c>
      <c r="C220" s="139">
        <f t="shared" si="14"/>
        <v>243885.42481977138</v>
      </c>
      <c r="D220" s="139">
        <f t="shared" si="14"/>
        <v>95682.749354118394</v>
      </c>
      <c r="E220" s="139">
        <f t="shared" si="14"/>
        <v>12174.340907144568</v>
      </c>
      <c r="F220" s="139">
        <f t="shared" si="14"/>
        <v>0</v>
      </c>
      <c r="G220" s="139">
        <f t="shared" si="14"/>
        <v>0</v>
      </c>
      <c r="H220" s="139">
        <f t="shared" si="15"/>
        <v>351742.51508103439</v>
      </c>
    </row>
    <row r="221" spans="2:8">
      <c r="B221" s="128" t="str">
        <f>$B$35</f>
        <v>Teacher Education</v>
      </c>
      <c r="C221" s="139">
        <f t="shared" si="14"/>
        <v>36558.277965941583</v>
      </c>
      <c r="D221" s="139">
        <f t="shared" si="14"/>
        <v>313500.93016095203</v>
      </c>
      <c r="E221" s="139">
        <f t="shared" si="14"/>
        <v>498851.04204885062</v>
      </c>
      <c r="F221" s="139">
        <f t="shared" si="14"/>
        <v>84320.018367431505</v>
      </c>
      <c r="G221" s="139">
        <f t="shared" si="14"/>
        <v>0</v>
      </c>
      <c r="H221" s="139">
        <f t="shared" si="15"/>
        <v>933230.26854317577</v>
      </c>
    </row>
    <row r="222" spans="2:8">
      <c r="B222" s="128" t="str">
        <f>$B$36</f>
        <v>Agriculture</v>
      </c>
      <c r="C222" s="139">
        <f t="shared" si="14"/>
        <v>0</v>
      </c>
      <c r="D222" s="139">
        <f t="shared" si="14"/>
        <v>0</v>
      </c>
      <c r="E222" s="139">
        <f t="shared" si="14"/>
        <v>0</v>
      </c>
      <c r="F222" s="139">
        <f t="shared" si="14"/>
        <v>0</v>
      </c>
      <c r="G222" s="139">
        <f t="shared" si="14"/>
        <v>0</v>
      </c>
      <c r="H222" s="139">
        <f t="shared" si="15"/>
        <v>0</v>
      </c>
    </row>
    <row r="223" spans="2:8">
      <c r="B223" s="128" t="str">
        <f>$B$37</f>
        <v>Engineering</v>
      </c>
      <c r="C223" s="139">
        <f t="shared" si="14"/>
        <v>186422.68186927793</v>
      </c>
      <c r="D223" s="139">
        <f t="shared" si="14"/>
        <v>758065.90487590875</v>
      </c>
      <c r="E223" s="139">
        <f t="shared" si="14"/>
        <v>131245.33368189997</v>
      </c>
      <c r="F223" s="139">
        <f t="shared" si="14"/>
        <v>0</v>
      </c>
      <c r="G223" s="139">
        <f t="shared" si="14"/>
        <v>0</v>
      </c>
      <c r="H223" s="139">
        <f t="shared" si="15"/>
        <v>1075733.9204270868</v>
      </c>
    </row>
    <row r="224" spans="2:8">
      <c r="B224" s="128" t="str">
        <f>$B$38</f>
        <v>Home Economics</v>
      </c>
      <c r="C224" s="139">
        <f t="shared" si="14"/>
        <v>2797.0763007498931</v>
      </c>
      <c r="D224" s="139">
        <f t="shared" si="14"/>
        <v>21988.375547952</v>
      </c>
      <c r="E224" s="139">
        <f t="shared" si="14"/>
        <v>0</v>
      </c>
      <c r="F224" s="139">
        <f t="shared" si="14"/>
        <v>0</v>
      </c>
      <c r="G224" s="139">
        <f t="shared" si="14"/>
        <v>0</v>
      </c>
      <c r="H224" s="139">
        <f t="shared" si="15"/>
        <v>24785.451848701894</v>
      </c>
    </row>
    <row r="225" spans="2:10">
      <c r="B225" s="128" t="str">
        <f>$B$39</f>
        <v>Law</v>
      </c>
      <c r="C225" s="139">
        <f t="shared" si="14"/>
        <v>0</v>
      </c>
      <c r="D225" s="139">
        <f t="shared" si="14"/>
        <v>0</v>
      </c>
      <c r="E225" s="139">
        <f t="shared" si="14"/>
        <v>0</v>
      </c>
      <c r="F225" s="139">
        <f t="shared" si="14"/>
        <v>0</v>
      </c>
      <c r="G225" s="139">
        <f t="shared" si="14"/>
        <v>0</v>
      </c>
      <c r="H225" s="139">
        <f t="shared" si="15"/>
        <v>0</v>
      </c>
    </row>
    <row r="226" spans="2:10">
      <c r="B226" s="128" t="str">
        <f>$B$40</f>
        <v>Social Service</v>
      </c>
      <c r="C226" s="139">
        <f t="shared" si="14"/>
        <v>14181.66755994244</v>
      </c>
      <c r="D226" s="139">
        <f t="shared" si="14"/>
        <v>10127.9790402688</v>
      </c>
      <c r="E226" s="139">
        <f t="shared" si="14"/>
        <v>0</v>
      </c>
      <c r="F226" s="139">
        <f t="shared" si="14"/>
        <v>0</v>
      </c>
      <c r="G226" s="139">
        <f t="shared" si="14"/>
        <v>0</v>
      </c>
      <c r="H226" s="139">
        <f t="shared" si="15"/>
        <v>24309.646600211239</v>
      </c>
    </row>
    <row r="227" spans="2:10">
      <c r="B227" s="128" t="str">
        <f>$B$41</f>
        <v>Library Science</v>
      </c>
      <c r="C227" s="139">
        <f t="shared" si="14"/>
        <v>0</v>
      </c>
      <c r="D227" s="139">
        <f t="shared" si="14"/>
        <v>0</v>
      </c>
      <c r="E227" s="139">
        <f t="shared" si="14"/>
        <v>0</v>
      </c>
      <c r="F227" s="139">
        <f t="shared" si="14"/>
        <v>0</v>
      </c>
      <c r="G227" s="139">
        <f t="shared" si="14"/>
        <v>0</v>
      </c>
      <c r="H227" s="139">
        <f t="shared" si="15"/>
        <v>0</v>
      </c>
    </row>
    <row r="228" spans="2:10">
      <c r="B228" s="128" t="str">
        <f>$B$42</f>
        <v>Veterinary Science</v>
      </c>
      <c r="C228" s="139">
        <f t="shared" si="14"/>
        <v>0</v>
      </c>
      <c r="D228" s="139">
        <f t="shared" si="14"/>
        <v>0</v>
      </c>
      <c r="E228" s="139">
        <f t="shared" si="14"/>
        <v>0</v>
      </c>
      <c r="F228" s="139">
        <f t="shared" si="14"/>
        <v>0</v>
      </c>
      <c r="G228" s="139">
        <f t="shared" si="14"/>
        <v>0</v>
      </c>
      <c r="H228" s="139">
        <f t="shared" si="15"/>
        <v>0</v>
      </c>
    </row>
    <row r="229" spans="2:10">
      <c r="B229" s="128" t="str">
        <f>$B$43</f>
        <v>Vocational Training</v>
      </c>
      <c r="C229" s="139">
        <f t="shared" si="14"/>
        <v>0</v>
      </c>
      <c r="D229" s="139">
        <f t="shared" si="14"/>
        <v>0</v>
      </c>
      <c r="E229" s="139">
        <f t="shared" si="14"/>
        <v>0</v>
      </c>
      <c r="F229" s="139">
        <f t="shared" si="14"/>
        <v>0</v>
      </c>
      <c r="G229" s="139">
        <f t="shared" si="14"/>
        <v>0</v>
      </c>
      <c r="H229" s="139">
        <f t="shared" si="15"/>
        <v>0</v>
      </c>
    </row>
    <row r="230" spans="2:10">
      <c r="B230" s="128" t="str">
        <f>$B$44</f>
        <v>Physical Training</v>
      </c>
      <c r="C230" s="139">
        <f t="shared" si="14"/>
        <v>0</v>
      </c>
      <c r="D230" s="139">
        <f t="shared" si="14"/>
        <v>0</v>
      </c>
      <c r="E230" s="139">
        <f t="shared" si="14"/>
        <v>0</v>
      </c>
      <c r="F230" s="139">
        <f t="shared" si="14"/>
        <v>0</v>
      </c>
      <c r="G230" s="139">
        <f t="shared" si="14"/>
        <v>0</v>
      </c>
      <c r="H230" s="139">
        <f t="shared" si="15"/>
        <v>0</v>
      </c>
    </row>
    <row r="231" spans="2:10">
      <c r="B231" s="128" t="str">
        <f>$B$45</f>
        <v>Health Services</v>
      </c>
      <c r="C231" s="139">
        <f t="shared" si="14"/>
        <v>129990.44071379767</v>
      </c>
      <c r="D231" s="139">
        <f t="shared" si="14"/>
        <v>210821.87949612158</v>
      </c>
      <c r="E231" s="139">
        <f t="shared" si="14"/>
        <v>189741.55706500923</v>
      </c>
      <c r="F231" s="139">
        <f t="shared" si="14"/>
        <v>0</v>
      </c>
      <c r="G231" s="139">
        <f t="shared" si="14"/>
        <v>0</v>
      </c>
      <c r="H231" s="139">
        <f t="shared" si="15"/>
        <v>530553.8772749285</v>
      </c>
    </row>
    <row r="232" spans="2:10">
      <c r="B232" s="128" t="str">
        <f>$B$46</f>
        <v>Pharmacy</v>
      </c>
      <c r="C232" s="139">
        <f t="shared" si="14"/>
        <v>0</v>
      </c>
      <c r="D232" s="139">
        <f t="shared" si="14"/>
        <v>0</v>
      </c>
      <c r="E232" s="139">
        <f t="shared" si="14"/>
        <v>0</v>
      </c>
      <c r="F232" s="139">
        <f t="shared" si="14"/>
        <v>0</v>
      </c>
      <c r="G232" s="139">
        <f t="shared" si="14"/>
        <v>0</v>
      </c>
      <c r="H232" s="139">
        <f t="shared" si="15"/>
        <v>0</v>
      </c>
    </row>
    <row r="233" spans="2:10">
      <c r="B233" s="128" t="str">
        <f>$B$47</f>
        <v>Business Administration</v>
      </c>
      <c r="C233" s="139">
        <f t="shared" si="14"/>
        <v>254681.15791038499</v>
      </c>
      <c r="D233" s="139">
        <f t="shared" si="14"/>
        <v>1137731.85600388</v>
      </c>
      <c r="E233" s="139">
        <f t="shared" si="14"/>
        <v>624677.30935135088</v>
      </c>
      <c r="F233" s="139">
        <f t="shared" si="14"/>
        <v>52964.835657934367</v>
      </c>
      <c r="G233" s="139">
        <f t="shared" si="14"/>
        <v>0</v>
      </c>
      <c r="H233" s="139">
        <f t="shared" si="15"/>
        <v>2070055.1589235503</v>
      </c>
    </row>
    <row r="234" spans="2:10">
      <c r="B234" s="128" t="str">
        <f>$B$48</f>
        <v>Optometry</v>
      </c>
      <c r="C234" s="139">
        <f t="shared" ref="C234:G237" si="16">$H$215*IF($H$25=0,0,C$25/$H$25)*IF(C$52=0,0,C48/C$52)</f>
        <v>0</v>
      </c>
      <c r="D234" s="139">
        <f t="shared" si="16"/>
        <v>0</v>
      </c>
      <c r="E234" s="139">
        <f t="shared" si="16"/>
        <v>0</v>
      </c>
      <c r="F234" s="139">
        <f t="shared" si="16"/>
        <v>0</v>
      </c>
      <c r="G234" s="139">
        <f t="shared" si="16"/>
        <v>0</v>
      </c>
      <c r="H234" s="139">
        <f t="shared" si="15"/>
        <v>0</v>
      </c>
    </row>
    <row r="235" spans="2:10">
      <c r="B235" s="128" t="str">
        <f>$B$49</f>
        <v>Teacher Ed-Practice Teaching</v>
      </c>
      <c r="C235" s="139">
        <f t="shared" si="16"/>
        <v>0</v>
      </c>
      <c r="D235" s="139">
        <f t="shared" si="16"/>
        <v>32782.668998764799</v>
      </c>
      <c r="E235" s="139">
        <f t="shared" si="16"/>
        <v>0</v>
      </c>
      <c r="F235" s="139">
        <f t="shared" si="16"/>
        <v>0</v>
      </c>
      <c r="G235" s="139">
        <f t="shared" si="16"/>
        <v>0</v>
      </c>
      <c r="H235" s="139">
        <f t="shared" si="15"/>
        <v>32782.668998764799</v>
      </c>
    </row>
    <row r="236" spans="2:10">
      <c r="B236" s="128" t="str">
        <f>$B$50</f>
        <v>Technology</v>
      </c>
      <c r="C236" s="139">
        <f t="shared" si="16"/>
        <v>37098.064620472265</v>
      </c>
      <c r="D236" s="139">
        <f t="shared" si="16"/>
        <v>155717.67774413279</v>
      </c>
      <c r="E236" s="139">
        <f t="shared" si="16"/>
        <v>64360.692478624027</v>
      </c>
      <c r="F236" s="139">
        <f t="shared" si="16"/>
        <v>0</v>
      </c>
      <c r="G236" s="139">
        <f t="shared" si="16"/>
        <v>0</v>
      </c>
      <c r="H236" s="139">
        <f t="shared" si="15"/>
        <v>257176.43484322907</v>
      </c>
    </row>
    <row r="237" spans="2:10">
      <c r="B237" s="128" t="str">
        <f>$B$51</f>
        <v>Nursing</v>
      </c>
      <c r="C237" s="139">
        <f t="shared" si="16"/>
        <v>54027.736967116354</v>
      </c>
      <c r="D237" s="139">
        <f t="shared" si="16"/>
        <v>2186444.1067590816</v>
      </c>
      <c r="E237" s="139">
        <f t="shared" si="16"/>
        <v>439612.48080554954</v>
      </c>
      <c r="F237" s="139">
        <f t="shared" si="16"/>
        <v>92688.462401385143</v>
      </c>
      <c r="G237" s="139">
        <f t="shared" si="16"/>
        <v>0</v>
      </c>
      <c r="H237" s="139">
        <f t="shared" si="15"/>
        <v>2772772.786933132</v>
      </c>
    </row>
    <row r="238" spans="2:10">
      <c r="B238" s="131" t="str">
        <f>$B$52</f>
        <v>Totals</v>
      </c>
      <c r="C238" s="136">
        <f>SUM(C218:C237)</f>
        <v>3796810.2564547621</v>
      </c>
      <c r="D238" s="136">
        <f>SUM(D218:D237)</f>
        <v>6574790.8146018656</v>
      </c>
      <c r="E238" s="136">
        <f>SUM(E218:E237)</f>
        <v>2486683.3640702972</v>
      </c>
      <c r="F238" s="136">
        <f>SUM(F218:F237)</f>
        <v>240142.56487307441</v>
      </c>
      <c r="G238" s="136">
        <f>SUM(G218:G237)</f>
        <v>0</v>
      </c>
      <c r="H238" s="136">
        <f t="shared" si="15"/>
        <v>13098426.999999998</v>
      </c>
    </row>
    <row r="239" spans="2:10">
      <c r="B239" s="330"/>
      <c r="C239" s="350"/>
      <c r="D239" s="350"/>
      <c r="E239" s="350"/>
      <c r="F239" s="350"/>
      <c r="G239" s="350"/>
      <c r="H239" s="350"/>
    </row>
    <row r="240" spans="2:10">
      <c r="B240" s="120" t="s">
        <v>11</v>
      </c>
      <c r="C240" s="121"/>
      <c r="D240" s="121"/>
      <c r="E240" s="121"/>
      <c r="F240" s="121"/>
      <c r="G240" s="121"/>
      <c r="H240" s="122">
        <f>H16</f>
        <v>14337372</v>
      </c>
      <c r="J240" s="360"/>
    </row>
    <row r="241" spans="2:8" ht="61.5" customHeight="1" thickBot="1">
      <c r="B241" s="394" t="s">
        <v>231</v>
      </c>
      <c r="C241" s="394"/>
      <c r="D241" s="394"/>
      <c r="E241" s="394"/>
      <c r="F241" s="394"/>
      <c r="G241" s="394"/>
      <c r="H241" s="328"/>
    </row>
    <row r="242" spans="2:8" ht="14.4" thickBot="1">
      <c r="B242" s="124" t="s">
        <v>31</v>
      </c>
      <c r="C242" s="125" t="s">
        <v>25</v>
      </c>
      <c r="D242" s="125" t="s">
        <v>26</v>
      </c>
      <c r="E242" s="125" t="s">
        <v>27</v>
      </c>
      <c r="F242" s="125" t="s">
        <v>28</v>
      </c>
      <c r="G242" s="125" t="s">
        <v>29</v>
      </c>
      <c r="H242" s="126" t="s">
        <v>1</v>
      </c>
    </row>
    <row r="243" spans="2:8">
      <c r="B243" s="128" t="str">
        <f>$B$32</f>
        <v>Liberal Arts</v>
      </c>
      <c r="C243" s="136">
        <f t="shared" ref="C243:G258" si="17">$H$240*IF($H$25=0,0,C$25/$H$25)*IF(C$52=0,0,C32/C$52)</f>
        <v>2194178.3642647942</v>
      </c>
      <c r="D243" s="136">
        <f t="shared" si="17"/>
        <v>1070232.4881084999</v>
      </c>
      <c r="E243" s="136">
        <f t="shared" si="17"/>
        <v>489076.01358920254</v>
      </c>
      <c r="F243" s="136">
        <f t="shared" si="17"/>
        <v>10435.434675812645</v>
      </c>
      <c r="G243" s="136">
        <f t="shared" si="17"/>
        <v>0</v>
      </c>
      <c r="H243" s="136">
        <f>SUM(C243:G243)</f>
        <v>3763922.3006383092</v>
      </c>
    </row>
    <row r="244" spans="2:8">
      <c r="B244" s="128" t="str">
        <f>$B$33</f>
        <v>Science</v>
      </c>
      <c r="C244" s="139">
        <f t="shared" si="17"/>
        <v>911349.43222719128</v>
      </c>
      <c r="D244" s="139">
        <f t="shared" si="17"/>
        <v>737945.50324940728</v>
      </c>
      <c r="E244" s="139">
        <f t="shared" si="17"/>
        <v>86699.469430084588</v>
      </c>
      <c r="F244" s="139">
        <f t="shared" si="17"/>
        <v>695.69564505417623</v>
      </c>
      <c r="G244" s="139">
        <f t="shared" si="17"/>
        <v>0</v>
      </c>
      <c r="H244" s="139">
        <f t="shared" ref="H244:H263" si="18">SUM(C244:G244)</f>
        <v>1736690.1005517372</v>
      </c>
    </row>
    <row r="245" spans="2:8">
      <c r="B245" s="128" t="str">
        <f>$B$34</f>
        <v>Fine Arts</v>
      </c>
      <c r="C245" s="139">
        <f t="shared" si="17"/>
        <v>266953.89156416222</v>
      </c>
      <c r="D245" s="139">
        <f t="shared" si="17"/>
        <v>104733.1234103725</v>
      </c>
      <c r="E245" s="139">
        <f t="shared" si="17"/>
        <v>13325.879087660611</v>
      </c>
      <c r="F245" s="139">
        <f t="shared" si="17"/>
        <v>0</v>
      </c>
      <c r="G245" s="139">
        <f t="shared" si="17"/>
        <v>0</v>
      </c>
      <c r="H245" s="139">
        <f t="shared" si="18"/>
        <v>385012.89406219538</v>
      </c>
    </row>
    <row r="246" spans="2:8">
      <c r="B246" s="128" t="str">
        <f>$B$35</f>
        <v>Teacher Education</v>
      </c>
      <c r="C246" s="139">
        <f t="shared" si="17"/>
        <v>40016.227206297961</v>
      </c>
      <c r="D246" s="139">
        <f t="shared" si="17"/>
        <v>343154.14042186813</v>
      </c>
      <c r="E246" s="139">
        <f t="shared" si="17"/>
        <v>546036.02115292265</v>
      </c>
      <c r="F246" s="139">
        <f t="shared" si="17"/>
        <v>92295.622243854043</v>
      </c>
      <c r="G246" s="139">
        <f t="shared" si="17"/>
        <v>0</v>
      </c>
      <c r="H246" s="139">
        <f t="shared" si="18"/>
        <v>1021502.0110249429</v>
      </c>
    </row>
    <row r="247" spans="2:8">
      <c r="B247" s="128" t="str">
        <f>$B$36</f>
        <v>Agriculture</v>
      </c>
      <c r="C247" s="139">
        <f t="shared" si="17"/>
        <v>0</v>
      </c>
      <c r="D247" s="139">
        <f t="shared" si="17"/>
        <v>0</v>
      </c>
      <c r="E247" s="139">
        <f t="shared" si="17"/>
        <v>0</v>
      </c>
      <c r="F247" s="139">
        <f t="shared" si="17"/>
        <v>0</v>
      </c>
      <c r="G247" s="139">
        <f t="shared" si="17"/>
        <v>0</v>
      </c>
      <c r="H247" s="139">
        <f t="shared" si="18"/>
        <v>0</v>
      </c>
    </row>
    <row r="248" spans="2:8">
      <c r="B248" s="128" t="str">
        <f>$B$37</f>
        <v>Engineering</v>
      </c>
      <c r="C248" s="139">
        <f t="shared" si="17"/>
        <v>204055.90222379321</v>
      </c>
      <c r="D248" s="139">
        <f t="shared" si="17"/>
        <v>829769.32105836202</v>
      </c>
      <c r="E248" s="139">
        <f t="shared" si="17"/>
        <v>143659.47699380465</v>
      </c>
      <c r="F248" s="139">
        <f t="shared" si="17"/>
        <v>0</v>
      </c>
      <c r="G248" s="139">
        <f t="shared" si="17"/>
        <v>0</v>
      </c>
      <c r="H248" s="139">
        <f t="shared" si="18"/>
        <v>1177484.7002759599</v>
      </c>
    </row>
    <row r="249" spans="2:8">
      <c r="B249" s="128" t="str">
        <f>$B$38</f>
        <v>Home Economics</v>
      </c>
      <c r="C249" s="139">
        <f t="shared" si="17"/>
        <v>3061.6442292066899</v>
      </c>
      <c r="D249" s="139">
        <f t="shared" si="17"/>
        <v>24068.196883999251</v>
      </c>
      <c r="E249" s="139">
        <f t="shared" si="17"/>
        <v>0</v>
      </c>
      <c r="F249" s="139">
        <f t="shared" si="17"/>
        <v>0</v>
      </c>
      <c r="G249" s="139">
        <f t="shared" si="17"/>
        <v>0</v>
      </c>
      <c r="H249" s="139">
        <f t="shared" si="18"/>
        <v>27129.841113205941</v>
      </c>
    </row>
    <row r="250" spans="2:8">
      <c r="B250" s="128" t="str">
        <f>$B$39</f>
        <v>Law</v>
      </c>
      <c r="C250" s="139">
        <f t="shared" si="17"/>
        <v>0</v>
      </c>
      <c r="D250" s="139">
        <f t="shared" si="17"/>
        <v>0</v>
      </c>
      <c r="E250" s="139">
        <f t="shared" si="17"/>
        <v>0</v>
      </c>
      <c r="F250" s="139">
        <f t="shared" si="17"/>
        <v>0</v>
      </c>
      <c r="G250" s="139">
        <f t="shared" si="17"/>
        <v>0</v>
      </c>
      <c r="H250" s="139">
        <f t="shared" si="18"/>
        <v>0</v>
      </c>
    </row>
    <row r="251" spans="2:8">
      <c r="B251" s="128" t="str">
        <f>$B$40</f>
        <v>Social Service</v>
      </c>
      <c r="C251" s="139">
        <f t="shared" si="17"/>
        <v>15523.073372644445</v>
      </c>
      <c r="D251" s="139">
        <f t="shared" si="17"/>
        <v>11085.957352629957</v>
      </c>
      <c r="E251" s="139">
        <f t="shared" si="17"/>
        <v>0</v>
      </c>
      <c r="F251" s="139">
        <f t="shared" si="17"/>
        <v>0</v>
      </c>
      <c r="G251" s="139">
        <f t="shared" si="17"/>
        <v>0</v>
      </c>
      <c r="H251" s="139">
        <f t="shared" si="18"/>
        <v>26609.030725274402</v>
      </c>
    </row>
    <row r="252" spans="2:8">
      <c r="B252" s="128" t="str">
        <f>$B$41</f>
        <v>Library Science</v>
      </c>
      <c r="C252" s="139">
        <f t="shared" si="17"/>
        <v>0</v>
      </c>
      <c r="D252" s="139">
        <f t="shared" si="17"/>
        <v>0</v>
      </c>
      <c r="E252" s="139">
        <f t="shared" si="17"/>
        <v>0</v>
      </c>
      <c r="F252" s="139">
        <f t="shared" si="17"/>
        <v>0</v>
      </c>
      <c r="G252" s="139">
        <f t="shared" si="17"/>
        <v>0</v>
      </c>
      <c r="H252" s="139">
        <f t="shared" si="18"/>
        <v>0</v>
      </c>
    </row>
    <row r="253" spans="2:8">
      <c r="B253" s="128" t="str">
        <f>$B$42</f>
        <v>Veterinary Science</v>
      </c>
      <c r="C253" s="139">
        <f t="shared" si="17"/>
        <v>0</v>
      </c>
      <c r="D253" s="139">
        <f t="shared" si="17"/>
        <v>0</v>
      </c>
      <c r="E253" s="139">
        <f t="shared" si="17"/>
        <v>0</v>
      </c>
      <c r="F253" s="139">
        <f t="shared" si="17"/>
        <v>0</v>
      </c>
      <c r="G253" s="139">
        <f t="shared" si="17"/>
        <v>0</v>
      </c>
      <c r="H253" s="139">
        <f t="shared" si="18"/>
        <v>0</v>
      </c>
    </row>
    <row r="254" spans="2:8">
      <c r="B254" s="128" t="str">
        <f>$B$43</f>
        <v>Vocational Training</v>
      </c>
      <c r="C254" s="139">
        <f t="shared" si="17"/>
        <v>0</v>
      </c>
      <c r="D254" s="139">
        <f t="shared" si="17"/>
        <v>0</v>
      </c>
      <c r="E254" s="139">
        <f t="shared" si="17"/>
        <v>0</v>
      </c>
      <c r="F254" s="139">
        <f t="shared" si="17"/>
        <v>0</v>
      </c>
      <c r="G254" s="139">
        <f t="shared" si="17"/>
        <v>0</v>
      </c>
      <c r="H254" s="139">
        <f t="shared" si="18"/>
        <v>0</v>
      </c>
    </row>
    <row r="255" spans="2:8">
      <c r="B255" s="128" t="str">
        <f>$B$44</f>
        <v>Physical Training</v>
      </c>
      <c r="C255" s="139">
        <f t="shared" si="17"/>
        <v>0</v>
      </c>
      <c r="D255" s="139">
        <f t="shared" si="17"/>
        <v>0</v>
      </c>
      <c r="E255" s="139">
        <f t="shared" si="17"/>
        <v>0</v>
      </c>
      <c r="F255" s="139">
        <f t="shared" si="17"/>
        <v>0</v>
      </c>
      <c r="G255" s="139">
        <f t="shared" si="17"/>
        <v>0</v>
      </c>
      <c r="H255" s="139">
        <f t="shared" si="18"/>
        <v>0</v>
      </c>
    </row>
    <row r="256" spans="2:8">
      <c r="B256" s="128" t="str">
        <f>$B$45</f>
        <v>Health Services</v>
      </c>
      <c r="C256" s="139">
        <f t="shared" si="17"/>
        <v>142285.88707313195</v>
      </c>
      <c r="D256" s="139">
        <f t="shared" si="17"/>
        <v>230762.95436658675</v>
      </c>
      <c r="E256" s="139">
        <f t="shared" si="17"/>
        <v>207688.70090280805</v>
      </c>
      <c r="F256" s="139">
        <f t="shared" si="17"/>
        <v>0</v>
      </c>
      <c r="G256" s="139">
        <f t="shared" si="17"/>
        <v>0</v>
      </c>
      <c r="H256" s="139">
        <f t="shared" si="18"/>
        <v>580737.54234252684</v>
      </c>
    </row>
    <row r="257" spans="2:10">
      <c r="B257" s="128" t="str">
        <f>$B$46</f>
        <v>Pharmacy</v>
      </c>
      <c r="C257" s="139">
        <f t="shared" si="17"/>
        <v>0</v>
      </c>
      <c r="D257" s="139">
        <f t="shared" si="17"/>
        <v>0</v>
      </c>
      <c r="E257" s="139">
        <f t="shared" si="17"/>
        <v>0</v>
      </c>
      <c r="F257" s="139">
        <f t="shared" si="17"/>
        <v>0</v>
      </c>
      <c r="G257" s="139">
        <f t="shared" si="17"/>
        <v>0</v>
      </c>
      <c r="H257" s="139">
        <f t="shared" si="18"/>
        <v>0</v>
      </c>
    </row>
    <row r="258" spans="2:10">
      <c r="B258" s="128" t="str">
        <f>$B$47</f>
        <v>Business Administration</v>
      </c>
      <c r="C258" s="139">
        <f t="shared" si="17"/>
        <v>278770.764027767</v>
      </c>
      <c r="D258" s="139">
        <f t="shared" si="17"/>
        <v>1245346.8539220826</v>
      </c>
      <c r="E258" s="139">
        <f t="shared" si="17"/>
        <v>683763.85684551252</v>
      </c>
      <c r="F258" s="139">
        <f t="shared" si="17"/>
        <v>57974.637087848023</v>
      </c>
      <c r="G258" s="139">
        <f t="shared" si="17"/>
        <v>0</v>
      </c>
      <c r="H258" s="139">
        <f t="shared" si="18"/>
        <v>2265856.11188321</v>
      </c>
    </row>
    <row r="259" spans="2:10">
      <c r="B259" s="128" t="str">
        <f>$B$48</f>
        <v>Optometry</v>
      </c>
      <c r="C259" s="139">
        <f t="shared" ref="C259:G262" si="19">$H$240*IF($H$25=0,0,C$25/$H$25)*IF(C$52=0,0,C48/C$52)</f>
        <v>0</v>
      </c>
      <c r="D259" s="139">
        <f t="shared" si="19"/>
        <v>0</v>
      </c>
      <c r="E259" s="139">
        <f t="shared" si="19"/>
        <v>0</v>
      </c>
      <c r="F259" s="139">
        <f t="shared" si="19"/>
        <v>0</v>
      </c>
      <c r="G259" s="139">
        <f t="shared" si="19"/>
        <v>0</v>
      </c>
      <c r="H259" s="139">
        <f t="shared" si="18"/>
        <v>0</v>
      </c>
    </row>
    <row r="260" spans="2:10">
      <c r="B260" s="128" t="str">
        <f>$B$49</f>
        <v>Teacher Ed-Practice Teaching</v>
      </c>
      <c r="C260" s="139">
        <f t="shared" si="19"/>
        <v>0</v>
      </c>
      <c r="D260" s="139">
        <f t="shared" si="19"/>
        <v>35883.493536144342</v>
      </c>
      <c r="E260" s="139">
        <f t="shared" si="19"/>
        <v>0</v>
      </c>
      <c r="F260" s="139">
        <f t="shared" si="19"/>
        <v>0</v>
      </c>
      <c r="G260" s="139">
        <f t="shared" si="19"/>
        <v>0</v>
      </c>
      <c r="H260" s="139">
        <f t="shared" si="18"/>
        <v>35883.493536144342</v>
      </c>
    </row>
    <row r="261" spans="2:10">
      <c r="B261" s="128" t="str">
        <f>$B$50</f>
        <v>Technology</v>
      </c>
      <c r="C261" s="139">
        <f t="shared" si="19"/>
        <v>40607.070829478202</v>
      </c>
      <c r="D261" s="139">
        <f t="shared" si="19"/>
        <v>170446.59429668562</v>
      </c>
      <c r="E261" s="139">
        <f t="shared" si="19"/>
        <v>70448.397371961895</v>
      </c>
      <c r="F261" s="139">
        <f t="shared" si="19"/>
        <v>0</v>
      </c>
      <c r="G261" s="139">
        <f t="shared" si="19"/>
        <v>0</v>
      </c>
      <c r="H261" s="139">
        <f t="shared" si="18"/>
        <v>281502.06249812571</v>
      </c>
    </row>
    <row r="262" spans="2:10">
      <c r="B262" s="128" t="str">
        <f>$B$51</f>
        <v>Nursing</v>
      </c>
      <c r="C262" s="139">
        <f t="shared" si="19"/>
        <v>59138.075374676584</v>
      </c>
      <c r="D262" s="139">
        <f t="shared" si="19"/>
        <v>2393253.9774289439</v>
      </c>
      <c r="E262" s="139">
        <f t="shared" si="19"/>
        <v>481194.24364101305</v>
      </c>
      <c r="F262" s="139">
        <f t="shared" si="19"/>
        <v>101455.61490373404</v>
      </c>
      <c r="G262" s="139">
        <f t="shared" si="19"/>
        <v>0</v>
      </c>
      <c r="H262" s="139">
        <f t="shared" si="18"/>
        <v>3035041.9113483671</v>
      </c>
    </row>
    <row r="263" spans="2:10">
      <c r="B263" s="131" t="str">
        <f>$B$52</f>
        <v>Totals</v>
      </c>
      <c r="C263" s="136">
        <f>SUM(C243:C262)</f>
        <v>4155940.3323931433</v>
      </c>
      <c r="D263" s="136">
        <f>SUM(D243:D262)</f>
        <v>7196682.6040355824</v>
      </c>
      <c r="E263" s="136">
        <f>SUM(E243:E262)</f>
        <v>2721892.0590149704</v>
      </c>
      <c r="F263" s="136">
        <f>SUM(F243:F262)</f>
        <v>262857.00455630291</v>
      </c>
      <c r="G263" s="136">
        <f>SUM(G243:G262)</f>
        <v>0</v>
      </c>
      <c r="H263" s="136">
        <f t="shared" si="18"/>
        <v>14337372</v>
      </c>
      <c r="I263" s="351"/>
    </row>
    <row r="264" spans="2:10">
      <c r="B264" s="401"/>
      <c r="C264" s="401"/>
      <c r="D264" s="401"/>
      <c r="E264" s="401"/>
      <c r="F264" s="401"/>
      <c r="G264" s="401"/>
      <c r="H264" s="402"/>
      <c r="I264" s="352"/>
    </row>
    <row r="265" spans="2:10">
      <c r="B265" s="120" t="s">
        <v>232</v>
      </c>
      <c r="C265" s="121"/>
      <c r="D265" s="121"/>
      <c r="E265" s="121"/>
      <c r="F265" s="121"/>
      <c r="G265" s="121"/>
      <c r="H265" s="122"/>
      <c r="J265" s="360"/>
    </row>
    <row r="266" spans="2:10" ht="45" customHeight="1" thickBot="1">
      <c r="B266" s="382" t="s">
        <v>233</v>
      </c>
      <c r="C266" s="382"/>
      <c r="D266" s="382"/>
      <c r="E266" s="382"/>
      <c r="F266" s="382"/>
      <c r="G266" s="382"/>
      <c r="H266" s="382"/>
    </row>
    <row r="267" spans="2:10" ht="14.4" thickBot="1">
      <c r="B267" s="124" t="s">
        <v>31</v>
      </c>
      <c r="C267" s="125" t="s">
        <v>25</v>
      </c>
      <c r="D267" s="125" t="s">
        <v>26</v>
      </c>
      <c r="E267" s="125" t="s">
        <v>27</v>
      </c>
      <c r="F267" s="125" t="s">
        <v>28</v>
      </c>
      <c r="G267" s="125" t="s">
        <v>29</v>
      </c>
      <c r="H267" s="126" t="s">
        <v>1</v>
      </c>
    </row>
    <row r="268" spans="2:10">
      <c r="B268" s="128" t="str">
        <f>$B$32</f>
        <v>Liberal Arts</v>
      </c>
      <c r="C268" s="136">
        <f t="shared" ref="C268:G283" si="20">C243+C218+C193+C168+C116</f>
        <v>12015239.435346853</v>
      </c>
      <c r="D268" s="136">
        <f t="shared" si="20"/>
        <v>6199821.4641173165</v>
      </c>
      <c r="E268" s="136">
        <f t="shared" si="20"/>
        <v>5469967.8507866841</v>
      </c>
      <c r="F268" s="136">
        <f t="shared" si="20"/>
        <v>107972.30997614613</v>
      </c>
      <c r="G268" s="136">
        <f t="shared" si="20"/>
        <v>0</v>
      </c>
      <c r="H268" s="136">
        <f>SUM(C268:G268)</f>
        <v>23793001.060226999</v>
      </c>
    </row>
    <row r="269" spans="2:10">
      <c r="B269" s="128" t="str">
        <f>$B$33</f>
        <v>Science</v>
      </c>
      <c r="C269" s="139">
        <f t="shared" si="20"/>
        <v>5064649.5738607487</v>
      </c>
      <c r="D269" s="139">
        <f t="shared" si="20"/>
        <v>5471011.7679327885</v>
      </c>
      <c r="E269" s="139">
        <f t="shared" si="20"/>
        <v>2224599.9412807175</v>
      </c>
      <c r="F269" s="139">
        <f t="shared" si="20"/>
        <v>3143.5353239017131</v>
      </c>
      <c r="G269" s="139">
        <f t="shared" si="20"/>
        <v>0</v>
      </c>
      <c r="H269" s="139">
        <f t="shared" ref="H269:H288" si="21">SUM(C269:G269)</f>
        <v>12763404.818398155</v>
      </c>
    </row>
    <row r="270" spans="2:10">
      <c r="B270" s="128" t="str">
        <f>$B$34</f>
        <v>Fine Arts</v>
      </c>
      <c r="C270" s="139">
        <f t="shared" si="20"/>
        <v>2103165.9052860048</v>
      </c>
      <c r="D270" s="139">
        <f t="shared" si="20"/>
        <v>1367238.5374528584</v>
      </c>
      <c r="E270" s="139">
        <f t="shared" si="20"/>
        <v>321457.91167418897</v>
      </c>
      <c r="F270" s="139">
        <f t="shared" si="20"/>
        <v>0</v>
      </c>
      <c r="G270" s="139">
        <f t="shared" si="20"/>
        <v>0</v>
      </c>
      <c r="H270" s="139">
        <f t="shared" si="21"/>
        <v>3791862.3544130521</v>
      </c>
    </row>
    <row r="271" spans="2:10">
      <c r="B271" s="128" t="str">
        <f>$B$35</f>
        <v>Teacher Education</v>
      </c>
      <c r="C271" s="139">
        <f t="shared" si="20"/>
        <v>376494.86732425611</v>
      </c>
      <c r="D271" s="139">
        <f t="shared" si="20"/>
        <v>1871926.8958134677</v>
      </c>
      <c r="E271" s="139">
        <f t="shared" si="20"/>
        <v>3252135.6612522588</v>
      </c>
      <c r="F271" s="139">
        <f t="shared" si="20"/>
        <v>721866.43407477322</v>
      </c>
      <c r="G271" s="139">
        <f t="shared" si="20"/>
        <v>0</v>
      </c>
      <c r="H271" s="139">
        <f t="shared" si="21"/>
        <v>6222423.858464756</v>
      </c>
    </row>
    <row r="272" spans="2:10">
      <c r="B272" s="128" t="str">
        <f>$B$36</f>
        <v>Agriculture</v>
      </c>
      <c r="C272" s="139">
        <f t="shared" si="20"/>
        <v>0</v>
      </c>
      <c r="D272" s="139">
        <f t="shared" si="20"/>
        <v>0</v>
      </c>
      <c r="E272" s="139">
        <f t="shared" si="20"/>
        <v>0</v>
      </c>
      <c r="F272" s="139">
        <f t="shared" si="20"/>
        <v>0</v>
      </c>
      <c r="G272" s="139">
        <f t="shared" si="20"/>
        <v>0</v>
      </c>
      <c r="H272" s="139">
        <f t="shared" si="21"/>
        <v>0</v>
      </c>
    </row>
    <row r="273" spans="2:10">
      <c r="B273" s="128" t="str">
        <f>$B$37</f>
        <v>Engineering</v>
      </c>
      <c r="C273" s="139">
        <f t="shared" si="20"/>
        <v>2316494.5327049815</v>
      </c>
      <c r="D273" s="139">
        <f t="shared" si="20"/>
        <v>8649550.5892058183</v>
      </c>
      <c r="E273" s="139">
        <f t="shared" si="20"/>
        <v>2876071.69125845</v>
      </c>
      <c r="F273" s="139">
        <f t="shared" si="20"/>
        <v>0</v>
      </c>
      <c r="G273" s="139">
        <f t="shared" si="20"/>
        <v>0</v>
      </c>
      <c r="H273" s="139">
        <f t="shared" si="21"/>
        <v>13842116.813169248</v>
      </c>
    </row>
    <row r="274" spans="2:10">
      <c r="B274" s="128" t="str">
        <f>$B$38</f>
        <v>Home Economics</v>
      </c>
      <c r="C274" s="139">
        <f t="shared" si="20"/>
        <v>7639.7344429019959</v>
      </c>
      <c r="D274" s="139">
        <f t="shared" si="20"/>
        <v>56073.525195769231</v>
      </c>
      <c r="E274" s="139">
        <f t="shared" si="20"/>
        <v>0</v>
      </c>
      <c r="F274" s="139">
        <f t="shared" si="20"/>
        <v>0</v>
      </c>
      <c r="G274" s="139">
        <f t="shared" si="20"/>
        <v>0</v>
      </c>
      <c r="H274" s="139">
        <f t="shared" si="21"/>
        <v>63713.259638671225</v>
      </c>
    </row>
    <row r="275" spans="2:10">
      <c r="B275" s="128" t="str">
        <f>$B$39</f>
        <v>Law</v>
      </c>
      <c r="C275" s="139">
        <f t="shared" si="20"/>
        <v>0</v>
      </c>
      <c r="D275" s="139">
        <f t="shared" si="20"/>
        <v>0</v>
      </c>
      <c r="E275" s="139">
        <f t="shared" si="20"/>
        <v>0</v>
      </c>
      <c r="F275" s="139">
        <f t="shared" si="20"/>
        <v>0</v>
      </c>
      <c r="G275" s="139">
        <f t="shared" si="20"/>
        <v>0</v>
      </c>
      <c r="H275" s="139">
        <f t="shared" si="21"/>
        <v>0</v>
      </c>
    </row>
    <row r="276" spans="2:10">
      <c r="B276" s="128" t="str">
        <f>$B$40</f>
        <v>Social Service</v>
      </c>
      <c r="C276" s="139">
        <f t="shared" si="20"/>
        <v>128962.76049337794</v>
      </c>
      <c r="D276" s="139">
        <f t="shared" si="20"/>
        <v>107457.68627894903</v>
      </c>
      <c r="E276" s="139">
        <f t="shared" si="20"/>
        <v>0</v>
      </c>
      <c r="F276" s="139">
        <f t="shared" si="20"/>
        <v>0</v>
      </c>
      <c r="G276" s="139">
        <f t="shared" si="20"/>
        <v>0</v>
      </c>
      <c r="H276" s="139">
        <f t="shared" si="21"/>
        <v>236420.44677232695</v>
      </c>
    </row>
    <row r="277" spans="2:10">
      <c r="B277" s="128" t="str">
        <f>$B$41</f>
        <v>Library Science</v>
      </c>
      <c r="C277" s="139">
        <f t="shared" si="20"/>
        <v>0</v>
      </c>
      <c r="D277" s="139">
        <f t="shared" si="20"/>
        <v>0</v>
      </c>
      <c r="E277" s="139">
        <f t="shared" si="20"/>
        <v>0</v>
      </c>
      <c r="F277" s="139">
        <f t="shared" si="20"/>
        <v>0</v>
      </c>
      <c r="G277" s="139">
        <f t="shared" si="20"/>
        <v>0</v>
      </c>
      <c r="H277" s="139">
        <f t="shared" si="21"/>
        <v>0</v>
      </c>
    </row>
    <row r="278" spans="2:10">
      <c r="B278" s="128" t="str">
        <f>$B$42</f>
        <v>Veterinary Science</v>
      </c>
      <c r="C278" s="139">
        <f t="shared" si="20"/>
        <v>0</v>
      </c>
      <c r="D278" s="139">
        <f t="shared" si="20"/>
        <v>0</v>
      </c>
      <c r="E278" s="139">
        <f t="shared" si="20"/>
        <v>0</v>
      </c>
      <c r="F278" s="139">
        <f t="shared" si="20"/>
        <v>0</v>
      </c>
      <c r="G278" s="139">
        <f t="shared" si="20"/>
        <v>0</v>
      </c>
      <c r="H278" s="139">
        <f t="shared" si="21"/>
        <v>0</v>
      </c>
    </row>
    <row r="279" spans="2:10">
      <c r="B279" s="128" t="str">
        <f>$B$43</f>
        <v>Vocational Training</v>
      </c>
      <c r="C279" s="139">
        <f t="shared" si="20"/>
        <v>0</v>
      </c>
      <c r="D279" s="139">
        <f t="shared" si="20"/>
        <v>0</v>
      </c>
      <c r="E279" s="139">
        <f t="shared" si="20"/>
        <v>0</v>
      </c>
      <c r="F279" s="139">
        <f t="shared" si="20"/>
        <v>0</v>
      </c>
      <c r="G279" s="139">
        <f t="shared" si="20"/>
        <v>0</v>
      </c>
      <c r="H279" s="139">
        <f t="shared" si="21"/>
        <v>0</v>
      </c>
    </row>
    <row r="280" spans="2:10">
      <c r="B280" s="128" t="str">
        <f>$B$44</f>
        <v>Physical Training</v>
      </c>
      <c r="C280" s="139">
        <f t="shared" si="20"/>
        <v>0</v>
      </c>
      <c r="D280" s="139">
        <f t="shared" si="20"/>
        <v>0</v>
      </c>
      <c r="E280" s="139">
        <f t="shared" si="20"/>
        <v>0</v>
      </c>
      <c r="F280" s="139">
        <f t="shared" si="20"/>
        <v>0</v>
      </c>
      <c r="G280" s="139">
        <f t="shared" si="20"/>
        <v>0</v>
      </c>
      <c r="H280" s="139">
        <f t="shared" si="21"/>
        <v>0</v>
      </c>
    </row>
    <row r="281" spans="2:10">
      <c r="B281" s="128" t="str">
        <f>$B$45</f>
        <v>Health Services</v>
      </c>
      <c r="C281" s="139">
        <f t="shared" si="20"/>
        <v>951327.20820821251</v>
      </c>
      <c r="D281" s="139">
        <f t="shared" si="20"/>
        <v>1308460.8321405845</v>
      </c>
      <c r="E281" s="139">
        <f t="shared" si="20"/>
        <v>2260628.8692488768</v>
      </c>
      <c r="F281" s="139">
        <f t="shared" si="20"/>
        <v>0</v>
      </c>
      <c r="G281" s="139">
        <f t="shared" si="20"/>
        <v>0</v>
      </c>
      <c r="H281" s="139">
        <f t="shared" si="21"/>
        <v>4520416.9095976744</v>
      </c>
    </row>
    <row r="282" spans="2:10">
      <c r="B282" s="128" t="str">
        <f>$B$46</f>
        <v>Pharmacy</v>
      </c>
      <c r="C282" s="139">
        <f t="shared" si="20"/>
        <v>0</v>
      </c>
      <c r="D282" s="139">
        <f t="shared" si="20"/>
        <v>0</v>
      </c>
      <c r="E282" s="139">
        <f t="shared" si="20"/>
        <v>0</v>
      </c>
      <c r="F282" s="139">
        <f t="shared" si="20"/>
        <v>0</v>
      </c>
      <c r="G282" s="139">
        <f t="shared" si="20"/>
        <v>0</v>
      </c>
      <c r="H282" s="139">
        <f t="shared" si="21"/>
        <v>0</v>
      </c>
    </row>
    <row r="283" spans="2:10">
      <c r="B283" s="128" t="str">
        <f>$B$47</f>
        <v>Business Administration</v>
      </c>
      <c r="C283" s="139">
        <f t="shared" si="20"/>
        <v>2394858.7604320068</v>
      </c>
      <c r="D283" s="139">
        <f t="shared" si="20"/>
        <v>10316429.613812136</v>
      </c>
      <c r="E283" s="139">
        <f t="shared" si="20"/>
        <v>6736916.8511593146</v>
      </c>
      <c r="F283" s="139">
        <f t="shared" si="20"/>
        <v>1110982.8662997014</v>
      </c>
      <c r="G283" s="139">
        <f t="shared" si="20"/>
        <v>0</v>
      </c>
      <c r="H283" s="139">
        <f t="shared" si="21"/>
        <v>20559188.091703158</v>
      </c>
    </row>
    <row r="284" spans="2:10">
      <c r="B284" s="128" t="str">
        <f>$B$48</f>
        <v>Optometry</v>
      </c>
      <c r="C284" s="139">
        <f t="shared" ref="C284:G287" si="22">C259+C234+C209+C184+C132</f>
        <v>0</v>
      </c>
      <c r="D284" s="139">
        <f t="shared" si="22"/>
        <v>0</v>
      </c>
      <c r="E284" s="139">
        <f t="shared" si="22"/>
        <v>0</v>
      </c>
      <c r="F284" s="139">
        <f t="shared" si="22"/>
        <v>0</v>
      </c>
      <c r="G284" s="139">
        <f t="shared" si="22"/>
        <v>0</v>
      </c>
      <c r="H284" s="139">
        <f t="shared" si="21"/>
        <v>0</v>
      </c>
    </row>
    <row r="285" spans="2:10">
      <c r="B285" s="128" t="str">
        <f>$B$49</f>
        <v>Teacher Ed-Practice Teaching</v>
      </c>
      <c r="C285" s="139">
        <f t="shared" si="22"/>
        <v>0</v>
      </c>
      <c r="D285" s="139">
        <f t="shared" si="22"/>
        <v>163554.40398801776</v>
      </c>
      <c r="E285" s="139">
        <f t="shared" si="22"/>
        <v>0</v>
      </c>
      <c r="F285" s="139">
        <f t="shared" si="22"/>
        <v>0</v>
      </c>
      <c r="G285" s="139">
        <f t="shared" si="22"/>
        <v>0</v>
      </c>
      <c r="H285" s="139">
        <f t="shared" si="21"/>
        <v>163554.40398801776</v>
      </c>
    </row>
    <row r="286" spans="2:10">
      <c r="B286" s="128" t="str">
        <f>$B$50</f>
        <v>Technology</v>
      </c>
      <c r="C286" s="139">
        <f t="shared" si="22"/>
        <v>432075.42181103502</v>
      </c>
      <c r="D286" s="139">
        <f t="shared" si="22"/>
        <v>1390572.9202946562</v>
      </c>
      <c r="E286" s="139">
        <f t="shared" si="22"/>
        <v>683555.66644982016</v>
      </c>
      <c r="F286" s="139">
        <f t="shared" si="22"/>
        <v>0</v>
      </c>
      <c r="G286" s="139">
        <f t="shared" si="22"/>
        <v>0</v>
      </c>
      <c r="H286" s="139">
        <f t="shared" si="21"/>
        <v>2506204.0085555115</v>
      </c>
    </row>
    <row r="287" spans="2:10">
      <c r="B287" s="128" t="str">
        <f>$B$51</f>
        <v>Nursing</v>
      </c>
      <c r="C287" s="139">
        <f t="shared" si="22"/>
        <v>367200.55788268585</v>
      </c>
      <c r="D287" s="139">
        <f t="shared" si="22"/>
        <v>16893013.781728711</v>
      </c>
      <c r="E287" s="139">
        <f t="shared" si="22"/>
        <v>5119213.5900094816</v>
      </c>
      <c r="F287" s="139">
        <f t="shared" si="22"/>
        <v>1625635.3617629353</v>
      </c>
      <c r="G287" s="139">
        <f t="shared" si="22"/>
        <v>0</v>
      </c>
      <c r="H287" s="139">
        <f t="shared" si="21"/>
        <v>24005063.29138381</v>
      </c>
    </row>
    <row r="288" spans="2:10">
      <c r="B288" s="131" t="str">
        <f>$B$52</f>
        <v>Totals</v>
      </c>
      <c r="C288" s="136">
        <f>SUM(C268:C287)</f>
        <v>26158108.757793065</v>
      </c>
      <c r="D288" s="136">
        <f>SUM(D268:D287)</f>
        <v>53795112.01796107</v>
      </c>
      <c r="E288" s="136">
        <f>SUM(E268:E287)</f>
        <v>28944548.03311979</v>
      </c>
      <c r="F288" s="136">
        <f>SUM(F268:F287)</f>
        <v>3569600.5074374578</v>
      </c>
      <c r="G288" s="136">
        <f>SUM(G268:G287)</f>
        <v>0</v>
      </c>
      <c r="H288" s="136">
        <f t="shared" si="21"/>
        <v>112467369.31631137</v>
      </c>
      <c r="I288" s="353"/>
      <c r="J288" s="140"/>
    </row>
    <row r="289" spans="2:10">
      <c r="H289" s="140"/>
    </row>
    <row r="290" spans="2:10">
      <c r="B290" s="120" t="s">
        <v>222</v>
      </c>
      <c r="C290" s="121"/>
      <c r="D290" s="121"/>
      <c r="E290" s="121"/>
      <c r="F290" s="121"/>
      <c r="G290" s="121"/>
      <c r="H290" s="122"/>
      <c r="J290" s="360"/>
    </row>
    <row r="291" spans="2:10" ht="30" customHeight="1" thickBot="1">
      <c r="B291" s="382" t="s">
        <v>234</v>
      </c>
      <c r="C291" s="382"/>
      <c r="D291" s="382"/>
      <c r="E291" s="382"/>
      <c r="F291" s="382"/>
      <c r="G291" s="382"/>
      <c r="H291" s="382"/>
    </row>
    <row r="292" spans="2:10" ht="14.4" thickBot="1">
      <c r="B292" s="124" t="s">
        <v>31</v>
      </c>
      <c r="C292" s="125" t="s">
        <v>25</v>
      </c>
      <c r="D292" s="125" t="s">
        <v>26</v>
      </c>
      <c r="E292" s="125" t="s">
        <v>27</v>
      </c>
      <c r="F292" s="125" t="s">
        <v>28</v>
      </c>
      <c r="G292" s="125" t="s">
        <v>29</v>
      </c>
      <c r="H292" s="126" t="s">
        <v>1</v>
      </c>
    </row>
    <row r="293" spans="2:10">
      <c r="B293" s="128" t="str">
        <f>$B$32</f>
        <v>Liberal Arts</v>
      </c>
      <c r="C293" s="134">
        <f t="shared" ref="C293:H308" si="23">IF(C32=0,0,C268/C32)</f>
        <v>294.13070833162431</v>
      </c>
      <c r="D293" s="134">
        <f t="shared" si="23"/>
        <v>422.50384790222955</v>
      </c>
      <c r="E293" s="134">
        <f t="shared" si="23"/>
        <v>908.78349406656992</v>
      </c>
      <c r="F293" s="134">
        <f t="shared" si="23"/>
        <v>1199.6923330682903</v>
      </c>
      <c r="G293" s="135">
        <f t="shared" si="23"/>
        <v>0</v>
      </c>
      <c r="H293" s="136">
        <f t="shared" si="23"/>
        <v>386.04320834986129</v>
      </c>
    </row>
    <row r="294" spans="2:10">
      <c r="B294" s="128" t="str">
        <f>$B$33</f>
        <v>Science</v>
      </c>
      <c r="C294" s="137">
        <f t="shared" si="23"/>
        <v>298.50000435320027</v>
      </c>
      <c r="D294" s="137">
        <f t="shared" si="23"/>
        <v>540.72067285360629</v>
      </c>
      <c r="E294" s="137">
        <f t="shared" si="23"/>
        <v>2084.9109102912066</v>
      </c>
      <c r="F294" s="137">
        <f t="shared" si="23"/>
        <v>523.92255398361885</v>
      </c>
      <c r="G294" s="138">
        <f t="shared" si="23"/>
        <v>0</v>
      </c>
      <c r="H294" s="139">
        <f t="shared" si="23"/>
        <v>453.27810279132592</v>
      </c>
    </row>
    <row r="295" spans="2:10">
      <c r="B295" s="128" t="str">
        <f>$B$34</f>
        <v>Fine Arts</v>
      </c>
      <c r="C295" s="137">
        <f t="shared" si="23"/>
        <v>423.17221434326052</v>
      </c>
      <c r="D295" s="137">
        <f t="shared" si="23"/>
        <v>952.11597315658662</v>
      </c>
      <c r="E295" s="137">
        <f t="shared" si="23"/>
        <v>1960.1092175255426</v>
      </c>
      <c r="F295" s="137">
        <f t="shared" si="23"/>
        <v>0</v>
      </c>
      <c r="G295" s="138">
        <f t="shared" si="23"/>
        <v>0</v>
      </c>
      <c r="H295" s="139">
        <f t="shared" si="23"/>
        <v>577.14799914962737</v>
      </c>
    </row>
    <row r="296" spans="2:10">
      <c r="B296" s="128" t="str">
        <f>$B$35</f>
        <v>Teacher Education</v>
      </c>
      <c r="C296" s="137">
        <f t="shared" si="23"/>
        <v>505.3622380191357</v>
      </c>
      <c r="D296" s="137">
        <f t="shared" si="23"/>
        <v>397.85906393484964</v>
      </c>
      <c r="E296" s="137">
        <f t="shared" si="23"/>
        <v>483.94875911491948</v>
      </c>
      <c r="F296" s="137">
        <f t="shared" si="23"/>
        <v>906.86737949092117</v>
      </c>
      <c r="G296" s="138">
        <f t="shared" si="23"/>
        <v>0</v>
      </c>
      <c r="H296" s="139">
        <f t="shared" si="23"/>
        <v>479.90312035051335</v>
      </c>
    </row>
    <row r="297" spans="2:10">
      <c r="B297" s="128" t="str">
        <f>$B$36</f>
        <v>Agriculture</v>
      </c>
      <c r="C297" s="137">
        <f t="shared" si="23"/>
        <v>0</v>
      </c>
      <c r="D297" s="137">
        <f t="shared" si="23"/>
        <v>0</v>
      </c>
      <c r="E297" s="137">
        <f t="shared" si="23"/>
        <v>0</v>
      </c>
      <c r="F297" s="137">
        <f t="shared" si="23"/>
        <v>0</v>
      </c>
      <c r="G297" s="138">
        <f t="shared" si="23"/>
        <v>0</v>
      </c>
      <c r="H297" s="139">
        <f t="shared" si="23"/>
        <v>0</v>
      </c>
    </row>
    <row r="298" spans="2:10">
      <c r="B298" s="128" t="str">
        <f>$B$37</f>
        <v>Engineering</v>
      </c>
      <c r="C298" s="137">
        <f t="shared" si="23"/>
        <v>609.76428868254322</v>
      </c>
      <c r="D298" s="137">
        <f t="shared" si="23"/>
        <v>760.26637858889148</v>
      </c>
      <c r="E298" s="137">
        <f t="shared" si="23"/>
        <v>1626.7373819335126</v>
      </c>
      <c r="F298" s="137">
        <f t="shared" si="23"/>
        <v>0</v>
      </c>
      <c r="G298" s="138">
        <f t="shared" si="23"/>
        <v>0</v>
      </c>
      <c r="H298" s="139">
        <f t="shared" si="23"/>
        <v>816.93323968184893</v>
      </c>
    </row>
    <row r="299" spans="2:10">
      <c r="B299" s="128" t="str">
        <f>$B$38</f>
        <v>Home Economics</v>
      </c>
      <c r="C299" s="137">
        <f t="shared" si="23"/>
        <v>134.03042882284203</v>
      </c>
      <c r="D299" s="137">
        <f t="shared" si="23"/>
        <v>169.91977332051283</v>
      </c>
      <c r="E299" s="137">
        <f t="shared" si="23"/>
        <v>0</v>
      </c>
      <c r="F299" s="137">
        <f t="shared" si="23"/>
        <v>0</v>
      </c>
      <c r="G299" s="138">
        <f t="shared" si="23"/>
        <v>0</v>
      </c>
      <c r="H299" s="139">
        <f t="shared" si="23"/>
        <v>164.63374583635976</v>
      </c>
    </row>
    <row r="300" spans="2:10">
      <c r="B300" s="128" t="str">
        <f>$B$39</f>
        <v>Law</v>
      </c>
      <c r="C300" s="137">
        <f t="shared" si="23"/>
        <v>0</v>
      </c>
      <c r="D300" s="137">
        <f t="shared" si="23"/>
        <v>0</v>
      </c>
      <c r="E300" s="137">
        <f t="shared" si="23"/>
        <v>0</v>
      </c>
      <c r="F300" s="137">
        <f t="shared" si="23"/>
        <v>0</v>
      </c>
      <c r="G300" s="138">
        <f t="shared" si="23"/>
        <v>0</v>
      </c>
      <c r="H300" s="139">
        <f t="shared" si="23"/>
        <v>0</v>
      </c>
    </row>
    <row r="301" spans="2:10">
      <c r="B301" s="128" t="str">
        <f>$B$40</f>
        <v>Social Service</v>
      </c>
      <c r="C301" s="137">
        <f t="shared" si="23"/>
        <v>446.23792558262261</v>
      </c>
      <c r="D301" s="137">
        <f t="shared" si="23"/>
        <v>706.9584623615068</v>
      </c>
      <c r="E301" s="137">
        <f t="shared" si="23"/>
        <v>0</v>
      </c>
      <c r="F301" s="137">
        <f t="shared" si="23"/>
        <v>0</v>
      </c>
      <c r="G301" s="138">
        <f t="shared" si="23"/>
        <v>0</v>
      </c>
      <c r="H301" s="139">
        <f t="shared" si="23"/>
        <v>536.10078633180717</v>
      </c>
    </row>
    <row r="302" spans="2:10">
      <c r="B302" s="128" t="str">
        <f>$B$41</f>
        <v>Library Science</v>
      </c>
      <c r="C302" s="137">
        <f t="shared" si="23"/>
        <v>0</v>
      </c>
      <c r="D302" s="137">
        <f t="shared" si="23"/>
        <v>0</v>
      </c>
      <c r="E302" s="137">
        <f t="shared" si="23"/>
        <v>0</v>
      </c>
      <c r="F302" s="137">
        <f t="shared" si="23"/>
        <v>0</v>
      </c>
      <c r="G302" s="138">
        <f t="shared" si="23"/>
        <v>0</v>
      </c>
      <c r="H302" s="139">
        <f t="shared" si="23"/>
        <v>0</v>
      </c>
    </row>
    <row r="303" spans="2:10">
      <c r="B303" s="128" t="str">
        <f>$B$42</f>
        <v>Veterinary Science</v>
      </c>
      <c r="C303" s="137">
        <f t="shared" si="23"/>
        <v>0</v>
      </c>
      <c r="D303" s="137">
        <f t="shared" si="23"/>
        <v>0</v>
      </c>
      <c r="E303" s="137">
        <f t="shared" si="23"/>
        <v>0</v>
      </c>
      <c r="F303" s="137">
        <f t="shared" si="23"/>
        <v>0</v>
      </c>
      <c r="G303" s="138">
        <f t="shared" si="23"/>
        <v>0</v>
      </c>
      <c r="H303" s="139">
        <f t="shared" si="23"/>
        <v>0</v>
      </c>
    </row>
    <row r="304" spans="2:10">
      <c r="B304" s="128" t="str">
        <f>$B$43</f>
        <v>Vocational Training</v>
      </c>
      <c r="C304" s="137">
        <f t="shared" si="23"/>
        <v>0</v>
      </c>
      <c r="D304" s="137">
        <f t="shared" si="23"/>
        <v>0</v>
      </c>
      <c r="E304" s="137">
        <f t="shared" si="23"/>
        <v>0</v>
      </c>
      <c r="F304" s="137">
        <f t="shared" si="23"/>
        <v>0</v>
      </c>
      <c r="G304" s="138">
        <f t="shared" si="23"/>
        <v>0</v>
      </c>
      <c r="H304" s="139">
        <f t="shared" si="23"/>
        <v>0</v>
      </c>
    </row>
    <row r="305" spans="2:10">
      <c r="B305" s="128" t="str">
        <f>$B$44</f>
        <v>Physical Training</v>
      </c>
      <c r="C305" s="137">
        <f t="shared" si="23"/>
        <v>0</v>
      </c>
      <c r="D305" s="137">
        <f t="shared" si="23"/>
        <v>0</v>
      </c>
      <c r="E305" s="137">
        <f t="shared" si="23"/>
        <v>0</v>
      </c>
      <c r="F305" s="137">
        <f t="shared" si="23"/>
        <v>0</v>
      </c>
      <c r="G305" s="138">
        <f t="shared" si="23"/>
        <v>0</v>
      </c>
      <c r="H305" s="139">
        <f t="shared" si="23"/>
        <v>0</v>
      </c>
    </row>
    <row r="306" spans="2:10">
      <c r="B306" s="128" t="str">
        <f>$B$45</f>
        <v>Health Services</v>
      </c>
      <c r="C306" s="137">
        <f t="shared" si="23"/>
        <v>359.12691891589753</v>
      </c>
      <c r="D306" s="137">
        <f t="shared" si="23"/>
        <v>413.54640712407854</v>
      </c>
      <c r="E306" s="137">
        <f t="shared" si="23"/>
        <v>884.44008969048389</v>
      </c>
      <c r="F306" s="137">
        <f t="shared" si="23"/>
        <v>0</v>
      </c>
      <c r="G306" s="138">
        <f t="shared" si="23"/>
        <v>0</v>
      </c>
      <c r="H306" s="139">
        <f t="shared" si="23"/>
        <v>540.13823749524124</v>
      </c>
    </row>
    <row r="307" spans="2:10">
      <c r="B307" s="128" t="str">
        <f>$B$46</f>
        <v>Pharmacy</v>
      </c>
      <c r="C307" s="137">
        <f t="shared" si="23"/>
        <v>0</v>
      </c>
      <c r="D307" s="137">
        <f t="shared" si="23"/>
        <v>0</v>
      </c>
      <c r="E307" s="137">
        <f t="shared" si="23"/>
        <v>0</v>
      </c>
      <c r="F307" s="137">
        <f t="shared" si="23"/>
        <v>0</v>
      </c>
      <c r="G307" s="138">
        <f t="shared" si="23"/>
        <v>0</v>
      </c>
      <c r="H307" s="139">
        <f t="shared" si="23"/>
        <v>0</v>
      </c>
    </row>
    <row r="308" spans="2:10">
      <c r="B308" s="128" t="str">
        <f>$B$47</f>
        <v>Business Administration</v>
      </c>
      <c r="C308" s="137">
        <f t="shared" si="23"/>
        <v>461.43714073834428</v>
      </c>
      <c r="D308" s="137">
        <f t="shared" si="23"/>
        <v>604.18328631403426</v>
      </c>
      <c r="E308" s="137">
        <f t="shared" si="23"/>
        <v>800.58429603794593</v>
      </c>
      <c r="F308" s="137">
        <f t="shared" si="23"/>
        <v>2221.9657325994026</v>
      </c>
      <c r="G308" s="138">
        <f t="shared" si="23"/>
        <v>0</v>
      </c>
      <c r="H308" s="139">
        <f t="shared" si="23"/>
        <v>659.37100999689414</v>
      </c>
    </row>
    <row r="309" spans="2:10">
      <c r="B309" s="128" t="str">
        <f>$B$48</f>
        <v>Optometry</v>
      </c>
      <c r="C309" s="137">
        <f t="shared" ref="C309:H313" si="24">IF(C48=0,0,C284/C48)</f>
        <v>0</v>
      </c>
      <c r="D309" s="137">
        <f t="shared" si="24"/>
        <v>0</v>
      </c>
      <c r="E309" s="137">
        <f t="shared" si="24"/>
        <v>0</v>
      </c>
      <c r="F309" s="137">
        <f t="shared" si="24"/>
        <v>0</v>
      </c>
      <c r="G309" s="138">
        <f t="shared" si="24"/>
        <v>0</v>
      </c>
      <c r="H309" s="139">
        <f t="shared" si="24"/>
        <v>0</v>
      </c>
    </row>
    <row r="310" spans="2:10">
      <c r="B310" s="128" t="str">
        <f>$B$49</f>
        <v>Teacher Ed-Practice Teaching</v>
      </c>
      <c r="C310" s="137">
        <f t="shared" si="24"/>
        <v>0</v>
      </c>
      <c r="D310" s="137">
        <f t="shared" si="24"/>
        <v>332.42765038214992</v>
      </c>
      <c r="E310" s="137">
        <f t="shared" si="24"/>
        <v>0</v>
      </c>
      <c r="F310" s="137">
        <f t="shared" si="24"/>
        <v>0</v>
      </c>
      <c r="G310" s="138">
        <f t="shared" si="24"/>
        <v>0</v>
      </c>
      <c r="H310" s="139">
        <f t="shared" si="24"/>
        <v>332.42765038214992</v>
      </c>
    </row>
    <row r="311" spans="2:10">
      <c r="B311" s="128" t="str">
        <f>$B$50</f>
        <v>Technology</v>
      </c>
      <c r="C311" s="137">
        <f t="shared" si="24"/>
        <v>571.52833572888233</v>
      </c>
      <c r="D311" s="137">
        <f t="shared" si="24"/>
        <v>595.02478403708005</v>
      </c>
      <c r="E311" s="137">
        <f t="shared" si="24"/>
        <v>788.41484019587097</v>
      </c>
      <c r="F311" s="137">
        <f t="shared" si="24"/>
        <v>0</v>
      </c>
      <c r="G311" s="138">
        <f t="shared" si="24"/>
        <v>0</v>
      </c>
      <c r="H311" s="139">
        <f t="shared" si="24"/>
        <v>632.87980014028062</v>
      </c>
    </row>
    <row r="312" spans="2:10">
      <c r="B312" s="128" t="str">
        <f>$B$51</f>
        <v>Nursing</v>
      </c>
      <c r="C312" s="137">
        <f t="shared" si="24"/>
        <v>333.51549308145854</v>
      </c>
      <c r="D312" s="137">
        <f t="shared" si="24"/>
        <v>514.81117150389196</v>
      </c>
      <c r="E312" s="137">
        <f t="shared" si="24"/>
        <v>864.43998480403275</v>
      </c>
      <c r="F312" s="137">
        <f t="shared" si="24"/>
        <v>1857.8689848719262</v>
      </c>
      <c r="G312" s="138">
        <f t="shared" si="24"/>
        <v>0</v>
      </c>
      <c r="H312" s="139">
        <f t="shared" si="24"/>
        <v>589.63114785281516</v>
      </c>
    </row>
    <row r="313" spans="2:10">
      <c r="B313" s="131" t="str">
        <f>$B$52</f>
        <v>Totals</v>
      </c>
      <c r="C313" s="136">
        <f t="shared" si="24"/>
        <v>338.07799565472538</v>
      </c>
      <c r="D313" s="136">
        <f t="shared" si="24"/>
        <v>545.18020976104208</v>
      </c>
      <c r="E313" s="136">
        <f t="shared" si="24"/>
        <v>864.06794534359631</v>
      </c>
      <c r="F313" s="136">
        <f t="shared" si="24"/>
        <v>1574.5921956054071</v>
      </c>
      <c r="G313" s="136">
        <f t="shared" si="24"/>
        <v>0</v>
      </c>
      <c r="H313" s="136">
        <f t="shared" si="24"/>
        <v>530.97732572428083</v>
      </c>
      <c r="I313" s="351"/>
    </row>
    <row r="315" spans="2:10">
      <c r="B315" s="120" t="s">
        <v>37</v>
      </c>
      <c r="C315" s="121"/>
      <c r="D315" s="121"/>
      <c r="E315" s="121"/>
      <c r="F315" s="121"/>
      <c r="G315" s="121"/>
      <c r="H315" s="122"/>
      <c r="J315" s="360"/>
    </row>
    <row r="316" spans="2:10" ht="55.5" customHeight="1" thickBot="1">
      <c r="B316" s="382" t="s">
        <v>235</v>
      </c>
      <c r="C316" s="382"/>
      <c r="D316" s="382"/>
      <c r="E316" s="382"/>
      <c r="F316" s="382"/>
      <c r="G316" s="382"/>
      <c r="H316" s="382"/>
    </row>
    <row r="317" spans="2:10" ht="14.4" thickBot="1">
      <c r="B317" s="124" t="s">
        <v>31</v>
      </c>
      <c r="C317" s="125" t="s">
        <v>25</v>
      </c>
      <c r="D317" s="125" t="s">
        <v>26</v>
      </c>
      <c r="E317" s="125" t="s">
        <v>27</v>
      </c>
      <c r="F317" s="125" t="s">
        <v>28</v>
      </c>
      <c r="G317" s="125" t="s">
        <v>29</v>
      </c>
      <c r="H317" s="126" t="s">
        <v>1</v>
      </c>
    </row>
    <row r="318" spans="2:10">
      <c r="B318" s="128" t="str">
        <f>$B$32</f>
        <v>Liberal Arts</v>
      </c>
      <c r="C318" s="129">
        <f t="shared" ref="C318:H318" si="25">IF($C$293=0,"",C293/$C$293)</f>
        <v>1</v>
      </c>
      <c r="D318" s="129">
        <f t="shared" si="25"/>
        <v>1.436449292556927</v>
      </c>
      <c r="E318" s="129">
        <f t="shared" si="25"/>
        <v>3.0897266702324107</v>
      </c>
      <c r="F318" s="129">
        <f t="shared" si="25"/>
        <v>4.0787728009537521</v>
      </c>
      <c r="G318" s="129">
        <f t="shared" si="25"/>
        <v>0</v>
      </c>
      <c r="H318" s="129">
        <f t="shared" si="25"/>
        <v>1.31248862296489</v>
      </c>
    </row>
    <row r="319" spans="2:10">
      <c r="B319" s="128" t="str">
        <f>$B$33</f>
        <v>Science</v>
      </c>
      <c r="C319" s="129">
        <f t="shared" ref="C319:H334" si="26">IF($C$293=0,"",C294/$C$293)</f>
        <v>1.0148549467900159</v>
      </c>
      <c r="D319" s="129">
        <f t="shared" si="26"/>
        <v>1.8383686488251969</v>
      </c>
      <c r="E319" s="129">
        <f t="shared" si="26"/>
        <v>7.0883823117867948</v>
      </c>
      <c r="F319" s="129">
        <f t="shared" si="26"/>
        <v>1.7812575808742506</v>
      </c>
      <c r="G319" s="129">
        <f t="shared" si="26"/>
        <v>0</v>
      </c>
      <c r="H319" s="129">
        <f t="shared" si="26"/>
        <v>1.5410771128333438</v>
      </c>
    </row>
    <row r="320" spans="2:10">
      <c r="B320" s="128" t="str">
        <f>$B$34</f>
        <v>Fine Arts</v>
      </c>
      <c r="C320" s="129">
        <f t="shared" si="26"/>
        <v>1.4387216375453917</v>
      </c>
      <c r="D320" s="129">
        <f t="shared" si="26"/>
        <v>3.2370505567310639</v>
      </c>
      <c r="E320" s="129">
        <f t="shared" si="26"/>
        <v>6.6640753991438837</v>
      </c>
      <c r="F320" s="129">
        <f t="shared" si="26"/>
        <v>0</v>
      </c>
      <c r="G320" s="129">
        <f t="shared" si="26"/>
        <v>0</v>
      </c>
      <c r="H320" s="129">
        <f t="shared" si="26"/>
        <v>1.9622160583753425</v>
      </c>
    </row>
    <row r="321" spans="2:8">
      <c r="B321" s="128" t="str">
        <f>$B$35</f>
        <v>Teacher Education</v>
      </c>
      <c r="C321" s="129">
        <f t="shared" si="26"/>
        <v>1.7181553088613708</v>
      </c>
      <c r="D321" s="129">
        <f t="shared" si="26"/>
        <v>1.3526607479769657</v>
      </c>
      <c r="E321" s="129">
        <f t="shared" si="26"/>
        <v>1.6453527136285291</v>
      </c>
      <c r="F321" s="129">
        <f t="shared" si="26"/>
        <v>3.0832121699732662</v>
      </c>
      <c r="G321" s="129">
        <f t="shared" si="26"/>
        <v>0</v>
      </c>
      <c r="H321" s="129">
        <f t="shared" si="26"/>
        <v>1.6315981526465972</v>
      </c>
    </row>
    <row r="322" spans="2:8">
      <c r="B322" s="128" t="str">
        <f>$B$36</f>
        <v>Agriculture</v>
      </c>
      <c r="C322" s="129">
        <f t="shared" si="26"/>
        <v>0</v>
      </c>
      <c r="D322" s="129">
        <f t="shared" si="26"/>
        <v>0</v>
      </c>
      <c r="E322" s="129">
        <f t="shared" si="26"/>
        <v>0</v>
      </c>
      <c r="F322" s="129">
        <f t="shared" si="26"/>
        <v>0</v>
      </c>
      <c r="G322" s="129">
        <f t="shared" si="26"/>
        <v>0</v>
      </c>
      <c r="H322" s="129">
        <f t="shared" si="26"/>
        <v>0</v>
      </c>
    </row>
    <row r="323" spans="2:8">
      <c r="B323" s="128" t="str">
        <f>$B$37</f>
        <v>Engineering</v>
      </c>
      <c r="C323" s="129">
        <f t="shared" si="26"/>
        <v>2.0731065183273918</v>
      </c>
      <c r="D323" s="129">
        <f t="shared" si="26"/>
        <v>2.5847909009613237</v>
      </c>
      <c r="E323" s="129">
        <f t="shared" si="26"/>
        <v>5.5306614911470273</v>
      </c>
      <c r="F323" s="129">
        <f t="shared" si="26"/>
        <v>0</v>
      </c>
      <c r="G323" s="129">
        <f t="shared" si="26"/>
        <v>0</v>
      </c>
      <c r="H323" s="129">
        <f t="shared" si="26"/>
        <v>2.7774496730235292</v>
      </c>
    </row>
    <row r="324" spans="2:8">
      <c r="B324" s="128" t="str">
        <f>$B$38</f>
        <v>Home Economics</v>
      </c>
      <c r="C324" s="129">
        <f t="shared" si="26"/>
        <v>0.45568322186789961</v>
      </c>
      <c r="D324" s="129">
        <f t="shared" si="26"/>
        <v>0.57770157452901161</v>
      </c>
      <c r="E324" s="129">
        <f t="shared" si="26"/>
        <v>0</v>
      </c>
      <c r="F324" s="129">
        <f t="shared" si="26"/>
        <v>0</v>
      </c>
      <c r="G324" s="129">
        <f t="shared" si="26"/>
        <v>0</v>
      </c>
      <c r="H324" s="129">
        <f t="shared" si="26"/>
        <v>0.55972987917582451</v>
      </c>
    </row>
    <row r="325" spans="2:8">
      <c r="B325" s="128" t="str">
        <f>$B$39</f>
        <v>Law</v>
      </c>
      <c r="C325" s="129">
        <f t="shared" si="26"/>
        <v>0</v>
      </c>
      <c r="D325" s="129">
        <f t="shared" si="26"/>
        <v>0</v>
      </c>
      <c r="E325" s="129">
        <f t="shared" si="26"/>
        <v>0</v>
      </c>
      <c r="F325" s="129">
        <f t="shared" si="26"/>
        <v>0</v>
      </c>
      <c r="G325" s="129">
        <f t="shared" si="26"/>
        <v>0</v>
      </c>
      <c r="H325" s="129">
        <f t="shared" si="26"/>
        <v>0</v>
      </c>
    </row>
    <row r="326" spans="2:8">
      <c r="B326" s="128" t="str">
        <f>$B$40</f>
        <v>Social Service</v>
      </c>
      <c r="C326" s="129">
        <f t="shared" si="26"/>
        <v>1.5171415732610334</v>
      </c>
      <c r="D326" s="129">
        <f t="shared" si="26"/>
        <v>2.403552034303166</v>
      </c>
      <c r="E326" s="129">
        <f t="shared" si="26"/>
        <v>0</v>
      </c>
      <c r="F326" s="129">
        <f t="shared" si="26"/>
        <v>0</v>
      </c>
      <c r="G326" s="129">
        <f t="shared" si="26"/>
        <v>0</v>
      </c>
      <c r="H326" s="129">
        <f t="shared" si="26"/>
        <v>1.8226617321689793</v>
      </c>
    </row>
    <row r="327" spans="2:8">
      <c r="B327" s="128" t="str">
        <f>$B$41</f>
        <v>Library Science</v>
      </c>
      <c r="C327" s="129">
        <f t="shared" si="26"/>
        <v>0</v>
      </c>
      <c r="D327" s="129">
        <f t="shared" si="26"/>
        <v>0</v>
      </c>
      <c r="E327" s="129">
        <f t="shared" si="26"/>
        <v>0</v>
      </c>
      <c r="F327" s="129">
        <f t="shared" si="26"/>
        <v>0</v>
      </c>
      <c r="G327" s="129">
        <f t="shared" si="26"/>
        <v>0</v>
      </c>
      <c r="H327" s="129">
        <f t="shared" si="26"/>
        <v>0</v>
      </c>
    </row>
    <row r="328" spans="2:8">
      <c r="B328" s="128" t="str">
        <f>$B$42</f>
        <v>Veterinary Science</v>
      </c>
      <c r="C328" s="129">
        <f t="shared" si="26"/>
        <v>0</v>
      </c>
      <c r="D328" s="129">
        <f t="shared" si="26"/>
        <v>0</v>
      </c>
      <c r="E328" s="129">
        <f t="shared" si="26"/>
        <v>0</v>
      </c>
      <c r="F328" s="129">
        <f t="shared" si="26"/>
        <v>0</v>
      </c>
      <c r="G328" s="129">
        <f t="shared" si="26"/>
        <v>0</v>
      </c>
      <c r="H328" s="129">
        <f t="shared" si="26"/>
        <v>0</v>
      </c>
    </row>
    <row r="329" spans="2:8">
      <c r="B329" s="128" t="str">
        <f>$B$43</f>
        <v>Vocational Training</v>
      </c>
      <c r="C329" s="129">
        <f t="shared" si="26"/>
        <v>0</v>
      </c>
      <c r="D329" s="129">
        <f t="shared" si="26"/>
        <v>0</v>
      </c>
      <c r="E329" s="129">
        <f t="shared" si="26"/>
        <v>0</v>
      </c>
      <c r="F329" s="129">
        <f t="shared" si="26"/>
        <v>0</v>
      </c>
      <c r="G329" s="129">
        <f t="shared" si="26"/>
        <v>0</v>
      </c>
      <c r="H329" s="129">
        <f t="shared" si="26"/>
        <v>0</v>
      </c>
    </row>
    <row r="330" spans="2:8">
      <c r="B330" s="128" t="str">
        <f>$B$44</f>
        <v>Physical Training</v>
      </c>
      <c r="C330" s="129">
        <f t="shared" si="26"/>
        <v>0</v>
      </c>
      <c r="D330" s="129">
        <f t="shared" si="26"/>
        <v>0</v>
      </c>
      <c r="E330" s="129">
        <f t="shared" si="26"/>
        <v>0</v>
      </c>
      <c r="F330" s="129">
        <f t="shared" si="26"/>
        <v>0</v>
      </c>
      <c r="G330" s="129">
        <f t="shared" si="26"/>
        <v>0</v>
      </c>
      <c r="H330" s="129">
        <f t="shared" si="26"/>
        <v>0</v>
      </c>
    </row>
    <row r="331" spans="2:8">
      <c r="B331" s="128" t="str">
        <f>$B$45</f>
        <v>Health Services</v>
      </c>
      <c r="C331" s="129">
        <f t="shared" si="26"/>
        <v>1.2209773027540931</v>
      </c>
      <c r="D331" s="129">
        <f t="shared" si="26"/>
        <v>1.4059953463200323</v>
      </c>
      <c r="E331" s="129">
        <f t="shared" si="26"/>
        <v>3.0069627707600728</v>
      </c>
      <c r="F331" s="129">
        <f t="shared" si="26"/>
        <v>0</v>
      </c>
      <c r="G331" s="129">
        <f t="shared" si="26"/>
        <v>0</v>
      </c>
      <c r="H331" s="129">
        <f t="shared" si="26"/>
        <v>1.8363884565437831</v>
      </c>
    </row>
    <row r="332" spans="2:8">
      <c r="B332" s="128" t="str">
        <f>$B$46</f>
        <v>Pharmacy</v>
      </c>
      <c r="C332" s="129">
        <f t="shared" si="26"/>
        <v>0</v>
      </c>
      <c r="D332" s="129">
        <f t="shared" si="26"/>
        <v>0</v>
      </c>
      <c r="E332" s="129">
        <f t="shared" si="26"/>
        <v>0</v>
      </c>
      <c r="F332" s="129">
        <f t="shared" si="26"/>
        <v>0</v>
      </c>
      <c r="G332" s="129">
        <f t="shared" si="26"/>
        <v>0</v>
      </c>
      <c r="H332" s="129">
        <f t="shared" si="26"/>
        <v>0</v>
      </c>
    </row>
    <row r="333" spans="2:8">
      <c r="B333" s="128" t="str">
        <f>$B$47</f>
        <v>Business Administration</v>
      </c>
      <c r="C333" s="129">
        <f t="shared" si="26"/>
        <v>1.5688166099885312</v>
      </c>
      <c r="D333" s="129">
        <f t="shared" si="26"/>
        <v>2.0541319529031772</v>
      </c>
      <c r="E333" s="129">
        <f t="shared" si="26"/>
        <v>2.7218657330240714</v>
      </c>
      <c r="F333" s="129">
        <f t="shared" si="26"/>
        <v>7.5543480148771041</v>
      </c>
      <c r="G333" s="129">
        <f t="shared" si="26"/>
        <v>0</v>
      </c>
      <c r="H333" s="129">
        <f t="shared" si="26"/>
        <v>2.2417618810935966</v>
      </c>
    </row>
    <row r="334" spans="2:8">
      <c r="B334" s="128" t="str">
        <f>$B$48</f>
        <v>Optometry</v>
      </c>
      <c r="C334" s="129">
        <f t="shared" si="26"/>
        <v>0</v>
      </c>
      <c r="D334" s="129">
        <f t="shared" si="26"/>
        <v>0</v>
      </c>
      <c r="E334" s="129">
        <f t="shared" si="26"/>
        <v>0</v>
      </c>
      <c r="F334" s="129">
        <f t="shared" si="26"/>
        <v>0</v>
      </c>
      <c r="G334" s="129">
        <f t="shared" si="26"/>
        <v>0</v>
      </c>
      <c r="H334" s="129">
        <f t="shared" si="26"/>
        <v>0</v>
      </c>
    </row>
    <row r="335" spans="2:8">
      <c r="B335" s="128" t="str">
        <f>$B$49</f>
        <v>Teacher Ed-Practice Teaching</v>
      </c>
      <c r="C335" s="129">
        <f t="shared" ref="C335:H338" si="27">IF($C$293=0,"",C310/$C$293)</f>
        <v>0</v>
      </c>
      <c r="D335" s="129">
        <f t="shared" si="27"/>
        <v>1.1302038208378666</v>
      </c>
      <c r="E335" s="129">
        <f t="shared" si="27"/>
        <v>0</v>
      </c>
      <c r="F335" s="129">
        <f t="shared" si="27"/>
        <v>0</v>
      </c>
      <c r="G335" s="129">
        <f t="shared" si="27"/>
        <v>0</v>
      </c>
      <c r="H335" s="129">
        <f t="shared" si="27"/>
        <v>1.1302038208378666</v>
      </c>
    </row>
    <row r="336" spans="2:8">
      <c r="B336" s="128" t="str">
        <f>$B$50</f>
        <v>Technology</v>
      </c>
      <c r="C336" s="129">
        <f t="shared" si="27"/>
        <v>1.9431100512106332</v>
      </c>
      <c r="D336" s="129">
        <f t="shared" si="27"/>
        <v>2.0229944279269403</v>
      </c>
      <c r="E336" s="129">
        <f t="shared" si="27"/>
        <v>2.680491420525037</v>
      </c>
      <c r="F336" s="129">
        <f t="shared" si="27"/>
        <v>0</v>
      </c>
      <c r="G336" s="129">
        <f t="shared" si="27"/>
        <v>0</v>
      </c>
      <c r="H336" s="129">
        <f t="shared" si="27"/>
        <v>2.1516957672665922</v>
      </c>
    </row>
    <row r="337" spans="2:10">
      <c r="B337" s="128" t="str">
        <f>$B$51</f>
        <v>Nursing</v>
      </c>
      <c r="C337" s="129">
        <f t="shared" si="27"/>
        <v>1.1339023217712751</v>
      </c>
      <c r="D337" s="129">
        <f t="shared" si="27"/>
        <v>1.7502802560943636</v>
      </c>
      <c r="E337" s="129">
        <f t="shared" si="27"/>
        <v>2.9389654337941495</v>
      </c>
      <c r="F337" s="129">
        <f t="shared" si="27"/>
        <v>6.3164740445163918</v>
      </c>
      <c r="G337" s="129">
        <f t="shared" si="27"/>
        <v>0</v>
      </c>
      <c r="H337" s="129">
        <f t="shared" si="27"/>
        <v>2.0046568792403079</v>
      </c>
    </row>
    <row r="338" spans="2:10">
      <c r="B338" s="131" t="str">
        <f>$B$52</f>
        <v>Totals</v>
      </c>
      <c r="C338" s="129">
        <f t="shared" si="27"/>
        <v>1.1494141416664041</v>
      </c>
      <c r="D338" s="129">
        <f t="shared" si="27"/>
        <v>1.8535304010024223</v>
      </c>
      <c r="E338" s="129">
        <f t="shared" si="27"/>
        <v>2.9377005557997822</v>
      </c>
      <c r="F338" s="129">
        <f t="shared" si="27"/>
        <v>5.3533757305955882</v>
      </c>
      <c r="G338" s="129">
        <f t="shared" si="27"/>
        <v>0</v>
      </c>
      <c r="H338" s="129">
        <f t="shared" si="27"/>
        <v>1.8052427396517146</v>
      </c>
      <c r="I338" s="351"/>
    </row>
    <row r="340" spans="2:10">
      <c r="B340" s="120" t="s">
        <v>236</v>
      </c>
      <c r="C340" s="121"/>
      <c r="D340" s="121"/>
      <c r="E340" s="121"/>
      <c r="F340" s="121"/>
      <c r="G340" s="121"/>
      <c r="H340" s="122"/>
      <c r="J340" s="360"/>
    </row>
    <row r="341" spans="2:10" ht="55.5" customHeight="1" thickBot="1">
      <c r="B341" s="382" t="s">
        <v>237</v>
      </c>
      <c r="C341" s="382"/>
      <c r="D341" s="382"/>
      <c r="E341" s="382"/>
      <c r="F341" s="382"/>
      <c r="G341" s="382"/>
      <c r="H341" s="382"/>
    </row>
    <row r="342" spans="2:10" ht="14.4" thickBot="1">
      <c r="B342" s="124" t="s">
        <v>31</v>
      </c>
      <c r="C342" s="125" t="s">
        <v>25</v>
      </c>
      <c r="D342" s="125" t="s">
        <v>26</v>
      </c>
      <c r="E342" s="125" t="s">
        <v>27</v>
      </c>
      <c r="F342" s="125" t="s">
        <v>28</v>
      </c>
      <c r="G342" s="125" t="s">
        <v>29</v>
      </c>
      <c r="H342" s="126" t="s">
        <v>1</v>
      </c>
    </row>
    <row r="343" spans="2:10">
      <c r="B343" s="128" t="str">
        <f>$B$32</f>
        <v>Liberal Arts</v>
      </c>
      <c r="C343" s="136">
        <f t="shared" ref="C343:D358" si="28">C293*30</f>
        <v>8823.9212499487294</v>
      </c>
      <c r="D343" s="136">
        <f t="shared" si="28"/>
        <v>12675.115437066886</v>
      </c>
      <c r="E343" s="136">
        <f>E293*24</f>
        <v>21810.803857597679</v>
      </c>
      <c r="F343" s="136">
        <f>F293*18</f>
        <v>21594.461995229227</v>
      </c>
      <c r="G343" s="136">
        <f>G293*24</f>
        <v>0</v>
      </c>
      <c r="H343" s="136">
        <f>IF((C32/30+D32/30+E32/24+F32/18+G32/24)=0,0,H268/(C32/30+D32/30+E32/24+F32/18+G32/24))</f>
        <v>11294.548173104422</v>
      </c>
    </row>
    <row r="344" spans="2:10">
      <c r="B344" s="128" t="str">
        <f>$B$33</f>
        <v>Science</v>
      </c>
      <c r="C344" s="139">
        <f t="shared" si="28"/>
        <v>8955.0001305960086</v>
      </c>
      <c r="D344" s="139">
        <f t="shared" si="28"/>
        <v>16221.620185608188</v>
      </c>
      <c r="E344" s="139">
        <f>E294*24</f>
        <v>50037.861846988962</v>
      </c>
      <c r="F344" s="139">
        <f>F294*18</f>
        <v>9430.6059717051394</v>
      </c>
      <c r="G344" s="139">
        <f>G294*24</f>
        <v>0</v>
      </c>
      <c r="H344" s="139">
        <f t="shared" ref="H344:H363" si="29">IF((C33/30+D33/30+E33/24+F33/18+G33/24)=0,0,H269/(C33/30+D33/30+E33/24+F33/18+G33/24))</f>
        <v>13468.835054370826</v>
      </c>
    </row>
    <row r="345" spans="2:10">
      <c r="B345" s="128" t="str">
        <f>$B$34</f>
        <v>Fine Arts</v>
      </c>
      <c r="C345" s="139">
        <f t="shared" si="28"/>
        <v>12695.166430297815</v>
      </c>
      <c r="D345" s="139">
        <f t="shared" si="28"/>
        <v>28563.4791946976</v>
      </c>
      <c r="E345" s="139">
        <f t="shared" ref="E345:E363" si="30">E295*24</f>
        <v>47042.621220613022</v>
      </c>
      <c r="F345" s="139">
        <f t="shared" ref="F345:F363" si="31">F295*18</f>
        <v>0</v>
      </c>
      <c r="G345" s="139">
        <f t="shared" ref="G345:G363" si="32">G295*24</f>
        <v>0</v>
      </c>
      <c r="H345" s="139">
        <f t="shared" si="29"/>
        <v>17207.059542034724</v>
      </c>
    </row>
    <row r="346" spans="2:10">
      <c r="B346" s="128" t="str">
        <f>$B$35</f>
        <v>Teacher Education</v>
      </c>
      <c r="C346" s="139">
        <f t="shared" si="28"/>
        <v>15160.867140574072</v>
      </c>
      <c r="D346" s="139">
        <f t="shared" si="28"/>
        <v>11935.77191804549</v>
      </c>
      <c r="E346" s="139">
        <f t="shared" si="30"/>
        <v>11614.770218758067</v>
      </c>
      <c r="F346" s="139">
        <f t="shared" si="31"/>
        <v>16323.612830836581</v>
      </c>
      <c r="G346" s="139">
        <f t="shared" si="32"/>
        <v>0</v>
      </c>
      <c r="H346" s="139">
        <f t="shared" si="29"/>
        <v>12299.981270850605</v>
      </c>
    </row>
    <row r="347" spans="2:10">
      <c r="B347" s="128" t="str">
        <f>$B$36</f>
        <v>Agriculture</v>
      </c>
      <c r="C347" s="139">
        <f t="shared" si="28"/>
        <v>0</v>
      </c>
      <c r="D347" s="139">
        <f t="shared" si="28"/>
        <v>0</v>
      </c>
      <c r="E347" s="139">
        <f t="shared" si="30"/>
        <v>0</v>
      </c>
      <c r="F347" s="139">
        <f t="shared" si="31"/>
        <v>0</v>
      </c>
      <c r="G347" s="139">
        <f t="shared" si="32"/>
        <v>0</v>
      </c>
      <c r="H347" s="139">
        <f t="shared" si="29"/>
        <v>0</v>
      </c>
    </row>
    <row r="348" spans="2:10">
      <c r="B348" s="128" t="str">
        <f>$B$37</f>
        <v>Engineering</v>
      </c>
      <c r="C348" s="139">
        <f t="shared" si="28"/>
        <v>18292.928660476296</v>
      </c>
      <c r="D348" s="139">
        <f t="shared" si="28"/>
        <v>22807.991357666746</v>
      </c>
      <c r="E348" s="139">
        <f t="shared" si="30"/>
        <v>39041.697166404301</v>
      </c>
      <c r="F348" s="139">
        <f t="shared" si="31"/>
        <v>0</v>
      </c>
      <c r="G348" s="139">
        <f t="shared" si="32"/>
        <v>0</v>
      </c>
      <c r="H348" s="139">
        <f t="shared" si="29"/>
        <v>23884.936408321493</v>
      </c>
    </row>
    <row r="349" spans="2:10">
      <c r="B349" s="128" t="str">
        <f>$B$38</f>
        <v>Home Economics</v>
      </c>
      <c r="C349" s="139">
        <f t="shared" si="28"/>
        <v>4020.912864685261</v>
      </c>
      <c r="D349" s="139">
        <f t="shared" si="28"/>
        <v>5097.5931996153849</v>
      </c>
      <c r="E349" s="139">
        <f t="shared" si="30"/>
        <v>0</v>
      </c>
      <c r="F349" s="139">
        <f t="shared" si="31"/>
        <v>0</v>
      </c>
      <c r="G349" s="139">
        <f t="shared" si="32"/>
        <v>0</v>
      </c>
      <c r="H349" s="139">
        <f t="shared" si="29"/>
        <v>4939.0123750907924</v>
      </c>
    </row>
    <row r="350" spans="2:10">
      <c r="B350" s="128" t="str">
        <f>$B$39</f>
        <v>Law</v>
      </c>
      <c r="C350" s="139">
        <f t="shared" si="28"/>
        <v>0</v>
      </c>
      <c r="D350" s="139">
        <f t="shared" si="28"/>
        <v>0</v>
      </c>
      <c r="E350" s="139">
        <f t="shared" si="30"/>
        <v>0</v>
      </c>
      <c r="F350" s="139">
        <f t="shared" si="31"/>
        <v>0</v>
      </c>
      <c r="G350" s="139">
        <f t="shared" si="32"/>
        <v>0</v>
      </c>
      <c r="H350" s="139">
        <f t="shared" si="29"/>
        <v>0</v>
      </c>
    </row>
    <row r="351" spans="2:10">
      <c r="B351" s="128" t="str">
        <f>$B$40</f>
        <v>Social Service</v>
      </c>
      <c r="C351" s="139">
        <f t="shared" si="28"/>
        <v>13387.137767478678</v>
      </c>
      <c r="D351" s="139">
        <f t="shared" si="28"/>
        <v>21208.753870845205</v>
      </c>
      <c r="E351" s="139">
        <f t="shared" si="30"/>
        <v>0</v>
      </c>
      <c r="F351" s="139">
        <f t="shared" si="31"/>
        <v>0</v>
      </c>
      <c r="G351" s="139">
        <f t="shared" si="32"/>
        <v>0</v>
      </c>
      <c r="H351" s="139">
        <f t="shared" si="29"/>
        <v>16083.023589954215</v>
      </c>
    </row>
    <row r="352" spans="2:10">
      <c r="B352" s="128" t="str">
        <f>$B$41</f>
        <v>Library Science</v>
      </c>
      <c r="C352" s="139">
        <f t="shared" si="28"/>
        <v>0</v>
      </c>
      <c r="D352" s="139">
        <f t="shared" si="28"/>
        <v>0</v>
      </c>
      <c r="E352" s="139">
        <f t="shared" si="30"/>
        <v>0</v>
      </c>
      <c r="F352" s="139">
        <f t="shared" si="31"/>
        <v>0</v>
      </c>
      <c r="G352" s="139">
        <f t="shared" si="32"/>
        <v>0</v>
      </c>
      <c r="H352" s="139">
        <f t="shared" si="29"/>
        <v>0</v>
      </c>
    </row>
    <row r="353" spans="2:9">
      <c r="B353" s="128" t="str">
        <f>$B$42</f>
        <v>Veterinary Science</v>
      </c>
      <c r="C353" s="139">
        <f t="shared" si="28"/>
        <v>0</v>
      </c>
      <c r="D353" s="139">
        <f t="shared" si="28"/>
        <v>0</v>
      </c>
      <c r="E353" s="139">
        <f t="shared" si="30"/>
        <v>0</v>
      </c>
      <c r="F353" s="139">
        <f t="shared" si="31"/>
        <v>0</v>
      </c>
      <c r="G353" s="139">
        <f t="shared" si="32"/>
        <v>0</v>
      </c>
      <c r="H353" s="139">
        <f t="shared" si="29"/>
        <v>0</v>
      </c>
    </row>
    <row r="354" spans="2:9">
      <c r="B354" s="128" t="str">
        <f>$B$43</f>
        <v>Vocational Training</v>
      </c>
      <c r="C354" s="139">
        <f t="shared" si="28"/>
        <v>0</v>
      </c>
      <c r="D354" s="139">
        <f t="shared" si="28"/>
        <v>0</v>
      </c>
      <c r="E354" s="139">
        <f t="shared" si="30"/>
        <v>0</v>
      </c>
      <c r="F354" s="139">
        <f t="shared" si="31"/>
        <v>0</v>
      </c>
      <c r="G354" s="139">
        <f t="shared" si="32"/>
        <v>0</v>
      </c>
      <c r="H354" s="139">
        <f t="shared" si="29"/>
        <v>0</v>
      </c>
    </row>
    <row r="355" spans="2:9">
      <c r="B355" s="128" t="str">
        <f>$B$44</f>
        <v>Physical Training</v>
      </c>
      <c r="C355" s="139">
        <f t="shared" si="28"/>
        <v>0</v>
      </c>
      <c r="D355" s="139">
        <f t="shared" si="28"/>
        <v>0</v>
      </c>
      <c r="E355" s="139">
        <f t="shared" si="30"/>
        <v>0</v>
      </c>
      <c r="F355" s="139">
        <f t="shared" si="31"/>
        <v>0</v>
      </c>
      <c r="G355" s="139">
        <f t="shared" si="32"/>
        <v>0</v>
      </c>
      <c r="H355" s="139">
        <f t="shared" si="29"/>
        <v>0</v>
      </c>
    </row>
    <row r="356" spans="2:9">
      <c r="B356" s="128" t="str">
        <f>$B$45</f>
        <v>Health Services</v>
      </c>
      <c r="C356" s="139">
        <f t="shared" si="28"/>
        <v>10773.807567476926</v>
      </c>
      <c r="D356" s="139">
        <f t="shared" si="28"/>
        <v>12406.392213722356</v>
      </c>
      <c r="E356" s="139">
        <f t="shared" si="30"/>
        <v>21226.562152571612</v>
      </c>
      <c r="F356" s="139">
        <f t="shared" si="31"/>
        <v>0</v>
      </c>
      <c r="G356" s="139">
        <f t="shared" si="32"/>
        <v>0</v>
      </c>
      <c r="H356" s="139">
        <f t="shared" si="29"/>
        <v>15054.674432496697</v>
      </c>
    </row>
    <row r="357" spans="2:9">
      <c r="B357" s="128" t="str">
        <f>$B$46</f>
        <v>Pharmacy</v>
      </c>
      <c r="C357" s="139">
        <f t="shared" si="28"/>
        <v>0</v>
      </c>
      <c r="D357" s="139">
        <f t="shared" si="28"/>
        <v>0</v>
      </c>
      <c r="E357" s="139">
        <f t="shared" si="30"/>
        <v>0</v>
      </c>
      <c r="F357" s="139">
        <f t="shared" si="31"/>
        <v>0</v>
      </c>
      <c r="G357" s="139">
        <f t="shared" si="32"/>
        <v>0</v>
      </c>
      <c r="H357" s="139">
        <f t="shared" si="29"/>
        <v>0</v>
      </c>
    </row>
    <row r="358" spans="2:9">
      <c r="B358" s="128" t="str">
        <f>$B$47</f>
        <v>Business Administration</v>
      </c>
      <c r="C358" s="139">
        <f t="shared" si="28"/>
        <v>13843.114222150329</v>
      </c>
      <c r="D358" s="139">
        <f t="shared" si="28"/>
        <v>18125.498589421029</v>
      </c>
      <c r="E358" s="139">
        <f t="shared" si="30"/>
        <v>19214.023104910702</v>
      </c>
      <c r="F358" s="139">
        <f t="shared" si="31"/>
        <v>39995.383186789244</v>
      </c>
      <c r="G358" s="139">
        <f t="shared" si="32"/>
        <v>0</v>
      </c>
      <c r="H358" s="139">
        <f t="shared" si="29"/>
        <v>18347.089681618068</v>
      </c>
    </row>
    <row r="359" spans="2:9">
      <c r="B359" s="128" t="str">
        <f>$B$48</f>
        <v>Optometry</v>
      </c>
      <c r="C359" s="139">
        <f t="shared" ref="C359:D363" si="33">C309*30</f>
        <v>0</v>
      </c>
      <c r="D359" s="139">
        <f t="shared" si="33"/>
        <v>0</v>
      </c>
      <c r="E359" s="139">
        <f t="shared" si="30"/>
        <v>0</v>
      </c>
      <c r="F359" s="139">
        <f t="shared" si="31"/>
        <v>0</v>
      </c>
      <c r="G359" s="139">
        <f t="shared" si="32"/>
        <v>0</v>
      </c>
      <c r="H359" s="139">
        <f t="shared" si="29"/>
        <v>0</v>
      </c>
    </row>
    <row r="360" spans="2:9">
      <c r="B360" s="128" t="str">
        <f>$B$49</f>
        <v>Teacher Ed-Practice Teaching</v>
      </c>
      <c r="C360" s="139">
        <f t="shared" si="33"/>
        <v>0</v>
      </c>
      <c r="D360" s="139">
        <f t="shared" si="33"/>
        <v>9972.829511464497</v>
      </c>
      <c r="E360" s="139">
        <f t="shared" si="30"/>
        <v>0</v>
      </c>
      <c r="F360" s="139">
        <f t="shared" si="31"/>
        <v>0</v>
      </c>
      <c r="G360" s="139">
        <f t="shared" si="32"/>
        <v>0</v>
      </c>
      <c r="H360" s="139">
        <f t="shared" si="29"/>
        <v>9972.8295114644989</v>
      </c>
    </row>
    <row r="361" spans="2:9">
      <c r="B361" s="128" t="str">
        <f>$B$50</f>
        <v>Technology</v>
      </c>
      <c r="C361" s="139">
        <f t="shared" si="33"/>
        <v>17145.850071866469</v>
      </c>
      <c r="D361" s="139">
        <f t="shared" si="33"/>
        <v>17850.743521112403</v>
      </c>
      <c r="E361" s="139">
        <f t="shared" si="30"/>
        <v>18921.956164700903</v>
      </c>
      <c r="F361" s="139">
        <f t="shared" si="31"/>
        <v>0</v>
      </c>
      <c r="G361" s="139">
        <f t="shared" si="32"/>
        <v>0</v>
      </c>
      <c r="H361" s="139">
        <f t="shared" si="29"/>
        <v>18001.106184632867</v>
      </c>
    </row>
    <row r="362" spans="2:9">
      <c r="B362" s="128" t="str">
        <f>$B$51</f>
        <v>Nursing</v>
      </c>
      <c r="C362" s="139">
        <f t="shared" si="33"/>
        <v>10005.464792443756</v>
      </c>
      <c r="D362" s="139">
        <f t="shared" si="33"/>
        <v>15444.335145116758</v>
      </c>
      <c r="E362" s="139">
        <f t="shared" si="30"/>
        <v>20746.559635296784</v>
      </c>
      <c r="F362" s="139">
        <f t="shared" si="31"/>
        <v>33441.641727694674</v>
      </c>
      <c r="G362" s="139">
        <f t="shared" si="32"/>
        <v>0</v>
      </c>
      <c r="H362" s="139">
        <f t="shared" si="29"/>
        <v>16835.484960156966</v>
      </c>
    </row>
    <row r="363" spans="2:9">
      <c r="B363" s="131" t="str">
        <f>$B$52</f>
        <v>Totals</v>
      </c>
      <c r="C363" s="136">
        <f t="shared" si="33"/>
        <v>10142.339869641761</v>
      </c>
      <c r="D363" s="136">
        <f t="shared" si="33"/>
        <v>16355.406292831263</v>
      </c>
      <c r="E363" s="136">
        <f t="shared" si="30"/>
        <v>20737.63068824631</v>
      </c>
      <c r="F363" s="136">
        <f t="shared" si="31"/>
        <v>28342.65952089733</v>
      </c>
      <c r="G363" s="136">
        <f t="shared" si="32"/>
        <v>0</v>
      </c>
      <c r="H363" s="136">
        <f t="shared" si="29"/>
        <v>15219.007911621484</v>
      </c>
      <c r="I363" s="351"/>
    </row>
  </sheetData>
  <mergeCells count="45">
    <mergeCell ref="B316:H316"/>
    <mergeCell ref="B341:H341"/>
    <mergeCell ref="B215:G215"/>
    <mergeCell ref="B216:H216"/>
    <mergeCell ref="B241:G241"/>
    <mergeCell ref="B264:H264"/>
    <mergeCell ref="B266:H266"/>
    <mergeCell ref="B291:H291"/>
    <mergeCell ref="I140:I141"/>
    <mergeCell ref="B165:G165"/>
    <mergeCell ref="B166:G166"/>
    <mergeCell ref="B190:G190"/>
    <mergeCell ref="B191:H191"/>
    <mergeCell ref="B89:G89"/>
    <mergeCell ref="B113:H113"/>
    <mergeCell ref="B114:G114"/>
    <mergeCell ref="B139:G139"/>
    <mergeCell ref="B140:F141"/>
    <mergeCell ref="B58:G58"/>
    <mergeCell ref="D83:F83"/>
    <mergeCell ref="B84:C84"/>
    <mergeCell ref="D84:F84"/>
    <mergeCell ref="B87:G87"/>
    <mergeCell ref="D27:F27"/>
    <mergeCell ref="B28:C28"/>
    <mergeCell ref="D28:F28"/>
    <mergeCell ref="D54:F54"/>
    <mergeCell ref="B55:C55"/>
    <mergeCell ref="D55:F55"/>
    <mergeCell ref="B16:E16"/>
    <mergeCell ref="B17:E17"/>
    <mergeCell ref="B18:E18"/>
    <mergeCell ref="D20:F20"/>
    <mergeCell ref="B21:C21"/>
    <mergeCell ref="D21:F21"/>
    <mergeCell ref="B11:H11"/>
    <mergeCell ref="B12:E12"/>
    <mergeCell ref="B13:E13"/>
    <mergeCell ref="B14:E14"/>
    <mergeCell ref="B15:E15"/>
    <mergeCell ref="B1:H1"/>
    <mergeCell ref="B2:H2"/>
    <mergeCell ref="B8:H8"/>
    <mergeCell ref="B9:G9"/>
    <mergeCell ref="B10:G10"/>
  </mergeCells>
  <conditionalFormatting sqref="C61:G80">
    <cfRule type="expression" dxfId="225" priority="6" stopIfTrue="1">
      <formula>C32=0</formula>
    </cfRule>
  </conditionalFormatting>
  <conditionalFormatting sqref="C91:G110">
    <cfRule type="expression" dxfId="224" priority="5" stopIfTrue="1">
      <formula>C32=0</formula>
    </cfRule>
  </conditionalFormatting>
  <conditionalFormatting sqref="C143:H162">
    <cfRule type="expression" dxfId="223" priority="3" stopIfTrue="1">
      <formula>C32=0</formula>
    </cfRule>
  </conditionalFormatting>
  <conditionalFormatting sqref="H143:H162">
    <cfRule type="expression" dxfId="222" priority="4" stopIfTrue="1">
      <formula>OR(AND(#REF!&gt;0,H143&gt;0,H61=0),AND(#REF!&gt;0,H143&gt;0,H32=0))</formula>
    </cfRule>
  </conditionalFormatting>
  <conditionalFormatting sqref="H143:H162">
    <cfRule type="expression" dxfId="221" priority="2" stopIfTrue="1">
      <formula>OR(AND(#REF!&gt;0,H143&gt;0,H61=0),AND(#REF!&gt;0,H143&gt;0,H32=0))</formula>
    </cfRule>
  </conditionalFormatting>
  <conditionalFormatting sqref="H143:H162">
    <cfRule type="expression" dxfId="220" priority="1" stopIfTrue="1">
      <formula>OR(AND(#REF!&gt;0,H143&gt;0,H61=0),AND(#REF!&gt;0,H143&gt;0,H32=0))</formula>
    </cfRule>
  </conditionalFormatting>
  <pageMargins left="0.25" right="0.25" top="0.5" bottom="0.5" header="0.17" footer="0.17"/>
  <pageSetup scale="69"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tabColor rgb="FFFFC000"/>
    <pageSetUpPr fitToPage="1"/>
  </sheetPr>
  <dimension ref="B1:W363"/>
  <sheetViews>
    <sheetView showGridLines="0" showZeros="0" zoomScale="70" zoomScaleNormal="70" workbookViewId="0"/>
  </sheetViews>
  <sheetFormatPr defaultColWidth="9.109375" defaultRowHeight="13.8"/>
  <cols>
    <col min="1" max="1" width="1.88671875" style="107" customWidth="1"/>
    <col min="2" max="2" width="30.5546875" style="107" customWidth="1"/>
    <col min="3" max="5" width="17.109375" style="107" bestFit="1" customWidth="1"/>
    <col min="6" max="6" width="16.6640625" style="107" bestFit="1" customWidth="1"/>
    <col min="7" max="7" width="17.5546875" style="107" bestFit="1" customWidth="1"/>
    <col min="8" max="8" width="21.33203125" style="107" bestFit="1" customWidth="1"/>
    <col min="9" max="9" width="17.109375" style="107" bestFit="1" customWidth="1"/>
    <col min="10" max="10" width="15.88671875" style="107" bestFit="1" customWidth="1"/>
    <col min="11" max="17" width="9.109375" style="107"/>
    <col min="18" max="18" width="31.5546875" style="107" bestFit="1" customWidth="1"/>
    <col min="19" max="19" width="7.44140625" style="107" bestFit="1" customWidth="1"/>
    <col min="20" max="20" width="7.33203125" style="107" bestFit="1" customWidth="1"/>
    <col min="21" max="22" width="12.109375" style="107" bestFit="1" customWidth="1"/>
    <col min="23" max="16384" width="9.109375" style="107"/>
  </cols>
  <sheetData>
    <row r="1" spans="2:8">
      <c r="B1" s="392" t="str">
        <f>'Relative Weights'!A1</f>
        <v>THECB Texas Public University Expenditure Study Fiscal Year 2022</v>
      </c>
      <c r="C1" s="392"/>
      <c r="D1" s="392"/>
      <c r="E1" s="392"/>
      <c r="F1" s="392"/>
      <c r="G1" s="392"/>
      <c r="H1" s="392"/>
    </row>
    <row r="2" spans="2:8">
      <c r="B2" s="393" t="str">
        <f>'Relative Weights'!A2</f>
        <v>Institution Survey for the Year Ended August 31, 2022</v>
      </c>
      <c r="C2" s="393"/>
      <c r="D2" s="393"/>
      <c r="E2" s="393"/>
      <c r="F2" s="393"/>
      <c r="G2" s="393"/>
      <c r="H2" s="393"/>
    </row>
    <row r="3" spans="2:8">
      <c r="B3" s="119" t="s">
        <v>104</v>
      </c>
      <c r="C3" s="119"/>
      <c r="D3" s="119"/>
      <c r="E3" s="119"/>
      <c r="F3" s="119"/>
      <c r="G3" s="119"/>
      <c r="H3" s="119"/>
    </row>
    <row r="4" spans="2:8">
      <c r="B4" s="294" t="s">
        <v>139</v>
      </c>
      <c r="C4" s="119"/>
      <c r="D4" s="119"/>
      <c r="E4" s="119"/>
      <c r="F4" s="119"/>
      <c r="G4" s="119"/>
      <c r="H4" s="119"/>
    </row>
    <row r="5" spans="2:8">
      <c r="B5" s="119"/>
      <c r="C5" s="119"/>
      <c r="D5" s="119"/>
      <c r="E5" s="119"/>
      <c r="F5" s="119"/>
      <c r="G5" s="119"/>
      <c r="H5" s="246"/>
    </row>
    <row r="6" spans="2:8">
      <c r="B6" s="295" t="s">
        <v>10</v>
      </c>
      <c r="C6" s="295"/>
      <c r="D6" s="295"/>
      <c r="E6" s="295"/>
      <c r="F6" s="295"/>
      <c r="G6" s="295"/>
      <c r="H6" s="296"/>
    </row>
    <row r="7" spans="2:8">
      <c r="B7" s="119"/>
      <c r="C7" s="119"/>
      <c r="D7" s="119"/>
      <c r="E7" s="119"/>
      <c r="F7" s="119"/>
      <c r="G7" s="119"/>
      <c r="H7" s="297"/>
    </row>
    <row r="8" spans="2:8" ht="129" customHeight="1">
      <c r="B8" s="381" t="s">
        <v>227</v>
      </c>
      <c r="C8" s="381"/>
      <c r="D8" s="381"/>
      <c r="E8" s="381"/>
      <c r="F8" s="381"/>
      <c r="G8" s="381"/>
      <c r="H8" s="381"/>
    </row>
    <row r="9" spans="2:8" ht="99.75" customHeight="1">
      <c r="B9" s="382" t="s">
        <v>41</v>
      </c>
      <c r="C9" s="382"/>
      <c r="D9" s="382"/>
      <c r="E9" s="382"/>
      <c r="F9" s="382"/>
      <c r="G9" s="382"/>
      <c r="H9" s="298"/>
    </row>
    <row r="10" spans="2:8">
      <c r="B10" s="392" t="s">
        <v>20</v>
      </c>
      <c r="C10" s="392"/>
      <c r="D10" s="392"/>
      <c r="E10" s="392"/>
      <c r="F10" s="392"/>
      <c r="G10" s="392"/>
      <c r="H10" s="298"/>
    </row>
    <row r="11" spans="2:8" ht="21" customHeight="1" thickBot="1">
      <c r="B11" s="382" t="s">
        <v>888</v>
      </c>
      <c r="C11" s="382"/>
      <c r="D11" s="382"/>
      <c r="E11" s="382"/>
      <c r="F11" s="382"/>
      <c r="G11" s="382"/>
      <c r="H11" s="382"/>
    </row>
    <row r="12" spans="2:8" ht="14.4" thickBot="1">
      <c r="B12" s="397" t="s">
        <v>16</v>
      </c>
      <c r="C12" s="398"/>
      <c r="D12" s="398"/>
      <c r="E12" s="398"/>
      <c r="F12" s="299"/>
      <c r="G12" s="300"/>
      <c r="H12" s="301" t="s">
        <v>17</v>
      </c>
    </row>
    <row r="13" spans="2:8">
      <c r="B13" s="399" t="s">
        <v>12</v>
      </c>
      <c r="C13" s="399"/>
      <c r="D13" s="399"/>
      <c r="E13" s="399"/>
      <c r="F13" s="354"/>
      <c r="G13" s="303"/>
      <c r="H13" s="355">
        <f>Data!$G10</f>
        <v>636783197</v>
      </c>
    </row>
    <row r="14" spans="2:8">
      <c r="B14" s="385" t="s">
        <v>13</v>
      </c>
      <c r="C14" s="385"/>
      <c r="D14" s="385"/>
      <c r="E14" s="385"/>
      <c r="F14" s="356"/>
      <c r="G14" s="303"/>
      <c r="H14" s="357">
        <f>Data!$H10</f>
        <v>272406148</v>
      </c>
    </row>
    <row r="15" spans="2:8">
      <c r="B15" s="385" t="s">
        <v>14</v>
      </c>
      <c r="C15" s="385"/>
      <c r="D15" s="385"/>
      <c r="E15" s="385"/>
      <c r="F15" s="356"/>
      <c r="G15" s="303"/>
      <c r="H15" s="357">
        <f>Data!$I10</f>
        <v>289454623</v>
      </c>
    </row>
    <row r="16" spans="2:8">
      <c r="B16" s="385" t="s">
        <v>18</v>
      </c>
      <c r="C16" s="385"/>
      <c r="D16" s="385"/>
      <c r="E16" s="385"/>
      <c r="F16" s="356"/>
      <c r="G16" s="303"/>
      <c r="H16" s="357">
        <f>Data!$J10</f>
        <v>84815392</v>
      </c>
    </row>
    <row r="17" spans="2:23">
      <c r="B17" s="385" t="s">
        <v>15</v>
      </c>
      <c r="C17" s="385"/>
      <c r="D17" s="385"/>
      <c r="E17" s="385"/>
      <c r="F17" s="356"/>
      <c r="G17" s="303"/>
      <c r="H17" s="357">
        <f>Data!$K10</f>
        <v>95626320</v>
      </c>
    </row>
    <row r="18" spans="2:23">
      <c r="B18" s="385" t="s">
        <v>1</v>
      </c>
      <c r="C18" s="385"/>
      <c r="D18" s="385"/>
      <c r="E18" s="385"/>
      <c r="F18" s="358"/>
      <c r="G18" s="303"/>
      <c r="H18" s="359">
        <f>SUM(H13:H17)</f>
        <v>1379085680</v>
      </c>
      <c r="I18" s="140"/>
    </row>
    <row r="19" spans="2:23" ht="13.5" customHeight="1">
      <c r="B19" s="308"/>
      <c r="D19" s="308"/>
      <c r="E19" s="308"/>
      <c r="F19" s="308"/>
      <c r="G19" s="308"/>
      <c r="H19" s="298"/>
    </row>
    <row r="20" spans="2:23" ht="13.5" customHeight="1">
      <c r="B20" s="308"/>
      <c r="D20" s="390" t="s">
        <v>22</v>
      </c>
      <c r="E20" s="390"/>
      <c r="F20" s="390"/>
      <c r="G20" s="309" t="s">
        <v>23</v>
      </c>
      <c r="H20" s="309" t="s">
        <v>24</v>
      </c>
    </row>
    <row r="21" spans="2:23">
      <c r="B21" s="388" t="s">
        <v>21</v>
      </c>
      <c r="C21" s="389"/>
      <c r="D21" s="384" t="str">
        <f>Data!L10</f>
        <v>Monica Poehl</v>
      </c>
      <c r="E21" s="384"/>
      <c r="F21" s="384"/>
      <c r="G21" s="310" t="str">
        <f>Data!M10</f>
        <v>979-458-6090</v>
      </c>
      <c r="H21" s="311" t="str">
        <f>Data!N10</f>
        <v>mpoehl@tamus.edu</v>
      </c>
    </row>
    <row r="22" spans="2:23" ht="13.5" customHeight="1">
      <c r="B22" s="308"/>
      <c r="C22" s="308"/>
      <c r="D22" s="308"/>
      <c r="E22" s="308"/>
      <c r="F22" s="308"/>
      <c r="G22" s="308"/>
      <c r="H22" s="298"/>
    </row>
    <row r="23" spans="2:23" ht="13.5" customHeight="1" thickBot="1">
      <c r="B23" s="117" t="s">
        <v>937</v>
      </c>
      <c r="C23" s="308"/>
      <c r="D23" s="308"/>
      <c r="E23" s="308"/>
      <c r="F23" s="308"/>
      <c r="G23" s="308"/>
      <c r="H23" s="298"/>
    </row>
    <row r="24" spans="2:23" s="315" customFormat="1">
      <c r="B24" s="312"/>
      <c r="C24" s="123" t="s">
        <v>25</v>
      </c>
      <c r="D24" s="313" t="s">
        <v>26</v>
      </c>
      <c r="E24" s="313" t="s">
        <v>27</v>
      </c>
      <c r="F24" s="313" t="s">
        <v>28</v>
      </c>
      <c r="G24" s="313" t="s">
        <v>29</v>
      </c>
      <c r="H24" s="314" t="s">
        <v>30</v>
      </c>
      <c r="J24" s="107"/>
    </row>
    <row r="25" spans="2:23" s="315" customFormat="1" ht="14.4" thickBot="1">
      <c r="B25" s="316" t="s">
        <v>680</v>
      </c>
      <c r="C25" s="317">
        <f>Data!O10</f>
        <v>22933</v>
      </c>
      <c r="D25" s="318">
        <f>Data!P10</f>
        <v>30981</v>
      </c>
      <c r="E25" s="318">
        <f>Data!Q10</f>
        <v>6890</v>
      </c>
      <c r="F25" s="318">
        <f>Data!R10</f>
        <v>4078</v>
      </c>
      <c r="G25" s="318">
        <f>Data!S10</f>
        <v>1175</v>
      </c>
      <c r="H25" s="319">
        <f>SUM(C25:G25)</f>
        <v>66057</v>
      </c>
    </row>
    <row r="26" spans="2:23">
      <c r="C26" s="320"/>
      <c r="D26" s="320"/>
      <c r="E26" s="320"/>
      <c r="F26" s="320"/>
      <c r="G26" s="320"/>
      <c r="H26" s="320"/>
      <c r="I26" s="320"/>
    </row>
    <row r="27" spans="2:23" ht="13.5" customHeight="1">
      <c r="B27" s="308"/>
      <c r="D27" s="390" t="s">
        <v>22</v>
      </c>
      <c r="E27" s="390"/>
      <c r="F27" s="390"/>
      <c r="G27" s="309" t="s">
        <v>23</v>
      </c>
      <c r="H27" s="309" t="s">
        <v>24</v>
      </c>
    </row>
    <row r="28" spans="2:23" ht="27.6">
      <c r="B28" s="388" t="s">
        <v>952</v>
      </c>
      <c r="C28" s="389"/>
      <c r="D28" s="384" t="str">
        <f>Data!T10</f>
        <v>Goff, Margot H</v>
      </c>
      <c r="E28" s="384"/>
      <c r="F28" s="384"/>
      <c r="G28" s="310" t="str">
        <f>Data!U10</f>
        <v>979-845-7293</v>
      </c>
      <c r="H28" s="311" t="str">
        <f>Data!V10</f>
        <v>margot_goff@tamu.edu</v>
      </c>
    </row>
    <row r="29" spans="2:23" ht="13.5" customHeight="1">
      <c r="B29" s="308"/>
      <c r="C29" s="308"/>
      <c r="D29" s="308"/>
      <c r="E29" s="308"/>
      <c r="F29" s="308"/>
      <c r="G29" s="308"/>
      <c r="H29" s="298"/>
    </row>
    <row r="30" spans="2:23" ht="14.4" thickBot="1">
      <c r="B30" s="117" t="s">
        <v>938</v>
      </c>
    </row>
    <row r="31" spans="2:23" ht="14.4" thickBot="1">
      <c r="B31" s="124" t="s">
        <v>31</v>
      </c>
      <c r="C31" s="125" t="s">
        <v>25</v>
      </c>
      <c r="D31" s="125" t="s">
        <v>26</v>
      </c>
      <c r="E31" s="125" t="s">
        <v>27</v>
      </c>
      <c r="F31" s="125" t="s">
        <v>28</v>
      </c>
      <c r="G31" s="125" t="s">
        <v>29</v>
      </c>
      <c r="H31" s="126" t="s">
        <v>30</v>
      </c>
    </row>
    <row r="32" spans="2:23">
      <c r="B32" s="128" t="s">
        <v>42</v>
      </c>
      <c r="C32" s="141">
        <f>Data!W10</f>
        <v>289621.99999999994</v>
      </c>
      <c r="D32" s="141">
        <f>Data!AQ10</f>
        <v>111593.00000000003</v>
      </c>
      <c r="E32" s="141">
        <f>Data!BK10</f>
        <v>23094</v>
      </c>
      <c r="F32" s="141">
        <f>Data!CE10</f>
        <v>13756.000000000002</v>
      </c>
      <c r="G32" s="141">
        <f>Data!CY10</f>
        <v>0</v>
      </c>
      <c r="H32" s="142">
        <f>SUM(C32:G32)</f>
        <v>438065</v>
      </c>
      <c r="W32" s="145"/>
    </row>
    <row r="33" spans="2:23">
      <c r="B33" s="130" t="s">
        <v>43</v>
      </c>
      <c r="C33" s="141">
        <f>Data!X10</f>
        <v>231516.00000000006</v>
      </c>
      <c r="D33" s="141">
        <f>Data!AR10</f>
        <v>126848.00000000003</v>
      </c>
      <c r="E33" s="141">
        <f>Data!BL10</f>
        <v>14109.5</v>
      </c>
      <c r="F33" s="141">
        <f>Data!CF10</f>
        <v>21739</v>
      </c>
      <c r="G33" s="141">
        <f>Data!CZ10</f>
        <v>0</v>
      </c>
      <c r="H33" s="142">
        <f t="shared" ref="H33:H52" si="0">SUM(C33:G33)</f>
        <v>394212.50000000012</v>
      </c>
      <c r="W33" s="145"/>
    </row>
    <row r="34" spans="2:23">
      <c r="B34" s="130" t="s">
        <v>44</v>
      </c>
      <c r="C34" s="141">
        <f>Data!Y10</f>
        <v>34663</v>
      </c>
      <c r="D34" s="141">
        <f>Data!AS10</f>
        <v>8236</v>
      </c>
      <c r="E34" s="141">
        <f>Data!BM10</f>
        <v>582.99999999999989</v>
      </c>
      <c r="F34" s="141">
        <f>Data!CG10</f>
        <v>12</v>
      </c>
      <c r="G34" s="141">
        <f>Data!DA10</f>
        <v>0</v>
      </c>
      <c r="H34" s="142">
        <f t="shared" si="0"/>
        <v>43494</v>
      </c>
      <c r="W34" s="145"/>
    </row>
    <row r="35" spans="2:23">
      <c r="B35" s="130" t="s">
        <v>45</v>
      </c>
      <c r="C35" s="141">
        <f>Data!Z10</f>
        <v>8944</v>
      </c>
      <c r="D35" s="141">
        <f>Data!AT10</f>
        <v>14160</v>
      </c>
      <c r="E35" s="141">
        <f>Data!BN10</f>
        <v>13154.999999999998</v>
      </c>
      <c r="F35" s="141">
        <f>Data!CH10</f>
        <v>4880</v>
      </c>
      <c r="G35" s="141">
        <f>Data!DB10</f>
        <v>0</v>
      </c>
      <c r="H35" s="142">
        <f t="shared" si="0"/>
        <v>41139</v>
      </c>
      <c r="W35" s="145"/>
    </row>
    <row r="36" spans="2:23">
      <c r="B36" s="130" t="s">
        <v>46</v>
      </c>
      <c r="C36" s="141">
        <f>Data!AA10</f>
        <v>29510.999999999993</v>
      </c>
      <c r="D36" s="141">
        <f>Data!AU10</f>
        <v>44280</v>
      </c>
      <c r="E36" s="141">
        <f>Data!BO10</f>
        <v>6398.9999999999991</v>
      </c>
      <c r="F36" s="141">
        <f>Data!CI10</f>
        <v>6196.9999999999991</v>
      </c>
      <c r="G36" s="141">
        <f>Data!DC10</f>
        <v>0</v>
      </c>
      <c r="H36" s="142">
        <f t="shared" si="0"/>
        <v>86387</v>
      </c>
      <c r="W36" s="145"/>
    </row>
    <row r="37" spans="2:23">
      <c r="B37" s="130" t="s">
        <v>47</v>
      </c>
      <c r="C37" s="141">
        <f>Data!AB10</f>
        <v>103663</v>
      </c>
      <c r="D37" s="141">
        <f>Data!AV10</f>
        <v>161339.99999999997</v>
      </c>
      <c r="E37" s="141">
        <f>Data!BP10</f>
        <v>44974.499999999985</v>
      </c>
      <c r="F37" s="141">
        <f>Data!CJ10</f>
        <v>30098</v>
      </c>
      <c r="G37" s="141">
        <f>Data!DD10</f>
        <v>0</v>
      </c>
      <c r="H37" s="142">
        <f t="shared" si="0"/>
        <v>340075.5</v>
      </c>
      <c r="W37" s="145"/>
    </row>
    <row r="38" spans="2:23">
      <c r="B38" s="130" t="s">
        <v>48</v>
      </c>
      <c r="C38" s="141">
        <f>Data!AC10</f>
        <v>847</v>
      </c>
      <c r="D38" s="141">
        <f>Data!AW10</f>
        <v>850</v>
      </c>
      <c r="E38" s="141">
        <f>Data!BQ10</f>
        <v>51</v>
      </c>
      <c r="F38" s="141">
        <f>Data!CK10</f>
        <v>9</v>
      </c>
      <c r="G38" s="141">
        <f>Data!DE10</f>
        <v>0</v>
      </c>
      <c r="H38" s="142">
        <f t="shared" si="0"/>
        <v>1757</v>
      </c>
      <c r="W38" s="145"/>
    </row>
    <row r="39" spans="2:23">
      <c r="B39" s="130" t="s">
        <v>49</v>
      </c>
      <c r="C39" s="141">
        <f>Data!AD10</f>
        <v>0</v>
      </c>
      <c r="D39" s="141">
        <f>Data!AX10</f>
        <v>0</v>
      </c>
      <c r="E39" s="141">
        <f>Data!BR10</f>
        <v>0</v>
      </c>
      <c r="F39" s="141">
        <f>Data!CL10</f>
        <v>0</v>
      </c>
      <c r="G39" s="141">
        <f>Data!DF10</f>
        <v>15938.5</v>
      </c>
      <c r="H39" s="142">
        <f t="shared" si="0"/>
        <v>15938.5</v>
      </c>
      <c r="W39" s="145"/>
    </row>
    <row r="40" spans="2:23">
      <c r="B40" s="130" t="s">
        <v>50</v>
      </c>
      <c r="C40" s="141">
        <f>Data!AE10</f>
        <v>0</v>
      </c>
      <c r="D40" s="141">
        <f>Data!AY10</f>
        <v>0</v>
      </c>
      <c r="E40" s="141">
        <f>Data!BS10</f>
        <v>0</v>
      </c>
      <c r="F40" s="141">
        <f>Data!CM10</f>
        <v>0</v>
      </c>
      <c r="G40" s="141">
        <f>Data!DG10</f>
        <v>0</v>
      </c>
      <c r="H40" s="142">
        <f t="shared" si="0"/>
        <v>0</v>
      </c>
      <c r="W40" s="145"/>
    </row>
    <row r="41" spans="2:23">
      <c r="B41" s="130" t="s">
        <v>51</v>
      </c>
      <c r="C41" s="141">
        <f>Data!AF10</f>
        <v>66</v>
      </c>
      <c r="D41" s="141">
        <f>Data!AZ10</f>
        <v>54</v>
      </c>
      <c r="E41" s="141">
        <f>Data!BT10</f>
        <v>0</v>
      </c>
      <c r="F41" s="141">
        <f>Data!CN10</f>
        <v>0</v>
      </c>
      <c r="G41" s="141">
        <f>Data!DH10</f>
        <v>0</v>
      </c>
      <c r="H41" s="142">
        <f t="shared" si="0"/>
        <v>120</v>
      </c>
      <c r="W41" s="145"/>
    </row>
    <row r="42" spans="2:23">
      <c r="B42" s="130" t="s">
        <v>52</v>
      </c>
      <c r="C42" s="141">
        <f>Data!AG10</f>
        <v>0</v>
      </c>
      <c r="D42" s="141">
        <f>Data!BA10</f>
        <v>0</v>
      </c>
      <c r="E42" s="141">
        <f>Data!BU10</f>
        <v>0</v>
      </c>
      <c r="F42" s="141">
        <f>Data!CO10</f>
        <v>0</v>
      </c>
      <c r="G42" s="141">
        <f>Data!DI10</f>
        <v>15288</v>
      </c>
      <c r="H42" s="142">
        <f t="shared" si="0"/>
        <v>15288</v>
      </c>
      <c r="W42" s="145"/>
    </row>
    <row r="43" spans="2:23">
      <c r="B43" s="130" t="s">
        <v>53</v>
      </c>
      <c r="C43" s="141">
        <f>Data!AH10</f>
        <v>0</v>
      </c>
      <c r="D43" s="141">
        <f>Data!BB10</f>
        <v>0</v>
      </c>
      <c r="E43" s="141">
        <f>Data!BV10</f>
        <v>0</v>
      </c>
      <c r="F43" s="141">
        <f>Data!CP10</f>
        <v>0</v>
      </c>
      <c r="G43" s="141">
        <f>Data!DJ10</f>
        <v>0</v>
      </c>
      <c r="H43" s="142">
        <f t="shared" si="0"/>
        <v>0</v>
      </c>
      <c r="W43" s="145"/>
    </row>
    <row r="44" spans="2:23">
      <c r="B44" s="130" t="s">
        <v>54</v>
      </c>
      <c r="C44" s="141">
        <f>Data!AI10</f>
        <v>0</v>
      </c>
      <c r="D44" s="141">
        <f>Data!BC10</f>
        <v>0</v>
      </c>
      <c r="E44" s="141">
        <f>Data!BW10</f>
        <v>0</v>
      </c>
      <c r="F44" s="141">
        <f>Data!CQ10</f>
        <v>0</v>
      </c>
      <c r="G44" s="141">
        <f>Data!DK10</f>
        <v>0</v>
      </c>
      <c r="H44" s="142">
        <f t="shared" si="0"/>
        <v>0</v>
      </c>
      <c r="W44" s="145"/>
    </row>
    <row r="45" spans="2:23">
      <c r="B45" s="130" t="s">
        <v>55</v>
      </c>
      <c r="C45" s="141">
        <f>Data!AJ10</f>
        <v>13640</v>
      </c>
      <c r="D45" s="141">
        <f>Data!BD10</f>
        <v>10992</v>
      </c>
      <c r="E45" s="141">
        <f>Data!BX10</f>
        <v>730</v>
      </c>
      <c r="F45" s="141">
        <f>Data!CR10</f>
        <v>367</v>
      </c>
      <c r="G45" s="141">
        <f>Data!DL10</f>
        <v>0</v>
      </c>
      <c r="H45" s="142">
        <f t="shared" si="0"/>
        <v>25729</v>
      </c>
      <c r="W45" s="145"/>
    </row>
    <row r="46" spans="2:23">
      <c r="B46" s="130" t="s">
        <v>56</v>
      </c>
      <c r="C46" s="141">
        <f>Data!AK10</f>
        <v>0</v>
      </c>
      <c r="D46" s="141">
        <f>Data!BE10</f>
        <v>0</v>
      </c>
      <c r="E46" s="141">
        <f>Data!BY10</f>
        <v>0</v>
      </c>
      <c r="F46" s="141">
        <f>Data!CS10</f>
        <v>0</v>
      </c>
      <c r="G46" s="141">
        <f>Data!DM10</f>
        <v>0</v>
      </c>
      <c r="H46" s="142">
        <f t="shared" si="0"/>
        <v>0</v>
      </c>
      <c r="W46" s="145"/>
    </row>
    <row r="47" spans="2:23">
      <c r="B47" s="130" t="s">
        <v>57</v>
      </c>
      <c r="C47" s="141">
        <f>Data!AL10</f>
        <v>48672</v>
      </c>
      <c r="D47" s="141">
        <f>Data!BF10</f>
        <v>115440</v>
      </c>
      <c r="E47" s="141">
        <f>Data!BZ10</f>
        <v>34237.499999999993</v>
      </c>
      <c r="F47" s="141">
        <f>Data!CT10</f>
        <v>2455</v>
      </c>
      <c r="G47" s="141">
        <f>Data!DN10</f>
        <v>0</v>
      </c>
      <c r="H47" s="142">
        <f t="shared" si="0"/>
        <v>200804.5</v>
      </c>
      <c r="W47" s="145"/>
    </row>
    <row r="48" spans="2:23">
      <c r="B48" s="130" t="s">
        <v>58</v>
      </c>
      <c r="C48" s="141">
        <f>Data!AM10</f>
        <v>0</v>
      </c>
      <c r="D48" s="141">
        <f>Data!BG10</f>
        <v>0</v>
      </c>
      <c r="E48" s="141">
        <f>Data!CA10</f>
        <v>0</v>
      </c>
      <c r="F48" s="141">
        <f>Data!CU10</f>
        <v>0</v>
      </c>
      <c r="G48" s="141">
        <f>Data!DO10</f>
        <v>0</v>
      </c>
      <c r="H48" s="142">
        <f t="shared" si="0"/>
        <v>0</v>
      </c>
      <c r="W48" s="145"/>
    </row>
    <row r="49" spans="2:23">
      <c r="B49" s="130" t="s">
        <v>59</v>
      </c>
      <c r="C49" s="141">
        <f>Data!AN10</f>
        <v>0</v>
      </c>
      <c r="D49" s="141">
        <f>Data!BH10</f>
        <v>3210.0000000000005</v>
      </c>
      <c r="E49" s="141">
        <f>Data!CB10</f>
        <v>0</v>
      </c>
      <c r="F49" s="141">
        <f>Data!CV10</f>
        <v>0</v>
      </c>
      <c r="G49" s="141">
        <f>Data!DP10</f>
        <v>0</v>
      </c>
      <c r="H49" s="142">
        <f t="shared" si="0"/>
        <v>3210.0000000000005</v>
      </c>
      <c r="W49" s="145"/>
    </row>
    <row r="50" spans="2:23">
      <c r="B50" s="130" t="s">
        <v>60</v>
      </c>
      <c r="C50" s="141">
        <f>Data!AO10</f>
        <v>16687</v>
      </c>
      <c r="D50" s="141">
        <f>Data!BI10</f>
        <v>35115</v>
      </c>
      <c r="E50" s="141">
        <f>Data!CC10</f>
        <v>3309</v>
      </c>
      <c r="F50" s="141">
        <f>Data!CW10</f>
        <v>59</v>
      </c>
      <c r="G50" s="141">
        <f>Data!DQ10</f>
        <v>0</v>
      </c>
      <c r="H50" s="142">
        <f t="shared" si="0"/>
        <v>55170</v>
      </c>
      <c r="W50" s="145"/>
    </row>
    <row r="51" spans="2:23">
      <c r="B51" s="130" t="s">
        <v>0</v>
      </c>
      <c r="C51" s="141">
        <f>Data!AP10</f>
        <v>0</v>
      </c>
      <c r="D51" s="141">
        <f>Data!BJ10</f>
        <v>0</v>
      </c>
      <c r="E51" s="141">
        <f>Data!CD10</f>
        <v>0</v>
      </c>
      <c r="F51" s="141">
        <f>Data!CX10</f>
        <v>0</v>
      </c>
      <c r="G51" s="141">
        <f>Data!DR10</f>
        <v>0</v>
      </c>
      <c r="H51" s="142">
        <f t="shared" si="0"/>
        <v>0</v>
      </c>
      <c r="W51" s="145"/>
    </row>
    <row r="52" spans="2:23">
      <c r="B52" s="143" t="s">
        <v>33</v>
      </c>
      <c r="C52" s="142">
        <f>SUM(C32:C51)</f>
        <v>777831</v>
      </c>
      <c r="D52" s="142">
        <f>SUM(D32:D51)</f>
        <v>632118</v>
      </c>
      <c r="E52" s="142">
        <f>SUM(E32:E51)</f>
        <v>140642.49999999997</v>
      </c>
      <c r="F52" s="142">
        <f>SUM(F32:F51)</f>
        <v>79572</v>
      </c>
      <c r="G52" s="142">
        <f>SUM(G32:G51)</f>
        <v>31226.5</v>
      </c>
      <c r="H52" s="142">
        <f t="shared" si="0"/>
        <v>1661390</v>
      </c>
    </row>
    <row r="53" spans="2:23">
      <c r="B53" s="144"/>
      <c r="C53" s="145"/>
      <c r="D53" s="145"/>
      <c r="E53" s="145"/>
      <c r="F53" s="145"/>
      <c r="G53" s="145"/>
      <c r="H53" s="145"/>
    </row>
    <row r="54" spans="2:23" ht="13.5" customHeight="1">
      <c r="B54" s="308"/>
      <c r="D54" s="390" t="s">
        <v>22</v>
      </c>
      <c r="E54" s="390"/>
      <c r="F54" s="390"/>
      <c r="G54" s="309" t="s">
        <v>23</v>
      </c>
      <c r="H54" s="309" t="s">
        <v>24</v>
      </c>
    </row>
    <row r="55" spans="2:23" ht="27.6">
      <c r="B55" s="388" t="s">
        <v>953</v>
      </c>
      <c r="C55" s="389"/>
      <c r="D55" s="384" t="str">
        <f>Data!T10</f>
        <v>Goff, Margot H</v>
      </c>
      <c r="E55" s="384"/>
      <c r="F55" s="384"/>
      <c r="G55" s="310" t="str">
        <f>Data!U10</f>
        <v>979-845-7293</v>
      </c>
      <c r="H55" s="311" t="str">
        <f>Data!V10</f>
        <v>margot_goff@tamu.edu</v>
      </c>
    </row>
    <row r="56" spans="2:23" ht="13.5" customHeight="1">
      <c r="B56" s="308"/>
      <c r="C56" s="308"/>
      <c r="D56" s="308"/>
      <c r="E56" s="308"/>
      <c r="F56" s="308"/>
      <c r="G56" s="308"/>
      <c r="H56" s="298"/>
    </row>
    <row r="57" spans="2:23">
      <c r="B57" s="117" t="s">
        <v>9</v>
      </c>
    </row>
    <row r="58" spans="2:23" ht="31.5" customHeight="1">
      <c r="B58" s="391" t="s">
        <v>39</v>
      </c>
      <c r="C58" s="391"/>
      <c r="D58" s="391"/>
      <c r="E58" s="391"/>
      <c r="F58" s="391"/>
      <c r="G58" s="391"/>
      <c r="H58" s="321"/>
    </row>
    <row r="59" spans="2:23" ht="8.25" customHeight="1" thickBot="1">
      <c r="B59" s="320"/>
    </row>
    <row r="60" spans="2:23" ht="14.4" thickBot="1">
      <c r="B60" s="124" t="s">
        <v>31</v>
      </c>
      <c r="C60" s="125" t="s">
        <v>25</v>
      </c>
      <c r="D60" s="125" t="s">
        <v>26</v>
      </c>
      <c r="E60" s="125" t="s">
        <v>27</v>
      </c>
      <c r="F60" s="125" t="s">
        <v>28</v>
      </c>
      <c r="G60" s="125" t="s">
        <v>29</v>
      </c>
      <c r="H60" s="126" t="s">
        <v>30</v>
      </c>
    </row>
    <row r="61" spans="2:23">
      <c r="B61" s="128" t="str">
        <f>$B$32</f>
        <v>Liberal Arts</v>
      </c>
      <c r="C61" s="322">
        <f>Data!DS10</f>
        <v>14158022.424903775</v>
      </c>
      <c r="D61" s="322">
        <f>Data!EM10</f>
        <v>15386901.425425045</v>
      </c>
      <c r="E61" s="322">
        <f>Data!FG10</f>
        <v>12016492.99542507</v>
      </c>
      <c r="F61" s="322">
        <f>Data!GA10</f>
        <v>17121147.544225756</v>
      </c>
      <c r="G61" s="322">
        <f>Data!GU10</f>
        <v>0</v>
      </c>
      <c r="H61" s="323">
        <f>SUM(C61:G61)</f>
        <v>58682564.389979646</v>
      </c>
    </row>
    <row r="62" spans="2:23">
      <c r="B62" s="128" t="str">
        <f>$B$33</f>
        <v>Science</v>
      </c>
      <c r="C62" s="322">
        <f>Data!DT10</f>
        <v>12089307.631474301</v>
      </c>
      <c r="D62" s="322">
        <f>Data!EN10</f>
        <v>20828673.684429135</v>
      </c>
      <c r="E62" s="322">
        <f>Data!FH10</f>
        <v>9863033.0536355246</v>
      </c>
      <c r="F62" s="322">
        <f>Data!GB10</f>
        <v>18576185.035794031</v>
      </c>
      <c r="G62" s="322">
        <f>Data!GV10</f>
        <v>0</v>
      </c>
      <c r="H62" s="142">
        <f t="shared" ref="H62:H81" si="1">SUM(C62:G62)</f>
        <v>61357199.405332997</v>
      </c>
    </row>
    <row r="63" spans="2:23">
      <c r="B63" s="128" t="str">
        <f>$B$34</f>
        <v>Fine Arts</v>
      </c>
      <c r="C63" s="322">
        <f>Data!DU10</f>
        <v>986790.05879792024</v>
      </c>
      <c r="D63" s="322">
        <f>Data!EO10</f>
        <v>1045190.8427363662</v>
      </c>
      <c r="E63" s="322">
        <f>Data!FI10</f>
        <v>500817.23554062762</v>
      </c>
      <c r="F63" s="322">
        <f>Data!GC10</f>
        <v>17797.444736842102</v>
      </c>
      <c r="G63" s="322">
        <f>Data!GW10</f>
        <v>0</v>
      </c>
      <c r="H63" s="142">
        <f t="shared" si="1"/>
        <v>2550595.5818117559</v>
      </c>
    </row>
    <row r="64" spans="2:23">
      <c r="B64" s="128" t="str">
        <f>$B$35</f>
        <v>Teacher Education</v>
      </c>
      <c r="C64" s="322">
        <f>Data!DV10</f>
        <v>498526.59212288173</v>
      </c>
      <c r="D64" s="322">
        <f>Data!EP10</f>
        <v>1123115.8606705435</v>
      </c>
      <c r="E64" s="322">
        <f>Data!FJ10</f>
        <v>2906283.3112525023</v>
      </c>
      <c r="F64" s="322">
        <f>Data!GD10</f>
        <v>3397745.3347607106</v>
      </c>
      <c r="G64" s="322">
        <f>Data!GX10</f>
        <v>0</v>
      </c>
      <c r="H64" s="142">
        <f t="shared" si="1"/>
        <v>7925671.0988066383</v>
      </c>
    </row>
    <row r="65" spans="2:8">
      <c r="B65" s="128" t="str">
        <f>$B$36</f>
        <v>Agriculture</v>
      </c>
      <c r="C65" s="322">
        <f>Data!DW10</f>
        <v>1533453.9346210975</v>
      </c>
      <c r="D65" s="322">
        <f>Data!EQ10</f>
        <v>5790547.5779840797</v>
      </c>
      <c r="E65" s="322">
        <f>Data!FK10</f>
        <v>5251565.1839481061</v>
      </c>
      <c r="F65" s="322">
        <f>Data!GE10</f>
        <v>5725170.9453717647</v>
      </c>
      <c r="G65" s="322">
        <f>Data!GY10</f>
        <v>0</v>
      </c>
      <c r="H65" s="142">
        <f t="shared" si="1"/>
        <v>18300737.641925048</v>
      </c>
    </row>
    <row r="66" spans="2:8">
      <c r="B66" s="128" t="str">
        <f>$B$37</f>
        <v>Engineering</v>
      </c>
      <c r="C66" s="322">
        <f>Data!DX10</f>
        <v>7599616.1132835001</v>
      </c>
      <c r="D66" s="322">
        <f>Data!ER10</f>
        <v>24820898.513159987</v>
      </c>
      <c r="E66" s="322">
        <f>Data!FL10</f>
        <v>21275660.290813647</v>
      </c>
      <c r="F66" s="322">
        <f>Data!GF10</f>
        <v>24219639.757222649</v>
      </c>
      <c r="G66" s="322">
        <f>Data!GZ10</f>
        <v>0</v>
      </c>
      <c r="H66" s="142">
        <f t="shared" si="1"/>
        <v>77915814.674479783</v>
      </c>
    </row>
    <row r="67" spans="2:8">
      <c r="B67" s="128" t="str">
        <f>$B$38</f>
        <v>Home Economics</v>
      </c>
      <c r="C67" s="322">
        <f>Data!DY10</f>
        <v>60632.70013877294</v>
      </c>
      <c r="D67" s="322">
        <f>Data!ES10</f>
        <v>90589.125359899379</v>
      </c>
      <c r="E67" s="322">
        <f>Data!FM10</f>
        <v>9539.0718749999996</v>
      </c>
      <c r="F67" s="322">
        <f>Data!GG10</f>
        <v>1683.3656249999999</v>
      </c>
      <c r="G67" s="322">
        <f>Data!HA10</f>
        <v>0</v>
      </c>
      <c r="H67" s="142">
        <f t="shared" si="1"/>
        <v>162444.26299867232</v>
      </c>
    </row>
    <row r="68" spans="2:8">
      <c r="B68" s="128" t="str">
        <f>$B$39</f>
        <v>Law</v>
      </c>
      <c r="C68" s="322">
        <f>Data!DZ10</f>
        <v>0</v>
      </c>
      <c r="D68" s="322">
        <f>Data!ET10</f>
        <v>0</v>
      </c>
      <c r="E68" s="322">
        <f>Data!FN10</f>
        <v>0</v>
      </c>
      <c r="F68" s="322">
        <f>Data!GH10</f>
        <v>0</v>
      </c>
      <c r="G68" s="322">
        <f>Data!HB10</f>
        <v>8964156.6838752013</v>
      </c>
      <c r="H68" s="142">
        <f t="shared" si="1"/>
        <v>8964156.6838752013</v>
      </c>
    </row>
    <row r="69" spans="2:8">
      <c r="B69" s="128" t="str">
        <f>$B$40</f>
        <v>Social Service</v>
      </c>
      <c r="C69" s="322">
        <f>Data!EA10</f>
        <v>0</v>
      </c>
      <c r="D69" s="322">
        <f>Data!EU10</f>
        <v>0</v>
      </c>
      <c r="E69" s="322">
        <f>Data!FO10</f>
        <v>0</v>
      </c>
      <c r="F69" s="322">
        <f>Data!GI10</f>
        <v>0</v>
      </c>
      <c r="G69" s="322">
        <f>Data!HC10</f>
        <v>0</v>
      </c>
      <c r="H69" s="142">
        <f t="shared" si="1"/>
        <v>0</v>
      </c>
    </row>
    <row r="70" spans="2:8">
      <c r="B70" s="128" t="str">
        <f>$B$41</f>
        <v>Library Science</v>
      </c>
      <c r="C70" s="322">
        <f>Data!EB10</f>
        <v>19894.714285714286</v>
      </c>
      <c r="D70" s="322">
        <f>Data!EV10</f>
        <v>12494.017094017094</v>
      </c>
      <c r="E70" s="322">
        <f>Data!FP10</f>
        <v>0</v>
      </c>
      <c r="F70" s="322">
        <f>Data!GJ10</f>
        <v>0</v>
      </c>
      <c r="G70" s="322">
        <f>Data!HD10</f>
        <v>0</v>
      </c>
      <c r="H70" s="142">
        <f t="shared" si="1"/>
        <v>32388.73137973138</v>
      </c>
    </row>
    <row r="71" spans="2:8">
      <c r="B71" s="128" t="str">
        <f>$B$42</f>
        <v>Veterinary Science</v>
      </c>
      <c r="C71" s="322">
        <f>Data!EC10</f>
        <v>0</v>
      </c>
      <c r="D71" s="322">
        <f>Data!EW10</f>
        <v>0</v>
      </c>
      <c r="E71" s="322">
        <f>Data!FQ10</f>
        <v>0</v>
      </c>
      <c r="F71" s="322">
        <f>Data!GK10</f>
        <v>0</v>
      </c>
      <c r="G71" s="322">
        <f>Data!HE10</f>
        <v>1664711.2924477854</v>
      </c>
      <c r="H71" s="142">
        <f t="shared" si="1"/>
        <v>1664711.2924477854</v>
      </c>
    </row>
    <row r="72" spans="2:8">
      <c r="B72" s="128" t="str">
        <f>$B$43</f>
        <v>Vocational Training</v>
      </c>
      <c r="C72" s="322">
        <f>Data!ED10</f>
        <v>0</v>
      </c>
      <c r="D72" s="322">
        <f>Data!EX10</f>
        <v>0</v>
      </c>
      <c r="E72" s="322">
        <f>Data!FR10</f>
        <v>0</v>
      </c>
      <c r="F72" s="322">
        <f>Data!GL10</f>
        <v>0</v>
      </c>
      <c r="G72" s="322">
        <f>Data!HF10</f>
        <v>0</v>
      </c>
      <c r="H72" s="142">
        <f t="shared" si="1"/>
        <v>0</v>
      </c>
    </row>
    <row r="73" spans="2:8">
      <c r="B73" s="128" t="str">
        <f>$B$44</f>
        <v>Physical Training</v>
      </c>
      <c r="C73" s="322">
        <f>Data!EE10</f>
        <v>0</v>
      </c>
      <c r="D73" s="322">
        <f>Data!EY10</f>
        <v>0</v>
      </c>
      <c r="E73" s="322">
        <f>Data!FS10</f>
        <v>0</v>
      </c>
      <c r="F73" s="322">
        <f>Data!GM10</f>
        <v>0</v>
      </c>
      <c r="G73" s="322">
        <f>Data!HG10</f>
        <v>0</v>
      </c>
      <c r="H73" s="142">
        <f t="shared" si="1"/>
        <v>0</v>
      </c>
    </row>
    <row r="74" spans="2:8">
      <c r="B74" s="128" t="str">
        <f>$B$45</f>
        <v>Health Services</v>
      </c>
      <c r="C74" s="322">
        <f>Data!EF10</f>
        <v>503251.82882030297</v>
      </c>
      <c r="D74" s="322">
        <f>Data!EZ10</f>
        <v>390878.36104355555</v>
      </c>
      <c r="E74" s="322">
        <f>Data!FT10</f>
        <v>357933.86011441483</v>
      </c>
      <c r="F74" s="322">
        <f>Data!GN10</f>
        <v>180130.9409720299</v>
      </c>
      <c r="G74" s="322">
        <f>Data!HH10</f>
        <v>0</v>
      </c>
      <c r="H74" s="142">
        <f t="shared" si="1"/>
        <v>1432194.9909503034</v>
      </c>
    </row>
    <row r="75" spans="2:8">
      <c r="B75" s="128" t="str">
        <f>$B$46</f>
        <v>Pharmacy</v>
      </c>
      <c r="C75" s="322">
        <f>Data!EG10</f>
        <v>0</v>
      </c>
      <c r="D75" s="322">
        <f>Data!FA10</f>
        <v>0</v>
      </c>
      <c r="E75" s="322">
        <f>Data!FU10</f>
        <v>0</v>
      </c>
      <c r="F75" s="322">
        <f>Data!GO10</f>
        <v>0</v>
      </c>
      <c r="G75" s="322">
        <f>Data!HI10</f>
        <v>0</v>
      </c>
      <c r="H75" s="142">
        <f t="shared" si="1"/>
        <v>0</v>
      </c>
    </row>
    <row r="76" spans="2:8">
      <c r="B76" s="128" t="str">
        <f>$B$47</f>
        <v>Business Administration</v>
      </c>
      <c r="C76" s="322">
        <f>Data!EH10</f>
        <v>1481645.1327183272</v>
      </c>
      <c r="D76" s="322">
        <f>Data!FB10</f>
        <v>11362412.556419646</v>
      </c>
      <c r="E76" s="322">
        <f>Data!FV10</f>
        <v>10502010.969259141</v>
      </c>
      <c r="F76" s="322">
        <f>Data!GP10</f>
        <v>4676480.438515746</v>
      </c>
      <c r="G76" s="322">
        <f>Data!HJ10</f>
        <v>0</v>
      </c>
      <c r="H76" s="142">
        <f t="shared" si="1"/>
        <v>28022549.096912861</v>
      </c>
    </row>
    <row r="77" spans="2:8">
      <c r="B77" s="128" t="str">
        <f>$B$48</f>
        <v>Optometry</v>
      </c>
      <c r="C77" s="322">
        <f>Data!EI10</f>
        <v>0</v>
      </c>
      <c r="D77" s="322">
        <f>Data!FC10</f>
        <v>0</v>
      </c>
      <c r="E77" s="322">
        <f>Data!FW10</f>
        <v>0</v>
      </c>
      <c r="F77" s="322">
        <f>Data!GQ10</f>
        <v>0</v>
      </c>
      <c r="G77" s="322">
        <f>Data!HK10</f>
        <v>0</v>
      </c>
      <c r="H77" s="142">
        <f t="shared" si="1"/>
        <v>0</v>
      </c>
    </row>
    <row r="78" spans="2:8">
      <c r="B78" s="128" t="str">
        <f>$B$49</f>
        <v>Teacher Ed-Practice Teaching</v>
      </c>
      <c r="C78" s="322">
        <f>Data!EJ10</f>
        <v>0</v>
      </c>
      <c r="D78" s="322">
        <f>Data!FD10</f>
        <v>132161.69649235386</v>
      </c>
      <c r="E78" s="322">
        <f>Data!FX10</f>
        <v>0</v>
      </c>
      <c r="F78" s="322">
        <f>Data!GR10</f>
        <v>0</v>
      </c>
      <c r="G78" s="322">
        <f>Data!HL10</f>
        <v>0</v>
      </c>
      <c r="H78" s="142">
        <f t="shared" si="1"/>
        <v>132161.69649235386</v>
      </c>
    </row>
    <row r="79" spans="2:8">
      <c r="B79" s="128" t="str">
        <f>$B$50</f>
        <v>Technology</v>
      </c>
      <c r="C79" s="322">
        <f>Data!EK10</f>
        <v>1203956.8670263533</v>
      </c>
      <c r="D79" s="322">
        <f>Data!FE10</f>
        <v>3749894.9683910087</v>
      </c>
      <c r="E79" s="322">
        <f>Data!FY10</f>
        <v>1328834.9158643028</v>
      </c>
      <c r="F79" s="322">
        <f>Data!GS10</f>
        <v>53011.295246093745</v>
      </c>
      <c r="G79" s="322">
        <f>Data!HM10</f>
        <v>0</v>
      </c>
      <c r="H79" s="142">
        <f t="shared" si="1"/>
        <v>6335698.0465277582</v>
      </c>
    </row>
    <row r="80" spans="2:8">
      <c r="B80" s="128" t="str">
        <f>$B$51</f>
        <v>Nursing</v>
      </c>
      <c r="C80" s="322">
        <f>Data!EL10</f>
        <v>0</v>
      </c>
      <c r="D80" s="322">
        <f>Data!FF10</f>
        <v>0</v>
      </c>
      <c r="E80" s="322">
        <f>Data!FZ10</f>
        <v>0</v>
      </c>
      <c r="F80" s="322">
        <f>Data!GT10</f>
        <v>0</v>
      </c>
      <c r="G80" s="322">
        <f>Data!HN10</f>
        <v>0</v>
      </c>
      <c r="H80" s="142">
        <f t="shared" si="1"/>
        <v>0</v>
      </c>
    </row>
    <row r="81" spans="2:8">
      <c r="B81" s="131" t="str">
        <f>$B$52</f>
        <v>Totals</v>
      </c>
      <c r="C81" s="323">
        <f>SUM(C61:C80)</f>
        <v>40135097.998192944</v>
      </c>
      <c r="D81" s="323">
        <f>SUM(D61:D80)</f>
        <v>84733758.629205614</v>
      </c>
      <c r="E81" s="323">
        <f>SUM(E61:E80)</f>
        <v>64012170.887728341</v>
      </c>
      <c r="F81" s="323">
        <f>SUM(F61:F80)</f>
        <v>73968992.102470621</v>
      </c>
      <c r="G81" s="323">
        <f>SUM(G61:G80)</f>
        <v>10628867.976322986</v>
      </c>
      <c r="H81" s="323">
        <f t="shared" si="1"/>
        <v>273478887.59392053</v>
      </c>
    </row>
    <row r="82" spans="2:8">
      <c r="B82" s="144"/>
      <c r="C82" s="324"/>
      <c r="D82" s="324"/>
      <c r="E82" s="324"/>
      <c r="F82" s="324"/>
      <c r="G82" s="324"/>
      <c r="H82" s="325"/>
    </row>
    <row r="83" spans="2:8" ht="13.5" customHeight="1">
      <c r="B83" s="308"/>
      <c r="D83" s="390" t="s">
        <v>22</v>
      </c>
      <c r="E83" s="390"/>
      <c r="F83" s="390"/>
      <c r="G83" s="309" t="s">
        <v>23</v>
      </c>
      <c r="H83" s="309" t="s">
        <v>24</v>
      </c>
    </row>
    <row r="84" spans="2:8" ht="27.6">
      <c r="B84" s="388" t="s">
        <v>38</v>
      </c>
      <c r="C84" s="389"/>
      <c r="D84" s="384" t="str">
        <f>Data!T10</f>
        <v>Goff, Margot H</v>
      </c>
      <c r="E84" s="384"/>
      <c r="F84" s="384"/>
      <c r="G84" s="310" t="str">
        <f>Data!U10</f>
        <v>979-845-7293</v>
      </c>
      <c r="H84" s="311" t="str">
        <f>Data!V10</f>
        <v>margot_goff@tamu.edu</v>
      </c>
    </row>
    <row r="85" spans="2:8" ht="13.5" customHeight="1">
      <c r="B85" s="308"/>
      <c r="C85" s="308"/>
      <c r="D85" s="308"/>
      <c r="E85" s="308"/>
      <c r="F85" s="308"/>
      <c r="G85" s="308"/>
      <c r="H85" s="298"/>
    </row>
    <row r="86" spans="2:8">
      <c r="B86" s="120" t="s">
        <v>32</v>
      </c>
      <c r="C86" s="326"/>
      <c r="D86" s="326"/>
      <c r="E86" s="326"/>
      <c r="F86" s="326"/>
      <c r="G86" s="326"/>
      <c r="H86" s="122">
        <f>H13+H14</f>
        <v>909189345</v>
      </c>
    </row>
    <row r="87" spans="2:8" ht="42.75" customHeight="1">
      <c r="B87" s="382" t="s">
        <v>8</v>
      </c>
      <c r="C87" s="382"/>
      <c r="D87" s="382"/>
      <c r="E87" s="382"/>
      <c r="F87" s="382"/>
      <c r="G87" s="382"/>
      <c r="H87" s="321"/>
    </row>
    <row r="88" spans="2:8">
      <c r="B88" s="120" t="s">
        <v>5</v>
      </c>
      <c r="C88" s="327"/>
      <c r="D88" s="327"/>
      <c r="E88" s="327"/>
      <c r="F88" s="327"/>
      <c r="G88" s="327"/>
      <c r="H88" s="122"/>
    </row>
    <row r="89" spans="2:8" ht="98.25" customHeight="1" thickBot="1">
      <c r="B89" s="383" t="s">
        <v>228</v>
      </c>
      <c r="C89" s="383"/>
      <c r="D89" s="383"/>
      <c r="E89" s="383"/>
      <c r="F89" s="383"/>
      <c r="G89" s="383"/>
      <c r="H89" s="328"/>
    </row>
    <row r="90" spans="2:8" ht="14.4" thickBot="1">
      <c r="B90" s="124" t="s">
        <v>31</v>
      </c>
      <c r="C90" s="125" t="s">
        <v>25</v>
      </c>
      <c r="D90" s="125" t="s">
        <v>26</v>
      </c>
      <c r="E90" s="125" t="s">
        <v>27</v>
      </c>
      <c r="F90" s="125" t="s">
        <v>28</v>
      </c>
      <c r="G90" s="125" t="s">
        <v>29</v>
      </c>
      <c r="H90" s="126" t="s">
        <v>30</v>
      </c>
    </row>
    <row r="91" spans="2:8">
      <c r="B91" s="128" t="str">
        <f>$B$32</f>
        <v>Liberal Arts</v>
      </c>
      <c r="C91" s="329">
        <f>Data!HR10</f>
        <v>2097701.0507288841</v>
      </c>
      <c r="D91" s="329">
        <f>Data!IL10</f>
        <v>2291723.4182725521</v>
      </c>
      <c r="E91" s="329">
        <f>Data!JF10</f>
        <v>1797882.9547278492</v>
      </c>
      <c r="F91" s="329">
        <f>Data!JZ10</f>
        <v>2594657.3083495609</v>
      </c>
      <c r="G91" s="329">
        <f>Data!KT10</f>
        <v>0</v>
      </c>
      <c r="H91" s="134">
        <f t="shared" ref="H91:H111" si="2">SUM(C91:G91)</f>
        <v>8781964.7320788465</v>
      </c>
    </row>
    <row r="92" spans="2:8">
      <c r="B92" s="128" t="str">
        <f>$B$33</f>
        <v>Science</v>
      </c>
      <c r="C92" s="329">
        <f>Data!HS10</f>
        <v>1327218.3542531792</v>
      </c>
      <c r="D92" s="329">
        <f>Data!IM10</f>
        <v>2286665.1136210109</v>
      </c>
      <c r="E92" s="329">
        <f>Data!JG10</f>
        <v>1082807.9569511679</v>
      </c>
      <c r="F92" s="329">
        <f>Data!KA10</f>
        <v>2039376.8181827988</v>
      </c>
      <c r="G92" s="329">
        <f>Data!KU10</f>
        <v>0</v>
      </c>
      <c r="H92" s="137">
        <f t="shared" si="2"/>
        <v>6736068.2430081563</v>
      </c>
    </row>
    <row r="93" spans="2:8">
      <c r="B93" s="128" t="str">
        <f>$B$34</f>
        <v>Fine Arts</v>
      </c>
      <c r="C93" s="329">
        <f>Data!HT10</f>
        <v>100626.65041514859</v>
      </c>
      <c r="D93" s="329">
        <f>Data!IN10</f>
        <v>106581.99544213784</v>
      </c>
      <c r="E93" s="329">
        <f>Data!JH10</f>
        <v>51070.195157841692</v>
      </c>
      <c r="F93" s="329">
        <f>Data!KB10</f>
        <v>1814.87159690153</v>
      </c>
      <c r="G93" s="329">
        <f>Data!KV10</f>
        <v>0</v>
      </c>
      <c r="H93" s="137">
        <f t="shared" si="2"/>
        <v>260093.71261202963</v>
      </c>
    </row>
    <row r="94" spans="2:8">
      <c r="B94" s="128" t="str">
        <f>$B$35</f>
        <v>Teacher Education</v>
      </c>
      <c r="C94" s="329">
        <f>Data!HU10</f>
        <v>165266.27712146577</v>
      </c>
      <c r="D94" s="329">
        <f>Data!IO10</f>
        <v>372323.52296131843</v>
      </c>
      <c r="E94" s="329">
        <f>Data!JI10</f>
        <v>963460.3864673191</v>
      </c>
      <c r="F94" s="329">
        <f>Data!KC10</f>
        <v>1126384.6923221278</v>
      </c>
      <c r="G94" s="329">
        <f>Data!KW10</f>
        <v>0</v>
      </c>
      <c r="H94" s="137">
        <f t="shared" si="2"/>
        <v>2627434.8788722306</v>
      </c>
    </row>
    <row r="95" spans="2:8">
      <c r="B95" s="128" t="str">
        <f>$B$36</f>
        <v>Agriculture</v>
      </c>
      <c r="C95" s="329">
        <f>Data!HV10</f>
        <v>364531.49570849689</v>
      </c>
      <c r="D95" s="329">
        <f>Data!IP10</f>
        <v>1376524.5384402885</v>
      </c>
      <c r="E95" s="329">
        <f>Data!JJ10</f>
        <v>1248398.0562404646</v>
      </c>
      <c r="F95" s="329">
        <f>Data!KD10</f>
        <v>1360983.2553717231</v>
      </c>
      <c r="G95" s="329">
        <f>Data!KX10</f>
        <v>0</v>
      </c>
      <c r="H95" s="137">
        <f t="shared" si="2"/>
        <v>4350437.3457609732</v>
      </c>
    </row>
    <row r="96" spans="2:8">
      <c r="B96" s="128" t="str">
        <f>$B$37</f>
        <v>Engineering</v>
      </c>
      <c r="C96" s="329">
        <f>Data!HW10</f>
        <v>929290.32057258557</v>
      </c>
      <c r="D96" s="329">
        <f>Data!IQ10</f>
        <v>3035129.7213390707</v>
      </c>
      <c r="E96" s="329">
        <f>Data!JK10</f>
        <v>2601613.6706543784</v>
      </c>
      <c r="F96" s="329">
        <f>Data!KE10</f>
        <v>2961607.0678624762</v>
      </c>
      <c r="G96" s="329">
        <f>Data!KY10</f>
        <v>0</v>
      </c>
      <c r="H96" s="137">
        <f t="shared" si="2"/>
        <v>9527640.7804285102</v>
      </c>
    </row>
    <row r="97" spans="2:8">
      <c r="B97" s="128" t="str">
        <f>$B$38</f>
        <v>Home Economics</v>
      </c>
      <c r="C97" s="329">
        <f>Data!HX10</f>
        <v>6000</v>
      </c>
      <c r="D97" s="329">
        <f>Data!IR10</f>
        <v>9000</v>
      </c>
      <c r="E97" s="329">
        <f>Data!JL10</f>
        <v>900</v>
      </c>
      <c r="F97" s="329">
        <f>Data!KF10</f>
        <v>1000</v>
      </c>
      <c r="G97" s="329">
        <f>Data!KZ10</f>
        <v>0</v>
      </c>
      <c r="H97" s="137">
        <f t="shared" si="2"/>
        <v>16900</v>
      </c>
    </row>
    <row r="98" spans="2:8">
      <c r="B98" s="128" t="str">
        <f>$B$39</f>
        <v>Law</v>
      </c>
      <c r="C98" s="329">
        <f>Data!HY10</f>
        <v>0</v>
      </c>
      <c r="D98" s="329">
        <f>Data!IS10</f>
        <v>0</v>
      </c>
      <c r="E98" s="329">
        <f>Data!JM10</f>
        <v>0</v>
      </c>
      <c r="F98" s="329">
        <f>Data!KG10</f>
        <v>0</v>
      </c>
      <c r="G98" s="329">
        <f>Data!LA10</f>
        <v>1435330.9040207285</v>
      </c>
      <c r="H98" s="137">
        <f t="shared" si="2"/>
        <v>1435330.9040207285</v>
      </c>
    </row>
    <row r="99" spans="2:8">
      <c r="B99" s="128" t="str">
        <f>$B$40</f>
        <v>Social Service</v>
      </c>
      <c r="C99" s="329">
        <f>Data!HZ10</f>
        <v>0</v>
      </c>
      <c r="D99" s="329">
        <f>Data!IT10</f>
        <v>0</v>
      </c>
      <c r="E99" s="329">
        <f>Data!JN10</f>
        <v>0</v>
      </c>
      <c r="F99" s="329">
        <f>Data!KH10</f>
        <v>0</v>
      </c>
      <c r="G99" s="329">
        <f>Data!LB10</f>
        <v>0</v>
      </c>
      <c r="H99" s="137">
        <f t="shared" si="2"/>
        <v>0</v>
      </c>
    </row>
    <row r="100" spans="2:8">
      <c r="B100" s="128" t="str">
        <f>$B$41</f>
        <v>Library Science</v>
      </c>
      <c r="C100" s="329">
        <f>Data!IA10</f>
        <v>1000</v>
      </c>
      <c r="D100" s="329">
        <f>Data!IU10</f>
        <v>1000</v>
      </c>
      <c r="E100" s="329">
        <f>Data!JO10</f>
        <v>0</v>
      </c>
      <c r="F100" s="329">
        <f>Data!KI10</f>
        <v>0</v>
      </c>
      <c r="G100" s="329">
        <f>Data!LC10</f>
        <v>0</v>
      </c>
      <c r="H100" s="137">
        <f t="shared" si="2"/>
        <v>2000</v>
      </c>
    </row>
    <row r="101" spans="2:8">
      <c r="B101" s="128" t="str">
        <f>$B$42</f>
        <v>Veterinary Science</v>
      </c>
      <c r="C101" s="329">
        <f>Data!IB10</f>
        <v>0</v>
      </c>
      <c r="D101" s="329">
        <f>Data!IV10</f>
        <v>0</v>
      </c>
      <c r="E101" s="329">
        <f>Data!JP10</f>
        <v>0</v>
      </c>
      <c r="F101" s="329">
        <f>Data!KJ10</f>
        <v>0</v>
      </c>
      <c r="G101" s="329">
        <f>Data!LD10</f>
        <v>20874180.511952214</v>
      </c>
      <c r="H101" s="137">
        <f t="shared" si="2"/>
        <v>20874180.511952214</v>
      </c>
    </row>
    <row r="102" spans="2:8">
      <c r="B102" s="128" t="str">
        <f>$B$43</f>
        <v>Vocational Training</v>
      </c>
      <c r="C102" s="329">
        <f>Data!IC10</f>
        <v>0</v>
      </c>
      <c r="D102" s="329">
        <f>Data!IW10</f>
        <v>0</v>
      </c>
      <c r="E102" s="329">
        <f>Data!JQ10</f>
        <v>0</v>
      </c>
      <c r="F102" s="329">
        <f>Data!KK10</f>
        <v>0</v>
      </c>
      <c r="G102" s="329">
        <f>Data!LE10</f>
        <v>0</v>
      </c>
      <c r="H102" s="137">
        <f t="shared" si="2"/>
        <v>0</v>
      </c>
    </row>
    <row r="103" spans="2:8">
      <c r="B103" s="128" t="str">
        <f>$B$44</f>
        <v>Physical Training</v>
      </c>
      <c r="C103" s="329">
        <f>Data!ID10</f>
        <v>0</v>
      </c>
      <c r="D103" s="329">
        <f>Data!IX10</f>
        <v>0</v>
      </c>
      <c r="E103" s="329">
        <f>Data!JR10</f>
        <v>0</v>
      </c>
      <c r="F103" s="329">
        <f>Data!KL10</f>
        <v>0</v>
      </c>
      <c r="G103" s="329">
        <f>Data!LF10</f>
        <v>0</v>
      </c>
      <c r="H103" s="137">
        <f t="shared" si="2"/>
        <v>0</v>
      </c>
    </row>
    <row r="104" spans="2:8">
      <c r="B104" s="128" t="str">
        <f>$B$45</f>
        <v>Health Services</v>
      </c>
      <c r="C104" s="329">
        <f>Data!IE10</f>
        <v>50000</v>
      </c>
      <c r="D104" s="329">
        <f>Data!IY10</f>
        <v>30000</v>
      </c>
      <c r="E104" s="329">
        <f>Data!JS10</f>
        <v>30000</v>
      </c>
      <c r="F104" s="329">
        <f>Data!KM10</f>
        <v>10000</v>
      </c>
      <c r="G104" s="329">
        <f>Data!LG10</f>
        <v>0</v>
      </c>
      <c r="H104" s="137">
        <f t="shared" si="2"/>
        <v>120000</v>
      </c>
    </row>
    <row r="105" spans="2:8">
      <c r="B105" s="128" t="str">
        <f>$B$46</f>
        <v>Pharmacy</v>
      </c>
      <c r="C105" s="329">
        <f>Data!IF10</f>
        <v>0</v>
      </c>
      <c r="D105" s="329">
        <f>Data!IZ10</f>
        <v>0</v>
      </c>
      <c r="E105" s="329">
        <f>Data!JT10</f>
        <v>0</v>
      </c>
      <c r="F105" s="329">
        <f>Data!KN10</f>
        <v>0</v>
      </c>
      <c r="G105" s="329">
        <f>Data!LH10</f>
        <v>0</v>
      </c>
      <c r="H105" s="137">
        <f t="shared" si="2"/>
        <v>0</v>
      </c>
    </row>
    <row r="106" spans="2:8">
      <c r="B106" s="128" t="str">
        <f>$B$47</f>
        <v>Business Administration</v>
      </c>
      <c r="C106" s="329">
        <f>Data!IG10</f>
        <v>576244.74566315126</v>
      </c>
      <c r="D106" s="329">
        <f>Data!JA10</f>
        <v>4419094.9567534365</v>
      </c>
      <c r="E106" s="329">
        <f>Data!JU10</f>
        <v>4084465.6431526514</v>
      </c>
      <c r="F106" s="329">
        <f>Data!KO10</f>
        <v>1818787.2530226917</v>
      </c>
      <c r="G106" s="329">
        <f>Data!LI10</f>
        <v>0</v>
      </c>
      <c r="H106" s="137">
        <f t="shared" si="2"/>
        <v>10898592.598591929</v>
      </c>
    </row>
    <row r="107" spans="2:8">
      <c r="B107" s="128" t="str">
        <f>$B$48</f>
        <v>Optometry</v>
      </c>
      <c r="C107" s="329">
        <f>Data!IH10</f>
        <v>0</v>
      </c>
      <c r="D107" s="329">
        <f>Data!JB10</f>
        <v>0</v>
      </c>
      <c r="E107" s="329">
        <f>Data!JV10</f>
        <v>0</v>
      </c>
      <c r="F107" s="329">
        <f>Data!KP10</f>
        <v>0</v>
      </c>
      <c r="G107" s="329">
        <f>Data!LJ10</f>
        <v>0</v>
      </c>
      <c r="H107" s="137">
        <f t="shared" si="2"/>
        <v>0</v>
      </c>
    </row>
    <row r="108" spans="2:8">
      <c r="B108" s="128" t="str">
        <f>$B$49</f>
        <v>Teacher Ed-Practice Teaching</v>
      </c>
      <c r="C108" s="329">
        <f>Data!II10</f>
        <v>0</v>
      </c>
      <c r="D108" s="329">
        <f>Data!JC10</f>
        <v>10000</v>
      </c>
      <c r="E108" s="329">
        <f>Data!JW10</f>
        <v>0</v>
      </c>
      <c r="F108" s="329">
        <f>Data!KQ10</f>
        <v>0</v>
      </c>
      <c r="G108" s="329">
        <f>Data!LK10</f>
        <v>0</v>
      </c>
      <c r="H108" s="137">
        <f t="shared" si="2"/>
        <v>10000</v>
      </c>
    </row>
    <row r="109" spans="2:8">
      <c r="B109" s="128" t="str">
        <f>$B$50</f>
        <v>Technology</v>
      </c>
      <c r="C109" s="329">
        <f>Data!IJ10</f>
        <v>200568.97996394898</v>
      </c>
      <c r="D109" s="329">
        <f>Data!JD10</f>
        <v>624700.6262273899</v>
      </c>
      <c r="E109" s="329">
        <f>Data!JX10</f>
        <v>221372.60139033641</v>
      </c>
      <c r="F109" s="329">
        <f>Data!KR10</f>
        <v>8831.2311722077902</v>
      </c>
      <c r="G109" s="329">
        <f>Data!LL10</f>
        <v>0</v>
      </c>
      <c r="H109" s="137">
        <f t="shared" si="2"/>
        <v>1055473.4387538831</v>
      </c>
    </row>
    <row r="110" spans="2:8">
      <c r="B110" s="128" t="str">
        <f>$B$51</f>
        <v>Nursing</v>
      </c>
      <c r="C110" s="329">
        <f>Data!IK10</f>
        <v>0</v>
      </c>
      <c r="D110" s="329">
        <f>Data!JE10</f>
        <v>0</v>
      </c>
      <c r="E110" s="329">
        <f>Data!JY10</f>
        <v>0</v>
      </c>
      <c r="F110" s="329">
        <f>Data!KS10</f>
        <v>0</v>
      </c>
      <c r="G110" s="329">
        <f>Data!HPM10</f>
        <v>0</v>
      </c>
      <c r="H110" s="137">
        <f t="shared" si="2"/>
        <v>0</v>
      </c>
    </row>
    <row r="111" spans="2:8">
      <c r="B111" s="131" t="str">
        <f>$B$52</f>
        <v>Totals</v>
      </c>
      <c r="C111" s="134">
        <f>SUM(C91:C110)</f>
        <v>5818447.8744268594</v>
      </c>
      <c r="D111" s="134">
        <f>SUM(D91:D110)</f>
        <v>14562743.893057205</v>
      </c>
      <c r="E111" s="134">
        <f>SUM(E91:E110)</f>
        <v>12081971.464742009</v>
      </c>
      <c r="F111" s="134">
        <f>SUM(F91:F110)</f>
        <v>11923442.497880487</v>
      </c>
      <c r="G111" s="134">
        <f>SUM(G91:G110)</f>
        <v>22309511.415972941</v>
      </c>
      <c r="H111" s="134">
        <f t="shared" si="2"/>
        <v>66696117.146079503</v>
      </c>
    </row>
    <row r="112" spans="2:8">
      <c r="B112" s="330"/>
      <c r="C112" s="331"/>
      <c r="D112" s="331"/>
      <c r="E112" s="331"/>
      <c r="F112" s="331"/>
      <c r="G112" s="331"/>
      <c r="H112" s="332"/>
    </row>
    <row r="113" spans="2:8">
      <c r="B113" s="395" t="s">
        <v>62</v>
      </c>
      <c r="C113" s="395"/>
      <c r="D113" s="395"/>
      <c r="E113" s="395"/>
      <c r="F113" s="395"/>
      <c r="G113" s="395"/>
      <c r="H113" s="395"/>
    </row>
    <row r="114" spans="2:8" ht="36.75" customHeight="1" thickBot="1">
      <c r="B114" s="394" t="s">
        <v>36</v>
      </c>
      <c r="C114" s="394"/>
      <c r="D114" s="394"/>
      <c r="E114" s="394"/>
      <c r="F114" s="394"/>
      <c r="G114" s="394"/>
      <c r="H114" s="328"/>
    </row>
    <row r="115" spans="2:8" ht="14.4" thickBot="1">
      <c r="B115" s="124" t="s">
        <v>31</v>
      </c>
      <c r="C115" s="125" t="s">
        <v>25</v>
      </c>
      <c r="D115" s="125" t="s">
        <v>26</v>
      </c>
      <c r="E115" s="125" t="s">
        <v>27</v>
      </c>
      <c r="F115" s="125" t="s">
        <v>28</v>
      </c>
      <c r="G115" s="125" t="s">
        <v>29</v>
      </c>
      <c r="H115" s="126" t="s">
        <v>30</v>
      </c>
    </row>
    <row r="116" spans="2:8">
      <c r="B116" s="128" t="str">
        <f>$B$32</f>
        <v>Liberal Arts</v>
      </c>
      <c r="C116" s="323">
        <f t="shared" ref="C116:G131" si="3">C91+C61</f>
        <v>16255723.475632658</v>
      </c>
      <c r="D116" s="323">
        <f t="shared" si="3"/>
        <v>17678624.843697596</v>
      </c>
      <c r="E116" s="323">
        <f t="shared" si="3"/>
        <v>13814375.950152919</v>
      </c>
      <c r="F116" s="323">
        <f t="shared" si="3"/>
        <v>19715804.852575317</v>
      </c>
      <c r="G116" s="323">
        <f t="shared" si="3"/>
        <v>0</v>
      </c>
      <c r="H116" s="134">
        <f t="shared" ref="H116:H136" si="4">SUM(C116:G116)</f>
        <v>67464529.122058481</v>
      </c>
    </row>
    <row r="117" spans="2:8">
      <c r="B117" s="128" t="str">
        <f>$B$33</f>
        <v>Science</v>
      </c>
      <c r="C117" s="142">
        <f t="shared" si="3"/>
        <v>13416525.98572748</v>
      </c>
      <c r="D117" s="142">
        <f t="shared" si="3"/>
        <v>23115338.798050147</v>
      </c>
      <c r="E117" s="142">
        <f t="shared" si="3"/>
        <v>10945841.010586692</v>
      </c>
      <c r="F117" s="142">
        <f t="shared" si="3"/>
        <v>20615561.853976831</v>
      </c>
      <c r="G117" s="142">
        <f t="shared" si="3"/>
        <v>0</v>
      </c>
      <c r="H117" s="137">
        <f t="shared" si="4"/>
        <v>68093267.648341149</v>
      </c>
    </row>
    <row r="118" spans="2:8">
      <c r="B118" s="128" t="str">
        <f>$B$34</f>
        <v>Fine Arts</v>
      </c>
      <c r="C118" s="142">
        <f t="shared" si="3"/>
        <v>1087416.7092130687</v>
      </c>
      <c r="D118" s="142">
        <f t="shared" si="3"/>
        <v>1151772.838178504</v>
      </c>
      <c r="E118" s="142">
        <f t="shared" si="3"/>
        <v>551887.43069846928</v>
      </c>
      <c r="F118" s="142">
        <f t="shared" si="3"/>
        <v>19612.316333743631</v>
      </c>
      <c r="G118" s="142">
        <f t="shared" si="3"/>
        <v>0</v>
      </c>
      <c r="H118" s="137">
        <f t="shared" si="4"/>
        <v>2810689.294423786</v>
      </c>
    </row>
    <row r="119" spans="2:8">
      <c r="B119" s="128" t="str">
        <f>$B$35</f>
        <v>Teacher Education</v>
      </c>
      <c r="C119" s="142">
        <f t="shared" si="3"/>
        <v>663792.86924434756</v>
      </c>
      <c r="D119" s="142">
        <f t="shared" si="3"/>
        <v>1495439.383631862</v>
      </c>
      <c r="E119" s="142">
        <f t="shared" si="3"/>
        <v>3869743.6977198212</v>
      </c>
      <c r="F119" s="142">
        <f t="shared" si="3"/>
        <v>4524130.0270828381</v>
      </c>
      <c r="G119" s="142">
        <f t="shared" si="3"/>
        <v>0</v>
      </c>
      <c r="H119" s="137">
        <f t="shared" si="4"/>
        <v>10553105.977678869</v>
      </c>
    </row>
    <row r="120" spans="2:8">
      <c r="B120" s="128" t="str">
        <f>$B$36</f>
        <v>Agriculture</v>
      </c>
      <c r="C120" s="142">
        <f t="shared" si="3"/>
        <v>1897985.4303295943</v>
      </c>
      <c r="D120" s="142">
        <f t="shared" si="3"/>
        <v>7167072.1164243687</v>
      </c>
      <c r="E120" s="142">
        <f t="shared" si="3"/>
        <v>6499963.2401885707</v>
      </c>
      <c r="F120" s="142">
        <f t="shared" si="3"/>
        <v>7086154.200743488</v>
      </c>
      <c r="G120" s="142">
        <f t="shared" si="3"/>
        <v>0</v>
      </c>
      <c r="H120" s="137">
        <f t="shared" si="4"/>
        <v>22651174.987686023</v>
      </c>
    </row>
    <row r="121" spans="2:8">
      <c r="B121" s="128" t="str">
        <f>$B$37</f>
        <v>Engineering</v>
      </c>
      <c r="C121" s="142">
        <f t="shared" si="3"/>
        <v>8528906.4338560849</v>
      </c>
      <c r="D121" s="142">
        <f t="shared" si="3"/>
        <v>27856028.234499056</v>
      </c>
      <c r="E121" s="142">
        <f t="shared" si="3"/>
        <v>23877273.961468026</v>
      </c>
      <c r="F121" s="142">
        <f t="shared" si="3"/>
        <v>27181246.825085126</v>
      </c>
      <c r="G121" s="142">
        <f t="shared" si="3"/>
        <v>0</v>
      </c>
      <c r="H121" s="137">
        <f t="shared" si="4"/>
        <v>87443455.454908282</v>
      </c>
    </row>
    <row r="122" spans="2:8">
      <c r="B122" s="128" t="str">
        <f>$B$38</f>
        <v>Home Economics</v>
      </c>
      <c r="C122" s="142">
        <f t="shared" si="3"/>
        <v>66632.70013877294</v>
      </c>
      <c r="D122" s="142">
        <f t="shared" si="3"/>
        <v>99589.125359899379</v>
      </c>
      <c r="E122" s="142">
        <f t="shared" si="3"/>
        <v>10439.071875</v>
      </c>
      <c r="F122" s="142">
        <f t="shared" si="3"/>
        <v>2683.3656249999999</v>
      </c>
      <c r="G122" s="142">
        <f t="shared" si="3"/>
        <v>0</v>
      </c>
      <c r="H122" s="137">
        <f t="shared" si="4"/>
        <v>179344.26299867232</v>
      </c>
    </row>
    <row r="123" spans="2:8">
      <c r="B123" s="128" t="str">
        <f>$B$39</f>
        <v>Law</v>
      </c>
      <c r="C123" s="142">
        <f t="shared" si="3"/>
        <v>0</v>
      </c>
      <c r="D123" s="142">
        <f t="shared" si="3"/>
        <v>0</v>
      </c>
      <c r="E123" s="142">
        <f t="shared" si="3"/>
        <v>0</v>
      </c>
      <c r="F123" s="142">
        <f t="shared" si="3"/>
        <v>0</v>
      </c>
      <c r="G123" s="142">
        <f t="shared" si="3"/>
        <v>10399487.58789593</v>
      </c>
      <c r="H123" s="137">
        <f t="shared" si="4"/>
        <v>10399487.58789593</v>
      </c>
    </row>
    <row r="124" spans="2:8">
      <c r="B124" s="128" t="str">
        <f>$B$40</f>
        <v>Social Service</v>
      </c>
      <c r="C124" s="142">
        <f t="shared" si="3"/>
        <v>0</v>
      </c>
      <c r="D124" s="142">
        <f t="shared" si="3"/>
        <v>0</v>
      </c>
      <c r="E124" s="142">
        <f t="shared" si="3"/>
        <v>0</v>
      </c>
      <c r="F124" s="142">
        <f t="shared" si="3"/>
        <v>0</v>
      </c>
      <c r="G124" s="142">
        <f t="shared" si="3"/>
        <v>0</v>
      </c>
      <c r="H124" s="137">
        <f t="shared" si="4"/>
        <v>0</v>
      </c>
    </row>
    <row r="125" spans="2:8">
      <c r="B125" s="128" t="str">
        <f>$B$41</f>
        <v>Library Science</v>
      </c>
      <c r="C125" s="142">
        <f t="shared" si="3"/>
        <v>20894.714285714286</v>
      </c>
      <c r="D125" s="142">
        <f t="shared" si="3"/>
        <v>13494.017094017094</v>
      </c>
      <c r="E125" s="142">
        <f t="shared" si="3"/>
        <v>0</v>
      </c>
      <c r="F125" s="142">
        <f t="shared" si="3"/>
        <v>0</v>
      </c>
      <c r="G125" s="142">
        <f t="shared" si="3"/>
        <v>0</v>
      </c>
      <c r="H125" s="137">
        <f t="shared" si="4"/>
        <v>34388.731379731384</v>
      </c>
    </row>
    <row r="126" spans="2:8">
      <c r="B126" s="128" t="str">
        <f>$B$42</f>
        <v>Veterinary Science</v>
      </c>
      <c r="C126" s="142">
        <f t="shared" si="3"/>
        <v>0</v>
      </c>
      <c r="D126" s="142">
        <f t="shared" si="3"/>
        <v>0</v>
      </c>
      <c r="E126" s="142">
        <f t="shared" si="3"/>
        <v>0</v>
      </c>
      <c r="F126" s="142">
        <f t="shared" si="3"/>
        <v>0</v>
      </c>
      <c r="G126" s="142">
        <f t="shared" si="3"/>
        <v>22538891.804400001</v>
      </c>
      <c r="H126" s="137">
        <f t="shared" si="4"/>
        <v>22538891.804400001</v>
      </c>
    </row>
    <row r="127" spans="2:8">
      <c r="B127" s="128" t="str">
        <f>$B$43</f>
        <v>Vocational Training</v>
      </c>
      <c r="C127" s="142">
        <f t="shared" si="3"/>
        <v>0</v>
      </c>
      <c r="D127" s="142">
        <f t="shared" si="3"/>
        <v>0</v>
      </c>
      <c r="E127" s="142">
        <f t="shared" si="3"/>
        <v>0</v>
      </c>
      <c r="F127" s="142">
        <f t="shared" si="3"/>
        <v>0</v>
      </c>
      <c r="G127" s="142">
        <f t="shared" si="3"/>
        <v>0</v>
      </c>
      <c r="H127" s="137">
        <f t="shared" si="4"/>
        <v>0</v>
      </c>
    </row>
    <row r="128" spans="2:8">
      <c r="B128" s="128" t="str">
        <f>$B$44</f>
        <v>Physical Training</v>
      </c>
      <c r="C128" s="142">
        <f t="shared" si="3"/>
        <v>0</v>
      </c>
      <c r="D128" s="142">
        <f t="shared" si="3"/>
        <v>0</v>
      </c>
      <c r="E128" s="142">
        <f t="shared" si="3"/>
        <v>0</v>
      </c>
      <c r="F128" s="142">
        <f t="shared" si="3"/>
        <v>0</v>
      </c>
      <c r="G128" s="142">
        <f t="shared" si="3"/>
        <v>0</v>
      </c>
      <c r="H128" s="137">
        <f t="shared" si="4"/>
        <v>0</v>
      </c>
    </row>
    <row r="129" spans="2:12">
      <c r="B129" s="128" t="str">
        <f>$B$45</f>
        <v>Health Services</v>
      </c>
      <c r="C129" s="142">
        <f t="shared" si="3"/>
        <v>553251.82882030297</v>
      </c>
      <c r="D129" s="142">
        <f t="shared" si="3"/>
        <v>420878.36104355555</v>
      </c>
      <c r="E129" s="142">
        <f t="shared" si="3"/>
        <v>387933.86011441483</v>
      </c>
      <c r="F129" s="142">
        <f t="shared" si="3"/>
        <v>190130.9409720299</v>
      </c>
      <c r="G129" s="142">
        <f t="shared" si="3"/>
        <v>0</v>
      </c>
      <c r="H129" s="137">
        <f t="shared" si="4"/>
        <v>1552194.9909503034</v>
      </c>
    </row>
    <row r="130" spans="2:12">
      <c r="B130" s="128" t="str">
        <f>$B$46</f>
        <v>Pharmacy</v>
      </c>
      <c r="C130" s="142">
        <f t="shared" si="3"/>
        <v>0</v>
      </c>
      <c r="D130" s="142">
        <f t="shared" si="3"/>
        <v>0</v>
      </c>
      <c r="E130" s="142">
        <f t="shared" si="3"/>
        <v>0</v>
      </c>
      <c r="F130" s="142">
        <f t="shared" si="3"/>
        <v>0</v>
      </c>
      <c r="G130" s="142">
        <f t="shared" si="3"/>
        <v>0</v>
      </c>
      <c r="H130" s="137">
        <f t="shared" si="4"/>
        <v>0</v>
      </c>
    </row>
    <row r="131" spans="2:12">
      <c r="B131" s="128" t="str">
        <f>$B$47</f>
        <v>Business Administration</v>
      </c>
      <c r="C131" s="142">
        <f t="shared" si="3"/>
        <v>2057889.8783814786</v>
      </c>
      <c r="D131" s="142">
        <f t="shared" si="3"/>
        <v>15781507.513173083</v>
      </c>
      <c r="E131" s="142">
        <f t="shared" si="3"/>
        <v>14586476.612411793</v>
      </c>
      <c r="F131" s="142">
        <f t="shared" si="3"/>
        <v>6495267.6915384382</v>
      </c>
      <c r="G131" s="142">
        <f t="shared" si="3"/>
        <v>0</v>
      </c>
      <c r="H131" s="137">
        <f t="shared" si="4"/>
        <v>38921141.695504792</v>
      </c>
    </row>
    <row r="132" spans="2:12">
      <c r="B132" s="128" t="str">
        <f>$B$48</f>
        <v>Optometry</v>
      </c>
      <c r="C132" s="142">
        <f t="shared" ref="C132:G135" si="5">C107+C77</f>
        <v>0</v>
      </c>
      <c r="D132" s="142">
        <f t="shared" si="5"/>
        <v>0</v>
      </c>
      <c r="E132" s="142">
        <f t="shared" si="5"/>
        <v>0</v>
      </c>
      <c r="F132" s="142">
        <f t="shared" si="5"/>
        <v>0</v>
      </c>
      <c r="G132" s="142">
        <f t="shared" si="5"/>
        <v>0</v>
      </c>
      <c r="H132" s="137">
        <f t="shared" si="4"/>
        <v>0</v>
      </c>
    </row>
    <row r="133" spans="2:12">
      <c r="B133" s="128" t="str">
        <f>$B$49</f>
        <v>Teacher Ed-Practice Teaching</v>
      </c>
      <c r="C133" s="142">
        <f t="shared" si="5"/>
        <v>0</v>
      </c>
      <c r="D133" s="142">
        <f t="shared" si="5"/>
        <v>142161.69649235386</v>
      </c>
      <c r="E133" s="142">
        <f t="shared" si="5"/>
        <v>0</v>
      </c>
      <c r="F133" s="142">
        <f t="shared" si="5"/>
        <v>0</v>
      </c>
      <c r="G133" s="142">
        <f t="shared" si="5"/>
        <v>0</v>
      </c>
      <c r="H133" s="137">
        <f t="shared" si="4"/>
        <v>142161.69649235386</v>
      </c>
    </row>
    <row r="134" spans="2:12">
      <c r="B134" s="128" t="str">
        <f>$B$50</f>
        <v>Technology</v>
      </c>
      <c r="C134" s="142">
        <f t="shared" si="5"/>
        <v>1404525.8469903022</v>
      </c>
      <c r="D134" s="142">
        <f t="shared" si="5"/>
        <v>4374595.5946183987</v>
      </c>
      <c r="E134" s="142">
        <f t="shared" si="5"/>
        <v>1550207.5172546392</v>
      </c>
      <c r="F134" s="142">
        <f t="shared" si="5"/>
        <v>61842.526418301539</v>
      </c>
      <c r="G134" s="142">
        <f t="shared" si="5"/>
        <v>0</v>
      </c>
      <c r="H134" s="137">
        <f t="shared" si="4"/>
        <v>7391171.4852816416</v>
      </c>
    </row>
    <row r="135" spans="2:12">
      <c r="B135" s="128" t="str">
        <f>$B$51</f>
        <v>Nursing</v>
      </c>
      <c r="C135" s="142">
        <f t="shared" si="5"/>
        <v>0</v>
      </c>
      <c r="D135" s="142">
        <f t="shared" si="5"/>
        <v>0</v>
      </c>
      <c r="E135" s="142">
        <f t="shared" si="5"/>
        <v>0</v>
      </c>
      <c r="F135" s="142">
        <f t="shared" si="5"/>
        <v>0</v>
      </c>
      <c r="G135" s="142">
        <f t="shared" si="5"/>
        <v>0</v>
      </c>
      <c r="H135" s="137">
        <f t="shared" si="4"/>
        <v>0</v>
      </c>
    </row>
    <row r="136" spans="2:12">
      <c r="B136" s="131" t="str">
        <f>$B$52</f>
        <v>Totals</v>
      </c>
      <c r="C136" s="134">
        <f>SUM(C116:C135)</f>
        <v>45953545.8726198</v>
      </c>
      <c r="D136" s="134">
        <f>SUM(D116:D135)</f>
        <v>99296502.522262841</v>
      </c>
      <c r="E136" s="134">
        <f>SUM(E116:E135)</f>
        <v>76094142.352470338</v>
      </c>
      <c r="F136" s="134">
        <f>SUM(F116:F135)</f>
        <v>85892434.60035111</v>
      </c>
      <c r="G136" s="134">
        <f>SUM(G116:G135)</f>
        <v>32938379.392295931</v>
      </c>
      <c r="H136" s="134">
        <f t="shared" si="4"/>
        <v>340175004.74000007</v>
      </c>
    </row>
    <row r="137" spans="2:12">
      <c r="B137" s="330"/>
      <c r="C137" s="333"/>
      <c r="D137" s="333"/>
      <c r="E137" s="333"/>
      <c r="F137" s="333"/>
      <c r="G137" s="333"/>
      <c r="H137" s="334"/>
    </row>
    <row r="138" spans="2:12">
      <c r="B138" s="120" t="s">
        <v>4</v>
      </c>
      <c r="C138" s="327"/>
      <c r="D138" s="327"/>
      <c r="E138" s="327"/>
      <c r="F138" s="327"/>
      <c r="G138" s="327"/>
      <c r="H138" s="122">
        <f>H86-H81-H111</f>
        <v>569014340.25999999</v>
      </c>
    </row>
    <row r="139" spans="2:12" ht="152.25" customHeight="1" thickBot="1">
      <c r="B139" s="382" t="s">
        <v>887</v>
      </c>
      <c r="C139" s="382"/>
      <c r="D139" s="382"/>
      <c r="E139" s="382"/>
      <c r="F139" s="382"/>
      <c r="G139" s="382"/>
      <c r="H139" s="321"/>
    </row>
    <row r="140" spans="2:12" ht="36.75" customHeight="1" thickTop="1">
      <c r="B140" s="429" t="s">
        <v>889</v>
      </c>
      <c r="C140" s="404"/>
      <c r="D140" s="404"/>
      <c r="E140" s="404"/>
      <c r="F140" s="405"/>
      <c r="G140" s="335" t="s">
        <v>2</v>
      </c>
      <c r="H140" s="336">
        <v>1</v>
      </c>
      <c r="I140" s="396" t="str">
        <f>IF(H140+H141=1,"","Error, the two cells on the left must equal 100%")</f>
        <v/>
      </c>
      <c r="L140" s="290"/>
    </row>
    <row r="141" spans="2:12" ht="37.5" customHeight="1" thickBot="1">
      <c r="B141" s="406"/>
      <c r="C141" s="407"/>
      <c r="D141" s="407"/>
      <c r="E141" s="407"/>
      <c r="F141" s="408"/>
      <c r="G141" s="335" t="s">
        <v>3</v>
      </c>
      <c r="H141" s="337">
        <f>1-H140</f>
        <v>0</v>
      </c>
      <c r="I141" s="396"/>
    </row>
    <row r="142" spans="2:12" ht="42" thickBot="1">
      <c r="B142" s="338" t="s">
        <v>31</v>
      </c>
      <c r="C142" s="339" t="s">
        <v>25</v>
      </c>
      <c r="D142" s="339" t="s">
        <v>26</v>
      </c>
      <c r="E142" s="339" t="s">
        <v>27</v>
      </c>
      <c r="F142" s="339" t="s">
        <v>28</v>
      </c>
      <c r="G142" s="340" t="s">
        <v>29</v>
      </c>
      <c r="H142" s="341" t="s">
        <v>6</v>
      </c>
      <c r="I142" s="342" t="s">
        <v>7</v>
      </c>
    </row>
    <row r="143" spans="2:12">
      <c r="B143" s="128" t="str">
        <f>$B$32</f>
        <v>Liberal Arts</v>
      </c>
      <c r="C143" s="329">
        <f>Data!LN10</f>
        <v>157320.77766980621</v>
      </c>
      <c r="D143" s="329">
        <f>Data!MH10</f>
        <v>511292.52742687013</v>
      </c>
      <c r="E143" s="329">
        <f>Data!NB10</f>
        <v>4365651.5803371221</v>
      </c>
      <c r="F143" s="329">
        <f>Data!NV10</f>
        <v>46606280.384680085</v>
      </c>
      <c r="G143" s="329">
        <f>Data!OP10</f>
        <v>0</v>
      </c>
      <c r="H143" s="343">
        <f>Data!PJ10</f>
        <v>37041456.795501664</v>
      </c>
      <c r="I143" s="344">
        <f t="shared" ref="I143:I162" si="6">SUM(C143:H143)</f>
        <v>88682002.06561555</v>
      </c>
    </row>
    <row r="144" spans="2:12">
      <c r="B144" s="128" t="str">
        <f>$B$33</f>
        <v>Science</v>
      </c>
      <c r="C144" s="329">
        <f>Data!LO10</f>
        <v>269839.39073778212</v>
      </c>
      <c r="D144" s="329">
        <f>Data!MI10</f>
        <v>1471851.2222060843</v>
      </c>
      <c r="E144" s="329">
        <f>Data!NC10</f>
        <v>19845460.646078702</v>
      </c>
      <c r="F144" s="329">
        <f>Data!NW10</f>
        <v>66993761.464080274</v>
      </c>
      <c r="G144" s="329">
        <f>Data!OQ10</f>
        <v>0</v>
      </c>
      <c r="H144" s="343">
        <f>Data!PK10</f>
        <v>46570574.742534116</v>
      </c>
      <c r="I144" s="344">
        <f t="shared" si="6"/>
        <v>135151487.46563697</v>
      </c>
    </row>
    <row r="145" spans="2:9">
      <c r="B145" s="128" t="str">
        <f>$B$34</f>
        <v>Fine Arts</v>
      </c>
      <c r="C145" s="329">
        <f>Data!LP10</f>
        <v>0</v>
      </c>
      <c r="D145" s="329">
        <f>Data!MJ10</f>
        <v>0</v>
      </c>
      <c r="E145" s="329">
        <f>Data!ND10</f>
        <v>3429483.7903323597</v>
      </c>
      <c r="F145" s="329">
        <f>Data!NX10</f>
        <v>0</v>
      </c>
      <c r="G145" s="329">
        <f>Data!OR10</f>
        <v>0</v>
      </c>
      <c r="H145" s="343">
        <f>Data!PL10</f>
        <v>3600274.0327226254</v>
      </c>
      <c r="I145" s="344">
        <f t="shared" si="6"/>
        <v>7029757.8230549851</v>
      </c>
    </row>
    <row r="146" spans="2:9">
      <c r="B146" s="128" t="str">
        <f>$B$35</f>
        <v>Teacher Education</v>
      </c>
      <c r="C146" s="329">
        <f>Data!LQ10</f>
        <v>8583.9800161202038</v>
      </c>
      <c r="D146" s="329">
        <f>Data!MK10</f>
        <v>402976.70568827348</v>
      </c>
      <c r="E146" s="329">
        <f>Data!NE10</f>
        <v>146985.95918014046</v>
      </c>
      <c r="F146" s="329">
        <f>Data!NY10</f>
        <v>8025433.3712356687</v>
      </c>
      <c r="G146" s="329">
        <f>Data!OS10</f>
        <v>0</v>
      </c>
      <c r="H146" s="343">
        <f>Data!PN10</f>
        <v>3981713.4950436903</v>
      </c>
      <c r="I146" s="344">
        <f t="shared" si="6"/>
        <v>12565693.511163894</v>
      </c>
    </row>
    <row r="147" spans="2:9">
      <c r="B147" s="128" t="str">
        <f>$B$36</f>
        <v>Agriculture</v>
      </c>
      <c r="C147" s="329">
        <f>Data!LR10</f>
        <v>14296.869033568988</v>
      </c>
      <c r="D147" s="329">
        <f>Data!ML10</f>
        <v>64335.910651060454</v>
      </c>
      <c r="E147" s="329">
        <f>Data!NF10</f>
        <v>3109569.014801255</v>
      </c>
      <c r="F147" s="329">
        <f>Data!NZ10</f>
        <v>5933200.6489311298</v>
      </c>
      <c r="G147" s="329">
        <f>Data!OT10</f>
        <v>0</v>
      </c>
      <c r="H147" s="343">
        <f>Data!PM10</f>
        <v>9575619.4951777868</v>
      </c>
      <c r="I147" s="344">
        <f t="shared" si="6"/>
        <v>18697021.938594803</v>
      </c>
    </row>
    <row r="148" spans="2:9">
      <c r="B148" s="128" t="str">
        <f>$B$37</f>
        <v>Engineering</v>
      </c>
      <c r="C148" s="329">
        <f>Data!LS10</f>
        <v>49547.17241648255</v>
      </c>
      <c r="D148" s="329">
        <f>Data!MM10</f>
        <v>879462.31039256521</v>
      </c>
      <c r="E148" s="329">
        <f>Data!NG10</f>
        <v>17143321.656102963</v>
      </c>
      <c r="F148" s="329">
        <f>Data!OA10</f>
        <v>46586728.864597723</v>
      </c>
      <c r="G148" s="329">
        <f>Data!OU10</f>
        <v>0</v>
      </c>
      <c r="H148" s="343">
        <f>Data!PO10</f>
        <v>99543805.77736564</v>
      </c>
      <c r="I148" s="344">
        <f t="shared" si="6"/>
        <v>164202865.78087538</v>
      </c>
    </row>
    <row r="149" spans="2:9">
      <c r="B149" s="128" t="str">
        <f>$B$38</f>
        <v>Home Economics</v>
      </c>
      <c r="C149" s="329">
        <f>Data!LT10</f>
        <v>111954.17201398713</v>
      </c>
      <c r="D149" s="329">
        <f>Data!MN10</f>
        <v>111954.17201398713</v>
      </c>
      <c r="E149" s="329">
        <f>Data!NH10</f>
        <v>6997.1357508741958</v>
      </c>
      <c r="F149" s="329">
        <f>Data!OB10</f>
        <v>2332.3785836247321</v>
      </c>
      <c r="G149" s="329">
        <f>Data!OV10</f>
        <v>0</v>
      </c>
      <c r="H149" s="343">
        <f>Data!PP10</f>
        <v>147971.35997174637</v>
      </c>
      <c r="I149" s="344">
        <f t="shared" si="6"/>
        <v>381209.21833421953</v>
      </c>
    </row>
    <row r="150" spans="2:9">
      <c r="B150" s="128" t="str">
        <f>$B$39</f>
        <v>Law</v>
      </c>
      <c r="C150" s="329">
        <f>Data!LU10</f>
        <v>0</v>
      </c>
      <c r="D150" s="329">
        <f>Data!MO10</f>
        <v>0</v>
      </c>
      <c r="E150" s="329">
        <f>Data!NI10</f>
        <v>0</v>
      </c>
      <c r="F150" s="329">
        <f>Data!OC10</f>
        <v>0</v>
      </c>
      <c r="G150" s="329">
        <f>Data!OW10</f>
        <v>498120.14890643751</v>
      </c>
      <c r="H150" s="343">
        <f>Data!PQ10</f>
        <v>12928028.682418844</v>
      </c>
      <c r="I150" s="344">
        <f t="shared" si="6"/>
        <v>13426148.831325281</v>
      </c>
    </row>
    <row r="151" spans="2:9">
      <c r="B151" s="128" t="str">
        <f>$B$40</f>
        <v>Social Service</v>
      </c>
      <c r="C151" s="329">
        <f>Data!LV10</f>
        <v>0</v>
      </c>
      <c r="D151" s="329">
        <f>Data!MP10</f>
        <v>0</v>
      </c>
      <c r="E151" s="329">
        <f>Data!NJ10</f>
        <v>0</v>
      </c>
      <c r="F151" s="329">
        <f>Data!OD10</f>
        <v>0</v>
      </c>
      <c r="G151" s="329">
        <f>Data!OX10</f>
        <v>0</v>
      </c>
      <c r="H151" s="343">
        <f>Data!PR10</f>
        <v>0</v>
      </c>
      <c r="I151" s="344">
        <f t="shared" si="6"/>
        <v>0</v>
      </c>
    </row>
    <row r="152" spans="2:9">
      <c r="B152" s="128" t="str">
        <f>$B$41</f>
        <v>Library Science</v>
      </c>
      <c r="C152" s="329">
        <f>Data!LW10</f>
        <v>4860.4679333056529</v>
      </c>
      <c r="D152" s="329">
        <f>Data!MQ10</f>
        <v>3976.7464908864431</v>
      </c>
      <c r="E152" s="329">
        <f>Data!NK10</f>
        <v>0</v>
      </c>
      <c r="F152" s="329">
        <f>Data!OE10</f>
        <v>0</v>
      </c>
      <c r="G152" s="329">
        <f>Data!OY10</f>
        <v>0</v>
      </c>
      <c r="H152" s="343">
        <f>Data!PS10</f>
        <v>12499.52028887688</v>
      </c>
      <c r="I152" s="344">
        <f t="shared" si="6"/>
        <v>21336.734713068974</v>
      </c>
    </row>
    <row r="153" spans="2:9">
      <c r="B153" s="128" t="str">
        <f>$B$42</f>
        <v>Veterinary Science</v>
      </c>
      <c r="C153" s="329">
        <f>Data!LX10</f>
        <v>0</v>
      </c>
      <c r="D153" s="329">
        <f>Data!MR10</f>
        <v>0</v>
      </c>
      <c r="E153" s="329">
        <f>Data!NL10</f>
        <v>0</v>
      </c>
      <c r="F153" s="329">
        <f>Data!OF10</f>
        <v>0</v>
      </c>
      <c r="G153" s="329">
        <f>Data!OZ10</f>
        <v>0</v>
      </c>
      <c r="H153" s="343">
        <f>Data!PT10</f>
        <v>55489639.067585506</v>
      </c>
      <c r="I153" s="344">
        <f t="shared" si="6"/>
        <v>55489639.067585506</v>
      </c>
    </row>
    <row r="154" spans="2:9">
      <c r="B154" s="128" t="str">
        <f>$B$43</f>
        <v>Vocational Training</v>
      </c>
      <c r="C154" s="329">
        <f>Data!LY10</f>
        <v>0</v>
      </c>
      <c r="D154" s="329">
        <f>Data!MS10</f>
        <v>0</v>
      </c>
      <c r="E154" s="329">
        <f>Data!NM10</f>
        <v>0</v>
      </c>
      <c r="F154" s="329">
        <f>Data!OG10</f>
        <v>0</v>
      </c>
      <c r="G154" s="329">
        <f>Data!PA10</f>
        <v>0</v>
      </c>
      <c r="H154" s="343">
        <f>Data!PU10</f>
        <v>0</v>
      </c>
      <c r="I154" s="344">
        <f t="shared" si="6"/>
        <v>0</v>
      </c>
    </row>
    <row r="155" spans="2:9">
      <c r="B155" s="128" t="str">
        <f>$B$44</f>
        <v>Physical Training</v>
      </c>
      <c r="C155" s="329">
        <f>Data!LZ10</f>
        <v>0</v>
      </c>
      <c r="D155" s="329">
        <f>Data!MT10</f>
        <v>0</v>
      </c>
      <c r="E155" s="329">
        <f>Data!NN10</f>
        <v>0</v>
      </c>
      <c r="F155" s="329">
        <f>Data!OH10</f>
        <v>0</v>
      </c>
      <c r="G155" s="329">
        <f>Data!PB10</f>
        <v>0</v>
      </c>
      <c r="H155" s="343">
        <f>Data!PV10</f>
        <v>0</v>
      </c>
      <c r="I155" s="344">
        <f t="shared" si="6"/>
        <v>0</v>
      </c>
    </row>
    <row r="156" spans="2:9">
      <c r="B156" s="128" t="str">
        <f>$B$45</f>
        <v>Health Services</v>
      </c>
      <c r="C156" s="329">
        <f>Data!MA10</f>
        <v>2338702.148521672</v>
      </c>
      <c r="D156" s="329">
        <f>Data!MU10</f>
        <v>1897437.5921968282</v>
      </c>
      <c r="E156" s="329">
        <f>Data!NO10</f>
        <v>132379.36689745312</v>
      </c>
      <c r="F156" s="329">
        <f>Data!OI10</f>
        <v>44126.45563248438</v>
      </c>
      <c r="G156" s="329">
        <f>Data!PC10</f>
        <v>0</v>
      </c>
      <c r="H156" s="343">
        <f>Data!PW10</f>
        <v>2920013.8885617768</v>
      </c>
      <c r="I156" s="344">
        <f t="shared" si="6"/>
        <v>7332659.4518102156</v>
      </c>
    </row>
    <row r="157" spans="2:9">
      <c r="B157" s="128" t="str">
        <f>$B$46</f>
        <v>Pharmacy</v>
      </c>
      <c r="C157" s="329">
        <f>Data!MB10</f>
        <v>0</v>
      </c>
      <c r="D157" s="329">
        <f>Data!MV10</f>
        <v>0</v>
      </c>
      <c r="E157" s="329">
        <f>Data!NP10</f>
        <v>0</v>
      </c>
      <c r="F157" s="329">
        <f>Data!OJ10</f>
        <v>0</v>
      </c>
      <c r="G157" s="329">
        <f>Data!PD10</f>
        <v>0</v>
      </c>
      <c r="H157" s="343">
        <f>Data!PX10</f>
        <v>0</v>
      </c>
      <c r="I157" s="344">
        <f t="shared" si="6"/>
        <v>0</v>
      </c>
    </row>
    <row r="158" spans="2:9">
      <c r="B158" s="128" t="str">
        <f>$B$47</f>
        <v>Business Administration</v>
      </c>
      <c r="C158" s="329">
        <f>Data!MC10</f>
        <v>14375.618141400289</v>
      </c>
      <c r="D158" s="329">
        <f>Data!MW10</f>
        <v>14375.618141400289</v>
      </c>
      <c r="E158" s="329">
        <f>Data!NQ10</f>
        <v>1877692.7466269131</v>
      </c>
      <c r="F158" s="329">
        <f>Data!OK10</f>
        <v>12469174.158490572</v>
      </c>
      <c r="G158" s="329">
        <f>Data!PE10</f>
        <v>0</v>
      </c>
      <c r="H158" s="343">
        <f>Data!PY10</f>
        <v>27213746.073396917</v>
      </c>
      <c r="I158" s="344">
        <f t="shared" si="6"/>
        <v>41589364.214797199</v>
      </c>
    </row>
    <row r="159" spans="2:9">
      <c r="B159" s="128" t="str">
        <f>$B$48</f>
        <v>Optometry</v>
      </c>
      <c r="C159" s="329">
        <f>Data!MD10</f>
        <v>0</v>
      </c>
      <c r="D159" s="329">
        <f>Data!MX10</f>
        <v>0</v>
      </c>
      <c r="E159" s="329">
        <f>Data!NR10</f>
        <v>0</v>
      </c>
      <c r="F159" s="329">
        <f>Data!OL10</f>
        <v>0</v>
      </c>
      <c r="G159" s="329">
        <f>Data!PF10</f>
        <v>0</v>
      </c>
      <c r="H159" s="343">
        <f>Data!PZ10</f>
        <v>0</v>
      </c>
      <c r="I159" s="344">
        <f t="shared" si="6"/>
        <v>0</v>
      </c>
    </row>
    <row r="160" spans="2:9">
      <c r="B160" s="128" t="str">
        <f>$B$49</f>
        <v>Teacher Ed-Practice Teaching</v>
      </c>
      <c r="C160" s="329">
        <f>Data!ME10</f>
        <v>0</v>
      </c>
      <c r="D160" s="329">
        <f>Data!MY10</f>
        <v>669408.53956424911</v>
      </c>
      <c r="E160" s="329">
        <f>Data!NS10</f>
        <v>0</v>
      </c>
      <c r="F160" s="329">
        <f>Data!OM10</f>
        <v>0</v>
      </c>
      <c r="G160" s="329">
        <f>Data!PG10</f>
        <v>0</v>
      </c>
      <c r="H160" s="343">
        <f>Data!QA10</f>
        <v>311610.11220612936</v>
      </c>
      <c r="I160" s="344">
        <f t="shared" si="6"/>
        <v>981018.65177037846</v>
      </c>
    </row>
    <row r="161" spans="2:10">
      <c r="B161" s="128" t="str">
        <f>$B$50</f>
        <v>Technology</v>
      </c>
      <c r="C161" s="329">
        <f>Data!MF10</f>
        <v>93252.808274970375</v>
      </c>
      <c r="D161" s="329">
        <f>Data!MZ10</f>
        <v>93252.808274970375</v>
      </c>
      <c r="E161" s="329">
        <f>Data!NT10</f>
        <v>8797606.4001850057</v>
      </c>
      <c r="F161" s="329">
        <f>Data!ON10</f>
        <v>341168.81076208671</v>
      </c>
      <c r="G161" s="329">
        <f>Data!PH10</f>
        <v>0</v>
      </c>
      <c r="H161" s="343">
        <f>Data!QB10</f>
        <v>14138854.677224755</v>
      </c>
      <c r="I161" s="344">
        <f t="shared" si="6"/>
        <v>23464135.504721791</v>
      </c>
    </row>
    <row r="162" spans="2:10">
      <c r="B162" s="128" t="str">
        <f>$B$51</f>
        <v>Nursing</v>
      </c>
      <c r="C162" s="329">
        <f>Data!MG10</f>
        <v>0</v>
      </c>
      <c r="D162" s="329">
        <f>Data!NA10</f>
        <v>0</v>
      </c>
      <c r="E162" s="329">
        <f>Data!NU10</f>
        <v>0</v>
      </c>
      <c r="F162" s="329">
        <f>Data!OO10</f>
        <v>0</v>
      </c>
      <c r="G162" s="329">
        <f>Data!PI10</f>
        <v>0</v>
      </c>
      <c r="H162" s="343">
        <f>Data!QC10</f>
        <v>0</v>
      </c>
      <c r="I162" s="344">
        <f t="shared" si="6"/>
        <v>0</v>
      </c>
    </row>
    <row r="163" spans="2:10" ht="14.4" thickBot="1">
      <c r="B163" s="131" t="str">
        <f>$B$52</f>
        <v>Totals</v>
      </c>
      <c r="C163" s="134">
        <f t="shared" ref="C163:H163" si="7">SUM(C143:C162)</f>
        <v>3062733.4047590955</v>
      </c>
      <c r="D163" s="134">
        <f t="shared" si="7"/>
        <v>6120324.1530471751</v>
      </c>
      <c r="E163" s="134">
        <f t="shared" si="7"/>
        <v>58855148.296292789</v>
      </c>
      <c r="F163" s="134">
        <f t="shared" si="7"/>
        <v>187002206.53699362</v>
      </c>
      <c r="G163" s="135">
        <f t="shared" si="7"/>
        <v>498120.14890643751</v>
      </c>
      <c r="H163" s="345">
        <f t="shared" si="7"/>
        <v>313475807.72000009</v>
      </c>
      <c r="I163" s="344">
        <f>SUM(I143:I162)</f>
        <v>569014340.25999916</v>
      </c>
    </row>
    <row r="164" spans="2:10" ht="14.4" thickTop="1">
      <c r="B164" s="144"/>
      <c r="C164" s="331"/>
      <c r="D164" s="331"/>
      <c r="E164" s="331"/>
      <c r="F164" s="331"/>
      <c r="G164" s="331"/>
      <c r="H164" s="346"/>
      <c r="I164" s="347"/>
    </row>
    <row r="165" spans="2:10">
      <c r="B165" s="387" t="s">
        <v>63</v>
      </c>
      <c r="C165" s="387"/>
      <c r="D165" s="387"/>
      <c r="E165" s="387"/>
      <c r="F165" s="387"/>
      <c r="G165" s="387"/>
      <c r="H165" s="348"/>
      <c r="I165" s="348"/>
    </row>
    <row r="166" spans="2:10" ht="43.5" customHeight="1" thickBot="1">
      <c r="B166" s="394" t="s">
        <v>40</v>
      </c>
      <c r="C166" s="394"/>
      <c r="D166" s="394"/>
      <c r="E166" s="394"/>
      <c r="F166" s="394"/>
      <c r="G166" s="394"/>
      <c r="H166" s="328"/>
    </row>
    <row r="167" spans="2:10" ht="14.4" thickBot="1">
      <c r="B167" s="124" t="s">
        <v>31</v>
      </c>
      <c r="C167" s="125" t="s">
        <v>25</v>
      </c>
      <c r="D167" s="125" t="s">
        <v>26</v>
      </c>
      <c r="E167" s="125" t="s">
        <v>27</v>
      </c>
      <c r="F167" s="125" t="s">
        <v>28</v>
      </c>
      <c r="G167" s="125" t="s">
        <v>29</v>
      </c>
      <c r="H167" s="126" t="s">
        <v>1</v>
      </c>
    </row>
    <row r="168" spans="2:10">
      <c r="B168" s="128" t="str">
        <f>$B$32</f>
        <v>Liberal Arts</v>
      </c>
      <c r="C168" s="323">
        <f t="shared" ref="C168:G183" si="8">C143+$H$140*IF($H116=0,0,$H143*C116/$H116)+IF($H32=0,0,$H$141*$H143*C32/$H32)</f>
        <v>9082539.5057642478</v>
      </c>
      <c r="D168" s="323">
        <f t="shared" si="8"/>
        <v>10217756.455559395</v>
      </c>
      <c r="E168" s="323">
        <f t="shared" si="8"/>
        <v>11950446.383968197</v>
      </c>
      <c r="F168" s="323">
        <f t="shared" si="8"/>
        <v>57431259.720323712</v>
      </c>
      <c r="G168" s="323">
        <f t="shared" si="8"/>
        <v>0</v>
      </c>
      <c r="H168" s="134">
        <f t="shared" ref="H168:H188" si="9">SUM(C168:G168)</f>
        <v>88682002.06561555</v>
      </c>
      <c r="I168" s="349"/>
      <c r="J168" s="290"/>
    </row>
    <row r="169" spans="2:10">
      <c r="B169" s="128" t="str">
        <f>$B$33</f>
        <v>Science</v>
      </c>
      <c r="C169" s="142">
        <f t="shared" si="8"/>
        <v>9445714.5951742977</v>
      </c>
      <c r="D169" s="142">
        <f t="shared" si="8"/>
        <v>17280970.836688533</v>
      </c>
      <c r="E169" s="142">
        <f t="shared" si="8"/>
        <v>27331576.741079189</v>
      </c>
      <c r="F169" s="142">
        <f t="shared" si="8"/>
        <v>81093225.292694941</v>
      </c>
      <c r="G169" s="142">
        <f t="shared" si="8"/>
        <v>0</v>
      </c>
      <c r="H169" s="137">
        <f t="shared" si="9"/>
        <v>135151487.46563697</v>
      </c>
      <c r="I169" s="349"/>
      <c r="J169" s="290"/>
    </row>
    <row r="170" spans="2:10">
      <c r="B170" s="128" t="str">
        <f>$B$34</f>
        <v>Fine Arts</v>
      </c>
      <c r="C170" s="142">
        <f t="shared" si="8"/>
        <v>1392896.0944546906</v>
      </c>
      <c r="D170" s="142">
        <f t="shared" si="8"/>
        <v>1475331.2823000641</v>
      </c>
      <c r="E170" s="142">
        <f t="shared" si="8"/>
        <v>4136408.5968812979</v>
      </c>
      <c r="F170" s="142">
        <f t="shared" si="8"/>
        <v>25121.849418932146</v>
      </c>
      <c r="G170" s="142">
        <f t="shared" si="8"/>
        <v>0</v>
      </c>
      <c r="H170" s="137">
        <f t="shared" si="9"/>
        <v>7029757.8230549851</v>
      </c>
      <c r="I170" s="349"/>
      <c r="J170" s="290"/>
    </row>
    <row r="171" spans="2:10">
      <c r="B171" s="128" t="str">
        <f>$B$35</f>
        <v>Teacher Education</v>
      </c>
      <c r="C171" s="142">
        <f t="shared" si="8"/>
        <v>259034.70333628147</v>
      </c>
      <c r="D171" s="142">
        <f t="shared" si="8"/>
        <v>967209.75588421803</v>
      </c>
      <c r="E171" s="142">
        <f t="shared" si="8"/>
        <v>1607050.0138917642</v>
      </c>
      <c r="F171" s="142">
        <f t="shared" si="8"/>
        <v>9732399.0380516294</v>
      </c>
      <c r="G171" s="142">
        <f t="shared" si="8"/>
        <v>0</v>
      </c>
      <c r="H171" s="137">
        <f t="shared" si="9"/>
        <v>12565693.511163894</v>
      </c>
      <c r="I171" s="349"/>
      <c r="J171" s="290"/>
    </row>
    <row r="172" spans="2:10">
      <c r="B172" s="128" t="str">
        <f>$B$36</f>
        <v>Agriculture</v>
      </c>
      <c r="C172" s="142">
        <f t="shared" si="8"/>
        <v>816656.40658990771</v>
      </c>
      <c r="D172" s="142">
        <f t="shared" si="8"/>
        <v>3094163.525275358</v>
      </c>
      <c r="E172" s="142">
        <f t="shared" si="8"/>
        <v>5857381.2035519555</v>
      </c>
      <c r="F172" s="142">
        <f t="shared" si="8"/>
        <v>8928820.8031775784</v>
      </c>
      <c r="G172" s="142">
        <f t="shared" si="8"/>
        <v>0</v>
      </c>
      <c r="H172" s="137">
        <f t="shared" si="9"/>
        <v>18697021.938594799</v>
      </c>
      <c r="I172" s="349"/>
      <c r="J172" s="290"/>
    </row>
    <row r="173" spans="2:10">
      <c r="B173" s="128" t="str">
        <f>$B$37</f>
        <v>Engineering</v>
      </c>
      <c r="C173" s="142">
        <f t="shared" si="8"/>
        <v>9758676.359138703</v>
      </c>
      <c r="D173" s="142">
        <f t="shared" si="8"/>
        <v>32590183.826123133</v>
      </c>
      <c r="E173" s="142">
        <f t="shared" si="8"/>
        <v>44324712.297040969</v>
      </c>
      <c r="F173" s="142">
        <f t="shared" si="8"/>
        <v>77529293.298572585</v>
      </c>
      <c r="G173" s="142">
        <f t="shared" si="8"/>
        <v>0</v>
      </c>
      <c r="H173" s="137">
        <f t="shared" si="9"/>
        <v>164202865.78087538</v>
      </c>
      <c r="I173" s="349"/>
      <c r="J173" s="290"/>
    </row>
    <row r="174" spans="2:10">
      <c r="B174" s="128" t="str">
        <f>$B$38</f>
        <v>Home Economics</v>
      </c>
      <c r="C174" s="142">
        <f t="shared" si="8"/>
        <v>166930.73548620031</v>
      </c>
      <c r="D174" s="142">
        <f t="shared" si="8"/>
        <v>194122.05445140938</v>
      </c>
      <c r="E174" s="142">
        <f t="shared" si="8"/>
        <v>15610.08849527279</v>
      </c>
      <c r="F174" s="142">
        <f t="shared" si="8"/>
        <v>4546.3399013370508</v>
      </c>
      <c r="G174" s="142">
        <f t="shared" si="8"/>
        <v>0</v>
      </c>
      <c r="H174" s="137">
        <f t="shared" si="9"/>
        <v>381209.21833421953</v>
      </c>
      <c r="I174" s="349"/>
      <c r="J174" s="290"/>
    </row>
    <row r="175" spans="2:10">
      <c r="B175" s="128" t="str">
        <f>$B$39</f>
        <v>Law</v>
      </c>
      <c r="C175" s="142">
        <f t="shared" si="8"/>
        <v>0</v>
      </c>
      <c r="D175" s="142">
        <f t="shared" si="8"/>
        <v>0</v>
      </c>
      <c r="E175" s="142">
        <f t="shared" si="8"/>
        <v>0</v>
      </c>
      <c r="F175" s="142">
        <f t="shared" si="8"/>
        <v>0</v>
      </c>
      <c r="G175" s="142">
        <f t="shared" si="8"/>
        <v>13426148.831325281</v>
      </c>
      <c r="H175" s="137">
        <f t="shared" si="9"/>
        <v>13426148.831325281</v>
      </c>
      <c r="I175" s="349"/>
      <c r="J175" s="290"/>
    </row>
    <row r="176" spans="2:10">
      <c r="B176" s="128" t="str">
        <f>$B$40</f>
        <v>Social Service</v>
      </c>
      <c r="C176" s="142">
        <f t="shared" si="8"/>
        <v>0</v>
      </c>
      <c r="D176" s="142">
        <f t="shared" si="8"/>
        <v>0</v>
      </c>
      <c r="E176" s="142">
        <f t="shared" si="8"/>
        <v>0</v>
      </c>
      <c r="F176" s="142">
        <f t="shared" si="8"/>
        <v>0</v>
      </c>
      <c r="G176" s="142">
        <f t="shared" si="8"/>
        <v>0</v>
      </c>
      <c r="H176" s="137">
        <f t="shared" si="9"/>
        <v>0</v>
      </c>
      <c r="I176" s="349"/>
      <c r="J176" s="290"/>
    </row>
    <row r="177" spans="2:10">
      <c r="B177" s="128" t="str">
        <f>$B$41</f>
        <v>Library Science</v>
      </c>
      <c r="C177" s="142">
        <f t="shared" si="8"/>
        <v>12455.220477696006</v>
      </c>
      <c r="D177" s="142">
        <f t="shared" si="8"/>
        <v>8881.514235372968</v>
      </c>
      <c r="E177" s="142">
        <f t="shared" si="8"/>
        <v>0</v>
      </c>
      <c r="F177" s="142">
        <f t="shared" si="8"/>
        <v>0</v>
      </c>
      <c r="G177" s="142">
        <f t="shared" si="8"/>
        <v>0</v>
      </c>
      <c r="H177" s="137">
        <f t="shared" si="9"/>
        <v>21336.734713068974</v>
      </c>
      <c r="I177" s="349"/>
      <c r="J177" s="290"/>
    </row>
    <row r="178" spans="2:10">
      <c r="B178" s="128" t="str">
        <f>$B$42</f>
        <v>Veterinary Science</v>
      </c>
      <c r="C178" s="142">
        <f t="shared" si="8"/>
        <v>0</v>
      </c>
      <c r="D178" s="142">
        <f t="shared" si="8"/>
        <v>0</v>
      </c>
      <c r="E178" s="142">
        <f t="shared" si="8"/>
        <v>0</v>
      </c>
      <c r="F178" s="142">
        <f t="shared" si="8"/>
        <v>0</v>
      </c>
      <c r="G178" s="142">
        <f t="shared" si="8"/>
        <v>55489639.067585506</v>
      </c>
      <c r="H178" s="137">
        <f t="shared" si="9"/>
        <v>55489639.067585506</v>
      </c>
      <c r="I178" s="349"/>
      <c r="J178" s="290"/>
    </row>
    <row r="179" spans="2:10">
      <c r="B179" s="128" t="str">
        <f>$B$43</f>
        <v>Vocational Training</v>
      </c>
      <c r="C179" s="142">
        <f t="shared" si="8"/>
        <v>0</v>
      </c>
      <c r="D179" s="142">
        <f t="shared" si="8"/>
        <v>0</v>
      </c>
      <c r="E179" s="142">
        <f t="shared" si="8"/>
        <v>0</v>
      </c>
      <c r="F179" s="142">
        <f t="shared" si="8"/>
        <v>0</v>
      </c>
      <c r="G179" s="142">
        <f t="shared" si="8"/>
        <v>0</v>
      </c>
      <c r="H179" s="137">
        <f t="shared" si="9"/>
        <v>0</v>
      </c>
      <c r="I179" s="349"/>
      <c r="J179" s="290"/>
    </row>
    <row r="180" spans="2:10">
      <c r="B180" s="128" t="str">
        <f>$B$44</f>
        <v>Physical Training</v>
      </c>
      <c r="C180" s="142">
        <f t="shared" si="8"/>
        <v>0</v>
      </c>
      <c r="D180" s="142">
        <f t="shared" si="8"/>
        <v>0</v>
      </c>
      <c r="E180" s="142">
        <f t="shared" si="8"/>
        <v>0</v>
      </c>
      <c r="F180" s="142">
        <f t="shared" si="8"/>
        <v>0</v>
      </c>
      <c r="G180" s="142">
        <f t="shared" si="8"/>
        <v>0</v>
      </c>
      <c r="H180" s="137">
        <f t="shared" si="9"/>
        <v>0</v>
      </c>
      <c r="I180" s="349"/>
      <c r="J180" s="290"/>
    </row>
    <row r="181" spans="2:10">
      <c r="B181" s="128" t="str">
        <f>$B$45</f>
        <v>Health Services</v>
      </c>
      <c r="C181" s="142">
        <f t="shared" si="8"/>
        <v>3379488.2826390257</v>
      </c>
      <c r="D181" s="142">
        <f t="shared" si="8"/>
        <v>2689200.6547034821</v>
      </c>
      <c r="E181" s="142">
        <f t="shared" si="8"/>
        <v>862166.71061510907</v>
      </c>
      <c r="F181" s="142">
        <f t="shared" si="8"/>
        <v>401803.80385259737</v>
      </c>
      <c r="G181" s="142">
        <f t="shared" si="8"/>
        <v>0</v>
      </c>
      <c r="H181" s="137">
        <f t="shared" si="9"/>
        <v>7332659.4518102137</v>
      </c>
      <c r="I181" s="349"/>
      <c r="J181" s="290"/>
    </row>
    <row r="182" spans="2:10">
      <c r="B182" s="128" t="str">
        <f>$B$46</f>
        <v>Pharmacy</v>
      </c>
      <c r="C182" s="142">
        <f t="shared" si="8"/>
        <v>0</v>
      </c>
      <c r="D182" s="142">
        <f t="shared" si="8"/>
        <v>0</v>
      </c>
      <c r="E182" s="142">
        <f t="shared" si="8"/>
        <v>0</v>
      </c>
      <c r="F182" s="142">
        <f t="shared" si="8"/>
        <v>0</v>
      </c>
      <c r="G182" s="142">
        <f t="shared" si="8"/>
        <v>0</v>
      </c>
      <c r="H182" s="137">
        <f t="shared" si="9"/>
        <v>0</v>
      </c>
      <c r="I182" s="349"/>
      <c r="J182" s="290"/>
    </row>
    <row r="183" spans="2:10">
      <c r="B183" s="128" t="str">
        <f>$B$47</f>
        <v>Business Administration</v>
      </c>
      <c r="C183" s="142">
        <f t="shared" si="8"/>
        <v>1453256.6518844392</v>
      </c>
      <c r="D183" s="142">
        <f t="shared" si="8"/>
        <v>11048839.650025135</v>
      </c>
      <c r="E183" s="142">
        <f t="shared" si="8"/>
        <v>12076588.59971448</v>
      </c>
      <c r="F183" s="142">
        <f t="shared" si="8"/>
        <v>17010679.313173153</v>
      </c>
      <c r="G183" s="142">
        <f t="shared" si="8"/>
        <v>0</v>
      </c>
      <c r="H183" s="137">
        <f t="shared" si="9"/>
        <v>41589364.214797206</v>
      </c>
      <c r="I183" s="349"/>
      <c r="J183" s="290"/>
    </row>
    <row r="184" spans="2:10">
      <c r="B184" s="128" t="str">
        <f>$B$48</f>
        <v>Optometry</v>
      </c>
      <c r="C184" s="142">
        <f t="shared" ref="C184:G187" si="10">C159+$H$140*IF($H132=0,0,$H159*C132/$H132)+IF($H48=0,0,$H$141*$H159*C48/$H48)</f>
        <v>0</v>
      </c>
      <c r="D184" s="142">
        <f t="shared" si="10"/>
        <v>0</v>
      </c>
      <c r="E184" s="142">
        <f t="shared" si="10"/>
        <v>0</v>
      </c>
      <c r="F184" s="142">
        <f t="shared" si="10"/>
        <v>0</v>
      </c>
      <c r="G184" s="142">
        <f t="shared" si="10"/>
        <v>0</v>
      </c>
      <c r="H184" s="137">
        <f t="shared" si="9"/>
        <v>0</v>
      </c>
      <c r="I184" s="349"/>
      <c r="J184" s="290"/>
    </row>
    <row r="185" spans="2:10">
      <c r="B185" s="128" t="str">
        <f>$B$49</f>
        <v>Teacher Ed-Practice Teaching</v>
      </c>
      <c r="C185" s="142">
        <f t="shared" si="10"/>
        <v>0</v>
      </c>
      <c r="D185" s="142">
        <f t="shared" si="10"/>
        <v>981018.65177037846</v>
      </c>
      <c r="E185" s="142">
        <f t="shared" si="10"/>
        <v>0</v>
      </c>
      <c r="F185" s="142">
        <f t="shared" si="10"/>
        <v>0</v>
      </c>
      <c r="G185" s="142">
        <f t="shared" si="10"/>
        <v>0</v>
      </c>
      <c r="H185" s="137">
        <f t="shared" si="9"/>
        <v>981018.65177037846</v>
      </c>
      <c r="I185" s="349"/>
      <c r="J185" s="290"/>
    </row>
    <row r="186" spans="2:10">
      <c r="B186" s="128" t="str">
        <f>$B$50</f>
        <v>Technology</v>
      </c>
      <c r="C186" s="142">
        <f t="shared" si="10"/>
        <v>2780024.0299340477</v>
      </c>
      <c r="D186" s="142">
        <f t="shared" si="10"/>
        <v>8461584.0676842872</v>
      </c>
      <c r="E186" s="142">
        <f t="shared" si="10"/>
        <v>11763057.661822123</v>
      </c>
      <c r="F186" s="142">
        <f t="shared" si="10"/>
        <v>459469.74528132955</v>
      </c>
      <c r="G186" s="142">
        <f t="shared" si="10"/>
        <v>0</v>
      </c>
      <c r="H186" s="137">
        <f t="shared" si="9"/>
        <v>23464135.504721791</v>
      </c>
      <c r="I186" s="349"/>
      <c r="J186" s="290"/>
    </row>
    <row r="187" spans="2:10">
      <c r="B187" s="128" t="str">
        <f>$B$51</f>
        <v>Nursing</v>
      </c>
      <c r="C187" s="142">
        <f t="shared" si="10"/>
        <v>0</v>
      </c>
      <c r="D187" s="142">
        <f t="shared" si="10"/>
        <v>0</v>
      </c>
      <c r="E187" s="142">
        <f t="shared" si="10"/>
        <v>0</v>
      </c>
      <c r="F187" s="142">
        <f t="shared" si="10"/>
        <v>0</v>
      </c>
      <c r="G187" s="142">
        <f t="shared" si="10"/>
        <v>0</v>
      </c>
      <c r="H187" s="137">
        <f t="shared" si="9"/>
        <v>0</v>
      </c>
      <c r="I187" s="349"/>
      <c r="J187" s="290"/>
    </row>
    <row r="188" spans="2:10">
      <c r="B188" s="131" t="str">
        <f>$B$52</f>
        <v>Totals</v>
      </c>
      <c r="C188" s="134">
        <f>SUM(C168:C187)</f>
        <v>38547672.584879532</v>
      </c>
      <c r="D188" s="134">
        <f>SUM(D168:D187)</f>
        <v>89009262.274700761</v>
      </c>
      <c r="E188" s="134">
        <f>SUM(E168:E187)</f>
        <v>119924998.29706036</v>
      </c>
      <c r="F188" s="134">
        <f>SUM(F168:F187)</f>
        <v>252616619.20444781</v>
      </c>
      <c r="G188" s="134">
        <f>SUM(G168:G187)</f>
        <v>68915787.898910791</v>
      </c>
      <c r="H188" s="134">
        <f t="shared" si="9"/>
        <v>569014340.25999928</v>
      </c>
      <c r="I188" s="349"/>
      <c r="J188" s="290"/>
    </row>
    <row r="189" spans="2:10">
      <c r="B189" s="330"/>
      <c r="C189" s="331"/>
      <c r="D189" s="331"/>
      <c r="E189" s="331"/>
      <c r="F189" s="331"/>
      <c r="G189" s="331"/>
      <c r="H189" s="346"/>
    </row>
    <row r="190" spans="2:10">
      <c r="B190" s="392" t="s">
        <v>34</v>
      </c>
      <c r="C190" s="392"/>
      <c r="D190" s="392"/>
      <c r="E190" s="392"/>
      <c r="F190" s="392"/>
      <c r="G190" s="392"/>
      <c r="H190" s="122">
        <f>H15</f>
        <v>289454623</v>
      </c>
    </row>
    <row r="191" spans="2:10" ht="43.5" customHeight="1" thickBot="1">
      <c r="B191" s="382" t="s">
        <v>229</v>
      </c>
      <c r="C191" s="382"/>
      <c r="D191" s="382"/>
      <c r="E191" s="382"/>
      <c r="F191" s="382"/>
      <c r="G191" s="382"/>
      <c r="H191" s="382"/>
    </row>
    <row r="192" spans="2:10" ht="14.4" thickBot="1">
      <c r="B192" s="124" t="s">
        <v>31</v>
      </c>
      <c r="C192" s="125" t="s">
        <v>25</v>
      </c>
      <c r="D192" s="125" t="s">
        <v>26</v>
      </c>
      <c r="E192" s="125" t="s">
        <v>27</v>
      </c>
      <c r="F192" s="125" t="s">
        <v>28</v>
      </c>
      <c r="G192" s="125" t="s">
        <v>29</v>
      </c>
      <c r="H192" s="126" t="s">
        <v>1</v>
      </c>
    </row>
    <row r="193" spans="2:8">
      <c r="B193" s="128" t="str">
        <f>$B$32</f>
        <v>Liberal Arts</v>
      </c>
      <c r="C193" s="136">
        <f t="shared" ref="C193:G208" si="11">$H$190*IF($H$136=0,0,C116/$H$136)</f>
        <v>13831981.317462802</v>
      </c>
      <c r="D193" s="136">
        <f t="shared" si="11"/>
        <v>15042726.884657588</v>
      </c>
      <c r="E193" s="136">
        <f t="shared" si="11"/>
        <v>11754640.77876029</v>
      </c>
      <c r="F193" s="136">
        <f t="shared" si="11"/>
        <v>16776161.626294559</v>
      </c>
      <c r="G193" s="136">
        <f t="shared" si="11"/>
        <v>0</v>
      </c>
      <c r="H193" s="136">
        <f>SUM(C193:G193)</f>
        <v>57405510.607175238</v>
      </c>
    </row>
    <row r="194" spans="2:8">
      <c r="B194" s="128" t="str">
        <f>$B$33</f>
        <v>Science</v>
      </c>
      <c r="C194" s="139">
        <f t="shared" si="11"/>
        <v>11416110.581483314</v>
      </c>
      <c r="D194" s="139">
        <f t="shared" si="11"/>
        <v>19668822.177046105</v>
      </c>
      <c r="E194" s="139">
        <f t="shared" si="11"/>
        <v>9313806.8317479677</v>
      </c>
      <c r="F194" s="139">
        <f t="shared" si="11"/>
        <v>17541764.095621612</v>
      </c>
      <c r="G194" s="139">
        <f t="shared" si="11"/>
        <v>0</v>
      </c>
      <c r="H194" s="139">
        <f t="shared" ref="H194:H213" si="12">SUM(C194:G194)</f>
        <v>57940503.685899004</v>
      </c>
    </row>
    <row r="195" spans="2:8">
      <c r="B195" s="128" t="str">
        <f>$B$34</f>
        <v>Fine Arts</v>
      </c>
      <c r="C195" s="139">
        <f t="shared" si="11"/>
        <v>925281.95553269028</v>
      </c>
      <c r="D195" s="139">
        <f t="shared" si="11"/>
        <v>980042.53108311084</v>
      </c>
      <c r="E195" s="139">
        <f t="shared" si="11"/>
        <v>469600.54667555651</v>
      </c>
      <c r="F195" s="139">
        <f t="shared" si="11"/>
        <v>16688.103333398674</v>
      </c>
      <c r="G195" s="139">
        <f t="shared" si="11"/>
        <v>0</v>
      </c>
      <c r="H195" s="139">
        <f t="shared" si="12"/>
        <v>2391613.1366247563</v>
      </c>
    </row>
    <row r="196" spans="2:8">
      <c r="B196" s="128" t="str">
        <f>$B$35</f>
        <v>Teacher Education</v>
      </c>
      <c r="C196" s="139">
        <f t="shared" si="11"/>
        <v>564820.78941709513</v>
      </c>
      <c r="D196" s="139">
        <f t="shared" si="11"/>
        <v>1272468.1031146147</v>
      </c>
      <c r="E196" s="139">
        <f t="shared" si="11"/>
        <v>3292761.6301092859</v>
      </c>
      <c r="F196" s="139">
        <f t="shared" si="11"/>
        <v>3849578.4027198963</v>
      </c>
      <c r="G196" s="139">
        <f t="shared" si="11"/>
        <v>0</v>
      </c>
      <c r="H196" s="139">
        <f t="shared" si="12"/>
        <v>8979628.925360892</v>
      </c>
    </row>
    <row r="197" spans="2:8">
      <c r="B197" s="128" t="str">
        <f>$B$36</f>
        <v>Agriculture</v>
      </c>
      <c r="C197" s="139">
        <f t="shared" si="11"/>
        <v>1614994.1928139131</v>
      </c>
      <c r="D197" s="139">
        <f t="shared" si="11"/>
        <v>6098455.5848217765</v>
      </c>
      <c r="E197" s="139">
        <f t="shared" si="11"/>
        <v>5530813.2078682631</v>
      </c>
      <c r="F197" s="139">
        <f t="shared" si="11"/>
        <v>6029602.5990027366</v>
      </c>
      <c r="G197" s="139">
        <f t="shared" si="11"/>
        <v>0</v>
      </c>
      <c r="H197" s="139">
        <f t="shared" si="12"/>
        <v>19273865.584506691</v>
      </c>
    </row>
    <row r="198" spans="2:8">
      <c r="B198" s="128" t="str">
        <f>$B$37</f>
        <v>Engineering</v>
      </c>
      <c r="C198" s="139">
        <f t="shared" si="11"/>
        <v>7257239.2504292587</v>
      </c>
      <c r="D198" s="139">
        <f t="shared" si="11"/>
        <v>23702670.79751192</v>
      </c>
      <c r="E198" s="139">
        <f t="shared" si="11"/>
        <v>20317152.161332082</v>
      </c>
      <c r="F198" s="139">
        <f t="shared" si="11"/>
        <v>23128499.868584909</v>
      </c>
      <c r="G198" s="139">
        <f t="shared" si="11"/>
        <v>0</v>
      </c>
      <c r="H198" s="139">
        <f t="shared" si="12"/>
        <v>74405562.07785818</v>
      </c>
    </row>
    <row r="199" spans="2:8">
      <c r="B199" s="128" t="str">
        <f>$B$38</f>
        <v>Home Economics</v>
      </c>
      <c r="C199" s="139">
        <f t="shared" si="11"/>
        <v>56697.708030847149</v>
      </c>
      <c r="D199" s="139">
        <f t="shared" si="11"/>
        <v>84740.302298171169</v>
      </c>
      <c r="E199" s="139">
        <f t="shared" si="11"/>
        <v>8882.5974041141053</v>
      </c>
      <c r="F199" s="139">
        <f t="shared" si="11"/>
        <v>2283.2735343068057</v>
      </c>
      <c r="G199" s="139">
        <f t="shared" si="11"/>
        <v>0</v>
      </c>
      <c r="H199" s="139">
        <f t="shared" si="12"/>
        <v>152603.88126743925</v>
      </c>
    </row>
    <row r="200" spans="2:8">
      <c r="B200" s="128" t="str">
        <f>$B$39</f>
        <v>Law</v>
      </c>
      <c r="C200" s="139">
        <f t="shared" si="11"/>
        <v>0</v>
      </c>
      <c r="D200" s="139">
        <f t="shared" si="11"/>
        <v>0</v>
      </c>
      <c r="E200" s="139">
        <f t="shared" si="11"/>
        <v>0</v>
      </c>
      <c r="F200" s="139">
        <f t="shared" si="11"/>
        <v>0</v>
      </c>
      <c r="G200" s="139">
        <f t="shared" si="11"/>
        <v>8848915.1677922755</v>
      </c>
      <c r="H200" s="139">
        <f t="shared" si="12"/>
        <v>8848915.1677922755</v>
      </c>
    </row>
    <row r="201" spans="2:8">
      <c r="B201" s="128" t="str">
        <f>$B$40</f>
        <v>Social Service</v>
      </c>
      <c r="C201" s="139">
        <f t="shared" si="11"/>
        <v>0</v>
      </c>
      <c r="D201" s="139">
        <f t="shared" si="11"/>
        <v>0</v>
      </c>
      <c r="E201" s="139">
        <f t="shared" si="11"/>
        <v>0</v>
      </c>
      <c r="F201" s="139">
        <f t="shared" si="11"/>
        <v>0</v>
      </c>
      <c r="G201" s="139">
        <f t="shared" si="11"/>
        <v>0</v>
      </c>
      <c r="H201" s="139">
        <f t="shared" si="12"/>
        <v>0</v>
      </c>
    </row>
    <row r="202" spans="2:8">
      <c r="B202" s="128" t="str">
        <f>$B$41</f>
        <v>Library Science</v>
      </c>
      <c r="C202" s="139">
        <f t="shared" si="11"/>
        <v>17779.294663012523</v>
      </c>
      <c r="D202" s="139">
        <f t="shared" si="11"/>
        <v>11482.04769979971</v>
      </c>
      <c r="E202" s="139">
        <f t="shared" si="11"/>
        <v>0</v>
      </c>
      <c r="F202" s="139">
        <f t="shared" si="11"/>
        <v>0</v>
      </c>
      <c r="G202" s="139">
        <f t="shared" si="11"/>
        <v>0</v>
      </c>
      <c r="H202" s="139">
        <f t="shared" si="12"/>
        <v>29261.342362812233</v>
      </c>
    </row>
    <row r="203" spans="2:8">
      <c r="B203" s="128" t="str">
        <f>$B$42</f>
        <v>Veterinary Science</v>
      </c>
      <c r="C203" s="139">
        <f t="shared" si="11"/>
        <v>0</v>
      </c>
      <c r="D203" s="139">
        <f t="shared" si="11"/>
        <v>0</v>
      </c>
      <c r="E203" s="139">
        <f t="shared" si="11"/>
        <v>0</v>
      </c>
      <c r="F203" s="139">
        <f t="shared" si="11"/>
        <v>0</v>
      </c>
      <c r="G203" s="139">
        <f t="shared" si="11"/>
        <v>19178323.919086162</v>
      </c>
      <c r="H203" s="139">
        <f t="shared" si="12"/>
        <v>19178323.919086162</v>
      </c>
    </row>
    <row r="204" spans="2:8">
      <c r="B204" s="128" t="str">
        <f>$B$43</f>
        <v>Vocational Training</v>
      </c>
      <c r="C204" s="139">
        <f t="shared" si="11"/>
        <v>0</v>
      </c>
      <c r="D204" s="139">
        <f t="shared" si="11"/>
        <v>0</v>
      </c>
      <c r="E204" s="139">
        <f t="shared" si="11"/>
        <v>0</v>
      </c>
      <c r="F204" s="139">
        <f t="shared" si="11"/>
        <v>0</v>
      </c>
      <c r="G204" s="139">
        <f t="shared" si="11"/>
        <v>0</v>
      </c>
      <c r="H204" s="139">
        <f t="shared" si="12"/>
        <v>0</v>
      </c>
    </row>
    <row r="205" spans="2:8">
      <c r="B205" s="128" t="str">
        <f>$B$44</f>
        <v>Physical Training</v>
      </c>
      <c r="C205" s="139">
        <f t="shared" si="11"/>
        <v>0</v>
      </c>
      <c r="D205" s="139">
        <f t="shared" si="11"/>
        <v>0</v>
      </c>
      <c r="E205" s="139">
        <f t="shared" si="11"/>
        <v>0</v>
      </c>
      <c r="F205" s="139">
        <f t="shared" si="11"/>
        <v>0</v>
      </c>
      <c r="G205" s="139">
        <f t="shared" si="11"/>
        <v>0</v>
      </c>
      <c r="H205" s="139">
        <f t="shared" si="12"/>
        <v>0</v>
      </c>
    </row>
    <row r="206" spans="2:8">
      <c r="B206" s="128" t="str">
        <f>$B$45</f>
        <v>Health Services</v>
      </c>
      <c r="C206" s="139">
        <f t="shared" si="11"/>
        <v>470761.51188015501</v>
      </c>
      <c r="D206" s="139">
        <f t="shared" si="11"/>
        <v>358125.04042686132</v>
      </c>
      <c r="E206" s="139">
        <f t="shared" si="11"/>
        <v>330092.59252947388</v>
      </c>
      <c r="F206" s="139">
        <f t="shared" si="11"/>
        <v>161782.25640580954</v>
      </c>
      <c r="G206" s="139">
        <f t="shared" si="11"/>
        <v>0</v>
      </c>
      <c r="H206" s="139">
        <f t="shared" si="12"/>
        <v>1320761.4012422999</v>
      </c>
    </row>
    <row r="207" spans="2:8">
      <c r="B207" s="128" t="str">
        <f>$B$46</f>
        <v>Pharmacy</v>
      </c>
      <c r="C207" s="139">
        <f t="shared" si="11"/>
        <v>0</v>
      </c>
      <c r="D207" s="139">
        <f t="shared" si="11"/>
        <v>0</v>
      </c>
      <c r="E207" s="139">
        <f t="shared" si="11"/>
        <v>0</v>
      </c>
      <c r="F207" s="139">
        <f t="shared" si="11"/>
        <v>0</v>
      </c>
      <c r="G207" s="139">
        <f t="shared" si="11"/>
        <v>0</v>
      </c>
      <c r="H207" s="139">
        <f t="shared" si="12"/>
        <v>0</v>
      </c>
    </row>
    <row r="208" spans="2:8">
      <c r="B208" s="128" t="str">
        <f>$B$47</f>
        <v>Business Administration</v>
      </c>
      <c r="C208" s="139">
        <f t="shared" si="11"/>
        <v>1751056.7520318001</v>
      </c>
      <c r="D208" s="139">
        <f t="shared" si="11"/>
        <v>13428471.357231503</v>
      </c>
      <c r="E208" s="139">
        <f t="shared" si="11"/>
        <v>12411620.577387786</v>
      </c>
      <c r="F208" s="139">
        <f t="shared" si="11"/>
        <v>5526817.7695045853</v>
      </c>
      <c r="G208" s="139">
        <f t="shared" si="11"/>
        <v>0</v>
      </c>
      <c r="H208" s="139">
        <f t="shared" si="12"/>
        <v>33117966.456155673</v>
      </c>
    </row>
    <row r="209" spans="2:8">
      <c r="B209" s="128" t="str">
        <f>$B$48</f>
        <v>Optometry</v>
      </c>
      <c r="C209" s="139">
        <f t="shared" ref="C209:G212" si="13">$H$190*IF($H$136=0,0,C132/$H$136)</f>
        <v>0</v>
      </c>
      <c r="D209" s="139">
        <f t="shared" si="13"/>
        <v>0</v>
      </c>
      <c r="E209" s="139">
        <f t="shared" si="13"/>
        <v>0</v>
      </c>
      <c r="F209" s="139">
        <f t="shared" si="13"/>
        <v>0</v>
      </c>
      <c r="G209" s="139">
        <f t="shared" si="13"/>
        <v>0</v>
      </c>
      <c r="H209" s="139">
        <f t="shared" si="12"/>
        <v>0</v>
      </c>
    </row>
    <row r="210" spans="2:8">
      <c r="B210" s="128" t="str">
        <f>$B$49</f>
        <v>Teacher Ed-Practice Teaching</v>
      </c>
      <c r="C210" s="139">
        <f t="shared" si="13"/>
        <v>0</v>
      </c>
      <c r="D210" s="139">
        <f t="shared" si="13"/>
        <v>120965.26696511895</v>
      </c>
      <c r="E210" s="139">
        <f t="shared" si="13"/>
        <v>0</v>
      </c>
      <c r="F210" s="139">
        <f t="shared" si="13"/>
        <v>0</v>
      </c>
      <c r="G210" s="139">
        <f t="shared" si="13"/>
        <v>0</v>
      </c>
      <c r="H210" s="139">
        <f t="shared" si="12"/>
        <v>120965.26696511895</v>
      </c>
    </row>
    <row r="211" spans="2:8">
      <c r="B211" s="128" t="str">
        <f>$B$50</f>
        <v>Technology</v>
      </c>
      <c r="C211" s="139">
        <f t="shared" si="13"/>
        <v>1195109.8518983254</v>
      </c>
      <c r="D211" s="139">
        <f t="shared" si="13"/>
        <v>3722339.6809696159</v>
      </c>
      <c r="E211" s="139">
        <f t="shared" si="13"/>
        <v>1319070.2615604158</v>
      </c>
      <c r="F211" s="139">
        <f t="shared" si="13"/>
        <v>52621.753275078707</v>
      </c>
      <c r="G211" s="139">
        <f t="shared" si="13"/>
        <v>0</v>
      </c>
      <c r="H211" s="139">
        <f t="shared" si="12"/>
        <v>6289141.5477034356</v>
      </c>
    </row>
    <row r="212" spans="2:8">
      <c r="B212" s="128" t="str">
        <f>$B$51</f>
        <v>Nursing</v>
      </c>
      <c r="C212" s="139">
        <f t="shared" si="13"/>
        <v>0</v>
      </c>
      <c r="D212" s="139">
        <f t="shared" si="13"/>
        <v>0</v>
      </c>
      <c r="E212" s="139">
        <f t="shared" si="13"/>
        <v>0</v>
      </c>
      <c r="F212" s="139">
        <f t="shared" si="13"/>
        <v>0</v>
      </c>
      <c r="G212" s="139">
        <f t="shared" si="13"/>
        <v>0</v>
      </c>
      <c r="H212" s="139">
        <f t="shared" si="12"/>
        <v>0</v>
      </c>
    </row>
    <row r="213" spans="2:8">
      <c r="B213" s="131" t="str">
        <f>$B$52</f>
        <v>Totals</v>
      </c>
      <c r="C213" s="136">
        <f>SUM(C193:C212)</f>
        <v>39101833.205643214</v>
      </c>
      <c r="D213" s="136">
        <f>SUM(D193:D212)</f>
        <v>84491309.773826182</v>
      </c>
      <c r="E213" s="136">
        <f>SUM(E193:E212)</f>
        <v>64748441.185375236</v>
      </c>
      <c r="F213" s="136">
        <f>SUM(F193:F212)</f>
        <v>73085799.748276919</v>
      </c>
      <c r="G213" s="136">
        <f>SUM(G193:G212)</f>
        <v>28027239.086878438</v>
      </c>
      <c r="H213" s="136">
        <f t="shared" si="12"/>
        <v>289454623</v>
      </c>
    </row>
    <row r="214" spans="2:8">
      <c r="B214" s="144"/>
      <c r="C214" s="145"/>
      <c r="D214" s="145"/>
      <c r="E214" s="145"/>
      <c r="F214" s="145"/>
      <c r="G214" s="145"/>
      <c r="H214" s="145"/>
    </row>
    <row r="215" spans="2:8">
      <c r="B215" s="392" t="s">
        <v>35</v>
      </c>
      <c r="C215" s="392"/>
      <c r="D215" s="392"/>
      <c r="E215" s="392"/>
      <c r="F215" s="392"/>
      <c r="G215" s="392"/>
      <c r="H215" s="122">
        <f>H17</f>
        <v>95626320</v>
      </c>
    </row>
    <row r="216" spans="2:8" ht="60.75" customHeight="1" thickBot="1">
      <c r="B216" s="382" t="s">
        <v>230</v>
      </c>
      <c r="C216" s="382"/>
      <c r="D216" s="382"/>
      <c r="E216" s="382"/>
      <c r="F216" s="382"/>
      <c r="G216" s="382"/>
      <c r="H216" s="382"/>
    </row>
    <row r="217" spans="2:8" ht="14.4" thickBot="1">
      <c r="B217" s="124" t="s">
        <v>31</v>
      </c>
      <c r="C217" s="125" t="s">
        <v>25</v>
      </c>
      <c r="D217" s="125" t="s">
        <v>26</v>
      </c>
      <c r="E217" s="125" t="s">
        <v>27</v>
      </c>
      <c r="F217" s="125" t="s">
        <v>28</v>
      </c>
      <c r="G217" s="125" t="s">
        <v>29</v>
      </c>
      <c r="H217" s="126" t="s">
        <v>1</v>
      </c>
    </row>
    <row r="218" spans="2:8">
      <c r="B218" s="128" t="str">
        <f>$B$32</f>
        <v>Liberal Arts</v>
      </c>
      <c r="C218" s="136">
        <f t="shared" ref="C218:G233" si="14">$H$215*IF($H$25=0,0,C$25/$H$25)*IF(C$52=0,0,C32/C$52)</f>
        <v>12361346.16505876</v>
      </c>
      <c r="D218" s="136">
        <f t="shared" si="14"/>
        <v>7917586.6386275729</v>
      </c>
      <c r="E218" s="136">
        <f t="shared" si="14"/>
        <v>1637798.2497544291</v>
      </c>
      <c r="F218" s="136">
        <f t="shared" si="14"/>
        <v>1020558.0472642952</v>
      </c>
      <c r="G218" s="136">
        <f t="shared" si="14"/>
        <v>0</v>
      </c>
      <c r="H218" s="136">
        <f>SUM(C218:G218)</f>
        <v>22937289.100705057</v>
      </c>
    </row>
    <row r="219" spans="2:8">
      <c r="B219" s="128" t="str">
        <f>$B$33</f>
        <v>Science</v>
      </c>
      <c r="C219" s="139">
        <f t="shared" si="14"/>
        <v>9881326.0689786877</v>
      </c>
      <c r="D219" s="139">
        <f t="shared" si="14"/>
        <v>8999937.5403173175</v>
      </c>
      <c r="E219" s="139">
        <f t="shared" si="14"/>
        <v>1000628.4924616833</v>
      </c>
      <c r="F219" s="139">
        <f t="shared" si="14"/>
        <v>1612817.0536114066</v>
      </c>
      <c r="G219" s="139">
        <f t="shared" si="14"/>
        <v>0</v>
      </c>
      <c r="H219" s="139">
        <f t="shared" ref="H219:H238" si="15">SUM(C219:G219)</f>
        <v>21494709.155369096</v>
      </c>
    </row>
    <row r="220" spans="2:8">
      <c r="B220" s="128" t="str">
        <f>$B$34</f>
        <v>Fine Arts</v>
      </c>
      <c r="C220" s="139">
        <f t="shared" si="14"/>
        <v>1479450.2562631012</v>
      </c>
      <c r="D220" s="139">
        <f t="shared" si="14"/>
        <v>584348.87094832724</v>
      </c>
      <c r="E220" s="139">
        <f t="shared" si="14"/>
        <v>41345.64733726647</v>
      </c>
      <c r="F220" s="139">
        <f t="shared" si="14"/>
        <v>890.28035527562804</v>
      </c>
      <c r="G220" s="139">
        <f t="shared" si="14"/>
        <v>0</v>
      </c>
      <c r="H220" s="139">
        <f t="shared" si="15"/>
        <v>2106035.0549039706</v>
      </c>
    </row>
    <row r="221" spans="2:8">
      <c r="B221" s="128" t="str">
        <f>$B$35</f>
        <v>Teacher Education</v>
      </c>
      <c r="C221" s="139">
        <f t="shared" si="14"/>
        <v>381738.54230785498</v>
      </c>
      <c r="D221" s="139">
        <f t="shared" si="14"/>
        <v>1004660.0306736659</v>
      </c>
      <c r="E221" s="139">
        <f t="shared" si="14"/>
        <v>932936.51924826833</v>
      </c>
      <c r="F221" s="139">
        <f t="shared" si="14"/>
        <v>362047.34447875543</v>
      </c>
      <c r="G221" s="139">
        <f t="shared" si="14"/>
        <v>0</v>
      </c>
      <c r="H221" s="139">
        <f t="shared" si="15"/>
        <v>2681382.4367085444</v>
      </c>
    </row>
    <row r="222" spans="2:8">
      <c r="B222" s="128" t="str">
        <f>$B$36</f>
        <v>Agriculture</v>
      </c>
      <c r="C222" s="139">
        <f t="shared" si="14"/>
        <v>1259557.9295669841</v>
      </c>
      <c r="D222" s="139">
        <f t="shared" si="14"/>
        <v>3141691.1128693456</v>
      </c>
      <c r="E222" s="139">
        <f t="shared" si="14"/>
        <v>453809.25782361603</v>
      </c>
      <c r="F222" s="139">
        <f t="shared" si="14"/>
        <v>459755.61347025557</v>
      </c>
      <c r="G222" s="139">
        <f t="shared" si="14"/>
        <v>0</v>
      </c>
      <c r="H222" s="139">
        <f t="shared" si="15"/>
        <v>5314813.9137302013</v>
      </c>
    </row>
    <row r="223" spans="2:8">
      <c r="B223" s="128" t="str">
        <f>$B$37</f>
        <v>Engineering</v>
      </c>
      <c r="C223" s="139">
        <f t="shared" si="14"/>
        <v>4424436.7745146658</v>
      </c>
      <c r="D223" s="139">
        <f t="shared" si="14"/>
        <v>11447164.5020402</v>
      </c>
      <c r="E223" s="139">
        <f t="shared" si="14"/>
        <v>3189536.5628986116</v>
      </c>
      <c r="F223" s="139">
        <f t="shared" si="14"/>
        <v>2232971.5110904877</v>
      </c>
      <c r="G223" s="139">
        <f t="shared" si="14"/>
        <v>0</v>
      </c>
      <c r="H223" s="139">
        <f t="shared" si="15"/>
        <v>21294109.350543965</v>
      </c>
    </row>
    <row r="224" spans="2:8">
      <c r="B224" s="128" t="str">
        <f>$B$38</f>
        <v>Home Economics</v>
      </c>
      <c r="C224" s="139">
        <f t="shared" si="14"/>
        <v>36150.776535638768</v>
      </c>
      <c r="D224" s="139">
        <f t="shared" si="14"/>
        <v>60307.982067275152</v>
      </c>
      <c r="E224" s="139">
        <f t="shared" si="14"/>
        <v>3616.8576572908923</v>
      </c>
      <c r="F224" s="139">
        <f t="shared" si="14"/>
        <v>667.71026645672111</v>
      </c>
      <c r="G224" s="139">
        <f t="shared" si="14"/>
        <v>0</v>
      </c>
      <c r="H224" s="139">
        <f t="shared" si="15"/>
        <v>100743.32652666153</v>
      </c>
    </row>
    <row r="225" spans="2:10">
      <c r="B225" s="128" t="str">
        <f>$B$39</f>
        <v>Law</v>
      </c>
      <c r="C225" s="139">
        <f t="shared" si="14"/>
        <v>0</v>
      </c>
      <c r="D225" s="139">
        <f t="shared" si="14"/>
        <v>0</v>
      </c>
      <c r="E225" s="139">
        <f t="shared" si="14"/>
        <v>0</v>
      </c>
      <c r="F225" s="139">
        <f t="shared" si="14"/>
        <v>0</v>
      </c>
      <c r="G225" s="139">
        <f t="shared" si="14"/>
        <v>868201.63809935609</v>
      </c>
      <c r="H225" s="139">
        <f t="shared" si="15"/>
        <v>868201.63809935609</v>
      </c>
    </row>
    <row r="226" spans="2:10">
      <c r="B226" s="128" t="str">
        <f>$B$40</f>
        <v>Social Service</v>
      </c>
      <c r="C226" s="139">
        <f t="shared" si="14"/>
        <v>0</v>
      </c>
      <c r="D226" s="139">
        <f t="shared" si="14"/>
        <v>0</v>
      </c>
      <c r="E226" s="139">
        <f t="shared" si="14"/>
        <v>0</v>
      </c>
      <c r="F226" s="139">
        <f t="shared" si="14"/>
        <v>0</v>
      </c>
      <c r="G226" s="139">
        <f t="shared" si="14"/>
        <v>0</v>
      </c>
      <c r="H226" s="139">
        <f t="shared" si="15"/>
        <v>0</v>
      </c>
    </row>
    <row r="227" spans="2:10">
      <c r="B227" s="128" t="str">
        <f>$B$41</f>
        <v>Library Science</v>
      </c>
      <c r="C227" s="139">
        <f t="shared" si="14"/>
        <v>2816.9436261536703</v>
      </c>
      <c r="D227" s="139">
        <f t="shared" si="14"/>
        <v>3831.3306254504209</v>
      </c>
      <c r="E227" s="139">
        <f t="shared" si="14"/>
        <v>0</v>
      </c>
      <c r="F227" s="139">
        <f t="shared" si="14"/>
        <v>0</v>
      </c>
      <c r="G227" s="139">
        <f t="shared" si="14"/>
        <v>0</v>
      </c>
      <c r="H227" s="139">
        <f t="shared" si="15"/>
        <v>6648.2742516040908</v>
      </c>
    </row>
    <row r="228" spans="2:10">
      <c r="B228" s="128" t="str">
        <f>$B$42</f>
        <v>Veterinary Science</v>
      </c>
      <c r="C228" s="139">
        <f t="shared" si="14"/>
        <v>0</v>
      </c>
      <c r="D228" s="139">
        <f t="shared" si="14"/>
        <v>0</v>
      </c>
      <c r="E228" s="139">
        <f t="shared" si="14"/>
        <v>0</v>
      </c>
      <c r="F228" s="139">
        <f t="shared" si="14"/>
        <v>0</v>
      </c>
      <c r="G228" s="139">
        <f t="shared" si="14"/>
        <v>832767.61572688492</v>
      </c>
      <c r="H228" s="139">
        <f t="shared" si="15"/>
        <v>832767.61572688492</v>
      </c>
    </row>
    <row r="229" spans="2:10">
      <c r="B229" s="128" t="str">
        <f>$B$43</f>
        <v>Vocational Training</v>
      </c>
      <c r="C229" s="139">
        <f t="shared" si="14"/>
        <v>0</v>
      </c>
      <c r="D229" s="139">
        <f t="shared" si="14"/>
        <v>0</v>
      </c>
      <c r="E229" s="139">
        <f t="shared" si="14"/>
        <v>0</v>
      </c>
      <c r="F229" s="139">
        <f t="shared" si="14"/>
        <v>0</v>
      </c>
      <c r="G229" s="139">
        <f t="shared" si="14"/>
        <v>0</v>
      </c>
      <c r="H229" s="139">
        <f t="shared" si="15"/>
        <v>0</v>
      </c>
    </row>
    <row r="230" spans="2:10">
      <c r="B230" s="128" t="str">
        <f>$B$44</f>
        <v>Physical Training</v>
      </c>
      <c r="C230" s="139">
        <f t="shared" si="14"/>
        <v>0</v>
      </c>
      <c r="D230" s="139">
        <f t="shared" si="14"/>
        <v>0</v>
      </c>
      <c r="E230" s="139">
        <f t="shared" si="14"/>
        <v>0</v>
      </c>
      <c r="F230" s="139">
        <f t="shared" si="14"/>
        <v>0</v>
      </c>
      <c r="G230" s="139">
        <f t="shared" si="14"/>
        <v>0</v>
      </c>
      <c r="H230" s="139">
        <f t="shared" si="15"/>
        <v>0</v>
      </c>
    </row>
    <row r="231" spans="2:10">
      <c r="B231" s="128" t="str">
        <f>$B$45</f>
        <v>Health Services</v>
      </c>
      <c r="C231" s="139">
        <f t="shared" si="14"/>
        <v>582168.34940509184</v>
      </c>
      <c r="D231" s="139">
        <f t="shared" si="14"/>
        <v>779888.63398057467</v>
      </c>
      <c r="E231" s="139">
        <f t="shared" si="14"/>
        <v>51770.707643575523</v>
      </c>
      <c r="F231" s="139">
        <f t="shared" si="14"/>
        <v>27227.740865512962</v>
      </c>
      <c r="G231" s="139">
        <f t="shared" si="14"/>
        <v>0</v>
      </c>
      <c r="H231" s="139">
        <f t="shared" si="15"/>
        <v>1441055.431894755</v>
      </c>
    </row>
    <row r="232" spans="2:10">
      <c r="B232" s="128" t="str">
        <f>$B$46</f>
        <v>Pharmacy</v>
      </c>
      <c r="C232" s="139">
        <f t="shared" si="14"/>
        <v>0</v>
      </c>
      <c r="D232" s="139">
        <f t="shared" si="14"/>
        <v>0</v>
      </c>
      <c r="E232" s="139">
        <f t="shared" si="14"/>
        <v>0</v>
      </c>
      <c r="F232" s="139">
        <f t="shared" si="14"/>
        <v>0</v>
      </c>
      <c r="G232" s="139">
        <f t="shared" si="14"/>
        <v>0</v>
      </c>
      <c r="H232" s="139">
        <f t="shared" si="15"/>
        <v>0</v>
      </c>
    </row>
    <row r="233" spans="2:10">
      <c r="B233" s="128" t="str">
        <f>$B$47</f>
        <v>Business Administration</v>
      </c>
      <c r="C233" s="139">
        <f t="shared" si="14"/>
        <v>2077367.881396234</v>
      </c>
      <c r="D233" s="139">
        <f t="shared" si="14"/>
        <v>8190533.4704073444</v>
      </c>
      <c r="E233" s="139">
        <f t="shared" si="14"/>
        <v>2428081.6478724885</v>
      </c>
      <c r="F233" s="139">
        <f t="shared" si="14"/>
        <v>182136.52268347226</v>
      </c>
      <c r="G233" s="139">
        <f t="shared" si="14"/>
        <v>0</v>
      </c>
      <c r="H233" s="139">
        <f t="shared" si="15"/>
        <v>12878119.522359539</v>
      </c>
    </row>
    <row r="234" spans="2:10">
      <c r="B234" s="128" t="str">
        <f>$B$48</f>
        <v>Optometry</v>
      </c>
      <c r="C234" s="139">
        <f t="shared" ref="C234:G237" si="16">$H$215*IF($H$25=0,0,C$25/$H$25)*IF(C$52=0,0,C48/C$52)</f>
        <v>0</v>
      </c>
      <c r="D234" s="139">
        <f t="shared" si="16"/>
        <v>0</v>
      </c>
      <c r="E234" s="139">
        <f t="shared" si="16"/>
        <v>0</v>
      </c>
      <c r="F234" s="139">
        <f t="shared" si="16"/>
        <v>0</v>
      </c>
      <c r="G234" s="139">
        <f t="shared" si="16"/>
        <v>0</v>
      </c>
      <c r="H234" s="139">
        <f t="shared" si="15"/>
        <v>0</v>
      </c>
    </row>
    <row r="235" spans="2:10">
      <c r="B235" s="128" t="str">
        <f>$B$49</f>
        <v>Teacher Ed-Practice Teaching</v>
      </c>
      <c r="C235" s="139">
        <f t="shared" si="16"/>
        <v>0</v>
      </c>
      <c r="D235" s="139">
        <f t="shared" si="16"/>
        <v>227751.32051288619</v>
      </c>
      <c r="E235" s="139">
        <f t="shared" si="16"/>
        <v>0</v>
      </c>
      <c r="F235" s="139">
        <f t="shared" si="16"/>
        <v>0</v>
      </c>
      <c r="G235" s="139">
        <f t="shared" si="16"/>
        <v>0</v>
      </c>
      <c r="H235" s="139">
        <f t="shared" si="15"/>
        <v>227751.32051288619</v>
      </c>
    </row>
    <row r="236" spans="2:10">
      <c r="B236" s="128" t="str">
        <f>$B$50</f>
        <v>Technology</v>
      </c>
      <c r="C236" s="139">
        <f t="shared" si="16"/>
        <v>712217.24681251962</v>
      </c>
      <c r="D236" s="139">
        <f t="shared" si="16"/>
        <v>2491429.1650498435</v>
      </c>
      <c r="E236" s="139">
        <f t="shared" si="16"/>
        <v>234670.23505834438</v>
      </c>
      <c r="F236" s="139">
        <f t="shared" si="16"/>
        <v>4377.2117467718381</v>
      </c>
      <c r="G236" s="139">
        <f t="shared" si="16"/>
        <v>0</v>
      </c>
      <c r="H236" s="139">
        <f t="shared" si="15"/>
        <v>3442693.8586674794</v>
      </c>
    </row>
    <row r="237" spans="2:10">
      <c r="B237" s="128" t="str">
        <f>$B$51</f>
        <v>Nursing</v>
      </c>
      <c r="C237" s="139">
        <f t="shared" si="16"/>
        <v>0</v>
      </c>
      <c r="D237" s="139">
        <f t="shared" si="16"/>
        <v>0</v>
      </c>
      <c r="E237" s="139">
        <f t="shared" si="16"/>
        <v>0</v>
      </c>
      <c r="F237" s="139">
        <f t="shared" si="16"/>
        <v>0</v>
      </c>
      <c r="G237" s="139">
        <f t="shared" si="16"/>
        <v>0</v>
      </c>
      <c r="H237" s="139">
        <f t="shared" si="15"/>
        <v>0</v>
      </c>
    </row>
    <row r="238" spans="2:10">
      <c r="B238" s="131" t="str">
        <f>$B$52</f>
        <v>Totals</v>
      </c>
      <c r="C238" s="136">
        <f>SUM(C218:C237)</f>
        <v>33198576.934465688</v>
      </c>
      <c r="D238" s="136">
        <f>SUM(D218:D237)</f>
        <v>44849130.598119803</v>
      </c>
      <c r="E238" s="136">
        <f>SUM(E218:E237)</f>
        <v>9974194.1777555756</v>
      </c>
      <c r="F238" s="136">
        <f>SUM(F218:F237)</f>
        <v>5903449.0358326901</v>
      </c>
      <c r="G238" s="136">
        <f>SUM(G218:G237)</f>
        <v>1700969.253826241</v>
      </c>
      <c r="H238" s="136">
        <f t="shared" si="15"/>
        <v>95626320</v>
      </c>
    </row>
    <row r="239" spans="2:10">
      <c r="B239" s="330"/>
      <c r="C239" s="350"/>
      <c r="D239" s="350"/>
      <c r="E239" s="350"/>
      <c r="F239" s="350"/>
      <c r="G239" s="350"/>
      <c r="H239" s="350"/>
    </row>
    <row r="240" spans="2:10">
      <c r="B240" s="120" t="s">
        <v>11</v>
      </c>
      <c r="C240" s="121"/>
      <c r="D240" s="121"/>
      <c r="E240" s="121"/>
      <c r="F240" s="121"/>
      <c r="G240" s="121"/>
      <c r="H240" s="122">
        <f>H16</f>
        <v>84815392</v>
      </c>
      <c r="J240" s="360"/>
    </row>
    <row r="241" spans="2:8" ht="61.5" customHeight="1" thickBot="1">
      <c r="B241" s="394" t="s">
        <v>231</v>
      </c>
      <c r="C241" s="394"/>
      <c r="D241" s="394"/>
      <c r="E241" s="394"/>
      <c r="F241" s="394"/>
      <c r="G241" s="394"/>
      <c r="H241" s="328"/>
    </row>
    <row r="242" spans="2:8" ht="14.4" thickBot="1">
      <c r="B242" s="124" t="s">
        <v>31</v>
      </c>
      <c r="C242" s="125" t="s">
        <v>25</v>
      </c>
      <c r="D242" s="125" t="s">
        <v>26</v>
      </c>
      <c r="E242" s="125" t="s">
        <v>27</v>
      </c>
      <c r="F242" s="125" t="s">
        <v>28</v>
      </c>
      <c r="G242" s="125" t="s">
        <v>29</v>
      </c>
      <c r="H242" s="126" t="s">
        <v>1</v>
      </c>
    </row>
    <row r="243" spans="2:8">
      <c r="B243" s="128" t="str">
        <f>$B$32</f>
        <v>Liberal Arts</v>
      </c>
      <c r="C243" s="136">
        <f t="shared" ref="C243:G258" si="17">$H$240*IF($H$25=0,0,C$25/$H$25)*IF(C$52=0,0,C32/C$52)</f>
        <v>10963847.825966276</v>
      </c>
      <c r="D243" s="136">
        <f t="shared" si="17"/>
        <v>7022472.6252056956</v>
      </c>
      <c r="E243" s="136">
        <f t="shared" si="17"/>
        <v>1452638.7773767286</v>
      </c>
      <c r="F243" s="136">
        <f t="shared" si="17"/>
        <v>905179.98431264237</v>
      </c>
      <c r="G243" s="136">
        <f t="shared" si="17"/>
        <v>0</v>
      </c>
      <c r="H243" s="136">
        <f>SUM(C243:G243)</f>
        <v>20344139.212861344</v>
      </c>
    </row>
    <row r="244" spans="2:8">
      <c r="B244" s="128" t="str">
        <f>$B$33</f>
        <v>Science</v>
      </c>
      <c r="C244" s="139">
        <f t="shared" si="17"/>
        <v>8764203.6629690081</v>
      </c>
      <c r="D244" s="139">
        <f t="shared" si="17"/>
        <v>7982459.5410293844</v>
      </c>
      <c r="E244" s="139">
        <f t="shared" si="17"/>
        <v>887503.54331847886</v>
      </c>
      <c r="F244" s="139">
        <f t="shared" si="17"/>
        <v>1430481.8027749732</v>
      </c>
      <c r="G244" s="139">
        <f t="shared" si="17"/>
        <v>0</v>
      </c>
      <c r="H244" s="139">
        <f t="shared" ref="H244:H263" si="18">SUM(C244:G244)</f>
        <v>19064648.550091844</v>
      </c>
    </row>
    <row r="245" spans="2:8">
      <c r="B245" s="128" t="str">
        <f>$B$34</f>
        <v>Fine Arts</v>
      </c>
      <c r="C245" s="139">
        <f t="shared" si="17"/>
        <v>1312192.6414135292</v>
      </c>
      <c r="D245" s="139">
        <f t="shared" si="17"/>
        <v>518285.95468527684</v>
      </c>
      <c r="E245" s="139">
        <f t="shared" si="17"/>
        <v>36671.360838773384</v>
      </c>
      <c r="F245" s="139">
        <f t="shared" si="17"/>
        <v>789.63069291594263</v>
      </c>
      <c r="G245" s="139">
        <f t="shared" si="17"/>
        <v>0</v>
      </c>
      <c r="H245" s="139">
        <f t="shared" si="18"/>
        <v>1867939.5876304954</v>
      </c>
    </row>
    <row r="246" spans="2:8">
      <c r="B246" s="128" t="str">
        <f>$B$35</f>
        <v>Teacher Education</v>
      </c>
      <c r="C246" s="139">
        <f t="shared" si="17"/>
        <v>338581.51299087226</v>
      </c>
      <c r="D246" s="139">
        <f t="shared" si="17"/>
        <v>891079.30043024768</v>
      </c>
      <c r="E246" s="139">
        <f t="shared" si="17"/>
        <v>827464.41137918341</v>
      </c>
      <c r="F246" s="139">
        <f t="shared" si="17"/>
        <v>321116.48178581666</v>
      </c>
      <c r="G246" s="139">
        <f t="shared" si="17"/>
        <v>0</v>
      </c>
      <c r="H246" s="139">
        <f t="shared" si="18"/>
        <v>2378241.7065861202</v>
      </c>
    </row>
    <row r="247" spans="2:8">
      <c r="B247" s="128" t="str">
        <f>$B$36</f>
        <v>Agriculture</v>
      </c>
      <c r="C247" s="139">
        <f t="shared" si="17"/>
        <v>1117159.9988678028</v>
      </c>
      <c r="D247" s="139">
        <f t="shared" si="17"/>
        <v>2786510.693718317</v>
      </c>
      <c r="E247" s="139">
        <f t="shared" si="17"/>
        <v>402504.3533573086</v>
      </c>
      <c r="F247" s="139">
        <f t="shared" si="17"/>
        <v>407778.45033334132</v>
      </c>
      <c r="G247" s="139">
        <f t="shared" si="17"/>
        <v>0</v>
      </c>
      <c r="H247" s="139">
        <f t="shared" si="18"/>
        <v>4713953.4962767698</v>
      </c>
    </row>
    <row r="248" spans="2:8">
      <c r="B248" s="128" t="str">
        <f>$B$37</f>
        <v>Engineering</v>
      </c>
      <c r="C248" s="139">
        <f t="shared" si="17"/>
        <v>3924236.9612223604</v>
      </c>
      <c r="D248" s="139">
        <f t="shared" si="17"/>
        <v>10153017.961258201</v>
      </c>
      <c r="E248" s="139">
        <f t="shared" si="17"/>
        <v>2828947.0292339856</v>
      </c>
      <c r="F248" s="139">
        <f t="shared" si="17"/>
        <v>1980525.3829486701</v>
      </c>
      <c r="G248" s="139">
        <f t="shared" si="17"/>
        <v>0</v>
      </c>
      <c r="H248" s="139">
        <f t="shared" si="18"/>
        <v>18886727.334663216</v>
      </c>
    </row>
    <row r="249" spans="2:8">
      <c r="B249" s="128" t="str">
        <f>$B$38</f>
        <v>Home Economics</v>
      </c>
      <c r="C249" s="139">
        <f t="shared" si="17"/>
        <v>32063.790418522894</v>
      </c>
      <c r="D249" s="139">
        <f t="shared" si="17"/>
        <v>53489.929757465434</v>
      </c>
      <c r="E249" s="139">
        <f t="shared" si="17"/>
        <v>3207.9578092237443</v>
      </c>
      <c r="F249" s="139">
        <f t="shared" si="17"/>
        <v>592.22301968695695</v>
      </c>
      <c r="G249" s="139">
        <f t="shared" si="17"/>
        <v>0</v>
      </c>
      <c r="H249" s="139">
        <f t="shared" si="18"/>
        <v>89353.901004899046</v>
      </c>
    </row>
    <row r="250" spans="2:8">
      <c r="B250" s="128" t="str">
        <f>$B$39</f>
        <v>Law</v>
      </c>
      <c r="C250" s="139">
        <f t="shared" si="17"/>
        <v>0</v>
      </c>
      <c r="D250" s="139">
        <f t="shared" si="17"/>
        <v>0</v>
      </c>
      <c r="E250" s="139">
        <f t="shared" si="17"/>
        <v>0</v>
      </c>
      <c r="F250" s="139">
        <f t="shared" si="17"/>
        <v>0</v>
      </c>
      <c r="G250" s="139">
        <f t="shared" si="17"/>
        <v>770048.06072678545</v>
      </c>
      <c r="H250" s="139">
        <f t="shared" si="18"/>
        <v>770048.06072678545</v>
      </c>
    </row>
    <row r="251" spans="2:8">
      <c r="B251" s="128" t="str">
        <f>$B$40</f>
        <v>Social Service</v>
      </c>
      <c r="C251" s="139">
        <f t="shared" si="17"/>
        <v>0</v>
      </c>
      <c r="D251" s="139">
        <f t="shared" si="17"/>
        <v>0</v>
      </c>
      <c r="E251" s="139">
        <f t="shared" si="17"/>
        <v>0</v>
      </c>
      <c r="F251" s="139">
        <f t="shared" si="17"/>
        <v>0</v>
      </c>
      <c r="G251" s="139">
        <f t="shared" si="17"/>
        <v>0</v>
      </c>
      <c r="H251" s="139">
        <f t="shared" si="18"/>
        <v>0</v>
      </c>
    </row>
    <row r="252" spans="2:8">
      <c r="B252" s="128" t="str">
        <f>$B$41</f>
        <v>Library Science</v>
      </c>
      <c r="C252" s="139">
        <f t="shared" si="17"/>
        <v>2498.4771754693165</v>
      </c>
      <c r="D252" s="139">
        <f t="shared" si="17"/>
        <v>3398.1837728272158</v>
      </c>
      <c r="E252" s="139">
        <f t="shared" si="17"/>
        <v>0</v>
      </c>
      <c r="F252" s="139">
        <f t="shared" si="17"/>
        <v>0</v>
      </c>
      <c r="G252" s="139">
        <f t="shared" si="17"/>
        <v>0</v>
      </c>
      <c r="H252" s="139">
        <f t="shared" si="18"/>
        <v>5896.6609482965323</v>
      </c>
    </row>
    <row r="253" spans="2:8">
      <c r="B253" s="128" t="str">
        <f>$B$42</f>
        <v>Veterinary Science</v>
      </c>
      <c r="C253" s="139">
        <f t="shared" si="17"/>
        <v>0</v>
      </c>
      <c r="D253" s="139">
        <f t="shared" si="17"/>
        <v>0</v>
      </c>
      <c r="E253" s="139">
        <f t="shared" si="17"/>
        <v>0</v>
      </c>
      <c r="F253" s="139">
        <f t="shared" si="17"/>
        <v>0</v>
      </c>
      <c r="G253" s="139">
        <f t="shared" si="17"/>
        <v>738619.99262108083</v>
      </c>
      <c r="H253" s="139">
        <f t="shared" si="18"/>
        <v>738619.99262108083</v>
      </c>
    </row>
    <row r="254" spans="2:8">
      <c r="B254" s="128" t="str">
        <f>$B$43</f>
        <v>Vocational Training</v>
      </c>
      <c r="C254" s="139">
        <f t="shared" si="17"/>
        <v>0</v>
      </c>
      <c r="D254" s="139">
        <f t="shared" si="17"/>
        <v>0</v>
      </c>
      <c r="E254" s="139">
        <f t="shared" si="17"/>
        <v>0</v>
      </c>
      <c r="F254" s="139">
        <f t="shared" si="17"/>
        <v>0</v>
      </c>
      <c r="G254" s="139">
        <f t="shared" si="17"/>
        <v>0</v>
      </c>
      <c r="H254" s="139">
        <f t="shared" si="18"/>
        <v>0</v>
      </c>
    </row>
    <row r="255" spans="2:8">
      <c r="B255" s="128" t="str">
        <f>$B$44</f>
        <v>Physical Training</v>
      </c>
      <c r="C255" s="139">
        <f t="shared" si="17"/>
        <v>0</v>
      </c>
      <c r="D255" s="139">
        <f t="shared" si="17"/>
        <v>0</v>
      </c>
      <c r="E255" s="139">
        <f t="shared" si="17"/>
        <v>0</v>
      </c>
      <c r="F255" s="139">
        <f t="shared" si="17"/>
        <v>0</v>
      </c>
      <c r="G255" s="139">
        <f t="shared" si="17"/>
        <v>0</v>
      </c>
      <c r="H255" s="139">
        <f t="shared" si="18"/>
        <v>0</v>
      </c>
    </row>
    <row r="256" spans="2:8">
      <c r="B256" s="128" t="str">
        <f>$B$45</f>
        <v>Health Services</v>
      </c>
      <c r="C256" s="139">
        <f t="shared" si="17"/>
        <v>516351.94959699205</v>
      </c>
      <c r="D256" s="139">
        <f t="shared" si="17"/>
        <v>691719.1857577177</v>
      </c>
      <c r="E256" s="139">
        <f t="shared" si="17"/>
        <v>45917.827465359485</v>
      </c>
      <c r="F256" s="139">
        <f t="shared" si="17"/>
        <v>24149.538691679249</v>
      </c>
      <c r="G256" s="139">
        <f t="shared" si="17"/>
        <v>0</v>
      </c>
      <c r="H256" s="139">
        <f t="shared" si="18"/>
        <v>1278138.5015117486</v>
      </c>
    </row>
    <row r="257" spans="2:10">
      <c r="B257" s="128" t="str">
        <f>$B$46</f>
        <v>Pharmacy</v>
      </c>
      <c r="C257" s="139">
        <f t="shared" si="17"/>
        <v>0</v>
      </c>
      <c r="D257" s="139">
        <f t="shared" si="17"/>
        <v>0</v>
      </c>
      <c r="E257" s="139">
        <f t="shared" si="17"/>
        <v>0</v>
      </c>
      <c r="F257" s="139">
        <f t="shared" si="17"/>
        <v>0</v>
      </c>
      <c r="G257" s="139">
        <f t="shared" si="17"/>
        <v>0</v>
      </c>
      <c r="H257" s="139">
        <f t="shared" si="18"/>
        <v>0</v>
      </c>
    </row>
    <row r="258" spans="2:10">
      <c r="B258" s="128" t="str">
        <f>$B$47</f>
        <v>Business Administration</v>
      </c>
      <c r="C258" s="139">
        <f t="shared" si="17"/>
        <v>1842513.3497642814</v>
      </c>
      <c r="D258" s="139">
        <f t="shared" si="17"/>
        <v>7264561.7543550702</v>
      </c>
      <c r="E258" s="139">
        <f t="shared" si="17"/>
        <v>2153577.5586921163</v>
      </c>
      <c r="F258" s="139">
        <f t="shared" si="17"/>
        <v>161545.27925905326</v>
      </c>
      <c r="G258" s="139">
        <f t="shared" si="17"/>
        <v>0</v>
      </c>
      <c r="H258" s="139">
        <f t="shared" si="18"/>
        <v>11422197.942070521</v>
      </c>
    </row>
    <row r="259" spans="2:10">
      <c r="B259" s="128" t="str">
        <f>$B$48</f>
        <v>Optometry</v>
      </c>
      <c r="C259" s="139">
        <f t="shared" ref="C259:G262" si="19">$H$240*IF($H$25=0,0,C$25/$H$25)*IF(C$52=0,0,C48/C$52)</f>
        <v>0</v>
      </c>
      <c r="D259" s="139">
        <f t="shared" si="19"/>
        <v>0</v>
      </c>
      <c r="E259" s="139">
        <f t="shared" si="19"/>
        <v>0</v>
      </c>
      <c r="F259" s="139">
        <f t="shared" si="19"/>
        <v>0</v>
      </c>
      <c r="G259" s="139">
        <f t="shared" si="19"/>
        <v>0</v>
      </c>
      <c r="H259" s="139">
        <f t="shared" si="18"/>
        <v>0</v>
      </c>
    </row>
    <row r="260" spans="2:10">
      <c r="B260" s="128" t="str">
        <f>$B$49</f>
        <v>Teacher Ed-Practice Teaching</v>
      </c>
      <c r="C260" s="139">
        <f t="shared" si="19"/>
        <v>0</v>
      </c>
      <c r="D260" s="139">
        <f t="shared" si="19"/>
        <v>202003.14649584008</v>
      </c>
      <c r="E260" s="139">
        <f t="shared" si="19"/>
        <v>0</v>
      </c>
      <c r="F260" s="139">
        <f t="shared" si="19"/>
        <v>0</v>
      </c>
      <c r="G260" s="139">
        <f t="shared" si="19"/>
        <v>0</v>
      </c>
      <c r="H260" s="139">
        <f t="shared" si="18"/>
        <v>202003.14649584008</v>
      </c>
    </row>
    <row r="261" spans="2:10">
      <c r="B261" s="128" t="str">
        <f>$B$50</f>
        <v>Technology</v>
      </c>
      <c r="C261" s="139">
        <f t="shared" si="19"/>
        <v>631698.31253115879</v>
      </c>
      <c r="D261" s="139">
        <f t="shared" si="19"/>
        <v>2209763.3922745869</v>
      </c>
      <c r="E261" s="139">
        <f t="shared" si="19"/>
        <v>208139.85079845824</v>
      </c>
      <c r="F261" s="139">
        <f t="shared" si="19"/>
        <v>3882.350906836718</v>
      </c>
      <c r="G261" s="139">
        <f t="shared" si="19"/>
        <v>0</v>
      </c>
      <c r="H261" s="139">
        <f t="shared" si="18"/>
        <v>3053483.9065110409</v>
      </c>
    </row>
    <row r="262" spans="2:10">
      <c r="B262" s="128" t="str">
        <f>$B$51</f>
        <v>Nursing</v>
      </c>
      <c r="C262" s="139">
        <f t="shared" si="19"/>
        <v>0</v>
      </c>
      <c r="D262" s="139">
        <f t="shared" si="19"/>
        <v>0</v>
      </c>
      <c r="E262" s="139">
        <f t="shared" si="19"/>
        <v>0</v>
      </c>
      <c r="F262" s="139">
        <f t="shared" si="19"/>
        <v>0</v>
      </c>
      <c r="G262" s="139">
        <f t="shared" si="19"/>
        <v>0</v>
      </c>
      <c r="H262" s="139">
        <f t="shared" si="18"/>
        <v>0</v>
      </c>
    </row>
    <row r="263" spans="2:10">
      <c r="B263" s="131" t="str">
        <f>$B$52</f>
        <v>Totals</v>
      </c>
      <c r="C263" s="136">
        <f>SUM(C243:C262)</f>
        <v>29445348.482916277</v>
      </c>
      <c r="D263" s="136">
        <f>SUM(D243:D262)</f>
        <v>39778761.668740638</v>
      </c>
      <c r="E263" s="136">
        <f>SUM(E243:E262)</f>
        <v>8846572.6702696159</v>
      </c>
      <c r="F263" s="136">
        <f>SUM(F243:F262)</f>
        <v>5236041.1247256147</v>
      </c>
      <c r="G263" s="136">
        <f>SUM(G243:G262)</f>
        <v>1508668.0533478663</v>
      </c>
      <c r="H263" s="136">
        <f t="shared" si="18"/>
        <v>84815392.000000015</v>
      </c>
      <c r="I263" s="351"/>
    </row>
    <row r="264" spans="2:10">
      <c r="B264" s="401"/>
      <c r="C264" s="401"/>
      <c r="D264" s="401"/>
      <c r="E264" s="401"/>
      <c r="F264" s="401"/>
      <c r="G264" s="401"/>
      <c r="H264" s="402"/>
      <c r="I264" s="352"/>
    </row>
    <row r="265" spans="2:10">
      <c r="B265" s="120" t="s">
        <v>232</v>
      </c>
      <c r="C265" s="121"/>
      <c r="D265" s="121"/>
      <c r="E265" s="121"/>
      <c r="F265" s="121"/>
      <c r="G265" s="121"/>
      <c r="H265" s="122"/>
      <c r="J265" s="360"/>
    </row>
    <row r="266" spans="2:10" ht="45" customHeight="1" thickBot="1">
      <c r="B266" s="382" t="s">
        <v>233</v>
      </c>
      <c r="C266" s="382"/>
      <c r="D266" s="382"/>
      <c r="E266" s="382"/>
      <c r="F266" s="382"/>
      <c r="G266" s="382"/>
      <c r="H266" s="382"/>
    </row>
    <row r="267" spans="2:10" ht="14.4" thickBot="1">
      <c r="B267" s="124" t="s">
        <v>31</v>
      </c>
      <c r="C267" s="125" t="s">
        <v>25</v>
      </c>
      <c r="D267" s="125" t="s">
        <v>26</v>
      </c>
      <c r="E267" s="125" t="s">
        <v>27</v>
      </c>
      <c r="F267" s="125" t="s">
        <v>28</v>
      </c>
      <c r="G267" s="125" t="s">
        <v>29</v>
      </c>
      <c r="H267" s="126" t="s">
        <v>1</v>
      </c>
    </row>
    <row r="268" spans="2:10">
      <c r="B268" s="128" t="str">
        <f>$B$32</f>
        <v>Liberal Arts</v>
      </c>
      <c r="C268" s="136">
        <f t="shared" ref="C268:G283" si="20">C243+C218+C193+C168+C116</f>
        <v>62495438.289884746</v>
      </c>
      <c r="D268" s="136">
        <f t="shared" si="20"/>
        <v>57879167.447747841</v>
      </c>
      <c r="E268" s="136">
        <f t="shared" si="20"/>
        <v>40609900.140012562</v>
      </c>
      <c r="F268" s="136">
        <f t="shared" si="20"/>
        <v>95848964.230770528</v>
      </c>
      <c r="G268" s="136">
        <f t="shared" si="20"/>
        <v>0</v>
      </c>
      <c r="H268" s="136">
        <f>SUM(C268:G268)</f>
        <v>256833470.10841566</v>
      </c>
    </row>
    <row r="269" spans="2:10">
      <c r="B269" s="128" t="str">
        <f>$B$33</f>
        <v>Science</v>
      </c>
      <c r="C269" s="139">
        <f t="shared" si="20"/>
        <v>52923880.894332789</v>
      </c>
      <c r="D269" s="139">
        <f t="shared" si="20"/>
        <v>77047528.893131495</v>
      </c>
      <c r="E269" s="139">
        <f t="shared" si="20"/>
        <v>49479356.619194016</v>
      </c>
      <c r="F269" s="139">
        <f t="shared" si="20"/>
        <v>122293850.09867977</v>
      </c>
      <c r="G269" s="139">
        <f t="shared" si="20"/>
        <v>0</v>
      </c>
      <c r="H269" s="139">
        <f t="shared" ref="H269:H288" si="21">SUM(C269:G269)</f>
        <v>301744616.50533807</v>
      </c>
    </row>
    <row r="270" spans="2:10">
      <c r="B270" s="128" t="str">
        <f>$B$34</f>
        <v>Fine Arts</v>
      </c>
      <c r="C270" s="139">
        <f t="shared" si="20"/>
        <v>6197237.65687708</v>
      </c>
      <c r="D270" s="139">
        <f t="shared" si="20"/>
        <v>4709781.4771952834</v>
      </c>
      <c r="E270" s="139">
        <f t="shared" si="20"/>
        <v>5235913.5824313639</v>
      </c>
      <c r="F270" s="139">
        <f t="shared" si="20"/>
        <v>63102.180134266018</v>
      </c>
      <c r="G270" s="139">
        <f t="shared" si="20"/>
        <v>0</v>
      </c>
      <c r="H270" s="139">
        <f t="shared" si="21"/>
        <v>16206034.896637995</v>
      </c>
    </row>
    <row r="271" spans="2:10">
      <c r="B271" s="128" t="str">
        <f>$B$35</f>
        <v>Teacher Education</v>
      </c>
      <c r="C271" s="139">
        <f t="shared" si="20"/>
        <v>2207968.4172964515</v>
      </c>
      <c r="D271" s="139">
        <f t="shared" si="20"/>
        <v>5630856.5737346085</v>
      </c>
      <c r="E271" s="139">
        <f t="shared" si="20"/>
        <v>10529956.272348324</v>
      </c>
      <c r="F271" s="139">
        <f t="shared" si="20"/>
        <v>18789271.294118937</v>
      </c>
      <c r="G271" s="139">
        <f t="shared" si="20"/>
        <v>0</v>
      </c>
      <c r="H271" s="139">
        <f t="shared" si="21"/>
        <v>37158052.557498321</v>
      </c>
    </row>
    <row r="272" spans="2:10">
      <c r="B272" s="128" t="str">
        <f>$B$36</f>
        <v>Agriculture</v>
      </c>
      <c r="C272" s="139">
        <f t="shared" si="20"/>
        <v>6706353.9581682011</v>
      </c>
      <c r="D272" s="139">
        <f t="shared" si="20"/>
        <v>22287893.033109166</v>
      </c>
      <c r="E272" s="139">
        <f t="shared" si="20"/>
        <v>18744471.262789711</v>
      </c>
      <c r="F272" s="139">
        <f t="shared" si="20"/>
        <v>22912111.666727401</v>
      </c>
      <c r="G272" s="139">
        <f t="shared" si="20"/>
        <v>0</v>
      </c>
      <c r="H272" s="139">
        <f t="shared" si="21"/>
        <v>70650829.920794487</v>
      </c>
    </row>
    <row r="273" spans="2:10">
      <c r="B273" s="128" t="str">
        <f>$B$37</f>
        <v>Engineering</v>
      </c>
      <c r="C273" s="139">
        <f t="shared" si="20"/>
        <v>33893495.779161073</v>
      </c>
      <c r="D273" s="139">
        <f t="shared" si="20"/>
        <v>105749065.32143252</v>
      </c>
      <c r="E273" s="139">
        <f t="shared" si="20"/>
        <v>94537622.011973679</v>
      </c>
      <c r="F273" s="139">
        <f t="shared" si="20"/>
        <v>132052536.88628179</v>
      </c>
      <c r="G273" s="139">
        <f t="shared" si="20"/>
        <v>0</v>
      </c>
      <c r="H273" s="139">
        <f t="shared" si="21"/>
        <v>366232719.99884903</v>
      </c>
    </row>
    <row r="274" spans="2:10">
      <c r="B274" s="128" t="str">
        <f>$B$38</f>
        <v>Home Economics</v>
      </c>
      <c r="C274" s="139">
        <f t="shared" si="20"/>
        <v>358475.71060998208</v>
      </c>
      <c r="D274" s="139">
        <f t="shared" si="20"/>
        <v>492249.39393422048</v>
      </c>
      <c r="E274" s="139">
        <f t="shared" si="20"/>
        <v>41756.573240901533</v>
      </c>
      <c r="F274" s="139">
        <f t="shared" si="20"/>
        <v>10772.912346787534</v>
      </c>
      <c r="G274" s="139">
        <f t="shared" si="20"/>
        <v>0</v>
      </c>
      <c r="H274" s="139">
        <f t="shared" si="21"/>
        <v>903254.59013189166</v>
      </c>
    </row>
    <row r="275" spans="2:10">
      <c r="B275" s="128" t="str">
        <f>$B$39</f>
        <v>Law</v>
      </c>
      <c r="C275" s="139">
        <f t="shared" si="20"/>
        <v>0</v>
      </c>
      <c r="D275" s="139">
        <f t="shared" si="20"/>
        <v>0</v>
      </c>
      <c r="E275" s="139">
        <f t="shared" si="20"/>
        <v>0</v>
      </c>
      <c r="F275" s="139">
        <f t="shared" si="20"/>
        <v>0</v>
      </c>
      <c r="G275" s="139">
        <f t="shared" si="20"/>
        <v>34312801.285839632</v>
      </c>
      <c r="H275" s="139">
        <f t="shared" si="21"/>
        <v>34312801.285839632</v>
      </c>
    </row>
    <row r="276" spans="2:10">
      <c r="B276" s="128" t="str">
        <f>$B$40</f>
        <v>Social Service</v>
      </c>
      <c r="C276" s="139">
        <f t="shared" si="20"/>
        <v>0</v>
      </c>
      <c r="D276" s="139">
        <f t="shared" si="20"/>
        <v>0</v>
      </c>
      <c r="E276" s="139">
        <f t="shared" si="20"/>
        <v>0</v>
      </c>
      <c r="F276" s="139">
        <f t="shared" si="20"/>
        <v>0</v>
      </c>
      <c r="G276" s="139">
        <f t="shared" si="20"/>
        <v>0</v>
      </c>
      <c r="H276" s="139">
        <f t="shared" si="21"/>
        <v>0</v>
      </c>
    </row>
    <row r="277" spans="2:10">
      <c r="B277" s="128" t="str">
        <f>$B$41</f>
        <v>Library Science</v>
      </c>
      <c r="C277" s="139">
        <f t="shared" si="20"/>
        <v>56444.650228045808</v>
      </c>
      <c r="D277" s="139">
        <f t="shared" si="20"/>
        <v>41087.093427467407</v>
      </c>
      <c r="E277" s="139">
        <f t="shared" si="20"/>
        <v>0</v>
      </c>
      <c r="F277" s="139">
        <f t="shared" si="20"/>
        <v>0</v>
      </c>
      <c r="G277" s="139">
        <f t="shared" si="20"/>
        <v>0</v>
      </c>
      <c r="H277" s="139">
        <f t="shared" si="21"/>
        <v>97531.743655513215</v>
      </c>
    </row>
    <row r="278" spans="2:10">
      <c r="B278" s="128" t="str">
        <f>$B$42</f>
        <v>Veterinary Science</v>
      </c>
      <c r="C278" s="139">
        <f t="shared" si="20"/>
        <v>0</v>
      </c>
      <c r="D278" s="139">
        <f t="shared" si="20"/>
        <v>0</v>
      </c>
      <c r="E278" s="139">
        <f t="shared" si="20"/>
        <v>0</v>
      </c>
      <c r="F278" s="139">
        <f t="shared" si="20"/>
        <v>0</v>
      </c>
      <c r="G278" s="139">
        <f t="shared" si="20"/>
        <v>98778242.399419636</v>
      </c>
      <c r="H278" s="139">
        <f t="shared" si="21"/>
        <v>98778242.399419636</v>
      </c>
    </row>
    <row r="279" spans="2:10">
      <c r="B279" s="128" t="str">
        <f>$B$43</f>
        <v>Vocational Training</v>
      </c>
      <c r="C279" s="139">
        <f t="shared" si="20"/>
        <v>0</v>
      </c>
      <c r="D279" s="139">
        <f t="shared" si="20"/>
        <v>0</v>
      </c>
      <c r="E279" s="139">
        <f t="shared" si="20"/>
        <v>0</v>
      </c>
      <c r="F279" s="139">
        <f t="shared" si="20"/>
        <v>0</v>
      </c>
      <c r="G279" s="139">
        <f t="shared" si="20"/>
        <v>0</v>
      </c>
      <c r="H279" s="139">
        <f t="shared" si="21"/>
        <v>0</v>
      </c>
    </row>
    <row r="280" spans="2:10">
      <c r="B280" s="128" t="str">
        <f>$B$44</f>
        <v>Physical Training</v>
      </c>
      <c r="C280" s="139">
        <f t="shared" si="20"/>
        <v>0</v>
      </c>
      <c r="D280" s="139">
        <f t="shared" si="20"/>
        <v>0</v>
      </c>
      <c r="E280" s="139">
        <f t="shared" si="20"/>
        <v>0</v>
      </c>
      <c r="F280" s="139">
        <f t="shared" si="20"/>
        <v>0</v>
      </c>
      <c r="G280" s="139">
        <f t="shared" si="20"/>
        <v>0</v>
      </c>
      <c r="H280" s="139">
        <f t="shared" si="21"/>
        <v>0</v>
      </c>
    </row>
    <row r="281" spans="2:10">
      <c r="B281" s="128" t="str">
        <f>$B$45</f>
        <v>Health Services</v>
      </c>
      <c r="C281" s="139">
        <f t="shared" si="20"/>
        <v>5502021.9223415675</v>
      </c>
      <c r="D281" s="139">
        <f t="shared" si="20"/>
        <v>4939811.8759121913</v>
      </c>
      <c r="E281" s="139">
        <f t="shared" si="20"/>
        <v>1677881.6983679328</v>
      </c>
      <c r="F281" s="139">
        <f t="shared" si="20"/>
        <v>805094.28078762908</v>
      </c>
      <c r="G281" s="139">
        <f t="shared" si="20"/>
        <v>0</v>
      </c>
      <c r="H281" s="139">
        <f t="shared" si="21"/>
        <v>12924809.777409323</v>
      </c>
    </row>
    <row r="282" spans="2:10">
      <c r="B282" s="128" t="str">
        <f>$B$46</f>
        <v>Pharmacy</v>
      </c>
      <c r="C282" s="139">
        <f t="shared" si="20"/>
        <v>0</v>
      </c>
      <c r="D282" s="139">
        <f t="shared" si="20"/>
        <v>0</v>
      </c>
      <c r="E282" s="139">
        <f t="shared" si="20"/>
        <v>0</v>
      </c>
      <c r="F282" s="139">
        <f t="shared" si="20"/>
        <v>0</v>
      </c>
      <c r="G282" s="139">
        <f t="shared" si="20"/>
        <v>0</v>
      </c>
      <c r="H282" s="139">
        <f t="shared" si="21"/>
        <v>0</v>
      </c>
    </row>
    <row r="283" spans="2:10">
      <c r="B283" s="128" t="str">
        <f>$B$47</f>
        <v>Business Administration</v>
      </c>
      <c r="C283" s="139">
        <f t="shared" si="20"/>
        <v>9182084.5134582333</v>
      </c>
      <c r="D283" s="139">
        <f t="shared" si="20"/>
        <v>55713913.745192133</v>
      </c>
      <c r="E283" s="139">
        <f t="shared" si="20"/>
        <v>43656344.99607867</v>
      </c>
      <c r="F283" s="139">
        <f t="shared" si="20"/>
        <v>29376446.576158702</v>
      </c>
      <c r="G283" s="139">
        <f t="shared" si="20"/>
        <v>0</v>
      </c>
      <c r="H283" s="139">
        <f t="shared" si="21"/>
        <v>137928789.83088773</v>
      </c>
    </row>
    <row r="284" spans="2:10">
      <c r="B284" s="128" t="str">
        <f>$B$48</f>
        <v>Optometry</v>
      </c>
      <c r="C284" s="139">
        <f t="shared" ref="C284:G287" si="22">C259+C234+C209+C184+C132</f>
        <v>0</v>
      </c>
      <c r="D284" s="139">
        <f t="shared" si="22"/>
        <v>0</v>
      </c>
      <c r="E284" s="139">
        <f t="shared" si="22"/>
        <v>0</v>
      </c>
      <c r="F284" s="139">
        <f t="shared" si="22"/>
        <v>0</v>
      </c>
      <c r="G284" s="139">
        <f t="shared" si="22"/>
        <v>0</v>
      </c>
      <c r="H284" s="139">
        <f t="shared" si="21"/>
        <v>0</v>
      </c>
    </row>
    <row r="285" spans="2:10">
      <c r="B285" s="128" t="str">
        <f>$B$49</f>
        <v>Teacher Ed-Practice Teaching</v>
      </c>
      <c r="C285" s="139">
        <f t="shared" si="22"/>
        <v>0</v>
      </c>
      <c r="D285" s="139">
        <f t="shared" si="22"/>
        <v>1673900.0822365778</v>
      </c>
      <c r="E285" s="139">
        <f t="shared" si="22"/>
        <v>0</v>
      </c>
      <c r="F285" s="139">
        <f t="shared" si="22"/>
        <v>0</v>
      </c>
      <c r="G285" s="139">
        <f t="shared" si="22"/>
        <v>0</v>
      </c>
      <c r="H285" s="139">
        <f t="shared" si="21"/>
        <v>1673900.0822365778</v>
      </c>
    </row>
    <row r="286" spans="2:10">
      <c r="B286" s="128" t="str">
        <f>$B$50</f>
        <v>Technology</v>
      </c>
      <c r="C286" s="139">
        <f t="shared" si="22"/>
        <v>6723575.2881663535</v>
      </c>
      <c r="D286" s="139">
        <f t="shared" si="22"/>
        <v>21259711.900596734</v>
      </c>
      <c r="E286" s="139">
        <f t="shared" si="22"/>
        <v>15075145.526493981</v>
      </c>
      <c r="F286" s="139">
        <f t="shared" si="22"/>
        <v>582193.58762831835</v>
      </c>
      <c r="G286" s="139">
        <f t="shared" si="22"/>
        <v>0</v>
      </c>
      <c r="H286" s="139">
        <f t="shared" si="21"/>
        <v>43640626.302885391</v>
      </c>
    </row>
    <row r="287" spans="2:10">
      <c r="B287" s="128" t="str">
        <f>$B$51</f>
        <v>Nursing</v>
      </c>
      <c r="C287" s="139">
        <f t="shared" si="22"/>
        <v>0</v>
      </c>
      <c r="D287" s="139">
        <f t="shared" si="22"/>
        <v>0</v>
      </c>
      <c r="E287" s="139">
        <f t="shared" si="22"/>
        <v>0</v>
      </c>
      <c r="F287" s="139">
        <f t="shared" si="22"/>
        <v>0</v>
      </c>
      <c r="G287" s="139">
        <f t="shared" si="22"/>
        <v>0</v>
      </c>
      <c r="H287" s="139">
        <f t="shared" si="21"/>
        <v>0</v>
      </c>
    </row>
    <row r="288" spans="2:10">
      <c r="B288" s="131" t="str">
        <f>$B$52</f>
        <v>Totals</v>
      </c>
      <c r="C288" s="136">
        <f>SUM(C268:C287)</f>
        <v>186246977.0805245</v>
      </c>
      <c r="D288" s="136">
        <f>SUM(D268:D287)</f>
        <v>357424966.83765024</v>
      </c>
      <c r="E288" s="136">
        <f>SUM(E268:E287)</f>
        <v>279588348.68293113</v>
      </c>
      <c r="F288" s="136">
        <f>SUM(F268:F287)</f>
        <v>422734343.71363413</v>
      </c>
      <c r="G288" s="136">
        <f>SUM(G268:G287)</f>
        <v>133091043.68525927</v>
      </c>
      <c r="H288" s="136">
        <f t="shared" si="21"/>
        <v>1379085679.9999995</v>
      </c>
      <c r="I288" s="353"/>
      <c r="J288" s="140"/>
    </row>
    <row r="289" spans="2:10">
      <c r="H289" s="140"/>
    </row>
    <row r="290" spans="2:10">
      <c r="B290" s="120" t="s">
        <v>222</v>
      </c>
      <c r="C290" s="121"/>
      <c r="D290" s="121"/>
      <c r="E290" s="121"/>
      <c r="F290" s="121"/>
      <c r="G290" s="121"/>
      <c r="H290" s="122"/>
      <c r="J290" s="360"/>
    </row>
    <row r="291" spans="2:10" ht="30" customHeight="1" thickBot="1">
      <c r="B291" s="382" t="s">
        <v>234</v>
      </c>
      <c r="C291" s="382"/>
      <c r="D291" s="382"/>
      <c r="E291" s="382"/>
      <c r="F291" s="382"/>
      <c r="G291" s="382"/>
      <c r="H291" s="382"/>
    </row>
    <row r="292" spans="2:10" ht="14.4" thickBot="1">
      <c r="B292" s="124" t="s">
        <v>31</v>
      </c>
      <c r="C292" s="125" t="s">
        <v>25</v>
      </c>
      <c r="D292" s="125" t="s">
        <v>26</v>
      </c>
      <c r="E292" s="125" t="s">
        <v>27</v>
      </c>
      <c r="F292" s="125" t="s">
        <v>28</v>
      </c>
      <c r="G292" s="125" t="s">
        <v>29</v>
      </c>
      <c r="H292" s="126" t="s">
        <v>1</v>
      </c>
    </row>
    <row r="293" spans="2:10">
      <c r="B293" s="128" t="str">
        <f>$B$32</f>
        <v>Liberal Arts</v>
      </c>
      <c r="C293" s="134">
        <f t="shared" ref="C293:H308" si="23">IF(C32=0,0,C268/C32)</f>
        <v>215.78277302789414</v>
      </c>
      <c r="D293" s="134">
        <f t="shared" si="23"/>
        <v>518.66306531545729</v>
      </c>
      <c r="E293" s="134">
        <f t="shared" si="23"/>
        <v>1758.4610782026743</v>
      </c>
      <c r="F293" s="134">
        <f t="shared" si="23"/>
        <v>6967.7932706288539</v>
      </c>
      <c r="G293" s="135">
        <f t="shared" si="23"/>
        <v>0</v>
      </c>
      <c r="H293" s="136">
        <f t="shared" si="23"/>
        <v>586.2907790131959</v>
      </c>
    </row>
    <row r="294" spans="2:10">
      <c r="B294" s="128" t="str">
        <f>$B$33</f>
        <v>Science</v>
      </c>
      <c r="C294" s="137">
        <f t="shared" si="23"/>
        <v>228.5970770673853</v>
      </c>
      <c r="D294" s="137">
        <f t="shared" si="23"/>
        <v>607.40042328717425</v>
      </c>
      <c r="E294" s="137">
        <f t="shared" si="23"/>
        <v>3506.8114829862161</v>
      </c>
      <c r="F294" s="137">
        <f t="shared" si="23"/>
        <v>5625.550857844416</v>
      </c>
      <c r="G294" s="138">
        <f t="shared" si="23"/>
        <v>0</v>
      </c>
      <c r="H294" s="139">
        <f t="shared" si="23"/>
        <v>765.43644989780375</v>
      </c>
    </row>
    <row r="295" spans="2:10">
      <c r="B295" s="128" t="str">
        <f>$B$34</f>
        <v>Fine Arts</v>
      </c>
      <c r="C295" s="137">
        <f t="shared" si="23"/>
        <v>178.78538086366098</v>
      </c>
      <c r="D295" s="137">
        <f t="shared" si="23"/>
        <v>571.85302054338069</v>
      </c>
      <c r="E295" s="137">
        <f t="shared" si="23"/>
        <v>8980.983846365978</v>
      </c>
      <c r="F295" s="137">
        <f t="shared" si="23"/>
        <v>5258.5150111888352</v>
      </c>
      <c r="G295" s="138">
        <f t="shared" si="23"/>
        <v>0</v>
      </c>
      <c r="H295" s="139">
        <f t="shared" si="23"/>
        <v>372.60392000363254</v>
      </c>
    </row>
    <row r="296" spans="2:10">
      <c r="B296" s="128" t="str">
        <f>$B$35</f>
        <v>Teacher Education</v>
      </c>
      <c r="C296" s="137">
        <f t="shared" si="23"/>
        <v>246.86587849915603</v>
      </c>
      <c r="D296" s="137">
        <f t="shared" si="23"/>
        <v>397.65936255187916</v>
      </c>
      <c r="E296" s="137">
        <f t="shared" si="23"/>
        <v>800.4527763092608</v>
      </c>
      <c r="F296" s="137">
        <f t="shared" si="23"/>
        <v>3850.2605110899462</v>
      </c>
      <c r="G296" s="138">
        <f t="shared" si="23"/>
        <v>0</v>
      </c>
      <c r="H296" s="139">
        <f t="shared" si="23"/>
        <v>903.23178875272424</v>
      </c>
    </row>
    <row r="297" spans="2:10">
      <c r="B297" s="128" t="str">
        <f>$B$36</f>
        <v>Agriculture</v>
      </c>
      <c r="C297" s="137">
        <f t="shared" si="23"/>
        <v>227.24929545485421</v>
      </c>
      <c r="D297" s="137">
        <f t="shared" si="23"/>
        <v>503.33995106389261</v>
      </c>
      <c r="E297" s="137">
        <f t="shared" si="23"/>
        <v>2929.2813350194897</v>
      </c>
      <c r="F297" s="137">
        <f t="shared" si="23"/>
        <v>3697.290893452865</v>
      </c>
      <c r="G297" s="138">
        <f t="shared" si="23"/>
        <v>0</v>
      </c>
      <c r="H297" s="139">
        <f t="shared" si="23"/>
        <v>817.84099367722558</v>
      </c>
    </row>
    <row r="298" spans="2:10">
      <c r="B298" s="128" t="str">
        <f>$B$37</f>
        <v>Engineering</v>
      </c>
      <c r="C298" s="137">
        <f t="shared" si="23"/>
        <v>326.95846906959162</v>
      </c>
      <c r="D298" s="137">
        <f t="shared" si="23"/>
        <v>655.442328755625</v>
      </c>
      <c r="E298" s="137">
        <f t="shared" si="23"/>
        <v>2102.027193453484</v>
      </c>
      <c r="F298" s="137">
        <f t="shared" si="23"/>
        <v>4387.4189941617979</v>
      </c>
      <c r="G298" s="138">
        <f t="shared" si="23"/>
        <v>0</v>
      </c>
      <c r="H298" s="139">
        <f t="shared" si="23"/>
        <v>1076.9159201378784</v>
      </c>
    </row>
    <row r="299" spans="2:10">
      <c r="B299" s="128" t="str">
        <f>$B$38</f>
        <v>Home Economics</v>
      </c>
      <c r="C299" s="137">
        <f t="shared" si="23"/>
        <v>423.22988265641334</v>
      </c>
      <c r="D299" s="137">
        <f t="shared" si="23"/>
        <v>579.11693404025937</v>
      </c>
      <c r="E299" s="137">
        <f t="shared" si="23"/>
        <v>818.75633805689279</v>
      </c>
      <c r="F299" s="137">
        <f t="shared" si="23"/>
        <v>1196.9902607541705</v>
      </c>
      <c r="G299" s="138">
        <f t="shared" si="23"/>
        <v>0</v>
      </c>
      <c r="H299" s="139">
        <f t="shared" si="23"/>
        <v>514.08912358104249</v>
      </c>
    </row>
    <row r="300" spans="2:10">
      <c r="B300" s="128" t="str">
        <f>$B$39</f>
        <v>Law</v>
      </c>
      <c r="C300" s="137">
        <f t="shared" si="23"/>
        <v>0</v>
      </c>
      <c r="D300" s="137">
        <f t="shared" si="23"/>
        <v>0</v>
      </c>
      <c r="E300" s="137">
        <f t="shared" si="23"/>
        <v>0</v>
      </c>
      <c r="F300" s="137">
        <f t="shared" si="23"/>
        <v>0</v>
      </c>
      <c r="G300" s="138">
        <f t="shared" si="23"/>
        <v>2152.8250014643554</v>
      </c>
      <c r="H300" s="139">
        <f t="shared" si="23"/>
        <v>2152.8250014643554</v>
      </c>
    </row>
    <row r="301" spans="2:10">
      <c r="B301" s="128" t="str">
        <f>$B$40</f>
        <v>Social Service</v>
      </c>
      <c r="C301" s="137">
        <f t="shared" si="23"/>
        <v>0</v>
      </c>
      <c r="D301" s="137">
        <f t="shared" si="23"/>
        <v>0</v>
      </c>
      <c r="E301" s="137">
        <f t="shared" si="23"/>
        <v>0</v>
      </c>
      <c r="F301" s="137">
        <f t="shared" si="23"/>
        <v>0</v>
      </c>
      <c r="G301" s="138">
        <f t="shared" si="23"/>
        <v>0</v>
      </c>
      <c r="H301" s="139">
        <f t="shared" si="23"/>
        <v>0</v>
      </c>
    </row>
    <row r="302" spans="2:10">
      <c r="B302" s="128" t="str">
        <f>$B$41</f>
        <v>Library Science</v>
      </c>
      <c r="C302" s="137">
        <f t="shared" si="23"/>
        <v>855.22197315220922</v>
      </c>
      <c r="D302" s="137">
        <f t="shared" si="23"/>
        <v>760.87210050865565</v>
      </c>
      <c r="E302" s="137">
        <f t="shared" si="23"/>
        <v>0</v>
      </c>
      <c r="F302" s="137">
        <f t="shared" si="23"/>
        <v>0</v>
      </c>
      <c r="G302" s="138">
        <f t="shared" si="23"/>
        <v>0</v>
      </c>
      <c r="H302" s="139">
        <f t="shared" si="23"/>
        <v>812.76453046261008</v>
      </c>
    </row>
    <row r="303" spans="2:10">
      <c r="B303" s="128" t="str">
        <f>$B$42</f>
        <v>Veterinary Science</v>
      </c>
      <c r="C303" s="137">
        <f t="shared" si="23"/>
        <v>0</v>
      </c>
      <c r="D303" s="137">
        <f t="shared" si="23"/>
        <v>0</v>
      </c>
      <c r="E303" s="137">
        <f t="shared" si="23"/>
        <v>0</v>
      </c>
      <c r="F303" s="137">
        <f t="shared" si="23"/>
        <v>0</v>
      </c>
      <c r="G303" s="138">
        <f t="shared" si="23"/>
        <v>6461.1618523953193</v>
      </c>
      <c r="H303" s="139">
        <f t="shared" si="23"/>
        <v>6461.1618523953193</v>
      </c>
    </row>
    <row r="304" spans="2:10">
      <c r="B304" s="128" t="str">
        <f>$B$43</f>
        <v>Vocational Training</v>
      </c>
      <c r="C304" s="137">
        <f t="shared" si="23"/>
        <v>0</v>
      </c>
      <c r="D304" s="137">
        <f t="shared" si="23"/>
        <v>0</v>
      </c>
      <c r="E304" s="137">
        <f t="shared" si="23"/>
        <v>0</v>
      </c>
      <c r="F304" s="137">
        <f t="shared" si="23"/>
        <v>0</v>
      </c>
      <c r="G304" s="138">
        <f t="shared" si="23"/>
        <v>0</v>
      </c>
      <c r="H304" s="139">
        <f t="shared" si="23"/>
        <v>0</v>
      </c>
    </row>
    <row r="305" spans="2:10">
      <c r="B305" s="128" t="str">
        <f>$B$44</f>
        <v>Physical Training</v>
      </c>
      <c r="C305" s="137">
        <f t="shared" si="23"/>
        <v>0</v>
      </c>
      <c r="D305" s="137">
        <f t="shared" si="23"/>
        <v>0</v>
      </c>
      <c r="E305" s="137">
        <f t="shared" si="23"/>
        <v>0</v>
      </c>
      <c r="F305" s="137">
        <f t="shared" si="23"/>
        <v>0</v>
      </c>
      <c r="G305" s="138">
        <f t="shared" si="23"/>
        <v>0</v>
      </c>
      <c r="H305" s="139">
        <f t="shared" si="23"/>
        <v>0</v>
      </c>
    </row>
    <row r="306" spans="2:10">
      <c r="B306" s="128" t="str">
        <f>$B$45</f>
        <v>Health Services</v>
      </c>
      <c r="C306" s="137">
        <f t="shared" si="23"/>
        <v>403.37404122738764</v>
      </c>
      <c r="D306" s="137">
        <f t="shared" si="23"/>
        <v>449.40064373291403</v>
      </c>
      <c r="E306" s="137">
        <f t="shared" si="23"/>
        <v>2298.4680799560724</v>
      </c>
      <c r="F306" s="137">
        <f t="shared" si="23"/>
        <v>2193.7173863423136</v>
      </c>
      <c r="G306" s="138">
        <f t="shared" si="23"/>
        <v>0</v>
      </c>
      <c r="H306" s="139">
        <f t="shared" si="23"/>
        <v>502.34403892142416</v>
      </c>
    </row>
    <row r="307" spans="2:10">
      <c r="B307" s="128" t="str">
        <f>$B$46</f>
        <v>Pharmacy</v>
      </c>
      <c r="C307" s="137">
        <f t="shared" si="23"/>
        <v>0</v>
      </c>
      <c r="D307" s="137">
        <f t="shared" si="23"/>
        <v>0</v>
      </c>
      <c r="E307" s="137">
        <f t="shared" si="23"/>
        <v>0</v>
      </c>
      <c r="F307" s="137">
        <f t="shared" si="23"/>
        <v>0</v>
      </c>
      <c r="G307" s="138">
        <f t="shared" si="23"/>
        <v>0</v>
      </c>
      <c r="H307" s="139">
        <f t="shared" si="23"/>
        <v>0</v>
      </c>
    </row>
    <row r="308" spans="2:10">
      <c r="B308" s="128" t="str">
        <f>$B$47</f>
        <v>Business Administration</v>
      </c>
      <c r="C308" s="137">
        <f t="shared" si="23"/>
        <v>188.65229523048637</v>
      </c>
      <c r="D308" s="137">
        <f t="shared" si="23"/>
        <v>482.62226043998731</v>
      </c>
      <c r="E308" s="137">
        <f t="shared" si="23"/>
        <v>1275.1031762271975</v>
      </c>
      <c r="F308" s="137">
        <f t="shared" si="23"/>
        <v>11965.966018801915</v>
      </c>
      <c r="G308" s="138">
        <f t="shared" si="23"/>
        <v>0</v>
      </c>
      <c r="H308" s="139">
        <f t="shared" si="23"/>
        <v>686.88097045080031</v>
      </c>
    </row>
    <row r="309" spans="2:10">
      <c r="B309" s="128" t="str">
        <f>$B$48</f>
        <v>Optometry</v>
      </c>
      <c r="C309" s="137">
        <f t="shared" ref="C309:H313" si="24">IF(C48=0,0,C284/C48)</f>
        <v>0</v>
      </c>
      <c r="D309" s="137">
        <f t="shared" si="24"/>
        <v>0</v>
      </c>
      <c r="E309" s="137">
        <f t="shared" si="24"/>
        <v>0</v>
      </c>
      <c r="F309" s="137">
        <f t="shared" si="24"/>
        <v>0</v>
      </c>
      <c r="G309" s="138">
        <f t="shared" si="24"/>
        <v>0</v>
      </c>
      <c r="H309" s="139">
        <f t="shared" si="24"/>
        <v>0</v>
      </c>
    </row>
    <row r="310" spans="2:10">
      <c r="B310" s="128" t="str">
        <f>$B$49</f>
        <v>Teacher Ed-Practice Teaching</v>
      </c>
      <c r="C310" s="137">
        <f t="shared" si="24"/>
        <v>0</v>
      </c>
      <c r="D310" s="137">
        <f t="shared" si="24"/>
        <v>521.46420007370011</v>
      </c>
      <c r="E310" s="137">
        <f t="shared" si="24"/>
        <v>0</v>
      </c>
      <c r="F310" s="137">
        <f t="shared" si="24"/>
        <v>0</v>
      </c>
      <c r="G310" s="138">
        <f t="shared" si="24"/>
        <v>0</v>
      </c>
      <c r="H310" s="139">
        <f t="shared" si="24"/>
        <v>521.46420007370011</v>
      </c>
    </row>
    <row r="311" spans="2:10">
      <c r="B311" s="128" t="str">
        <f>$B$50</f>
        <v>Technology</v>
      </c>
      <c r="C311" s="137">
        <f t="shared" si="24"/>
        <v>402.9229512894081</v>
      </c>
      <c r="D311" s="137">
        <f t="shared" si="24"/>
        <v>605.43106651279322</v>
      </c>
      <c r="E311" s="137">
        <f t="shared" si="24"/>
        <v>4555.8010052867876</v>
      </c>
      <c r="F311" s="137">
        <f t="shared" si="24"/>
        <v>9867.6879259037014</v>
      </c>
      <c r="G311" s="138">
        <f t="shared" si="24"/>
        <v>0</v>
      </c>
      <c r="H311" s="139">
        <f t="shared" si="24"/>
        <v>791.02095890674991</v>
      </c>
    </row>
    <row r="312" spans="2:10">
      <c r="B312" s="128" t="str">
        <f>$B$51</f>
        <v>Nursing</v>
      </c>
      <c r="C312" s="137">
        <f t="shared" si="24"/>
        <v>0</v>
      </c>
      <c r="D312" s="137">
        <f t="shared" si="24"/>
        <v>0</v>
      </c>
      <c r="E312" s="137">
        <f t="shared" si="24"/>
        <v>0</v>
      </c>
      <c r="F312" s="137">
        <f t="shared" si="24"/>
        <v>0</v>
      </c>
      <c r="G312" s="138">
        <f t="shared" si="24"/>
        <v>0</v>
      </c>
      <c r="H312" s="139">
        <f t="shared" si="24"/>
        <v>0</v>
      </c>
    </row>
    <row r="313" spans="2:10">
      <c r="B313" s="131" t="str">
        <f>$B$52</f>
        <v>Totals</v>
      </c>
      <c r="C313" s="136">
        <f t="shared" si="24"/>
        <v>239.44401429169639</v>
      </c>
      <c r="D313" s="136">
        <f t="shared" si="24"/>
        <v>565.44026089693739</v>
      </c>
      <c r="E313" s="136">
        <f t="shared" si="24"/>
        <v>1987.936425212373</v>
      </c>
      <c r="F313" s="136">
        <f t="shared" si="24"/>
        <v>5312.6017155988811</v>
      </c>
      <c r="G313" s="136">
        <f t="shared" si="24"/>
        <v>4262.1185110486049</v>
      </c>
      <c r="H313" s="136">
        <f t="shared" si="24"/>
        <v>830.07943950547406</v>
      </c>
      <c r="I313" s="351"/>
    </row>
    <row r="315" spans="2:10">
      <c r="B315" s="120" t="s">
        <v>37</v>
      </c>
      <c r="C315" s="121"/>
      <c r="D315" s="121"/>
      <c r="E315" s="121"/>
      <c r="F315" s="121"/>
      <c r="G315" s="121"/>
      <c r="H315" s="122"/>
      <c r="J315" s="360"/>
    </row>
    <row r="316" spans="2:10" ht="55.5" customHeight="1" thickBot="1">
      <c r="B316" s="382" t="s">
        <v>235</v>
      </c>
      <c r="C316" s="382"/>
      <c r="D316" s="382"/>
      <c r="E316" s="382"/>
      <c r="F316" s="382"/>
      <c r="G316" s="382"/>
      <c r="H316" s="382"/>
    </row>
    <row r="317" spans="2:10" ht="14.4" thickBot="1">
      <c r="B317" s="124" t="s">
        <v>31</v>
      </c>
      <c r="C317" s="125" t="s">
        <v>25</v>
      </c>
      <c r="D317" s="125" t="s">
        <v>26</v>
      </c>
      <c r="E317" s="125" t="s">
        <v>27</v>
      </c>
      <c r="F317" s="125" t="s">
        <v>28</v>
      </c>
      <c r="G317" s="125" t="s">
        <v>29</v>
      </c>
      <c r="H317" s="126" t="s">
        <v>1</v>
      </c>
    </row>
    <row r="318" spans="2:10">
      <c r="B318" s="128" t="str">
        <f>$B$32</f>
        <v>Liberal Arts</v>
      </c>
      <c r="C318" s="129">
        <f t="shared" ref="C318:H318" si="25">IF($C$293=0,"",C293/$C$293)</f>
        <v>1</v>
      </c>
      <c r="D318" s="129">
        <f t="shared" si="25"/>
        <v>2.4036351838355974</v>
      </c>
      <c r="E318" s="129">
        <f t="shared" si="25"/>
        <v>8.1492190202568153</v>
      </c>
      <c r="F318" s="129">
        <f t="shared" si="25"/>
        <v>32.29077638059703</v>
      </c>
      <c r="G318" s="129">
        <f t="shared" si="25"/>
        <v>0</v>
      </c>
      <c r="H318" s="129">
        <f t="shared" si="25"/>
        <v>2.7170416376909121</v>
      </c>
    </row>
    <row r="319" spans="2:10">
      <c r="B319" s="128" t="str">
        <f>$B$33</f>
        <v>Science</v>
      </c>
      <c r="C319" s="129">
        <f t="shared" ref="C319:H334" si="26">IF($C$293=0,"",C294/$C$293)</f>
        <v>1.0593852042017955</v>
      </c>
      <c r="D319" s="129">
        <f t="shared" si="26"/>
        <v>2.8148698562171868</v>
      </c>
      <c r="E319" s="129">
        <f t="shared" si="26"/>
        <v>16.251582245320819</v>
      </c>
      <c r="F319" s="129">
        <f t="shared" si="26"/>
        <v>26.070435461116276</v>
      </c>
      <c r="G319" s="129">
        <f t="shared" si="26"/>
        <v>0</v>
      </c>
      <c r="H319" s="129">
        <f t="shared" si="26"/>
        <v>3.5472546726371719</v>
      </c>
    </row>
    <row r="320" spans="2:10">
      <c r="B320" s="128" t="str">
        <f>$B$34</f>
        <v>Fine Arts</v>
      </c>
      <c r="C320" s="129">
        <f t="shared" si="26"/>
        <v>0.82854334641695182</v>
      </c>
      <c r="D320" s="129">
        <f t="shared" si="26"/>
        <v>2.6501328744600827</v>
      </c>
      <c r="E320" s="129">
        <f t="shared" si="26"/>
        <v>41.620485826294441</v>
      </c>
      <c r="F320" s="129">
        <f t="shared" si="26"/>
        <v>24.36948481753485</v>
      </c>
      <c r="G320" s="129">
        <f t="shared" si="26"/>
        <v>0</v>
      </c>
      <c r="H320" s="129">
        <f t="shared" si="26"/>
        <v>1.7267547115796227</v>
      </c>
    </row>
    <row r="321" spans="2:8">
      <c r="B321" s="128" t="str">
        <f>$B$35</f>
        <v>Teacher Education</v>
      </c>
      <c r="C321" s="129">
        <f t="shared" si="26"/>
        <v>1.1440481324579317</v>
      </c>
      <c r="D321" s="129">
        <f t="shared" si="26"/>
        <v>1.8428689045555733</v>
      </c>
      <c r="E321" s="129">
        <f t="shared" si="26"/>
        <v>3.7095304925281809</v>
      </c>
      <c r="F321" s="129">
        <f t="shared" si="26"/>
        <v>17.843224725785802</v>
      </c>
      <c r="G321" s="129">
        <f t="shared" si="26"/>
        <v>0</v>
      </c>
      <c r="H321" s="129">
        <f t="shared" si="26"/>
        <v>4.1858382672464955</v>
      </c>
    </row>
    <row r="322" spans="2:8">
      <c r="B322" s="128" t="str">
        <f>$B$36</f>
        <v>Agriculture</v>
      </c>
      <c r="C322" s="129">
        <f t="shared" si="26"/>
        <v>1.0531391930229657</v>
      </c>
      <c r="D322" s="129">
        <f t="shared" si="26"/>
        <v>2.3326234249423892</v>
      </c>
      <c r="E322" s="129">
        <f t="shared" si="26"/>
        <v>13.575139914625264</v>
      </c>
      <c r="F322" s="129">
        <f t="shared" si="26"/>
        <v>17.134319119047181</v>
      </c>
      <c r="G322" s="129">
        <f t="shared" si="26"/>
        <v>0</v>
      </c>
      <c r="H322" s="129">
        <f t="shared" si="26"/>
        <v>3.7901125386478545</v>
      </c>
    </row>
    <row r="323" spans="2:8">
      <c r="B323" s="128" t="str">
        <f>$B$37</f>
        <v>Engineering</v>
      </c>
      <c r="C323" s="129">
        <f t="shared" si="26"/>
        <v>1.5152204436047629</v>
      </c>
      <c r="D323" s="129">
        <f t="shared" si="26"/>
        <v>3.0375099900625351</v>
      </c>
      <c r="E323" s="129">
        <f t="shared" si="26"/>
        <v>9.7414041165452812</v>
      </c>
      <c r="F323" s="129">
        <f t="shared" si="26"/>
        <v>20.332573043700009</v>
      </c>
      <c r="G323" s="129">
        <f t="shared" si="26"/>
        <v>0</v>
      </c>
      <c r="H323" s="129">
        <f t="shared" si="26"/>
        <v>4.9907409429698353</v>
      </c>
    </row>
    <row r="324" spans="2:8">
      <c r="B324" s="128" t="str">
        <f>$B$38</f>
        <v>Home Economics</v>
      </c>
      <c r="C324" s="129">
        <f t="shared" si="26"/>
        <v>1.9613701164258492</v>
      </c>
      <c r="D324" s="129">
        <f t="shared" si="26"/>
        <v>2.6837959579164234</v>
      </c>
      <c r="E324" s="129">
        <f t="shared" si="26"/>
        <v>3.7943545101770129</v>
      </c>
      <c r="F324" s="129">
        <f t="shared" si="26"/>
        <v>5.547200288316974</v>
      </c>
      <c r="G324" s="129">
        <f t="shared" si="26"/>
        <v>0</v>
      </c>
      <c r="H324" s="129">
        <f t="shared" si="26"/>
        <v>2.3824382102763431</v>
      </c>
    </row>
    <row r="325" spans="2:8">
      <c r="B325" s="128" t="str">
        <f>$B$39</f>
        <v>Law</v>
      </c>
      <c r="C325" s="129">
        <f t="shared" si="26"/>
        <v>0</v>
      </c>
      <c r="D325" s="129">
        <f t="shared" si="26"/>
        <v>0</v>
      </c>
      <c r="E325" s="129">
        <f t="shared" si="26"/>
        <v>0</v>
      </c>
      <c r="F325" s="129">
        <f t="shared" si="26"/>
        <v>0</v>
      </c>
      <c r="G325" s="129">
        <f t="shared" si="26"/>
        <v>9.9768159026580907</v>
      </c>
      <c r="H325" s="129">
        <f t="shared" si="26"/>
        <v>9.9768159026580907</v>
      </c>
    </row>
    <row r="326" spans="2:8">
      <c r="B326" s="128" t="str">
        <f>$B$40</f>
        <v>Social Service</v>
      </c>
      <c r="C326" s="129">
        <f t="shared" si="26"/>
        <v>0</v>
      </c>
      <c r="D326" s="129">
        <f t="shared" si="26"/>
        <v>0</v>
      </c>
      <c r="E326" s="129">
        <f t="shared" si="26"/>
        <v>0</v>
      </c>
      <c r="F326" s="129">
        <f t="shared" si="26"/>
        <v>0</v>
      </c>
      <c r="G326" s="129">
        <f t="shared" si="26"/>
        <v>0</v>
      </c>
      <c r="H326" s="129">
        <f t="shared" si="26"/>
        <v>0</v>
      </c>
    </row>
    <row r="327" spans="2:8">
      <c r="B327" s="128" t="str">
        <f>$B$41</f>
        <v>Library Science</v>
      </c>
      <c r="C327" s="129">
        <f t="shared" si="26"/>
        <v>3.9633468471630731</v>
      </c>
      <c r="D327" s="129">
        <f t="shared" si="26"/>
        <v>3.5261021527900103</v>
      </c>
      <c r="E327" s="129">
        <f t="shared" si="26"/>
        <v>0</v>
      </c>
      <c r="F327" s="129">
        <f t="shared" si="26"/>
        <v>0</v>
      </c>
      <c r="G327" s="129">
        <f t="shared" si="26"/>
        <v>0</v>
      </c>
      <c r="H327" s="129">
        <f t="shared" si="26"/>
        <v>3.7665867346951947</v>
      </c>
    </row>
    <row r="328" spans="2:8">
      <c r="B328" s="128" t="str">
        <f>$B$42</f>
        <v>Veterinary Science</v>
      </c>
      <c r="C328" s="129">
        <f t="shared" si="26"/>
        <v>0</v>
      </c>
      <c r="D328" s="129">
        <f t="shared" si="26"/>
        <v>0</v>
      </c>
      <c r="E328" s="129">
        <f t="shared" si="26"/>
        <v>0</v>
      </c>
      <c r="F328" s="129">
        <f t="shared" si="26"/>
        <v>0</v>
      </c>
      <c r="G328" s="129">
        <f t="shared" si="26"/>
        <v>29.942899341459885</v>
      </c>
      <c r="H328" s="129">
        <f t="shared" si="26"/>
        <v>29.942899341459885</v>
      </c>
    </row>
    <row r="329" spans="2:8">
      <c r="B329" s="128" t="str">
        <f>$B$43</f>
        <v>Vocational Training</v>
      </c>
      <c r="C329" s="129">
        <f t="shared" si="26"/>
        <v>0</v>
      </c>
      <c r="D329" s="129">
        <f t="shared" si="26"/>
        <v>0</v>
      </c>
      <c r="E329" s="129">
        <f t="shared" si="26"/>
        <v>0</v>
      </c>
      <c r="F329" s="129">
        <f t="shared" si="26"/>
        <v>0</v>
      </c>
      <c r="G329" s="129">
        <f t="shared" si="26"/>
        <v>0</v>
      </c>
      <c r="H329" s="129">
        <f t="shared" si="26"/>
        <v>0</v>
      </c>
    </row>
    <row r="330" spans="2:8">
      <c r="B330" s="128" t="str">
        <f>$B$44</f>
        <v>Physical Training</v>
      </c>
      <c r="C330" s="129">
        <f t="shared" si="26"/>
        <v>0</v>
      </c>
      <c r="D330" s="129">
        <f t="shared" si="26"/>
        <v>0</v>
      </c>
      <c r="E330" s="129">
        <f t="shared" si="26"/>
        <v>0</v>
      </c>
      <c r="F330" s="129">
        <f t="shared" si="26"/>
        <v>0</v>
      </c>
      <c r="G330" s="129">
        <f t="shared" si="26"/>
        <v>0</v>
      </c>
      <c r="H330" s="129">
        <f t="shared" si="26"/>
        <v>0</v>
      </c>
    </row>
    <row r="331" spans="2:8">
      <c r="B331" s="128" t="str">
        <f>$B$45</f>
        <v>Health Services</v>
      </c>
      <c r="C331" s="129">
        <f t="shared" si="26"/>
        <v>1.8693523841926143</v>
      </c>
      <c r="D331" s="129">
        <f t="shared" si="26"/>
        <v>2.0826530191769304</v>
      </c>
      <c r="E331" s="129">
        <f t="shared" si="26"/>
        <v>10.651768200508529</v>
      </c>
      <c r="F331" s="129">
        <f t="shared" si="26"/>
        <v>10.166323082977216</v>
      </c>
      <c r="G331" s="129">
        <f t="shared" si="26"/>
        <v>0</v>
      </c>
      <c r="H331" s="129">
        <f t="shared" si="26"/>
        <v>2.3280080790160498</v>
      </c>
    </row>
    <row r="332" spans="2:8">
      <c r="B332" s="128" t="str">
        <f>$B$46</f>
        <v>Pharmacy</v>
      </c>
      <c r="C332" s="129">
        <f t="shared" si="26"/>
        <v>0</v>
      </c>
      <c r="D332" s="129">
        <f t="shared" si="26"/>
        <v>0</v>
      </c>
      <c r="E332" s="129">
        <f t="shared" si="26"/>
        <v>0</v>
      </c>
      <c r="F332" s="129">
        <f t="shared" si="26"/>
        <v>0</v>
      </c>
      <c r="G332" s="129">
        <f t="shared" si="26"/>
        <v>0</v>
      </c>
      <c r="H332" s="129">
        <f t="shared" si="26"/>
        <v>0</v>
      </c>
    </row>
    <row r="333" spans="2:8">
      <c r="B333" s="128" t="str">
        <f>$B$47</f>
        <v>Business Administration</v>
      </c>
      <c r="C333" s="129">
        <f t="shared" si="26"/>
        <v>0.87426949141162158</v>
      </c>
      <c r="D333" s="129">
        <f t="shared" si="26"/>
        <v>2.2366116333929908</v>
      </c>
      <c r="E333" s="129">
        <f t="shared" si="26"/>
        <v>5.9091982104723693</v>
      </c>
      <c r="F333" s="129">
        <f t="shared" si="26"/>
        <v>55.453759588375853</v>
      </c>
      <c r="G333" s="129">
        <f t="shared" si="26"/>
        <v>0</v>
      </c>
      <c r="H333" s="129">
        <f t="shared" si="26"/>
        <v>3.1832057805745575</v>
      </c>
    </row>
    <row r="334" spans="2:8">
      <c r="B334" s="128" t="str">
        <f>$B$48</f>
        <v>Optometry</v>
      </c>
      <c r="C334" s="129">
        <f t="shared" si="26"/>
        <v>0</v>
      </c>
      <c r="D334" s="129">
        <f t="shared" si="26"/>
        <v>0</v>
      </c>
      <c r="E334" s="129">
        <f t="shared" si="26"/>
        <v>0</v>
      </c>
      <c r="F334" s="129">
        <f t="shared" si="26"/>
        <v>0</v>
      </c>
      <c r="G334" s="129">
        <f t="shared" si="26"/>
        <v>0</v>
      </c>
      <c r="H334" s="129">
        <f t="shared" si="26"/>
        <v>0</v>
      </c>
    </row>
    <row r="335" spans="2:8">
      <c r="B335" s="128" t="str">
        <f>$B$49</f>
        <v>Teacher Ed-Practice Teaching</v>
      </c>
      <c r="C335" s="129">
        <f t="shared" ref="C335:H338" si="27">IF($C$293=0,"",C310/$C$293)</f>
        <v>0</v>
      </c>
      <c r="D335" s="129">
        <f t="shared" si="27"/>
        <v>2.416616455319585</v>
      </c>
      <c r="E335" s="129">
        <f t="shared" si="27"/>
        <v>0</v>
      </c>
      <c r="F335" s="129">
        <f t="shared" si="27"/>
        <v>0</v>
      </c>
      <c r="G335" s="129">
        <f t="shared" si="27"/>
        <v>0</v>
      </c>
      <c r="H335" s="129">
        <f t="shared" si="27"/>
        <v>2.416616455319585</v>
      </c>
    </row>
    <row r="336" spans="2:8">
      <c r="B336" s="128" t="str">
        <f>$B$50</f>
        <v>Technology</v>
      </c>
      <c r="C336" s="129">
        <f t="shared" si="27"/>
        <v>1.8672619024935899</v>
      </c>
      <c r="D336" s="129">
        <f t="shared" si="27"/>
        <v>2.8057432853294988</v>
      </c>
      <c r="E336" s="129">
        <f t="shared" si="27"/>
        <v>21.112904155225873</v>
      </c>
      <c r="F336" s="129">
        <f t="shared" si="27"/>
        <v>45.729729891959956</v>
      </c>
      <c r="G336" s="129">
        <f t="shared" si="27"/>
        <v>0</v>
      </c>
      <c r="H336" s="129">
        <f t="shared" si="27"/>
        <v>3.6658207131506972</v>
      </c>
    </row>
    <row r="337" spans="2:10">
      <c r="B337" s="128" t="str">
        <f>$B$51</f>
        <v>Nursing</v>
      </c>
      <c r="C337" s="129">
        <f t="shared" si="27"/>
        <v>0</v>
      </c>
      <c r="D337" s="129">
        <f t="shared" si="27"/>
        <v>0</v>
      </c>
      <c r="E337" s="129">
        <f t="shared" si="27"/>
        <v>0</v>
      </c>
      <c r="F337" s="129">
        <f t="shared" si="27"/>
        <v>0</v>
      </c>
      <c r="G337" s="129">
        <f t="shared" si="27"/>
        <v>0</v>
      </c>
      <c r="H337" s="129">
        <f t="shared" si="27"/>
        <v>0</v>
      </c>
    </row>
    <row r="338" spans="2:10">
      <c r="B338" s="131" t="str">
        <f>$B$52</f>
        <v>Totals</v>
      </c>
      <c r="C338" s="129">
        <f t="shared" si="27"/>
        <v>1.1096530595644147</v>
      </c>
      <c r="D338" s="129">
        <f t="shared" si="27"/>
        <v>2.6204142849894843</v>
      </c>
      <c r="E338" s="129">
        <f t="shared" si="27"/>
        <v>9.2126743822844155</v>
      </c>
      <c r="F338" s="129">
        <f t="shared" si="27"/>
        <v>24.620138304145918</v>
      </c>
      <c r="G338" s="129">
        <f t="shared" si="27"/>
        <v>19.751894237162496</v>
      </c>
      <c r="H338" s="129">
        <f t="shared" si="27"/>
        <v>3.846829048759004</v>
      </c>
      <c r="I338" s="351"/>
    </row>
    <row r="340" spans="2:10">
      <c r="B340" s="120" t="s">
        <v>236</v>
      </c>
      <c r="C340" s="121"/>
      <c r="D340" s="121"/>
      <c r="E340" s="121"/>
      <c r="F340" s="121"/>
      <c r="G340" s="121"/>
      <c r="H340" s="122"/>
      <c r="J340" s="360"/>
    </row>
    <row r="341" spans="2:10" ht="55.5" customHeight="1" thickBot="1">
      <c r="B341" s="382" t="s">
        <v>237</v>
      </c>
      <c r="C341" s="382"/>
      <c r="D341" s="382"/>
      <c r="E341" s="382"/>
      <c r="F341" s="382"/>
      <c r="G341" s="382"/>
      <c r="H341" s="382"/>
    </row>
    <row r="342" spans="2:10" ht="14.4" thickBot="1">
      <c r="B342" s="124" t="s">
        <v>31</v>
      </c>
      <c r="C342" s="125" t="s">
        <v>25</v>
      </c>
      <c r="D342" s="125" t="s">
        <v>26</v>
      </c>
      <c r="E342" s="125" t="s">
        <v>27</v>
      </c>
      <c r="F342" s="125" t="s">
        <v>28</v>
      </c>
      <c r="G342" s="125" t="s">
        <v>29</v>
      </c>
      <c r="H342" s="126" t="s">
        <v>1</v>
      </c>
    </row>
    <row r="343" spans="2:10">
      <c r="B343" s="128" t="str">
        <f>$B$32</f>
        <v>Liberal Arts</v>
      </c>
      <c r="C343" s="136">
        <f t="shared" ref="C343:D358" si="28">C293*30</f>
        <v>6473.4831908368242</v>
      </c>
      <c r="D343" s="136">
        <f t="shared" si="28"/>
        <v>15559.891959463719</v>
      </c>
      <c r="E343" s="136">
        <f>E293*24</f>
        <v>42203.065876864188</v>
      </c>
      <c r="F343" s="136">
        <f>F293*18</f>
        <v>125420.27887131937</v>
      </c>
      <c r="G343" s="136">
        <f>G293*24</f>
        <v>0</v>
      </c>
      <c r="H343" s="136">
        <f>IF((C32/30+D32/30+E32/24+F32/18+G32/24)=0,0,H268/(C32/30+D32/30+E32/24+F32/18+G32/24))</f>
        <v>17008.494905185813</v>
      </c>
    </row>
    <row r="344" spans="2:10">
      <c r="B344" s="128" t="str">
        <f>$B$33</f>
        <v>Science</v>
      </c>
      <c r="C344" s="139">
        <f t="shared" si="28"/>
        <v>6857.912312021559</v>
      </c>
      <c r="D344" s="139">
        <f t="shared" si="28"/>
        <v>18222.012698615228</v>
      </c>
      <c r="E344" s="139">
        <f>E294*24</f>
        <v>84163.475591669179</v>
      </c>
      <c r="F344" s="139">
        <f>F294*18</f>
        <v>101259.91544119948</v>
      </c>
      <c r="G344" s="139">
        <f>G294*24</f>
        <v>0</v>
      </c>
      <c r="H344" s="139">
        <f t="shared" ref="H344:H363" si="29">IF((C33/30+D33/30+E33/24+F33/18+G33/24)=0,0,H269/(C33/30+D33/30+E33/24+F33/18+G33/24))</f>
        <v>21959.30107448894</v>
      </c>
    </row>
    <row r="345" spans="2:10">
      <c r="B345" s="128" t="str">
        <f>$B$34</f>
        <v>Fine Arts</v>
      </c>
      <c r="C345" s="139">
        <f t="shared" si="28"/>
        <v>5363.5614259098293</v>
      </c>
      <c r="D345" s="139">
        <f t="shared" si="28"/>
        <v>17155.590616301422</v>
      </c>
      <c r="E345" s="139">
        <f t="shared" ref="E345:E363" si="30">E295*24</f>
        <v>215543.61231278349</v>
      </c>
      <c r="F345" s="139">
        <f t="shared" ref="F345:F363" si="31">F295*18</f>
        <v>94653.270201399035</v>
      </c>
      <c r="G345" s="139">
        <f t="shared" ref="G345:G363" si="32">G295*24</f>
        <v>0</v>
      </c>
      <c r="H345" s="139">
        <f t="shared" si="29"/>
        <v>11138.742475823834</v>
      </c>
    </row>
    <row r="346" spans="2:10">
      <c r="B346" s="128" t="str">
        <f>$B$35</f>
        <v>Teacher Education</v>
      </c>
      <c r="C346" s="139">
        <f t="shared" si="28"/>
        <v>7405.9763549746804</v>
      </c>
      <c r="D346" s="139">
        <f t="shared" si="28"/>
        <v>11929.780876556375</v>
      </c>
      <c r="E346" s="139">
        <f t="shared" si="30"/>
        <v>19210.866631422257</v>
      </c>
      <c r="F346" s="139">
        <f t="shared" si="31"/>
        <v>69304.689199619039</v>
      </c>
      <c r="G346" s="139">
        <f t="shared" si="32"/>
        <v>0</v>
      </c>
      <c r="H346" s="139">
        <f t="shared" si="29"/>
        <v>23379.115967896767</v>
      </c>
    </row>
    <row r="347" spans="2:10">
      <c r="B347" s="128" t="str">
        <f>$B$36</f>
        <v>Agriculture</v>
      </c>
      <c r="C347" s="139">
        <f t="shared" si="28"/>
        <v>6817.478863645626</v>
      </c>
      <c r="D347" s="139">
        <f t="shared" si="28"/>
        <v>15100.198531916778</v>
      </c>
      <c r="E347" s="139">
        <f t="shared" si="30"/>
        <v>70302.752040467749</v>
      </c>
      <c r="F347" s="139">
        <f t="shared" si="31"/>
        <v>66551.236082151576</v>
      </c>
      <c r="G347" s="139">
        <f t="shared" si="32"/>
        <v>0</v>
      </c>
      <c r="H347" s="139">
        <f t="shared" si="29"/>
        <v>23008.781999449995</v>
      </c>
    </row>
    <row r="348" spans="2:10">
      <c r="B348" s="128" t="str">
        <f>$B$37</f>
        <v>Engineering</v>
      </c>
      <c r="C348" s="139">
        <f t="shared" si="28"/>
        <v>9808.7540720877478</v>
      </c>
      <c r="D348" s="139">
        <f t="shared" si="28"/>
        <v>19663.269862668749</v>
      </c>
      <c r="E348" s="139">
        <f t="shared" si="30"/>
        <v>50448.652642883615</v>
      </c>
      <c r="F348" s="139">
        <f t="shared" si="31"/>
        <v>78973.541894912356</v>
      </c>
      <c r="G348" s="139">
        <f t="shared" si="32"/>
        <v>0</v>
      </c>
      <c r="H348" s="139">
        <f t="shared" si="29"/>
        <v>29583.848632955418</v>
      </c>
    </row>
    <row r="349" spans="2:10">
      <c r="B349" s="128" t="str">
        <f>$B$38</f>
        <v>Home Economics</v>
      </c>
      <c r="C349" s="139">
        <f t="shared" si="28"/>
        <v>12696.896479692401</v>
      </c>
      <c r="D349" s="139">
        <f t="shared" si="28"/>
        <v>17373.508021207781</v>
      </c>
      <c r="E349" s="139">
        <f t="shared" si="30"/>
        <v>19650.152113365428</v>
      </c>
      <c r="F349" s="139">
        <f t="shared" si="31"/>
        <v>21545.824693575069</v>
      </c>
      <c r="G349" s="139">
        <f t="shared" si="32"/>
        <v>0</v>
      </c>
      <c r="H349" s="139">
        <f t="shared" si="29"/>
        <v>15259.826948588907</v>
      </c>
    </row>
    <row r="350" spans="2:10">
      <c r="B350" s="128" t="str">
        <f>$B$39</f>
        <v>Law</v>
      </c>
      <c r="C350" s="139">
        <f t="shared" si="28"/>
        <v>0</v>
      </c>
      <c r="D350" s="139">
        <f t="shared" si="28"/>
        <v>0</v>
      </c>
      <c r="E350" s="139">
        <f t="shared" si="30"/>
        <v>0</v>
      </c>
      <c r="F350" s="139">
        <f t="shared" si="31"/>
        <v>0</v>
      </c>
      <c r="G350" s="139">
        <f t="shared" si="32"/>
        <v>51667.80003514453</v>
      </c>
      <c r="H350" s="139">
        <f t="shared" si="29"/>
        <v>51667.800035144537</v>
      </c>
    </row>
    <row r="351" spans="2:10">
      <c r="B351" s="128" t="str">
        <f>$B$40</f>
        <v>Social Service</v>
      </c>
      <c r="C351" s="139">
        <f t="shared" si="28"/>
        <v>0</v>
      </c>
      <c r="D351" s="139">
        <f t="shared" si="28"/>
        <v>0</v>
      </c>
      <c r="E351" s="139">
        <f t="shared" si="30"/>
        <v>0</v>
      </c>
      <c r="F351" s="139">
        <f t="shared" si="31"/>
        <v>0</v>
      </c>
      <c r="G351" s="139">
        <f t="shared" si="32"/>
        <v>0</v>
      </c>
      <c r="H351" s="139">
        <f t="shared" si="29"/>
        <v>0</v>
      </c>
    </row>
    <row r="352" spans="2:10">
      <c r="B352" s="128" t="str">
        <f>$B$41</f>
        <v>Library Science</v>
      </c>
      <c r="C352" s="139">
        <f t="shared" si="28"/>
        <v>25656.659194566277</v>
      </c>
      <c r="D352" s="139">
        <f t="shared" si="28"/>
        <v>22826.16301525967</v>
      </c>
      <c r="E352" s="139">
        <f t="shared" si="30"/>
        <v>0</v>
      </c>
      <c r="F352" s="139">
        <f t="shared" si="31"/>
        <v>0</v>
      </c>
      <c r="G352" s="139">
        <f t="shared" si="32"/>
        <v>0</v>
      </c>
      <c r="H352" s="139">
        <f t="shared" si="29"/>
        <v>24382.935913878304</v>
      </c>
    </row>
    <row r="353" spans="2:9">
      <c r="B353" s="128" t="str">
        <f>$B$42</f>
        <v>Veterinary Science</v>
      </c>
      <c r="C353" s="139">
        <f t="shared" si="28"/>
        <v>0</v>
      </c>
      <c r="D353" s="139">
        <f t="shared" si="28"/>
        <v>0</v>
      </c>
      <c r="E353" s="139">
        <f t="shared" si="30"/>
        <v>0</v>
      </c>
      <c r="F353" s="139">
        <f t="shared" si="31"/>
        <v>0</v>
      </c>
      <c r="G353" s="139">
        <f t="shared" si="32"/>
        <v>155067.88445748767</v>
      </c>
      <c r="H353" s="139">
        <f t="shared" si="29"/>
        <v>155067.88445748764</v>
      </c>
    </row>
    <row r="354" spans="2:9">
      <c r="B354" s="128" t="str">
        <f>$B$43</f>
        <v>Vocational Training</v>
      </c>
      <c r="C354" s="139">
        <f t="shared" si="28"/>
        <v>0</v>
      </c>
      <c r="D354" s="139">
        <f t="shared" si="28"/>
        <v>0</v>
      </c>
      <c r="E354" s="139">
        <f t="shared" si="30"/>
        <v>0</v>
      </c>
      <c r="F354" s="139">
        <f t="shared" si="31"/>
        <v>0</v>
      </c>
      <c r="G354" s="139">
        <f t="shared" si="32"/>
        <v>0</v>
      </c>
      <c r="H354" s="139">
        <f t="shared" si="29"/>
        <v>0</v>
      </c>
    </row>
    <row r="355" spans="2:9">
      <c r="B355" s="128" t="str">
        <f>$B$44</f>
        <v>Physical Training</v>
      </c>
      <c r="C355" s="139">
        <f t="shared" si="28"/>
        <v>0</v>
      </c>
      <c r="D355" s="139">
        <f t="shared" si="28"/>
        <v>0</v>
      </c>
      <c r="E355" s="139">
        <f t="shared" si="30"/>
        <v>0</v>
      </c>
      <c r="F355" s="139">
        <f t="shared" si="31"/>
        <v>0</v>
      </c>
      <c r="G355" s="139">
        <f t="shared" si="32"/>
        <v>0</v>
      </c>
      <c r="H355" s="139">
        <f t="shared" si="29"/>
        <v>0</v>
      </c>
    </row>
    <row r="356" spans="2:9">
      <c r="B356" s="128" t="str">
        <f>$B$45</f>
        <v>Health Services</v>
      </c>
      <c r="C356" s="139">
        <f t="shared" si="28"/>
        <v>12101.22123682163</v>
      </c>
      <c r="D356" s="139">
        <f t="shared" si="28"/>
        <v>13482.01931198742</v>
      </c>
      <c r="E356" s="139">
        <f t="shared" si="30"/>
        <v>55163.233918945742</v>
      </c>
      <c r="F356" s="139">
        <f t="shared" si="31"/>
        <v>39486.912954161642</v>
      </c>
      <c r="G356" s="139">
        <f t="shared" si="32"/>
        <v>0</v>
      </c>
      <c r="H356" s="139">
        <f t="shared" si="29"/>
        <v>14824.20181304395</v>
      </c>
    </row>
    <row r="357" spans="2:9">
      <c r="B357" s="128" t="str">
        <f>$B$46</f>
        <v>Pharmacy</v>
      </c>
      <c r="C357" s="139">
        <f t="shared" si="28"/>
        <v>0</v>
      </c>
      <c r="D357" s="139">
        <f t="shared" si="28"/>
        <v>0</v>
      </c>
      <c r="E357" s="139">
        <f t="shared" si="30"/>
        <v>0</v>
      </c>
      <c r="F357" s="139">
        <f t="shared" si="31"/>
        <v>0</v>
      </c>
      <c r="G357" s="139">
        <f t="shared" si="32"/>
        <v>0</v>
      </c>
      <c r="H357" s="139">
        <f t="shared" si="29"/>
        <v>0</v>
      </c>
    </row>
    <row r="358" spans="2:9">
      <c r="B358" s="128" t="str">
        <f>$B$47</f>
        <v>Business Administration</v>
      </c>
      <c r="C358" s="139">
        <f t="shared" si="28"/>
        <v>5659.5688569145914</v>
      </c>
      <c r="D358" s="139">
        <f t="shared" si="28"/>
        <v>14478.66781319962</v>
      </c>
      <c r="E358" s="139">
        <f t="shared" si="30"/>
        <v>30602.476229452739</v>
      </c>
      <c r="F358" s="139">
        <f t="shared" si="31"/>
        <v>215387.38833843448</v>
      </c>
      <c r="G358" s="139">
        <f t="shared" si="32"/>
        <v>0</v>
      </c>
      <c r="H358" s="139">
        <f t="shared" si="29"/>
        <v>19610.678068606692</v>
      </c>
    </row>
    <row r="359" spans="2:9">
      <c r="B359" s="128" t="str">
        <f>$B$48</f>
        <v>Optometry</v>
      </c>
      <c r="C359" s="139">
        <f t="shared" ref="C359:D363" si="33">C309*30</f>
        <v>0</v>
      </c>
      <c r="D359" s="139">
        <f t="shared" si="33"/>
        <v>0</v>
      </c>
      <c r="E359" s="139">
        <f t="shared" si="30"/>
        <v>0</v>
      </c>
      <c r="F359" s="139">
        <f t="shared" si="31"/>
        <v>0</v>
      </c>
      <c r="G359" s="139">
        <f t="shared" si="32"/>
        <v>0</v>
      </c>
      <c r="H359" s="139">
        <f t="shared" si="29"/>
        <v>0</v>
      </c>
    </row>
    <row r="360" spans="2:9">
      <c r="B360" s="128" t="str">
        <f>$B$49</f>
        <v>Teacher Ed-Practice Teaching</v>
      </c>
      <c r="C360" s="139">
        <f t="shared" si="33"/>
        <v>0</v>
      </c>
      <c r="D360" s="139">
        <f t="shared" si="33"/>
        <v>15643.926002211003</v>
      </c>
      <c r="E360" s="139">
        <f t="shared" si="30"/>
        <v>0</v>
      </c>
      <c r="F360" s="139">
        <f t="shared" si="31"/>
        <v>0</v>
      </c>
      <c r="G360" s="139">
        <f t="shared" si="32"/>
        <v>0</v>
      </c>
      <c r="H360" s="139">
        <f t="shared" si="29"/>
        <v>15643.926002211005</v>
      </c>
    </row>
    <row r="361" spans="2:9">
      <c r="B361" s="128" t="str">
        <f>$B$50</f>
        <v>Technology</v>
      </c>
      <c r="C361" s="139">
        <f t="shared" si="33"/>
        <v>12087.688538682243</v>
      </c>
      <c r="D361" s="139">
        <f t="shared" si="33"/>
        <v>18162.931995383798</v>
      </c>
      <c r="E361" s="139">
        <f t="shared" si="30"/>
        <v>109339.22412688291</v>
      </c>
      <c r="F361" s="139">
        <f t="shared" si="31"/>
        <v>177618.38266626664</v>
      </c>
      <c r="G361" s="139">
        <f t="shared" si="32"/>
        <v>0</v>
      </c>
      <c r="H361" s="139">
        <f t="shared" si="29"/>
        <v>23363.644091194503</v>
      </c>
    </row>
    <row r="362" spans="2:9">
      <c r="B362" s="128" t="str">
        <f>$B$51</f>
        <v>Nursing</v>
      </c>
      <c r="C362" s="139">
        <f t="shared" si="33"/>
        <v>0</v>
      </c>
      <c r="D362" s="139">
        <f t="shared" si="33"/>
        <v>0</v>
      </c>
      <c r="E362" s="139">
        <f t="shared" si="30"/>
        <v>0</v>
      </c>
      <c r="F362" s="139">
        <f t="shared" si="31"/>
        <v>0</v>
      </c>
      <c r="G362" s="139">
        <f t="shared" si="32"/>
        <v>0</v>
      </c>
      <c r="H362" s="139">
        <f t="shared" si="29"/>
        <v>0</v>
      </c>
    </row>
    <row r="363" spans="2:9">
      <c r="B363" s="131" t="str">
        <f>$B$52</f>
        <v>Totals</v>
      </c>
      <c r="C363" s="136">
        <f t="shared" si="33"/>
        <v>7183.3204287508916</v>
      </c>
      <c r="D363" s="136">
        <f t="shared" si="33"/>
        <v>16963.207826908121</v>
      </c>
      <c r="E363" s="136">
        <f t="shared" si="30"/>
        <v>47710.474205096951</v>
      </c>
      <c r="F363" s="136">
        <f t="shared" si="31"/>
        <v>95626.83088077986</v>
      </c>
      <c r="G363" s="136">
        <f t="shared" si="32"/>
        <v>102290.84426516652</v>
      </c>
      <c r="H363" s="136">
        <f t="shared" si="29"/>
        <v>23541.849781090608</v>
      </c>
      <c r="I363" s="351"/>
    </row>
  </sheetData>
  <mergeCells count="45">
    <mergeCell ref="B316:H316"/>
    <mergeCell ref="B341:H341"/>
    <mergeCell ref="B215:G215"/>
    <mergeCell ref="B216:H216"/>
    <mergeCell ref="B241:G241"/>
    <mergeCell ref="B264:H264"/>
    <mergeCell ref="B266:H266"/>
    <mergeCell ref="B291:H291"/>
    <mergeCell ref="I140:I141"/>
    <mergeCell ref="B165:G165"/>
    <mergeCell ref="B166:G166"/>
    <mergeCell ref="B190:G190"/>
    <mergeCell ref="B191:H191"/>
    <mergeCell ref="B89:G89"/>
    <mergeCell ref="B113:H113"/>
    <mergeCell ref="B114:G114"/>
    <mergeCell ref="B139:G139"/>
    <mergeCell ref="B140:F141"/>
    <mergeCell ref="B58:G58"/>
    <mergeCell ref="D83:F83"/>
    <mergeCell ref="B84:C84"/>
    <mergeCell ref="D84:F84"/>
    <mergeCell ref="B87:G87"/>
    <mergeCell ref="D27:F27"/>
    <mergeCell ref="B28:C28"/>
    <mergeCell ref="D28:F28"/>
    <mergeCell ref="D54:F54"/>
    <mergeCell ref="B55:C55"/>
    <mergeCell ref="D55:F55"/>
    <mergeCell ref="B16:E16"/>
    <mergeCell ref="B17:E17"/>
    <mergeCell ref="B18:E18"/>
    <mergeCell ref="D20:F20"/>
    <mergeCell ref="B21:C21"/>
    <mergeCell ref="D21:F21"/>
    <mergeCell ref="B11:H11"/>
    <mergeCell ref="B12:E12"/>
    <mergeCell ref="B13:E13"/>
    <mergeCell ref="B14:E14"/>
    <mergeCell ref="B15:E15"/>
    <mergeCell ref="B1:H1"/>
    <mergeCell ref="B2:H2"/>
    <mergeCell ref="B8:H8"/>
    <mergeCell ref="B9:G9"/>
    <mergeCell ref="B10:G10"/>
  </mergeCells>
  <conditionalFormatting sqref="C61:G80">
    <cfRule type="expression" dxfId="219" priority="6" stopIfTrue="1">
      <formula>C32=0</formula>
    </cfRule>
  </conditionalFormatting>
  <conditionalFormatting sqref="C91:G110">
    <cfRule type="expression" dxfId="218" priority="5" stopIfTrue="1">
      <formula>C32=0</formula>
    </cfRule>
  </conditionalFormatting>
  <conditionalFormatting sqref="C143:H162">
    <cfRule type="expression" dxfId="217" priority="3" stopIfTrue="1">
      <formula>C32=0</formula>
    </cfRule>
  </conditionalFormatting>
  <conditionalFormatting sqref="H143:H162">
    <cfRule type="expression" dxfId="216" priority="4" stopIfTrue="1">
      <formula>OR(AND(#REF!&gt;0,H143&gt;0,H61=0),AND(#REF!&gt;0,H143&gt;0,H32=0))</formula>
    </cfRule>
  </conditionalFormatting>
  <conditionalFormatting sqref="H143:H162">
    <cfRule type="expression" dxfId="215" priority="2" stopIfTrue="1">
      <formula>OR(AND(#REF!&gt;0,H143&gt;0,H61=0),AND(#REF!&gt;0,H143&gt;0,H32=0))</formula>
    </cfRule>
  </conditionalFormatting>
  <conditionalFormatting sqref="H143:H162">
    <cfRule type="expression" dxfId="214" priority="1" stopIfTrue="1">
      <formula>OR(AND(#REF!&gt;0,H143&gt;0,H61=0),AND(#REF!&gt;0,H143&gt;0,H32=0))</formula>
    </cfRule>
  </conditionalFormatting>
  <pageMargins left="0.25" right="0.25" top="0.5" bottom="0.5" header="0.17" footer="0.17"/>
  <pageSetup scale="66"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tabColor rgb="FFFFC000"/>
    <pageSetUpPr fitToPage="1"/>
  </sheetPr>
  <dimension ref="B1:I363"/>
  <sheetViews>
    <sheetView showGridLines="0" showZeros="0" zoomScale="70" zoomScaleNormal="70" workbookViewId="0"/>
  </sheetViews>
  <sheetFormatPr defaultColWidth="9.109375" defaultRowHeight="13.8"/>
  <cols>
    <col min="1" max="1" width="1.88671875" style="107" customWidth="1"/>
    <col min="2" max="2" width="30.5546875" style="107" customWidth="1"/>
    <col min="3"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8" style="107" bestFit="1" customWidth="1"/>
    <col min="11" max="16384" width="9.109375" style="107"/>
  </cols>
  <sheetData>
    <row r="1" spans="2:8">
      <c r="B1" s="392" t="str">
        <f>'Relative Weights'!A1</f>
        <v>THECB Texas Public University Expenditure Study Fiscal Year 2022</v>
      </c>
      <c r="C1" s="392"/>
      <c r="D1" s="392"/>
      <c r="E1" s="392"/>
      <c r="F1" s="392"/>
      <c r="G1" s="392"/>
      <c r="H1" s="392"/>
    </row>
    <row r="2" spans="2:8">
      <c r="B2" s="393" t="str">
        <f>'Relative Weights'!A2</f>
        <v>Institution Survey for the Year Ended August 31, 2022</v>
      </c>
      <c r="C2" s="393"/>
      <c r="D2" s="393"/>
      <c r="E2" s="393"/>
      <c r="F2" s="393"/>
      <c r="G2" s="393"/>
      <c r="H2" s="393"/>
    </row>
    <row r="3" spans="2:8">
      <c r="B3" s="119" t="s">
        <v>70</v>
      </c>
      <c r="C3" s="119"/>
      <c r="D3" s="119"/>
      <c r="E3" s="119"/>
      <c r="F3" s="119"/>
      <c r="G3" s="119"/>
      <c r="H3" s="119"/>
    </row>
    <row r="4" spans="2:8">
      <c r="B4" s="294" t="s">
        <v>140</v>
      </c>
      <c r="C4" s="119"/>
      <c r="D4" s="119"/>
      <c r="E4" s="119"/>
      <c r="F4" s="119"/>
      <c r="G4" s="119"/>
      <c r="H4" s="119"/>
    </row>
    <row r="5" spans="2:8">
      <c r="B5" s="119"/>
      <c r="C5" s="119"/>
      <c r="D5" s="119"/>
      <c r="E5" s="119"/>
      <c r="F5" s="119"/>
      <c r="G5" s="119"/>
      <c r="H5" s="246"/>
    </row>
    <row r="6" spans="2:8">
      <c r="B6" s="295" t="s">
        <v>10</v>
      </c>
      <c r="C6" s="295"/>
      <c r="D6" s="295"/>
      <c r="E6" s="295"/>
      <c r="F6" s="295"/>
      <c r="G6" s="295"/>
      <c r="H6" s="296"/>
    </row>
    <row r="7" spans="2:8">
      <c r="B7" s="119"/>
      <c r="C7" s="119"/>
      <c r="D7" s="119"/>
      <c r="E7" s="119"/>
      <c r="F7" s="119"/>
      <c r="G7" s="119"/>
      <c r="H7" s="297"/>
    </row>
    <row r="8" spans="2:8" ht="129" customHeight="1">
      <c r="B8" s="381" t="s">
        <v>227</v>
      </c>
      <c r="C8" s="381"/>
      <c r="D8" s="381"/>
      <c r="E8" s="381"/>
      <c r="F8" s="381"/>
      <c r="G8" s="381"/>
      <c r="H8" s="381"/>
    </row>
    <row r="9" spans="2:8" ht="99.75" customHeight="1">
      <c r="B9" s="382" t="s">
        <v>41</v>
      </c>
      <c r="C9" s="382"/>
      <c r="D9" s="382"/>
      <c r="E9" s="382"/>
      <c r="F9" s="382"/>
      <c r="G9" s="382"/>
      <c r="H9" s="298"/>
    </row>
    <row r="10" spans="2:8">
      <c r="B10" s="392" t="s">
        <v>20</v>
      </c>
      <c r="C10" s="392"/>
      <c r="D10" s="392"/>
      <c r="E10" s="392"/>
      <c r="F10" s="392"/>
      <c r="G10" s="392"/>
      <c r="H10" s="298"/>
    </row>
    <row r="11" spans="2:8" ht="21" customHeight="1" thickBot="1">
      <c r="B11" s="382" t="s">
        <v>888</v>
      </c>
      <c r="C11" s="382"/>
      <c r="D11" s="382"/>
      <c r="E11" s="382"/>
      <c r="F11" s="382"/>
      <c r="G11" s="382"/>
      <c r="H11" s="382"/>
    </row>
    <row r="12" spans="2:8" ht="14.4" thickBot="1">
      <c r="B12" s="397" t="s">
        <v>16</v>
      </c>
      <c r="C12" s="398"/>
      <c r="D12" s="398"/>
      <c r="E12" s="398"/>
      <c r="F12" s="299"/>
      <c r="G12" s="300"/>
      <c r="H12" s="301" t="s">
        <v>17</v>
      </c>
    </row>
    <row r="13" spans="2:8">
      <c r="B13" s="399" t="s">
        <v>12</v>
      </c>
      <c r="C13" s="399"/>
      <c r="D13" s="399"/>
      <c r="E13" s="399"/>
      <c r="F13" s="354"/>
      <c r="G13" s="303"/>
      <c r="H13" s="355">
        <f>Data!$G11</f>
        <v>24139560</v>
      </c>
    </row>
    <row r="14" spans="2:8">
      <c r="B14" s="385" t="s">
        <v>13</v>
      </c>
      <c r="C14" s="385"/>
      <c r="D14" s="385"/>
      <c r="E14" s="385"/>
      <c r="F14" s="356"/>
      <c r="G14" s="303"/>
      <c r="H14" s="357">
        <f>Data!$H11</f>
        <v>8590693</v>
      </c>
    </row>
    <row r="15" spans="2:8">
      <c r="B15" s="385" t="s">
        <v>14</v>
      </c>
      <c r="C15" s="385"/>
      <c r="D15" s="385"/>
      <c r="E15" s="385"/>
      <c r="F15" s="356"/>
      <c r="G15" s="303"/>
      <c r="H15" s="357">
        <f>Data!$I11</f>
        <v>5833507</v>
      </c>
    </row>
    <row r="16" spans="2:8">
      <c r="B16" s="385" t="s">
        <v>18</v>
      </c>
      <c r="C16" s="385"/>
      <c r="D16" s="385"/>
      <c r="E16" s="385"/>
      <c r="F16" s="356"/>
      <c r="G16" s="303"/>
      <c r="H16" s="357">
        <f>Data!$J11</f>
        <v>3834548</v>
      </c>
    </row>
    <row r="17" spans="2:9">
      <c r="B17" s="385" t="s">
        <v>15</v>
      </c>
      <c r="C17" s="385"/>
      <c r="D17" s="385"/>
      <c r="E17" s="385"/>
      <c r="F17" s="356"/>
      <c r="G17" s="303"/>
      <c r="H17" s="357">
        <f>Data!$K11</f>
        <v>6422824</v>
      </c>
    </row>
    <row r="18" spans="2:9">
      <c r="B18" s="385" t="s">
        <v>1</v>
      </c>
      <c r="C18" s="385"/>
      <c r="D18" s="385"/>
      <c r="E18" s="385"/>
      <c r="F18" s="358"/>
      <c r="G18" s="303"/>
      <c r="H18" s="359">
        <f>SUM(H13:H17)</f>
        <v>48821132</v>
      </c>
    </row>
    <row r="19" spans="2:9" ht="13.5" customHeight="1">
      <c r="B19" s="308"/>
      <c r="D19" s="308"/>
      <c r="E19" s="308"/>
      <c r="F19" s="308"/>
      <c r="G19" s="308"/>
      <c r="H19" s="298"/>
    </row>
    <row r="20" spans="2:9" ht="13.5" customHeight="1">
      <c r="B20" s="308"/>
      <c r="D20" s="390" t="s">
        <v>22</v>
      </c>
      <c r="E20" s="390"/>
      <c r="F20" s="390"/>
      <c r="G20" s="309" t="s">
        <v>23</v>
      </c>
      <c r="H20" s="309" t="s">
        <v>24</v>
      </c>
    </row>
    <row r="21" spans="2:9">
      <c r="B21" s="388" t="s">
        <v>21</v>
      </c>
      <c r="C21" s="389"/>
      <c r="D21" s="384" t="str">
        <f>Data!L11</f>
        <v>Monica Poehl</v>
      </c>
      <c r="E21" s="384"/>
      <c r="F21" s="384"/>
      <c r="G21" s="310" t="str">
        <f>Data!M11</f>
        <v>979-458-6090</v>
      </c>
      <c r="H21" s="311" t="str">
        <f>Data!N11</f>
        <v>mpoehl@tamus.edu</v>
      </c>
    </row>
    <row r="22" spans="2:9" ht="13.5" customHeight="1">
      <c r="B22" s="308"/>
      <c r="C22" s="308"/>
      <c r="D22" s="308"/>
      <c r="E22" s="308"/>
      <c r="F22" s="308"/>
      <c r="G22" s="308"/>
      <c r="H22" s="298"/>
    </row>
    <row r="23" spans="2:9" ht="13.5" customHeight="1" thickBot="1">
      <c r="B23" s="117" t="s">
        <v>937</v>
      </c>
      <c r="C23" s="308"/>
      <c r="D23" s="308"/>
      <c r="E23" s="308"/>
      <c r="F23" s="308"/>
      <c r="G23" s="308"/>
      <c r="H23" s="298"/>
    </row>
    <row r="24" spans="2:9" s="315" customFormat="1">
      <c r="B24" s="312"/>
      <c r="C24" s="123" t="s">
        <v>25</v>
      </c>
      <c r="D24" s="313" t="s">
        <v>26</v>
      </c>
      <c r="E24" s="313" t="s">
        <v>27</v>
      </c>
      <c r="F24" s="313" t="s">
        <v>28</v>
      </c>
      <c r="G24" s="313" t="s">
        <v>29</v>
      </c>
      <c r="H24" s="314" t="s">
        <v>30</v>
      </c>
    </row>
    <row r="25" spans="2:9" s="315" customFormat="1" ht="14.4" thickBot="1">
      <c r="B25" s="316" t="s">
        <v>680</v>
      </c>
      <c r="C25" s="317">
        <f>Data!O11</f>
        <v>1239</v>
      </c>
      <c r="D25" s="318">
        <f>Data!P11</f>
        <v>744</v>
      </c>
      <c r="E25" s="318">
        <f>Data!Q11</f>
        <v>133</v>
      </c>
      <c r="F25" s="318">
        <f>Data!R11</f>
        <v>52</v>
      </c>
      <c r="G25" s="318">
        <f>Data!S11</f>
        <v>0</v>
      </c>
      <c r="H25" s="319">
        <f>SUM(C25:G25)</f>
        <v>2168</v>
      </c>
    </row>
    <row r="26" spans="2:9">
      <c r="C26" s="320"/>
      <c r="D26" s="320"/>
      <c r="E26" s="320"/>
      <c r="F26" s="320"/>
      <c r="G26" s="320"/>
      <c r="H26" s="320"/>
      <c r="I26" s="320"/>
    </row>
    <row r="27" spans="2:9" ht="13.5" customHeight="1">
      <c r="B27" s="308"/>
      <c r="D27" s="390" t="s">
        <v>22</v>
      </c>
      <c r="E27" s="390"/>
      <c r="F27" s="390"/>
      <c r="G27" s="309" t="s">
        <v>23</v>
      </c>
      <c r="H27" s="309" t="s">
        <v>24</v>
      </c>
    </row>
    <row r="28" spans="2:9">
      <c r="B28" s="388" t="s">
        <v>952</v>
      </c>
      <c r="C28" s="389"/>
      <c r="D28" s="384" t="str">
        <f>Data!T11</f>
        <v>Lang, Donna</v>
      </c>
      <c r="E28" s="384"/>
      <c r="F28" s="384"/>
      <c r="G28" s="310" t="str">
        <f>Data!U11</f>
        <v>(409) 740-4419</v>
      </c>
      <c r="H28" s="311" t="str">
        <f>Data!V11</f>
        <v>langd@tamug.edu</v>
      </c>
    </row>
    <row r="29" spans="2:9" ht="13.5" customHeight="1">
      <c r="B29" s="308"/>
      <c r="C29" s="308"/>
      <c r="D29" s="308"/>
      <c r="E29" s="308"/>
      <c r="F29" s="308"/>
      <c r="G29" s="308"/>
      <c r="H29" s="298"/>
    </row>
    <row r="30" spans="2:9" ht="14.4" thickBot="1">
      <c r="B30" s="117" t="s">
        <v>938</v>
      </c>
    </row>
    <row r="31" spans="2:9" ht="14.4" thickBot="1">
      <c r="B31" s="124" t="s">
        <v>31</v>
      </c>
      <c r="C31" s="125" t="s">
        <v>25</v>
      </c>
      <c r="D31" s="125" t="s">
        <v>26</v>
      </c>
      <c r="E31" s="125" t="s">
        <v>27</v>
      </c>
      <c r="F31" s="125" t="s">
        <v>28</v>
      </c>
      <c r="G31" s="125" t="s">
        <v>29</v>
      </c>
      <c r="H31" s="126" t="s">
        <v>30</v>
      </c>
    </row>
    <row r="32" spans="2:9">
      <c r="B32" s="128" t="s">
        <v>42</v>
      </c>
      <c r="C32" s="141">
        <f>Data!W11</f>
        <v>17399</v>
      </c>
      <c r="D32" s="141">
        <f>Data!AQ11</f>
        <v>851</v>
      </c>
      <c r="E32" s="141">
        <f>Data!BK11</f>
        <v>168</v>
      </c>
      <c r="F32" s="141">
        <f>Data!CE11</f>
        <v>12</v>
      </c>
      <c r="G32" s="141">
        <f>Data!CY11</f>
        <v>0</v>
      </c>
      <c r="H32" s="142">
        <f>SUM(C32:G32)</f>
        <v>18430</v>
      </c>
    </row>
    <row r="33" spans="2:8">
      <c r="B33" s="130" t="s">
        <v>43</v>
      </c>
      <c r="C33" s="141">
        <f>Data!X11</f>
        <v>10997</v>
      </c>
      <c r="D33" s="141">
        <f>Data!AR11</f>
        <v>5395</v>
      </c>
      <c r="E33" s="141">
        <f>Data!BL11</f>
        <v>628</v>
      </c>
      <c r="F33" s="141">
        <f>Data!CF11</f>
        <v>784</v>
      </c>
      <c r="G33" s="141">
        <f>Data!CZ11</f>
        <v>0</v>
      </c>
      <c r="H33" s="142">
        <f t="shared" ref="H33:H52" si="0">SUM(C33:G33)</f>
        <v>17804</v>
      </c>
    </row>
    <row r="34" spans="2:8">
      <c r="B34" s="130" t="s">
        <v>44</v>
      </c>
      <c r="C34" s="141">
        <f>Data!Y11</f>
        <v>1239</v>
      </c>
      <c r="D34" s="141">
        <f>Data!AS11</f>
        <v>60</v>
      </c>
      <c r="E34" s="141">
        <f>Data!BM11</f>
        <v>0</v>
      </c>
      <c r="F34" s="141">
        <f>Data!CG11</f>
        <v>0</v>
      </c>
      <c r="G34" s="141">
        <f>Data!DA11</f>
        <v>0</v>
      </c>
      <c r="H34" s="142">
        <f t="shared" si="0"/>
        <v>1299</v>
      </c>
    </row>
    <row r="35" spans="2:8">
      <c r="B35" s="130" t="s">
        <v>45</v>
      </c>
      <c r="C35" s="141">
        <f>Data!Z11</f>
        <v>0</v>
      </c>
      <c r="D35" s="141">
        <f>Data!AT11</f>
        <v>0</v>
      </c>
      <c r="E35" s="141">
        <f>Data!BN11</f>
        <v>0</v>
      </c>
      <c r="F35" s="141">
        <f>Data!CH11</f>
        <v>0</v>
      </c>
      <c r="G35" s="141">
        <f>Data!DB11</f>
        <v>0</v>
      </c>
      <c r="H35" s="142">
        <f t="shared" si="0"/>
        <v>0</v>
      </c>
    </row>
    <row r="36" spans="2:8">
      <c r="B36" s="130" t="s">
        <v>46</v>
      </c>
      <c r="C36" s="141">
        <f>Data!AA11</f>
        <v>66</v>
      </c>
      <c r="D36" s="141">
        <f>Data!AU11</f>
        <v>348</v>
      </c>
      <c r="E36" s="141">
        <f>Data!BO11</f>
        <v>302</v>
      </c>
      <c r="F36" s="141">
        <f>Data!CI11</f>
        <v>27</v>
      </c>
      <c r="G36" s="141">
        <f>Data!DC11</f>
        <v>0</v>
      </c>
      <c r="H36" s="142">
        <f t="shared" si="0"/>
        <v>743</v>
      </c>
    </row>
    <row r="37" spans="2:8">
      <c r="B37" s="130" t="s">
        <v>47</v>
      </c>
      <c r="C37" s="141">
        <f>Data!AB11</f>
        <v>1892</v>
      </c>
      <c r="D37" s="141">
        <f>Data!AV11</f>
        <v>1221</v>
      </c>
      <c r="E37" s="141">
        <f>Data!BP11</f>
        <v>293</v>
      </c>
      <c r="F37" s="141">
        <f>Data!CJ11</f>
        <v>273</v>
      </c>
      <c r="G37" s="141">
        <f>Data!DD11</f>
        <v>0</v>
      </c>
      <c r="H37" s="142">
        <f t="shared" si="0"/>
        <v>3679</v>
      </c>
    </row>
    <row r="38" spans="2:8">
      <c r="B38" s="130" t="s">
        <v>48</v>
      </c>
      <c r="C38" s="141">
        <f>Data!AC11</f>
        <v>0</v>
      </c>
      <c r="D38" s="141">
        <f>Data!AW11</f>
        <v>0</v>
      </c>
      <c r="E38" s="141">
        <f>Data!BQ11</f>
        <v>0</v>
      </c>
      <c r="F38" s="141">
        <f>Data!CK11</f>
        <v>0</v>
      </c>
      <c r="G38" s="141">
        <f>Data!DE11</f>
        <v>0</v>
      </c>
      <c r="H38" s="142">
        <f t="shared" si="0"/>
        <v>0</v>
      </c>
    </row>
    <row r="39" spans="2:8">
      <c r="B39" s="130" t="s">
        <v>49</v>
      </c>
      <c r="C39" s="141">
        <f>Data!AD11</f>
        <v>0</v>
      </c>
      <c r="D39" s="141">
        <f>Data!AX11</f>
        <v>0</v>
      </c>
      <c r="E39" s="141">
        <f>Data!BR11</f>
        <v>0</v>
      </c>
      <c r="F39" s="141">
        <f>Data!CL11</f>
        <v>0</v>
      </c>
      <c r="G39" s="141">
        <f>Data!DF11</f>
        <v>0</v>
      </c>
      <c r="H39" s="142">
        <f t="shared" si="0"/>
        <v>0</v>
      </c>
    </row>
    <row r="40" spans="2:8">
      <c r="B40" s="130" t="s">
        <v>50</v>
      </c>
      <c r="C40" s="141">
        <f>Data!AE11</f>
        <v>0</v>
      </c>
      <c r="D40" s="141">
        <f>Data!AY11</f>
        <v>0</v>
      </c>
      <c r="E40" s="141">
        <f>Data!BS11</f>
        <v>0</v>
      </c>
      <c r="F40" s="141">
        <f>Data!CM11</f>
        <v>0</v>
      </c>
      <c r="G40" s="141">
        <f>Data!DG11</f>
        <v>0</v>
      </c>
      <c r="H40" s="142">
        <f t="shared" si="0"/>
        <v>0</v>
      </c>
    </row>
    <row r="41" spans="2:8">
      <c r="B41" s="130" t="s">
        <v>51</v>
      </c>
      <c r="C41" s="141">
        <f>Data!AF11</f>
        <v>93</v>
      </c>
      <c r="D41" s="141">
        <f>Data!AZ11</f>
        <v>27</v>
      </c>
      <c r="E41" s="141">
        <f>Data!BT11</f>
        <v>0</v>
      </c>
      <c r="F41" s="141">
        <f>Data!CN11</f>
        <v>0</v>
      </c>
      <c r="G41" s="141">
        <f>Data!DH11</f>
        <v>0</v>
      </c>
      <c r="H41" s="142">
        <f t="shared" si="0"/>
        <v>120</v>
      </c>
    </row>
    <row r="42" spans="2:8">
      <c r="B42" s="130" t="s">
        <v>52</v>
      </c>
      <c r="C42" s="141">
        <f>Data!AG11</f>
        <v>0</v>
      </c>
      <c r="D42" s="141">
        <f>Data!BA11</f>
        <v>0</v>
      </c>
      <c r="E42" s="141">
        <f>Data!BU11</f>
        <v>0</v>
      </c>
      <c r="F42" s="141">
        <f>Data!CO11</f>
        <v>0</v>
      </c>
      <c r="G42" s="141">
        <f>Data!DI11</f>
        <v>0</v>
      </c>
      <c r="H42" s="142">
        <f t="shared" si="0"/>
        <v>0</v>
      </c>
    </row>
    <row r="43" spans="2:8">
      <c r="B43" s="130" t="s">
        <v>53</v>
      </c>
      <c r="C43" s="141">
        <f>Data!AH11</f>
        <v>2791</v>
      </c>
      <c r="D43" s="141">
        <f>Data!BB11</f>
        <v>1916</v>
      </c>
      <c r="E43" s="141">
        <f>Data!BV11</f>
        <v>0</v>
      </c>
      <c r="F43" s="141">
        <f>Data!CP11</f>
        <v>0</v>
      </c>
      <c r="G43" s="141">
        <f>Data!DJ11</f>
        <v>0</v>
      </c>
      <c r="H43" s="142">
        <f t="shared" si="0"/>
        <v>4707</v>
      </c>
    </row>
    <row r="44" spans="2:8">
      <c r="B44" s="130" t="s">
        <v>54</v>
      </c>
      <c r="C44" s="141">
        <f>Data!AI11</f>
        <v>0</v>
      </c>
      <c r="D44" s="141">
        <f>Data!BC11</f>
        <v>0</v>
      </c>
      <c r="E44" s="141">
        <f>Data!BW11</f>
        <v>0</v>
      </c>
      <c r="F44" s="141">
        <f>Data!CQ11</f>
        <v>0</v>
      </c>
      <c r="G44" s="141">
        <f>Data!DK11</f>
        <v>0</v>
      </c>
      <c r="H44" s="142">
        <f t="shared" si="0"/>
        <v>0</v>
      </c>
    </row>
    <row r="45" spans="2:8">
      <c r="B45" s="130" t="s">
        <v>55</v>
      </c>
      <c r="C45" s="141">
        <f>Data!AJ11</f>
        <v>203</v>
      </c>
      <c r="D45" s="141">
        <f>Data!BD11</f>
        <v>8</v>
      </c>
      <c r="E45" s="141">
        <f>Data!BX11</f>
        <v>0</v>
      </c>
      <c r="F45" s="141">
        <f>Data!CR11</f>
        <v>0</v>
      </c>
      <c r="G45" s="141">
        <f>Data!DL11</f>
        <v>0</v>
      </c>
      <c r="H45" s="142">
        <f t="shared" si="0"/>
        <v>211</v>
      </c>
    </row>
    <row r="46" spans="2:8">
      <c r="B46" s="130" t="s">
        <v>56</v>
      </c>
      <c r="C46" s="141">
        <f>Data!AK11</f>
        <v>0</v>
      </c>
      <c r="D46" s="141">
        <f>Data!BE11</f>
        <v>0</v>
      </c>
      <c r="E46" s="141">
        <f>Data!BY11</f>
        <v>0</v>
      </c>
      <c r="F46" s="141">
        <f>Data!CS11</f>
        <v>0</v>
      </c>
      <c r="G46" s="141">
        <f>Data!DM11</f>
        <v>0</v>
      </c>
      <c r="H46" s="142">
        <f t="shared" si="0"/>
        <v>0</v>
      </c>
    </row>
    <row r="47" spans="2:8">
      <c r="B47" s="130" t="s">
        <v>57</v>
      </c>
      <c r="C47" s="141">
        <f>Data!AL11</f>
        <v>2187</v>
      </c>
      <c r="D47" s="141">
        <f>Data!BF11</f>
        <v>3649</v>
      </c>
      <c r="E47" s="141">
        <f>Data!BZ11</f>
        <v>943</v>
      </c>
      <c r="F47" s="141">
        <f>Data!CT11</f>
        <v>0</v>
      </c>
      <c r="G47" s="141">
        <f>Data!DN11</f>
        <v>0</v>
      </c>
      <c r="H47" s="142">
        <f t="shared" si="0"/>
        <v>6779</v>
      </c>
    </row>
    <row r="48" spans="2:8">
      <c r="B48" s="130" t="s">
        <v>58</v>
      </c>
      <c r="C48" s="141">
        <f>Data!AM11</f>
        <v>0</v>
      </c>
      <c r="D48" s="141">
        <f>Data!BG11</f>
        <v>0</v>
      </c>
      <c r="E48" s="141">
        <f>Data!CA11</f>
        <v>0</v>
      </c>
      <c r="F48" s="141">
        <f>Data!CU11</f>
        <v>0</v>
      </c>
      <c r="G48" s="141">
        <f>Data!DO11</f>
        <v>0</v>
      </c>
      <c r="H48" s="142">
        <f t="shared" si="0"/>
        <v>0</v>
      </c>
    </row>
    <row r="49" spans="2:8">
      <c r="B49" s="130" t="s">
        <v>59</v>
      </c>
      <c r="C49" s="141">
        <f>Data!AN11</f>
        <v>0</v>
      </c>
      <c r="D49" s="141">
        <f>Data!BH11</f>
        <v>0</v>
      </c>
      <c r="E49" s="141">
        <f>Data!CB11</f>
        <v>0</v>
      </c>
      <c r="F49" s="141">
        <f>Data!CV11</f>
        <v>0</v>
      </c>
      <c r="G49" s="141">
        <f>Data!DP11</f>
        <v>0</v>
      </c>
      <c r="H49" s="142">
        <f t="shared" si="0"/>
        <v>0</v>
      </c>
    </row>
    <row r="50" spans="2:8">
      <c r="B50" s="130" t="s">
        <v>60</v>
      </c>
      <c r="C50" s="141">
        <f>Data!AO11</f>
        <v>629</v>
      </c>
      <c r="D50" s="141">
        <f>Data!BI11</f>
        <v>873.99999999999989</v>
      </c>
      <c r="E50" s="141">
        <f>Data!CC11</f>
        <v>0</v>
      </c>
      <c r="F50" s="141">
        <f>Data!CW11</f>
        <v>0</v>
      </c>
      <c r="G50" s="141">
        <f>Data!DQ11</f>
        <v>0</v>
      </c>
      <c r="H50" s="142">
        <f t="shared" si="0"/>
        <v>1503</v>
      </c>
    </row>
    <row r="51" spans="2:8">
      <c r="B51" s="130" t="s">
        <v>0</v>
      </c>
      <c r="C51" s="141">
        <f>Data!AP11</f>
        <v>0</v>
      </c>
      <c r="D51" s="141">
        <f>Data!BJ11</f>
        <v>0</v>
      </c>
      <c r="E51" s="141">
        <f>Data!CD11</f>
        <v>0</v>
      </c>
      <c r="F51" s="141">
        <f>Data!CX11</f>
        <v>0</v>
      </c>
      <c r="G51" s="141">
        <f>Data!DR11</f>
        <v>0</v>
      </c>
      <c r="H51" s="142">
        <f t="shared" si="0"/>
        <v>0</v>
      </c>
    </row>
    <row r="52" spans="2:8">
      <c r="B52" s="143" t="s">
        <v>33</v>
      </c>
      <c r="C52" s="142">
        <f>SUM(C32:C51)</f>
        <v>37496</v>
      </c>
      <c r="D52" s="142">
        <f>SUM(D32:D51)</f>
        <v>14349</v>
      </c>
      <c r="E52" s="142">
        <f>SUM(E32:E51)</f>
        <v>2334</v>
      </c>
      <c r="F52" s="142">
        <f>SUM(F32:F51)</f>
        <v>1096</v>
      </c>
      <c r="G52" s="142">
        <f>SUM(G32:G51)</f>
        <v>0</v>
      </c>
      <c r="H52" s="142">
        <f t="shared" si="0"/>
        <v>55275</v>
      </c>
    </row>
    <row r="53" spans="2:8">
      <c r="B53" s="144"/>
      <c r="C53" s="145"/>
      <c r="D53" s="145"/>
      <c r="E53" s="145"/>
      <c r="F53" s="145"/>
      <c r="G53" s="145"/>
      <c r="H53" s="145"/>
    </row>
    <row r="54" spans="2:8" ht="13.5" customHeight="1">
      <c r="B54" s="308"/>
      <c r="D54" s="390" t="s">
        <v>22</v>
      </c>
      <c r="E54" s="390"/>
      <c r="F54" s="390"/>
      <c r="G54" s="309" t="s">
        <v>23</v>
      </c>
      <c r="H54" s="309" t="s">
        <v>24</v>
      </c>
    </row>
    <row r="55" spans="2:8">
      <c r="B55" s="388" t="s">
        <v>953</v>
      </c>
      <c r="C55" s="389"/>
      <c r="D55" s="384" t="str">
        <f>Data!T11</f>
        <v>Lang, Donna</v>
      </c>
      <c r="E55" s="384"/>
      <c r="F55" s="384"/>
      <c r="G55" s="310" t="str">
        <f>Data!U11</f>
        <v>(409) 740-4419</v>
      </c>
      <c r="H55" s="311" t="str">
        <f>Data!V11</f>
        <v>langd@tamug.edu</v>
      </c>
    </row>
    <row r="56" spans="2:8" ht="13.5" customHeight="1">
      <c r="B56" s="308"/>
      <c r="C56" s="308"/>
      <c r="D56" s="308"/>
      <c r="E56" s="308"/>
      <c r="F56" s="308"/>
      <c r="G56" s="308"/>
      <c r="H56" s="298"/>
    </row>
    <row r="57" spans="2:8">
      <c r="B57" s="117" t="s">
        <v>9</v>
      </c>
    </row>
    <row r="58" spans="2:8" ht="31.5" customHeight="1">
      <c r="B58" s="391" t="s">
        <v>39</v>
      </c>
      <c r="C58" s="391"/>
      <c r="D58" s="391"/>
      <c r="E58" s="391"/>
      <c r="F58" s="391"/>
      <c r="G58" s="391"/>
      <c r="H58" s="321"/>
    </row>
    <row r="59" spans="2:8" ht="8.25" customHeight="1" thickBot="1">
      <c r="B59" s="320"/>
    </row>
    <row r="60" spans="2:8" ht="14.4" thickBot="1">
      <c r="B60" s="124" t="s">
        <v>31</v>
      </c>
      <c r="C60" s="125" t="s">
        <v>25</v>
      </c>
      <c r="D60" s="125" t="s">
        <v>26</v>
      </c>
      <c r="E60" s="125" t="s">
        <v>27</v>
      </c>
      <c r="F60" s="125" t="s">
        <v>28</v>
      </c>
      <c r="G60" s="125" t="s">
        <v>29</v>
      </c>
      <c r="H60" s="126" t="s">
        <v>30</v>
      </c>
    </row>
    <row r="61" spans="2:8">
      <c r="B61" s="128" t="str">
        <f>$B$32</f>
        <v>Liberal Arts</v>
      </c>
      <c r="C61" s="322">
        <f>Data!DS11</f>
        <v>1565707.9982655135</v>
      </c>
      <c r="D61" s="322">
        <f>Data!EM11</f>
        <v>241612.2434957001</v>
      </c>
      <c r="E61" s="322">
        <f>Data!FG11</f>
        <v>62598.440410426716</v>
      </c>
      <c r="F61" s="322">
        <f>Data!GA11</f>
        <v>1612.2754946727548</v>
      </c>
      <c r="G61" s="322">
        <f>Data!GU11</f>
        <v>0</v>
      </c>
      <c r="H61" s="323">
        <f>SUM(C61:G61)</f>
        <v>1871530.9576663133</v>
      </c>
    </row>
    <row r="62" spans="2:8">
      <c r="B62" s="128" t="str">
        <f>$B$33</f>
        <v>Science</v>
      </c>
      <c r="C62" s="322">
        <f>Data!DT11</f>
        <v>936701.16478709364</v>
      </c>
      <c r="D62" s="322">
        <f>Data!EN11</f>
        <v>953673.40253225341</v>
      </c>
      <c r="E62" s="322">
        <f>Data!FH11</f>
        <v>533903.326526499</v>
      </c>
      <c r="F62" s="322">
        <f>Data!GB11</f>
        <v>736202.51736835169</v>
      </c>
      <c r="G62" s="322">
        <f>Data!GV11</f>
        <v>0</v>
      </c>
      <c r="H62" s="142">
        <f t="shared" ref="H62:H81" si="1">SUM(C62:G62)</f>
        <v>3160480.4112141975</v>
      </c>
    </row>
    <row r="63" spans="2:8">
      <c r="B63" s="128" t="str">
        <f>$B$34</f>
        <v>Fine Arts</v>
      </c>
      <c r="C63" s="322">
        <f>Data!DU11</f>
        <v>58528.360439560442</v>
      </c>
      <c r="D63" s="322">
        <f>Data!EO11</f>
        <v>1564.6395604395605</v>
      </c>
      <c r="E63" s="322">
        <f>Data!FI11</f>
        <v>0</v>
      </c>
      <c r="F63" s="322">
        <f>Data!GC11</f>
        <v>0</v>
      </c>
      <c r="G63" s="322">
        <f>Data!GW11</f>
        <v>0</v>
      </c>
      <c r="H63" s="142">
        <f t="shared" si="1"/>
        <v>60093</v>
      </c>
    </row>
    <row r="64" spans="2:8">
      <c r="B64" s="128" t="str">
        <f>$B$35</f>
        <v>Teacher Education</v>
      </c>
      <c r="C64" s="322">
        <f>Data!DV11</f>
        <v>0</v>
      </c>
      <c r="D64" s="322">
        <f>Data!EP11</f>
        <v>0</v>
      </c>
      <c r="E64" s="322">
        <f>Data!FJ11</f>
        <v>0</v>
      </c>
      <c r="F64" s="322">
        <f>Data!GD11</f>
        <v>0</v>
      </c>
      <c r="G64" s="322">
        <f>Data!GX11</f>
        <v>0</v>
      </c>
      <c r="H64" s="142">
        <f t="shared" si="1"/>
        <v>0</v>
      </c>
    </row>
    <row r="65" spans="2:8">
      <c r="B65" s="128" t="str">
        <f>$B$36</f>
        <v>Agriculture</v>
      </c>
      <c r="C65" s="322">
        <f>Data!DW11</f>
        <v>12553.68947368421</v>
      </c>
      <c r="D65" s="322">
        <f>Data!EQ11</f>
        <v>110545.24498530534</v>
      </c>
      <c r="E65" s="322">
        <f>Data!FK11</f>
        <v>440263.8832408397</v>
      </c>
      <c r="F65" s="322">
        <f>Data!GE11</f>
        <v>18138.52267213977</v>
      </c>
      <c r="G65" s="322">
        <f>Data!GY11</f>
        <v>0</v>
      </c>
      <c r="H65" s="142">
        <f t="shared" si="1"/>
        <v>581501.34037196904</v>
      </c>
    </row>
    <row r="66" spans="2:8">
      <c r="B66" s="128" t="str">
        <f>$B$37</f>
        <v>Engineering</v>
      </c>
      <c r="C66" s="322">
        <f>Data!DX11</f>
        <v>134230.25024979768</v>
      </c>
      <c r="D66" s="322">
        <f>Data!ER11</f>
        <v>365024.37048099423</v>
      </c>
      <c r="E66" s="322">
        <f>Data!FL11</f>
        <v>46888.490468042372</v>
      </c>
      <c r="F66" s="322">
        <f>Data!GF11</f>
        <v>4698.2457616564852</v>
      </c>
      <c r="G66" s="322">
        <f>Data!GZ11</f>
        <v>0</v>
      </c>
      <c r="H66" s="142">
        <f t="shared" si="1"/>
        <v>550841.3569604907</v>
      </c>
    </row>
    <row r="67" spans="2:8">
      <c r="B67" s="128" t="str">
        <f>$B$38</f>
        <v>Home Economics</v>
      </c>
      <c r="C67" s="322">
        <f>Data!DY11</f>
        <v>0</v>
      </c>
      <c r="D67" s="322">
        <f>Data!ES11</f>
        <v>0</v>
      </c>
      <c r="E67" s="322">
        <f>Data!FM11</f>
        <v>0</v>
      </c>
      <c r="F67" s="322">
        <f>Data!GG11</f>
        <v>0</v>
      </c>
      <c r="G67" s="322">
        <f>Data!HA11</f>
        <v>0</v>
      </c>
      <c r="H67" s="142">
        <f t="shared" si="1"/>
        <v>0</v>
      </c>
    </row>
    <row r="68" spans="2:8">
      <c r="B68" s="128" t="str">
        <f>$B$39</f>
        <v>Law</v>
      </c>
      <c r="C68" s="322">
        <f>Data!DZ11</f>
        <v>0</v>
      </c>
      <c r="D68" s="322">
        <f>Data!ET11</f>
        <v>0</v>
      </c>
      <c r="E68" s="322">
        <f>Data!FN11</f>
        <v>0</v>
      </c>
      <c r="F68" s="322">
        <f>Data!GH11</f>
        <v>0</v>
      </c>
      <c r="G68" s="322">
        <f>Data!HB11</f>
        <v>0</v>
      </c>
      <c r="H68" s="142">
        <f t="shared" si="1"/>
        <v>0</v>
      </c>
    </row>
    <row r="69" spans="2:8">
      <c r="B69" s="128" t="str">
        <f>$B$40</f>
        <v>Social Service</v>
      </c>
      <c r="C69" s="322">
        <f>Data!EA11</f>
        <v>0</v>
      </c>
      <c r="D69" s="322">
        <f>Data!EU11</f>
        <v>0</v>
      </c>
      <c r="E69" s="322">
        <f>Data!FO11</f>
        <v>0</v>
      </c>
      <c r="F69" s="322">
        <f>Data!GI11</f>
        <v>0</v>
      </c>
      <c r="G69" s="322">
        <f>Data!HC11</f>
        <v>0</v>
      </c>
      <c r="H69" s="142">
        <f t="shared" si="1"/>
        <v>0</v>
      </c>
    </row>
    <row r="70" spans="2:8">
      <c r="B70" s="128" t="str">
        <f>$B$41</f>
        <v>Library Science</v>
      </c>
      <c r="C70" s="322">
        <f>Data!EB11</f>
        <v>16035.416666666666</v>
      </c>
      <c r="D70" s="322">
        <f>Data!EV11</f>
        <v>5966.6666666666661</v>
      </c>
      <c r="E70" s="322">
        <f>Data!FP11</f>
        <v>0</v>
      </c>
      <c r="F70" s="322">
        <f>Data!GJ11</f>
        <v>0</v>
      </c>
      <c r="G70" s="322">
        <f>Data!HD11</f>
        <v>0</v>
      </c>
      <c r="H70" s="142">
        <f t="shared" si="1"/>
        <v>22002.083333333332</v>
      </c>
    </row>
    <row r="71" spans="2:8">
      <c r="B71" s="128" t="str">
        <f>$B$42</f>
        <v>Veterinary Science</v>
      </c>
      <c r="C71" s="322">
        <f>Data!EC11</f>
        <v>0</v>
      </c>
      <c r="D71" s="322">
        <f>Data!EW11</f>
        <v>0</v>
      </c>
      <c r="E71" s="322">
        <f>Data!FQ11</f>
        <v>0</v>
      </c>
      <c r="F71" s="322">
        <f>Data!GK11</f>
        <v>0</v>
      </c>
      <c r="G71" s="322">
        <f>Data!HE11</f>
        <v>0</v>
      </c>
      <c r="H71" s="142">
        <f t="shared" si="1"/>
        <v>0</v>
      </c>
    </row>
    <row r="72" spans="2:8">
      <c r="B72" s="128" t="str">
        <f>$B$43</f>
        <v>Vocational Training</v>
      </c>
      <c r="C72" s="322">
        <f>Data!ED11</f>
        <v>641500.29572492733</v>
      </c>
      <c r="D72" s="322">
        <f>Data!EX11</f>
        <v>503987.83737138053</v>
      </c>
      <c r="E72" s="322">
        <f>Data!FR11</f>
        <v>0</v>
      </c>
      <c r="F72" s="322">
        <f>Data!GL11</f>
        <v>0</v>
      </c>
      <c r="G72" s="322">
        <f>Data!HF11</f>
        <v>0</v>
      </c>
      <c r="H72" s="142">
        <f t="shared" si="1"/>
        <v>1145488.133096308</v>
      </c>
    </row>
    <row r="73" spans="2:8">
      <c r="B73" s="128" t="str">
        <f>$B$44</f>
        <v>Physical Training</v>
      </c>
      <c r="C73" s="322">
        <f>Data!EE11</f>
        <v>0</v>
      </c>
      <c r="D73" s="322">
        <f>Data!EY11</f>
        <v>0</v>
      </c>
      <c r="E73" s="322">
        <f>Data!FS11</f>
        <v>0</v>
      </c>
      <c r="F73" s="322">
        <f>Data!GM11</f>
        <v>0</v>
      </c>
      <c r="G73" s="322">
        <f>Data!HG11</f>
        <v>0</v>
      </c>
      <c r="H73" s="142">
        <f t="shared" si="1"/>
        <v>0</v>
      </c>
    </row>
    <row r="74" spans="2:8">
      <c r="B74" s="128" t="str">
        <f>$B$45</f>
        <v>Health Services</v>
      </c>
      <c r="C74" s="322">
        <f>Data!EF11</f>
        <v>47185.388435156885</v>
      </c>
      <c r="D74" s="322">
        <f>Data!EZ11</f>
        <v>5462.5472226626507</v>
      </c>
      <c r="E74" s="322">
        <f>Data!FT11</f>
        <v>0</v>
      </c>
      <c r="F74" s="322">
        <f>Data!GN11</f>
        <v>0</v>
      </c>
      <c r="G74" s="322">
        <f>Data!HH11</f>
        <v>0</v>
      </c>
      <c r="H74" s="142">
        <f t="shared" si="1"/>
        <v>52647.935657819537</v>
      </c>
    </row>
    <row r="75" spans="2:8">
      <c r="B75" s="128" t="str">
        <f>$B$46</f>
        <v>Pharmacy</v>
      </c>
      <c r="C75" s="322">
        <f>Data!EG11</f>
        <v>0</v>
      </c>
      <c r="D75" s="322">
        <f>Data!FA11</f>
        <v>0</v>
      </c>
      <c r="E75" s="322">
        <f>Data!FU11</f>
        <v>0</v>
      </c>
      <c r="F75" s="322">
        <f>Data!GO11</f>
        <v>0</v>
      </c>
      <c r="G75" s="322">
        <f>Data!HI11</f>
        <v>0</v>
      </c>
      <c r="H75" s="142">
        <f t="shared" si="1"/>
        <v>0</v>
      </c>
    </row>
    <row r="76" spans="2:8">
      <c r="B76" s="128" t="str">
        <f>$B$47</f>
        <v>Business Administration</v>
      </c>
      <c r="C76" s="322">
        <f>Data!EH11</f>
        <v>239994.02899413748</v>
      </c>
      <c r="D76" s="322">
        <f>Data!FB11</f>
        <v>437223.96114381374</v>
      </c>
      <c r="E76" s="322">
        <f>Data!FV11</f>
        <v>534479.95059013483</v>
      </c>
      <c r="F76" s="322">
        <f>Data!GP11</f>
        <v>0</v>
      </c>
      <c r="G76" s="322">
        <f>Data!HJ11</f>
        <v>0</v>
      </c>
      <c r="H76" s="142">
        <f t="shared" si="1"/>
        <v>1211697.940728086</v>
      </c>
    </row>
    <row r="77" spans="2:8">
      <c r="B77" s="128" t="str">
        <f>$B$48</f>
        <v>Optometry</v>
      </c>
      <c r="C77" s="322">
        <f>Data!EI11</f>
        <v>0</v>
      </c>
      <c r="D77" s="322">
        <f>Data!FC11</f>
        <v>0</v>
      </c>
      <c r="E77" s="322">
        <f>Data!FW11</f>
        <v>0</v>
      </c>
      <c r="F77" s="322">
        <f>Data!GQ11</f>
        <v>0</v>
      </c>
      <c r="G77" s="322">
        <f>Data!HK11</f>
        <v>0</v>
      </c>
      <c r="H77" s="142">
        <f t="shared" si="1"/>
        <v>0</v>
      </c>
    </row>
    <row r="78" spans="2:8">
      <c r="B78" s="128" t="str">
        <f>$B$49</f>
        <v>Teacher Ed-Practice Teaching</v>
      </c>
      <c r="C78" s="322">
        <f>Data!EJ11</f>
        <v>0</v>
      </c>
      <c r="D78" s="322">
        <f>Data!FD11</f>
        <v>0</v>
      </c>
      <c r="E78" s="322">
        <f>Data!FX11</f>
        <v>0</v>
      </c>
      <c r="F78" s="322">
        <f>Data!GR11</f>
        <v>0</v>
      </c>
      <c r="G78" s="322">
        <f>Data!HL11</f>
        <v>0</v>
      </c>
      <c r="H78" s="142">
        <f t="shared" si="1"/>
        <v>0</v>
      </c>
    </row>
    <row r="79" spans="2:8">
      <c r="B79" s="128" t="str">
        <f>$B$50</f>
        <v>Technology</v>
      </c>
      <c r="C79" s="322">
        <f>Data!EK11</f>
        <v>211823.76209500348</v>
      </c>
      <c r="D79" s="322">
        <f>Data!FE11</f>
        <v>296517.94467535248</v>
      </c>
      <c r="E79" s="322">
        <f>Data!FY11</f>
        <v>0</v>
      </c>
      <c r="F79" s="322">
        <f>Data!GS11</f>
        <v>0</v>
      </c>
      <c r="G79" s="322">
        <f>Data!HM11</f>
        <v>0</v>
      </c>
      <c r="H79" s="142">
        <f t="shared" si="1"/>
        <v>508341.70677035593</v>
      </c>
    </row>
    <row r="80" spans="2:8">
      <c r="B80" s="128" t="str">
        <f>$B$51</f>
        <v>Nursing</v>
      </c>
      <c r="C80" s="322">
        <f>Data!EL11</f>
        <v>0</v>
      </c>
      <c r="D80" s="322">
        <f>Data!FF11</f>
        <v>0</v>
      </c>
      <c r="E80" s="322">
        <f>Data!FZ11</f>
        <v>0</v>
      </c>
      <c r="F80" s="322">
        <f>Data!GT11</f>
        <v>0</v>
      </c>
      <c r="G80" s="322">
        <f>Data!HN11</f>
        <v>0</v>
      </c>
      <c r="H80" s="142">
        <f t="shared" si="1"/>
        <v>0</v>
      </c>
    </row>
    <row r="81" spans="2:8">
      <c r="B81" s="131" t="str">
        <f>$B$52</f>
        <v>Totals</v>
      </c>
      <c r="C81" s="323">
        <f>SUM(C61:C80)</f>
        <v>3864260.3551315414</v>
      </c>
      <c r="D81" s="323">
        <f>SUM(D61:D80)</f>
        <v>2921578.8581345687</v>
      </c>
      <c r="E81" s="323">
        <f>SUM(E61:E80)</f>
        <v>1618134.0912359427</v>
      </c>
      <c r="F81" s="323">
        <f>SUM(F61:F80)</f>
        <v>760651.56129682064</v>
      </c>
      <c r="G81" s="323">
        <f>SUM(G61:G80)</f>
        <v>0</v>
      </c>
      <c r="H81" s="323">
        <f t="shared" si="1"/>
        <v>9164624.8657988738</v>
      </c>
    </row>
    <row r="82" spans="2:8">
      <c r="B82" s="144"/>
      <c r="C82" s="324"/>
      <c r="D82" s="324"/>
      <c r="E82" s="324"/>
      <c r="F82" s="324"/>
      <c r="G82" s="324"/>
      <c r="H82" s="325"/>
    </row>
    <row r="83" spans="2:8" ht="13.5" customHeight="1">
      <c r="B83" s="308"/>
      <c r="D83" s="390" t="s">
        <v>22</v>
      </c>
      <c r="E83" s="390"/>
      <c r="F83" s="390"/>
      <c r="G83" s="309" t="s">
        <v>23</v>
      </c>
      <c r="H83" s="309" t="s">
        <v>24</v>
      </c>
    </row>
    <row r="84" spans="2:8">
      <c r="B84" s="388" t="s">
        <v>38</v>
      </c>
      <c r="C84" s="389"/>
      <c r="D84" s="384" t="str">
        <f>Data!T11</f>
        <v>Lang, Donna</v>
      </c>
      <c r="E84" s="384"/>
      <c r="F84" s="384"/>
      <c r="G84" s="310" t="str">
        <f>Data!U11</f>
        <v>(409) 740-4419</v>
      </c>
      <c r="H84" s="311" t="str">
        <f>Data!V11</f>
        <v>langd@tamug.edu</v>
      </c>
    </row>
    <row r="85" spans="2:8" ht="13.5" customHeight="1">
      <c r="B85" s="308"/>
      <c r="C85" s="308"/>
      <c r="D85" s="308"/>
      <c r="E85" s="308"/>
      <c r="F85" s="308"/>
      <c r="G85" s="308"/>
      <c r="H85" s="298"/>
    </row>
    <row r="86" spans="2:8">
      <c r="B86" s="120" t="s">
        <v>32</v>
      </c>
      <c r="C86" s="326"/>
      <c r="D86" s="326"/>
      <c r="E86" s="326"/>
      <c r="F86" s="326"/>
      <c r="G86" s="326"/>
      <c r="H86" s="122">
        <f>H13+H14</f>
        <v>32730253</v>
      </c>
    </row>
    <row r="87" spans="2:8" ht="42.75" customHeight="1">
      <c r="B87" s="382" t="s">
        <v>8</v>
      </c>
      <c r="C87" s="382"/>
      <c r="D87" s="382"/>
      <c r="E87" s="382"/>
      <c r="F87" s="382"/>
      <c r="G87" s="382"/>
      <c r="H87" s="321"/>
    </row>
    <row r="88" spans="2:8">
      <c r="B88" s="120" t="s">
        <v>5</v>
      </c>
      <c r="C88" s="327"/>
      <c r="D88" s="327"/>
      <c r="E88" s="327"/>
      <c r="F88" s="327"/>
      <c r="G88" s="327"/>
      <c r="H88" s="122"/>
    </row>
    <row r="89" spans="2:8" ht="98.25" customHeight="1" thickBot="1">
      <c r="B89" s="383" t="s">
        <v>228</v>
      </c>
      <c r="C89" s="383"/>
      <c r="D89" s="383"/>
      <c r="E89" s="383"/>
      <c r="F89" s="383"/>
      <c r="G89" s="383"/>
      <c r="H89" s="328"/>
    </row>
    <row r="90" spans="2:8" ht="14.4" thickBot="1">
      <c r="B90" s="124" t="s">
        <v>31</v>
      </c>
      <c r="C90" s="125" t="s">
        <v>25</v>
      </c>
      <c r="D90" s="125" t="s">
        <v>26</v>
      </c>
      <c r="E90" s="125" t="s">
        <v>27</v>
      </c>
      <c r="F90" s="125" t="s">
        <v>28</v>
      </c>
      <c r="G90" s="125" t="s">
        <v>29</v>
      </c>
      <c r="H90" s="126" t="s">
        <v>30</v>
      </c>
    </row>
    <row r="91" spans="2:8">
      <c r="B91" s="128" t="str">
        <f>$B$32</f>
        <v>Liberal Arts</v>
      </c>
      <c r="C91" s="329">
        <f>Data!HR11</f>
        <v>167891</v>
      </c>
      <c r="D91" s="329">
        <f>Data!IL11</f>
        <v>25275.262979445426</v>
      </c>
      <c r="E91" s="329">
        <f>Data!JF11</f>
        <v>3843.9081484814769</v>
      </c>
      <c r="F91" s="329">
        <f>Data!JZ11</f>
        <v>202.02645317269273</v>
      </c>
      <c r="G91" s="329">
        <f>Data!KT11</f>
        <v>0</v>
      </c>
      <c r="H91" s="134">
        <f t="shared" ref="H91:H111" si="2">SUM(C91:G91)</f>
        <v>197212.19758109961</v>
      </c>
    </row>
    <row r="92" spans="2:8">
      <c r="B92" s="128" t="str">
        <f>$B$33</f>
        <v>Science</v>
      </c>
      <c r="C92" s="329">
        <f>Data!HS11</f>
        <v>236459.5</v>
      </c>
      <c r="D92" s="329">
        <f>Data!IM11</f>
        <v>240744.09645114248</v>
      </c>
      <c r="E92" s="329">
        <f>Data!JG11</f>
        <v>134777.87426553943</v>
      </c>
      <c r="F92" s="329">
        <f>Data!KA11</f>
        <v>184046.02378370953</v>
      </c>
      <c r="G92" s="329">
        <f>Data!KU11</f>
        <v>0</v>
      </c>
      <c r="H92" s="137">
        <f t="shared" si="2"/>
        <v>796027.49450039142</v>
      </c>
    </row>
    <row r="93" spans="2:8">
      <c r="B93" s="128" t="str">
        <f>$B$34</f>
        <v>Fine Arts</v>
      </c>
      <c r="C93" s="329">
        <f>Data!HT11</f>
        <v>499.5</v>
      </c>
      <c r="D93" s="329">
        <f>Data!IN11</f>
        <v>100</v>
      </c>
      <c r="E93" s="329">
        <f>Data!JH11</f>
        <v>0</v>
      </c>
      <c r="F93" s="329">
        <f>Data!KB11</f>
        <v>0</v>
      </c>
      <c r="G93" s="329">
        <f>Data!KV11</f>
        <v>0</v>
      </c>
      <c r="H93" s="137">
        <f t="shared" si="2"/>
        <v>599.5</v>
      </c>
    </row>
    <row r="94" spans="2:8">
      <c r="B94" s="128" t="str">
        <f>$B$35</f>
        <v>Teacher Education</v>
      </c>
      <c r="C94" s="329">
        <f>Data!HU11</f>
        <v>0</v>
      </c>
      <c r="D94" s="329">
        <f>Data!IO11</f>
        <v>0</v>
      </c>
      <c r="E94" s="329">
        <f>Data!JI11</f>
        <v>0</v>
      </c>
      <c r="F94" s="329">
        <f>Data!KC11</f>
        <v>0</v>
      </c>
      <c r="G94" s="329">
        <f>Data!KW11</f>
        <v>0</v>
      </c>
      <c r="H94" s="137">
        <f t="shared" si="2"/>
        <v>0</v>
      </c>
    </row>
    <row r="95" spans="2:8">
      <c r="B95" s="128" t="str">
        <f>$B$36</f>
        <v>Agriculture</v>
      </c>
      <c r="C95" s="329">
        <f>Data!HV11</f>
        <v>1200</v>
      </c>
      <c r="D95" s="329">
        <f>Data!IP11</f>
        <v>1000</v>
      </c>
      <c r="E95" s="329">
        <f>Data!JJ11</f>
        <v>4000</v>
      </c>
      <c r="F95" s="329">
        <f>Data!KD11</f>
        <v>1800</v>
      </c>
      <c r="G95" s="329">
        <f>Data!KX11</f>
        <v>0</v>
      </c>
      <c r="H95" s="137">
        <f t="shared" si="2"/>
        <v>8000</v>
      </c>
    </row>
    <row r="96" spans="2:8">
      <c r="B96" s="128" t="str">
        <f>$B$37</f>
        <v>Engineering</v>
      </c>
      <c r="C96" s="329">
        <f>Data!HW11</f>
        <v>24007.962653952538</v>
      </c>
      <c r="D96" s="329">
        <f>Data!IQ11</f>
        <v>65287.008241299365</v>
      </c>
      <c r="E96" s="329">
        <f>Data!JK11</f>
        <v>8386.3147536571432</v>
      </c>
      <c r="F96" s="329">
        <f>Data!KE11</f>
        <v>840.31213958874025</v>
      </c>
      <c r="G96" s="329">
        <f>Data!KY11</f>
        <v>0</v>
      </c>
      <c r="H96" s="137">
        <f t="shared" si="2"/>
        <v>98521.597788497791</v>
      </c>
    </row>
    <row r="97" spans="2:8">
      <c r="B97" s="128" t="str">
        <f>$B$38</f>
        <v>Home Economics</v>
      </c>
      <c r="C97" s="329">
        <f>Data!HX11</f>
        <v>0</v>
      </c>
      <c r="D97" s="329">
        <f>Data!IR11</f>
        <v>0</v>
      </c>
      <c r="E97" s="329">
        <f>Data!JL11</f>
        <v>0</v>
      </c>
      <c r="F97" s="329">
        <f>Data!KF11</f>
        <v>0</v>
      </c>
      <c r="G97" s="329">
        <f>Data!KZ11</f>
        <v>0</v>
      </c>
      <c r="H97" s="137">
        <f t="shared" si="2"/>
        <v>0</v>
      </c>
    </row>
    <row r="98" spans="2:8">
      <c r="B98" s="128" t="str">
        <f>$B$39</f>
        <v>Law</v>
      </c>
      <c r="C98" s="329">
        <f>Data!HY11</f>
        <v>0</v>
      </c>
      <c r="D98" s="329">
        <f>Data!IS11</f>
        <v>0</v>
      </c>
      <c r="E98" s="329">
        <f>Data!JM11</f>
        <v>0</v>
      </c>
      <c r="F98" s="329">
        <f>Data!KG11</f>
        <v>0</v>
      </c>
      <c r="G98" s="329">
        <f>Data!LA11</f>
        <v>0</v>
      </c>
      <c r="H98" s="137">
        <f t="shared" si="2"/>
        <v>0</v>
      </c>
    </row>
    <row r="99" spans="2:8">
      <c r="B99" s="128" t="str">
        <f>$B$40</f>
        <v>Social Service</v>
      </c>
      <c r="C99" s="329">
        <f>Data!HZ11</f>
        <v>0</v>
      </c>
      <c r="D99" s="329">
        <f>Data!IT11</f>
        <v>0</v>
      </c>
      <c r="E99" s="329">
        <f>Data!JN11</f>
        <v>0</v>
      </c>
      <c r="F99" s="329">
        <f>Data!KH11</f>
        <v>0</v>
      </c>
      <c r="G99" s="329">
        <f>Data!LB11</f>
        <v>0</v>
      </c>
      <c r="H99" s="137">
        <f t="shared" si="2"/>
        <v>0</v>
      </c>
    </row>
    <row r="100" spans="2:8">
      <c r="B100" s="128" t="str">
        <f>$B$41</f>
        <v>Library Science</v>
      </c>
      <c r="C100" s="329">
        <f>Data!IA11</f>
        <v>1600</v>
      </c>
      <c r="D100" s="329">
        <f>Data!IU11</f>
        <v>500</v>
      </c>
      <c r="E100" s="329">
        <f>Data!JO11</f>
        <v>0</v>
      </c>
      <c r="F100" s="329">
        <f>Data!KI11</f>
        <v>0</v>
      </c>
      <c r="G100" s="329">
        <f>Data!LC11</f>
        <v>0</v>
      </c>
      <c r="H100" s="137">
        <f t="shared" si="2"/>
        <v>2100</v>
      </c>
    </row>
    <row r="101" spans="2:8">
      <c r="B101" s="128" t="str">
        <f>$B$42</f>
        <v>Veterinary Science</v>
      </c>
      <c r="C101" s="329">
        <f>Data!IB11</f>
        <v>0</v>
      </c>
      <c r="D101" s="329">
        <f>Data!IV11</f>
        <v>0</v>
      </c>
      <c r="E101" s="329">
        <f>Data!JP11</f>
        <v>0</v>
      </c>
      <c r="F101" s="329">
        <f>Data!KJ11</f>
        <v>0</v>
      </c>
      <c r="G101" s="329">
        <f>Data!LD11</f>
        <v>0</v>
      </c>
      <c r="H101" s="137">
        <f t="shared" si="2"/>
        <v>0</v>
      </c>
    </row>
    <row r="102" spans="2:8">
      <c r="B102" s="128" t="str">
        <f>$B$43</f>
        <v>Vocational Training</v>
      </c>
      <c r="C102" s="329">
        <f>Data!IC11</f>
        <v>140143.88917891594</v>
      </c>
      <c r="D102" s="329">
        <f>Data!IW11</f>
        <v>110102.54570230559</v>
      </c>
      <c r="E102" s="329">
        <f>Data!JQ11</f>
        <v>0</v>
      </c>
      <c r="F102" s="329">
        <f>Data!KK11</f>
        <v>0</v>
      </c>
      <c r="G102" s="329">
        <f>Data!LE11</f>
        <v>0</v>
      </c>
      <c r="H102" s="137">
        <f t="shared" si="2"/>
        <v>250246.43488122153</v>
      </c>
    </row>
    <row r="103" spans="2:8">
      <c r="B103" s="128" t="str">
        <f>$B$44</f>
        <v>Physical Training</v>
      </c>
      <c r="C103" s="329">
        <f>Data!ID11</f>
        <v>0</v>
      </c>
      <c r="D103" s="329">
        <f>Data!IX11</f>
        <v>0</v>
      </c>
      <c r="E103" s="329">
        <f>Data!JR11</f>
        <v>0</v>
      </c>
      <c r="F103" s="329">
        <f>Data!KL11</f>
        <v>0</v>
      </c>
      <c r="G103" s="329">
        <f>Data!LF11</f>
        <v>0</v>
      </c>
      <c r="H103" s="137">
        <f t="shared" si="2"/>
        <v>0</v>
      </c>
    </row>
    <row r="104" spans="2:8">
      <c r="B104" s="128" t="str">
        <f>$B$45</f>
        <v>Health Services</v>
      </c>
      <c r="C104" s="329">
        <f>Data!IE11</f>
        <v>4000</v>
      </c>
      <c r="D104" s="329">
        <f>Data!IY11</f>
        <v>500</v>
      </c>
      <c r="E104" s="329">
        <f>Data!JS11</f>
        <v>0</v>
      </c>
      <c r="F104" s="329">
        <f>Data!KM11</f>
        <v>0</v>
      </c>
      <c r="G104" s="329">
        <f>Data!LG11</f>
        <v>0</v>
      </c>
      <c r="H104" s="137">
        <f t="shared" si="2"/>
        <v>4500</v>
      </c>
    </row>
    <row r="105" spans="2:8">
      <c r="B105" s="128" t="str">
        <f>$B$46</f>
        <v>Pharmacy</v>
      </c>
      <c r="C105" s="329">
        <f>Data!IF11</f>
        <v>0</v>
      </c>
      <c r="D105" s="329">
        <f>Data!IZ11</f>
        <v>0</v>
      </c>
      <c r="E105" s="329">
        <f>Data!JT11</f>
        <v>0</v>
      </c>
      <c r="F105" s="329">
        <f>Data!KN11</f>
        <v>0</v>
      </c>
      <c r="G105" s="329">
        <f>Data!LH11</f>
        <v>0</v>
      </c>
      <c r="H105" s="137">
        <f t="shared" si="2"/>
        <v>0</v>
      </c>
    </row>
    <row r="106" spans="2:8">
      <c r="B106" s="128" t="str">
        <f>$B$47</f>
        <v>Business Administration</v>
      </c>
      <c r="C106" s="329">
        <f>Data!IG11</f>
        <v>83571.037865505699</v>
      </c>
      <c r="D106" s="329">
        <f>Data!JA11</f>
        <v>152250.70542629444</v>
      </c>
      <c r="E106" s="329">
        <f>Data!JU11</f>
        <v>186117.31456957542</v>
      </c>
      <c r="F106" s="329">
        <f>Data!KO11</f>
        <v>0</v>
      </c>
      <c r="G106" s="329">
        <f>Data!LI11</f>
        <v>0</v>
      </c>
      <c r="H106" s="137">
        <f t="shared" si="2"/>
        <v>421939.05786137556</v>
      </c>
    </row>
    <row r="107" spans="2:8">
      <c r="B107" s="128" t="str">
        <f>$B$48</f>
        <v>Optometry</v>
      </c>
      <c r="C107" s="329">
        <f>Data!IH11</f>
        <v>0</v>
      </c>
      <c r="D107" s="329">
        <f>Data!JB11</f>
        <v>0</v>
      </c>
      <c r="E107" s="329">
        <f>Data!JV11</f>
        <v>0</v>
      </c>
      <c r="F107" s="329">
        <f>Data!KP11</f>
        <v>0</v>
      </c>
      <c r="G107" s="329">
        <f>Data!LJ11</f>
        <v>0</v>
      </c>
      <c r="H107" s="137">
        <f t="shared" si="2"/>
        <v>0</v>
      </c>
    </row>
    <row r="108" spans="2:8">
      <c r="B108" s="128" t="str">
        <f>$B$49</f>
        <v>Teacher Ed-Practice Teaching</v>
      </c>
      <c r="C108" s="329">
        <f>Data!II11</f>
        <v>0</v>
      </c>
      <c r="D108" s="329">
        <f>Data!JC11</f>
        <v>0</v>
      </c>
      <c r="E108" s="329">
        <f>Data!JW11</f>
        <v>0</v>
      </c>
      <c r="F108" s="329">
        <f>Data!KQ11</f>
        <v>0</v>
      </c>
      <c r="G108" s="329">
        <f>Data!LK11</f>
        <v>0</v>
      </c>
      <c r="H108" s="137">
        <f t="shared" si="2"/>
        <v>0</v>
      </c>
    </row>
    <row r="109" spans="2:8">
      <c r="B109" s="128" t="str">
        <f>$B$50</f>
        <v>Technology</v>
      </c>
      <c r="C109" s="329">
        <f>Data!IJ11</f>
        <v>21000</v>
      </c>
      <c r="D109" s="329">
        <f>Data!JD11</f>
        <v>2900</v>
      </c>
      <c r="E109" s="329">
        <f>Data!JX11</f>
        <v>0</v>
      </c>
      <c r="F109" s="329">
        <f>Data!KR11</f>
        <v>0</v>
      </c>
      <c r="G109" s="329">
        <f>Data!LL11</f>
        <v>0</v>
      </c>
      <c r="H109" s="137">
        <f t="shared" si="2"/>
        <v>23900</v>
      </c>
    </row>
    <row r="110" spans="2:8">
      <c r="B110" s="128" t="str">
        <f>$B$51</f>
        <v>Nursing</v>
      </c>
      <c r="C110" s="329">
        <f>Data!IK11</f>
        <v>0</v>
      </c>
      <c r="D110" s="329">
        <f>Data!JE11</f>
        <v>0</v>
      </c>
      <c r="E110" s="329">
        <f>Data!JY11</f>
        <v>0</v>
      </c>
      <c r="F110" s="329">
        <f>Data!KS11</f>
        <v>0</v>
      </c>
      <c r="G110" s="329">
        <f>Data!HPM11</f>
        <v>0</v>
      </c>
      <c r="H110" s="137">
        <f t="shared" si="2"/>
        <v>0</v>
      </c>
    </row>
    <row r="111" spans="2:8">
      <c r="B111" s="131" t="str">
        <f>$B$52</f>
        <v>Totals</v>
      </c>
      <c r="C111" s="134">
        <f>SUM(C91:C110)</f>
        <v>680372.8896983742</v>
      </c>
      <c r="D111" s="134">
        <f>SUM(D91:D110)</f>
        <v>598659.61880048737</v>
      </c>
      <c r="E111" s="134">
        <f>SUM(E91:E110)</f>
        <v>337125.41173725348</v>
      </c>
      <c r="F111" s="134">
        <f>SUM(F91:F110)</f>
        <v>186888.36237647096</v>
      </c>
      <c r="G111" s="134">
        <f>SUM(G91:G110)</f>
        <v>0</v>
      </c>
      <c r="H111" s="134">
        <f t="shared" si="2"/>
        <v>1803046.2826125859</v>
      </c>
    </row>
    <row r="112" spans="2:8">
      <c r="B112" s="330"/>
      <c r="C112" s="331"/>
      <c r="D112" s="331"/>
      <c r="E112" s="331"/>
      <c r="F112" s="331"/>
      <c r="G112" s="331"/>
      <c r="H112" s="332"/>
    </row>
    <row r="113" spans="2:8">
      <c r="B113" s="395" t="s">
        <v>62</v>
      </c>
      <c r="C113" s="395"/>
      <c r="D113" s="395"/>
      <c r="E113" s="395"/>
      <c r="F113" s="395"/>
      <c r="G113" s="395"/>
      <c r="H113" s="395"/>
    </row>
    <row r="114" spans="2:8" ht="36.75" customHeight="1" thickBot="1">
      <c r="B114" s="394" t="s">
        <v>36</v>
      </c>
      <c r="C114" s="394"/>
      <c r="D114" s="394"/>
      <c r="E114" s="394"/>
      <c r="F114" s="394"/>
      <c r="G114" s="394"/>
      <c r="H114" s="328"/>
    </row>
    <row r="115" spans="2:8" ht="14.4" thickBot="1">
      <c r="B115" s="124" t="s">
        <v>31</v>
      </c>
      <c r="C115" s="125" t="s">
        <v>25</v>
      </c>
      <c r="D115" s="125" t="s">
        <v>26</v>
      </c>
      <c r="E115" s="125" t="s">
        <v>27</v>
      </c>
      <c r="F115" s="125" t="s">
        <v>28</v>
      </c>
      <c r="G115" s="125" t="s">
        <v>29</v>
      </c>
      <c r="H115" s="126" t="s">
        <v>30</v>
      </c>
    </row>
    <row r="116" spans="2:8">
      <c r="B116" s="128" t="str">
        <f>$B$32</f>
        <v>Liberal Arts</v>
      </c>
      <c r="C116" s="323">
        <f t="shared" ref="C116:G131" si="3">C91+C61</f>
        <v>1733598.9982655135</v>
      </c>
      <c r="D116" s="323">
        <f t="shared" si="3"/>
        <v>266887.50647514552</v>
      </c>
      <c r="E116" s="323">
        <f t="shared" si="3"/>
        <v>66442.348558908197</v>
      </c>
      <c r="F116" s="323">
        <f t="shared" si="3"/>
        <v>1814.3019478454476</v>
      </c>
      <c r="G116" s="323">
        <f t="shared" si="3"/>
        <v>0</v>
      </c>
      <c r="H116" s="134">
        <f t="shared" ref="H116:H136" si="4">SUM(C116:G116)</f>
        <v>2068743.1552474124</v>
      </c>
    </row>
    <row r="117" spans="2:8">
      <c r="B117" s="128" t="str">
        <f>$B$33</f>
        <v>Science</v>
      </c>
      <c r="C117" s="142">
        <f t="shared" si="3"/>
        <v>1173160.6647870936</v>
      </c>
      <c r="D117" s="142">
        <f t="shared" si="3"/>
        <v>1194417.498983396</v>
      </c>
      <c r="E117" s="142">
        <f t="shared" si="3"/>
        <v>668681.20079203846</v>
      </c>
      <c r="F117" s="142">
        <f t="shared" si="3"/>
        <v>920248.5411520612</v>
      </c>
      <c r="G117" s="142">
        <f t="shared" si="3"/>
        <v>0</v>
      </c>
      <c r="H117" s="137">
        <f t="shared" si="4"/>
        <v>3956507.9057145892</v>
      </c>
    </row>
    <row r="118" spans="2:8">
      <c r="B118" s="128" t="str">
        <f>$B$34</f>
        <v>Fine Arts</v>
      </c>
      <c r="C118" s="142">
        <f t="shared" si="3"/>
        <v>59027.860439560442</v>
      </c>
      <c r="D118" s="142">
        <f t="shared" si="3"/>
        <v>1664.6395604395605</v>
      </c>
      <c r="E118" s="142">
        <f t="shared" si="3"/>
        <v>0</v>
      </c>
      <c r="F118" s="142">
        <f t="shared" si="3"/>
        <v>0</v>
      </c>
      <c r="G118" s="142">
        <f t="shared" si="3"/>
        <v>0</v>
      </c>
      <c r="H118" s="137">
        <f t="shared" si="4"/>
        <v>60692.5</v>
      </c>
    </row>
    <row r="119" spans="2:8">
      <c r="B119" s="128" t="str">
        <f>$B$35</f>
        <v>Teacher Education</v>
      </c>
      <c r="C119" s="142">
        <f t="shared" si="3"/>
        <v>0</v>
      </c>
      <c r="D119" s="142">
        <f t="shared" si="3"/>
        <v>0</v>
      </c>
      <c r="E119" s="142">
        <f t="shared" si="3"/>
        <v>0</v>
      </c>
      <c r="F119" s="142">
        <f t="shared" si="3"/>
        <v>0</v>
      </c>
      <c r="G119" s="142">
        <f t="shared" si="3"/>
        <v>0</v>
      </c>
      <c r="H119" s="137">
        <f t="shared" si="4"/>
        <v>0</v>
      </c>
    </row>
    <row r="120" spans="2:8">
      <c r="B120" s="128" t="str">
        <f>$B$36</f>
        <v>Agriculture</v>
      </c>
      <c r="C120" s="142">
        <f t="shared" si="3"/>
        <v>13753.68947368421</v>
      </c>
      <c r="D120" s="142">
        <f t="shared" si="3"/>
        <v>111545.24498530534</v>
      </c>
      <c r="E120" s="142">
        <f t="shared" si="3"/>
        <v>444263.8832408397</v>
      </c>
      <c r="F120" s="142">
        <f t="shared" si="3"/>
        <v>19938.52267213977</v>
      </c>
      <c r="G120" s="142">
        <f t="shared" si="3"/>
        <v>0</v>
      </c>
      <c r="H120" s="137">
        <f t="shared" si="4"/>
        <v>589501.34037196904</v>
      </c>
    </row>
    <row r="121" spans="2:8">
      <c r="B121" s="128" t="str">
        <f>$B$37</f>
        <v>Engineering</v>
      </c>
      <c r="C121" s="142">
        <f t="shared" si="3"/>
        <v>158238.21290375022</v>
      </c>
      <c r="D121" s="142">
        <f t="shared" si="3"/>
        <v>430311.37872229359</v>
      </c>
      <c r="E121" s="142">
        <f t="shared" si="3"/>
        <v>55274.805221699513</v>
      </c>
      <c r="F121" s="142">
        <f t="shared" si="3"/>
        <v>5538.5579012452254</v>
      </c>
      <c r="G121" s="142">
        <f t="shared" si="3"/>
        <v>0</v>
      </c>
      <c r="H121" s="137">
        <f t="shared" si="4"/>
        <v>649362.9547489885</v>
      </c>
    </row>
    <row r="122" spans="2:8">
      <c r="B122" s="128" t="str">
        <f>$B$38</f>
        <v>Home Economics</v>
      </c>
      <c r="C122" s="142">
        <f t="shared" si="3"/>
        <v>0</v>
      </c>
      <c r="D122" s="142">
        <f t="shared" si="3"/>
        <v>0</v>
      </c>
      <c r="E122" s="142">
        <f t="shared" si="3"/>
        <v>0</v>
      </c>
      <c r="F122" s="142">
        <f t="shared" si="3"/>
        <v>0</v>
      </c>
      <c r="G122" s="142">
        <f t="shared" si="3"/>
        <v>0</v>
      </c>
      <c r="H122" s="137">
        <f t="shared" si="4"/>
        <v>0</v>
      </c>
    </row>
    <row r="123" spans="2:8">
      <c r="B123" s="128" t="str">
        <f>$B$39</f>
        <v>Law</v>
      </c>
      <c r="C123" s="142">
        <f t="shared" si="3"/>
        <v>0</v>
      </c>
      <c r="D123" s="142">
        <f t="shared" si="3"/>
        <v>0</v>
      </c>
      <c r="E123" s="142">
        <f t="shared" si="3"/>
        <v>0</v>
      </c>
      <c r="F123" s="142">
        <f t="shared" si="3"/>
        <v>0</v>
      </c>
      <c r="G123" s="142">
        <f t="shared" si="3"/>
        <v>0</v>
      </c>
      <c r="H123" s="137">
        <f t="shared" si="4"/>
        <v>0</v>
      </c>
    </row>
    <row r="124" spans="2:8">
      <c r="B124" s="128" t="str">
        <f>$B$40</f>
        <v>Social Service</v>
      </c>
      <c r="C124" s="142">
        <f t="shared" si="3"/>
        <v>0</v>
      </c>
      <c r="D124" s="142">
        <f t="shared" si="3"/>
        <v>0</v>
      </c>
      <c r="E124" s="142">
        <f t="shared" si="3"/>
        <v>0</v>
      </c>
      <c r="F124" s="142">
        <f t="shared" si="3"/>
        <v>0</v>
      </c>
      <c r="G124" s="142">
        <f t="shared" si="3"/>
        <v>0</v>
      </c>
      <c r="H124" s="137">
        <f t="shared" si="4"/>
        <v>0</v>
      </c>
    </row>
    <row r="125" spans="2:8">
      <c r="B125" s="128" t="str">
        <f>$B$41</f>
        <v>Library Science</v>
      </c>
      <c r="C125" s="142">
        <f t="shared" si="3"/>
        <v>17635.416666666664</v>
      </c>
      <c r="D125" s="142">
        <f t="shared" si="3"/>
        <v>6466.6666666666661</v>
      </c>
      <c r="E125" s="142">
        <f t="shared" si="3"/>
        <v>0</v>
      </c>
      <c r="F125" s="142">
        <f t="shared" si="3"/>
        <v>0</v>
      </c>
      <c r="G125" s="142">
        <f t="shared" si="3"/>
        <v>0</v>
      </c>
      <c r="H125" s="137">
        <f t="shared" si="4"/>
        <v>24102.083333333328</v>
      </c>
    </row>
    <row r="126" spans="2:8">
      <c r="B126" s="128" t="str">
        <f>$B$42</f>
        <v>Veterinary Science</v>
      </c>
      <c r="C126" s="142">
        <f t="shared" si="3"/>
        <v>0</v>
      </c>
      <c r="D126" s="142">
        <f t="shared" si="3"/>
        <v>0</v>
      </c>
      <c r="E126" s="142">
        <f t="shared" si="3"/>
        <v>0</v>
      </c>
      <c r="F126" s="142">
        <f t="shared" si="3"/>
        <v>0</v>
      </c>
      <c r="G126" s="142">
        <f t="shared" si="3"/>
        <v>0</v>
      </c>
      <c r="H126" s="137">
        <f t="shared" si="4"/>
        <v>0</v>
      </c>
    </row>
    <row r="127" spans="2:8">
      <c r="B127" s="128" t="str">
        <f>$B$43</f>
        <v>Vocational Training</v>
      </c>
      <c r="C127" s="142">
        <f t="shared" si="3"/>
        <v>781644.18490384333</v>
      </c>
      <c r="D127" s="142">
        <f t="shared" si="3"/>
        <v>614090.38307368616</v>
      </c>
      <c r="E127" s="142">
        <f t="shared" si="3"/>
        <v>0</v>
      </c>
      <c r="F127" s="142">
        <f t="shared" si="3"/>
        <v>0</v>
      </c>
      <c r="G127" s="142">
        <f t="shared" si="3"/>
        <v>0</v>
      </c>
      <c r="H127" s="137">
        <f t="shared" si="4"/>
        <v>1395734.5679775295</v>
      </c>
    </row>
    <row r="128" spans="2:8">
      <c r="B128" s="128" t="str">
        <f>$B$44</f>
        <v>Physical Training</v>
      </c>
      <c r="C128" s="142">
        <f t="shared" si="3"/>
        <v>0</v>
      </c>
      <c r="D128" s="142">
        <f t="shared" si="3"/>
        <v>0</v>
      </c>
      <c r="E128" s="142">
        <f t="shared" si="3"/>
        <v>0</v>
      </c>
      <c r="F128" s="142">
        <f t="shared" si="3"/>
        <v>0</v>
      </c>
      <c r="G128" s="142">
        <f t="shared" si="3"/>
        <v>0</v>
      </c>
      <c r="H128" s="137">
        <f t="shared" si="4"/>
        <v>0</v>
      </c>
    </row>
    <row r="129" spans="2:9">
      <c r="B129" s="128" t="str">
        <f>$B$45</f>
        <v>Health Services</v>
      </c>
      <c r="C129" s="142">
        <f t="shared" si="3"/>
        <v>51185.388435156885</v>
      </c>
      <c r="D129" s="142">
        <f t="shared" si="3"/>
        <v>5962.5472226626507</v>
      </c>
      <c r="E129" s="142">
        <f t="shared" si="3"/>
        <v>0</v>
      </c>
      <c r="F129" s="142">
        <f t="shared" si="3"/>
        <v>0</v>
      </c>
      <c r="G129" s="142">
        <f t="shared" si="3"/>
        <v>0</v>
      </c>
      <c r="H129" s="137">
        <f t="shared" si="4"/>
        <v>57147.935657819537</v>
      </c>
    </row>
    <row r="130" spans="2:9">
      <c r="B130" s="128" t="str">
        <f>$B$46</f>
        <v>Pharmacy</v>
      </c>
      <c r="C130" s="142">
        <f t="shared" si="3"/>
        <v>0</v>
      </c>
      <c r="D130" s="142">
        <f t="shared" si="3"/>
        <v>0</v>
      </c>
      <c r="E130" s="142">
        <f t="shared" si="3"/>
        <v>0</v>
      </c>
      <c r="F130" s="142">
        <f t="shared" si="3"/>
        <v>0</v>
      </c>
      <c r="G130" s="142">
        <f t="shared" si="3"/>
        <v>0</v>
      </c>
      <c r="H130" s="137">
        <f t="shared" si="4"/>
        <v>0</v>
      </c>
    </row>
    <row r="131" spans="2:9">
      <c r="B131" s="128" t="str">
        <f>$B$47</f>
        <v>Business Administration</v>
      </c>
      <c r="C131" s="142">
        <f t="shared" si="3"/>
        <v>323565.06685964321</v>
      </c>
      <c r="D131" s="142">
        <f t="shared" si="3"/>
        <v>589474.66657010815</v>
      </c>
      <c r="E131" s="142">
        <f t="shared" si="3"/>
        <v>720597.26515971031</v>
      </c>
      <c r="F131" s="142">
        <f t="shared" si="3"/>
        <v>0</v>
      </c>
      <c r="G131" s="142">
        <f t="shared" si="3"/>
        <v>0</v>
      </c>
      <c r="H131" s="137">
        <f t="shared" si="4"/>
        <v>1633636.9985894617</v>
      </c>
    </row>
    <row r="132" spans="2:9">
      <c r="B132" s="128" t="str">
        <f>$B$48</f>
        <v>Optometry</v>
      </c>
      <c r="C132" s="142">
        <f t="shared" ref="C132:G135" si="5">C107+C77</f>
        <v>0</v>
      </c>
      <c r="D132" s="142">
        <f t="shared" si="5"/>
        <v>0</v>
      </c>
      <c r="E132" s="142">
        <f t="shared" si="5"/>
        <v>0</v>
      </c>
      <c r="F132" s="142">
        <f t="shared" si="5"/>
        <v>0</v>
      </c>
      <c r="G132" s="142">
        <f t="shared" si="5"/>
        <v>0</v>
      </c>
      <c r="H132" s="137">
        <f t="shared" si="4"/>
        <v>0</v>
      </c>
    </row>
    <row r="133" spans="2:9">
      <c r="B133" s="128" t="str">
        <f>$B$49</f>
        <v>Teacher Ed-Practice Teaching</v>
      </c>
      <c r="C133" s="142">
        <f t="shared" si="5"/>
        <v>0</v>
      </c>
      <c r="D133" s="142">
        <f t="shared" si="5"/>
        <v>0</v>
      </c>
      <c r="E133" s="142">
        <f t="shared" si="5"/>
        <v>0</v>
      </c>
      <c r="F133" s="142">
        <f t="shared" si="5"/>
        <v>0</v>
      </c>
      <c r="G133" s="142">
        <f t="shared" si="5"/>
        <v>0</v>
      </c>
      <c r="H133" s="137">
        <f t="shared" si="4"/>
        <v>0</v>
      </c>
    </row>
    <row r="134" spans="2:9">
      <c r="B134" s="128" t="str">
        <f>$B$50</f>
        <v>Technology</v>
      </c>
      <c r="C134" s="142">
        <f t="shared" si="5"/>
        <v>232823.76209500348</v>
      </c>
      <c r="D134" s="142">
        <f t="shared" si="5"/>
        <v>299417.94467535248</v>
      </c>
      <c r="E134" s="142">
        <f t="shared" si="5"/>
        <v>0</v>
      </c>
      <c r="F134" s="142">
        <f t="shared" si="5"/>
        <v>0</v>
      </c>
      <c r="G134" s="142">
        <f t="shared" si="5"/>
        <v>0</v>
      </c>
      <c r="H134" s="137">
        <f t="shared" si="4"/>
        <v>532241.70677035593</v>
      </c>
    </row>
    <row r="135" spans="2:9">
      <c r="B135" s="128" t="str">
        <f>$B$51</f>
        <v>Nursing</v>
      </c>
      <c r="C135" s="142">
        <f t="shared" si="5"/>
        <v>0</v>
      </c>
      <c r="D135" s="142">
        <f t="shared" si="5"/>
        <v>0</v>
      </c>
      <c r="E135" s="142">
        <f t="shared" si="5"/>
        <v>0</v>
      </c>
      <c r="F135" s="142">
        <f t="shared" si="5"/>
        <v>0</v>
      </c>
      <c r="G135" s="142">
        <f t="shared" si="5"/>
        <v>0</v>
      </c>
      <c r="H135" s="137">
        <f t="shared" si="4"/>
        <v>0</v>
      </c>
    </row>
    <row r="136" spans="2:9">
      <c r="B136" s="131" t="str">
        <f>$B$52</f>
        <v>Totals</v>
      </c>
      <c r="C136" s="134">
        <f>SUM(C116:C135)</f>
        <v>4544633.2448299155</v>
      </c>
      <c r="D136" s="134">
        <f>SUM(D116:D135)</f>
        <v>3520238.476935056</v>
      </c>
      <c r="E136" s="134">
        <f>SUM(E116:E135)</f>
        <v>1955259.5029731961</v>
      </c>
      <c r="F136" s="134">
        <f>SUM(F116:F135)</f>
        <v>947539.92367329169</v>
      </c>
      <c r="G136" s="134">
        <f>SUM(G116:G135)</f>
        <v>0</v>
      </c>
      <c r="H136" s="134">
        <f t="shared" si="4"/>
        <v>10967671.14841146</v>
      </c>
    </row>
    <row r="137" spans="2:9">
      <c r="B137" s="330"/>
      <c r="C137" s="333"/>
      <c r="D137" s="333"/>
      <c r="E137" s="333"/>
      <c r="F137" s="333"/>
      <c r="G137" s="333"/>
      <c r="H137" s="334"/>
    </row>
    <row r="138" spans="2:9">
      <c r="B138" s="120" t="s">
        <v>4</v>
      </c>
      <c r="C138" s="327"/>
      <c r="D138" s="327"/>
      <c r="E138" s="327"/>
      <c r="F138" s="327"/>
      <c r="G138" s="327"/>
      <c r="H138" s="122">
        <f>H86-H81-H111</f>
        <v>21762581.85158854</v>
      </c>
    </row>
    <row r="139" spans="2:9" ht="152.25" customHeight="1" thickBot="1">
      <c r="B139" s="382" t="s">
        <v>887</v>
      </c>
      <c r="C139" s="382"/>
      <c r="D139" s="382"/>
      <c r="E139" s="382"/>
      <c r="F139" s="382"/>
      <c r="G139" s="382"/>
      <c r="H139" s="321"/>
    </row>
    <row r="140" spans="2:9" ht="36.75" customHeight="1" thickTop="1">
      <c r="B140" s="429" t="s">
        <v>889</v>
      </c>
      <c r="C140" s="404"/>
      <c r="D140" s="404"/>
      <c r="E140" s="404"/>
      <c r="F140" s="405"/>
      <c r="G140" s="335" t="s">
        <v>2</v>
      </c>
      <c r="H140" s="336">
        <v>1</v>
      </c>
      <c r="I140" s="396" t="str">
        <f>IF(H140+H141=1,"","Error, the two cells on the left must equal 100%")</f>
        <v/>
      </c>
    </row>
    <row r="141" spans="2:9" ht="37.5" customHeight="1" thickBot="1">
      <c r="B141" s="406"/>
      <c r="C141" s="407"/>
      <c r="D141" s="407"/>
      <c r="E141" s="407"/>
      <c r="F141" s="408"/>
      <c r="G141" s="335" t="s">
        <v>3</v>
      </c>
      <c r="H141" s="337">
        <f>1-H140</f>
        <v>0</v>
      </c>
      <c r="I141" s="396"/>
    </row>
    <row r="142" spans="2:9" ht="42" thickBot="1">
      <c r="B142" s="338" t="s">
        <v>31</v>
      </c>
      <c r="C142" s="339" t="s">
        <v>25</v>
      </c>
      <c r="D142" s="339" t="s">
        <v>26</v>
      </c>
      <c r="E142" s="339" t="s">
        <v>27</v>
      </c>
      <c r="F142" s="339" t="s">
        <v>28</v>
      </c>
      <c r="G142" s="340" t="s">
        <v>29</v>
      </c>
      <c r="H142" s="341" t="s">
        <v>6</v>
      </c>
      <c r="I142" s="342" t="s">
        <v>7</v>
      </c>
    </row>
    <row r="143" spans="2:9">
      <c r="B143" s="128" t="str">
        <f>$B$32</f>
        <v>Liberal Arts</v>
      </c>
      <c r="C143" s="329">
        <f>Data!LN11</f>
        <v>164960.5</v>
      </c>
      <c r="D143" s="329">
        <f>Data!MH11</f>
        <v>164960.93818109087</v>
      </c>
      <c r="E143" s="329">
        <f>Data!NB11</f>
        <v>329921.87636218173</v>
      </c>
      <c r="F143" s="329">
        <f>Data!NV11</f>
        <v>989765.6290865452</v>
      </c>
      <c r="G143" s="329">
        <f>Data!OP11</f>
        <v>0</v>
      </c>
      <c r="H143" s="343">
        <f>Data!PJ11</f>
        <v>2529303.3711193898</v>
      </c>
      <c r="I143" s="344">
        <f t="shared" ref="I143:I162" si="6">SUM(C143:H143)</f>
        <v>4178912.3147492073</v>
      </c>
    </row>
    <row r="144" spans="2:9">
      <c r="B144" s="128" t="str">
        <f>$B$33</f>
        <v>Science</v>
      </c>
      <c r="C144" s="329">
        <f>Data!LO11</f>
        <v>310044.03383022378</v>
      </c>
      <c r="D144" s="329">
        <f>Data!MI11</f>
        <v>310044.03383022378</v>
      </c>
      <c r="E144" s="329">
        <f>Data!NC11</f>
        <v>620088.06766044756</v>
      </c>
      <c r="F144" s="329">
        <f>Data!NW11</f>
        <v>1860264.2029813428</v>
      </c>
      <c r="G144" s="329">
        <f>Data!OQ11</f>
        <v>0</v>
      </c>
      <c r="H144" s="343">
        <f>Data!PK11</f>
        <v>4753824.9273374332</v>
      </c>
      <c r="I144" s="344">
        <f t="shared" si="6"/>
        <v>7854265.2656396711</v>
      </c>
    </row>
    <row r="145" spans="2:9">
      <c r="B145" s="128" t="str">
        <f>$B$34</f>
        <v>Fine Arts</v>
      </c>
      <c r="C145" s="329">
        <f>Data!LP11</f>
        <v>9413.8585878478352</v>
      </c>
      <c r="D145" s="329">
        <f>Data!MJ11</f>
        <v>37655.434351391341</v>
      </c>
      <c r="E145" s="329">
        <f>Data!ND11</f>
        <v>0</v>
      </c>
      <c r="F145" s="329">
        <f>Data!NX11</f>
        <v>0</v>
      </c>
      <c r="G145" s="329">
        <f>Data!OR11</f>
        <v>0</v>
      </c>
      <c r="H145" s="343">
        <f>Data!PL11</f>
        <v>72170.128649929364</v>
      </c>
      <c r="I145" s="344">
        <f t="shared" si="6"/>
        <v>119239.42158916855</v>
      </c>
    </row>
    <row r="146" spans="2:9">
      <c r="B146" s="128" t="str">
        <f>$B$35</f>
        <v>Teacher Education</v>
      </c>
      <c r="C146" s="329">
        <f>Data!LQ11</f>
        <v>0</v>
      </c>
      <c r="D146" s="329">
        <f>Data!MK11</f>
        <v>0</v>
      </c>
      <c r="E146" s="329">
        <f>Data!NE11</f>
        <v>0</v>
      </c>
      <c r="F146" s="329">
        <f>Data!NY11</f>
        <v>0</v>
      </c>
      <c r="G146" s="329">
        <f>Data!OS11</f>
        <v>0</v>
      </c>
      <c r="H146" s="343">
        <f>Data!PN11</f>
        <v>0</v>
      </c>
      <c r="I146" s="344">
        <f t="shared" si="6"/>
        <v>0</v>
      </c>
    </row>
    <row r="147" spans="2:9">
      <c r="B147" s="128" t="str">
        <f>$B$36</f>
        <v>Agriculture</v>
      </c>
      <c r="C147" s="329">
        <f>Data!LR11</f>
        <v>45547.49627165962</v>
      </c>
      <c r="D147" s="329">
        <f>Data!ML11</f>
        <v>45547.49627165962</v>
      </c>
      <c r="E147" s="329">
        <f>Data!NF11</f>
        <v>91094.99254331924</v>
      </c>
      <c r="F147" s="329">
        <f>Data!NZ11</f>
        <v>273284.97762995766</v>
      </c>
      <c r="G147" s="329">
        <f>Data!OT11</f>
        <v>0</v>
      </c>
      <c r="H147" s="343">
        <f>Data!PM11</f>
        <v>698367.97205583553</v>
      </c>
      <c r="I147" s="344">
        <f t="shared" si="6"/>
        <v>1153842.9347724316</v>
      </c>
    </row>
    <row r="148" spans="2:9">
      <c r="B148" s="128" t="str">
        <f>$B$37</f>
        <v>Engineering</v>
      </c>
      <c r="C148" s="329">
        <f>Data!LS11</f>
        <v>50862.921040670342</v>
      </c>
      <c r="D148" s="329">
        <f>Data!MM11</f>
        <v>50862.921040670342</v>
      </c>
      <c r="E148" s="329">
        <f>Data!NG11</f>
        <v>101725.84208134068</v>
      </c>
      <c r="F148" s="329">
        <f>Data!OA11</f>
        <v>305177.52624402201</v>
      </c>
      <c r="G148" s="329">
        <f>Data!OU11</f>
        <v>0</v>
      </c>
      <c r="H148" s="343">
        <f>Data!PO11</f>
        <v>779868.00433882012</v>
      </c>
      <c r="I148" s="344">
        <f t="shared" si="6"/>
        <v>1288497.2147455234</v>
      </c>
    </row>
    <row r="149" spans="2:9">
      <c r="B149" s="128" t="str">
        <f>$B$38</f>
        <v>Home Economics</v>
      </c>
      <c r="C149" s="329">
        <f>Data!LT11</f>
        <v>0</v>
      </c>
      <c r="D149" s="329">
        <f>Data!MN11</f>
        <v>0</v>
      </c>
      <c r="E149" s="329">
        <f>Data!NH11</f>
        <v>0</v>
      </c>
      <c r="F149" s="329">
        <f>Data!OB11</f>
        <v>0</v>
      </c>
      <c r="G149" s="329">
        <f>Data!OV11</f>
        <v>0</v>
      </c>
      <c r="H149" s="343">
        <f>Data!PP11</f>
        <v>0</v>
      </c>
      <c r="I149" s="344">
        <f t="shared" si="6"/>
        <v>0</v>
      </c>
    </row>
    <row r="150" spans="2:9">
      <c r="B150" s="128" t="str">
        <f>$B$39</f>
        <v>Law</v>
      </c>
      <c r="C150" s="329">
        <f>Data!LU11</f>
        <v>0</v>
      </c>
      <c r="D150" s="329">
        <f>Data!MO11</f>
        <v>0</v>
      </c>
      <c r="E150" s="329">
        <f>Data!NI11</f>
        <v>0</v>
      </c>
      <c r="F150" s="329">
        <f>Data!OC11</f>
        <v>0</v>
      </c>
      <c r="G150" s="329">
        <f>Data!OW11</f>
        <v>0</v>
      </c>
      <c r="H150" s="343">
        <f>Data!PQ11</f>
        <v>0</v>
      </c>
      <c r="I150" s="344">
        <f t="shared" si="6"/>
        <v>0</v>
      </c>
    </row>
    <row r="151" spans="2:9">
      <c r="B151" s="128" t="str">
        <f>$B$40</f>
        <v>Social Service</v>
      </c>
      <c r="C151" s="329">
        <f>Data!LV11</f>
        <v>0</v>
      </c>
      <c r="D151" s="329">
        <f>Data!MP11</f>
        <v>0</v>
      </c>
      <c r="E151" s="329">
        <f>Data!NJ11</f>
        <v>0</v>
      </c>
      <c r="F151" s="329">
        <f>Data!OD11</f>
        <v>0</v>
      </c>
      <c r="G151" s="329">
        <f>Data!OX11</f>
        <v>0</v>
      </c>
      <c r="H151" s="343">
        <f>Data!PR11</f>
        <v>0</v>
      </c>
      <c r="I151" s="344">
        <f t="shared" si="6"/>
        <v>0</v>
      </c>
    </row>
    <row r="152" spans="2:9">
      <c r="B152" s="128" t="str">
        <f>$B$41</f>
        <v>Library Science</v>
      </c>
      <c r="C152" s="329">
        <f>Data!LW11</f>
        <v>3446.7325834630306</v>
      </c>
      <c r="D152" s="329">
        <f>Data!MQ11</f>
        <v>13786.930333852122</v>
      </c>
      <c r="E152" s="329">
        <f>Data!NK11</f>
        <v>0</v>
      </c>
      <c r="F152" s="329">
        <f>Data!OE11</f>
        <v>0</v>
      </c>
      <c r="G152" s="329">
        <f>Data!OY11</f>
        <v>0</v>
      </c>
      <c r="H152" s="343">
        <f>Data!PS11</f>
        <v>26423.929321770167</v>
      </c>
      <c r="I152" s="344">
        <f t="shared" si="6"/>
        <v>43657.592239085323</v>
      </c>
    </row>
    <row r="153" spans="2:9">
      <c r="B153" s="128" t="str">
        <f>$B$42</f>
        <v>Veterinary Science</v>
      </c>
      <c r="C153" s="329">
        <f>Data!LX11</f>
        <v>0</v>
      </c>
      <c r="D153" s="329">
        <f>Data!MR11</f>
        <v>0</v>
      </c>
      <c r="E153" s="329">
        <f>Data!NL11</f>
        <v>0</v>
      </c>
      <c r="F153" s="329">
        <f>Data!OF11</f>
        <v>0</v>
      </c>
      <c r="G153" s="329">
        <f>Data!OZ11</f>
        <v>0</v>
      </c>
      <c r="H153" s="343">
        <f>Data!PT11</f>
        <v>0</v>
      </c>
      <c r="I153" s="344">
        <f t="shared" si="6"/>
        <v>0</v>
      </c>
    </row>
    <row r="154" spans="2:9">
      <c r="B154" s="128" t="str">
        <f>$B$43</f>
        <v>Vocational Training</v>
      </c>
      <c r="C154" s="329">
        <f>Data!LY11</f>
        <v>218648.55888558307</v>
      </c>
      <c r="D154" s="329">
        <f>Data!MS11</f>
        <v>874594.23554233229</v>
      </c>
      <c r="E154" s="329">
        <f>Data!NM11</f>
        <v>0</v>
      </c>
      <c r="F154" s="329">
        <f>Data!OG11</f>
        <v>0</v>
      </c>
      <c r="G154" s="329">
        <f>Data!PA11</f>
        <v>0</v>
      </c>
      <c r="H154" s="343">
        <f>Data!PU11</f>
        <v>1676240.8821675035</v>
      </c>
      <c r="I154" s="344">
        <f t="shared" si="6"/>
        <v>2769483.6765954187</v>
      </c>
    </row>
    <row r="155" spans="2:9">
      <c r="B155" s="128" t="str">
        <f>$B$44</f>
        <v>Physical Training</v>
      </c>
      <c r="C155" s="329">
        <f>Data!LZ11</f>
        <v>0</v>
      </c>
      <c r="D155" s="329">
        <f>Data!MT11</f>
        <v>0</v>
      </c>
      <c r="E155" s="329">
        <f>Data!NN11</f>
        <v>0</v>
      </c>
      <c r="F155" s="329">
        <f>Data!OH11</f>
        <v>0</v>
      </c>
      <c r="G155" s="329">
        <f>Data!PB11</f>
        <v>0</v>
      </c>
      <c r="H155" s="343">
        <f>Data!PV11</f>
        <v>0</v>
      </c>
      <c r="I155" s="344">
        <f t="shared" si="6"/>
        <v>0</v>
      </c>
    </row>
    <row r="156" spans="2:9">
      <c r="B156" s="128" t="str">
        <f>$B$45</f>
        <v>Health Services</v>
      </c>
      <c r="C156" s="329">
        <f>Data!MA11</f>
        <v>8247.5533127789313</v>
      </c>
      <c r="D156" s="329">
        <f>Data!MU11</f>
        <v>32990.213251115725</v>
      </c>
      <c r="E156" s="329">
        <f>Data!NO11</f>
        <v>0</v>
      </c>
      <c r="F156" s="329">
        <f>Data!OI11</f>
        <v>0</v>
      </c>
      <c r="G156" s="329">
        <f>Data!PC11</f>
        <v>0</v>
      </c>
      <c r="H156" s="343">
        <f>Data!PW11</f>
        <v>63228.800186012289</v>
      </c>
      <c r="I156" s="344">
        <f t="shared" si="6"/>
        <v>104466.56674990695</v>
      </c>
    </row>
    <row r="157" spans="2:9">
      <c r="B157" s="128" t="str">
        <f>$B$46</f>
        <v>Pharmacy</v>
      </c>
      <c r="C157" s="329">
        <f>Data!MB11</f>
        <v>0</v>
      </c>
      <c r="D157" s="329">
        <f>Data!MV11</f>
        <v>0</v>
      </c>
      <c r="E157" s="329">
        <f>Data!NP11</f>
        <v>0</v>
      </c>
      <c r="F157" s="329">
        <f>Data!OJ11</f>
        <v>0</v>
      </c>
      <c r="G157" s="329">
        <f>Data!PD11</f>
        <v>0</v>
      </c>
      <c r="H157" s="343">
        <f>Data!PX11</f>
        <v>0</v>
      </c>
      <c r="I157" s="344">
        <f t="shared" si="6"/>
        <v>0</v>
      </c>
    </row>
    <row r="158" spans="2:9">
      <c r="B158" s="128" t="str">
        <f>$B$47</f>
        <v>Business Administration</v>
      </c>
      <c r="C158" s="329">
        <f>Data!MC11</f>
        <v>127958.56163444462</v>
      </c>
      <c r="D158" s="329">
        <f>Data!MW11</f>
        <v>127958.56163444462</v>
      </c>
      <c r="E158" s="329">
        <f>Data!NQ11</f>
        <v>1023668.4930755569</v>
      </c>
      <c r="F158" s="329">
        <f>Data!OK11</f>
        <v>0</v>
      </c>
      <c r="G158" s="329">
        <f>Data!PE11</f>
        <v>0</v>
      </c>
      <c r="H158" s="343">
        <f>Data!PY11</f>
        <v>1961955.5082203564</v>
      </c>
      <c r="I158" s="344">
        <f t="shared" si="6"/>
        <v>3241541.1245648023</v>
      </c>
    </row>
    <row r="159" spans="2:9">
      <c r="B159" s="128" t="str">
        <f>$B$48</f>
        <v>Optometry</v>
      </c>
      <c r="C159" s="329">
        <f>Data!MD11</f>
        <v>0</v>
      </c>
      <c r="D159" s="329">
        <f>Data!MX11</f>
        <v>0</v>
      </c>
      <c r="E159" s="329">
        <f>Data!NR11</f>
        <v>0</v>
      </c>
      <c r="F159" s="329">
        <f>Data!OL11</f>
        <v>0</v>
      </c>
      <c r="G159" s="329">
        <f>Data!PF11</f>
        <v>0</v>
      </c>
      <c r="H159" s="343">
        <f>Data!PZ11</f>
        <v>0</v>
      </c>
      <c r="I159" s="344">
        <f t="shared" si="6"/>
        <v>0</v>
      </c>
    </row>
    <row r="160" spans="2:9">
      <c r="B160" s="128" t="str">
        <f>$B$49</f>
        <v>Teacher Ed-Practice Teaching</v>
      </c>
      <c r="C160" s="329">
        <f>Data!ME11</f>
        <v>0</v>
      </c>
      <c r="D160" s="329">
        <f>Data!MY11</f>
        <v>0</v>
      </c>
      <c r="E160" s="329">
        <f>Data!NS11</f>
        <v>0</v>
      </c>
      <c r="F160" s="329">
        <f>Data!OM11</f>
        <v>0</v>
      </c>
      <c r="G160" s="329">
        <f>Data!PG11</f>
        <v>0</v>
      </c>
      <c r="H160" s="343">
        <f>Data!QA11</f>
        <v>0</v>
      </c>
      <c r="I160" s="344">
        <f t="shared" si="6"/>
        <v>0</v>
      </c>
    </row>
    <row r="161" spans="2:9">
      <c r="B161" s="128" t="str">
        <f>$B$50</f>
        <v>Technology</v>
      </c>
      <c r="C161" s="329">
        <f>Data!MF11</f>
        <v>79634.182714148832</v>
      </c>
      <c r="D161" s="329">
        <f>Data!MZ11</f>
        <v>318536.73085659533</v>
      </c>
      <c r="E161" s="329">
        <f>Data!NT11</f>
        <v>0</v>
      </c>
      <c r="F161" s="329">
        <f>Data!ON11</f>
        <v>0</v>
      </c>
      <c r="G161" s="329">
        <f>Data!PH11</f>
        <v>0</v>
      </c>
      <c r="H161" s="343">
        <f>Data!QB11</f>
        <v>610505.15660295356</v>
      </c>
      <c r="I161" s="344">
        <f t="shared" si="6"/>
        <v>1008676.0701736978</v>
      </c>
    </row>
    <row r="162" spans="2:9">
      <c r="B162" s="128" t="str">
        <f>$B$51</f>
        <v>Nursing</v>
      </c>
      <c r="C162" s="329">
        <f>Data!MG11</f>
        <v>0</v>
      </c>
      <c r="D162" s="329">
        <f>Data!NA11</f>
        <v>0</v>
      </c>
      <c r="E162" s="329">
        <f>Data!NU11</f>
        <v>0</v>
      </c>
      <c r="F162" s="329">
        <f>Data!OO11</f>
        <v>0</v>
      </c>
      <c r="G162" s="329">
        <f>Data!PI11</f>
        <v>0</v>
      </c>
      <c r="H162" s="343">
        <f>Data!QC11</f>
        <v>0</v>
      </c>
      <c r="I162" s="344">
        <f t="shared" si="6"/>
        <v>0</v>
      </c>
    </row>
    <row r="163" spans="2:9" ht="14.4" thickBot="1">
      <c r="B163" s="131" t="str">
        <f>$B$52</f>
        <v>Totals</v>
      </c>
      <c r="C163" s="134">
        <f t="shared" ref="C163:H163" si="7">SUM(C143:C162)</f>
        <v>1018764.3988608201</v>
      </c>
      <c r="D163" s="134">
        <f t="shared" si="7"/>
        <v>1976937.495293376</v>
      </c>
      <c r="E163" s="134">
        <f t="shared" si="7"/>
        <v>2166499.2717228462</v>
      </c>
      <c r="F163" s="134">
        <f t="shared" si="7"/>
        <v>3428492.3359418679</v>
      </c>
      <c r="G163" s="135">
        <f t="shared" si="7"/>
        <v>0</v>
      </c>
      <c r="H163" s="345">
        <f t="shared" si="7"/>
        <v>13171888.680000003</v>
      </c>
      <c r="I163" s="344">
        <f>SUM(I143:I162)</f>
        <v>21762582.181818914</v>
      </c>
    </row>
    <row r="164" spans="2:9" ht="14.4" thickTop="1">
      <c r="B164" s="144"/>
      <c r="C164" s="331"/>
      <c r="D164" s="331"/>
      <c r="E164" s="331"/>
      <c r="F164" s="331"/>
      <c r="G164" s="331"/>
      <c r="H164" s="346"/>
      <c r="I164" s="347"/>
    </row>
    <row r="165" spans="2:9">
      <c r="B165" s="387" t="s">
        <v>63</v>
      </c>
      <c r="C165" s="387"/>
      <c r="D165" s="387"/>
      <c r="E165" s="387"/>
      <c r="F165" s="387"/>
      <c r="G165" s="387"/>
      <c r="H165" s="348"/>
      <c r="I165" s="348"/>
    </row>
    <row r="166" spans="2:9" ht="43.5" customHeight="1" thickBot="1">
      <c r="B166" s="394" t="s">
        <v>40</v>
      </c>
      <c r="C166" s="394"/>
      <c r="D166" s="394"/>
      <c r="E166" s="394"/>
      <c r="F166" s="394"/>
      <c r="G166" s="394"/>
      <c r="H166" s="328"/>
    </row>
    <row r="167" spans="2:9" ht="14.4" thickBot="1">
      <c r="B167" s="124" t="s">
        <v>31</v>
      </c>
      <c r="C167" s="125" t="s">
        <v>25</v>
      </c>
      <c r="D167" s="125" t="s">
        <v>26</v>
      </c>
      <c r="E167" s="125" t="s">
        <v>27</v>
      </c>
      <c r="F167" s="125" t="s">
        <v>28</v>
      </c>
      <c r="G167" s="125" t="s">
        <v>29</v>
      </c>
      <c r="H167" s="126" t="s">
        <v>1</v>
      </c>
    </row>
    <row r="168" spans="2:9">
      <c r="B168" s="128" t="str">
        <f>$B$32</f>
        <v>Liberal Arts</v>
      </c>
      <c r="C168" s="323">
        <f t="shared" ref="C168:G183" si="8">C143+$H$140*IF($H116=0,0,$H143*C116/$H116)+IF($H32=0,0,$H$141*$H143*C32/$H32)</f>
        <v>2284507.2302743816</v>
      </c>
      <c r="D168" s="323">
        <f t="shared" si="8"/>
        <v>491265.08479541616</v>
      </c>
      <c r="E168" s="323">
        <f t="shared" si="8"/>
        <v>411156.15417422733</v>
      </c>
      <c r="F168" s="323">
        <f t="shared" si="8"/>
        <v>991983.84550518275</v>
      </c>
      <c r="G168" s="323">
        <f t="shared" si="8"/>
        <v>0</v>
      </c>
      <c r="H168" s="134">
        <f t="shared" ref="H168:H188" si="9">SUM(C168:G168)</f>
        <v>4178912.3147492078</v>
      </c>
      <c r="I168" s="349"/>
    </row>
    <row r="169" spans="2:9">
      <c r="B169" s="128" t="str">
        <f>$B$33</f>
        <v>Science</v>
      </c>
      <c r="C169" s="142">
        <f t="shared" si="8"/>
        <v>1719620.4949265078</v>
      </c>
      <c r="D169" s="142">
        <f t="shared" si="8"/>
        <v>1745161.0146693615</v>
      </c>
      <c r="E169" s="142">
        <f t="shared" si="8"/>
        <v>1423522.1657386604</v>
      </c>
      <c r="F169" s="142">
        <f t="shared" si="8"/>
        <v>2965961.5903051416</v>
      </c>
      <c r="G169" s="142">
        <f t="shared" si="8"/>
        <v>0</v>
      </c>
      <c r="H169" s="137">
        <f t="shared" si="9"/>
        <v>7854265.2656396721</v>
      </c>
      <c r="I169" s="349"/>
    </row>
    <row r="170" spans="2:9">
      <c r="B170" s="128" t="str">
        <f>$B$34</f>
        <v>Fine Arts</v>
      </c>
      <c r="C170" s="142">
        <f t="shared" si="8"/>
        <v>79604.54577083014</v>
      </c>
      <c r="D170" s="142">
        <f t="shared" si="8"/>
        <v>39634.875818338413</v>
      </c>
      <c r="E170" s="142">
        <f t="shared" si="8"/>
        <v>0</v>
      </c>
      <c r="F170" s="142">
        <f t="shared" si="8"/>
        <v>0</v>
      </c>
      <c r="G170" s="142">
        <f t="shared" si="8"/>
        <v>0</v>
      </c>
      <c r="H170" s="137">
        <f t="shared" si="9"/>
        <v>119239.42158916855</v>
      </c>
      <c r="I170" s="349"/>
    </row>
    <row r="171" spans="2:9">
      <c r="B171" s="128" t="str">
        <f>$B$35</f>
        <v>Teacher Education</v>
      </c>
      <c r="C171" s="142">
        <f t="shared" si="8"/>
        <v>0</v>
      </c>
      <c r="D171" s="142">
        <f t="shared" si="8"/>
        <v>0</v>
      </c>
      <c r="E171" s="142">
        <f t="shared" si="8"/>
        <v>0</v>
      </c>
      <c r="F171" s="142">
        <f t="shared" si="8"/>
        <v>0</v>
      </c>
      <c r="G171" s="142">
        <f t="shared" si="8"/>
        <v>0</v>
      </c>
      <c r="H171" s="137">
        <f t="shared" si="9"/>
        <v>0</v>
      </c>
      <c r="I171" s="349"/>
    </row>
    <row r="172" spans="2:9">
      <c r="B172" s="128" t="str">
        <f>$B$36</f>
        <v>Agriculture</v>
      </c>
      <c r="C172" s="142">
        <f t="shared" si="8"/>
        <v>61841.159353005278</v>
      </c>
      <c r="D172" s="142">
        <f t="shared" si="8"/>
        <v>177692.44862020767</v>
      </c>
      <c r="E172" s="142">
        <f t="shared" si="8"/>
        <v>617403.66387014813</v>
      </c>
      <c r="F172" s="142">
        <f t="shared" si="8"/>
        <v>296905.66292907059</v>
      </c>
      <c r="G172" s="142">
        <f t="shared" si="8"/>
        <v>0</v>
      </c>
      <c r="H172" s="137">
        <f t="shared" si="9"/>
        <v>1153842.9347724316</v>
      </c>
      <c r="I172" s="349"/>
    </row>
    <row r="173" spans="2:9">
      <c r="B173" s="128" t="str">
        <f>$B$37</f>
        <v>Engineering</v>
      </c>
      <c r="C173" s="142">
        <f t="shared" si="8"/>
        <v>240902.89545696764</v>
      </c>
      <c r="D173" s="142">
        <f t="shared" si="8"/>
        <v>567655.68495520914</v>
      </c>
      <c r="E173" s="142">
        <f t="shared" si="8"/>
        <v>168109.44423050678</v>
      </c>
      <c r="F173" s="142">
        <f t="shared" si="8"/>
        <v>311829.19010284002</v>
      </c>
      <c r="G173" s="142">
        <f t="shared" si="8"/>
        <v>0</v>
      </c>
      <c r="H173" s="137">
        <f t="shared" si="9"/>
        <v>1288497.2147455236</v>
      </c>
      <c r="I173" s="349"/>
    </row>
    <row r="174" spans="2:9">
      <c r="B174" s="128" t="str">
        <f>$B$38</f>
        <v>Home Economics</v>
      </c>
      <c r="C174" s="142">
        <f t="shared" si="8"/>
        <v>0</v>
      </c>
      <c r="D174" s="142">
        <f t="shared" si="8"/>
        <v>0</v>
      </c>
      <c r="E174" s="142">
        <f t="shared" si="8"/>
        <v>0</v>
      </c>
      <c r="F174" s="142">
        <f t="shared" si="8"/>
        <v>0</v>
      </c>
      <c r="G174" s="142">
        <f t="shared" si="8"/>
        <v>0</v>
      </c>
      <c r="H174" s="137">
        <f t="shared" si="9"/>
        <v>0</v>
      </c>
      <c r="I174" s="349"/>
    </row>
    <row r="175" spans="2:9">
      <c r="B175" s="128" t="str">
        <f>$B$39</f>
        <v>Law</v>
      </c>
      <c r="C175" s="142">
        <f t="shared" si="8"/>
        <v>0</v>
      </c>
      <c r="D175" s="142">
        <f t="shared" si="8"/>
        <v>0</v>
      </c>
      <c r="E175" s="142">
        <f t="shared" si="8"/>
        <v>0</v>
      </c>
      <c r="F175" s="142">
        <f t="shared" si="8"/>
        <v>0</v>
      </c>
      <c r="G175" s="142">
        <f t="shared" si="8"/>
        <v>0</v>
      </c>
      <c r="H175" s="137">
        <f t="shared" si="9"/>
        <v>0</v>
      </c>
      <c r="I175" s="349"/>
    </row>
    <row r="176" spans="2:9">
      <c r="B176" s="128" t="str">
        <f>$B$40</f>
        <v>Social Service</v>
      </c>
      <c r="C176" s="142">
        <f t="shared" si="8"/>
        <v>0</v>
      </c>
      <c r="D176" s="142">
        <f t="shared" si="8"/>
        <v>0</v>
      </c>
      <c r="E176" s="142">
        <f t="shared" si="8"/>
        <v>0</v>
      </c>
      <c r="F176" s="142">
        <f t="shared" si="8"/>
        <v>0</v>
      </c>
      <c r="G176" s="142">
        <f t="shared" si="8"/>
        <v>0</v>
      </c>
      <c r="H176" s="137">
        <f t="shared" si="9"/>
        <v>0</v>
      </c>
      <c r="I176" s="349"/>
    </row>
    <row r="177" spans="2:9">
      <c r="B177" s="128" t="str">
        <f>$B$41</f>
        <v>Library Science</v>
      </c>
      <c r="C177" s="142">
        <f t="shared" si="8"/>
        <v>22781.03647392759</v>
      </c>
      <c r="D177" s="142">
        <f t="shared" si="8"/>
        <v>20876.555765157733</v>
      </c>
      <c r="E177" s="142">
        <f t="shared" si="8"/>
        <v>0</v>
      </c>
      <c r="F177" s="142">
        <f t="shared" si="8"/>
        <v>0</v>
      </c>
      <c r="G177" s="142">
        <f t="shared" si="8"/>
        <v>0</v>
      </c>
      <c r="H177" s="137">
        <f t="shared" si="9"/>
        <v>43657.592239085323</v>
      </c>
      <c r="I177" s="349"/>
    </row>
    <row r="178" spans="2:9">
      <c r="B178" s="128" t="str">
        <f>$B$42</f>
        <v>Veterinary Science</v>
      </c>
      <c r="C178" s="142">
        <f t="shared" si="8"/>
        <v>0</v>
      </c>
      <c r="D178" s="142">
        <f t="shared" si="8"/>
        <v>0</v>
      </c>
      <c r="E178" s="142">
        <f t="shared" si="8"/>
        <v>0</v>
      </c>
      <c r="F178" s="142">
        <f t="shared" si="8"/>
        <v>0</v>
      </c>
      <c r="G178" s="142">
        <f t="shared" si="8"/>
        <v>0</v>
      </c>
      <c r="H178" s="137">
        <f t="shared" si="9"/>
        <v>0</v>
      </c>
      <c r="I178" s="349"/>
    </row>
    <row r="179" spans="2:9">
      <c r="B179" s="128" t="str">
        <f>$B$43</f>
        <v>Vocational Training</v>
      </c>
      <c r="C179" s="142">
        <f t="shared" si="8"/>
        <v>1157382.8770753806</v>
      </c>
      <c r="D179" s="142">
        <f t="shared" si="8"/>
        <v>1612100.7995200385</v>
      </c>
      <c r="E179" s="142">
        <f t="shared" si="8"/>
        <v>0</v>
      </c>
      <c r="F179" s="142">
        <f t="shared" si="8"/>
        <v>0</v>
      </c>
      <c r="G179" s="142">
        <f t="shared" si="8"/>
        <v>0</v>
      </c>
      <c r="H179" s="137">
        <f t="shared" si="9"/>
        <v>2769483.6765954192</v>
      </c>
      <c r="I179" s="349"/>
    </row>
    <row r="180" spans="2:9">
      <c r="B180" s="128" t="str">
        <f>$B$44</f>
        <v>Physical Training</v>
      </c>
      <c r="C180" s="142">
        <f t="shared" si="8"/>
        <v>0</v>
      </c>
      <c r="D180" s="142">
        <f t="shared" si="8"/>
        <v>0</v>
      </c>
      <c r="E180" s="142">
        <f t="shared" si="8"/>
        <v>0</v>
      </c>
      <c r="F180" s="142">
        <f t="shared" si="8"/>
        <v>0</v>
      </c>
      <c r="G180" s="142">
        <f t="shared" si="8"/>
        <v>0</v>
      </c>
      <c r="H180" s="137">
        <f t="shared" si="9"/>
        <v>0</v>
      </c>
      <c r="I180" s="349"/>
    </row>
    <row r="181" spans="2:9">
      <c r="B181" s="128" t="str">
        <f>$B$45</f>
        <v>Health Services</v>
      </c>
      <c r="C181" s="142">
        <f t="shared" si="8"/>
        <v>64879.357428823576</v>
      </c>
      <c r="D181" s="142">
        <f t="shared" si="8"/>
        <v>39587.20932108337</v>
      </c>
      <c r="E181" s="142">
        <f t="shared" si="8"/>
        <v>0</v>
      </c>
      <c r="F181" s="142">
        <f t="shared" si="8"/>
        <v>0</v>
      </c>
      <c r="G181" s="142">
        <f t="shared" si="8"/>
        <v>0</v>
      </c>
      <c r="H181" s="137">
        <f t="shared" si="9"/>
        <v>104466.56674990695</v>
      </c>
      <c r="I181" s="349"/>
    </row>
    <row r="182" spans="2:9">
      <c r="B182" s="128" t="str">
        <f>$B$46</f>
        <v>Pharmacy</v>
      </c>
      <c r="C182" s="142">
        <f t="shared" si="8"/>
        <v>0</v>
      </c>
      <c r="D182" s="142">
        <f t="shared" si="8"/>
        <v>0</v>
      </c>
      <c r="E182" s="142">
        <f t="shared" si="8"/>
        <v>0</v>
      </c>
      <c r="F182" s="142">
        <f t="shared" si="8"/>
        <v>0</v>
      </c>
      <c r="G182" s="142">
        <f t="shared" si="8"/>
        <v>0</v>
      </c>
      <c r="H182" s="137">
        <f t="shared" si="9"/>
        <v>0</v>
      </c>
      <c r="I182" s="349"/>
    </row>
    <row r="183" spans="2:9">
      <c r="B183" s="128" t="str">
        <f>$B$47</f>
        <v>Business Administration</v>
      </c>
      <c r="C183" s="142">
        <f t="shared" si="8"/>
        <v>516551.78383808624</v>
      </c>
      <c r="D183" s="142">
        <f t="shared" si="8"/>
        <v>835902.29089141148</v>
      </c>
      <c r="E183" s="142">
        <f t="shared" si="8"/>
        <v>1889087.049835305</v>
      </c>
      <c r="F183" s="142">
        <f t="shared" si="8"/>
        <v>0</v>
      </c>
      <c r="G183" s="142">
        <f t="shared" si="8"/>
        <v>0</v>
      </c>
      <c r="H183" s="137">
        <f t="shared" si="9"/>
        <v>3241541.1245648027</v>
      </c>
      <c r="I183" s="349"/>
    </row>
    <row r="184" spans="2:9">
      <c r="B184" s="128" t="str">
        <f>$B$48</f>
        <v>Optometry</v>
      </c>
      <c r="C184" s="142">
        <f t="shared" ref="C184:G187" si="10">C159+$H$140*IF($H132=0,0,$H159*C132/$H132)+IF($H48=0,0,$H$141*$H159*C48/$H48)</f>
        <v>0</v>
      </c>
      <c r="D184" s="142">
        <f t="shared" si="10"/>
        <v>0</v>
      </c>
      <c r="E184" s="142">
        <f t="shared" si="10"/>
        <v>0</v>
      </c>
      <c r="F184" s="142">
        <f t="shared" si="10"/>
        <v>0</v>
      </c>
      <c r="G184" s="142">
        <f t="shared" si="10"/>
        <v>0</v>
      </c>
      <c r="H184" s="137">
        <f t="shared" si="9"/>
        <v>0</v>
      </c>
      <c r="I184" s="349"/>
    </row>
    <row r="185" spans="2:9">
      <c r="B185" s="128" t="str">
        <f>$B$49</f>
        <v>Teacher Ed-Practice Teaching</v>
      </c>
      <c r="C185" s="142">
        <f t="shared" si="10"/>
        <v>0</v>
      </c>
      <c r="D185" s="142">
        <f t="shared" si="10"/>
        <v>0</v>
      </c>
      <c r="E185" s="142">
        <f t="shared" si="10"/>
        <v>0</v>
      </c>
      <c r="F185" s="142">
        <f t="shared" si="10"/>
        <v>0</v>
      </c>
      <c r="G185" s="142">
        <f t="shared" si="10"/>
        <v>0</v>
      </c>
      <c r="H185" s="137">
        <f t="shared" si="9"/>
        <v>0</v>
      </c>
      <c r="I185" s="349"/>
    </row>
    <row r="186" spans="2:9">
      <c r="B186" s="128" t="str">
        <f>$B$50</f>
        <v>Technology</v>
      </c>
      <c r="C186" s="142">
        <f t="shared" si="10"/>
        <v>346693.50093482243</v>
      </c>
      <c r="D186" s="142">
        <f t="shared" si="10"/>
        <v>661982.56923887541</v>
      </c>
      <c r="E186" s="142">
        <f t="shared" si="10"/>
        <v>0</v>
      </c>
      <c r="F186" s="142">
        <f t="shared" si="10"/>
        <v>0</v>
      </c>
      <c r="G186" s="142">
        <f t="shared" si="10"/>
        <v>0</v>
      </c>
      <c r="H186" s="137">
        <f t="shared" si="9"/>
        <v>1008676.0701736978</v>
      </c>
      <c r="I186" s="349"/>
    </row>
    <row r="187" spans="2:9">
      <c r="B187" s="128" t="str">
        <f>$B$51</f>
        <v>Nursing</v>
      </c>
      <c r="C187" s="142">
        <f t="shared" si="10"/>
        <v>0</v>
      </c>
      <c r="D187" s="142">
        <f t="shared" si="10"/>
        <v>0</v>
      </c>
      <c r="E187" s="142">
        <f t="shared" si="10"/>
        <v>0</v>
      </c>
      <c r="F187" s="142">
        <f t="shared" si="10"/>
        <v>0</v>
      </c>
      <c r="G187" s="142">
        <f t="shared" si="10"/>
        <v>0</v>
      </c>
      <c r="H187" s="137">
        <f t="shared" si="9"/>
        <v>0</v>
      </c>
      <c r="I187" s="349"/>
    </row>
    <row r="188" spans="2:9">
      <c r="B188" s="131" t="str">
        <f>$B$52</f>
        <v>Totals</v>
      </c>
      <c r="C188" s="134">
        <f>SUM(C168:C187)</f>
        <v>6494764.8815327333</v>
      </c>
      <c r="D188" s="134">
        <f>SUM(D168:D187)</f>
        <v>6191858.5335950991</v>
      </c>
      <c r="E188" s="134">
        <f>SUM(E168:E187)</f>
        <v>4509278.4778488474</v>
      </c>
      <c r="F188" s="134">
        <f>SUM(F168:F187)</f>
        <v>4566680.2888422348</v>
      </c>
      <c r="G188" s="134">
        <f>SUM(G168:G187)</f>
        <v>0</v>
      </c>
      <c r="H188" s="134">
        <f t="shared" si="9"/>
        <v>21762582.181818914</v>
      </c>
      <c r="I188" s="349"/>
    </row>
    <row r="189" spans="2:9">
      <c r="B189" s="330"/>
      <c r="C189" s="331"/>
      <c r="D189" s="331"/>
      <c r="E189" s="331"/>
      <c r="F189" s="331"/>
      <c r="G189" s="331"/>
      <c r="H189" s="346"/>
    </row>
    <row r="190" spans="2:9">
      <c r="B190" s="392" t="s">
        <v>34</v>
      </c>
      <c r="C190" s="392"/>
      <c r="D190" s="392"/>
      <c r="E190" s="392"/>
      <c r="F190" s="392"/>
      <c r="G190" s="392"/>
      <c r="H190" s="122">
        <f>H15</f>
        <v>5833507</v>
      </c>
    </row>
    <row r="191" spans="2:9" ht="43.5" customHeight="1" thickBot="1">
      <c r="B191" s="382" t="s">
        <v>229</v>
      </c>
      <c r="C191" s="382"/>
      <c r="D191" s="382"/>
      <c r="E191" s="382"/>
      <c r="F191" s="382"/>
      <c r="G191" s="382"/>
      <c r="H191" s="382"/>
    </row>
    <row r="192" spans="2:9" ht="14.4" thickBot="1">
      <c r="B192" s="124" t="s">
        <v>31</v>
      </c>
      <c r="C192" s="125" t="s">
        <v>25</v>
      </c>
      <c r="D192" s="125" t="s">
        <v>26</v>
      </c>
      <c r="E192" s="125" t="s">
        <v>27</v>
      </c>
      <c r="F192" s="125" t="s">
        <v>28</v>
      </c>
      <c r="G192" s="125" t="s">
        <v>29</v>
      </c>
      <c r="H192" s="126" t="s">
        <v>1</v>
      </c>
    </row>
    <row r="193" spans="2:8">
      <c r="B193" s="128" t="str">
        <f>$B$32</f>
        <v>Liberal Arts</v>
      </c>
      <c r="C193" s="136">
        <f t="shared" ref="C193:G208" si="11">$H$190*IF($H$136=0,0,C116/$H$136)</f>
        <v>922070.12361412798</v>
      </c>
      <c r="D193" s="136">
        <f t="shared" si="11"/>
        <v>141952.66398562689</v>
      </c>
      <c r="E193" s="136">
        <f t="shared" si="11"/>
        <v>35339.490049441272</v>
      </c>
      <c r="F193" s="136">
        <f t="shared" si="11"/>
        <v>964.99457083037953</v>
      </c>
      <c r="G193" s="136">
        <f t="shared" si="11"/>
        <v>0</v>
      </c>
      <c r="H193" s="136">
        <f>SUM(C193:G193)</f>
        <v>1100327.2722200267</v>
      </c>
    </row>
    <row r="194" spans="2:8">
      <c r="B194" s="128" t="str">
        <f>$B$33</f>
        <v>Science</v>
      </c>
      <c r="C194" s="139">
        <f t="shared" si="11"/>
        <v>623983.05506738194</v>
      </c>
      <c r="D194" s="139">
        <f t="shared" si="11"/>
        <v>635289.18281355617</v>
      </c>
      <c r="E194" s="139">
        <f t="shared" si="11"/>
        <v>355659.50262410456</v>
      </c>
      <c r="F194" s="139">
        <f t="shared" si="11"/>
        <v>489463.64582857408</v>
      </c>
      <c r="G194" s="139">
        <f t="shared" si="11"/>
        <v>0</v>
      </c>
      <c r="H194" s="139">
        <f t="shared" ref="H194:H213" si="12">SUM(C194:G194)</f>
        <v>2104395.3863336169</v>
      </c>
    </row>
    <row r="195" spans="2:8">
      <c r="B195" s="128" t="str">
        <f>$B$34</f>
        <v>Fine Arts</v>
      </c>
      <c r="C195" s="139">
        <f t="shared" si="11"/>
        <v>31395.857188795497</v>
      </c>
      <c r="D195" s="139">
        <f t="shared" si="11"/>
        <v>885.39183906034418</v>
      </c>
      <c r="E195" s="139">
        <f t="shared" si="11"/>
        <v>0</v>
      </c>
      <c r="F195" s="139">
        <f t="shared" si="11"/>
        <v>0</v>
      </c>
      <c r="G195" s="139">
        <f t="shared" si="11"/>
        <v>0</v>
      </c>
      <c r="H195" s="139">
        <f t="shared" si="12"/>
        <v>32281.24902785584</v>
      </c>
    </row>
    <row r="196" spans="2:8">
      <c r="B196" s="128" t="str">
        <f>$B$35</f>
        <v>Teacher Education</v>
      </c>
      <c r="C196" s="139">
        <f t="shared" si="11"/>
        <v>0</v>
      </c>
      <c r="D196" s="139">
        <f t="shared" si="11"/>
        <v>0</v>
      </c>
      <c r="E196" s="139">
        <f t="shared" si="11"/>
        <v>0</v>
      </c>
      <c r="F196" s="139">
        <f t="shared" si="11"/>
        <v>0</v>
      </c>
      <c r="G196" s="139">
        <f t="shared" si="11"/>
        <v>0</v>
      </c>
      <c r="H196" s="139">
        <f t="shared" si="12"/>
        <v>0</v>
      </c>
    </row>
    <row r="197" spans="2:8">
      <c r="B197" s="128" t="str">
        <f>$B$36</f>
        <v>Agriculture</v>
      </c>
      <c r="C197" s="139">
        <f t="shared" si="11"/>
        <v>7315.3400329826509</v>
      </c>
      <c r="D197" s="139">
        <f t="shared" si="11"/>
        <v>59328.909358550554</v>
      </c>
      <c r="E197" s="139">
        <f t="shared" si="11"/>
        <v>236295.96818354522</v>
      </c>
      <c r="F197" s="139">
        <f t="shared" si="11"/>
        <v>10604.941559943874</v>
      </c>
      <c r="G197" s="139">
        <f t="shared" si="11"/>
        <v>0</v>
      </c>
      <c r="H197" s="139">
        <f t="shared" si="12"/>
        <v>313545.15913502232</v>
      </c>
    </row>
    <row r="198" spans="2:8">
      <c r="B198" s="128" t="str">
        <f>$B$37</f>
        <v>Engineering</v>
      </c>
      <c r="C198" s="139">
        <f t="shared" si="11"/>
        <v>84164.059092455107</v>
      </c>
      <c r="D198" s="139">
        <f t="shared" si="11"/>
        <v>228874.88200443788</v>
      </c>
      <c r="E198" s="139">
        <f t="shared" si="11"/>
        <v>29399.674627473054</v>
      </c>
      <c r="F198" s="139">
        <f t="shared" si="11"/>
        <v>2945.8593214202037</v>
      </c>
      <c r="G198" s="139">
        <f t="shared" si="11"/>
        <v>0</v>
      </c>
      <c r="H198" s="139">
        <f t="shared" si="12"/>
        <v>345384.47504578624</v>
      </c>
    </row>
    <row r="199" spans="2:8">
      <c r="B199" s="128" t="str">
        <f>$B$38</f>
        <v>Home Economics</v>
      </c>
      <c r="C199" s="139">
        <f t="shared" si="11"/>
        <v>0</v>
      </c>
      <c r="D199" s="139">
        <f t="shared" si="11"/>
        <v>0</v>
      </c>
      <c r="E199" s="139">
        <f t="shared" si="11"/>
        <v>0</v>
      </c>
      <c r="F199" s="139">
        <f t="shared" si="11"/>
        <v>0</v>
      </c>
      <c r="G199" s="139">
        <f t="shared" si="11"/>
        <v>0</v>
      </c>
      <c r="H199" s="139">
        <f t="shared" si="12"/>
        <v>0</v>
      </c>
    </row>
    <row r="200" spans="2:8">
      <c r="B200" s="128" t="str">
        <f>$B$39</f>
        <v>Law</v>
      </c>
      <c r="C200" s="139">
        <f t="shared" si="11"/>
        <v>0</v>
      </c>
      <c r="D200" s="139">
        <f t="shared" si="11"/>
        <v>0</v>
      </c>
      <c r="E200" s="139">
        <f t="shared" si="11"/>
        <v>0</v>
      </c>
      <c r="F200" s="139">
        <f t="shared" si="11"/>
        <v>0</v>
      </c>
      <c r="G200" s="139">
        <f t="shared" si="11"/>
        <v>0</v>
      </c>
      <c r="H200" s="139">
        <f t="shared" si="12"/>
        <v>0</v>
      </c>
    </row>
    <row r="201" spans="2:8">
      <c r="B201" s="128" t="str">
        <f>$B$40</f>
        <v>Social Service</v>
      </c>
      <c r="C201" s="139">
        <f t="shared" si="11"/>
        <v>0</v>
      </c>
      <c r="D201" s="139">
        <f t="shared" si="11"/>
        <v>0</v>
      </c>
      <c r="E201" s="139">
        <f t="shared" si="11"/>
        <v>0</v>
      </c>
      <c r="F201" s="139">
        <f t="shared" si="11"/>
        <v>0</v>
      </c>
      <c r="G201" s="139">
        <f t="shared" si="11"/>
        <v>0</v>
      </c>
      <c r="H201" s="139">
        <f t="shared" si="12"/>
        <v>0</v>
      </c>
    </row>
    <row r="202" spans="2:8">
      <c r="B202" s="128" t="str">
        <f>$B$41</f>
        <v>Library Science</v>
      </c>
      <c r="C202" s="139">
        <f t="shared" si="11"/>
        <v>9379.9609033515826</v>
      </c>
      <c r="D202" s="139">
        <f t="shared" si="11"/>
        <v>3439.5036791498301</v>
      </c>
      <c r="E202" s="139">
        <f t="shared" si="11"/>
        <v>0</v>
      </c>
      <c r="F202" s="139">
        <f t="shared" si="11"/>
        <v>0</v>
      </c>
      <c r="G202" s="139">
        <f t="shared" si="11"/>
        <v>0</v>
      </c>
      <c r="H202" s="139">
        <f t="shared" si="12"/>
        <v>12819.464582501412</v>
      </c>
    </row>
    <row r="203" spans="2:8">
      <c r="B203" s="128" t="str">
        <f>$B$42</f>
        <v>Veterinary Science</v>
      </c>
      <c r="C203" s="139">
        <f t="shared" si="11"/>
        <v>0</v>
      </c>
      <c r="D203" s="139">
        <f t="shared" si="11"/>
        <v>0</v>
      </c>
      <c r="E203" s="139">
        <f t="shared" si="11"/>
        <v>0</v>
      </c>
      <c r="F203" s="139">
        <f t="shared" si="11"/>
        <v>0</v>
      </c>
      <c r="G203" s="139">
        <f t="shared" si="11"/>
        <v>0</v>
      </c>
      <c r="H203" s="139">
        <f t="shared" si="12"/>
        <v>0</v>
      </c>
    </row>
    <row r="204" spans="2:8">
      <c r="B204" s="128" t="str">
        <f>$B$43</f>
        <v>Vocational Training</v>
      </c>
      <c r="C204" s="139">
        <f t="shared" si="11"/>
        <v>415742.48192208866</v>
      </c>
      <c r="D204" s="139">
        <f t="shared" si="11"/>
        <v>326623.62864625861</v>
      </c>
      <c r="E204" s="139">
        <f t="shared" si="11"/>
        <v>0</v>
      </c>
      <c r="F204" s="139">
        <f t="shared" si="11"/>
        <v>0</v>
      </c>
      <c r="G204" s="139">
        <f t="shared" si="11"/>
        <v>0</v>
      </c>
      <c r="H204" s="139">
        <f t="shared" si="12"/>
        <v>742366.11056834727</v>
      </c>
    </row>
    <row r="205" spans="2:8">
      <c r="B205" s="128" t="str">
        <f>$B$44</f>
        <v>Physical Training</v>
      </c>
      <c r="C205" s="139">
        <f t="shared" si="11"/>
        <v>0</v>
      </c>
      <c r="D205" s="139">
        <f t="shared" si="11"/>
        <v>0</v>
      </c>
      <c r="E205" s="139">
        <f t="shared" si="11"/>
        <v>0</v>
      </c>
      <c r="F205" s="139">
        <f t="shared" si="11"/>
        <v>0</v>
      </c>
      <c r="G205" s="139">
        <f t="shared" si="11"/>
        <v>0</v>
      </c>
      <c r="H205" s="139">
        <f t="shared" si="12"/>
        <v>0</v>
      </c>
    </row>
    <row r="206" spans="2:8">
      <c r="B206" s="128" t="str">
        <f>$B$45</f>
        <v>Health Services</v>
      </c>
      <c r="C206" s="139">
        <f t="shared" si="11"/>
        <v>27224.5873981601</v>
      </c>
      <c r="D206" s="139">
        <f t="shared" si="11"/>
        <v>3171.3716148638337</v>
      </c>
      <c r="E206" s="139">
        <f t="shared" si="11"/>
        <v>0</v>
      </c>
      <c r="F206" s="139">
        <f t="shared" si="11"/>
        <v>0</v>
      </c>
      <c r="G206" s="139">
        <f t="shared" si="11"/>
        <v>0</v>
      </c>
      <c r="H206" s="139">
        <f t="shared" si="12"/>
        <v>30395.959013023934</v>
      </c>
    </row>
    <row r="207" spans="2:8">
      <c r="B207" s="128" t="str">
        <f>$B$46</f>
        <v>Pharmacy</v>
      </c>
      <c r="C207" s="139">
        <f t="shared" si="11"/>
        <v>0</v>
      </c>
      <c r="D207" s="139">
        <f t="shared" si="11"/>
        <v>0</v>
      </c>
      <c r="E207" s="139">
        <f t="shared" si="11"/>
        <v>0</v>
      </c>
      <c r="F207" s="139">
        <f t="shared" si="11"/>
        <v>0</v>
      </c>
      <c r="G207" s="139">
        <f t="shared" si="11"/>
        <v>0</v>
      </c>
      <c r="H207" s="139">
        <f t="shared" si="12"/>
        <v>0</v>
      </c>
    </row>
    <row r="208" spans="2:8">
      <c r="B208" s="128" t="str">
        <f>$B$47</f>
        <v>Business Administration</v>
      </c>
      <c r="C208" s="139">
        <f t="shared" si="11"/>
        <v>172098.43885176862</v>
      </c>
      <c r="D208" s="139">
        <f t="shared" si="11"/>
        <v>313530.97181961441</v>
      </c>
      <c r="E208" s="139">
        <f t="shared" si="11"/>
        <v>383272.72340754583</v>
      </c>
      <c r="F208" s="139">
        <f t="shared" si="11"/>
        <v>0</v>
      </c>
      <c r="G208" s="139">
        <f t="shared" si="11"/>
        <v>0</v>
      </c>
      <c r="H208" s="139">
        <f t="shared" si="12"/>
        <v>868902.13407892885</v>
      </c>
    </row>
    <row r="209" spans="2:8">
      <c r="B209" s="128" t="str">
        <f>$B$48</f>
        <v>Optometry</v>
      </c>
      <c r="C209" s="139">
        <f t="shared" ref="C209:G212" si="13">$H$190*IF($H$136=0,0,C132/$H$136)</f>
        <v>0</v>
      </c>
      <c r="D209" s="139">
        <f t="shared" si="13"/>
        <v>0</v>
      </c>
      <c r="E209" s="139">
        <f t="shared" si="13"/>
        <v>0</v>
      </c>
      <c r="F209" s="139">
        <f t="shared" si="13"/>
        <v>0</v>
      </c>
      <c r="G209" s="139">
        <f t="shared" si="13"/>
        <v>0</v>
      </c>
      <c r="H209" s="139">
        <f t="shared" si="12"/>
        <v>0</v>
      </c>
    </row>
    <row r="210" spans="2:8">
      <c r="B210" s="128" t="str">
        <f>$B$49</f>
        <v>Teacher Ed-Practice Teaching</v>
      </c>
      <c r="C210" s="139">
        <f t="shared" si="13"/>
        <v>0</v>
      </c>
      <c r="D210" s="139">
        <f t="shared" si="13"/>
        <v>0</v>
      </c>
      <c r="E210" s="139">
        <f t="shared" si="13"/>
        <v>0</v>
      </c>
      <c r="F210" s="139">
        <f t="shared" si="13"/>
        <v>0</v>
      </c>
      <c r="G210" s="139">
        <f t="shared" si="13"/>
        <v>0</v>
      </c>
      <c r="H210" s="139">
        <f t="shared" si="12"/>
        <v>0</v>
      </c>
    </row>
    <row r="211" spans="2:8">
      <c r="B211" s="128" t="str">
        <f>$B$50</f>
        <v>Technology</v>
      </c>
      <c r="C211" s="139">
        <f t="shared" si="13"/>
        <v>123834.77108029938</v>
      </c>
      <c r="D211" s="139">
        <f t="shared" si="13"/>
        <v>159255.01891459103</v>
      </c>
      <c r="E211" s="139">
        <f t="shared" si="13"/>
        <v>0</v>
      </c>
      <c r="F211" s="139">
        <f t="shared" si="13"/>
        <v>0</v>
      </c>
      <c r="G211" s="139">
        <f t="shared" si="13"/>
        <v>0</v>
      </c>
      <c r="H211" s="139">
        <f t="shared" si="12"/>
        <v>283089.78999489039</v>
      </c>
    </row>
    <row r="212" spans="2:8">
      <c r="B212" s="128" t="str">
        <f>$B$51</f>
        <v>Nursing</v>
      </c>
      <c r="C212" s="139">
        <f t="shared" si="13"/>
        <v>0</v>
      </c>
      <c r="D212" s="139">
        <f t="shared" si="13"/>
        <v>0</v>
      </c>
      <c r="E212" s="139">
        <f t="shared" si="13"/>
        <v>0</v>
      </c>
      <c r="F212" s="139">
        <f t="shared" si="13"/>
        <v>0</v>
      </c>
      <c r="G212" s="139">
        <f t="shared" si="13"/>
        <v>0</v>
      </c>
      <c r="H212" s="139">
        <f t="shared" si="12"/>
        <v>0</v>
      </c>
    </row>
    <row r="213" spans="2:8">
      <c r="B213" s="131" t="str">
        <f>$B$52</f>
        <v>Totals</v>
      </c>
      <c r="C213" s="136">
        <f>SUM(C193:C212)</f>
        <v>2417208.6751514114</v>
      </c>
      <c r="D213" s="136">
        <f>SUM(D193:D212)</f>
        <v>1872351.5246757097</v>
      </c>
      <c r="E213" s="136">
        <f>SUM(E193:E212)</f>
        <v>1039967.3588921099</v>
      </c>
      <c r="F213" s="136">
        <f>SUM(F193:F212)</f>
        <v>503979.44128076854</v>
      </c>
      <c r="G213" s="136">
        <f>SUM(G193:G212)</f>
        <v>0</v>
      </c>
      <c r="H213" s="136">
        <f t="shared" si="12"/>
        <v>5833507</v>
      </c>
    </row>
    <row r="214" spans="2:8">
      <c r="B214" s="144"/>
      <c r="C214" s="145"/>
      <c r="D214" s="145"/>
      <c r="E214" s="145"/>
      <c r="F214" s="145"/>
      <c r="G214" s="145"/>
      <c r="H214" s="145"/>
    </row>
    <row r="215" spans="2:8">
      <c r="B215" s="392" t="s">
        <v>35</v>
      </c>
      <c r="C215" s="392"/>
      <c r="D215" s="392"/>
      <c r="E215" s="392"/>
      <c r="F215" s="392"/>
      <c r="G215" s="392"/>
      <c r="H215" s="122">
        <f>H17</f>
        <v>6422824</v>
      </c>
    </row>
    <row r="216" spans="2:8" ht="60.75" customHeight="1" thickBot="1">
      <c r="B216" s="382" t="s">
        <v>230</v>
      </c>
      <c r="C216" s="382"/>
      <c r="D216" s="382"/>
      <c r="E216" s="382"/>
      <c r="F216" s="382"/>
      <c r="G216" s="382"/>
      <c r="H216" s="382"/>
    </row>
    <row r="217" spans="2:8" ht="14.4" thickBot="1">
      <c r="B217" s="124" t="s">
        <v>31</v>
      </c>
      <c r="C217" s="125" t="s">
        <v>25</v>
      </c>
      <c r="D217" s="125" t="s">
        <v>26</v>
      </c>
      <c r="E217" s="125" t="s">
        <v>27</v>
      </c>
      <c r="F217" s="125" t="s">
        <v>28</v>
      </c>
      <c r="G217" s="125" t="s">
        <v>29</v>
      </c>
      <c r="H217" s="126" t="s">
        <v>1</v>
      </c>
    </row>
    <row r="218" spans="2:8">
      <c r="B218" s="128" t="str">
        <f>$B$32</f>
        <v>Liberal Arts</v>
      </c>
      <c r="C218" s="136">
        <f t="shared" ref="C218:G233" si="14">$H$215*IF($H$25=0,0,C$25/$H$25)*IF(C$52=0,0,C32/C$52)</f>
        <v>1703246.0781974676</v>
      </c>
      <c r="D218" s="136">
        <f t="shared" si="14"/>
        <v>130721.67489255073</v>
      </c>
      <c r="E218" s="136">
        <f t="shared" si="14"/>
        <v>28361.34446352176</v>
      </c>
      <c r="F218" s="136">
        <f t="shared" si="14"/>
        <v>1686.7113960190698</v>
      </c>
      <c r="G218" s="136">
        <f t="shared" si="14"/>
        <v>0</v>
      </c>
      <c r="H218" s="136">
        <f>SUM(C218:G218)</f>
        <v>1864015.8089495592</v>
      </c>
    </row>
    <row r="219" spans="2:8">
      <c r="B219" s="128" t="str">
        <f>$B$33</f>
        <v>Science</v>
      </c>
      <c r="C219" s="139">
        <f t="shared" si="14"/>
        <v>1076532.9686727715</v>
      </c>
      <c r="D219" s="139">
        <f t="shared" si="14"/>
        <v>828723.19159261021</v>
      </c>
      <c r="E219" s="139">
        <f t="shared" si="14"/>
        <v>106017.40668506944</v>
      </c>
      <c r="F219" s="139">
        <f t="shared" si="14"/>
        <v>110198.47787324589</v>
      </c>
      <c r="G219" s="139">
        <f t="shared" si="14"/>
        <v>0</v>
      </c>
      <c r="H219" s="139">
        <f t="shared" ref="H219:H238" si="15">SUM(C219:G219)</f>
        <v>2121472.0448236968</v>
      </c>
    </row>
    <row r="220" spans="2:8">
      <c r="B220" s="128" t="str">
        <f>$B$34</f>
        <v>Fine Arts</v>
      </c>
      <c r="C220" s="139">
        <f t="shared" si="14"/>
        <v>121289.83797268016</v>
      </c>
      <c r="D220" s="139">
        <f t="shared" si="14"/>
        <v>9216.5693226240237</v>
      </c>
      <c r="E220" s="139">
        <f t="shared" si="14"/>
        <v>0</v>
      </c>
      <c r="F220" s="139">
        <f t="shared" si="14"/>
        <v>0</v>
      </c>
      <c r="G220" s="139">
        <f t="shared" si="14"/>
        <v>0</v>
      </c>
      <c r="H220" s="139">
        <f t="shared" si="15"/>
        <v>130506.40729530419</v>
      </c>
    </row>
    <row r="221" spans="2:8">
      <c r="B221" s="128" t="str">
        <f>$B$35</f>
        <v>Teacher Education</v>
      </c>
      <c r="C221" s="139">
        <f t="shared" si="14"/>
        <v>0</v>
      </c>
      <c r="D221" s="139">
        <f t="shared" si="14"/>
        <v>0</v>
      </c>
      <c r="E221" s="139">
        <f t="shared" si="14"/>
        <v>0</v>
      </c>
      <c r="F221" s="139">
        <f t="shared" si="14"/>
        <v>0</v>
      </c>
      <c r="G221" s="139">
        <f t="shared" si="14"/>
        <v>0</v>
      </c>
      <c r="H221" s="139">
        <f t="shared" si="15"/>
        <v>0</v>
      </c>
    </row>
    <row r="222" spans="2:8">
      <c r="B222" s="128" t="str">
        <f>$B$36</f>
        <v>Agriculture</v>
      </c>
      <c r="C222" s="139">
        <f t="shared" si="14"/>
        <v>6460.9598920071758</v>
      </c>
      <c r="D222" s="139">
        <f t="shared" si="14"/>
        <v>53456.102071219342</v>
      </c>
      <c r="E222" s="139">
        <f t="shared" si="14"/>
        <v>50982.893023711731</v>
      </c>
      <c r="F222" s="139">
        <f t="shared" si="14"/>
        <v>3795.1006410429072</v>
      </c>
      <c r="G222" s="139">
        <f t="shared" si="14"/>
        <v>0</v>
      </c>
      <c r="H222" s="139">
        <f t="shared" si="15"/>
        <v>114695.05562798116</v>
      </c>
    </row>
    <row r="223" spans="2:8">
      <c r="B223" s="128" t="str">
        <f>$B$37</f>
        <v>Engineering</v>
      </c>
      <c r="C223" s="139">
        <f t="shared" si="14"/>
        <v>185214.18357087241</v>
      </c>
      <c r="D223" s="139">
        <f t="shared" si="14"/>
        <v>187557.18571539887</v>
      </c>
      <c r="E223" s="139">
        <f t="shared" si="14"/>
        <v>49463.535284594494</v>
      </c>
      <c r="F223" s="139">
        <f t="shared" si="14"/>
        <v>38372.684259433838</v>
      </c>
      <c r="G223" s="139">
        <f t="shared" si="14"/>
        <v>0</v>
      </c>
      <c r="H223" s="139">
        <f t="shared" si="15"/>
        <v>460607.58883029962</v>
      </c>
    </row>
    <row r="224" spans="2:8">
      <c r="B224" s="128" t="str">
        <f>$B$38</f>
        <v>Home Economics</v>
      </c>
      <c r="C224" s="139">
        <f t="shared" si="14"/>
        <v>0</v>
      </c>
      <c r="D224" s="139">
        <f t="shared" si="14"/>
        <v>0</v>
      </c>
      <c r="E224" s="139">
        <f t="shared" si="14"/>
        <v>0</v>
      </c>
      <c r="F224" s="139">
        <f t="shared" si="14"/>
        <v>0</v>
      </c>
      <c r="G224" s="139">
        <f t="shared" si="14"/>
        <v>0</v>
      </c>
      <c r="H224" s="139">
        <f t="shared" si="15"/>
        <v>0</v>
      </c>
    </row>
    <row r="225" spans="2:8">
      <c r="B225" s="128" t="str">
        <f>$B$39</f>
        <v>Law</v>
      </c>
      <c r="C225" s="139">
        <f t="shared" si="14"/>
        <v>0</v>
      </c>
      <c r="D225" s="139">
        <f t="shared" si="14"/>
        <v>0</v>
      </c>
      <c r="E225" s="139">
        <f t="shared" si="14"/>
        <v>0</v>
      </c>
      <c r="F225" s="139">
        <f t="shared" si="14"/>
        <v>0</v>
      </c>
      <c r="G225" s="139">
        <f t="shared" si="14"/>
        <v>0</v>
      </c>
      <c r="H225" s="139">
        <f t="shared" si="15"/>
        <v>0</v>
      </c>
    </row>
    <row r="226" spans="2:8">
      <c r="B226" s="128" t="str">
        <f>$B$40</f>
        <v>Social Service</v>
      </c>
      <c r="C226" s="139">
        <f t="shared" si="14"/>
        <v>0</v>
      </c>
      <c r="D226" s="139">
        <f t="shared" si="14"/>
        <v>0</v>
      </c>
      <c r="E226" s="139">
        <f t="shared" si="14"/>
        <v>0</v>
      </c>
      <c r="F226" s="139">
        <f t="shared" si="14"/>
        <v>0</v>
      </c>
      <c r="G226" s="139">
        <f t="shared" si="14"/>
        <v>0</v>
      </c>
      <c r="H226" s="139">
        <f t="shared" si="15"/>
        <v>0</v>
      </c>
    </row>
    <row r="227" spans="2:8">
      <c r="B227" s="128" t="str">
        <f>$B$41</f>
        <v>Library Science</v>
      </c>
      <c r="C227" s="139">
        <f t="shared" si="14"/>
        <v>9104.0798478282941</v>
      </c>
      <c r="D227" s="139">
        <f t="shared" si="14"/>
        <v>4147.45619518081</v>
      </c>
      <c r="E227" s="139">
        <f t="shared" si="14"/>
        <v>0</v>
      </c>
      <c r="F227" s="139">
        <f t="shared" si="14"/>
        <v>0</v>
      </c>
      <c r="G227" s="139">
        <f t="shared" si="14"/>
        <v>0</v>
      </c>
      <c r="H227" s="139">
        <f t="shared" si="15"/>
        <v>13251.536043009104</v>
      </c>
    </row>
    <row r="228" spans="2:8">
      <c r="B228" s="128" t="str">
        <f>$B$42</f>
        <v>Veterinary Science</v>
      </c>
      <c r="C228" s="139">
        <f t="shared" si="14"/>
        <v>0</v>
      </c>
      <c r="D228" s="139">
        <f t="shared" si="14"/>
        <v>0</v>
      </c>
      <c r="E228" s="139">
        <f t="shared" si="14"/>
        <v>0</v>
      </c>
      <c r="F228" s="139">
        <f t="shared" si="14"/>
        <v>0</v>
      </c>
      <c r="G228" s="139">
        <f t="shared" si="14"/>
        <v>0</v>
      </c>
      <c r="H228" s="139">
        <f t="shared" si="15"/>
        <v>0</v>
      </c>
    </row>
    <row r="229" spans="2:8">
      <c r="B229" s="128" t="str">
        <f>$B$43</f>
        <v>Vocational Training</v>
      </c>
      <c r="C229" s="139">
        <f t="shared" si="14"/>
        <v>273220.28876654594</v>
      </c>
      <c r="D229" s="139">
        <f t="shared" si="14"/>
        <v>294315.78036912711</v>
      </c>
      <c r="E229" s="139">
        <f t="shared" si="14"/>
        <v>0</v>
      </c>
      <c r="F229" s="139">
        <f t="shared" si="14"/>
        <v>0</v>
      </c>
      <c r="G229" s="139">
        <f t="shared" si="14"/>
        <v>0</v>
      </c>
      <c r="H229" s="139">
        <f t="shared" si="15"/>
        <v>567536.06913567311</v>
      </c>
    </row>
    <row r="230" spans="2:8">
      <c r="B230" s="128" t="str">
        <f>$B$44</f>
        <v>Physical Training</v>
      </c>
      <c r="C230" s="139">
        <f t="shared" si="14"/>
        <v>0</v>
      </c>
      <c r="D230" s="139">
        <f t="shared" si="14"/>
        <v>0</v>
      </c>
      <c r="E230" s="139">
        <f t="shared" si="14"/>
        <v>0</v>
      </c>
      <c r="F230" s="139">
        <f t="shared" si="14"/>
        <v>0</v>
      </c>
      <c r="G230" s="139">
        <f t="shared" si="14"/>
        <v>0</v>
      </c>
      <c r="H230" s="139">
        <f t="shared" si="15"/>
        <v>0</v>
      </c>
    </row>
    <row r="231" spans="2:8">
      <c r="B231" s="128" t="str">
        <f>$B$45</f>
        <v>Health Services</v>
      </c>
      <c r="C231" s="139">
        <f t="shared" si="14"/>
        <v>19872.346334506921</v>
      </c>
      <c r="D231" s="139">
        <f t="shared" si="14"/>
        <v>1228.8759096832032</v>
      </c>
      <c r="E231" s="139">
        <f t="shared" si="14"/>
        <v>0</v>
      </c>
      <c r="F231" s="139">
        <f t="shared" si="14"/>
        <v>0</v>
      </c>
      <c r="G231" s="139">
        <f t="shared" si="14"/>
        <v>0</v>
      </c>
      <c r="H231" s="139">
        <f t="shared" si="15"/>
        <v>21101.222244190125</v>
      </c>
    </row>
    <row r="232" spans="2:8">
      <c r="B232" s="128" t="str">
        <f>$B$46</f>
        <v>Pharmacy</v>
      </c>
      <c r="C232" s="139">
        <f t="shared" si="14"/>
        <v>0</v>
      </c>
      <c r="D232" s="139">
        <f t="shared" si="14"/>
        <v>0</v>
      </c>
      <c r="E232" s="139">
        <f t="shared" si="14"/>
        <v>0</v>
      </c>
      <c r="F232" s="139">
        <f t="shared" si="14"/>
        <v>0</v>
      </c>
      <c r="G232" s="139">
        <f t="shared" si="14"/>
        <v>0</v>
      </c>
      <c r="H232" s="139">
        <f t="shared" si="15"/>
        <v>0</v>
      </c>
    </row>
    <row r="233" spans="2:8">
      <c r="B233" s="128" t="str">
        <f>$B$47</f>
        <v>Business Administration</v>
      </c>
      <c r="C233" s="139">
        <f t="shared" si="14"/>
        <v>214092.71642151053</v>
      </c>
      <c r="D233" s="139">
        <f t="shared" si="14"/>
        <v>560521.02430425107</v>
      </c>
      <c r="E233" s="139">
        <f t="shared" si="14"/>
        <v>159194.92755417273</v>
      </c>
      <c r="F233" s="139">
        <f t="shared" si="14"/>
        <v>0</v>
      </c>
      <c r="G233" s="139">
        <f t="shared" si="14"/>
        <v>0</v>
      </c>
      <c r="H233" s="139">
        <f t="shared" si="15"/>
        <v>933808.66827993433</v>
      </c>
    </row>
    <row r="234" spans="2:8">
      <c r="B234" s="128" t="str">
        <f>$B$48</f>
        <v>Optometry</v>
      </c>
      <c r="C234" s="139">
        <f t="shared" ref="C234:G237" si="16">$H$215*IF($H$25=0,0,C$25/$H$25)*IF(C$52=0,0,C48/C$52)</f>
        <v>0</v>
      </c>
      <c r="D234" s="139">
        <f t="shared" si="16"/>
        <v>0</v>
      </c>
      <c r="E234" s="139">
        <f t="shared" si="16"/>
        <v>0</v>
      </c>
      <c r="F234" s="139">
        <f t="shared" si="16"/>
        <v>0</v>
      </c>
      <c r="G234" s="139">
        <f t="shared" si="16"/>
        <v>0</v>
      </c>
      <c r="H234" s="139">
        <f t="shared" si="15"/>
        <v>0</v>
      </c>
    </row>
    <row r="235" spans="2:8">
      <c r="B235" s="128" t="str">
        <f>$B$49</f>
        <v>Teacher Ed-Practice Teaching</v>
      </c>
      <c r="C235" s="139">
        <f t="shared" si="16"/>
        <v>0</v>
      </c>
      <c r="D235" s="139">
        <f t="shared" si="16"/>
        <v>0</v>
      </c>
      <c r="E235" s="139">
        <f t="shared" si="16"/>
        <v>0</v>
      </c>
      <c r="F235" s="139">
        <f t="shared" si="16"/>
        <v>0</v>
      </c>
      <c r="G235" s="139">
        <f t="shared" si="16"/>
        <v>0</v>
      </c>
      <c r="H235" s="139">
        <f t="shared" si="15"/>
        <v>0</v>
      </c>
    </row>
    <row r="236" spans="2:8">
      <c r="B236" s="128" t="str">
        <f>$B$50</f>
        <v>Technology</v>
      </c>
      <c r="C236" s="139">
        <f t="shared" si="16"/>
        <v>61574.90563746234</v>
      </c>
      <c r="D236" s="139">
        <f t="shared" si="16"/>
        <v>134254.69313288992</v>
      </c>
      <c r="E236" s="139">
        <f t="shared" si="16"/>
        <v>0</v>
      </c>
      <c r="F236" s="139">
        <f t="shared" si="16"/>
        <v>0</v>
      </c>
      <c r="G236" s="139">
        <f t="shared" si="16"/>
        <v>0</v>
      </c>
      <c r="H236" s="139">
        <f t="shared" si="15"/>
        <v>195829.59877035226</v>
      </c>
    </row>
    <row r="237" spans="2:8">
      <c r="B237" s="128" t="str">
        <f>$B$51</f>
        <v>Nursing</v>
      </c>
      <c r="C237" s="139">
        <f t="shared" si="16"/>
        <v>0</v>
      </c>
      <c r="D237" s="139">
        <f t="shared" si="16"/>
        <v>0</v>
      </c>
      <c r="E237" s="139">
        <f t="shared" si="16"/>
        <v>0</v>
      </c>
      <c r="F237" s="139">
        <f t="shared" si="16"/>
        <v>0</v>
      </c>
      <c r="G237" s="139">
        <f t="shared" si="16"/>
        <v>0</v>
      </c>
      <c r="H237" s="139">
        <f t="shared" si="15"/>
        <v>0</v>
      </c>
    </row>
    <row r="238" spans="2:8">
      <c r="B238" s="131" t="str">
        <f>$B$52</f>
        <v>Totals</v>
      </c>
      <c r="C238" s="136">
        <f>SUM(C218:C237)</f>
        <v>3670608.3653136529</v>
      </c>
      <c r="D238" s="136">
        <f>SUM(D218:D237)</f>
        <v>2204142.5535055352</v>
      </c>
      <c r="E238" s="136">
        <f>SUM(E218:E237)</f>
        <v>394020.10701107013</v>
      </c>
      <c r="F238" s="136">
        <f>SUM(F218:F237)</f>
        <v>154052.97416974173</v>
      </c>
      <c r="G238" s="136">
        <f>SUM(G218:G237)</f>
        <v>0</v>
      </c>
      <c r="H238" s="136">
        <f t="shared" si="15"/>
        <v>6422824</v>
      </c>
    </row>
    <row r="239" spans="2:8">
      <c r="B239" s="330"/>
      <c r="C239" s="350"/>
      <c r="D239" s="350"/>
      <c r="E239" s="350"/>
      <c r="F239" s="350"/>
      <c r="G239" s="350"/>
      <c r="H239" s="350"/>
    </row>
    <row r="240" spans="2:8">
      <c r="B240" s="120" t="s">
        <v>11</v>
      </c>
      <c r="C240" s="121"/>
      <c r="D240" s="121"/>
      <c r="E240" s="121"/>
      <c r="F240" s="121"/>
      <c r="G240" s="121"/>
      <c r="H240" s="122">
        <f>H16</f>
        <v>3834548</v>
      </c>
    </row>
    <row r="241" spans="2:8" ht="61.5" customHeight="1" thickBot="1">
      <c r="B241" s="394" t="s">
        <v>231</v>
      </c>
      <c r="C241" s="394"/>
      <c r="D241" s="394"/>
      <c r="E241" s="394"/>
      <c r="F241" s="394"/>
      <c r="G241" s="394"/>
      <c r="H241" s="328"/>
    </row>
    <row r="242" spans="2:8" ht="14.4" thickBot="1">
      <c r="B242" s="124" t="s">
        <v>31</v>
      </c>
      <c r="C242" s="125" t="s">
        <v>25</v>
      </c>
      <c r="D242" s="125" t="s">
        <v>26</v>
      </c>
      <c r="E242" s="125" t="s">
        <v>27</v>
      </c>
      <c r="F242" s="125" t="s">
        <v>28</v>
      </c>
      <c r="G242" s="125" t="s">
        <v>29</v>
      </c>
      <c r="H242" s="126" t="s">
        <v>1</v>
      </c>
    </row>
    <row r="243" spans="2:8">
      <c r="B243" s="128" t="str">
        <f>$B$32</f>
        <v>Liberal Arts</v>
      </c>
      <c r="C243" s="136">
        <f t="shared" ref="C243:G258" si="17">$H$240*IF($H$25=0,0,C$25/$H$25)*IF(C$52=0,0,C32/C$52)</f>
        <v>1016870.2805276843</v>
      </c>
      <c r="D243" s="136">
        <f t="shared" si="17"/>
        <v>78043.324403078863</v>
      </c>
      <c r="E243" s="136">
        <f t="shared" si="17"/>
        <v>16932.261679583378</v>
      </c>
      <c r="F243" s="136">
        <f t="shared" si="17"/>
        <v>1006.998761009508</v>
      </c>
      <c r="G243" s="136">
        <f t="shared" si="17"/>
        <v>0</v>
      </c>
      <c r="H243" s="136">
        <f>SUM(C243:G243)</f>
        <v>1112852.865371356</v>
      </c>
    </row>
    <row r="244" spans="2:8">
      <c r="B244" s="128" t="str">
        <f>$B$33</f>
        <v>Science</v>
      </c>
      <c r="C244" s="139">
        <f t="shared" si="17"/>
        <v>642710.64285090775</v>
      </c>
      <c r="D244" s="139">
        <f t="shared" si="17"/>
        <v>494763.49606887245</v>
      </c>
      <c r="E244" s="139">
        <f t="shared" si="17"/>
        <v>63294.406754633099</v>
      </c>
      <c r="F244" s="139">
        <f t="shared" si="17"/>
        <v>65790.585719287861</v>
      </c>
      <c r="G244" s="139">
        <f t="shared" si="17"/>
        <v>0</v>
      </c>
      <c r="H244" s="139">
        <f t="shared" ref="H244:H263" si="18">SUM(C244:G244)</f>
        <v>1266559.1313937013</v>
      </c>
    </row>
    <row r="245" spans="2:8">
      <c r="B245" s="128" t="str">
        <f>$B$34</f>
        <v>Fine Arts</v>
      </c>
      <c r="C245" s="139">
        <f t="shared" si="17"/>
        <v>72412.338500706988</v>
      </c>
      <c r="D245" s="139">
        <f t="shared" si="17"/>
        <v>5502.4670554462182</v>
      </c>
      <c r="E245" s="139">
        <f t="shared" si="17"/>
        <v>0</v>
      </c>
      <c r="F245" s="139">
        <f t="shared" si="17"/>
        <v>0</v>
      </c>
      <c r="G245" s="139">
        <f t="shared" si="17"/>
        <v>0</v>
      </c>
      <c r="H245" s="139">
        <f t="shared" si="18"/>
        <v>77914.805556153209</v>
      </c>
    </row>
    <row r="246" spans="2:8">
      <c r="B246" s="128" t="str">
        <f>$B$35</f>
        <v>Teacher Education</v>
      </c>
      <c r="C246" s="139">
        <f t="shared" si="17"/>
        <v>0</v>
      </c>
      <c r="D246" s="139">
        <f t="shared" si="17"/>
        <v>0</v>
      </c>
      <c r="E246" s="139">
        <f t="shared" si="17"/>
        <v>0</v>
      </c>
      <c r="F246" s="139">
        <f t="shared" si="17"/>
        <v>0</v>
      </c>
      <c r="G246" s="139">
        <f t="shared" si="17"/>
        <v>0</v>
      </c>
      <c r="H246" s="139">
        <f t="shared" si="18"/>
        <v>0</v>
      </c>
    </row>
    <row r="247" spans="2:8">
      <c r="B247" s="128" t="str">
        <f>$B$36</f>
        <v>Agriculture</v>
      </c>
      <c r="C247" s="139">
        <f t="shared" si="17"/>
        <v>3857.315852337902</v>
      </c>
      <c r="D247" s="139">
        <f t="shared" si="17"/>
        <v>31914.308921588068</v>
      </c>
      <c r="E247" s="139">
        <f t="shared" si="17"/>
        <v>30437.756114489166</v>
      </c>
      <c r="F247" s="139">
        <f t="shared" si="17"/>
        <v>2265.747212271393</v>
      </c>
      <c r="G247" s="139">
        <f t="shared" si="17"/>
        <v>0</v>
      </c>
      <c r="H247" s="139">
        <f t="shared" si="18"/>
        <v>68475.128100686532</v>
      </c>
    </row>
    <row r="248" spans="2:8">
      <c r="B248" s="128" t="str">
        <f>$B$37</f>
        <v>Engineering</v>
      </c>
      <c r="C248" s="139">
        <f t="shared" si="17"/>
        <v>110576.38776701987</v>
      </c>
      <c r="D248" s="139">
        <f t="shared" si="17"/>
        <v>111975.20457833054</v>
      </c>
      <c r="E248" s="139">
        <f t="shared" si="17"/>
        <v>29530.670667368628</v>
      </c>
      <c r="F248" s="139">
        <f t="shared" si="17"/>
        <v>22909.221812966305</v>
      </c>
      <c r="G248" s="139">
        <f t="shared" si="17"/>
        <v>0</v>
      </c>
      <c r="H248" s="139">
        <f t="shared" si="18"/>
        <v>274991.48482568533</v>
      </c>
    </row>
    <row r="249" spans="2:8">
      <c r="B249" s="128" t="str">
        <f>$B$38</f>
        <v>Home Economics</v>
      </c>
      <c r="C249" s="139">
        <f t="shared" si="17"/>
        <v>0</v>
      </c>
      <c r="D249" s="139">
        <f t="shared" si="17"/>
        <v>0</v>
      </c>
      <c r="E249" s="139">
        <f t="shared" si="17"/>
        <v>0</v>
      </c>
      <c r="F249" s="139">
        <f t="shared" si="17"/>
        <v>0</v>
      </c>
      <c r="G249" s="139">
        <f t="shared" si="17"/>
        <v>0</v>
      </c>
      <c r="H249" s="139">
        <f t="shared" si="18"/>
        <v>0</v>
      </c>
    </row>
    <row r="250" spans="2:8">
      <c r="B250" s="128" t="str">
        <f>$B$39</f>
        <v>Law</v>
      </c>
      <c r="C250" s="139">
        <f t="shared" si="17"/>
        <v>0</v>
      </c>
      <c r="D250" s="139">
        <f t="shared" si="17"/>
        <v>0</v>
      </c>
      <c r="E250" s="139">
        <f t="shared" si="17"/>
        <v>0</v>
      </c>
      <c r="F250" s="139">
        <f t="shared" si="17"/>
        <v>0</v>
      </c>
      <c r="G250" s="139">
        <f t="shared" si="17"/>
        <v>0</v>
      </c>
      <c r="H250" s="139">
        <f t="shared" si="18"/>
        <v>0</v>
      </c>
    </row>
    <row r="251" spans="2:8">
      <c r="B251" s="128" t="str">
        <f>$B$40</f>
        <v>Social Service</v>
      </c>
      <c r="C251" s="139">
        <f t="shared" si="17"/>
        <v>0</v>
      </c>
      <c r="D251" s="139">
        <f t="shared" si="17"/>
        <v>0</v>
      </c>
      <c r="E251" s="139">
        <f t="shared" si="17"/>
        <v>0</v>
      </c>
      <c r="F251" s="139">
        <f t="shared" si="17"/>
        <v>0</v>
      </c>
      <c r="G251" s="139">
        <f t="shared" si="17"/>
        <v>0</v>
      </c>
      <c r="H251" s="139">
        <f t="shared" si="18"/>
        <v>0</v>
      </c>
    </row>
    <row r="252" spans="2:8">
      <c r="B252" s="128" t="str">
        <f>$B$41</f>
        <v>Library Science</v>
      </c>
      <c r="C252" s="139">
        <f t="shared" si="17"/>
        <v>5435.3087010215904</v>
      </c>
      <c r="D252" s="139">
        <f t="shared" si="17"/>
        <v>2476.110174950798</v>
      </c>
      <c r="E252" s="139">
        <f t="shared" si="17"/>
        <v>0</v>
      </c>
      <c r="F252" s="139">
        <f t="shared" si="17"/>
        <v>0</v>
      </c>
      <c r="G252" s="139">
        <f t="shared" si="17"/>
        <v>0</v>
      </c>
      <c r="H252" s="139">
        <f t="shared" si="18"/>
        <v>7911.4188759723884</v>
      </c>
    </row>
    <row r="253" spans="2:8">
      <c r="B253" s="128" t="str">
        <f>$B$42</f>
        <v>Veterinary Science</v>
      </c>
      <c r="C253" s="139">
        <f t="shared" si="17"/>
        <v>0</v>
      </c>
      <c r="D253" s="139">
        <f t="shared" si="17"/>
        <v>0</v>
      </c>
      <c r="E253" s="139">
        <f t="shared" si="17"/>
        <v>0</v>
      </c>
      <c r="F253" s="139">
        <f t="shared" si="17"/>
        <v>0</v>
      </c>
      <c r="G253" s="139">
        <f t="shared" si="17"/>
        <v>0</v>
      </c>
      <c r="H253" s="139">
        <f t="shared" si="18"/>
        <v>0</v>
      </c>
    </row>
    <row r="254" spans="2:8">
      <c r="B254" s="128" t="str">
        <f>$B$43</f>
        <v>Vocational Training</v>
      </c>
      <c r="C254" s="139">
        <f t="shared" si="17"/>
        <v>163117.70521022857</v>
      </c>
      <c r="D254" s="139">
        <f t="shared" si="17"/>
        <v>175712.11463724921</v>
      </c>
      <c r="E254" s="139">
        <f t="shared" si="17"/>
        <v>0</v>
      </c>
      <c r="F254" s="139">
        <f t="shared" si="17"/>
        <v>0</v>
      </c>
      <c r="G254" s="139">
        <f t="shared" si="17"/>
        <v>0</v>
      </c>
      <c r="H254" s="139">
        <f t="shared" si="18"/>
        <v>338829.81984747777</v>
      </c>
    </row>
    <row r="255" spans="2:8">
      <c r="B255" s="128" t="str">
        <f>$B$44</f>
        <v>Physical Training</v>
      </c>
      <c r="C255" s="139">
        <f t="shared" si="17"/>
        <v>0</v>
      </c>
      <c r="D255" s="139">
        <f t="shared" si="17"/>
        <v>0</v>
      </c>
      <c r="E255" s="139">
        <f t="shared" si="17"/>
        <v>0</v>
      </c>
      <c r="F255" s="139">
        <f t="shared" si="17"/>
        <v>0</v>
      </c>
      <c r="G255" s="139">
        <f t="shared" si="17"/>
        <v>0</v>
      </c>
      <c r="H255" s="139">
        <f t="shared" si="18"/>
        <v>0</v>
      </c>
    </row>
    <row r="256" spans="2:8">
      <c r="B256" s="128" t="str">
        <f>$B$45</f>
        <v>Health Services</v>
      </c>
      <c r="C256" s="139">
        <f t="shared" si="17"/>
        <v>11864.168454918094</v>
      </c>
      <c r="D256" s="139">
        <f t="shared" si="17"/>
        <v>733.66227405949576</v>
      </c>
      <c r="E256" s="139">
        <f t="shared" si="17"/>
        <v>0</v>
      </c>
      <c r="F256" s="139">
        <f t="shared" si="17"/>
        <v>0</v>
      </c>
      <c r="G256" s="139">
        <f t="shared" si="17"/>
        <v>0</v>
      </c>
      <c r="H256" s="139">
        <f t="shared" si="18"/>
        <v>12597.830728977589</v>
      </c>
    </row>
    <row r="257" spans="2:9">
      <c r="B257" s="128" t="str">
        <f>$B$46</f>
        <v>Pharmacy</v>
      </c>
      <c r="C257" s="139">
        <f t="shared" si="17"/>
        <v>0</v>
      </c>
      <c r="D257" s="139">
        <f t="shared" si="17"/>
        <v>0</v>
      </c>
      <c r="E257" s="139">
        <f t="shared" si="17"/>
        <v>0</v>
      </c>
      <c r="F257" s="139">
        <f t="shared" si="17"/>
        <v>0</v>
      </c>
      <c r="G257" s="139">
        <f t="shared" si="17"/>
        <v>0</v>
      </c>
      <c r="H257" s="139">
        <f t="shared" si="18"/>
        <v>0</v>
      </c>
    </row>
    <row r="258" spans="2:9">
      <c r="B258" s="128" t="str">
        <f>$B$47</f>
        <v>Business Administration</v>
      </c>
      <c r="C258" s="139">
        <f t="shared" si="17"/>
        <v>127817.42074337867</v>
      </c>
      <c r="D258" s="139">
        <f t="shared" si="17"/>
        <v>334641.7047553875</v>
      </c>
      <c r="E258" s="139">
        <f t="shared" si="17"/>
        <v>95042.397403851937</v>
      </c>
      <c r="F258" s="139">
        <f t="shared" si="17"/>
        <v>0</v>
      </c>
      <c r="G258" s="139">
        <f t="shared" si="17"/>
        <v>0</v>
      </c>
      <c r="H258" s="139">
        <f t="shared" si="18"/>
        <v>557501.52290261816</v>
      </c>
    </row>
    <row r="259" spans="2:9">
      <c r="B259" s="128" t="str">
        <f>$B$48</f>
        <v>Optometry</v>
      </c>
      <c r="C259" s="139">
        <f t="shared" ref="C259:G262" si="19">$H$240*IF($H$25=0,0,C$25/$H$25)*IF(C$52=0,0,C48/C$52)</f>
        <v>0</v>
      </c>
      <c r="D259" s="139">
        <f t="shared" si="19"/>
        <v>0</v>
      </c>
      <c r="E259" s="139">
        <f t="shared" si="19"/>
        <v>0</v>
      </c>
      <c r="F259" s="139">
        <f t="shared" si="19"/>
        <v>0</v>
      </c>
      <c r="G259" s="139">
        <f t="shared" si="19"/>
        <v>0</v>
      </c>
      <c r="H259" s="139">
        <f t="shared" si="18"/>
        <v>0</v>
      </c>
    </row>
    <row r="260" spans="2:9">
      <c r="B260" s="128" t="str">
        <f>$B$49</f>
        <v>Teacher Ed-Practice Teaching</v>
      </c>
      <c r="C260" s="139">
        <f t="shared" si="19"/>
        <v>0</v>
      </c>
      <c r="D260" s="139">
        <f t="shared" si="19"/>
        <v>0</v>
      </c>
      <c r="E260" s="139">
        <f t="shared" si="19"/>
        <v>0</v>
      </c>
      <c r="F260" s="139">
        <f t="shared" si="19"/>
        <v>0</v>
      </c>
      <c r="G260" s="139">
        <f t="shared" si="19"/>
        <v>0</v>
      </c>
      <c r="H260" s="139">
        <f t="shared" si="18"/>
        <v>0</v>
      </c>
    </row>
    <row r="261" spans="2:9">
      <c r="B261" s="128" t="str">
        <f>$B$50</f>
        <v>Technology</v>
      </c>
      <c r="C261" s="139">
        <f t="shared" si="19"/>
        <v>36761.388956371826</v>
      </c>
      <c r="D261" s="139">
        <f t="shared" si="19"/>
        <v>80152.603440999897</v>
      </c>
      <c r="E261" s="139">
        <f t="shared" si="19"/>
        <v>0</v>
      </c>
      <c r="F261" s="139">
        <f t="shared" si="19"/>
        <v>0</v>
      </c>
      <c r="G261" s="139">
        <f t="shared" si="19"/>
        <v>0</v>
      </c>
      <c r="H261" s="139">
        <f t="shared" si="18"/>
        <v>116913.99239737172</v>
      </c>
    </row>
    <row r="262" spans="2:9">
      <c r="B262" s="128" t="str">
        <f>$B$51</f>
        <v>Nursing</v>
      </c>
      <c r="C262" s="139">
        <f t="shared" si="19"/>
        <v>0</v>
      </c>
      <c r="D262" s="139">
        <f t="shared" si="19"/>
        <v>0</v>
      </c>
      <c r="E262" s="139">
        <f t="shared" si="19"/>
        <v>0</v>
      </c>
      <c r="F262" s="139">
        <f t="shared" si="19"/>
        <v>0</v>
      </c>
      <c r="G262" s="139">
        <f t="shared" si="19"/>
        <v>0</v>
      </c>
      <c r="H262" s="139">
        <f t="shared" si="18"/>
        <v>0</v>
      </c>
    </row>
    <row r="263" spans="2:9">
      <c r="B263" s="131" t="str">
        <f>$B$52</f>
        <v>Totals</v>
      </c>
      <c r="C263" s="136">
        <f>SUM(C243:C262)</f>
        <v>2191422.9575645756</v>
      </c>
      <c r="D263" s="136">
        <f>SUM(D243:D262)</f>
        <v>1315914.9963099631</v>
      </c>
      <c r="E263" s="136">
        <f>SUM(E243:E262)</f>
        <v>235237.4926199262</v>
      </c>
      <c r="F263" s="136">
        <f>SUM(F243:F262)</f>
        <v>91972.553505535077</v>
      </c>
      <c r="G263" s="136">
        <f>SUM(G243:G262)</f>
        <v>0</v>
      </c>
      <c r="H263" s="136">
        <f t="shared" si="18"/>
        <v>3834548</v>
      </c>
      <c r="I263" s="351"/>
    </row>
    <row r="264" spans="2:9">
      <c r="B264" s="401"/>
      <c r="C264" s="401"/>
      <c r="D264" s="401"/>
      <c r="E264" s="401"/>
      <c r="F264" s="401"/>
      <c r="G264" s="401"/>
      <c r="H264" s="402"/>
      <c r="I264" s="352"/>
    </row>
    <row r="265" spans="2:9">
      <c r="B265" s="120" t="s">
        <v>232</v>
      </c>
      <c r="C265" s="121"/>
      <c r="D265" s="121"/>
      <c r="E265" s="121"/>
      <c r="F265" s="121"/>
      <c r="G265" s="121"/>
      <c r="H265" s="122"/>
    </row>
    <row r="266" spans="2:9" ht="45" customHeight="1" thickBot="1">
      <c r="B266" s="382" t="s">
        <v>233</v>
      </c>
      <c r="C266" s="382"/>
      <c r="D266" s="382"/>
      <c r="E266" s="382"/>
      <c r="F266" s="382"/>
      <c r="G266" s="382"/>
      <c r="H266" s="382"/>
    </row>
    <row r="267" spans="2:9" ht="14.4" thickBot="1">
      <c r="B267" s="124" t="s">
        <v>31</v>
      </c>
      <c r="C267" s="125" t="s">
        <v>25</v>
      </c>
      <c r="D267" s="125" t="s">
        <v>26</v>
      </c>
      <c r="E267" s="125" t="s">
        <v>27</v>
      </c>
      <c r="F267" s="125" t="s">
        <v>28</v>
      </c>
      <c r="G267" s="125" t="s">
        <v>29</v>
      </c>
      <c r="H267" s="126" t="s">
        <v>1</v>
      </c>
    </row>
    <row r="268" spans="2:9">
      <c r="B268" s="128" t="str">
        <f>$B$32</f>
        <v>Liberal Arts</v>
      </c>
      <c r="C268" s="136">
        <f t="shared" ref="C268:G283" si="20">C243+C218+C193+C168+C116</f>
        <v>7660292.7108791741</v>
      </c>
      <c r="D268" s="136">
        <f t="shared" si="20"/>
        <v>1108870.2545518181</v>
      </c>
      <c r="E268" s="136">
        <f t="shared" si="20"/>
        <v>558231.5989256819</v>
      </c>
      <c r="F268" s="136">
        <f t="shared" si="20"/>
        <v>997456.85218088725</v>
      </c>
      <c r="G268" s="136">
        <f t="shared" si="20"/>
        <v>0</v>
      </c>
      <c r="H268" s="136">
        <f>SUM(C268:G268)</f>
        <v>10324851.416537561</v>
      </c>
    </row>
    <row r="269" spans="2:9">
      <c r="B269" s="128" t="str">
        <f>$B$33</f>
        <v>Science</v>
      </c>
      <c r="C269" s="139">
        <f t="shared" si="20"/>
        <v>5236007.826304663</v>
      </c>
      <c r="D269" s="139">
        <f t="shared" si="20"/>
        <v>4898354.3841277966</v>
      </c>
      <c r="E269" s="139">
        <f t="shared" si="20"/>
        <v>2617174.6825945061</v>
      </c>
      <c r="F269" s="139">
        <f t="shared" si="20"/>
        <v>4551662.8408783106</v>
      </c>
      <c r="G269" s="139">
        <f t="shared" si="20"/>
        <v>0</v>
      </c>
      <c r="H269" s="139">
        <f t="shared" ref="H269:H288" si="21">SUM(C269:G269)</f>
        <v>17303199.733905274</v>
      </c>
    </row>
    <row r="270" spans="2:9">
      <c r="B270" s="128" t="str">
        <f>$B$34</f>
        <v>Fine Arts</v>
      </c>
      <c r="C270" s="139">
        <f t="shared" si="20"/>
        <v>363730.43987257325</v>
      </c>
      <c r="D270" s="139">
        <f t="shared" si="20"/>
        <v>56903.94359590856</v>
      </c>
      <c r="E270" s="139">
        <f t="shared" si="20"/>
        <v>0</v>
      </c>
      <c r="F270" s="139">
        <f t="shared" si="20"/>
        <v>0</v>
      </c>
      <c r="G270" s="139">
        <f t="shared" si="20"/>
        <v>0</v>
      </c>
      <c r="H270" s="139">
        <f t="shared" si="21"/>
        <v>420634.38346848183</v>
      </c>
    </row>
    <row r="271" spans="2:9">
      <c r="B271" s="128" t="str">
        <f>$B$35</f>
        <v>Teacher Education</v>
      </c>
      <c r="C271" s="139">
        <f t="shared" si="20"/>
        <v>0</v>
      </c>
      <c r="D271" s="139">
        <f t="shared" si="20"/>
        <v>0</v>
      </c>
      <c r="E271" s="139">
        <f t="shared" si="20"/>
        <v>0</v>
      </c>
      <c r="F271" s="139">
        <f t="shared" si="20"/>
        <v>0</v>
      </c>
      <c r="G271" s="139">
        <f t="shared" si="20"/>
        <v>0</v>
      </c>
      <c r="H271" s="139">
        <f t="shared" si="21"/>
        <v>0</v>
      </c>
    </row>
    <row r="272" spans="2:9">
      <c r="B272" s="128" t="str">
        <f>$B$36</f>
        <v>Agriculture</v>
      </c>
      <c r="C272" s="139">
        <f t="shared" si="20"/>
        <v>93228.464604017208</v>
      </c>
      <c r="D272" s="139">
        <f t="shared" si="20"/>
        <v>433937.013956871</v>
      </c>
      <c r="E272" s="139">
        <f t="shared" si="20"/>
        <v>1379384.164432734</v>
      </c>
      <c r="F272" s="139">
        <f t="shared" si="20"/>
        <v>333509.97501446854</v>
      </c>
      <c r="G272" s="139">
        <f t="shared" si="20"/>
        <v>0</v>
      </c>
      <c r="H272" s="139">
        <f t="shared" si="21"/>
        <v>2240059.6180080906</v>
      </c>
    </row>
    <row r="273" spans="2:9">
      <c r="B273" s="128" t="str">
        <f>$B$37</f>
        <v>Engineering</v>
      </c>
      <c r="C273" s="139">
        <f t="shared" si="20"/>
        <v>779095.73879106529</v>
      </c>
      <c r="D273" s="139">
        <f t="shared" si="20"/>
        <v>1526374.33597567</v>
      </c>
      <c r="E273" s="139">
        <f t="shared" si="20"/>
        <v>331778.1300316425</v>
      </c>
      <c r="F273" s="139">
        <f t="shared" si="20"/>
        <v>381595.51339790563</v>
      </c>
      <c r="G273" s="139">
        <f t="shared" si="20"/>
        <v>0</v>
      </c>
      <c r="H273" s="139">
        <f t="shared" si="21"/>
        <v>3018843.7181962836</v>
      </c>
    </row>
    <row r="274" spans="2:9">
      <c r="B274" s="128" t="str">
        <f>$B$38</f>
        <v>Home Economics</v>
      </c>
      <c r="C274" s="139">
        <f t="shared" si="20"/>
        <v>0</v>
      </c>
      <c r="D274" s="139">
        <f t="shared" si="20"/>
        <v>0</v>
      </c>
      <c r="E274" s="139">
        <f t="shared" si="20"/>
        <v>0</v>
      </c>
      <c r="F274" s="139">
        <f t="shared" si="20"/>
        <v>0</v>
      </c>
      <c r="G274" s="139">
        <f t="shared" si="20"/>
        <v>0</v>
      </c>
      <c r="H274" s="139">
        <f t="shared" si="21"/>
        <v>0</v>
      </c>
    </row>
    <row r="275" spans="2:9">
      <c r="B275" s="128" t="str">
        <f>$B$39</f>
        <v>Law</v>
      </c>
      <c r="C275" s="139">
        <f t="shared" si="20"/>
        <v>0</v>
      </c>
      <c r="D275" s="139">
        <f t="shared" si="20"/>
        <v>0</v>
      </c>
      <c r="E275" s="139">
        <f t="shared" si="20"/>
        <v>0</v>
      </c>
      <c r="F275" s="139">
        <f t="shared" si="20"/>
        <v>0</v>
      </c>
      <c r="G275" s="139">
        <f t="shared" si="20"/>
        <v>0</v>
      </c>
      <c r="H275" s="139">
        <f t="shared" si="21"/>
        <v>0</v>
      </c>
    </row>
    <row r="276" spans="2:9">
      <c r="B276" s="128" t="str">
        <f>$B$40</f>
        <v>Social Service</v>
      </c>
      <c r="C276" s="139">
        <f t="shared" si="20"/>
        <v>0</v>
      </c>
      <c r="D276" s="139">
        <f t="shared" si="20"/>
        <v>0</v>
      </c>
      <c r="E276" s="139">
        <f t="shared" si="20"/>
        <v>0</v>
      </c>
      <c r="F276" s="139">
        <f t="shared" si="20"/>
        <v>0</v>
      </c>
      <c r="G276" s="139">
        <f t="shared" si="20"/>
        <v>0</v>
      </c>
      <c r="H276" s="139">
        <f t="shared" si="21"/>
        <v>0</v>
      </c>
    </row>
    <row r="277" spans="2:9">
      <c r="B277" s="128" t="str">
        <f>$B$41</f>
        <v>Library Science</v>
      </c>
      <c r="C277" s="139">
        <f t="shared" si="20"/>
        <v>64335.802592795721</v>
      </c>
      <c r="D277" s="139">
        <f t="shared" si="20"/>
        <v>37406.292481105833</v>
      </c>
      <c r="E277" s="139">
        <f t="shared" si="20"/>
        <v>0</v>
      </c>
      <c r="F277" s="139">
        <f t="shared" si="20"/>
        <v>0</v>
      </c>
      <c r="G277" s="139">
        <f t="shared" si="20"/>
        <v>0</v>
      </c>
      <c r="H277" s="139">
        <f t="shared" si="21"/>
        <v>101742.09507390155</v>
      </c>
    </row>
    <row r="278" spans="2:9">
      <c r="B278" s="128" t="str">
        <f>$B$42</f>
        <v>Veterinary Science</v>
      </c>
      <c r="C278" s="139">
        <f t="shared" si="20"/>
        <v>0</v>
      </c>
      <c r="D278" s="139">
        <f t="shared" si="20"/>
        <v>0</v>
      </c>
      <c r="E278" s="139">
        <f t="shared" si="20"/>
        <v>0</v>
      </c>
      <c r="F278" s="139">
        <f t="shared" si="20"/>
        <v>0</v>
      </c>
      <c r="G278" s="139">
        <f t="shared" si="20"/>
        <v>0</v>
      </c>
      <c r="H278" s="139">
        <f t="shared" si="21"/>
        <v>0</v>
      </c>
    </row>
    <row r="279" spans="2:9">
      <c r="B279" s="128" t="str">
        <f>$B$43</f>
        <v>Vocational Training</v>
      </c>
      <c r="C279" s="139">
        <f t="shared" si="20"/>
        <v>2791107.5378780873</v>
      </c>
      <c r="D279" s="139">
        <f t="shared" si="20"/>
        <v>3022842.7062463597</v>
      </c>
      <c r="E279" s="139">
        <f t="shared" si="20"/>
        <v>0</v>
      </c>
      <c r="F279" s="139">
        <f t="shared" si="20"/>
        <v>0</v>
      </c>
      <c r="G279" s="139">
        <f t="shared" si="20"/>
        <v>0</v>
      </c>
      <c r="H279" s="139">
        <f t="shared" si="21"/>
        <v>5813950.244124447</v>
      </c>
    </row>
    <row r="280" spans="2:9">
      <c r="B280" s="128" t="str">
        <f>$B$44</f>
        <v>Physical Training</v>
      </c>
      <c r="C280" s="139">
        <f t="shared" si="20"/>
        <v>0</v>
      </c>
      <c r="D280" s="139">
        <f t="shared" si="20"/>
        <v>0</v>
      </c>
      <c r="E280" s="139">
        <f t="shared" si="20"/>
        <v>0</v>
      </c>
      <c r="F280" s="139">
        <f t="shared" si="20"/>
        <v>0</v>
      </c>
      <c r="G280" s="139">
        <f t="shared" si="20"/>
        <v>0</v>
      </c>
      <c r="H280" s="139">
        <f t="shared" si="21"/>
        <v>0</v>
      </c>
    </row>
    <row r="281" spans="2:9">
      <c r="B281" s="128" t="str">
        <f>$B$45</f>
        <v>Health Services</v>
      </c>
      <c r="C281" s="139">
        <f t="shared" si="20"/>
        <v>175025.84805156558</v>
      </c>
      <c r="D281" s="139">
        <f t="shared" si="20"/>
        <v>50683.666342352553</v>
      </c>
      <c r="E281" s="139">
        <f t="shared" si="20"/>
        <v>0</v>
      </c>
      <c r="F281" s="139">
        <f t="shared" si="20"/>
        <v>0</v>
      </c>
      <c r="G281" s="139">
        <f t="shared" si="20"/>
        <v>0</v>
      </c>
      <c r="H281" s="139">
        <f t="shared" si="21"/>
        <v>225709.51439391813</v>
      </c>
    </row>
    <row r="282" spans="2:9">
      <c r="B282" s="128" t="str">
        <f>$B$46</f>
        <v>Pharmacy</v>
      </c>
      <c r="C282" s="139">
        <f t="shared" si="20"/>
        <v>0</v>
      </c>
      <c r="D282" s="139">
        <f t="shared" si="20"/>
        <v>0</v>
      </c>
      <c r="E282" s="139">
        <f t="shared" si="20"/>
        <v>0</v>
      </c>
      <c r="F282" s="139">
        <f t="shared" si="20"/>
        <v>0</v>
      </c>
      <c r="G282" s="139">
        <f t="shared" si="20"/>
        <v>0</v>
      </c>
      <c r="H282" s="139">
        <f t="shared" si="21"/>
        <v>0</v>
      </c>
    </row>
    <row r="283" spans="2:9">
      <c r="B283" s="128" t="str">
        <f>$B$47</f>
        <v>Business Administration</v>
      </c>
      <c r="C283" s="139">
        <f t="shared" si="20"/>
        <v>1354125.4267143873</v>
      </c>
      <c r="D283" s="139">
        <f t="shared" si="20"/>
        <v>2634070.6583407726</v>
      </c>
      <c r="E283" s="139">
        <f t="shared" si="20"/>
        <v>3247194.3633605856</v>
      </c>
      <c r="F283" s="139">
        <f t="shared" si="20"/>
        <v>0</v>
      </c>
      <c r="G283" s="139">
        <f t="shared" si="20"/>
        <v>0</v>
      </c>
      <c r="H283" s="139">
        <f t="shared" si="21"/>
        <v>7235390.448415745</v>
      </c>
    </row>
    <row r="284" spans="2:9">
      <c r="B284" s="128" t="str">
        <f>$B$48</f>
        <v>Optometry</v>
      </c>
      <c r="C284" s="139">
        <f t="shared" ref="C284:G287" si="22">C259+C234+C209+C184+C132</f>
        <v>0</v>
      </c>
      <c r="D284" s="139">
        <f t="shared" si="22"/>
        <v>0</v>
      </c>
      <c r="E284" s="139">
        <f t="shared" si="22"/>
        <v>0</v>
      </c>
      <c r="F284" s="139">
        <f t="shared" si="22"/>
        <v>0</v>
      </c>
      <c r="G284" s="139">
        <f t="shared" si="22"/>
        <v>0</v>
      </c>
      <c r="H284" s="139">
        <f t="shared" si="21"/>
        <v>0</v>
      </c>
    </row>
    <row r="285" spans="2:9">
      <c r="B285" s="128" t="str">
        <f>$B$49</f>
        <v>Teacher Ed-Practice Teaching</v>
      </c>
      <c r="C285" s="139">
        <f t="shared" si="22"/>
        <v>0</v>
      </c>
      <c r="D285" s="139">
        <f t="shared" si="22"/>
        <v>0</v>
      </c>
      <c r="E285" s="139">
        <f t="shared" si="22"/>
        <v>0</v>
      </c>
      <c r="F285" s="139">
        <f t="shared" si="22"/>
        <v>0</v>
      </c>
      <c r="G285" s="139">
        <f t="shared" si="22"/>
        <v>0</v>
      </c>
      <c r="H285" s="139">
        <f t="shared" si="21"/>
        <v>0</v>
      </c>
    </row>
    <row r="286" spans="2:9">
      <c r="B286" s="128" t="str">
        <f>$B$50</f>
        <v>Technology</v>
      </c>
      <c r="C286" s="139">
        <f t="shared" si="22"/>
        <v>801688.32870395947</v>
      </c>
      <c r="D286" s="139">
        <f t="shared" si="22"/>
        <v>1335062.8294027087</v>
      </c>
      <c r="E286" s="139">
        <f t="shared" si="22"/>
        <v>0</v>
      </c>
      <c r="F286" s="139">
        <f t="shared" si="22"/>
        <v>0</v>
      </c>
      <c r="G286" s="139">
        <f t="shared" si="22"/>
        <v>0</v>
      </c>
      <c r="H286" s="139">
        <f t="shared" si="21"/>
        <v>2136751.1581066679</v>
      </c>
    </row>
    <row r="287" spans="2:9">
      <c r="B287" s="128" t="str">
        <f>$B$51</f>
        <v>Nursing</v>
      </c>
      <c r="C287" s="139">
        <f t="shared" si="22"/>
        <v>0</v>
      </c>
      <c r="D287" s="139">
        <f t="shared" si="22"/>
        <v>0</v>
      </c>
      <c r="E287" s="139">
        <f t="shared" si="22"/>
        <v>0</v>
      </c>
      <c r="F287" s="139">
        <f t="shared" si="22"/>
        <v>0</v>
      </c>
      <c r="G287" s="139">
        <f t="shared" si="22"/>
        <v>0</v>
      </c>
      <c r="H287" s="139">
        <f t="shared" si="21"/>
        <v>0</v>
      </c>
    </row>
    <row r="288" spans="2:9">
      <c r="B288" s="131" t="str">
        <f>$B$52</f>
        <v>Totals</v>
      </c>
      <c r="C288" s="136">
        <f>SUM(C268:C287)</f>
        <v>19318638.124392286</v>
      </c>
      <c r="D288" s="136">
        <f>SUM(D268:D287)</f>
        <v>15104506.085021365</v>
      </c>
      <c r="E288" s="136">
        <f>SUM(E268:E287)</f>
        <v>8133762.9393451503</v>
      </c>
      <c r="F288" s="136">
        <f>SUM(F268:F287)</f>
        <v>6264225.1814715723</v>
      </c>
      <c r="G288" s="136">
        <f>SUM(G268:G287)</f>
        <v>0</v>
      </c>
      <c r="H288" s="136">
        <f t="shared" si="21"/>
        <v>48821132.33023037</v>
      </c>
      <c r="I288" s="353"/>
    </row>
    <row r="289" spans="2:8">
      <c r="H289" s="140"/>
    </row>
    <row r="290" spans="2:8">
      <c r="B290" s="120" t="s">
        <v>222</v>
      </c>
      <c r="C290" s="121"/>
      <c r="D290" s="121"/>
      <c r="E290" s="121"/>
      <c r="F290" s="121"/>
      <c r="G290" s="121"/>
      <c r="H290" s="122"/>
    </row>
    <row r="291" spans="2:8" ht="30" customHeight="1" thickBot="1">
      <c r="B291" s="382" t="s">
        <v>234</v>
      </c>
      <c r="C291" s="382"/>
      <c r="D291" s="382"/>
      <c r="E291" s="382"/>
      <c r="F291" s="382"/>
      <c r="G291" s="382"/>
      <c r="H291" s="382"/>
    </row>
    <row r="292" spans="2:8" ht="14.4" thickBot="1">
      <c r="B292" s="124" t="s">
        <v>31</v>
      </c>
      <c r="C292" s="125" t="s">
        <v>25</v>
      </c>
      <c r="D292" s="125" t="s">
        <v>26</v>
      </c>
      <c r="E292" s="125" t="s">
        <v>27</v>
      </c>
      <c r="F292" s="125" t="s">
        <v>28</v>
      </c>
      <c r="G292" s="125" t="s">
        <v>29</v>
      </c>
      <c r="H292" s="126" t="s">
        <v>1</v>
      </c>
    </row>
    <row r="293" spans="2:8">
      <c r="B293" s="128" t="str">
        <f>$B$32</f>
        <v>Liberal Arts</v>
      </c>
      <c r="C293" s="134">
        <f t="shared" ref="C293:H308" si="23">IF(C32=0,0,C268/C32)</f>
        <v>440.27201051090145</v>
      </c>
      <c r="D293" s="134">
        <f t="shared" si="23"/>
        <v>1303.0202756190577</v>
      </c>
      <c r="E293" s="134">
        <f t="shared" si="23"/>
        <v>3322.8071364623925</v>
      </c>
      <c r="F293" s="134">
        <f t="shared" si="23"/>
        <v>83121.404348407275</v>
      </c>
      <c r="G293" s="135">
        <f t="shared" si="23"/>
        <v>0</v>
      </c>
      <c r="H293" s="136">
        <f t="shared" si="23"/>
        <v>560.21982726736633</v>
      </c>
    </row>
    <row r="294" spans="2:8">
      <c r="B294" s="128" t="str">
        <f>$B$33</f>
        <v>Science</v>
      </c>
      <c r="C294" s="137">
        <f t="shared" si="23"/>
        <v>476.13056527277104</v>
      </c>
      <c r="D294" s="137">
        <f t="shared" si="23"/>
        <v>907.94335201627371</v>
      </c>
      <c r="E294" s="137">
        <f t="shared" si="23"/>
        <v>4167.4756092269208</v>
      </c>
      <c r="F294" s="137">
        <f t="shared" si="23"/>
        <v>5805.6923990794776</v>
      </c>
      <c r="G294" s="138">
        <f t="shared" si="23"/>
        <v>0</v>
      </c>
      <c r="H294" s="139">
        <f t="shared" si="23"/>
        <v>971.87147460712617</v>
      </c>
    </row>
    <row r="295" spans="2:8">
      <c r="B295" s="128" t="str">
        <f>$B$34</f>
        <v>Fine Arts</v>
      </c>
      <c r="C295" s="137">
        <f t="shared" si="23"/>
        <v>293.56774808117291</v>
      </c>
      <c r="D295" s="137">
        <f t="shared" si="23"/>
        <v>948.39905993180935</v>
      </c>
      <c r="E295" s="137">
        <f t="shared" si="23"/>
        <v>0</v>
      </c>
      <c r="F295" s="137">
        <f t="shared" si="23"/>
        <v>0</v>
      </c>
      <c r="G295" s="138">
        <f t="shared" si="23"/>
        <v>0</v>
      </c>
      <c r="H295" s="139">
        <f t="shared" si="23"/>
        <v>323.81399805117923</v>
      </c>
    </row>
    <row r="296" spans="2:8">
      <c r="B296" s="128" t="str">
        <f>$B$35</f>
        <v>Teacher Education</v>
      </c>
      <c r="C296" s="137">
        <f t="shared" si="23"/>
        <v>0</v>
      </c>
      <c r="D296" s="137">
        <f t="shared" si="23"/>
        <v>0</v>
      </c>
      <c r="E296" s="137">
        <f t="shared" si="23"/>
        <v>0</v>
      </c>
      <c r="F296" s="137">
        <f t="shared" si="23"/>
        <v>0</v>
      </c>
      <c r="G296" s="138">
        <f t="shared" si="23"/>
        <v>0</v>
      </c>
      <c r="H296" s="139">
        <f t="shared" si="23"/>
        <v>0</v>
      </c>
    </row>
    <row r="297" spans="2:8">
      <c r="B297" s="128" t="str">
        <f>$B$36</f>
        <v>Agriculture</v>
      </c>
      <c r="C297" s="137">
        <f t="shared" si="23"/>
        <v>1412.5524940002608</v>
      </c>
      <c r="D297" s="137">
        <f t="shared" si="23"/>
        <v>1246.9454424048017</v>
      </c>
      <c r="E297" s="137">
        <f t="shared" si="23"/>
        <v>4567.4972332209736</v>
      </c>
      <c r="F297" s="137">
        <f t="shared" si="23"/>
        <v>12352.221296832167</v>
      </c>
      <c r="G297" s="138">
        <f t="shared" si="23"/>
        <v>0</v>
      </c>
      <c r="H297" s="139">
        <f t="shared" si="23"/>
        <v>3014.8850848022753</v>
      </c>
    </row>
    <row r="298" spans="2:8">
      <c r="B298" s="128" t="str">
        <f>$B$37</f>
        <v>Engineering</v>
      </c>
      <c r="C298" s="137">
        <f t="shared" si="23"/>
        <v>411.78421712001335</v>
      </c>
      <c r="D298" s="137">
        <f t="shared" si="23"/>
        <v>1250.101831265905</v>
      </c>
      <c r="E298" s="137">
        <f t="shared" si="23"/>
        <v>1132.3485666608958</v>
      </c>
      <c r="F298" s="137">
        <f t="shared" si="23"/>
        <v>1397.7857633622916</v>
      </c>
      <c r="G298" s="138">
        <f t="shared" si="23"/>
        <v>0</v>
      </c>
      <c r="H298" s="139">
        <f t="shared" si="23"/>
        <v>820.56094541894095</v>
      </c>
    </row>
    <row r="299" spans="2:8">
      <c r="B299" s="128" t="str">
        <f>$B$38</f>
        <v>Home Economics</v>
      </c>
      <c r="C299" s="137">
        <f t="shared" si="23"/>
        <v>0</v>
      </c>
      <c r="D299" s="137">
        <f t="shared" si="23"/>
        <v>0</v>
      </c>
      <c r="E299" s="137">
        <f t="shared" si="23"/>
        <v>0</v>
      </c>
      <c r="F299" s="137">
        <f t="shared" si="23"/>
        <v>0</v>
      </c>
      <c r="G299" s="138">
        <f t="shared" si="23"/>
        <v>0</v>
      </c>
      <c r="H299" s="139">
        <f t="shared" si="23"/>
        <v>0</v>
      </c>
    </row>
    <row r="300" spans="2:8">
      <c r="B300" s="128" t="str">
        <f>$B$39</f>
        <v>Law</v>
      </c>
      <c r="C300" s="137">
        <f t="shared" si="23"/>
        <v>0</v>
      </c>
      <c r="D300" s="137">
        <f t="shared" si="23"/>
        <v>0</v>
      </c>
      <c r="E300" s="137">
        <f t="shared" si="23"/>
        <v>0</v>
      </c>
      <c r="F300" s="137">
        <f t="shared" si="23"/>
        <v>0</v>
      </c>
      <c r="G300" s="138">
        <f t="shared" si="23"/>
        <v>0</v>
      </c>
      <c r="H300" s="139">
        <f t="shared" si="23"/>
        <v>0</v>
      </c>
    </row>
    <row r="301" spans="2:8">
      <c r="B301" s="128" t="str">
        <f>$B$40</f>
        <v>Social Service</v>
      </c>
      <c r="C301" s="137">
        <f t="shared" si="23"/>
        <v>0</v>
      </c>
      <c r="D301" s="137">
        <f t="shared" si="23"/>
        <v>0</v>
      </c>
      <c r="E301" s="137">
        <f t="shared" si="23"/>
        <v>0</v>
      </c>
      <c r="F301" s="137">
        <f t="shared" si="23"/>
        <v>0</v>
      </c>
      <c r="G301" s="138">
        <f t="shared" si="23"/>
        <v>0</v>
      </c>
      <c r="H301" s="139">
        <f t="shared" si="23"/>
        <v>0</v>
      </c>
    </row>
    <row r="302" spans="2:8">
      <c r="B302" s="128" t="str">
        <f>$B$41</f>
        <v>Library Science</v>
      </c>
      <c r="C302" s="137">
        <f t="shared" si="23"/>
        <v>691.78282357844864</v>
      </c>
      <c r="D302" s="137">
        <f t="shared" si="23"/>
        <v>1385.4182400409568</v>
      </c>
      <c r="E302" s="137">
        <f t="shared" si="23"/>
        <v>0</v>
      </c>
      <c r="F302" s="137">
        <f t="shared" si="23"/>
        <v>0</v>
      </c>
      <c r="G302" s="138">
        <f t="shared" si="23"/>
        <v>0</v>
      </c>
      <c r="H302" s="139">
        <f t="shared" si="23"/>
        <v>847.850792282513</v>
      </c>
    </row>
    <row r="303" spans="2:8">
      <c r="B303" s="128" t="str">
        <f>$B$42</f>
        <v>Veterinary Science</v>
      </c>
      <c r="C303" s="137">
        <f t="shared" si="23"/>
        <v>0</v>
      </c>
      <c r="D303" s="137">
        <f t="shared" si="23"/>
        <v>0</v>
      </c>
      <c r="E303" s="137">
        <f t="shared" si="23"/>
        <v>0</v>
      </c>
      <c r="F303" s="137">
        <f t="shared" si="23"/>
        <v>0</v>
      </c>
      <c r="G303" s="138">
        <f t="shared" si="23"/>
        <v>0</v>
      </c>
      <c r="H303" s="139">
        <f t="shared" si="23"/>
        <v>0</v>
      </c>
    </row>
    <row r="304" spans="2:8">
      <c r="B304" s="128" t="str">
        <f>$B$43</f>
        <v>Vocational Training</v>
      </c>
      <c r="C304" s="137">
        <f t="shared" si="23"/>
        <v>1000.0385302322061</v>
      </c>
      <c r="D304" s="137">
        <f t="shared" si="23"/>
        <v>1577.6840846797284</v>
      </c>
      <c r="E304" s="137">
        <f t="shared" si="23"/>
        <v>0</v>
      </c>
      <c r="F304" s="137">
        <f t="shared" si="23"/>
        <v>0</v>
      </c>
      <c r="G304" s="138">
        <f t="shared" si="23"/>
        <v>0</v>
      </c>
      <c r="H304" s="139">
        <f t="shared" si="23"/>
        <v>1235.1710737464302</v>
      </c>
    </row>
    <row r="305" spans="2:9">
      <c r="B305" s="128" t="str">
        <f>$B$44</f>
        <v>Physical Training</v>
      </c>
      <c r="C305" s="137">
        <f t="shared" si="23"/>
        <v>0</v>
      </c>
      <c r="D305" s="137">
        <f t="shared" si="23"/>
        <v>0</v>
      </c>
      <c r="E305" s="137">
        <f t="shared" si="23"/>
        <v>0</v>
      </c>
      <c r="F305" s="137">
        <f t="shared" si="23"/>
        <v>0</v>
      </c>
      <c r="G305" s="138">
        <f t="shared" si="23"/>
        <v>0</v>
      </c>
      <c r="H305" s="139">
        <f t="shared" si="23"/>
        <v>0</v>
      </c>
    </row>
    <row r="306" spans="2:9">
      <c r="B306" s="128" t="str">
        <f>$B$45</f>
        <v>Health Services</v>
      </c>
      <c r="C306" s="137">
        <f t="shared" si="23"/>
        <v>862.19629582052016</v>
      </c>
      <c r="D306" s="137">
        <f t="shared" si="23"/>
        <v>6335.4582927940692</v>
      </c>
      <c r="E306" s="137">
        <f t="shared" si="23"/>
        <v>0</v>
      </c>
      <c r="F306" s="137">
        <f t="shared" si="23"/>
        <v>0</v>
      </c>
      <c r="G306" s="138">
        <f t="shared" si="23"/>
        <v>0</v>
      </c>
      <c r="H306" s="139">
        <f t="shared" si="23"/>
        <v>1069.7133383598016</v>
      </c>
    </row>
    <row r="307" spans="2:9">
      <c r="B307" s="128" t="str">
        <f>$B$46</f>
        <v>Pharmacy</v>
      </c>
      <c r="C307" s="137">
        <f t="shared" si="23"/>
        <v>0</v>
      </c>
      <c r="D307" s="137">
        <f t="shared" si="23"/>
        <v>0</v>
      </c>
      <c r="E307" s="137">
        <f t="shared" si="23"/>
        <v>0</v>
      </c>
      <c r="F307" s="137">
        <f t="shared" si="23"/>
        <v>0</v>
      </c>
      <c r="G307" s="138">
        <f t="shared" si="23"/>
        <v>0</v>
      </c>
      <c r="H307" s="139">
        <f t="shared" si="23"/>
        <v>0</v>
      </c>
    </row>
    <row r="308" spans="2:9">
      <c r="B308" s="128" t="str">
        <f>$B$47</f>
        <v>Business Administration</v>
      </c>
      <c r="C308" s="137">
        <f t="shared" si="23"/>
        <v>619.1702911359796</v>
      </c>
      <c r="D308" s="137">
        <f t="shared" si="23"/>
        <v>721.86096419314129</v>
      </c>
      <c r="E308" s="137">
        <f t="shared" si="23"/>
        <v>3443.4722835212997</v>
      </c>
      <c r="F308" s="137">
        <f t="shared" si="23"/>
        <v>0</v>
      </c>
      <c r="G308" s="138">
        <f t="shared" si="23"/>
        <v>0</v>
      </c>
      <c r="H308" s="139">
        <f t="shared" si="23"/>
        <v>1067.324155246459</v>
      </c>
    </row>
    <row r="309" spans="2:9">
      <c r="B309" s="128" t="str">
        <f>$B$48</f>
        <v>Optometry</v>
      </c>
      <c r="C309" s="137">
        <f t="shared" ref="C309:H313" si="24">IF(C48=0,0,C284/C48)</f>
        <v>0</v>
      </c>
      <c r="D309" s="137">
        <f t="shared" si="24"/>
        <v>0</v>
      </c>
      <c r="E309" s="137">
        <f t="shared" si="24"/>
        <v>0</v>
      </c>
      <c r="F309" s="137">
        <f t="shared" si="24"/>
        <v>0</v>
      </c>
      <c r="G309" s="138">
        <f t="shared" si="24"/>
        <v>0</v>
      </c>
      <c r="H309" s="139">
        <f t="shared" si="24"/>
        <v>0</v>
      </c>
    </row>
    <row r="310" spans="2:9">
      <c r="B310" s="128" t="str">
        <f>$B$49</f>
        <v>Teacher Ed-Practice Teaching</v>
      </c>
      <c r="C310" s="137">
        <f t="shared" si="24"/>
        <v>0</v>
      </c>
      <c r="D310" s="137">
        <f t="shared" si="24"/>
        <v>0</v>
      </c>
      <c r="E310" s="137">
        <f t="shared" si="24"/>
        <v>0</v>
      </c>
      <c r="F310" s="137">
        <f t="shared" si="24"/>
        <v>0</v>
      </c>
      <c r="G310" s="138">
        <f t="shared" si="24"/>
        <v>0</v>
      </c>
      <c r="H310" s="139">
        <f t="shared" si="24"/>
        <v>0</v>
      </c>
    </row>
    <row r="311" spans="2:9">
      <c r="B311" s="128" t="str">
        <f>$B$50</f>
        <v>Technology</v>
      </c>
      <c r="C311" s="137">
        <f t="shared" si="24"/>
        <v>1274.5442427725907</v>
      </c>
      <c r="D311" s="137">
        <f t="shared" si="24"/>
        <v>1527.5318414218636</v>
      </c>
      <c r="E311" s="137">
        <f t="shared" si="24"/>
        <v>0</v>
      </c>
      <c r="F311" s="137">
        <f t="shared" si="24"/>
        <v>0</v>
      </c>
      <c r="G311" s="138">
        <f t="shared" si="24"/>
        <v>0</v>
      </c>
      <c r="H311" s="139">
        <f t="shared" si="24"/>
        <v>1421.6574571567983</v>
      </c>
    </row>
    <row r="312" spans="2:9">
      <c r="B312" s="128" t="str">
        <f>$B$51</f>
        <v>Nursing</v>
      </c>
      <c r="C312" s="137">
        <f t="shared" si="24"/>
        <v>0</v>
      </c>
      <c r="D312" s="137">
        <f t="shared" si="24"/>
        <v>0</v>
      </c>
      <c r="E312" s="137">
        <f t="shared" si="24"/>
        <v>0</v>
      </c>
      <c r="F312" s="137">
        <f t="shared" si="24"/>
        <v>0</v>
      </c>
      <c r="G312" s="138">
        <f t="shared" si="24"/>
        <v>0</v>
      </c>
      <c r="H312" s="139">
        <f t="shared" si="24"/>
        <v>0</v>
      </c>
    </row>
    <row r="313" spans="2:9">
      <c r="B313" s="131" t="str">
        <f>$B$52</f>
        <v>Totals</v>
      </c>
      <c r="C313" s="136">
        <f t="shared" si="24"/>
        <v>515.21863997205799</v>
      </c>
      <c r="D313" s="136">
        <f t="shared" si="24"/>
        <v>1052.652176808235</v>
      </c>
      <c r="E313" s="136">
        <f t="shared" si="24"/>
        <v>3484.9027160861824</v>
      </c>
      <c r="F313" s="136">
        <f t="shared" si="24"/>
        <v>5715.5339247003394</v>
      </c>
      <c r="G313" s="136">
        <f t="shared" si="24"/>
        <v>0</v>
      </c>
      <c r="H313" s="136">
        <f t="shared" si="24"/>
        <v>883.2407477201333</v>
      </c>
      <c r="I313" s="351"/>
    </row>
    <row r="315" spans="2:9">
      <c r="B315" s="120" t="s">
        <v>37</v>
      </c>
      <c r="C315" s="121"/>
      <c r="D315" s="121"/>
      <c r="E315" s="121"/>
      <c r="F315" s="121"/>
      <c r="G315" s="121"/>
      <c r="H315" s="122"/>
    </row>
    <row r="316" spans="2:9" ht="55.5" customHeight="1" thickBot="1">
      <c r="B316" s="382" t="s">
        <v>235</v>
      </c>
      <c r="C316" s="382"/>
      <c r="D316" s="382"/>
      <c r="E316" s="382"/>
      <c r="F316" s="382"/>
      <c r="G316" s="382"/>
      <c r="H316" s="382"/>
    </row>
    <row r="317" spans="2:9" ht="14.4" thickBot="1">
      <c r="B317" s="124" t="s">
        <v>31</v>
      </c>
      <c r="C317" s="125" t="s">
        <v>25</v>
      </c>
      <c r="D317" s="125" t="s">
        <v>26</v>
      </c>
      <c r="E317" s="125" t="s">
        <v>27</v>
      </c>
      <c r="F317" s="125" t="s">
        <v>28</v>
      </c>
      <c r="G317" s="125" t="s">
        <v>29</v>
      </c>
      <c r="H317" s="126" t="s">
        <v>1</v>
      </c>
    </row>
    <row r="318" spans="2:9">
      <c r="B318" s="128" t="str">
        <f>$B$32</f>
        <v>Liberal Arts</v>
      </c>
      <c r="C318" s="129">
        <f t="shared" ref="C318:H318" si="25">IF($C$293=0,"",C293/$C$293)</f>
        <v>1</v>
      </c>
      <c r="D318" s="129">
        <f t="shared" si="25"/>
        <v>2.9595800880165055</v>
      </c>
      <c r="E318" s="129">
        <f t="shared" si="25"/>
        <v>7.5471686982929782</v>
      </c>
      <c r="F318" s="129">
        <f t="shared" si="25"/>
        <v>188.79556811242975</v>
      </c>
      <c r="G318" s="129">
        <f t="shared" si="25"/>
        <v>0</v>
      </c>
      <c r="H318" s="129">
        <f t="shared" si="25"/>
        <v>1.2724402503290517</v>
      </c>
    </row>
    <row r="319" spans="2:9">
      <c r="B319" s="128" t="str">
        <f>$B$33</f>
        <v>Science</v>
      </c>
      <c r="C319" s="129">
        <f t="shared" ref="C319:H334" si="26">IF($C$293=0,"",C294/$C$293)</f>
        <v>1.0814463647604091</v>
      </c>
      <c r="D319" s="129">
        <f t="shared" si="26"/>
        <v>2.0622327341742119</v>
      </c>
      <c r="E319" s="129">
        <f t="shared" si="26"/>
        <v>9.4656837358134336</v>
      </c>
      <c r="F319" s="129">
        <f t="shared" si="26"/>
        <v>13.186603418969156</v>
      </c>
      <c r="G319" s="129">
        <f t="shared" si="26"/>
        <v>0</v>
      </c>
      <c r="H319" s="129">
        <f t="shared" si="26"/>
        <v>2.2074341575321692</v>
      </c>
    </row>
    <row r="320" spans="2:9">
      <c r="B320" s="128" t="str">
        <f>$B$34</f>
        <v>Fine Arts</v>
      </c>
      <c r="C320" s="129">
        <f t="shared" si="26"/>
        <v>0.66678721579532241</v>
      </c>
      <c r="D320" s="129">
        <f t="shared" si="26"/>
        <v>2.1541207192146192</v>
      </c>
      <c r="E320" s="129">
        <f t="shared" si="26"/>
        <v>0</v>
      </c>
      <c r="F320" s="129">
        <f t="shared" si="26"/>
        <v>0</v>
      </c>
      <c r="G320" s="129">
        <f t="shared" si="26"/>
        <v>0</v>
      </c>
      <c r="H320" s="129">
        <f t="shared" si="26"/>
        <v>0.7354862228816641</v>
      </c>
    </row>
    <row r="321" spans="2:8">
      <c r="B321" s="128" t="str">
        <f>$B$35</f>
        <v>Teacher Education</v>
      </c>
      <c r="C321" s="129">
        <f t="shared" si="26"/>
        <v>0</v>
      </c>
      <c r="D321" s="129">
        <f t="shared" si="26"/>
        <v>0</v>
      </c>
      <c r="E321" s="129">
        <f t="shared" si="26"/>
        <v>0</v>
      </c>
      <c r="F321" s="129">
        <f t="shared" si="26"/>
        <v>0</v>
      </c>
      <c r="G321" s="129">
        <f t="shared" si="26"/>
        <v>0</v>
      </c>
      <c r="H321" s="129">
        <f t="shared" si="26"/>
        <v>0</v>
      </c>
    </row>
    <row r="322" spans="2:8">
      <c r="B322" s="128" t="str">
        <f>$B$36</f>
        <v>Agriculture</v>
      </c>
      <c r="C322" s="129">
        <f t="shared" si="26"/>
        <v>3.2083631488658648</v>
      </c>
      <c r="D322" s="129">
        <f t="shared" si="26"/>
        <v>2.8322160224489821</v>
      </c>
      <c r="E322" s="129">
        <f t="shared" si="26"/>
        <v>10.374262102014498</v>
      </c>
      <c r="F322" s="129">
        <f t="shared" si="26"/>
        <v>28.055885911299185</v>
      </c>
      <c r="G322" s="129">
        <f t="shared" si="26"/>
        <v>0</v>
      </c>
      <c r="H322" s="129">
        <f t="shared" si="26"/>
        <v>6.8477782207952202</v>
      </c>
    </row>
    <row r="323" spans="2:8">
      <c r="B323" s="128" t="str">
        <f>$B$37</f>
        <v>Engineering</v>
      </c>
      <c r="C323" s="129">
        <f t="shared" si="26"/>
        <v>0.93529501601105591</v>
      </c>
      <c r="D323" s="129">
        <f t="shared" si="26"/>
        <v>2.839385201469562</v>
      </c>
      <c r="E323" s="129">
        <f t="shared" si="26"/>
        <v>2.5719294881972927</v>
      </c>
      <c r="F323" s="129">
        <f t="shared" si="26"/>
        <v>3.1748231320457321</v>
      </c>
      <c r="G323" s="129">
        <f t="shared" si="26"/>
        <v>0</v>
      </c>
      <c r="H323" s="129">
        <f t="shared" si="26"/>
        <v>1.8637590531061552</v>
      </c>
    </row>
    <row r="324" spans="2:8">
      <c r="B324" s="128" t="str">
        <f>$B$38</f>
        <v>Home Economics</v>
      </c>
      <c r="C324" s="129">
        <f t="shared" si="26"/>
        <v>0</v>
      </c>
      <c r="D324" s="129">
        <f t="shared" si="26"/>
        <v>0</v>
      </c>
      <c r="E324" s="129">
        <f t="shared" si="26"/>
        <v>0</v>
      </c>
      <c r="F324" s="129">
        <f t="shared" si="26"/>
        <v>0</v>
      </c>
      <c r="G324" s="129">
        <f t="shared" si="26"/>
        <v>0</v>
      </c>
      <c r="H324" s="129">
        <f t="shared" si="26"/>
        <v>0</v>
      </c>
    </row>
    <row r="325" spans="2:8">
      <c r="B325" s="128" t="str">
        <f>$B$39</f>
        <v>Law</v>
      </c>
      <c r="C325" s="129">
        <f t="shared" si="26"/>
        <v>0</v>
      </c>
      <c r="D325" s="129">
        <f t="shared" si="26"/>
        <v>0</v>
      </c>
      <c r="E325" s="129">
        <f t="shared" si="26"/>
        <v>0</v>
      </c>
      <c r="F325" s="129">
        <f t="shared" si="26"/>
        <v>0</v>
      </c>
      <c r="G325" s="129">
        <f t="shared" si="26"/>
        <v>0</v>
      </c>
      <c r="H325" s="129">
        <f t="shared" si="26"/>
        <v>0</v>
      </c>
    </row>
    <row r="326" spans="2:8">
      <c r="B326" s="128" t="str">
        <f>$B$40</f>
        <v>Social Service</v>
      </c>
      <c r="C326" s="129">
        <f t="shared" si="26"/>
        <v>0</v>
      </c>
      <c r="D326" s="129">
        <f t="shared" si="26"/>
        <v>0</v>
      </c>
      <c r="E326" s="129">
        <f t="shared" si="26"/>
        <v>0</v>
      </c>
      <c r="F326" s="129">
        <f t="shared" si="26"/>
        <v>0</v>
      </c>
      <c r="G326" s="129">
        <f t="shared" si="26"/>
        <v>0</v>
      </c>
      <c r="H326" s="129">
        <f t="shared" si="26"/>
        <v>0</v>
      </c>
    </row>
    <row r="327" spans="2:8">
      <c r="B327" s="128" t="str">
        <f>$B$41</f>
        <v>Library Science</v>
      </c>
      <c r="C327" s="129">
        <f t="shared" si="26"/>
        <v>1.5712623266141503</v>
      </c>
      <c r="D327" s="129">
        <f t="shared" si="26"/>
        <v>3.1467324902922775</v>
      </c>
      <c r="E327" s="129">
        <f t="shared" si="26"/>
        <v>0</v>
      </c>
      <c r="F327" s="129">
        <f t="shared" si="26"/>
        <v>0</v>
      </c>
      <c r="G327" s="129">
        <f t="shared" si="26"/>
        <v>0</v>
      </c>
      <c r="H327" s="129">
        <f t="shared" si="26"/>
        <v>1.9257431134417291</v>
      </c>
    </row>
    <row r="328" spans="2:8">
      <c r="B328" s="128" t="str">
        <f>$B$42</f>
        <v>Veterinary Science</v>
      </c>
      <c r="C328" s="129">
        <f t="shared" si="26"/>
        <v>0</v>
      </c>
      <c r="D328" s="129">
        <f t="shared" si="26"/>
        <v>0</v>
      </c>
      <c r="E328" s="129">
        <f t="shared" si="26"/>
        <v>0</v>
      </c>
      <c r="F328" s="129">
        <f t="shared" si="26"/>
        <v>0</v>
      </c>
      <c r="G328" s="129">
        <f t="shared" si="26"/>
        <v>0</v>
      </c>
      <c r="H328" s="129">
        <f t="shared" si="26"/>
        <v>0</v>
      </c>
    </row>
    <row r="329" spans="2:8">
      <c r="B329" s="128" t="str">
        <f>$B$43</f>
        <v>Vocational Training</v>
      </c>
      <c r="C329" s="129">
        <f t="shared" si="26"/>
        <v>2.2714106424156717</v>
      </c>
      <c r="D329" s="129">
        <f t="shared" si="26"/>
        <v>3.5834303499078866</v>
      </c>
      <c r="E329" s="129">
        <f t="shared" si="26"/>
        <v>0</v>
      </c>
      <c r="F329" s="129">
        <f t="shared" si="26"/>
        <v>0</v>
      </c>
      <c r="G329" s="129">
        <f t="shared" si="26"/>
        <v>0</v>
      </c>
      <c r="H329" s="129">
        <f t="shared" si="26"/>
        <v>2.8054726265998835</v>
      </c>
    </row>
    <row r="330" spans="2:8">
      <c r="B330" s="128" t="str">
        <f>$B$44</f>
        <v>Physical Training</v>
      </c>
      <c r="C330" s="129">
        <f t="shared" si="26"/>
        <v>0</v>
      </c>
      <c r="D330" s="129">
        <f t="shared" si="26"/>
        <v>0</v>
      </c>
      <c r="E330" s="129">
        <f t="shared" si="26"/>
        <v>0</v>
      </c>
      <c r="F330" s="129">
        <f t="shared" si="26"/>
        <v>0</v>
      </c>
      <c r="G330" s="129">
        <f t="shared" si="26"/>
        <v>0</v>
      </c>
      <c r="H330" s="129">
        <f t="shared" si="26"/>
        <v>0</v>
      </c>
    </row>
    <row r="331" spans="2:8">
      <c r="B331" s="128" t="str">
        <f>$B$45</f>
        <v>Health Services</v>
      </c>
      <c r="C331" s="129">
        <f t="shared" si="26"/>
        <v>1.9583263874076582</v>
      </c>
      <c r="D331" s="129">
        <f t="shared" si="26"/>
        <v>14.389872945687058</v>
      </c>
      <c r="E331" s="129">
        <f t="shared" si="26"/>
        <v>0</v>
      </c>
      <c r="F331" s="129">
        <f t="shared" si="26"/>
        <v>0</v>
      </c>
      <c r="G331" s="129">
        <f t="shared" si="26"/>
        <v>0</v>
      </c>
      <c r="H331" s="129">
        <f t="shared" si="26"/>
        <v>2.4296646455414743</v>
      </c>
    </row>
    <row r="332" spans="2:8">
      <c r="B332" s="128" t="str">
        <f>$B$46</f>
        <v>Pharmacy</v>
      </c>
      <c r="C332" s="129">
        <f t="shared" si="26"/>
        <v>0</v>
      </c>
      <c r="D332" s="129">
        <f t="shared" si="26"/>
        <v>0</v>
      </c>
      <c r="E332" s="129">
        <f t="shared" si="26"/>
        <v>0</v>
      </c>
      <c r="F332" s="129">
        <f t="shared" si="26"/>
        <v>0</v>
      </c>
      <c r="G332" s="129">
        <f t="shared" si="26"/>
        <v>0</v>
      </c>
      <c r="H332" s="129">
        <f t="shared" si="26"/>
        <v>0</v>
      </c>
    </row>
    <row r="333" spans="2:8">
      <c r="B333" s="128" t="str">
        <f>$B$47</f>
        <v>Business Administration</v>
      </c>
      <c r="C333" s="129">
        <f t="shared" si="26"/>
        <v>1.4063358023088512</v>
      </c>
      <c r="D333" s="129">
        <f t="shared" si="26"/>
        <v>1.639579503033767</v>
      </c>
      <c r="E333" s="129">
        <f t="shared" si="26"/>
        <v>7.8212382375282443</v>
      </c>
      <c r="F333" s="129">
        <f t="shared" si="26"/>
        <v>0</v>
      </c>
      <c r="G333" s="129">
        <f t="shared" si="26"/>
        <v>0</v>
      </c>
      <c r="H333" s="129">
        <f t="shared" si="26"/>
        <v>2.4242380386795706</v>
      </c>
    </row>
    <row r="334" spans="2:8">
      <c r="B334" s="128" t="str">
        <f>$B$48</f>
        <v>Optometry</v>
      </c>
      <c r="C334" s="129">
        <f t="shared" si="26"/>
        <v>0</v>
      </c>
      <c r="D334" s="129">
        <f t="shared" si="26"/>
        <v>0</v>
      </c>
      <c r="E334" s="129">
        <f t="shared" si="26"/>
        <v>0</v>
      </c>
      <c r="F334" s="129">
        <f t="shared" si="26"/>
        <v>0</v>
      </c>
      <c r="G334" s="129">
        <f t="shared" si="26"/>
        <v>0</v>
      </c>
      <c r="H334" s="129">
        <f t="shared" si="26"/>
        <v>0</v>
      </c>
    </row>
    <row r="335" spans="2:8">
      <c r="B335" s="128" t="str">
        <f>$B$49</f>
        <v>Teacher Ed-Practice Teaching</v>
      </c>
      <c r="C335" s="129">
        <f t="shared" ref="C335:H338" si="27">IF($C$293=0,"",C310/$C$293)</f>
        <v>0</v>
      </c>
      <c r="D335" s="129">
        <f t="shared" si="27"/>
        <v>0</v>
      </c>
      <c r="E335" s="129">
        <f t="shared" si="27"/>
        <v>0</v>
      </c>
      <c r="F335" s="129">
        <f t="shared" si="27"/>
        <v>0</v>
      </c>
      <c r="G335" s="129">
        <f t="shared" si="27"/>
        <v>0</v>
      </c>
      <c r="H335" s="129">
        <f t="shared" si="27"/>
        <v>0</v>
      </c>
    </row>
    <row r="336" spans="2:8">
      <c r="B336" s="128" t="str">
        <f>$B$50</f>
        <v>Technology</v>
      </c>
      <c r="C336" s="129">
        <f t="shared" si="27"/>
        <v>2.8949018160241011</v>
      </c>
      <c r="D336" s="129">
        <f t="shared" si="27"/>
        <v>3.4695183998848385</v>
      </c>
      <c r="E336" s="129">
        <f t="shared" si="27"/>
        <v>0</v>
      </c>
      <c r="F336" s="129">
        <f t="shared" si="27"/>
        <v>0</v>
      </c>
      <c r="G336" s="129">
        <f t="shared" si="27"/>
        <v>0</v>
      </c>
      <c r="H336" s="129">
        <f t="shared" si="27"/>
        <v>3.2290434622611492</v>
      </c>
    </row>
    <row r="337" spans="2:9">
      <c r="B337" s="128" t="str">
        <f>$B$51</f>
        <v>Nursing</v>
      </c>
      <c r="C337" s="129">
        <f t="shared" si="27"/>
        <v>0</v>
      </c>
      <c r="D337" s="129">
        <f t="shared" si="27"/>
        <v>0</v>
      </c>
      <c r="E337" s="129">
        <f t="shared" si="27"/>
        <v>0</v>
      </c>
      <c r="F337" s="129">
        <f t="shared" si="27"/>
        <v>0</v>
      </c>
      <c r="G337" s="129">
        <f t="shared" si="27"/>
        <v>0</v>
      </c>
      <c r="H337" s="129">
        <f t="shared" si="27"/>
        <v>0</v>
      </c>
    </row>
    <row r="338" spans="2:9">
      <c r="B338" s="131" t="str">
        <f>$B$52</f>
        <v>Totals</v>
      </c>
      <c r="C338" s="129">
        <f t="shared" si="27"/>
        <v>1.170228012846392</v>
      </c>
      <c r="D338" s="129">
        <f t="shared" si="27"/>
        <v>2.39091323472213</v>
      </c>
      <c r="E338" s="129">
        <f t="shared" si="27"/>
        <v>7.9153401372079584</v>
      </c>
      <c r="F338" s="129">
        <f t="shared" si="27"/>
        <v>12.981824390943922</v>
      </c>
      <c r="G338" s="129">
        <f t="shared" si="27"/>
        <v>0</v>
      </c>
      <c r="H338" s="129">
        <f t="shared" si="27"/>
        <v>2.0061251377192955</v>
      </c>
      <c r="I338" s="351"/>
    </row>
    <row r="340" spans="2:9">
      <c r="B340" s="120" t="s">
        <v>236</v>
      </c>
      <c r="C340" s="121"/>
      <c r="D340" s="121"/>
      <c r="E340" s="121"/>
      <c r="F340" s="121"/>
      <c r="G340" s="121"/>
      <c r="H340" s="122"/>
    </row>
    <row r="341" spans="2:9" ht="55.5" customHeight="1" thickBot="1">
      <c r="B341" s="382" t="s">
        <v>237</v>
      </c>
      <c r="C341" s="382"/>
      <c r="D341" s="382"/>
      <c r="E341" s="382"/>
      <c r="F341" s="382"/>
      <c r="G341" s="382"/>
      <c r="H341" s="382"/>
    </row>
    <row r="342" spans="2:9" ht="14.4" thickBot="1">
      <c r="B342" s="124" t="s">
        <v>31</v>
      </c>
      <c r="C342" s="125" t="s">
        <v>25</v>
      </c>
      <c r="D342" s="125" t="s">
        <v>26</v>
      </c>
      <c r="E342" s="125" t="s">
        <v>27</v>
      </c>
      <c r="F342" s="125" t="s">
        <v>28</v>
      </c>
      <c r="G342" s="125" t="s">
        <v>29</v>
      </c>
      <c r="H342" s="126" t="s">
        <v>1</v>
      </c>
    </row>
    <row r="343" spans="2:9">
      <c r="B343" s="128" t="str">
        <f>$B$32</f>
        <v>Liberal Arts</v>
      </c>
      <c r="C343" s="136">
        <f t="shared" ref="C343:D358" si="28">C293*30</f>
        <v>13208.160315327044</v>
      </c>
      <c r="D343" s="136">
        <f t="shared" si="28"/>
        <v>39090.608268571727</v>
      </c>
      <c r="E343" s="136">
        <f>E293*24</f>
        <v>79747.371275097423</v>
      </c>
      <c r="F343" s="136">
        <f>F293*18</f>
        <v>1496185.278271331</v>
      </c>
      <c r="G343" s="136">
        <f>G293*24</f>
        <v>0</v>
      </c>
      <c r="H343" s="136">
        <f>IF((C32/30+D32/30+E32/24+F32/18+G32/24)=0,0,H268/(C32/30+D32/30+E32/24+F32/18+G32/24))</f>
        <v>16761.122429444091</v>
      </c>
    </row>
    <row r="344" spans="2:9">
      <c r="B344" s="128" t="str">
        <f>$B$33</f>
        <v>Science</v>
      </c>
      <c r="C344" s="139">
        <f t="shared" si="28"/>
        <v>14283.91695818313</v>
      </c>
      <c r="D344" s="139">
        <f t="shared" si="28"/>
        <v>27238.300560488213</v>
      </c>
      <c r="E344" s="139">
        <f>E294*24</f>
        <v>100019.41462144611</v>
      </c>
      <c r="F344" s="139">
        <f>F294*18</f>
        <v>104502.46318343059</v>
      </c>
      <c r="G344" s="139">
        <f>G294*24</f>
        <v>0</v>
      </c>
      <c r="H344" s="139">
        <f t="shared" ref="H344:H363" si="29">IF((C33/30+D33/30+E33/24+F33/18+G33/24)=0,0,H269/(C33/30+D33/30+E33/24+F33/18+G33/24))</f>
        <v>28084.037727930514</v>
      </c>
    </row>
    <row r="345" spans="2:9">
      <c r="B345" s="128" t="str">
        <f>$B$34</f>
        <v>Fine Arts</v>
      </c>
      <c r="C345" s="139">
        <f t="shared" si="28"/>
        <v>8807.0324424351875</v>
      </c>
      <c r="D345" s="139">
        <f t="shared" si="28"/>
        <v>28451.97179795428</v>
      </c>
      <c r="E345" s="139">
        <f t="shared" ref="E345:E363" si="30">E295*24</f>
        <v>0</v>
      </c>
      <c r="F345" s="139">
        <f t="shared" ref="F345:F363" si="31">F295*18</f>
        <v>0</v>
      </c>
      <c r="G345" s="139">
        <f t="shared" ref="G345:G363" si="32">G295*24</f>
        <v>0</v>
      </c>
      <c r="H345" s="139">
        <f t="shared" si="29"/>
        <v>9714.4199415353778</v>
      </c>
    </row>
    <row r="346" spans="2:9">
      <c r="B346" s="128" t="str">
        <f>$B$35</f>
        <v>Teacher Education</v>
      </c>
      <c r="C346" s="139">
        <f t="shared" si="28"/>
        <v>0</v>
      </c>
      <c r="D346" s="139">
        <f t="shared" si="28"/>
        <v>0</v>
      </c>
      <c r="E346" s="139">
        <f t="shared" si="30"/>
        <v>0</v>
      </c>
      <c r="F346" s="139">
        <f t="shared" si="31"/>
        <v>0</v>
      </c>
      <c r="G346" s="139">
        <f t="shared" si="32"/>
        <v>0</v>
      </c>
      <c r="H346" s="139">
        <f t="shared" si="29"/>
        <v>0</v>
      </c>
    </row>
    <row r="347" spans="2:9">
      <c r="B347" s="128" t="str">
        <f>$B$36</f>
        <v>Agriculture</v>
      </c>
      <c r="C347" s="139">
        <f t="shared" si="28"/>
        <v>42376.574820007823</v>
      </c>
      <c r="D347" s="139">
        <f t="shared" si="28"/>
        <v>37408.363272144052</v>
      </c>
      <c r="E347" s="139">
        <f t="shared" si="30"/>
        <v>109619.93359730337</v>
      </c>
      <c r="F347" s="139">
        <f t="shared" si="31"/>
        <v>222339.98334297902</v>
      </c>
      <c r="G347" s="139">
        <f t="shared" si="32"/>
        <v>0</v>
      </c>
      <c r="H347" s="139">
        <f t="shared" si="29"/>
        <v>80336.866156895063</v>
      </c>
    </row>
    <row r="348" spans="2:9">
      <c r="B348" s="128" t="str">
        <f>$B$37</f>
        <v>Engineering</v>
      </c>
      <c r="C348" s="139">
        <f t="shared" si="28"/>
        <v>12353.5265136004</v>
      </c>
      <c r="D348" s="139">
        <f t="shared" si="28"/>
        <v>37503.054937977155</v>
      </c>
      <c r="E348" s="139">
        <f t="shared" si="30"/>
        <v>27176.3655998615</v>
      </c>
      <c r="F348" s="139">
        <f t="shared" si="31"/>
        <v>25160.143740521249</v>
      </c>
      <c r="G348" s="139">
        <f t="shared" si="32"/>
        <v>0</v>
      </c>
      <c r="H348" s="139">
        <f t="shared" si="29"/>
        <v>23019.714442622735</v>
      </c>
    </row>
    <row r="349" spans="2:9">
      <c r="B349" s="128" t="str">
        <f>$B$38</f>
        <v>Home Economics</v>
      </c>
      <c r="C349" s="139">
        <f t="shared" si="28"/>
        <v>0</v>
      </c>
      <c r="D349" s="139">
        <f t="shared" si="28"/>
        <v>0</v>
      </c>
      <c r="E349" s="139">
        <f t="shared" si="30"/>
        <v>0</v>
      </c>
      <c r="F349" s="139">
        <f t="shared" si="31"/>
        <v>0</v>
      </c>
      <c r="G349" s="139">
        <f t="shared" si="32"/>
        <v>0</v>
      </c>
      <c r="H349" s="139">
        <f t="shared" si="29"/>
        <v>0</v>
      </c>
    </row>
    <row r="350" spans="2:9">
      <c r="B350" s="128" t="str">
        <f>$B$39</f>
        <v>Law</v>
      </c>
      <c r="C350" s="139">
        <f t="shared" si="28"/>
        <v>0</v>
      </c>
      <c r="D350" s="139">
        <f t="shared" si="28"/>
        <v>0</v>
      </c>
      <c r="E350" s="139">
        <f t="shared" si="30"/>
        <v>0</v>
      </c>
      <c r="F350" s="139">
        <f t="shared" si="31"/>
        <v>0</v>
      </c>
      <c r="G350" s="139">
        <f t="shared" si="32"/>
        <v>0</v>
      </c>
      <c r="H350" s="139">
        <f t="shared" si="29"/>
        <v>0</v>
      </c>
    </row>
    <row r="351" spans="2:9">
      <c r="B351" s="128" t="str">
        <f>$B$40</f>
        <v>Social Service</v>
      </c>
      <c r="C351" s="139">
        <f t="shared" si="28"/>
        <v>0</v>
      </c>
      <c r="D351" s="139">
        <f t="shared" si="28"/>
        <v>0</v>
      </c>
      <c r="E351" s="139">
        <f t="shared" si="30"/>
        <v>0</v>
      </c>
      <c r="F351" s="139">
        <f t="shared" si="31"/>
        <v>0</v>
      </c>
      <c r="G351" s="139">
        <f t="shared" si="32"/>
        <v>0</v>
      </c>
      <c r="H351" s="139">
        <f t="shared" si="29"/>
        <v>0</v>
      </c>
    </row>
    <row r="352" spans="2:9">
      <c r="B352" s="128" t="str">
        <f>$B$41</f>
        <v>Library Science</v>
      </c>
      <c r="C352" s="139">
        <f t="shared" si="28"/>
        <v>20753.484707353458</v>
      </c>
      <c r="D352" s="139">
        <f t="shared" si="28"/>
        <v>41562.547201228706</v>
      </c>
      <c r="E352" s="139">
        <f t="shared" si="30"/>
        <v>0</v>
      </c>
      <c r="F352" s="139">
        <f t="shared" si="31"/>
        <v>0</v>
      </c>
      <c r="G352" s="139">
        <f t="shared" si="32"/>
        <v>0</v>
      </c>
      <c r="H352" s="139">
        <f t="shared" si="29"/>
        <v>25435.523768475388</v>
      </c>
    </row>
    <row r="353" spans="2:9">
      <c r="B353" s="128" t="str">
        <f>$B$42</f>
        <v>Veterinary Science</v>
      </c>
      <c r="C353" s="139">
        <f t="shared" si="28"/>
        <v>0</v>
      </c>
      <c r="D353" s="139">
        <f t="shared" si="28"/>
        <v>0</v>
      </c>
      <c r="E353" s="139">
        <f t="shared" si="30"/>
        <v>0</v>
      </c>
      <c r="F353" s="139">
        <f t="shared" si="31"/>
        <v>0</v>
      </c>
      <c r="G353" s="139">
        <f t="shared" si="32"/>
        <v>0</v>
      </c>
      <c r="H353" s="139">
        <f t="shared" si="29"/>
        <v>0</v>
      </c>
    </row>
    <row r="354" spans="2:9">
      <c r="B354" s="128" t="str">
        <f>$B$43</f>
        <v>Vocational Training</v>
      </c>
      <c r="C354" s="139">
        <f t="shared" si="28"/>
        <v>30001.155906966182</v>
      </c>
      <c r="D354" s="139">
        <f t="shared" si="28"/>
        <v>47330.522540391852</v>
      </c>
      <c r="E354" s="139">
        <f t="shared" si="30"/>
        <v>0</v>
      </c>
      <c r="F354" s="139">
        <f t="shared" si="31"/>
        <v>0</v>
      </c>
      <c r="G354" s="139">
        <f t="shared" si="32"/>
        <v>0</v>
      </c>
      <c r="H354" s="139">
        <f t="shared" si="29"/>
        <v>37055.132212392906</v>
      </c>
    </row>
    <row r="355" spans="2:9">
      <c r="B355" s="128" t="str">
        <f>$B$44</f>
        <v>Physical Training</v>
      </c>
      <c r="C355" s="139">
        <f t="shared" si="28"/>
        <v>0</v>
      </c>
      <c r="D355" s="139">
        <f t="shared" si="28"/>
        <v>0</v>
      </c>
      <c r="E355" s="139">
        <f t="shared" si="30"/>
        <v>0</v>
      </c>
      <c r="F355" s="139">
        <f t="shared" si="31"/>
        <v>0</v>
      </c>
      <c r="G355" s="139">
        <f t="shared" si="32"/>
        <v>0</v>
      </c>
      <c r="H355" s="139">
        <f t="shared" si="29"/>
        <v>0</v>
      </c>
    </row>
    <row r="356" spans="2:9">
      <c r="B356" s="128" t="str">
        <f>$B$45</f>
        <v>Health Services</v>
      </c>
      <c r="C356" s="139">
        <f t="shared" si="28"/>
        <v>25865.888874615604</v>
      </c>
      <c r="D356" s="139">
        <f t="shared" si="28"/>
        <v>190063.74878382208</v>
      </c>
      <c r="E356" s="139">
        <f t="shared" si="30"/>
        <v>0</v>
      </c>
      <c r="F356" s="139">
        <f t="shared" si="31"/>
        <v>0</v>
      </c>
      <c r="G356" s="139">
        <f t="shared" si="32"/>
        <v>0</v>
      </c>
      <c r="H356" s="139">
        <f t="shared" si="29"/>
        <v>32091.400150794048</v>
      </c>
    </row>
    <row r="357" spans="2:9">
      <c r="B357" s="128" t="str">
        <f>$B$46</f>
        <v>Pharmacy</v>
      </c>
      <c r="C357" s="139">
        <f t="shared" si="28"/>
        <v>0</v>
      </c>
      <c r="D357" s="139">
        <f t="shared" si="28"/>
        <v>0</v>
      </c>
      <c r="E357" s="139">
        <f t="shared" si="30"/>
        <v>0</v>
      </c>
      <c r="F357" s="139">
        <f t="shared" si="31"/>
        <v>0</v>
      </c>
      <c r="G357" s="139">
        <f t="shared" si="32"/>
        <v>0</v>
      </c>
      <c r="H357" s="139">
        <f t="shared" si="29"/>
        <v>0</v>
      </c>
    </row>
    <row r="358" spans="2:9">
      <c r="B358" s="128" t="str">
        <f>$B$47</f>
        <v>Business Administration</v>
      </c>
      <c r="C358" s="139">
        <f t="shared" si="28"/>
        <v>18575.108734079389</v>
      </c>
      <c r="D358" s="139">
        <f t="shared" si="28"/>
        <v>21655.828925794238</v>
      </c>
      <c r="E358" s="139">
        <f t="shared" si="30"/>
        <v>82643.334804511192</v>
      </c>
      <c r="F358" s="139">
        <f t="shared" si="31"/>
        <v>0</v>
      </c>
      <c r="G358" s="139">
        <f t="shared" si="32"/>
        <v>0</v>
      </c>
      <c r="H358" s="139">
        <f t="shared" si="29"/>
        <v>30943.613593139075</v>
      </c>
    </row>
    <row r="359" spans="2:9">
      <c r="B359" s="128" t="str">
        <f>$B$48</f>
        <v>Optometry</v>
      </c>
      <c r="C359" s="139">
        <f t="shared" ref="C359:D363" si="33">C309*30</f>
        <v>0</v>
      </c>
      <c r="D359" s="139">
        <f t="shared" si="33"/>
        <v>0</v>
      </c>
      <c r="E359" s="139">
        <f t="shared" si="30"/>
        <v>0</v>
      </c>
      <c r="F359" s="139">
        <f t="shared" si="31"/>
        <v>0</v>
      </c>
      <c r="G359" s="139">
        <f t="shared" si="32"/>
        <v>0</v>
      </c>
      <c r="H359" s="139">
        <f t="shared" si="29"/>
        <v>0</v>
      </c>
    </row>
    <row r="360" spans="2:9">
      <c r="B360" s="128" t="str">
        <f>$B$49</f>
        <v>Teacher Ed-Practice Teaching</v>
      </c>
      <c r="C360" s="139">
        <f t="shared" si="33"/>
        <v>0</v>
      </c>
      <c r="D360" s="139">
        <f t="shared" si="33"/>
        <v>0</v>
      </c>
      <c r="E360" s="139">
        <f t="shared" si="30"/>
        <v>0</v>
      </c>
      <c r="F360" s="139">
        <f t="shared" si="31"/>
        <v>0</v>
      </c>
      <c r="G360" s="139">
        <f t="shared" si="32"/>
        <v>0</v>
      </c>
      <c r="H360" s="139">
        <f t="shared" si="29"/>
        <v>0</v>
      </c>
    </row>
    <row r="361" spans="2:9">
      <c r="B361" s="128" t="str">
        <f>$B$50</f>
        <v>Technology</v>
      </c>
      <c r="C361" s="139">
        <f t="shared" si="33"/>
        <v>38236.327283177721</v>
      </c>
      <c r="D361" s="139">
        <f t="shared" si="33"/>
        <v>45825.955242655909</v>
      </c>
      <c r="E361" s="139">
        <f t="shared" si="30"/>
        <v>0</v>
      </c>
      <c r="F361" s="139">
        <f t="shared" si="31"/>
        <v>0</v>
      </c>
      <c r="G361" s="139">
        <f t="shared" si="32"/>
        <v>0</v>
      </c>
      <c r="H361" s="139">
        <f t="shared" si="29"/>
        <v>42649.723714703956</v>
      </c>
    </row>
    <row r="362" spans="2:9">
      <c r="B362" s="128" t="str">
        <f>$B$51</f>
        <v>Nursing</v>
      </c>
      <c r="C362" s="139">
        <f t="shared" si="33"/>
        <v>0</v>
      </c>
      <c r="D362" s="139">
        <f t="shared" si="33"/>
        <v>0</v>
      </c>
      <c r="E362" s="139">
        <f t="shared" si="30"/>
        <v>0</v>
      </c>
      <c r="F362" s="139">
        <f t="shared" si="31"/>
        <v>0</v>
      </c>
      <c r="G362" s="139">
        <f t="shared" si="32"/>
        <v>0</v>
      </c>
      <c r="H362" s="139">
        <f t="shared" si="29"/>
        <v>0</v>
      </c>
    </row>
    <row r="363" spans="2:9">
      <c r="B363" s="131" t="str">
        <f>$B$52</f>
        <v>Totals</v>
      </c>
      <c r="C363" s="136">
        <f t="shared" si="33"/>
        <v>15456.55919916174</v>
      </c>
      <c r="D363" s="136">
        <f t="shared" si="33"/>
        <v>31579.565304247051</v>
      </c>
      <c r="E363" s="136">
        <f t="shared" si="30"/>
        <v>83637.665186068378</v>
      </c>
      <c r="F363" s="136">
        <f t="shared" si="31"/>
        <v>102879.61064460612</v>
      </c>
      <c r="G363" s="136">
        <f t="shared" si="32"/>
        <v>0</v>
      </c>
      <c r="H363" s="136">
        <f t="shared" si="29"/>
        <v>25881.87909771148</v>
      </c>
      <c r="I363" s="351"/>
    </row>
  </sheetData>
  <mergeCells count="45">
    <mergeCell ref="B316:H316"/>
    <mergeCell ref="B341:H341"/>
    <mergeCell ref="B215:G215"/>
    <mergeCell ref="B216:H216"/>
    <mergeCell ref="B241:G241"/>
    <mergeCell ref="B264:H264"/>
    <mergeCell ref="B266:H266"/>
    <mergeCell ref="B291:H291"/>
    <mergeCell ref="I140:I141"/>
    <mergeCell ref="B165:G165"/>
    <mergeCell ref="B166:G166"/>
    <mergeCell ref="B190:G190"/>
    <mergeCell ref="B191:H191"/>
    <mergeCell ref="B89:G89"/>
    <mergeCell ref="B113:H113"/>
    <mergeCell ref="B114:G114"/>
    <mergeCell ref="B139:G139"/>
    <mergeCell ref="B140:F141"/>
    <mergeCell ref="B58:G58"/>
    <mergeCell ref="D83:F83"/>
    <mergeCell ref="B84:C84"/>
    <mergeCell ref="D84:F84"/>
    <mergeCell ref="B87:G87"/>
    <mergeCell ref="D27:F27"/>
    <mergeCell ref="B28:C28"/>
    <mergeCell ref="D28:F28"/>
    <mergeCell ref="D54:F54"/>
    <mergeCell ref="B55:C55"/>
    <mergeCell ref="D55:F55"/>
    <mergeCell ref="B16:E16"/>
    <mergeCell ref="B17:E17"/>
    <mergeCell ref="B18:E18"/>
    <mergeCell ref="D20:F20"/>
    <mergeCell ref="B21:C21"/>
    <mergeCell ref="D21:F21"/>
    <mergeCell ref="B11:H11"/>
    <mergeCell ref="B12:E12"/>
    <mergeCell ref="B13:E13"/>
    <mergeCell ref="B14:E14"/>
    <mergeCell ref="B15:E15"/>
    <mergeCell ref="B1:H1"/>
    <mergeCell ref="B2:H2"/>
    <mergeCell ref="B8:H8"/>
    <mergeCell ref="B9:G9"/>
    <mergeCell ref="B10:G10"/>
  </mergeCells>
  <conditionalFormatting sqref="C61:G80">
    <cfRule type="expression" dxfId="213" priority="6" stopIfTrue="1">
      <formula>C32=0</formula>
    </cfRule>
  </conditionalFormatting>
  <conditionalFormatting sqref="C91:G110">
    <cfRule type="expression" dxfId="212" priority="5" stopIfTrue="1">
      <formula>C32=0</formula>
    </cfRule>
  </conditionalFormatting>
  <conditionalFormatting sqref="C143:H162">
    <cfRule type="expression" dxfId="211" priority="3" stopIfTrue="1">
      <formula>C32=0</formula>
    </cfRule>
  </conditionalFormatting>
  <conditionalFormatting sqref="H143:H162">
    <cfRule type="expression" dxfId="210" priority="4" stopIfTrue="1">
      <formula>OR(AND(#REF!&gt;0,H143&gt;0,H61=0),AND(#REF!&gt;0,H143&gt;0,H32=0))</formula>
    </cfRule>
  </conditionalFormatting>
  <conditionalFormatting sqref="H143:H162">
    <cfRule type="expression" dxfId="209" priority="2" stopIfTrue="1">
      <formula>OR(AND(#REF!&gt;0,H143&gt;0,H61=0),AND(#REF!&gt;0,H143&gt;0,H32=0))</formula>
    </cfRule>
  </conditionalFormatting>
  <conditionalFormatting sqref="H143:H162">
    <cfRule type="expression" dxfId="208" priority="1"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tabColor rgb="FFFFC000"/>
    <pageSetUpPr fitToPage="1"/>
  </sheetPr>
  <dimension ref="B1:W363"/>
  <sheetViews>
    <sheetView showGridLines="0" showZeros="0" zoomScale="70" zoomScaleNormal="70" workbookViewId="0"/>
  </sheetViews>
  <sheetFormatPr defaultColWidth="9.109375" defaultRowHeight="13.8"/>
  <cols>
    <col min="1" max="1" width="1.88671875" style="107" customWidth="1"/>
    <col min="2" max="2" width="30.5546875" style="107" customWidth="1"/>
    <col min="3"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5.88671875" style="107" bestFit="1" customWidth="1"/>
    <col min="11" max="16384" width="9.109375" style="107"/>
  </cols>
  <sheetData>
    <row r="1" spans="2:8">
      <c r="B1" s="392" t="str">
        <f>'Relative Weights'!A1</f>
        <v>THECB Texas Public University Expenditure Study Fiscal Year 2022</v>
      </c>
      <c r="C1" s="392"/>
      <c r="D1" s="392"/>
      <c r="E1" s="392"/>
      <c r="F1" s="392"/>
      <c r="G1" s="392"/>
      <c r="H1" s="392"/>
    </row>
    <row r="2" spans="2:8">
      <c r="B2" s="393" t="str">
        <f>'Relative Weights'!A2</f>
        <v>Institution Survey for the Year Ended August 31, 2022</v>
      </c>
      <c r="C2" s="393"/>
      <c r="D2" s="393"/>
      <c r="E2" s="393"/>
      <c r="F2" s="393"/>
      <c r="G2" s="393"/>
      <c r="H2" s="393"/>
    </row>
    <row r="3" spans="2:8">
      <c r="B3" s="119" t="s">
        <v>100</v>
      </c>
      <c r="C3" s="119"/>
      <c r="D3" s="119"/>
      <c r="E3" s="119"/>
      <c r="F3" s="119"/>
      <c r="G3" s="119"/>
      <c r="H3" s="119"/>
    </row>
    <row r="4" spans="2:8">
      <c r="B4" s="294" t="s">
        <v>141</v>
      </c>
      <c r="C4" s="119"/>
      <c r="D4" s="119"/>
      <c r="E4" s="119"/>
      <c r="F4" s="119"/>
      <c r="G4" s="119"/>
      <c r="H4" s="119"/>
    </row>
    <row r="5" spans="2:8">
      <c r="B5" s="119"/>
      <c r="C5" s="119"/>
      <c r="D5" s="119"/>
      <c r="E5" s="119"/>
      <c r="F5" s="119"/>
      <c r="G5" s="119"/>
      <c r="H5" s="246"/>
    </row>
    <row r="6" spans="2:8">
      <c r="B6" s="295" t="s">
        <v>10</v>
      </c>
      <c r="C6" s="295"/>
      <c r="D6" s="295"/>
      <c r="E6" s="295"/>
      <c r="F6" s="295"/>
      <c r="G6" s="295"/>
      <c r="H6" s="296"/>
    </row>
    <row r="7" spans="2:8">
      <c r="B7" s="119"/>
      <c r="C7" s="119"/>
      <c r="D7" s="119"/>
      <c r="E7" s="119"/>
      <c r="F7" s="119"/>
      <c r="G7" s="119"/>
      <c r="H7" s="297"/>
    </row>
    <row r="8" spans="2:8" ht="129" customHeight="1">
      <c r="B8" s="381" t="s">
        <v>227</v>
      </c>
      <c r="C8" s="381"/>
      <c r="D8" s="381"/>
      <c r="E8" s="381"/>
      <c r="F8" s="381"/>
      <c r="G8" s="381"/>
      <c r="H8" s="381"/>
    </row>
    <row r="9" spans="2:8" ht="99.75" customHeight="1">
      <c r="B9" s="382" t="s">
        <v>41</v>
      </c>
      <c r="C9" s="382"/>
      <c r="D9" s="382"/>
      <c r="E9" s="382"/>
      <c r="F9" s="382"/>
      <c r="G9" s="382"/>
      <c r="H9" s="298"/>
    </row>
    <row r="10" spans="2:8">
      <c r="B10" s="392" t="s">
        <v>20</v>
      </c>
      <c r="C10" s="392"/>
      <c r="D10" s="392"/>
      <c r="E10" s="392"/>
      <c r="F10" s="392"/>
      <c r="G10" s="392"/>
      <c r="H10" s="298"/>
    </row>
    <row r="11" spans="2:8" ht="21" customHeight="1" thickBot="1">
      <c r="B11" s="382" t="s">
        <v>888</v>
      </c>
      <c r="C11" s="382"/>
      <c r="D11" s="382"/>
      <c r="E11" s="382"/>
      <c r="F11" s="382"/>
      <c r="G11" s="382"/>
      <c r="H11" s="382"/>
    </row>
    <row r="12" spans="2:8" ht="14.4" thickBot="1">
      <c r="B12" s="397" t="s">
        <v>16</v>
      </c>
      <c r="C12" s="398"/>
      <c r="D12" s="398"/>
      <c r="E12" s="398"/>
      <c r="F12" s="299"/>
      <c r="G12" s="300"/>
      <c r="H12" s="301" t="s">
        <v>17</v>
      </c>
    </row>
    <row r="13" spans="2:8">
      <c r="B13" s="399" t="s">
        <v>12</v>
      </c>
      <c r="C13" s="399"/>
      <c r="D13" s="399"/>
      <c r="E13" s="399"/>
      <c r="F13" s="354"/>
      <c r="G13" s="303"/>
      <c r="H13" s="355">
        <f>Data!$G12</f>
        <v>53066948</v>
      </c>
    </row>
    <row r="14" spans="2:8">
      <c r="B14" s="385" t="s">
        <v>13</v>
      </c>
      <c r="C14" s="385"/>
      <c r="D14" s="385"/>
      <c r="E14" s="385"/>
      <c r="F14" s="356"/>
      <c r="G14" s="303"/>
      <c r="H14" s="357">
        <f>Data!$H12</f>
        <v>20649784</v>
      </c>
    </row>
    <row r="15" spans="2:8">
      <c r="B15" s="385" t="s">
        <v>14</v>
      </c>
      <c r="C15" s="385"/>
      <c r="D15" s="385"/>
      <c r="E15" s="385"/>
      <c r="F15" s="356"/>
      <c r="G15" s="303"/>
      <c r="H15" s="357">
        <f>Data!$I12</f>
        <v>26575941</v>
      </c>
    </row>
    <row r="16" spans="2:8">
      <c r="B16" s="385" t="s">
        <v>18</v>
      </c>
      <c r="C16" s="385"/>
      <c r="D16" s="385"/>
      <c r="E16" s="385"/>
      <c r="F16" s="356"/>
      <c r="G16" s="303"/>
      <c r="H16" s="357">
        <f>Data!$J12</f>
        <v>19027934</v>
      </c>
    </row>
    <row r="17" spans="2:23">
      <c r="B17" s="385" t="s">
        <v>15</v>
      </c>
      <c r="C17" s="385"/>
      <c r="D17" s="385"/>
      <c r="E17" s="385"/>
      <c r="F17" s="356"/>
      <c r="G17" s="303"/>
      <c r="H17" s="357">
        <f>Data!$K12</f>
        <v>20096961</v>
      </c>
    </row>
    <row r="18" spans="2:23">
      <c r="B18" s="385" t="s">
        <v>1</v>
      </c>
      <c r="C18" s="385"/>
      <c r="D18" s="385"/>
      <c r="E18" s="385"/>
      <c r="F18" s="358"/>
      <c r="G18" s="303"/>
      <c r="H18" s="359">
        <f>SUM(H13:H17)</f>
        <v>139417568</v>
      </c>
    </row>
    <row r="19" spans="2:23" ht="13.5" customHeight="1">
      <c r="B19" s="308"/>
      <c r="D19" s="308"/>
      <c r="E19" s="308"/>
      <c r="F19" s="308"/>
      <c r="G19" s="308"/>
      <c r="H19" s="298"/>
    </row>
    <row r="20" spans="2:23" ht="13.5" customHeight="1">
      <c r="B20" s="308"/>
      <c r="D20" s="390" t="s">
        <v>22</v>
      </c>
      <c r="E20" s="390"/>
      <c r="F20" s="390"/>
      <c r="G20" s="309" t="s">
        <v>23</v>
      </c>
      <c r="H20" s="309" t="s">
        <v>24</v>
      </c>
    </row>
    <row r="21" spans="2:23">
      <c r="B21" s="388" t="s">
        <v>21</v>
      </c>
      <c r="C21" s="389"/>
      <c r="D21" s="384" t="str">
        <f>Data!L12</f>
        <v>Monica Poehl</v>
      </c>
      <c r="E21" s="384"/>
      <c r="F21" s="384"/>
      <c r="G21" s="310" t="str">
        <f>Data!M12</f>
        <v>979-458-6090</v>
      </c>
      <c r="H21" s="311" t="str">
        <f>Data!N12</f>
        <v>mpoehl@tamus.edu</v>
      </c>
    </row>
    <row r="22" spans="2:23" ht="13.5" customHeight="1">
      <c r="B22" s="308"/>
      <c r="C22" s="308"/>
      <c r="D22" s="308"/>
      <c r="E22" s="308"/>
      <c r="F22" s="308"/>
      <c r="G22" s="308"/>
      <c r="H22" s="298"/>
    </row>
    <row r="23" spans="2:23" ht="13.5" customHeight="1" thickBot="1">
      <c r="B23" s="117" t="s">
        <v>937</v>
      </c>
      <c r="C23" s="308"/>
      <c r="D23" s="308"/>
      <c r="E23" s="308"/>
      <c r="F23" s="308"/>
      <c r="G23" s="308"/>
      <c r="H23" s="298"/>
    </row>
    <row r="24" spans="2:23" s="315" customFormat="1">
      <c r="B24" s="312"/>
      <c r="C24" s="123" t="s">
        <v>25</v>
      </c>
      <c r="D24" s="313" t="s">
        <v>26</v>
      </c>
      <c r="E24" s="313" t="s">
        <v>27</v>
      </c>
      <c r="F24" s="313" t="s">
        <v>28</v>
      </c>
      <c r="G24" s="313" t="s">
        <v>29</v>
      </c>
      <c r="H24" s="314" t="s">
        <v>30</v>
      </c>
      <c r="J24" s="107"/>
    </row>
    <row r="25" spans="2:23" s="315" customFormat="1" ht="14.4" thickBot="1">
      <c r="B25" s="316" t="s">
        <v>680</v>
      </c>
      <c r="C25" s="317">
        <f>Data!O12</f>
        <v>4349</v>
      </c>
      <c r="D25" s="318">
        <f>Data!P12</f>
        <v>4139</v>
      </c>
      <c r="E25" s="318">
        <f>Data!Q12</f>
        <v>697</v>
      </c>
      <c r="F25" s="318">
        <f>Data!R12</f>
        <v>168</v>
      </c>
      <c r="G25" s="318">
        <f>Data!S12</f>
        <v>0</v>
      </c>
      <c r="H25" s="319">
        <f>SUM(C25:G25)</f>
        <v>9353</v>
      </c>
    </row>
    <row r="26" spans="2:23">
      <c r="C26" s="320"/>
      <c r="D26" s="320"/>
      <c r="E26" s="320"/>
      <c r="F26" s="320"/>
      <c r="G26" s="320"/>
      <c r="H26" s="320"/>
      <c r="I26" s="320"/>
    </row>
    <row r="27" spans="2:23" ht="13.5" customHeight="1">
      <c r="B27" s="308"/>
      <c r="D27" s="390" t="s">
        <v>22</v>
      </c>
      <c r="E27" s="390"/>
      <c r="F27" s="390"/>
      <c r="G27" s="309" t="s">
        <v>23</v>
      </c>
      <c r="H27" s="309" t="s">
        <v>24</v>
      </c>
    </row>
    <row r="28" spans="2:23" ht="27.6">
      <c r="B28" s="388" t="s">
        <v>952</v>
      </c>
      <c r="C28" s="389"/>
      <c r="D28" s="384" t="str">
        <f>Data!T12</f>
        <v>Williamson, Dean</v>
      </c>
      <c r="E28" s="384"/>
      <c r="F28" s="384"/>
      <c r="G28" s="310" t="str">
        <f>Data!U12</f>
        <v>(936) 261-2187</v>
      </c>
      <c r="H28" s="311" t="str">
        <f>Data!V12</f>
        <v>CDwilliamson@pvamu.edu</v>
      </c>
    </row>
    <row r="29" spans="2:23" ht="13.5" customHeight="1">
      <c r="B29" s="308"/>
      <c r="C29" s="308"/>
      <c r="D29" s="308"/>
      <c r="E29" s="308"/>
      <c r="F29" s="308"/>
      <c r="G29" s="308"/>
      <c r="H29" s="298"/>
    </row>
    <row r="30" spans="2:23" ht="14.4" thickBot="1">
      <c r="B30" s="117" t="s">
        <v>938</v>
      </c>
    </row>
    <row r="31" spans="2:23" ht="14.4" thickBot="1">
      <c r="B31" s="124" t="s">
        <v>31</v>
      </c>
      <c r="C31" s="125" t="s">
        <v>25</v>
      </c>
      <c r="D31" s="125" t="s">
        <v>26</v>
      </c>
      <c r="E31" s="125" t="s">
        <v>27</v>
      </c>
      <c r="F31" s="125" t="s">
        <v>28</v>
      </c>
      <c r="G31" s="125" t="s">
        <v>29</v>
      </c>
      <c r="H31" s="126" t="s">
        <v>30</v>
      </c>
    </row>
    <row r="32" spans="2:23">
      <c r="B32" s="128" t="s">
        <v>42</v>
      </c>
      <c r="C32" s="141">
        <f>Data!W12</f>
        <v>78647</v>
      </c>
      <c r="D32" s="141">
        <f>Data!AQ12</f>
        <v>11234</v>
      </c>
      <c r="E32" s="141">
        <f>Data!BK12</f>
        <v>1734</v>
      </c>
      <c r="F32" s="141">
        <f>Data!CE12</f>
        <v>443</v>
      </c>
      <c r="G32" s="141">
        <f>Data!CY12</f>
        <v>0</v>
      </c>
      <c r="H32" s="142">
        <f>SUM(C32:G32)</f>
        <v>92058</v>
      </c>
      <c r="W32" s="145"/>
    </row>
    <row r="33" spans="2:23">
      <c r="B33" s="130" t="s">
        <v>43</v>
      </c>
      <c r="C33" s="141">
        <f>Data!X12</f>
        <v>25146</v>
      </c>
      <c r="D33" s="141">
        <f>Data!AR12</f>
        <v>6644</v>
      </c>
      <c r="E33" s="141">
        <f>Data!BL12</f>
        <v>139</v>
      </c>
      <c r="F33" s="141">
        <f>Data!CF12</f>
        <v>0</v>
      </c>
      <c r="G33" s="141">
        <f>Data!CZ12</f>
        <v>0</v>
      </c>
      <c r="H33" s="142">
        <f t="shared" ref="H33:H52" si="0">SUM(C33:G33)</f>
        <v>31929</v>
      </c>
      <c r="W33" s="145"/>
    </row>
    <row r="34" spans="2:23">
      <c r="B34" s="130" t="s">
        <v>44</v>
      </c>
      <c r="C34" s="141">
        <f>Data!Y12</f>
        <v>7882</v>
      </c>
      <c r="D34" s="141">
        <f>Data!AS12</f>
        <v>1240</v>
      </c>
      <c r="E34" s="141">
        <f>Data!BM12</f>
        <v>0</v>
      </c>
      <c r="F34" s="141">
        <f>Data!CG12</f>
        <v>0</v>
      </c>
      <c r="G34" s="141">
        <f>Data!DA12</f>
        <v>0</v>
      </c>
      <c r="H34" s="142">
        <f t="shared" si="0"/>
        <v>9122</v>
      </c>
      <c r="W34" s="145"/>
    </row>
    <row r="35" spans="2:23">
      <c r="B35" s="130" t="s">
        <v>45</v>
      </c>
      <c r="C35" s="141">
        <f>Data!Z12</f>
        <v>2432</v>
      </c>
      <c r="D35" s="141">
        <f>Data!AT12</f>
        <v>3706</v>
      </c>
      <c r="E35" s="141">
        <f>Data!BN12</f>
        <v>2322</v>
      </c>
      <c r="F35" s="141">
        <f>Data!CH12</f>
        <v>994</v>
      </c>
      <c r="G35" s="141">
        <f>Data!DB12</f>
        <v>0</v>
      </c>
      <c r="H35" s="142">
        <f t="shared" si="0"/>
        <v>9454</v>
      </c>
      <c r="W35" s="145"/>
    </row>
    <row r="36" spans="2:23">
      <c r="B36" s="130" t="s">
        <v>46</v>
      </c>
      <c r="C36" s="141">
        <f>Data!AA12</f>
        <v>3314</v>
      </c>
      <c r="D36" s="141">
        <f>Data!AU12</f>
        <v>1195</v>
      </c>
      <c r="E36" s="141">
        <f>Data!BO12</f>
        <v>0</v>
      </c>
      <c r="F36" s="141">
        <f>Data!CI12</f>
        <v>0</v>
      </c>
      <c r="G36" s="141">
        <f>Data!DC12</f>
        <v>0</v>
      </c>
      <c r="H36" s="142">
        <f t="shared" si="0"/>
        <v>4509</v>
      </c>
      <c r="W36" s="145"/>
    </row>
    <row r="37" spans="2:23">
      <c r="B37" s="130" t="s">
        <v>47</v>
      </c>
      <c r="C37" s="141">
        <f>Data!AB12</f>
        <v>9707.0400000000009</v>
      </c>
      <c r="D37" s="141">
        <f>Data!AV12</f>
        <v>9964</v>
      </c>
      <c r="E37" s="141">
        <f>Data!BP12</f>
        <v>3749</v>
      </c>
      <c r="F37" s="141">
        <f>Data!CJ12</f>
        <v>496</v>
      </c>
      <c r="G37" s="141">
        <f>Data!DD12</f>
        <v>0</v>
      </c>
      <c r="H37" s="142">
        <f t="shared" si="0"/>
        <v>23916.04</v>
      </c>
      <c r="W37" s="145"/>
    </row>
    <row r="38" spans="2:23">
      <c r="B38" s="130" t="s">
        <v>48</v>
      </c>
      <c r="C38" s="141">
        <f>Data!AC12</f>
        <v>5393</v>
      </c>
      <c r="D38" s="141">
        <f>Data!AW12</f>
        <v>1626</v>
      </c>
      <c r="E38" s="141">
        <f>Data!BQ12</f>
        <v>333</v>
      </c>
      <c r="F38" s="141">
        <f>Data!CK12</f>
        <v>0</v>
      </c>
      <c r="G38" s="141">
        <f>Data!DE12</f>
        <v>0</v>
      </c>
      <c r="H38" s="142">
        <f t="shared" si="0"/>
        <v>7352</v>
      </c>
      <c r="W38" s="145"/>
    </row>
    <row r="39" spans="2:23">
      <c r="B39" s="130" t="s">
        <v>49</v>
      </c>
      <c r="C39" s="141">
        <f>Data!AD12</f>
        <v>0</v>
      </c>
      <c r="D39" s="141">
        <f>Data!AX12</f>
        <v>0</v>
      </c>
      <c r="E39" s="141">
        <f>Data!BR12</f>
        <v>0</v>
      </c>
      <c r="F39" s="141">
        <f>Data!CL12</f>
        <v>0</v>
      </c>
      <c r="G39" s="141">
        <f>Data!DF12</f>
        <v>0</v>
      </c>
      <c r="H39" s="142">
        <f t="shared" si="0"/>
        <v>0</v>
      </c>
      <c r="W39" s="145"/>
    </row>
    <row r="40" spans="2:23">
      <c r="B40" s="130" t="s">
        <v>50</v>
      </c>
      <c r="C40" s="141">
        <f>Data!AE12</f>
        <v>822</v>
      </c>
      <c r="D40" s="141">
        <f>Data!AY12</f>
        <v>2049</v>
      </c>
      <c r="E40" s="141">
        <f>Data!BS12</f>
        <v>1031</v>
      </c>
      <c r="F40" s="141">
        <f>Data!CM12</f>
        <v>0</v>
      </c>
      <c r="G40" s="141">
        <f>Data!DG12</f>
        <v>0</v>
      </c>
      <c r="H40" s="142">
        <f t="shared" si="0"/>
        <v>3902</v>
      </c>
      <c r="W40" s="145"/>
    </row>
    <row r="41" spans="2:23">
      <c r="B41" s="130" t="s">
        <v>51</v>
      </c>
      <c r="C41" s="141">
        <f>Data!AF12</f>
        <v>0</v>
      </c>
      <c r="D41" s="141">
        <f>Data!AZ12</f>
        <v>0</v>
      </c>
      <c r="E41" s="141">
        <f>Data!BT12</f>
        <v>0</v>
      </c>
      <c r="F41" s="141">
        <f>Data!CN12</f>
        <v>0</v>
      </c>
      <c r="G41" s="141">
        <f>Data!DH12</f>
        <v>0</v>
      </c>
      <c r="H41" s="142">
        <f t="shared" si="0"/>
        <v>0</v>
      </c>
      <c r="W41" s="145"/>
    </row>
    <row r="42" spans="2:23">
      <c r="B42" s="130" t="s">
        <v>52</v>
      </c>
      <c r="C42" s="141">
        <f>Data!AG12</f>
        <v>0</v>
      </c>
      <c r="D42" s="141">
        <f>Data!BA12</f>
        <v>0</v>
      </c>
      <c r="E42" s="141">
        <f>Data!BU12</f>
        <v>0</v>
      </c>
      <c r="F42" s="141">
        <f>Data!CO12</f>
        <v>0</v>
      </c>
      <c r="G42" s="141">
        <f>Data!DI12</f>
        <v>0</v>
      </c>
      <c r="H42" s="142">
        <f t="shared" si="0"/>
        <v>0</v>
      </c>
      <c r="W42" s="145"/>
    </row>
    <row r="43" spans="2:23">
      <c r="B43" s="130" t="s">
        <v>53</v>
      </c>
      <c r="C43" s="141">
        <f>Data!AH12</f>
        <v>1737</v>
      </c>
      <c r="D43" s="141">
        <f>Data!BB12</f>
        <v>0</v>
      </c>
      <c r="E43" s="141">
        <f>Data!BV12</f>
        <v>0</v>
      </c>
      <c r="F43" s="141">
        <f>Data!CP12</f>
        <v>0</v>
      </c>
      <c r="G43" s="141">
        <f>Data!DJ12</f>
        <v>0</v>
      </c>
      <c r="H43" s="142">
        <f t="shared" si="0"/>
        <v>1737</v>
      </c>
      <c r="W43" s="145"/>
    </row>
    <row r="44" spans="2:23">
      <c r="B44" s="130" t="s">
        <v>54</v>
      </c>
      <c r="C44" s="141">
        <f>Data!AI12</f>
        <v>0</v>
      </c>
      <c r="D44" s="141">
        <f>Data!BC12</f>
        <v>0</v>
      </c>
      <c r="E44" s="141">
        <f>Data!BW12</f>
        <v>0</v>
      </c>
      <c r="F44" s="141">
        <f>Data!CQ12</f>
        <v>0</v>
      </c>
      <c r="G44" s="141">
        <f>Data!DK12</f>
        <v>0</v>
      </c>
      <c r="H44" s="142">
        <f t="shared" si="0"/>
        <v>0</v>
      </c>
      <c r="W44" s="145"/>
    </row>
    <row r="45" spans="2:23">
      <c r="B45" s="130" t="s">
        <v>55</v>
      </c>
      <c r="C45" s="141">
        <f>Data!AJ12</f>
        <v>6467</v>
      </c>
      <c r="D45" s="141">
        <f>Data!BD12</f>
        <v>8208</v>
      </c>
      <c r="E45" s="141">
        <f>Data!BX12</f>
        <v>471</v>
      </c>
      <c r="F45" s="141">
        <f>Data!CR12</f>
        <v>0</v>
      </c>
      <c r="G45" s="141">
        <f>Data!DL12</f>
        <v>0</v>
      </c>
      <c r="H45" s="142">
        <f t="shared" si="0"/>
        <v>15146</v>
      </c>
      <c r="W45" s="145"/>
    </row>
    <row r="46" spans="2:23">
      <c r="B46" s="130" t="s">
        <v>56</v>
      </c>
      <c r="C46" s="141">
        <f>Data!AK12</f>
        <v>0</v>
      </c>
      <c r="D46" s="141">
        <f>Data!BE12</f>
        <v>0</v>
      </c>
      <c r="E46" s="141">
        <f>Data!BY12</f>
        <v>0</v>
      </c>
      <c r="F46" s="141">
        <f>Data!CS12</f>
        <v>0</v>
      </c>
      <c r="G46" s="141">
        <f>Data!DM12</f>
        <v>0</v>
      </c>
      <c r="H46" s="142">
        <f t="shared" si="0"/>
        <v>0</v>
      </c>
      <c r="W46" s="145"/>
    </row>
    <row r="47" spans="2:23">
      <c r="B47" s="130" t="s">
        <v>57</v>
      </c>
      <c r="C47" s="141">
        <f>Data!AL12</f>
        <v>13956</v>
      </c>
      <c r="D47" s="141">
        <f>Data!BF12</f>
        <v>11397</v>
      </c>
      <c r="E47" s="141">
        <f>Data!BZ12</f>
        <v>2133</v>
      </c>
      <c r="F47" s="141">
        <f>Data!CT12</f>
        <v>0</v>
      </c>
      <c r="G47" s="141">
        <f>Data!DN12</f>
        <v>0</v>
      </c>
      <c r="H47" s="142">
        <f t="shared" si="0"/>
        <v>27486</v>
      </c>
      <c r="W47" s="145"/>
    </row>
    <row r="48" spans="2:23">
      <c r="B48" s="130" t="s">
        <v>58</v>
      </c>
      <c r="C48" s="141">
        <f>Data!AM12</f>
        <v>0</v>
      </c>
      <c r="D48" s="141">
        <f>Data!BG12</f>
        <v>0</v>
      </c>
      <c r="E48" s="141">
        <f>Data!CA12</f>
        <v>0</v>
      </c>
      <c r="F48" s="141">
        <f>Data!CU12</f>
        <v>0</v>
      </c>
      <c r="G48" s="141">
        <f>Data!DO12</f>
        <v>0</v>
      </c>
      <c r="H48" s="142">
        <f t="shared" si="0"/>
        <v>0</v>
      </c>
      <c r="W48" s="145"/>
    </row>
    <row r="49" spans="2:23">
      <c r="B49" s="130" t="s">
        <v>59</v>
      </c>
      <c r="C49" s="141">
        <f>Data!AN12</f>
        <v>0</v>
      </c>
      <c r="D49" s="141">
        <f>Data!BH12</f>
        <v>270</v>
      </c>
      <c r="E49" s="141">
        <f>Data!CB12</f>
        <v>0</v>
      </c>
      <c r="F49" s="141">
        <f>Data!CV12</f>
        <v>0</v>
      </c>
      <c r="G49" s="141">
        <f>Data!DP12</f>
        <v>0</v>
      </c>
      <c r="H49" s="142">
        <f t="shared" si="0"/>
        <v>270</v>
      </c>
      <c r="W49" s="145"/>
    </row>
    <row r="50" spans="2:23">
      <c r="B50" s="130" t="s">
        <v>60</v>
      </c>
      <c r="C50" s="141">
        <f>Data!AO12</f>
        <v>1248</v>
      </c>
      <c r="D50" s="141">
        <f>Data!BI12</f>
        <v>1311</v>
      </c>
      <c r="E50" s="141">
        <f>Data!CC12</f>
        <v>63</v>
      </c>
      <c r="F50" s="141">
        <f>Data!CW12</f>
        <v>0</v>
      </c>
      <c r="G50" s="141">
        <f>Data!DQ12</f>
        <v>0</v>
      </c>
      <c r="H50" s="142">
        <f t="shared" si="0"/>
        <v>2622</v>
      </c>
      <c r="W50" s="145"/>
    </row>
    <row r="51" spans="2:23">
      <c r="B51" s="130" t="s">
        <v>0</v>
      </c>
      <c r="C51" s="141">
        <f>Data!AP12</f>
        <v>267</v>
      </c>
      <c r="D51" s="141">
        <f>Data!BJ12</f>
        <v>9803</v>
      </c>
      <c r="E51" s="141">
        <f>Data!CD12</f>
        <v>316</v>
      </c>
      <c r="F51" s="141">
        <f>Data!CX12</f>
        <v>291</v>
      </c>
      <c r="G51" s="141">
        <f>Data!DR12</f>
        <v>0</v>
      </c>
      <c r="H51" s="142">
        <f t="shared" si="0"/>
        <v>10677</v>
      </c>
      <c r="W51" s="145"/>
    </row>
    <row r="52" spans="2:23">
      <c r="B52" s="143" t="s">
        <v>33</v>
      </c>
      <c r="C52" s="142">
        <f>SUM(C32:C51)</f>
        <v>157018.04</v>
      </c>
      <c r="D52" s="142">
        <f>SUM(D32:D51)</f>
        <v>68647</v>
      </c>
      <c r="E52" s="142">
        <f>SUM(E32:E51)</f>
        <v>12291</v>
      </c>
      <c r="F52" s="142">
        <f>SUM(F32:F51)</f>
        <v>2224</v>
      </c>
      <c r="G52" s="142">
        <f>SUM(G32:G51)</f>
        <v>0</v>
      </c>
      <c r="H52" s="142">
        <f t="shared" si="0"/>
        <v>240180.04</v>
      </c>
    </row>
    <row r="53" spans="2:23">
      <c r="B53" s="144"/>
      <c r="C53" s="145"/>
      <c r="D53" s="145"/>
      <c r="E53" s="145"/>
      <c r="F53" s="145"/>
      <c r="G53" s="145"/>
      <c r="H53" s="145"/>
    </row>
    <row r="54" spans="2:23" ht="13.5" customHeight="1">
      <c r="B54" s="308"/>
      <c r="D54" s="390" t="s">
        <v>22</v>
      </c>
      <c r="E54" s="390"/>
      <c r="F54" s="390"/>
      <c r="G54" s="309" t="s">
        <v>23</v>
      </c>
      <c r="H54" s="309" t="s">
        <v>24</v>
      </c>
    </row>
    <row r="55" spans="2:23" ht="27.6">
      <c r="B55" s="388" t="s">
        <v>953</v>
      </c>
      <c r="C55" s="389"/>
      <c r="D55" s="384" t="str">
        <f>Data!T12</f>
        <v>Williamson, Dean</v>
      </c>
      <c r="E55" s="384"/>
      <c r="F55" s="384"/>
      <c r="G55" s="310" t="str">
        <f>Data!U12</f>
        <v>(936) 261-2187</v>
      </c>
      <c r="H55" s="311" t="str">
        <f>Data!V12</f>
        <v>CDwilliamson@pvamu.edu</v>
      </c>
    </row>
    <row r="56" spans="2:23" ht="13.5" customHeight="1">
      <c r="B56" s="308"/>
      <c r="C56" s="308"/>
      <c r="D56" s="308"/>
      <c r="E56" s="308"/>
      <c r="F56" s="308"/>
      <c r="G56" s="308"/>
      <c r="H56" s="298"/>
    </row>
    <row r="57" spans="2:23">
      <c r="B57" s="117" t="s">
        <v>9</v>
      </c>
    </row>
    <row r="58" spans="2:23" ht="31.5" customHeight="1">
      <c r="B58" s="391" t="s">
        <v>39</v>
      </c>
      <c r="C58" s="391"/>
      <c r="D58" s="391"/>
      <c r="E58" s="391"/>
      <c r="F58" s="391"/>
      <c r="G58" s="391"/>
      <c r="H58" s="321"/>
    </row>
    <row r="59" spans="2:23" ht="8.25" customHeight="1" thickBot="1">
      <c r="B59" s="320"/>
    </row>
    <row r="60" spans="2:23" ht="14.4" thickBot="1">
      <c r="B60" s="124" t="s">
        <v>31</v>
      </c>
      <c r="C60" s="125" t="s">
        <v>25</v>
      </c>
      <c r="D60" s="125" t="s">
        <v>26</v>
      </c>
      <c r="E60" s="125" t="s">
        <v>27</v>
      </c>
      <c r="F60" s="125" t="s">
        <v>28</v>
      </c>
      <c r="G60" s="125" t="s">
        <v>29</v>
      </c>
      <c r="H60" s="126" t="s">
        <v>30</v>
      </c>
    </row>
    <row r="61" spans="2:23">
      <c r="B61" s="128" t="str">
        <f>$B$32</f>
        <v>Liberal Arts</v>
      </c>
      <c r="C61" s="322">
        <f>Data!DS12</f>
        <v>6493072.0636318009</v>
      </c>
      <c r="D61" s="322">
        <f>Data!EM12</f>
        <v>1453544.5887849578</v>
      </c>
      <c r="E61" s="322">
        <f>Data!FG12</f>
        <v>348864.5992109208</v>
      </c>
      <c r="F61" s="322">
        <f>Data!GA12</f>
        <v>417455.65630973189</v>
      </c>
      <c r="G61" s="322">
        <f>Data!GU12</f>
        <v>0</v>
      </c>
      <c r="H61" s="323">
        <f>SUM(C61:G61)</f>
        <v>8712936.9079374112</v>
      </c>
    </row>
    <row r="62" spans="2:23">
      <c r="B62" s="128" t="str">
        <f>$B$33</f>
        <v>Science</v>
      </c>
      <c r="C62" s="322">
        <f>Data!DT12</f>
        <v>2032359.8014753377</v>
      </c>
      <c r="D62" s="322">
        <f>Data!EN12</f>
        <v>991740.28774589777</v>
      </c>
      <c r="E62" s="322">
        <f>Data!FH12</f>
        <v>140557.95833333334</v>
      </c>
      <c r="F62" s="322">
        <f>Data!GB12</f>
        <v>0</v>
      </c>
      <c r="G62" s="322">
        <f>Data!GV12</f>
        <v>0</v>
      </c>
      <c r="H62" s="142">
        <f t="shared" ref="H62:H81" si="1">SUM(C62:G62)</f>
        <v>3164658.0475545689</v>
      </c>
    </row>
    <row r="63" spans="2:23">
      <c r="B63" s="128" t="str">
        <f>$B$34</f>
        <v>Fine Arts</v>
      </c>
      <c r="C63" s="322">
        <f>Data!DU12</f>
        <v>932564.04778577667</v>
      </c>
      <c r="D63" s="322">
        <f>Data!EO12</f>
        <v>413544.91670074116</v>
      </c>
      <c r="E63" s="322">
        <f>Data!FI12</f>
        <v>0</v>
      </c>
      <c r="F63" s="322">
        <f>Data!GC12</f>
        <v>0</v>
      </c>
      <c r="G63" s="322">
        <f>Data!GW12</f>
        <v>0</v>
      </c>
      <c r="H63" s="142">
        <f t="shared" si="1"/>
        <v>1346108.9644865179</v>
      </c>
    </row>
    <row r="64" spans="2:23">
      <c r="B64" s="128" t="str">
        <f>$B$35</f>
        <v>Teacher Education</v>
      </c>
      <c r="C64" s="322">
        <f>Data!DV12</f>
        <v>170445.24482420797</v>
      </c>
      <c r="D64" s="322">
        <f>Data!EP12</f>
        <v>452327.02921716718</v>
      </c>
      <c r="E64" s="322">
        <f>Data!FJ12</f>
        <v>793406.05389507394</v>
      </c>
      <c r="F64" s="322">
        <f>Data!GD12</f>
        <v>820711.95133603213</v>
      </c>
      <c r="G64" s="322">
        <f>Data!GX12</f>
        <v>0</v>
      </c>
      <c r="H64" s="142">
        <f t="shared" si="1"/>
        <v>2236890.2792724813</v>
      </c>
    </row>
    <row r="65" spans="2:8">
      <c r="B65" s="128" t="str">
        <f>$B$36</f>
        <v>Agriculture</v>
      </c>
      <c r="C65" s="322">
        <f>Data!DW12</f>
        <v>287938.31211897556</v>
      </c>
      <c r="D65" s="322">
        <f>Data!EQ12</f>
        <v>276351.13454769109</v>
      </c>
      <c r="E65" s="322">
        <f>Data!FK12</f>
        <v>0</v>
      </c>
      <c r="F65" s="322">
        <f>Data!GE12</f>
        <v>0</v>
      </c>
      <c r="G65" s="322">
        <f>Data!GY12</f>
        <v>0</v>
      </c>
      <c r="H65" s="142">
        <f t="shared" si="1"/>
        <v>564289.44666666666</v>
      </c>
    </row>
    <row r="66" spans="2:8">
      <c r="B66" s="128" t="str">
        <f>$B$37</f>
        <v>Engineering</v>
      </c>
      <c r="C66" s="322">
        <f>Data!DX12</f>
        <v>1978898.8475289675</v>
      </c>
      <c r="D66" s="322">
        <f>Data!ER12</f>
        <v>2893330.3533918937</v>
      </c>
      <c r="E66" s="322">
        <f>Data!FL12</f>
        <v>1717226.0634537654</v>
      </c>
      <c r="F66" s="322">
        <f>Data!GF12</f>
        <v>645132.90084263089</v>
      </c>
      <c r="G66" s="322">
        <f>Data!GZ12</f>
        <v>0</v>
      </c>
      <c r="H66" s="142">
        <f t="shared" si="1"/>
        <v>7234588.165217258</v>
      </c>
    </row>
    <row r="67" spans="2:8">
      <c r="B67" s="128" t="str">
        <f>$B$38</f>
        <v>Home Economics</v>
      </c>
      <c r="C67" s="322">
        <f>Data!DY12</f>
        <v>292552.21036089718</v>
      </c>
      <c r="D67" s="322">
        <f>Data!ES12</f>
        <v>212279.08960823857</v>
      </c>
      <c r="E67" s="322">
        <f>Data!FM12</f>
        <v>60630.508499999996</v>
      </c>
      <c r="F67" s="322">
        <f>Data!GG12</f>
        <v>0</v>
      </c>
      <c r="G67" s="322">
        <f>Data!HA12</f>
        <v>0</v>
      </c>
      <c r="H67" s="142">
        <f t="shared" si="1"/>
        <v>565461.80846913578</v>
      </c>
    </row>
    <row r="68" spans="2:8">
      <c r="B68" s="128" t="str">
        <f>$B$39</f>
        <v>Law</v>
      </c>
      <c r="C68" s="322">
        <f>Data!DZ12</f>
        <v>0</v>
      </c>
      <c r="D68" s="322">
        <f>Data!ET12</f>
        <v>0</v>
      </c>
      <c r="E68" s="322">
        <f>Data!FN12</f>
        <v>0</v>
      </c>
      <c r="F68" s="322">
        <f>Data!GH12</f>
        <v>0</v>
      </c>
      <c r="G68" s="322">
        <f>Data!HB12</f>
        <v>0</v>
      </c>
      <c r="H68" s="142">
        <f t="shared" si="1"/>
        <v>0</v>
      </c>
    </row>
    <row r="69" spans="2:8">
      <c r="B69" s="128" t="str">
        <f>$B$40</f>
        <v>Social Service</v>
      </c>
      <c r="C69" s="322">
        <f>Data!EA12</f>
        <v>50838.545294470474</v>
      </c>
      <c r="D69" s="322">
        <f>Data!EU12</f>
        <v>295268.1928007676</v>
      </c>
      <c r="E69" s="322">
        <f>Data!FO12</f>
        <v>144770.09190476191</v>
      </c>
      <c r="F69" s="322">
        <f>Data!GI12</f>
        <v>0</v>
      </c>
      <c r="G69" s="322">
        <f>Data!HC12</f>
        <v>0</v>
      </c>
      <c r="H69" s="142">
        <f t="shared" si="1"/>
        <v>490876.83</v>
      </c>
    </row>
    <row r="70" spans="2:8">
      <c r="B70" s="128" t="str">
        <f>$B$41</f>
        <v>Library Science</v>
      </c>
      <c r="C70" s="322">
        <f>Data!EB12</f>
        <v>0</v>
      </c>
      <c r="D70" s="322">
        <f>Data!EV12</f>
        <v>0</v>
      </c>
      <c r="E70" s="322">
        <f>Data!FP12</f>
        <v>0</v>
      </c>
      <c r="F70" s="322">
        <f>Data!GJ12</f>
        <v>0</v>
      </c>
      <c r="G70" s="322">
        <f>Data!HD12</f>
        <v>0</v>
      </c>
      <c r="H70" s="142">
        <f t="shared" si="1"/>
        <v>0</v>
      </c>
    </row>
    <row r="71" spans="2:8">
      <c r="B71" s="128" t="str">
        <f>$B$42</f>
        <v>Veterinary Science</v>
      </c>
      <c r="C71" s="322">
        <f>Data!EC12</f>
        <v>0</v>
      </c>
      <c r="D71" s="322">
        <f>Data!EW12</f>
        <v>0</v>
      </c>
      <c r="E71" s="322">
        <f>Data!FQ12</f>
        <v>0</v>
      </c>
      <c r="F71" s="322">
        <f>Data!GK12</f>
        <v>0</v>
      </c>
      <c r="G71" s="322">
        <f>Data!HE12</f>
        <v>0</v>
      </c>
      <c r="H71" s="142">
        <f t="shared" si="1"/>
        <v>0</v>
      </c>
    </row>
    <row r="72" spans="2:8">
      <c r="B72" s="128" t="str">
        <f>$B$43</f>
        <v>Vocational Training</v>
      </c>
      <c r="C72" s="322">
        <f>Data!ED12</f>
        <v>189959.01252688174</v>
      </c>
      <c r="D72" s="322">
        <f>Data!EX12</f>
        <v>0</v>
      </c>
      <c r="E72" s="322">
        <f>Data!FR12</f>
        <v>0</v>
      </c>
      <c r="F72" s="322">
        <f>Data!GL12</f>
        <v>0</v>
      </c>
      <c r="G72" s="322">
        <f>Data!HF12</f>
        <v>0</v>
      </c>
      <c r="H72" s="142">
        <f t="shared" si="1"/>
        <v>189959.01252688174</v>
      </c>
    </row>
    <row r="73" spans="2:8">
      <c r="B73" s="128" t="str">
        <f>$B$44</f>
        <v>Physical Training</v>
      </c>
      <c r="C73" s="322">
        <f>Data!EE12</f>
        <v>0</v>
      </c>
      <c r="D73" s="322">
        <f>Data!EY12</f>
        <v>0</v>
      </c>
      <c r="E73" s="322">
        <f>Data!FS12</f>
        <v>0</v>
      </c>
      <c r="F73" s="322">
        <f>Data!GM12</f>
        <v>0</v>
      </c>
      <c r="G73" s="322">
        <f>Data!HG12</f>
        <v>0</v>
      </c>
      <c r="H73" s="142">
        <f t="shared" si="1"/>
        <v>0</v>
      </c>
    </row>
    <row r="74" spans="2:8">
      <c r="B74" s="128" t="str">
        <f>$B$45</f>
        <v>Health Services</v>
      </c>
      <c r="C74" s="322">
        <f>Data!EF12</f>
        <v>282253.23821247951</v>
      </c>
      <c r="D74" s="322">
        <f>Data!EZ12</f>
        <v>512049.56198359869</v>
      </c>
      <c r="E74" s="322">
        <f>Data!FT12</f>
        <v>148813.5959607843</v>
      </c>
      <c r="F74" s="322">
        <f>Data!GN12</f>
        <v>0</v>
      </c>
      <c r="G74" s="322">
        <f>Data!HH12</f>
        <v>0</v>
      </c>
      <c r="H74" s="142">
        <f t="shared" si="1"/>
        <v>943116.39615686238</v>
      </c>
    </row>
    <row r="75" spans="2:8">
      <c r="B75" s="128" t="str">
        <f>$B$46</f>
        <v>Pharmacy</v>
      </c>
      <c r="C75" s="322">
        <f>Data!EG12</f>
        <v>0</v>
      </c>
      <c r="D75" s="322">
        <f>Data!FA12</f>
        <v>0</v>
      </c>
      <c r="E75" s="322">
        <f>Data!FU12</f>
        <v>0</v>
      </c>
      <c r="F75" s="322">
        <f>Data!GO12</f>
        <v>0</v>
      </c>
      <c r="G75" s="322">
        <f>Data!HI12</f>
        <v>0</v>
      </c>
      <c r="H75" s="142">
        <f t="shared" si="1"/>
        <v>0</v>
      </c>
    </row>
    <row r="76" spans="2:8">
      <c r="B76" s="128" t="str">
        <f>$B$47</f>
        <v>Business Administration</v>
      </c>
      <c r="C76" s="322">
        <f>Data!EH12</f>
        <v>840946.87377907836</v>
      </c>
      <c r="D76" s="322">
        <f>Data!FB12</f>
        <v>1394041.6913157976</v>
      </c>
      <c r="E76" s="322">
        <f>Data!FV12</f>
        <v>520539.24403538997</v>
      </c>
      <c r="F76" s="322">
        <f>Data!GP12</f>
        <v>0</v>
      </c>
      <c r="G76" s="322">
        <f>Data!HJ12</f>
        <v>0</v>
      </c>
      <c r="H76" s="142">
        <f t="shared" si="1"/>
        <v>2755527.8091302663</v>
      </c>
    </row>
    <row r="77" spans="2:8">
      <c r="B77" s="128" t="str">
        <f>$B$48</f>
        <v>Optometry</v>
      </c>
      <c r="C77" s="322">
        <f>Data!EI12</f>
        <v>0</v>
      </c>
      <c r="D77" s="322">
        <f>Data!FC12</f>
        <v>0</v>
      </c>
      <c r="E77" s="322">
        <f>Data!FW12</f>
        <v>0</v>
      </c>
      <c r="F77" s="322">
        <f>Data!GQ12</f>
        <v>0</v>
      </c>
      <c r="G77" s="322">
        <f>Data!HK12</f>
        <v>0</v>
      </c>
      <c r="H77" s="142">
        <f t="shared" si="1"/>
        <v>0</v>
      </c>
    </row>
    <row r="78" spans="2:8">
      <c r="B78" s="128" t="str">
        <f>$B$49</f>
        <v>Teacher Ed-Practice Teaching</v>
      </c>
      <c r="C78" s="322">
        <f>Data!EJ12</f>
        <v>0</v>
      </c>
      <c r="D78" s="322">
        <f>Data!FD12</f>
        <v>0</v>
      </c>
      <c r="E78" s="322">
        <f>Data!FX12</f>
        <v>0</v>
      </c>
      <c r="F78" s="322">
        <f>Data!GR12</f>
        <v>0</v>
      </c>
      <c r="G78" s="322">
        <f>Data!HL12</f>
        <v>0</v>
      </c>
      <c r="H78" s="142">
        <f t="shared" si="1"/>
        <v>0</v>
      </c>
    </row>
    <row r="79" spans="2:8">
      <c r="B79" s="128" t="str">
        <f>$B$50</f>
        <v>Technology</v>
      </c>
      <c r="C79" s="322">
        <f>Data!EK12</f>
        <v>206844.01147469197</v>
      </c>
      <c r="D79" s="322">
        <f>Data!FE12</f>
        <v>258615.53852530805</v>
      </c>
      <c r="E79" s="322">
        <f>Data!FY12</f>
        <v>11330.666666666666</v>
      </c>
      <c r="F79" s="322">
        <f>Data!GS12</f>
        <v>0</v>
      </c>
      <c r="G79" s="322">
        <f>Data!HM12</f>
        <v>0</v>
      </c>
      <c r="H79" s="142">
        <f t="shared" si="1"/>
        <v>476790.21666666673</v>
      </c>
    </row>
    <row r="80" spans="2:8">
      <c r="B80" s="128" t="str">
        <f>$B$51</f>
        <v>Nursing</v>
      </c>
      <c r="C80" s="322">
        <f>Data!EL12</f>
        <v>62146.028533284058</v>
      </c>
      <c r="D80" s="322">
        <f>Data!FF12</f>
        <v>2050029.6938909581</v>
      </c>
      <c r="E80" s="322">
        <f>Data!FZ12</f>
        <v>135034.44932388401</v>
      </c>
      <c r="F80" s="322">
        <f>Data!GT12</f>
        <v>401701.48005942261</v>
      </c>
      <c r="G80" s="322">
        <f>Data!HN12</f>
        <v>0</v>
      </c>
      <c r="H80" s="142">
        <f t="shared" si="1"/>
        <v>2648911.6518075489</v>
      </c>
    </row>
    <row r="81" spans="2:8">
      <c r="B81" s="131" t="str">
        <f>$B$52</f>
        <v>Totals</v>
      </c>
      <c r="C81" s="323">
        <f>SUM(C61:C80)</f>
        <v>13820818.23754685</v>
      </c>
      <c r="D81" s="323">
        <f>SUM(D61:D80)</f>
        <v>11203122.078513019</v>
      </c>
      <c r="E81" s="323">
        <f>SUM(E61:E80)</f>
        <v>4021173.2312845797</v>
      </c>
      <c r="F81" s="323">
        <f>SUM(F61:F80)</f>
        <v>2285001.9885478173</v>
      </c>
      <c r="G81" s="323">
        <f>SUM(G61:G80)</f>
        <v>0</v>
      </c>
      <c r="H81" s="323">
        <f t="shared" si="1"/>
        <v>31330115.535892267</v>
      </c>
    </row>
    <row r="82" spans="2:8">
      <c r="B82" s="144"/>
      <c r="C82" s="324"/>
      <c r="D82" s="324"/>
      <c r="E82" s="324"/>
      <c r="F82" s="324"/>
      <c r="G82" s="324"/>
      <c r="H82" s="325"/>
    </row>
    <row r="83" spans="2:8" ht="13.5" customHeight="1">
      <c r="B83" s="308"/>
      <c r="D83" s="390" t="s">
        <v>22</v>
      </c>
      <c r="E83" s="390"/>
      <c r="F83" s="390"/>
      <c r="G83" s="309" t="s">
        <v>23</v>
      </c>
      <c r="H83" s="309" t="s">
        <v>24</v>
      </c>
    </row>
    <row r="84" spans="2:8" ht="27.6">
      <c r="B84" s="388" t="s">
        <v>38</v>
      </c>
      <c r="C84" s="389"/>
      <c r="D84" s="384" t="str">
        <f>Data!T12</f>
        <v>Williamson, Dean</v>
      </c>
      <c r="E84" s="384"/>
      <c r="F84" s="384"/>
      <c r="G84" s="310" t="str">
        <f>Data!U12</f>
        <v>(936) 261-2187</v>
      </c>
      <c r="H84" s="311" t="str">
        <f>Data!V12</f>
        <v>CDwilliamson@pvamu.edu</v>
      </c>
    </row>
    <row r="85" spans="2:8" ht="13.5" customHeight="1">
      <c r="B85" s="308"/>
      <c r="C85" s="308"/>
      <c r="D85" s="308"/>
      <c r="E85" s="308"/>
      <c r="F85" s="308"/>
      <c r="G85" s="308"/>
      <c r="H85" s="298"/>
    </row>
    <row r="86" spans="2:8">
      <c r="B86" s="120" t="s">
        <v>32</v>
      </c>
      <c r="C86" s="326"/>
      <c r="D86" s="326"/>
      <c r="E86" s="326"/>
      <c r="F86" s="326"/>
      <c r="G86" s="326"/>
      <c r="H86" s="122">
        <f>H13+H14</f>
        <v>73716732</v>
      </c>
    </row>
    <row r="87" spans="2:8" ht="42.75" customHeight="1">
      <c r="B87" s="382" t="s">
        <v>8</v>
      </c>
      <c r="C87" s="382"/>
      <c r="D87" s="382"/>
      <c r="E87" s="382"/>
      <c r="F87" s="382"/>
      <c r="G87" s="382"/>
      <c r="H87" s="321"/>
    </row>
    <row r="88" spans="2:8">
      <c r="B88" s="120" t="s">
        <v>5</v>
      </c>
      <c r="C88" s="327"/>
      <c r="D88" s="327"/>
      <c r="E88" s="327"/>
      <c r="F88" s="327"/>
      <c r="G88" s="327"/>
      <c r="H88" s="122"/>
    </row>
    <row r="89" spans="2:8" ht="98.25" customHeight="1" thickBot="1">
      <c r="B89" s="383" t="s">
        <v>228</v>
      </c>
      <c r="C89" s="383"/>
      <c r="D89" s="383"/>
      <c r="E89" s="383"/>
      <c r="F89" s="383"/>
      <c r="G89" s="383"/>
      <c r="H89" s="328"/>
    </row>
    <row r="90" spans="2:8" ht="14.4" thickBot="1">
      <c r="B90" s="124" t="s">
        <v>31</v>
      </c>
      <c r="C90" s="125" t="s">
        <v>25</v>
      </c>
      <c r="D90" s="125" t="s">
        <v>26</v>
      </c>
      <c r="E90" s="125" t="s">
        <v>27</v>
      </c>
      <c r="F90" s="125" t="s">
        <v>28</v>
      </c>
      <c r="G90" s="125" t="s">
        <v>29</v>
      </c>
      <c r="H90" s="126" t="s">
        <v>30</v>
      </c>
    </row>
    <row r="91" spans="2:8">
      <c r="B91" s="128" t="str">
        <f>$B$32</f>
        <v>Liberal Arts</v>
      </c>
      <c r="C91" s="329">
        <f>Data!HR12</f>
        <v>74522</v>
      </c>
      <c r="D91" s="329">
        <f>Data!IL12</f>
        <v>16683</v>
      </c>
      <c r="E91" s="329">
        <f>Data!JF12</f>
        <v>4004</v>
      </c>
      <c r="F91" s="329">
        <f>Data!JZ12</f>
        <v>4791</v>
      </c>
      <c r="G91" s="329">
        <f>Data!KT12</f>
        <v>0</v>
      </c>
      <c r="H91" s="134">
        <f t="shared" ref="H91:H111" si="2">SUM(C91:G91)</f>
        <v>100000</v>
      </c>
    </row>
    <row r="92" spans="2:8">
      <c r="B92" s="128" t="str">
        <f>$B$33</f>
        <v>Science</v>
      </c>
      <c r="C92" s="329">
        <f>Data!HS12</f>
        <v>0</v>
      </c>
      <c r="D92" s="329">
        <f>Data!IM12</f>
        <v>0</v>
      </c>
      <c r="E92" s="329">
        <f>Data!JG12</f>
        <v>0</v>
      </c>
      <c r="F92" s="329">
        <f>Data!KA12</f>
        <v>0</v>
      </c>
      <c r="G92" s="329">
        <f>Data!KU12</f>
        <v>0</v>
      </c>
      <c r="H92" s="137">
        <f t="shared" si="2"/>
        <v>0</v>
      </c>
    </row>
    <row r="93" spans="2:8">
      <c r="B93" s="128" t="str">
        <f>$B$34</f>
        <v>Fine Arts</v>
      </c>
      <c r="C93" s="329">
        <f>Data!HT12</f>
        <v>0</v>
      </c>
      <c r="D93" s="329">
        <f>Data!IN12</f>
        <v>0</v>
      </c>
      <c r="E93" s="329">
        <f>Data!JH12</f>
        <v>0</v>
      </c>
      <c r="F93" s="329">
        <f>Data!KB12</f>
        <v>0</v>
      </c>
      <c r="G93" s="329">
        <f>Data!KV12</f>
        <v>0</v>
      </c>
      <c r="H93" s="137">
        <f t="shared" si="2"/>
        <v>0</v>
      </c>
    </row>
    <row r="94" spans="2:8">
      <c r="B94" s="128" t="str">
        <f>$B$35</f>
        <v>Teacher Education</v>
      </c>
      <c r="C94" s="329">
        <f>Data!HU12</f>
        <v>0</v>
      </c>
      <c r="D94" s="329">
        <f>Data!IO12</f>
        <v>0</v>
      </c>
      <c r="E94" s="329">
        <f>Data!JI12</f>
        <v>0</v>
      </c>
      <c r="F94" s="329">
        <f>Data!KC12</f>
        <v>0</v>
      </c>
      <c r="G94" s="329">
        <f>Data!KW12</f>
        <v>0</v>
      </c>
      <c r="H94" s="137">
        <f t="shared" si="2"/>
        <v>0</v>
      </c>
    </row>
    <row r="95" spans="2:8">
      <c r="B95" s="128" t="str">
        <f>$B$36</f>
        <v>Agriculture</v>
      </c>
      <c r="C95" s="329">
        <f>Data!HV12</f>
        <v>12246</v>
      </c>
      <c r="D95" s="329">
        <f>Data!IP12</f>
        <v>11754</v>
      </c>
      <c r="E95" s="329">
        <f>Data!JJ12</f>
        <v>0</v>
      </c>
      <c r="F95" s="329">
        <f>Data!KD12</f>
        <v>0</v>
      </c>
      <c r="G95" s="329">
        <f>Data!KX12</f>
        <v>0</v>
      </c>
      <c r="H95" s="137">
        <f t="shared" si="2"/>
        <v>24000</v>
      </c>
    </row>
    <row r="96" spans="2:8">
      <c r="B96" s="128" t="str">
        <f>$B$37</f>
        <v>Engineering</v>
      </c>
      <c r="C96" s="329">
        <f>Data!HW12</f>
        <v>9413</v>
      </c>
      <c r="D96" s="329">
        <f>Data!IQ12</f>
        <v>13763</v>
      </c>
      <c r="E96" s="329">
        <f>Data!JK12</f>
        <v>8169</v>
      </c>
      <c r="F96" s="329">
        <f>Data!KE12</f>
        <v>3069</v>
      </c>
      <c r="G96" s="329">
        <f>Data!KY12</f>
        <v>0</v>
      </c>
      <c r="H96" s="137">
        <f t="shared" si="2"/>
        <v>34414</v>
      </c>
    </row>
    <row r="97" spans="2:8">
      <c r="B97" s="128" t="str">
        <f>$B$38</f>
        <v>Home Economics</v>
      </c>
      <c r="C97" s="329">
        <f>Data!HX12</f>
        <v>0</v>
      </c>
      <c r="D97" s="329">
        <f>Data!IR12</f>
        <v>0</v>
      </c>
      <c r="E97" s="329">
        <f>Data!JL12</f>
        <v>0</v>
      </c>
      <c r="F97" s="329">
        <f>Data!KF12</f>
        <v>0</v>
      </c>
      <c r="G97" s="329">
        <f>Data!KZ12</f>
        <v>0</v>
      </c>
      <c r="H97" s="137">
        <f t="shared" si="2"/>
        <v>0</v>
      </c>
    </row>
    <row r="98" spans="2:8">
      <c r="B98" s="128" t="str">
        <f>$B$39</f>
        <v>Law</v>
      </c>
      <c r="C98" s="329">
        <f>Data!HY12</f>
        <v>0</v>
      </c>
      <c r="D98" s="329">
        <f>Data!IS12</f>
        <v>0</v>
      </c>
      <c r="E98" s="329">
        <f>Data!JM12</f>
        <v>0</v>
      </c>
      <c r="F98" s="329">
        <f>Data!KG12</f>
        <v>0</v>
      </c>
      <c r="G98" s="329">
        <f>Data!LA12</f>
        <v>0</v>
      </c>
      <c r="H98" s="137">
        <f t="shared" si="2"/>
        <v>0</v>
      </c>
    </row>
    <row r="99" spans="2:8">
      <c r="B99" s="128" t="str">
        <f>$B$40</f>
        <v>Social Service</v>
      </c>
      <c r="C99" s="329">
        <f>Data!HZ12</f>
        <v>0</v>
      </c>
      <c r="D99" s="329">
        <f>Data!IT12</f>
        <v>0</v>
      </c>
      <c r="E99" s="329">
        <f>Data!JN12</f>
        <v>0</v>
      </c>
      <c r="F99" s="329">
        <f>Data!KH12</f>
        <v>0</v>
      </c>
      <c r="G99" s="329">
        <f>Data!LB12</f>
        <v>0</v>
      </c>
      <c r="H99" s="137">
        <f t="shared" si="2"/>
        <v>0</v>
      </c>
    </row>
    <row r="100" spans="2:8">
      <c r="B100" s="128" t="str">
        <f>$B$41</f>
        <v>Library Science</v>
      </c>
      <c r="C100" s="329">
        <f>Data!IA12</f>
        <v>0</v>
      </c>
      <c r="D100" s="329">
        <f>Data!IU12</f>
        <v>0</v>
      </c>
      <c r="E100" s="329">
        <f>Data!JO12</f>
        <v>0</v>
      </c>
      <c r="F100" s="329">
        <f>Data!KI12</f>
        <v>0</v>
      </c>
      <c r="G100" s="329">
        <f>Data!LC12</f>
        <v>0</v>
      </c>
      <c r="H100" s="137">
        <f t="shared" si="2"/>
        <v>0</v>
      </c>
    </row>
    <row r="101" spans="2:8">
      <c r="B101" s="128" t="str">
        <f>$B$42</f>
        <v>Veterinary Science</v>
      </c>
      <c r="C101" s="329">
        <f>Data!IB12</f>
        <v>0</v>
      </c>
      <c r="D101" s="329">
        <f>Data!IV12</f>
        <v>0</v>
      </c>
      <c r="E101" s="329">
        <f>Data!JP12</f>
        <v>0</v>
      </c>
      <c r="F101" s="329">
        <f>Data!KJ12</f>
        <v>0</v>
      </c>
      <c r="G101" s="329">
        <f>Data!LD12</f>
        <v>0</v>
      </c>
      <c r="H101" s="137">
        <f t="shared" si="2"/>
        <v>0</v>
      </c>
    </row>
    <row r="102" spans="2:8">
      <c r="B102" s="128" t="str">
        <f>$B$43</f>
        <v>Vocational Training</v>
      </c>
      <c r="C102" s="329">
        <f>Data!IC12</f>
        <v>0</v>
      </c>
      <c r="D102" s="329">
        <f>Data!IW12</f>
        <v>0</v>
      </c>
      <c r="E102" s="329">
        <f>Data!JQ12</f>
        <v>0</v>
      </c>
      <c r="F102" s="329">
        <f>Data!KK12</f>
        <v>0</v>
      </c>
      <c r="G102" s="329">
        <f>Data!LE12</f>
        <v>0</v>
      </c>
      <c r="H102" s="137">
        <f t="shared" si="2"/>
        <v>0</v>
      </c>
    </row>
    <row r="103" spans="2:8">
      <c r="B103" s="128" t="str">
        <f>$B$44</f>
        <v>Physical Training</v>
      </c>
      <c r="C103" s="329">
        <f>Data!ID12</f>
        <v>0</v>
      </c>
      <c r="D103" s="329">
        <f>Data!IX12</f>
        <v>0</v>
      </c>
      <c r="E103" s="329">
        <f>Data!JR12</f>
        <v>0</v>
      </c>
      <c r="F103" s="329">
        <f>Data!KL12</f>
        <v>0</v>
      </c>
      <c r="G103" s="329">
        <f>Data!LF12</f>
        <v>0</v>
      </c>
      <c r="H103" s="137">
        <f t="shared" si="2"/>
        <v>0</v>
      </c>
    </row>
    <row r="104" spans="2:8">
      <c r="B104" s="128" t="str">
        <f>$B$45</f>
        <v>Health Services</v>
      </c>
      <c r="C104" s="329">
        <f>Data!IE12</f>
        <v>0</v>
      </c>
      <c r="D104" s="329">
        <f>Data!IY12</f>
        <v>0</v>
      </c>
      <c r="E104" s="329">
        <f>Data!JS12</f>
        <v>0</v>
      </c>
      <c r="F104" s="329">
        <f>Data!KM12</f>
        <v>0</v>
      </c>
      <c r="G104" s="329">
        <f>Data!LG12</f>
        <v>0</v>
      </c>
      <c r="H104" s="137">
        <f t="shared" si="2"/>
        <v>0</v>
      </c>
    </row>
    <row r="105" spans="2:8">
      <c r="B105" s="128" t="str">
        <f>$B$46</f>
        <v>Pharmacy</v>
      </c>
      <c r="C105" s="329">
        <f>Data!IF12</f>
        <v>0</v>
      </c>
      <c r="D105" s="329">
        <f>Data!IZ12</f>
        <v>0</v>
      </c>
      <c r="E105" s="329">
        <f>Data!JT12</f>
        <v>0</v>
      </c>
      <c r="F105" s="329">
        <f>Data!KN12</f>
        <v>0</v>
      </c>
      <c r="G105" s="329">
        <f>Data!LH12</f>
        <v>0</v>
      </c>
      <c r="H105" s="137">
        <f t="shared" si="2"/>
        <v>0</v>
      </c>
    </row>
    <row r="106" spans="2:8">
      <c r="B106" s="128" t="str">
        <f>$B$47</f>
        <v>Business Administration</v>
      </c>
      <c r="C106" s="329">
        <f>Data!IG12</f>
        <v>0</v>
      </c>
      <c r="D106" s="329">
        <f>Data!JA12</f>
        <v>0</v>
      </c>
      <c r="E106" s="329">
        <f>Data!JU12</f>
        <v>0</v>
      </c>
      <c r="F106" s="329">
        <f>Data!KO12</f>
        <v>0</v>
      </c>
      <c r="G106" s="329">
        <f>Data!LI12</f>
        <v>0</v>
      </c>
      <c r="H106" s="137">
        <f t="shared" si="2"/>
        <v>0</v>
      </c>
    </row>
    <row r="107" spans="2:8">
      <c r="B107" s="128" t="str">
        <f>$B$48</f>
        <v>Optometry</v>
      </c>
      <c r="C107" s="329">
        <f>Data!IH12</f>
        <v>0</v>
      </c>
      <c r="D107" s="329">
        <f>Data!JB12</f>
        <v>0</v>
      </c>
      <c r="E107" s="329">
        <f>Data!JV12</f>
        <v>0</v>
      </c>
      <c r="F107" s="329">
        <f>Data!KP12</f>
        <v>0</v>
      </c>
      <c r="G107" s="329">
        <f>Data!LJ12</f>
        <v>0</v>
      </c>
      <c r="H107" s="137">
        <f t="shared" si="2"/>
        <v>0</v>
      </c>
    </row>
    <row r="108" spans="2:8">
      <c r="B108" s="128" t="str">
        <f>$B$49</f>
        <v>Teacher Ed-Practice Teaching</v>
      </c>
      <c r="C108" s="329">
        <f>Data!II12</f>
        <v>0</v>
      </c>
      <c r="D108" s="329">
        <f>Data!JC12</f>
        <v>0</v>
      </c>
      <c r="E108" s="329">
        <f>Data!JW12</f>
        <v>0</v>
      </c>
      <c r="F108" s="329">
        <f>Data!KQ12</f>
        <v>0</v>
      </c>
      <c r="G108" s="329">
        <f>Data!LK12</f>
        <v>0</v>
      </c>
      <c r="H108" s="137">
        <f t="shared" si="2"/>
        <v>0</v>
      </c>
    </row>
    <row r="109" spans="2:8">
      <c r="B109" s="128" t="str">
        <f>$B$50</f>
        <v>Technology</v>
      </c>
      <c r="C109" s="329">
        <f>Data!IJ12</f>
        <v>0</v>
      </c>
      <c r="D109" s="329">
        <f>Data!JD12</f>
        <v>0</v>
      </c>
      <c r="E109" s="329">
        <f>Data!JX12</f>
        <v>0</v>
      </c>
      <c r="F109" s="329">
        <f>Data!KR12</f>
        <v>0</v>
      </c>
      <c r="G109" s="329">
        <f>Data!LL12</f>
        <v>0</v>
      </c>
      <c r="H109" s="137">
        <f t="shared" si="2"/>
        <v>0</v>
      </c>
    </row>
    <row r="110" spans="2:8">
      <c r="B110" s="128" t="str">
        <f>$B$51</f>
        <v>Nursing</v>
      </c>
      <c r="C110" s="329">
        <f>Data!IK12</f>
        <v>0</v>
      </c>
      <c r="D110" s="329">
        <f>Data!JE12</f>
        <v>0</v>
      </c>
      <c r="E110" s="329">
        <f>Data!JY12</f>
        <v>0</v>
      </c>
      <c r="F110" s="329">
        <f>Data!KS12</f>
        <v>0</v>
      </c>
      <c r="G110" s="329">
        <f>Data!HPM12</f>
        <v>0</v>
      </c>
      <c r="H110" s="137">
        <f t="shared" si="2"/>
        <v>0</v>
      </c>
    </row>
    <row r="111" spans="2:8">
      <c r="B111" s="131" t="str">
        <f>$B$52</f>
        <v>Totals</v>
      </c>
      <c r="C111" s="134">
        <f>SUM(C91:C110)</f>
        <v>96181</v>
      </c>
      <c r="D111" s="134">
        <f>SUM(D91:D110)</f>
        <v>42200</v>
      </c>
      <c r="E111" s="134">
        <f>SUM(E91:E110)</f>
        <v>12173</v>
      </c>
      <c r="F111" s="134">
        <f>SUM(F91:F110)</f>
        <v>7860</v>
      </c>
      <c r="G111" s="134">
        <f>SUM(G91:G110)</f>
        <v>0</v>
      </c>
      <c r="H111" s="134">
        <f t="shared" si="2"/>
        <v>158414</v>
      </c>
    </row>
    <row r="112" spans="2:8">
      <c r="B112" s="330"/>
      <c r="C112" s="331"/>
      <c r="D112" s="331"/>
      <c r="E112" s="331"/>
      <c r="F112" s="331"/>
      <c r="G112" s="331"/>
      <c r="H112" s="332"/>
    </row>
    <row r="113" spans="2:8">
      <c r="B113" s="395" t="s">
        <v>62</v>
      </c>
      <c r="C113" s="395"/>
      <c r="D113" s="395"/>
      <c r="E113" s="395"/>
      <c r="F113" s="395"/>
      <c r="G113" s="395"/>
      <c r="H113" s="395"/>
    </row>
    <row r="114" spans="2:8" ht="36.75" customHeight="1" thickBot="1">
      <c r="B114" s="394" t="s">
        <v>36</v>
      </c>
      <c r="C114" s="394"/>
      <c r="D114" s="394"/>
      <c r="E114" s="394"/>
      <c r="F114" s="394"/>
      <c r="G114" s="394"/>
      <c r="H114" s="328"/>
    </row>
    <row r="115" spans="2:8" ht="14.4" thickBot="1">
      <c r="B115" s="124" t="s">
        <v>31</v>
      </c>
      <c r="C115" s="125" t="s">
        <v>25</v>
      </c>
      <c r="D115" s="125" t="s">
        <v>26</v>
      </c>
      <c r="E115" s="125" t="s">
        <v>27</v>
      </c>
      <c r="F115" s="125" t="s">
        <v>28</v>
      </c>
      <c r="G115" s="125" t="s">
        <v>29</v>
      </c>
      <c r="H115" s="126" t="s">
        <v>30</v>
      </c>
    </row>
    <row r="116" spans="2:8">
      <c r="B116" s="128" t="str">
        <f>$B$32</f>
        <v>Liberal Arts</v>
      </c>
      <c r="C116" s="323">
        <f t="shared" ref="C116:G131" si="3">C91+C61</f>
        <v>6567594.0636318009</v>
      </c>
      <c r="D116" s="323">
        <f t="shared" si="3"/>
        <v>1470227.5887849578</v>
      </c>
      <c r="E116" s="323">
        <f t="shared" si="3"/>
        <v>352868.5992109208</v>
      </c>
      <c r="F116" s="323">
        <f t="shared" si="3"/>
        <v>422246.65630973189</v>
      </c>
      <c r="G116" s="323">
        <f t="shared" si="3"/>
        <v>0</v>
      </c>
      <c r="H116" s="134">
        <f t="shared" ref="H116:H136" si="4">SUM(C116:G116)</f>
        <v>8812936.9079374112</v>
      </c>
    </row>
    <row r="117" spans="2:8">
      <c r="B117" s="128" t="str">
        <f>$B$33</f>
        <v>Science</v>
      </c>
      <c r="C117" s="142">
        <f t="shared" si="3"/>
        <v>2032359.8014753377</v>
      </c>
      <c r="D117" s="142">
        <f t="shared" si="3"/>
        <v>991740.28774589777</v>
      </c>
      <c r="E117" s="142">
        <f t="shared" si="3"/>
        <v>140557.95833333334</v>
      </c>
      <c r="F117" s="142">
        <f t="shared" si="3"/>
        <v>0</v>
      </c>
      <c r="G117" s="142">
        <f t="shared" si="3"/>
        <v>0</v>
      </c>
      <c r="H117" s="137">
        <f t="shared" si="4"/>
        <v>3164658.0475545689</v>
      </c>
    </row>
    <row r="118" spans="2:8">
      <c r="B118" s="128" t="str">
        <f>$B$34</f>
        <v>Fine Arts</v>
      </c>
      <c r="C118" s="142">
        <f t="shared" si="3"/>
        <v>932564.04778577667</v>
      </c>
      <c r="D118" s="142">
        <f t="shared" si="3"/>
        <v>413544.91670074116</v>
      </c>
      <c r="E118" s="142">
        <f t="shared" si="3"/>
        <v>0</v>
      </c>
      <c r="F118" s="142">
        <f t="shared" si="3"/>
        <v>0</v>
      </c>
      <c r="G118" s="142">
        <f t="shared" si="3"/>
        <v>0</v>
      </c>
      <c r="H118" s="137">
        <f t="shared" si="4"/>
        <v>1346108.9644865179</v>
      </c>
    </row>
    <row r="119" spans="2:8">
      <c r="B119" s="128" t="str">
        <f>$B$35</f>
        <v>Teacher Education</v>
      </c>
      <c r="C119" s="142">
        <f t="shared" si="3"/>
        <v>170445.24482420797</v>
      </c>
      <c r="D119" s="142">
        <f t="shared" si="3"/>
        <v>452327.02921716718</v>
      </c>
      <c r="E119" s="142">
        <f t="shared" si="3"/>
        <v>793406.05389507394</v>
      </c>
      <c r="F119" s="142">
        <f t="shared" si="3"/>
        <v>820711.95133603213</v>
      </c>
      <c r="G119" s="142">
        <f t="shared" si="3"/>
        <v>0</v>
      </c>
      <c r="H119" s="137">
        <f t="shared" si="4"/>
        <v>2236890.2792724813</v>
      </c>
    </row>
    <row r="120" spans="2:8">
      <c r="B120" s="128" t="str">
        <f>$B$36</f>
        <v>Agriculture</v>
      </c>
      <c r="C120" s="142">
        <f t="shared" si="3"/>
        <v>300184.31211897556</v>
      </c>
      <c r="D120" s="142">
        <f t="shared" si="3"/>
        <v>288105.13454769109</v>
      </c>
      <c r="E120" s="142">
        <f t="shared" si="3"/>
        <v>0</v>
      </c>
      <c r="F120" s="142">
        <f t="shared" si="3"/>
        <v>0</v>
      </c>
      <c r="G120" s="142">
        <f t="shared" si="3"/>
        <v>0</v>
      </c>
      <c r="H120" s="137">
        <f t="shared" si="4"/>
        <v>588289.44666666666</v>
      </c>
    </row>
    <row r="121" spans="2:8">
      <c r="B121" s="128" t="str">
        <f>$B$37</f>
        <v>Engineering</v>
      </c>
      <c r="C121" s="142">
        <f t="shared" si="3"/>
        <v>1988311.8475289675</v>
      </c>
      <c r="D121" s="142">
        <f t="shared" si="3"/>
        <v>2907093.3533918937</v>
      </c>
      <c r="E121" s="142">
        <f t="shared" si="3"/>
        <v>1725395.0634537654</v>
      </c>
      <c r="F121" s="142">
        <f t="shared" si="3"/>
        <v>648201.90084263089</v>
      </c>
      <c r="G121" s="142">
        <f t="shared" si="3"/>
        <v>0</v>
      </c>
      <c r="H121" s="137">
        <f t="shared" si="4"/>
        <v>7269002.165217258</v>
      </c>
    </row>
    <row r="122" spans="2:8">
      <c r="B122" s="128" t="str">
        <f>$B$38</f>
        <v>Home Economics</v>
      </c>
      <c r="C122" s="142">
        <f t="shared" si="3"/>
        <v>292552.21036089718</v>
      </c>
      <c r="D122" s="142">
        <f t="shared" si="3"/>
        <v>212279.08960823857</v>
      </c>
      <c r="E122" s="142">
        <f t="shared" si="3"/>
        <v>60630.508499999996</v>
      </c>
      <c r="F122" s="142">
        <f t="shared" si="3"/>
        <v>0</v>
      </c>
      <c r="G122" s="142">
        <f t="shared" si="3"/>
        <v>0</v>
      </c>
      <c r="H122" s="137">
        <f t="shared" si="4"/>
        <v>565461.80846913578</v>
      </c>
    </row>
    <row r="123" spans="2:8">
      <c r="B123" s="128" t="str">
        <f>$B$39</f>
        <v>Law</v>
      </c>
      <c r="C123" s="142">
        <f t="shared" si="3"/>
        <v>0</v>
      </c>
      <c r="D123" s="142">
        <f t="shared" si="3"/>
        <v>0</v>
      </c>
      <c r="E123" s="142">
        <f t="shared" si="3"/>
        <v>0</v>
      </c>
      <c r="F123" s="142">
        <f t="shared" si="3"/>
        <v>0</v>
      </c>
      <c r="G123" s="142">
        <f t="shared" si="3"/>
        <v>0</v>
      </c>
      <c r="H123" s="137">
        <f t="shared" si="4"/>
        <v>0</v>
      </c>
    </row>
    <row r="124" spans="2:8">
      <c r="B124" s="128" t="str">
        <f>$B$40</f>
        <v>Social Service</v>
      </c>
      <c r="C124" s="142">
        <f t="shared" si="3"/>
        <v>50838.545294470474</v>
      </c>
      <c r="D124" s="142">
        <f t="shared" si="3"/>
        <v>295268.1928007676</v>
      </c>
      <c r="E124" s="142">
        <f t="shared" si="3"/>
        <v>144770.09190476191</v>
      </c>
      <c r="F124" s="142">
        <f t="shared" si="3"/>
        <v>0</v>
      </c>
      <c r="G124" s="142">
        <f t="shared" si="3"/>
        <v>0</v>
      </c>
      <c r="H124" s="137">
        <f t="shared" si="4"/>
        <v>490876.83</v>
      </c>
    </row>
    <row r="125" spans="2:8">
      <c r="B125" s="128" t="str">
        <f>$B$41</f>
        <v>Library Science</v>
      </c>
      <c r="C125" s="142">
        <f t="shared" si="3"/>
        <v>0</v>
      </c>
      <c r="D125" s="142">
        <f t="shared" si="3"/>
        <v>0</v>
      </c>
      <c r="E125" s="142">
        <f t="shared" si="3"/>
        <v>0</v>
      </c>
      <c r="F125" s="142">
        <f t="shared" si="3"/>
        <v>0</v>
      </c>
      <c r="G125" s="142">
        <f t="shared" si="3"/>
        <v>0</v>
      </c>
      <c r="H125" s="137">
        <f t="shared" si="4"/>
        <v>0</v>
      </c>
    </row>
    <row r="126" spans="2:8">
      <c r="B126" s="128" t="str">
        <f>$B$42</f>
        <v>Veterinary Science</v>
      </c>
      <c r="C126" s="142">
        <f t="shared" si="3"/>
        <v>0</v>
      </c>
      <c r="D126" s="142">
        <f t="shared" si="3"/>
        <v>0</v>
      </c>
      <c r="E126" s="142">
        <f t="shared" si="3"/>
        <v>0</v>
      </c>
      <c r="F126" s="142">
        <f t="shared" si="3"/>
        <v>0</v>
      </c>
      <c r="G126" s="142">
        <f t="shared" si="3"/>
        <v>0</v>
      </c>
      <c r="H126" s="137">
        <f t="shared" si="4"/>
        <v>0</v>
      </c>
    </row>
    <row r="127" spans="2:8">
      <c r="B127" s="128" t="str">
        <f>$B$43</f>
        <v>Vocational Training</v>
      </c>
      <c r="C127" s="142">
        <f t="shared" si="3"/>
        <v>189959.01252688174</v>
      </c>
      <c r="D127" s="142">
        <f t="shared" si="3"/>
        <v>0</v>
      </c>
      <c r="E127" s="142">
        <f t="shared" si="3"/>
        <v>0</v>
      </c>
      <c r="F127" s="142">
        <f t="shared" si="3"/>
        <v>0</v>
      </c>
      <c r="G127" s="142">
        <f t="shared" si="3"/>
        <v>0</v>
      </c>
      <c r="H127" s="137">
        <f t="shared" si="4"/>
        <v>189959.01252688174</v>
      </c>
    </row>
    <row r="128" spans="2:8">
      <c r="B128" s="128" t="str">
        <f>$B$44</f>
        <v>Physical Training</v>
      </c>
      <c r="C128" s="142">
        <f t="shared" si="3"/>
        <v>0</v>
      </c>
      <c r="D128" s="142">
        <f t="shared" si="3"/>
        <v>0</v>
      </c>
      <c r="E128" s="142">
        <f t="shared" si="3"/>
        <v>0</v>
      </c>
      <c r="F128" s="142">
        <f t="shared" si="3"/>
        <v>0</v>
      </c>
      <c r="G128" s="142">
        <f t="shared" si="3"/>
        <v>0</v>
      </c>
      <c r="H128" s="137">
        <f t="shared" si="4"/>
        <v>0</v>
      </c>
    </row>
    <row r="129" spans="2:12">
      <c r="B129" s="128" t="str">
        <f>$B$45</f>
        <v>Health Services</v>
      </c>
      <c r="C129" s="142">
        <f t="shared" si="3"/>
        <v>282253.23821247951</v>
      </c>
      <c r="D129" s="142">
        <f t="shared" si="3"/>
        <v>512049.56198359869</v>
      </c>
      <c r="E129" s="142">
        <f t="shared" si="3"/>
        <v>148813.5959607843</v>
      </c>
      <c r="F129" s="142">
        <f t="shared" si="3"/>
        <v>0</v>
      </c>
      <c r="G129" s="142">
        <f t="shared" si="3"/>
        <v>0</v>
      </c>
      <c r="H129" s="137">
        <f t="shared" si="4"/>
        <v>943116.39615686238</v>
      </c>
    </row>
    <row r="130" spans="2:12">
      <c r="B130" s="128" t="str">
        <f>$B$46</f>
        <v>Pharmacy</v>
      </c>
      <c r="C130" s="142">
        <f t="shared" si="3"/>
        <v>0</v>
      </c>
      <c r="D130" s="142">
        <f t="shared" si="3"/>
        <v>0</v>
      </c>
      <c r="E130" s="142">
        <f t="shared" si="3"/>
        <v>0</v>
      </c>
      <c r="F130" s="142">
        <f t="shared" si="3"/>
        <v>0</v>
      </c>
      <c r="G130" s="142">
        <f t="shared" si="3"/>
        <v>0</v>
      </c>
      <c r="H130" s="137">
        <f t="shared" si="4"/>
        <v>0</v>
      </c>
    </row>
    <row r="131" spans="2:12">
      <c r="B131" s="128" t="str">
        <f>$B$47</f>
        <v>Business Administration</v>
      </c>
      <c r="C131" s="142">
        <f t="shared" si="3"/>
        <v>840946.87377907836</v>
      </c>
      <c r="D131" s="142">
        <f t="shared" si="3"/>
        <v>1394041.6913157976</v>
      </c>
      <c r="E131" s="142">
        <f t="shared" si="3"/>
        <v>520539.24403538997</v>
      </c>
      <c r="F131" s="142">
        <f t="shared" si="3"/>
        <v>0</v>
      </c>
      <c r="G131" s="142">
        <f t="shared" si="3"/>
        <v>0</v>
      </c>
      <c r="H131" s="137">
        <f t="shared" si="4"/>
        <v>2755527.8091302663</v>
      </c>
    </row>
    <row r="132" spans="2:12">
      <c r="B132" s="128" t="str">
        <f>$B$48</f>
        <v>Optometry</v>
      </c>
      <c r="C132" s="142">
        <f t="shared" ref="C132:G135" si="5">C107+C77</f>
        <v>0</v>
      </c>
      <c r="D132" s="142">
        <f t="shared" si="5"/>
        <v>0</v>
      </c>
      <c r="E132" s="142">
        <f t="shared" si="5"/>
        <v>0</v>
      </c>
      <c r="F132" s="142">
        <f t="shared" si="5"/>
        <v>0</v>
      </c>
      <c r="G132" s="142">
        <f t="shared" si="5"/>
        <v>0</v>
      </c>
      <c r="H132" s="137">
        <f t="shared" si="4"/>
        <v>0</v>
      </c>
    </row>
    <row r="133" spans="2:12">
      <c r="B133" s="128" t="str">
        <f>$B$49</f>
        <v>Teacher Ed-Practice Teaching</v>
      </c>
      <c r="C133" s="142">
        <f t="shared" si="5"/>
        <v>0</v>
      </c>
      <c r="D133" s="142">
        <f t="shared" si="5"/>
        <v>0</v>
      </c>
      <c r="E133" s="142">
        <f t="shared" si="5"/>
        <v>0</v>
      </c>
      <c r="F133" s="142">
        <f t="shared" si="5"/>
        <v>0</v>
      </c>
      <c r="G133" s="142">
        <f t="shared" si="5"/>
        <v>0</v>
      </c>
      <c r="H133" s="137">
        <f t="shared" si="4"/>
        <v>0</v>
      </c>
    </row>
    <row r="134" spans="2:12">
      <c r="B134" s="128" t="str">
        <f>$B$50</f>
        <v>Technology</v>
      </c>
      <c r="C134" s="142">
        <f t="shared" si="5"/>
        <v>206844.01147469197</v>
      </c>
      <c r="D134" s="142">
        <f t="shared" si="5"/>
        <v>258615.53852530805</v>
      </c>
      <c r="E134" s="142">
        <f t="shared" si="5"/>
        <v>11330.666666666666</v>
      </c>
      <c r="F134" s="142">
        <f t="shared" si="5"/>
        <v>0</v>
      </c>
      <c r="G134" s="142">
        <f t="shared" si="5"/>
        <v>0</v>
      </c>
      <c r="H134" s="137">
        <f t="shared" si="4"/>
        <v>476790.21666666673</v>
      </c>
    </row>
    <row r="135" spans="2:12">
      <c r="B135" s="128" t="str">
        <f>$B$51</f>
        <v>Nursing</v>
      </c>
      <c r="C135" s="142">
        <f t="shared" si="5"/>
        <v>62146.028533284058</v>
      </c>
      <c r="D135" s="142">
        <f t="shared" si="5"/>
        <v>2050029.6938909581</v>
      </c>
      <c r="E135" s="142">
        <f t="shared" si="5"/>
        <v>135034.44932388401</v>
      </c>
      <c r="F135" s="142">
        <f t="shared" si="5"/>
        <v>401701.48005942261</v>
      </c>
      <c r="G135" s="142">
        <f t="shared" si="5"/>
        <v>0</v>
      </c>
      <c r="H135" s="137">
        <f t="shared" si="4"/>
        <v>2648911.6518075489</v>
      </c>
    </row>
    <row r="136" spans="2:12">
      <c r="B136" s="131" t="str">
        <f>$B$52</f>
        <v>Totals</v>
      </c>
      <c r="C136" s="134">
        <f>SUM(C116:C135)</f>
        <v>13916999.23754685</v>
      </c>
      <c r="D136" s="134">
        <f>SUM(D116:D135)</f>
        <v>11245322.078513019</v>
      </c>
      <c r="E136" s="134">
        <f>SUM(E116:E135)</f>
        <v>4033346.2312845797</v>
      </c>
      <c r="F136" s="134">
        <f>SUM(F116:F135)</f>
        <v>2292861.9885478173</v>
      </c>
      <c r="G136" s="134">
        <f>SUM(G116:G135)</f>
        <v>0</v>
      </c>
      <c r="H136" s="134">
        <f t="shared" si="4"/>
        <v>31488529.535892267</v>
      </c>
    </row>
    <row r="137" spans="2:12">
      <c r="B137" s="330"/>
      <c r="C137" s="333"/>
      <c r="D137" s="333"/>
      <c r="E137" s="333"/>
      <c r="F137" s="333"/>
      <c r="G137" s="333"/>
      <c r="H137" s="334"/>
    </row>
    <row r="138" spans="2:12">
      <c r="B138" s="120" t="s">
        <v>4</v>
      </c>
      <c r="C138" s="327"/>
      <c r="D138" s="327"/>
      <c r="E138" s="327"/>
      <c r="F138" s="327"/>
      <c r="G138" s="327"/>
      <c r="H138" s="122">
        <f>H86-H81-H111</f>
        <v>42228202.464107737</v>
      </c>
    </row>
    <row r="139" spans="2:12" ht="152.25" customHeight="1" thickBot="1">
      <c r="B139" s="382" t="s">
        <v>887</v>
      </c>
      <c r="C139" s="382"/>
      <c r="D139" s="382"/>
      <c r="E139" s="382"/>
      <c r="F139" s="382"/>
      <c r="G139" s="382"/>
      <c r="H139" s="321"/>
    </row>
    <row r="140" spans="2:12" ht="36.75" customHeight="1" thickTop="1">
      <c r="B140" s="429" t="s">
        <v>889</v>
      </c>
      <c r="C140" s="404"/>
      <c r="D140" s="404"/>
      <c r="E140" s="404"/>
      <c r="F140" s="405"/>
      <c r="G140" s="335" t="s">
        <v>2</v>
      </c>
      <c r="H140" s="336">
        <v>1</v>
      </c>
      <c r="I140" s="396" t="str">
        <f>IF(H140+H141=1,"","Error, the two cells on the left must equal 100%")</f>
        <v/>
      </c>
      <c r="L140" s="290"/>
    </row>
    <row r="141" spans="2:12" ht="37.5" customHeight="1" thickBot="1">
      <c r="B141" s="406"/>
      <c r="C141" s="407"/>
      <c r="D141" s="407"/>
      <c r="E141" s="407"/>
      <c r="F141" s="408"/>
      <c r="G141" s="335" t="s">
        <v>3</v>
      </c>
      <c r="H141" s="337">
        <f>1-H140</f>
        <v>0</v>
      </c>
      <c r="I141" s="396"/>
    </row>
    <row r="142" spans="2:12" ht="42" thickBot="1">
      <c r="B142" s="338" t="s">
        <v>31</v>
      </c>
      <c r="C142" s="339" t="s">
        <v>25</v>
      </c>
      <c r="D142" s="339" t="s">
        <v>26</v>
      </c>
      <c r="E142" s="339" t="s">
        <v>27</v>
      </c>
      <c r="F142" s="339" t="s">
        <v>28</v>
      </c>
      <c r="G142" s="340" t="s">
        <v>29</v>
      </c>
      <c r="H142" s="341" t="s">
        <v>6</v>
      </c>
      <c r="I142" s="342" t="s">
        <v>7</v>
      </c>
    </row>
    <row r="143" spans="2:12">
      <c r="B143" s="128" t="str">
        <f>$B$32</f>
        <v>Liberal Arts</v>
      </c>
      <c r="C143" s="329">
        <f>Data!LN12</f>
        <v>1190596</v>
      </c>
      <c r="D143" s="329">
        <f>Data!MH12</f>
        <v>266504</v>
      </c>
      <c r="E143" s="329">
        <f>Data!NB12</f>
        <v>9407</v>
      </c>
      <c r="F143" s="329">
        <f>Data!NV12</f>
        <v>11259</v>
      </c>
      <c r="G143" s="329">
        <f>Data!OP12</f>
        <v>0</v>
      </c>
      <c r="H143" s="343">
        <f>Data!PJ12</f>
        <v>5556498</v>
      </c>
      <c r="I143" s="344">
        <f t="shared" ref="I143:I162" si="6">SUM(C143:H143)</f>
        <v>7034264</v>
      </c>
    </row>
    <row r="144" spans="2:12">
      <c r="B144" s="128" t="str">
        <f>$B$33</f>
        <v>Science</v>
      </c>
      <c r="C144" s="329">
        <f>Data!LO12</f>
        <v>0</v>
      </c>
      <c r="D144" s="329">
        <f>Data!MI12</f>
        <v>0</v>
      </c>
      <c r="E144" s="329">
        <f>Data!NC12</f>
        <v>2444</v>
      </c>
      <c r="F144" s="329">
        <f>Data!NW12</f>
        <v>0</v>
      </c>
      <c r="G144" s="329">
        <f>Data!OQ12</f>
        <v>0</v>
      </c>
      <c r="H144" s="343">
        <f>Data!PK12</f>
        <v>3432199</v>
      </c>
      <c r="I144" s="344">
        <f t="shared" si="6"/>
        <v>3434643</v>
      </c>
    </row>
    <row r="145" spans="2:9">
      <c r="B145" s="128" t="str">
        <f>$B$34</f>
        <v>Fine Arts</v>
      </c>
      <c r="C145" s="329">
        <f>Data!LP12</f>
        <v>0</v>
      </c>
      <c r="D145" s="329">
        <f>Data!MJ12</f>
        <v>0</v>
      </c>
      <c r="E145" s="329">
        <f>Data!ND12</f>
        <v>0</v>
      </c>
      <c r="F145" s="329">
        <f>Data!NX12</f>
        <v>0</v>
      </c>
      <c r="G145" s="329">
        <f>Data!OR12</f>
        <v>0</v>
      </c>
      <c r="H145" s="343">
        <f>Data!PL12</f>
        <v>1200211</v>
      </c>
      <c r="I145" s="344">
        <f t="shared" si="6"/>
        <v>1200211</v>
      </c>
    </row>
    <row r="146" spans="2:9">
      <c r="B146" s="128" t="str">
        <f>$B$35</f>
        <v>Teacher Education</v>
      </c>
      <c r="C146" s="329">
        <f>Data!LQ12</f>
        <v>0</v>
      </c>
      <c r="D146" s="329">
        <f>Data!MK12</f>
        <v>0</v>
      </c>
      <c r="E146" s="329">
        <f>Data!NE12</f>
        <v>12401</v>
      </c>
      <c r="F146" s="329">
        <f>Data!NY12</f>
        <v>12830</v>
      </c>
      <c r="G146" s="329">
        <f>Data!OS12</f>
        <v>0</v>
      </c>
      <c r="H146" s="343">
        <f>Data!PN12</f>
        <v>1214968</v>
      </c>
      <c r="I146" s="344">
        <f t="shared" si="6"/>
        <v>1240199</v>
      </c>
    </row>
    <row r="147" spans="2:9">
      <c r="B147" s="128" t="str">
        <f>$B$36</f>
        <v>Agriculture</v>
      </c>
      <c r="C147" s="329">
        <f>Data!LR12</f>
        <v>0</v>
      </c>
      <c r="D147" s="329">
        <f>Data!ML12</f>
        <v>0</v>
      </c>
      <c r="E147" s="329">
        <f>Data!NF12</f>
        <v>0</v>
      </c>
      <c r="F147" s="329">
        <f>Data!NZ12</f>
        <v>0</v>
      </c>
      <c r="G147" s="329">
        <f>Data!OT12</f>
        <v>0</v>
      </c>
      <c r="H147" s="343">
        <f>Data!PM12</f>
        <v>14899739</v>
      </c>
      <c r="I147" s="344">
        <f t="shared" si="6"/>
        <v>14899739</v>
      </c>
    </row>
    <row r="148" spans="2:9">
      <c r="B148" s="128" t="str">
        <f>$B$37</f>
        <v>Engineering</v>
      </c>
      <c r="C148" s="329">
        <f>Data!LS12</f>
        <v>721</v>
      </c>
      <c r="D148" s="329">
        <f>Data!MM12</f>
        <v>1054</v>
      </c>
      <c r="E148" s="329">
        <f>Data!NG12</f>
        <v>50532</v>
      </c>
      <c r="F148" s="329">
        <f>Data!OA12</f>
        <v>18985</v>
      </c>
      <c r="G148" s="329">
        <f>Data!OU12</f>
        <v>0</v>
      </c>
      <c r="H148" s="343">
        <f>Data!PO12</f>
        <v>8239895</v>
      </c>
      <c r="I148" s="344">
        <f t="shared" si="6"/>
        <v>8311187</v>
      </c>
    </row>
    <row r="149" spans="2:9">
      <c r="B149" s="128" t="str">
        <f>$B$38</f>
        <v>Home Economics</v>
      </c>
      <c r="C149" s="329">
        <f>Data!LT12</f>
        <v>0</v>
      </c>
      <c r="D149" s="329">
        <f>Data!MN12</f>
        <v>0</v>
      </c>
      <c r="E149" s="329">
        <f>Data!NH12</f>
        <v>0</v>
      </c>
      <c r="F149" s="329">
        <f>Data!OB12</f>
        <v>0</v>
      </c>
      <c r="G149" s="329">
        <f>Data!OV12</f>
        <v>0</v>
      </c>
      <c r="H149" s="343">
        <f>Data!PP12</f>
        <v>0</v>
      </c>
      <c r="I149" s="344">
        <f t="shared" si="6"/>
        <v>0</v>
      </c>
    </row>
    <row r="150" spans="2:9">
      <c r="B150" s="128" t="str">
        <f>$B$39</f>
        <v>Law</v>
      </c>
      <c r="C150" s="329">
        <f>Data!LU12</f>
        <v>0</v>
      </c>
      <c r="D150" s="329">
        <f>Data!MO12</f>
        <v>0</v>
      </c>
      <c r="E150" s="329">
        <f>Data!NI12</f>
        <v>0</v>
      </c>
      <c r="F150" s="329">
        <f>Data!OC12</f>
        <v>0</v>
      </c>
      <c r="G150" s="329">
        <f>Data!OW12</f>
        <v>0</v>
      </c>
      <c r="H150" s="343">
        <f>Data!PQ12</f>
        <v>0</v>
      </c>
      <c r="I150" s="344">
        <f t="shared" si="6"/>
        <v>0</v>
      </c>
    </row>
    <row r="151" spans="2:9">
      <c r="B151" s="128" t="str">
        <f>$B$40</f>
        <v>Social Service</v>
      </c>
      <c r="C151" s="329">
        <f>Data!LV12</f>
        <v>0</v>
      </c>
      <c r="D151" s="329">
        <f>Data!MP12</f>
        <v>0</v>
      </c>
      <c r="E151" s="329">
        <f>Data!NJ12</f>
        <v>12000</v>
      </c>
      <c r="F151" s="329">
        <f>Data!OD12</f>
        <v>0</v>
      </c>
      <c r="G151" s="329">
        <f>Data!OX12</f>
        <v>0</v>
      </c>
      <c r="H151" s="343">
        <f>Data!PR12</f>
        <v>163972</v>
      </c>
      <c r="I151" s="344">
        <f t="shared" si="6"/>
        <v>175972</v>
      </c>
    </row>
    <row r="152" spans="2:9">
      <c r="B152" s="128" t="str">
        <f>$B$41</f>
        <v>Library Science</v>
      </c>
      <c r="C152" s="329">
        <f>Data!LW12</f>
        <v>0</v>
      </c>
      <c r="D152" s="329">
        <f>Data!MQ12</f>
        <v>0</v>
      </c>
      <c r="E152" s="329">
        <f>Data!NK12</f>
        <v>0</v>
      </c>
      <c r="F152" s="329">
        <f>Data!OE12</f>
        <v>0</v>
      </c>
      <c r="G152" s="329">
        <f>Data!OY12</f>
        <v>0</v>
      </c>
      <c r="H152" s="343">
        <f>Data!PS12</f>
        <v>0</v>
      </c>
      <c r="I152" s="344">
        <f t="shared" si="6"/>
        <v>0</v>
      </c>
    </row>
    <row r="153" spans="2:9">
      <c r="B153" s="128" t="str">
        <f>$B$42</f>
        <v>Veterinary Science</v>
      </c>
      <c r="C153" s="329">
        <f>Data!LX12</f>
        <v>0</v>
      </c>
      <c r="D153" s="329">
        <f>Data!MR12</f>
        <v>0</v>
      </c>
      <c r="E153" s="329">
        <f>Data!NL12</f>
        <v>0</v>
      </c>
      <c r="F153" s="329">
        <f>Data!OF12</f>
        <v>0</v>
      </c>
      <c r="G153" s="329">
        <f>Data!OZ12</f>
        <v>0</v>
      </c>
      <c r="H153" s="343">
        <f>Data!PT12</f>
        <v>0</v>
      </c>
      <c r="I153" s="344">
        <f t="shared" si="6"/>
        <v>0</v>
      </c>
    </row>
    <row r="154" spans="2:9">
      <c r="B154" s="128" t="str">
        <f>$B$43</f>
        <v>Vocational Training</v>
      </c>
      <c r="C154" s="329">
        <f>Data!LY12</f>
        <v>0</v>
      </c>
      <c r="D154" s="329">
        <f>Data!MS12</f>
        <v>0</v>
      </c>
      <c r="E154" s="329">
        <f>Data!NM12</f>
        <v>0</v>
      </c>
      <c r="F154" s="329">
        <f>Data!OG12</f>
        <v>0</v>
      </c>
      <c r="G154" s="329">
        <f>Data!PA12</f>
        <v>0</v>
      </c>
      <c r="H154" s="343">
        <f>Data!PU12</f>
        <v>0</v>
      </c>
      <c r="I154" s="344">
        <f t="shared" si="6"/>
        <v>0</v>
      </c>
    </row>
    <row r="155" spans="2:9">
      <c r="B155" s="128" t="str">
        <f>$B$44</f>
        <v>Physical Training</v>
      </c>
      <c r="C155" s="329">
        <f>Data!LZ12</f>
        <v>0</v>
      </c>
      <c r="D155" s="329">
        <f>Data!MT12</f>
        <v>0</v>
      </c>
      <c r="E155" s="329">
        <f>Data!NN12</f>
        <v>0</v>
      </c>
      <c r="F155" s="329">
        <f>Data!OH12</f>
        <v>0</v>
      </c>
      <c r="G155" s="329">
        <f>Data!PB12</f>
        <v>0</v>
      </c>
      <c r="H155" s="343">
        <f>Data!PV12</f>
        <v>0</v>
      </c>
      <c r="I155" s="344">
        <f t="shared" si="6"/>
        <v>0</v>
      </c>
    </row>
    <row r="156" spans="2:9">
      <c r="B156" s="128" t="str">
        <f>$B$45</f>
        <v>Health Services</v>
      </c>
      <c r="C156" s="329">
        <f>Data!MA12</f>
        <v>0</v>
      </c>
      <c r="D156" s="329">
        <f>Data!MU12</f>
        <v>0</v>
      </c>
      <c r="E156" s="329">
        <f>Data!NO12</f>
        <v>0</v>
      </c>
      <c r="F156" s="329">
        <f>Data!OI12</f>
        <v>0</v>
      </c>
      <c r="G156" s="329">
        <f>Data!PC12</f>
        <v>0</v>
      </c>
      <c r="H156" s="343">
        <f>Data!PW12</f>
        <v>338543</v>
      </c>
      <c r="I156" s="344">
        <f t="shared" si="6"/>
        <v>338543</v>
      </c>
    </row>
    <row r="157" spans="2:9">
      <c r="B157" s="128" t="str">
        <f>$B$46</f>
        <v>Pharmacy</v>
      </c>
      <c r="C157" s="329">
        <f>Data!MB12</f>
        <v>0</v>
      </c>
      <c r="D157" s="329">
        <f>Data!MV12</f>
        <v>0</v>
      </c>
      <c r="E157" s="329">
        <f>Data!NP12</f>
        <v>0</v>
      </c>
      <c r="F157" s="329">
        <f>Data!OJ12</f>
        <v>0</v>
      </c>
      <c r="G157" s="329">
        <f>Data!PD12</f>
        <v>0</v>
      </c>
      <c r="H157" s="343">
        <f>Data!PX12</f>
        <v>0</v>
      </c>
      <c r="I157" s="344">
        <f t="shared" si="6"/>
        <v>0</v>
      </c>
    </row>
    <row r="158" spans="2:9">
      <c r="B158" s="128" t="str">
        <f>$B$47</f>
        <v>Business Administration</v>
      </c>
      <c r="C158" s="329">
        <f>Data!MC12</f>
        <v>0</v>
      </c>
      <c r="D158" s="329">
        <f>Data!MW12</f>
        <v>0</v>
      </c>
      <c r="E158" s="329">
        <f>Data!NQ12</f>
        <v>516236</v>
      </c>
      <c r="F158" s="329">
        <f>Data!OK12</f>
        <v>0</v>
      </c>
      <c r="G158" s="329">
        <f>Data!PE12</f>
        <v>0</v>
      </c>
      <c r="H158" s="343">
        <f>Data!PY12</f>
        <v>1538709</v>
      </c>
      <c r="I158" s="344">
        <f t="shared" si="6"/>
        <v>2054945</v>
      </c>
    </row>
    <row r="159" spans="2:9">
      <c r="B159" s="128" t="str">
        <f>$B$48</f>
        <v>Optometry</v>
      </c>
      <c r="C159" s="329">
        <f>Data!MD12</f>
        <v>0</v>
      </c>
      <c r="D159" s="329">
        <f>Data!MX12</f>
        <v>0</v>
      </c>
      <c r="E159" s="329">
        <f>Data!NR12</f>
        <v>0</v>
      </c>
      <c r="F159" s="329">
        <f>Data!OL12</f>
        <v>0</v>
      </c>
      <c r="G159" s="329">
        <f>Data!PF12</f>
        <v>0</v>
      </c>
      <c r="H159" s="343">
        <f>Data!PZ12</f>
        <v>0</v>
      </c>
      <c r="I159" s="344">
        <f t="shared" si="6"/>
        <v>0</v>
      </c>
    </row>
    <row r="160" spans="2:9">
      <c r="B160" s="128" t="str">
        <f>$B$49</f>
        <v>Teacher Ed-Practice Teaching</v>
      </c>
      <c r="C160" s="329">
        <f>Data!ME12</f>
        <v>0</v>
      </c>
      <c r="D160" s="329">
        <f>Data!MY12</f>
        <v>442286</v>
      </c>
      <c r="E160" s="329">
        <f>Data!NS12</f>
        <v>0</v>
      </c>
      <c r="F160" s="329">
        <f>Data!OM12</f>
        <v>0</v>
      </c>
      <c r="G160" s="329">
        <f>Data!PG12</f>
        <v>0</v>
      </c>
      <c r="H160" s="343">
        <f>Data!QA12</f>
        <v>0</v>
      </c>
      <c r="I160" s="344">
        <f t="shared" si="6"/>
        <v>442286</v>
      </c>
    </row>
    <row r="161" spans="2:10">
      <c r="B161" s="128" t="str">
        <f>$B$50</f>
        <v>Technology</v>
      </c>
      <c r="C161" s="329">
        <f>Data!MF12</f>
        <v>0</v>
      </c>
      <c r="D161" s="329">
        <f>Data!MZ12</f>
        <v>0</v>
      </c>
      <c r="E161" s="329">
        <f>Data!NT12</f>
        <v>0</v>
      </c>
      <c r="F161" s="329">
        <f>Data!ON12</f>
        <v>0</v>
      </c>
      <c r="G161" s="329">
        <f>Data!PH12</f>
        <v>0</v>
      </c>
      <c r="H161" s="343">
        <f>Data!QB12</f>
        <v>159020</v>
      </c>
      <c r="I161" s="344">
        <f t="shared" si="6"/>
        <v>159020</v>
      </c>
    </row>
    <row r="162" spans="2:10">
      <c r="B162" s="128" t="str">
        <f>$B$51</f>
        <v>Nursing</v>
      </c>
      <c r="C162" s="329">
        <f>Data!MG12</f>
        <v>0</v>
      </c>
      <c r="D162" s="329">
        <f>Data!NA12</f>
        <v>0</v>
      </c>
      <c r="E162" s="329">
        <f>Data!NU12</f>
        <v>41860</v>
      </c>
      <c r="F162" s="329">
        <f>Data!OO12</f>
        <v>124515</v>
      </c>
      <c r="G162" s="329">
        <f>Data!PI12</f>
        <v>0</v>
      </c>
      <c r="H162" s="343">
        <f>Data!QC12</f>
        <v>2770818</v>
      </c>
      <c r="I162" s="344">
        <f t="shared" si="6"/>
        <v>2937193</v>
      </c>
    </row>
    <row r="163" spans="2:10" ht="14.4" thickBot="1">
      <c r="B163" s="131" t="str">
        <f>$B$52</f>
        <v>Totals</v>
      </c>
      <c r="C163" s="134">
        <f t="shared" ref="C163:H163" si="7">SUM(C143:C162)</f>
        <v>1191317</v>
      </c>
      <c r="D163" s="134">
        <f t="shared" si="7"/>
        <v>709844</v>
      </c>
      <c r="E163" s="134">
        <f t="shared" si="7"/>
        <v>644880</v>
      </c>
      <c r="F163" s="134">
        <f t="shared" si="7"/>
        <v>167589</v>
      </c>
      <c r="G163" s="135">
        <f t="shared" si="7"/>
        <v>0</v>
      </c>
      <c r="H163" s="345">
        <f t="shared" si="7"/>
        <v>39514572</v>
      </c>
      <c r="I163" s="344">
        <f>SUM(I143:I162)</f>
        <v>42228202</v>
      </c>
    </row>
    <row r="164" spans="2:10" ht="14.4" thickTop="1">
      <c r="B164" s="144"/>
      <c r="C164" s="331"/>
      <c r="D164" s="331"/>
      <c r="E164" s="331"/>
      <c r="F164" s="331"/>
      <c r="G164" s="331"/>
      <c r="H164" s="346"/>
      <c r="I164" s="347"/>
    </row>
    <row r="165" spans="2:10">
      <c r="B165" s="387" t="s">
        <v>63</v>
      </c>
      <c r="C165" s="387"/>
      <c r="D165" s="387"/>
      <c r="E165" s="387"/>
      <c r="F165" s="387"/>
      <c r="G165" s="387"/>
      <c r="H165" s="348"/>
      <c r="I165" s="348"/>
    </row>
    <row r="166" spans="2:10" ht="43.5" customHeight="1" thickBot="1">
      <c r="B166" s="394" t="s">
        <v>40</v>
      </c>
      <c r="C166" s="394"/>
      <c r="D166" s="394"/>
      <c r="E166" s="394"/>
      <c r="F166" s="394"/>
      <c r="G166" s="394"/>
      <c r="H166" s="328"/>
    </row>
    <row r="167" spans="2:10" ht="14.4" thickBot="1">
      <c r="B167" s="124" t="s">
        <v>31</v>
      </c>
      <c r="C167" s="125" t="s">
        <v>25</v>
      </c>
      <c r="D167" s="125" t="s">
        <v>26</v>
      </c>
      <c r="E167" s="125" t="s">
        <v>27</v>
      </c>
      <c r="F167" s="125" t="s">
        <v>28</v>
      </c>
      <c r="G167" s="125" t="s">
        <v>29</v>
      </c>
      <c r="H167" s="126" t="s">
        <v>1</v>
      </c>
    </row>
    <row r="168" spans="2:10">
      <c r="B168" s="128" t="str">
        <f>$B$32</f>
        <v>Liberal Arts</v>
      </c>
      <c r="C168" s="323">
        <f t="shared" ref="C168:G183" si="8">C143+$H$140*IF($H116=0,0,$H143*C116/$H116)+IF($H32=0,0,$H$141*$H143*C32/$H32)</f>
        <v>5331420.2973479759</v>
      </c>
      <c r="D168" s="323">
        <f t="shared" si="8"/>
        <v>1193472.698626528</v>
      </c>
      <c r="E168" s="323">
        <f t="shared" si="8"/>
        <v>231888.30064477795</v>
      </c>
      <c r="F168" s="323">
        <f t="shared" si="8"/>
        <v>277482.70338071813</v>
      </c>
      <c r="G168" s="323">
        <f t="shared" si="8"/>
        <v>0</v>
      </c>
      <c r="H168" s="134">
        <f t="shared" ref="H168:H188" si="9">SUM(C168:G168)</f>
        <v>7034263.9999999991</v>
      </c>
      <c r="I168" s="349"/>
      <c r="J168" s="290"/>
    </row>
    <row r="169" spans="2:10">
      <c r="B169" s="128" t="str">
        <f>$B$33</f>
        <v>Science</v>
      </c>
      <c r="C169" s="142">
        <f t="shared" si="8"/>
        <v>2204175.9878777466</v>
      </c>
      <c r="D169" s="142">
        <f t="shared" si="8"/>
        <v>1075582.2501870131</v>
      </c>
      <c r="E169" s="142">
        <f t="shared" si="8"/>
        <v>154884.7619352403</v>
      </c>
      <c r="F169" s="142">
        <f t="shared" si="8"/>
        <v>0</v>
      </c>
      <c r="G169" s="142">
        <f t="shared" si="8"/>
        <v>0</v>
      </c>
      <c r="H169" s="137">
        <f t="shared" si="9"/>
        <v>3434642.9999999995</v>
      </c>
      <c r="I169" s="349"/>
      <c r="J169" s="290"/>
    </row>
    <row r="170" spans="2:10">
      <c r="B170" s="128" t="str">
        <f>$B$34</f>
        <v>Fine Arts</v>
      </c>
      <c r="C170" s="142">
        <f t="shared" si="8"/>
        <v>831488.13200569479</v>
      </c>
      <c r="D170" s="142">
        <f t="shared" si="8"/>
        <v>368722.86799430521</v>
      </c>
      <c r="E170" s="142">
        <f t="shared" si="8"/>
        <v>0</v>
      </c>
      <c r="F170" s="142">
        <f t="shared" si="8"/>
        <v>0</v>
      </c>
      <c r="G170" s="142">
        <f t="shared" si="8"/>
        <v>0</v>
      </c>
      <c r="H170" s="137">
        <f t="shared" si="9"/>
        <v>1200211</v>
      </c>
      <c r="I170" s="349"/>
      <c r="J170" s="290"/>
    </row>
    <row r="171" spans="2:10">
      <c r="B171" s="128" t="str">
        <f>$B$35</f>
        <v>Teacher Education</v>
      </c>
      <c r="C171" s="142">
        <f t="shared" si="8"/>
        <v>92577.414338324234</v>
      </c>
      <c r="D171" s="142">
        <f t="shared" si="8"/>
        <v>245681.63719351543</v>
      </c>
      <c r="E171" s="142">
        <f t="shared" si="8"/>
        <v>443339.86875949329</v>
      </c>
      <c r="F171" s="142">
        <f t="shared" si="8"/>
        <v>458600.07970866695</v>
      </c>
      <c r="G171" s="142">
        <f t="shared" si="8"/>
        <v>0</v>
      </c>
      <c r="H171" s="137">
        <f t="shared" si="9"/>
        <v>1240199</v>
      </c>
      <c r="I171" s="349"/>
      <c r="J171" s="290"/>
    </row>
    <row r="172" spans="2:10">
      <c r="B172" s="128" t="str">
        <f>$B$36</f>
        <v>Agriculture</v>
      </c>
      <c r="C172" s="142">
        <f t="shared" si="8"/>
        <v>7602835.5222247448</v>
      </c>
      <c r="D172" s="142">
        <f t="shared" si="8"/>
        <v>7296903.4777752552</v>
      </c>
      <c r="E172" s="142">
        <f t="shared" si="8"/>
        <v>0</v>
      </c>
      <c r="F172" s="142">
        <f t="shared" si="8"/>
        <v>0</v>
      </c>
      <c r="G172" s="142">
        <f t="shared" si="8"/>
        <v>0</v>
      </c>
      <c r="H172" s="137">
        <f t="shared" si="9"/>
        <v>14899739</v>
      </c>
      <c r="I172" s="349"/>
      <c r="J172" s="290"/>
    </row>
    <row r="173" spans="2:10">
      <c r="B173" s="128" t="str">
        <f>$B$37</f>
        <v>Engineering</v>
      </c>
      <c r="C173" s="142">
        <f t="shared" si="8"/>
        <v>2254604.0610466637</v>
      </c>
      <c r="D173" s="142">
        <f t="shared" si="8"/>
        <v>3296436.7007741919</v>
      </c>
      <c r="E173" s="142">
        <f t="shared" si="8"/>
        <v>2006381.4870736415</v>
      </c>
      <c r="F173" s="142">
        <f t="shared" si="8"/>
        <v>753764.75110550178</v>
      </c>
      <c r="G173" s="142">
        <f t="shared" si="8"/>
        <v>0</v>
      </c>
      <c r="H173" s="137">
        <f t="shared" si="9"/>
        <v>8311186.9999999981</v>
      </c>
      <c r="I173" s="349"/>
      <c r="J173" s="290"/>
    </row>
    <row r="174" spans="2:10">
      <c r="B174" s="128" t="str">
        <f>$B$38</f>
        <v>Home Economics</v>
      </c>
      <c r="C174" s="142">
        <f t="shared" si="8"/>
        <v>0</v>
      </c>
      <c r="D174" s="142">
        <f t="shared" si="8"/>
        <v>0</v>
      </c>
      <c r="E174" s="142">
        <f t="shared" si="8"/>
        <v>0</v>
      </c>
      <c r="F174" s="142">
        <f t="shared" si="8"/>
        <v>0</v>
      </c>
      <c r="G174" s="142">
        <f t="shared" si="8"/>
        <v>0</v>
      </c>
      <c r="H174" s="137">
        <f t="shared" si="9"/>
        <v>0</v>
      </c>
      <c r="I174" s="349"/>
      <c r="J174" s="290"/>
    </row>
    <row r="175" spans="2:10">
      <c r="B175" s="128" t="str">
        <f>$B$39</f>
        <v>Law</v>
      </c>
      <c r="C175" s="142">
        <f t="shared" si="8"/>
        <v>0</v>
      </c>
      <c r="D175" s="142">
        <f t="shared" si="8"/>
        <v>0</v>
      </c>
      <c r="E175" s="142">
        <f t="shared" si="8"/>
        <v>0</v>
      </c>
      <c r="F175" s="142">
        <f t="shared" si="8"/>
        <v>0</v>
      </c>
      <c r="G175" s="142">
        <f t="shared" si="8"/>
        <v>0</v>
      </c>
      <c r="H175" s="137">
        <f t="shared" si="9"/>
        <v>0</v>
      </c>
      <c r="I175" s="349"/>
      <c r="J175" s="290"/>
    </row>
    <row r="176" spans="2:10">
      <c r="B176" s="128" t="str">
        <f>$B$40</f>
        <v>Social Service</v>
      </c>
      <c r="C176" s="142">
        <f t="shared" si="8"/>
        <v>16982.056270663485</v>
      </c>
      <c r="D176" s="142">
        <f t="shared" si="8"/>
        <v>98631.088596965288</v>
      </c>
      <c r="E176" s="142">
        <f t="shared" si="8"/>
        <v>60358.855132371231</v>
      </c>
      <c r="F176" s="142">
        <f t="shared" si="8"/>
        <v>0</v>
      </c>
      <c r="G176" s="142">
        <f t="shared" si="8"/>
        <v>0</v>
      </c>
      <c r="H176" s="137">
        <f t="shared" si="9"/>
        <v>175972</v>
      </c>
      <c r="I176" s="349"/>
      <c r="J176" s="290"/>
    </row>
    <row r="177" spans="2:10">
      <c r="B177" s="128" t="str">
        <f>$B$41</f>
        <v>Library Science</v>
      </c>
      <c r="C177" s="142">
        <f t="shared" si="8"/>
        <v>0</v>
      </c>
      <c r="D177" s="142">
        <f t="shared" si="8"/>
        <v>0</v>
      </c>
      <c r="E177" s="142">
        <f t="shared" si="8"/>
        <v>0</v>
      </c>
      <c r="F177" s="142">
        <f t="shared" si="8"/>
        <v>0</v>
      </c>
      <c r="G177" s="142">
        <f t="shared" si="8"/>
        <v>0</v>
      </c>
      <c r="H177" s="137">
        <f t="shared" si="9"/>
        <v>0</v>
      </c>
      <c r="I177" s="349"/>
      <c r="J177" s="290"/>
    </row>
    <row r="178" spans="2:10">
      <c r="B178" s="128" t="str">
        <f>$B$42</f>
        <v>Veterinary Science</v>
      </c>
      <c r="C178" s="142">
        <f t="shared" si="8"/>
        <v>0</v>
      </c>
      <c r="D178" s="142">
        <f t="shared" si="8"/>
        <v>0</v>
      </c>
      <c r="E178" s="142">
        <f t="shared" si="8"/>
        <v>0</v>
      </c>
      <c r="F178" s="142">
        <f t="shared" si="8"/>
        <v>0</v>
      </c>
      <c r="G178" s="142">
        <f t="shared" si="8"/>
        <v>0</v>
      </c>
      <c r="H178" s="137">
        <f t="shared" si="9"/>
        <v>0</v>
      </c>
      <c r="I178" s="349"/>
      <c r="J178" s="290"/>
    </row>
    <row r="179" spans="2:10">
      <c r="B179" s="128" t="str">
        <f>$B$43</f>
        <v>Vocational Training</v>
      </c>
      <c r="C179" s="142">
        <f t="shared" si="8"/>
        <v>0</v>
      </c>
      <c r="D179" s="142">
        <f t="shared" si="8"/>
        <v>0</v>
      </c>
      <c r="E179" s="142">
        <f t="shared" si="8"/>
        <v>0</v>
      </c>
      <c r="F179" s="142">
        <f t="shared" si="8"/>
        <v>0</v>
      </c>
      <c r="G179" s="142">
        <f t="shared" si="8"/>
        <v>0</v>
      </c>
      <c r="H179" s="137">
        <f t="shared" si="9"/>
        <v>0</v>
      </c>
      <c r="I179" s="349"/>
      <c r="J179" s="290"/>
    </row>
    <row r="180" spans="2:10">
      <c r="B180" s="128" t="str">
        <f>$B$44</f>
        <v>Physical Training</v>
      </c>
      <c r="C180" s="142">
        <f t="shared" si="8"/>
        <v>0</v>
      </c>
      <c r="D180" s="142">
        <f t="shared" si="8"/>
        <v>0</v>
      </c>
      <c r="E180" s="142">
        <f t="shared" si="8"/>
        <v>0</v>
      </c>
      <c r="F180" s="142">
        <f t="shared" si="8"/>
        <v>0</v>
      </c>
      <c r="G180" s="142">
        <f t="shared" si="8"/>
        <v>0</v>
      </c>
      <c r="H180" s="137">
        <f t="shared" si="9"/>
        <v>0</v>
      </c>
      <c r="I180" s="349"/>
      <c r="J180" s="290"/>
    </row>
    <row r="181" spans="2:10">
      <c r="B181" s="128" t="str">
        <f>$B$45</f>
        <v>Health Services</v>
      </c>
      <c r="C181" s="142">
        <f t="shared" si="8"/>
        <v>101318.20251831826</v>
      </c>
      <c r="D181" s="142">
        <f t="shared" si="8"/>
        <v>183806.36321137732</v>
      </c>
      <c r="E181" s="142">
        <f t="shared" si="8"/>
        <v>53418.434270304482</v>
      </c>
      <c r="F181" s="142">
        <f t="shared" si="8"/>
        <v>0</v>
      </c>
      <c r="G181" s="142">
        <f t="shared" si="8"/>
        <v>0</v>
      </c>
      <c r="H181" s="137">
        <f t="shared" si="9"/>
        <v>338543.00000000012</v>
      </c>
      <c r="I181" s="349"/>
      <c r="J181" s="290"/>
    </row>
    <row r="182" spans="2:10">
      <c r="B182" s="128" t="str">
        <f>$B$46</f>
        <v>Pharmacy</v>
      </c>
      <c r="C182" s="142">
        <f t="shared" si="8"/>
        <v>0</v>
      </c>
      <c r="D182" s="142">
        <f t="shared" si="8"/>
        <v>0</v>
      </c>
      <c r="E182" s="142">
        <f t="shared" si="8"/>
        <v>0</v>
      </c>
      <c r="F182" s="142">
        <f t="shared" si="8"/>
        <v>0</v>
      </c>
      <c r="G182" s="142">
        <f t="shared" si="8"/>
        <v>0</v>
      </c>
      <c r="H182" s="137">
        <f t="shared" si="9"/>
        <v>0</v>
      </c>
      <c r="I182" s="349"/>
      <c r="J182" s="290"/>
    </row>
    <row r="183" spans="2:10">
      <c r="B183" s="128" t="str">
        <f>$B$47</f>
        <v>Business Administration</v>
      </c>
      <c r="C183" s="142">
        <f t="shared" si="8"/>
        <v>469591.53121889615</v>
      </c>
      <c r="D183" s="142">
        <f t="shared" si="8"/>
        <v>778444.14768576727</v>
      </c>
      <c r="E183" s="142">
        <f t="shared" si="8"/>
        <v>806909.32109533646</v>
      </c>
      <c r="F183" s="142">
        <f t="shared" si="8"/>
        <v>0</v>
      </c>
      <c r="G183" s="142">
        <f t="shared" si="8"/>
        <v>0</v>
      </c>
      <c r="H183" s="137">
        <f t="shared" si="9"/>
        <v>2054944.9999999998</v>
      </c>
      <c r="I183" s="349"/>
      <c r="J183" s="290"/>
    </row>
    <row r="184" spans="2:10">
      <c r="B184" s="128" t="str">
        <f>$B$48</f>
        <v>Optometry</v>
      </c>
      <c r="C184" s="142">
        <f t="shared" ref="C184:G187" si="10">C159+$H$140*IF($H132=0,0,$H159*C132/$H132)+IF($H48=0,0,$H$141*$H159*C48/$H48)</f>
        <v>0</v>
      </c>
      <c r="D184" s="142">
        <f t="shared" si="10"/>
        <v>0</v>
      </c>
      <c r="E184" s="142">
        <f t="shared" si="10"/>
        <v>0</v>
      </c>
      <c r="F184" s="142">
        <f t="shared" si="10"/>
        <v>0</v>
      </c>
      <c r="G184" s="142">
        <f t="shared" si="10"/>
        <v>0</v>
      </c>
      <c r="H184" s="137">
        <f t="shared" si="9"/>
        <v>0</v>
      </c>
      <c r="I184" s="349"/>
      <c r="J184" s="290"/>
    </row>
    <row r="185" spans="2:10">
      <c r="B185" s="128" t="str">
        <f>$B$49</f>
        <v>Teacher Ed-Practice Teaching</v>
      </c>
      <c r="C185" s="142">
        <f t="shared" si="10"/>
        <v>0</v>
      </c>
      <c r="D185" s="142">
        <f t="shared" si="10"/>
        <v>442286</v>
      </c>
      <c r="E185" s="142">
        <f t="shared" si="10"/>
        <v>0</v>
      </c>
      <c r="F185" s="142">
        <f t="shared" si="10"/>
        <v>0</v>
      </c>
      <c r="G185" s="142">
        <f t="shared" si="10"/>
        <v>0</v>
      </c>
      <c r="H185" s="137">
        <f t="shared" si="9"/>
        <v>442286</v>
      </c>
      <c r="I185" s="349"/>
      <c r="J185" s="290"/>
    </row>
    <row r="186" spans="2:10">
      <c r="B186" s="128" t="str">
        <f>$B$50</f>
        <v>Technology</v>
      </c>
      <c r="C186" s="142">
        <f t="shared" si="10"/>
        <v>68987.016836591647</v>
      </c>
      <c r="D186" s="142">
        <f t="shared" si="10"/>
        <v>86253.957188567481</v>
      </c>
      <c r="E186" s="142">
        <f t="shared" si="10"/>
        <v>3779.0259748408562</v>
      </c>
      <c r="F186" s="142">
        <f t="shared" si="10"/>
        <v>0</v>
      </c>
      <c r="G186" s="142">
        <f t="shared" si="10"/>
        <v>0</v>
      </c>
      <c r="H186" s="137">
        <f t="shared" si="9"/>
        <v>159020</v>
      </c>
      <c r="I186" s="349"/>
      <c r="J186" s="290"/>
    </row>
    <row r="187" spans="2:10">
      <c r="B187" s="128" t="str">
        <f>$B$51</f>
        <v>Nursing</v>
      </c>
      <c r="C187" s="142">
        <f t="shared" si="10"/>
        <v>65006.06933078928</v>
      </c>
      <c r="D187" s="142">
        <f t="shared" si="10"/>
        <v>2144374.7180059757</v>
      </c>
      <c r="E187" s="142">
        <f t="shared" si="10"/>
        <v>183108.90973671823</v>
      </c>
      <c r="F187" s="142">
        <f t="shared" si="10"/>
        <v>544703.30292651639</v>
      </c>
      <c r="G187" s="142">
        <f t="shared" si="10"/>
        <v>0</v>
      </c>
      <c r="H187" s="137">
        <f t="shared" si="9"/>
        <v>2937192.9999999991</v>
      </c>
      <c r="I187" s="349"/>
      <c r="J187" s="290"/>
    </row>
    <row r="188" spans="2:10">
      <c r="B188" s="131" t="str">
        <f>$B$52</f>
        <v>Totals</v>
      </c>
      <c r="C188" s="134">
        <f>SUM(C168:C187)</f>
        <v>19038986.291016411</v>
      </c>
      <c r="D188" s="134">
        <f>SUM(D168:D187)</f>
        <v>17210595.907239463</v>
      </c>
      <c r="E188" s="134">
        <f>SUM(E168:E187)</f>
        <v>3944068.9646227239</v>
      </c>
      <c r="F188" s="134">
        <f>SUM(F168:F187)</f>
        <v>2034550.8371214033</v>
      </c>
      <c r="G188" s="134">
        <f>SUM(G168:G187)</f>
        <v>0</v>
      </c>
      <c r="H188" s="134">
        <f t="shared" si="9"/>
        <v>42228202</v>
      </c>
      <c r="I188" s="349"/>
      <c r="J188" s="290"/>
    </row>
    <row r="189" spans="2:10">
      <c r="B189" s="330"/>
      <c r="C189" s="331"/>
      <c r="D189" s="331"/>
      <c r="E189" s="331"/>
      <c r="F189" s="331"/>
      <c r="G189" s="331"/>
      <c r="H189" s="346"/>
    </row>
    <row r="190" spans="2:10">
      <c r="B190" s="392" t="s">
        <v>34</v>
      </c>
      <c r="C190" s="392"/>
      <c r="D190" s="392"/>
      <c r="E190" s="392"/>
      <c r="F190" s="392"/>
      <c r="G190" s="392"/>
      <c r="H190" s="122">
        <f>H15</f>
        <v>26575941</v>
      </c>
    </row>
    <row r="191" spans="2:10" ht="43.5" customHeight="1" thickBot="1">
      <c r="B191" s="382" t="s">
        <v>229</v>
      </c>
      <c r="C191" s="382"/>
      <c r="D191" s="382"/>
      <c r="E191" s="382"/>
      <c r="F191" s="382"/>
      <c r="G191" s="382"/>
      <c r="H191" s="382"/>
    </row>
    <row r="192" spans="2:10" ht="14.4" thickBot="1">
      <c r="B192" s="124" t="s">
        <v>31</v>
      </c>
      <c r="C192" s="125" t="s">
        <v>25</v>
      </c>
      <c r="D192" s="125" t="s">
        <v>26</v>
      </c>
      <c r="E192" s="125" t="s">
        <v>27</v>
      </c>
      <c r="F192" s="125" t="s">
        <v>28</v>
      </c>
      <c r="G192" s="125" t="s">
        <v>29</v>
      </c>
      <c r="H192" s="126" t="s">
        <v>1</v>
      </c>
    </row>
    <row r="193" spans="2:8">
      <c r="B193" s="128" t="str">
        <f>$B$32</f>
        <v>Liberal Arts</v>
      </c>
      <c r="C193" s="136">
        <f t="shared" ref="C193:G208" si="11">$H$190*IF($H$136=0,0,C116/$H$136)</f>
        <v>5542970.5648235884</v>
      </c>
      <c r="D193" s="136">
        <f t="shared" si="11"/>
        <v>1240854.4391247048</v>
      </c>
      <c r="E193" s="136">
        <f t="shared" si="11"/>
        <v>297816.86257190118</v>
      </c>
      <c r="F193" s="136">
        <f t="shared" si="11"/>
        <v>356371.11008133122</v>
      </c>
      <c r="G193" s="136">
        <f t="shared" si="11"/>
        <v>0</v>
      </c>
      <c r="H193" s="136">
        <f>SUM(C193:G193)</f>
        <v>7438012.9766015252</v>
      </c>
    </row>
    <row r="194" spans="2:8">
      <c r="B194" s="128" t="str">
        <f>$B$33</f>
        <v>Science</v>
      </c>
      <c r="C194" s="139">
        <f t="shared" si="11"/>
        <v>1715287.2798716987</v>
      </c>
      <c r="D194" s="139">
        <f t="shared" si="11"/>
        <v>837016.89989732835</v>
      </c>
      <c r="E194" s="139">
        <f t="shared" si="11"/>
        <v>118629.22984349757</v>
      </c>
      <c r="F194" s="139">
        <f t="shared" si="11"/>
        <v>0</v>
      </c>
      <c r="G194" s="139">
        <f t="shared" si="11"/>
        <v>0</v>
      </c>
      <c r="H194" s="139">
        <f t="shared" ref="H194:H213" si="12">SUM(C194:G194)</f>
        <v>2670933.4096125248</v>
      </c>
    </row>
    <row r="195" spans="2:8">
      <c r="B195" s="128" t="str">
        <f>$B$34</f>
        <v>Fine Arts</v>
      </c>
      <c r="C195" s="139">
        <f t="shared" si="11"/>
        <v>787072.8636097837</v>
      </c>
      <c r="D195" s="139">
        <f t="shared" si="11"/>
        <v>349026.94629044028</v>
      </c>
      <c r="E195" s="139">
        <f t="shared" si="11"/>
        <v>0</v>
      </c>
      <c r="F195" s="139">
        <f t="shared" si="11"/>
        <v>0</v>
      </c>
      <c r="G195" s="139">
        <f t="shared" si="11"/>
        <v>0</v>
      </c>
      <c r="H195" s="139">
        <f t="shared" si="12"/>
        <v>1136099.809900224</v>
      </c>
    </row>
    <row r="196" spans="2:8">
      <c r="B196" s="128" t="str">
        <f>$B$35</f>
        <v>Teacher Education</v>
      </c>
      <c r="C196" s="139">
        <f t="shared" si="11"/>
        <v>143853.74093177231</v>
      </c>
      <c r="D196" s="139">
        <f t="shared" si="11"/>
        <v>381758.58378774184</v>
      </c>
      <c r="E196" s="139">
        <f t="shared" si="11"/>
        <v>669625.1869533615</v>
      </c>
      <c r="F196" s="139">
        <f t="shared" si="11"/>
        <v>692671.03666558093</v>
      </c>
      <c r="G196" s="139">
        <f t="shared" si="11"/>
        <v>0</v>
      </c>
      <c r="H196" s="139">
        <f t="shared" si="12"/>
        <v>1887908.5483384565</v>
      </c>
    </row>
    <row r="197" spans="2:8">
      <c r="B197" s="128" t="str">
        <f>$B$36</f>
        <v>Agriculture</v>
      </c>
      <c r="C197" s="139">
        <f t="shared" si="11"/>
        <v>253351.95658806813</v>
      </c>
      <c r="D197" s="139">
        <f t="shared" si="11"/>
        <v>243157.27569332937</v>
      </c>
      <c r="E197" s="139">
        <f t="shared" si="11"/>
        <v>0</v>
      </c>
      <c r="F197" s="139">
        <f t="shared" si="11"/>
        <v>0</v>
      </c>
      <c r="G197" s="139">
        <f t="shared" si="11"/>
        <v>0</v>
      </c>
      <c r="H197" s="139">
        <f t="shared" si="12"/>
        <v>496509.2322813975</v>
      </c>
    </row>
    <row r="198" spans="2:8">
      <c r="B198" s="128" t="str">
        <f>$B$37</f>
        <v>Engineering</v>
      </c>
      <c r="C198" s="139">
        <f t="shared" si="11"/>
        <v>1678111.3354086482</v>
      </c>
      <c r="D198" s="139">
        <f t="shared" si="11"/>
        <v>2453551.8990549105</v>
      </c>
      <c r="E198" s="139">
        <f t="shared" si="11"/>
        <v>1456212.7252011481</v>
      </c>
      <c r="F198" s="139">
        <f t="shared" si="11"/>
        <v>547074.62453100143</v>
      </c>
      <c r="G198" s="139">
        <f t="shared" si="11"/>
        <v>0</v>
      </c>
      <c r="H198" s="139">
        <f t="shared" si="12"/>
        <v>6134950.5841957079</v>
      </c>
    </row>
    <row r="199" spans="2:8">
      <c r="B199" s="128" t="str">
        <f>$B$38</f>
        <v>Home Economics</v>
      </c>
      <c r="C199" s="139">
        <f t="shared" si="11"/>
        <v>246910.55430545312</v>
      </c>
      <c r="D199" s="139">
        <f t="shared" si="11"/>
        <v>179161.00383575444</v>
      </c>
      <c r="E199" s="139">
        <f t="shared" si="11"/>
        <v>51171.421480934514</v>
      </c>
      <c r="F199" s="139">
        <f t="shared" si="11"/>
        <v>0</v>
      </c>
      <c r="G199" s="139">
        <f t="shared" si="11"/>
        <v>0</v>
      </c>
      <c r="H199" s="139">
        <f t="shared" si="12"/>
        <v>477242.97962214204</v>
      </c>
    </row>
    <row r="200" spans="2:8">
      <c r="B200" s="128" t="str">
        <f>$B$39</f>
        <v>Law</v>
      </c>
      <c r="C200" s="139">
        <f t="shared" si="11"/>
        <v>0</v>
      </c>
      <c r="D200" s="139">
        <f t="shared" si="11"/>
        <v>0</v>
      </c>
      <c r="E200" s="139">
        <f t="shared" si="11"/>
        <v>0</v>
      </c>
      <c r="F200" s="139">
        <f t="shared" si="11"/>
        <v>0</v>
      </c>
      <c r="G200" s="139">
        <f t="shared" si="11"/>
        <v>0</v>
      </c>
      <c r="H200" s="139">
        <f t="shared" si="12"/>
        <v>0</v>
      </c>
    </row>
    <row r="201" spans="2:8">
      <c r="B201" s="128" t="str">
        <f>$B$40</f>
        <v>Social Service</v>
      </c>
      <c r="C201" s="139">
        <f t="shared" si="11"/>
        <v>42907.12205953095</v>
      </c>
      <c r="D201" s="139">
        <f t="shared" si="11"/>
        <v>249202.81088722707</v>
      </c>
      <c r="E201" s="139">
        <f t="shared" si="11"/>
        <v>122184.22002335999</v>
      </c>
      <c r="F201" s="139">
        <f t="shared" si="11"/>
        <v>0</v>
      </c>
      <c r="G201" s="139">
        <f t="shared" si="11"/>
        <v>0</v>
      </c>
      <c r="H201" s="139">
        <f t="shared" si="12"/>
        <v>414294.15297011798</v>
      </c>
    </row>
    <row r="202" spans="2:8">
      <c r="B202" s="128" t="str">
        <f>$B$41</f>
        <v>Library Science</v>
      </c>
      <c r="C202" s="139">
        <f t="shared" si="11"/>
        <v>0</v>
      </c>
      <c r="D202" s="139">
        <f t="shared" si="11"/>
        <v>0</v>
      </c>
      <c r="E202" s="139">
        <f t="shared" si="11"/>
        <v>0</v>
      </c>
      <c r="F202" s="139">
        <f t="shared" si="11"/>
        <v>0</v>
      </c>
      <c r="G202" s="139">
        <f t="shared" si="11"/>
        <v>0</v>
      </c>
      <c r="H202" s="139">
        <f t="shared" si="12"/>
        <v>0</v>
      </c>
    </row>
    <row r="203" spans="2:8">
      <c r="B203" s="128" t="str">
        <f>$B$42</f>
        <v>Veterinary Science</v>
      </c>
      <c r="C203" s="139">
        <f t="shared" si="11"/>
        <v>0</v>
      </c>
      <c r="D203" s="139">
        <f t="shared" si="11"/>
        <v>0</v>
      </c>
      <c r="E203" s="139">
        <f t="shared" si="11"/>
        <v>0</v>
      </c>
      <c r="F203" s="139">
        <f t="shared" si="11"/>
        <v>0</v>
      </c>
      <c r="G203" s="139">
        <f t="shared" si="11"/>
        <v>0</v>
      </c>
      <c r="H203" s="139">
        <f t="shared" si="12"/>
        <v>0</v>
      </c>
    </row>
    <row r="204" spans="2:8">
      <c r="B204" s="128" t="str">
        <f>$B$43</f>
        <v>Vocational Training</v>
      </c>
      <c r="C204" s="139">
        <f t="shared" si="11"/>
        <v>160323.12666675367</v>
      </c>
      <c r="D204" s="139">
        <f t="shared" si="11"/>
        <v>0</v>
      </c>
      <c r="E204" s="139">
        <f t="shared" si="11"/>
        <v>0</v>
      </c>
      <c r="F204" s="139">
        <f t="shared" si="11"/>
        <v>0</v>
      </c>
      <c r="G204" s="139">
        <f t="shared" si="11"/>
        <v>0</v>
      </c>
      <c r="H204" s="139">
        <f t="shared" si="12"/>
        <v>160323.12666675367</v>
      </c>
    </row>
    <row r="205" spans="2:8">
      <c r="B205" s="128" t="str">
        <f>$B$44</f>
        <v>Physical Training</v>
      </c>
      <c r="C205" s="139">
        <f t="shared" si="11"/>
        <v>0</v>
      </c>
      <c r="D205" s="139">
        <f t="shared" si="11"/>
        <v>0</v>
      </c>
      <c r="E205" s="139">
        <f t="shared" si="11"/>
        <v>0</v>
      </c>
      <c r="F205" s="139">
        <f t="shared" si="11"/>
        <v>0</v>
      </c>
      <c r="G205" s="139">
        <f t="shared" si="11"/>
        <v>0</v>
      </c>
      <c r="H205" s="139">
        <f t="shared" si="12"/>
        <v>0</v>
      </c>
    </row>
    <row r="206" spans="2:8">
      <c r="B206" s="128" t="str">
        <f>$B$45</f>
        <v>Health Services</v>
      </c>
      <c r="C206" s="139">
        <f t="shared" si="11"/>
        <v>238218.34542142099</v>
      </c>
      <c r="D206" s="139">
        <f t="shared" si="11"/>
        <v>432163.68464715465</v>
      </c>
      <c r="E206" s="139">
        <f t="shared" si="11"/>
        <v>125596.88891612689</v>
      </c>
      <c r="F206" s="139">
        <f t="shared" si="11"/>
        <v>0</v>
      </c>
      <c r="G206" s="139">
        <f t="shared" si="11"/>
        <v>0</v>
      </c>
      <c r="H206" s="139">
        <f t="shared" si="12"/>
        <v>795978.91898470256</v>
      </c>
    </row>
    <row r="207" spans="2:8">
      <c r="B207" s="128" t="str">
        <f>$B$46</f>
        <v>Pharmacy</v>
      </c>
      <c r="C207" s="139">
        <f t="shared" si="11"/>
        <v>0</v>
      </c>
      <c r="D207" s="139">
        <f t="shared" si="11"/>
        <v>0</v>
      </c>
      <c r="E207" s="139">
        <f t="shared" si="11"/>
        <v>0</v>
      </c>
      <c r="F207" s="139">
        <f t="shared" si="11"/>
        <v>0</v>
      </c>
      <c r="G207" s="139">
        <f t="shared" si="11"/>
        <v>0</v>
      </c>
      <c r="H207" s="139">
        <f t="shared" si="12"/>
        <v>0</v>
      </c>
    </row>
    <row r="208" spans="2:8">
      <c r="B208" s="128" t="str">
        <f>$B$47</f>
        <v>Business Administration</v>
      </c>
      <c r="C208" s="139">
        <f t="shared" si="11"/>
        <v>709749.06834606966</v>
      </c>
      <c r="D208" s="139">
        <f t="shared" si="11"/>
        <v>1176554.4560510404</v>
      </c>
      <c r="E208" s="139">
        <f t="shared" si="11"/>
        <v>439328.87440490408</v>
      </c>
      <c r="F208" s="139">
        <f t="shared" si="11"/>
        <v>0</v>
      </c>
      <c r="G208" s="139">
        <f t="shared" si="11"/>
        <v>0</v>
      </c>
      <c r="H208" s="139">
        <f t="shared" si="12"/>
        <v>2325632.3988020141</v>
      </c>
    </row>
    <row r="209" spans="2:8">
      <c r="B209" s="128" t="str">
        <f>$B$48</f>
        <v>Optometry</v>
      </c>
      <c r="C209" s="139">
        <f t="shared" ref="C209:G212" si="13">$H$190*IF($H$136=0,0,C132/$H$136)</f>
        <v>0</v>
      </c>
      <c r="D209" s="139">
        <f t="shared" si="13"/>
        <v>0</v>
      </c>
      <c r="E209" s="139">
        <f t="shared" si="13"/>
        <v>0</v>
      </c>
      <c r="F209" s="139">
        <f t="shared" si="13"/>
        <v>0</v>
      </c>
      <c r="G209" s="139">
        <f t="shared" si="13"/>
        <v>0</v>
      </c>
      <c r="H209" s="139">
        <f t="shared" si="12"/>
        <v>0</v>
      </c>
    </row>
    <row r="210" spans="2:8">
      <c r="B210" s="128" t="str">
        <f>$B$49</f>
        <v>Teacher Ed-Practice Teaching</v>
      </c>
      <c r="C210" s="139">
        <f t="shared" si="13"/>
        <v>0</v>
      </c>
      <c r="D210" s="139">
        <f t="shared" si="13"/>
        <v>0</v>
      </c>
      <c r="E210" s="139">
        <f t="shared" si="13"/>
        <v>0</v>
      </c>
      <c r="F210" s="139">
        <f t="shared" si="13"/>
        <v>0</v>
      </c>
      <c r="G210" s="139">
        <f t="shared" si="13"/>
        <v>0</v>
      </c>
      <c r="H210" s="139">
        <f t="shared" si="12"/>
        <v>0</v>
      </c>
    </row>
    <row r="211" spans="2:8">
      <c r="B211" s="128" t="str">
        <f>$B$50</f>
        <v>Technology</v>
      </c>
      <c r="C211" s="139">
        <f t="shared" si="13"/>
        <v>174573.86312336006</v>
      </c>
      <c r="D211" s="139">
        <f t="shared" si="13"/>
        <v>218268.4105873431</v>
      </c>
      <c r="E211" s="139">
        <f t="shared" si="13"/>
        <v>9562.9466749396524</v>
      </c>
      <c r="F211" s="139">
        <f t="shared" si="13"/>
        <v>0</v>
      </c>
      <c r="G211" s="139">
        <f t="shared" si="13"/>
        <v>0</v>
      </c>
      <c r="H211" s="139">
        <f t="shared" si="12"/>
        <v>402405.22038564278</v>
      </c>
    </row>
    <row r="212" spans="2:8">
      <c r="B212" s="128" t="str">
        <f>$B$51</f>
        <v>Nursing</v>
      </c>
      <c r="C212" s="139">
        <f t="shared" si="13"/>
        <v>52450.502199612289</v>
      </c>
      <c r="D212" s="139">
        <f t="shared" si="13"/>
        <v>1730200.4569947717</v>
      </c>
      <c r="E212" s="139">
        <f t="shared" si="13"/>
        <v>113967.45453319694</v>
      </c>
      <c r="F212" s="139">
        <f t="shared" si="13"/>
        <v>339031.22791120788</v>
      </c>
      <c r="G212" s="139">
        <f t="shared" si="13"/>
        <v>0</v>
      </c>
      <c r="H212" s="139">
        <f t="shared" si="12"/>
        <v>2235649.6416387889</v>
      </c>
    </row>
    <row r="213" spans="2:8">
      <c r="B213" s="131" t="str">
        <f>$B$52</f>
        <v>Totals</v>
      </c>
      <c r="C213" s="136">
        <f>SUM(C193:C212)</f>
        <v>11745780.32335576</v>
      </c>
      <c r="D213" s="136">
        <f>SUM(D193:D212)</f>
        <v>9490916.866851747</v>
      </c>
      <c r="E213" s="136">
        <f>SUM(E193:E212)</f>
        <v>3404095.8106033709</v>
      </c>
      <c r="F213" s="136">
        <f>SUM(F193:F212)</f>
        <v>1935147.9991891212</v>
      </c>
      <c r="G213" s="136">
        <f>SUM(G193:G212)</f>
        <v>0</v>
      </c>
      <c r="H213" s="136">
        <f t="shared" si="12"/>
        <v>26575940.999999996</v>
      </c>
    </row>
    <row r="214" spans="2:8">
      <c r="B214" s="144"/>
      <c r="C214" s="145"/>
      <c r="D214" s="145"/>
      <c r="E214" s="145"/>
      <c r="F214" s="145"/>
      <c r="G214" s="145"/>
      <c r="H214" s="145"/>
    </row>
    <row r="215" spans="2:8">
      <c r="B215" s="392" t="s">
        <v>35</v>
      </c>
      <c r="C215" s="392"/>
      <c r="D215" s="392"/>
      <c r="E215" s="392"/>
      <c r="F215" s="392"/>
      <c r="G215" s="392"/>
      <c r="H215" s="122">
        <f>H17</f>
        <v>20096961</v>
      </c>
    </row>
    <row r="216" spans="2:8" ht="60.75" customHeight="1" thickBot="1">
      <c r="B216" s="382" t="s">
        <v>230</v>
      </c>
      <c r="C216" s="382"/>
      <c r="D216" s="382"/>
      <c r="E216" s="382"/>
      <c r="F216" s="382"/>
      <c r="G216" s="382"/>
      <c r="H216" s="382"/>
    </row>
    <row r="217" spans="2:8" ht="14.4" thickBot="1">
      <c r="B217" s="124" t="s">
        <v>31</v>
      </c>
      <c r="C217" s="125" t="s">
        <v>25</v>
      </c>
      <c r="D217" s="125" t="s">
        <v>26</v>
      </c>
      <c r="E217" s="125" t="s">
        <v>27</v>
      </c>
      <c r="F217" s="125" t="s">
        <v>28</v>
      </c>
      <c r="G217" s="125" t="s">
        <v>29</v>
      </c>
      <c r="H217" s="126" t="s">
        <v>1</v>
      </c>
    </row>
    <row r="218" spans="2:8">
      <c r="B218" s="128" t="str">
        <f>$B$32</f>
        <v>Liberal Arts</v>
      </c>
      <c r="C218" s="136">
        <f t="shared" ref="C218:G233" si="14">$H$215*IF($H$25=0,0,C$25/$H$25)*IF(C$52=0,0,C32/C$52)</f>
        <v>4680599.3953765482</v>
      </c>
      <c r="D218" s="136">
        <f t="shared" si="14"/>
        <v>1455417.9899697874</v>
      </c>
      <c r="E218" s="136">
        <f t="shared" si="14"/>
        <v>211287.64763962838</v>
      </c>
      <c r="F218" s="136">
        <f t="shared" si="14"/>
        <v>71904.766517033364</v>
      </c>
      <c r="G218" s="136">
        <f t="shared" si="14"/>
        <v>0</v>
      </c>
      <c r="H218" s="136">
        <f>SUM(C218:G218)</f>
        <v>6419209.7995029977</v>
      </c>
    </row>
    <row r="219" spans="2:8">
      <c r="B219" s="128" t="str">
        <f>$B$33</f>
        <v>Science</v>
      </c>
      <c r="C219" s="139">
        <f t="shared" si="14"/>
        <v>1496539.6314689524</v>
      </c>
      <c r="D219" s="139">
        <f t="shared" si="14"/>
        <v>860761.71669567982</v>
      </c>
      <c r="E219" s="139">
        <f t="shared" si="14"/>
        <v>16937.129770420037</v>
      </c>
      <c r="F219" s="139">
        <f t="shared" si="14"/>
        <v>0</v>
      </c>
      <c r="G219" s="139">
        <f t="shared" si="14"/>
        <v>0</v>
      </c>
      <c r="H219" s="139">
        <f t="shared" ref="H219:H238" si="15">SUM(C219:G219)</f>
        <v>2374238.477935052</v>
      </c>
    </row>
    <row r="220" spans="2:8">
      <c r="B220" s="128" t="str">
        <f>$B$34</f>
        <v>Fine Arts</v>
      </c>
      <c r="C220" s="139">
        <f t="shared" si="14"/>
        <v>469089.53214182303</v>
      </c>
      <c r="D220" s="139">
        <f t="shared" si="14"/>
        <v>160647.88210455191</v>
      </c>
      <c r="E220" s="139">
        <f t="shared" si="14"/>
        <v>0</v>
      </c>
      <c r="F220" s="139">
        <f t="shared" si="14"/>
        <v>0</v>
      </c>
      <c r="G220" s="139">
        <f t="shared" si="14"/>
        <v>0</v>
      </c>
      <c r="H220" s="139">
        <f t="shared" si="15"/>
        <v>629737.41424637497</v>
      </c>
    </row>
    <row r="221" spans="2:8">
      <c r="B221" s="128" t="str">
        <f>$B$35</f>
        <v>Teacher Education</v>
      </c>
      <c r="C221" s="139">
        <f t="shared" si="14"/>
        <v>144738.10481716742</v>
      </c>
      <c r="D221" s="139">
        <f t="shared" si="14"/>
        <v>480129.87990279793</v>
      </c>
      <c r="E221" s="139">
        <f t="shared" si="14"/>
        <v>282935.36206413904</v>
      </c>
      <c r="F221" s="139">
        <f t="shared" si="14"/>
        <v>161339.36324589426</v>
      </c>
      <c r="G221" s="139">
        <f t="shared" si="14"/>
        <v>0</v>
      </c>
      <c r="H221" s="139">
        <f t="shared" si="15"/>
        <v>1069142.7100299986</v>
      </c>
    </row>
    <row r="222" spans="2:8">
      <c r="B222" s="128" t="str">
        <f>$B$36</f>
        <v>Agriculture</v>
      </c>
      <c r="C222" s="139">
        <f t="shared" si="14"/>
        <v>197229.47342273558</v>
      </c>
      <c r="D222" s="139">
        <f t="shared" si="14"/>
        <v>154817.91864108029</v>
      </c>
      <c r="E222" s="139">
        <f t="shared" si="14"/>
        <v>0</v>
      </c>
      <c r="F222" s="139">
        <f t="shared" si="14"/>
        <v>0</v>
      </c>
      <c r="G222" s="139">
        <f t="shared" si="14"/>
        <v>0</v>
      </c>
      <c r="H222" s="139">
        <f t="shared" si="15"/>
        <v>352047.39206381585</v>
      </c>
    </row>
    <row r="223" spans="2:8">
      <c r="B223" s="128" t="str">
        <f>$B$37</f>
        <v>Engineering</v>
      </c>
      <c r="C223" s="139">
        <f t="shared" si="14"/>
        <v>577705.00533899548</v>
      </c>
      <c r="D223" s="139">
        <f t="shared" si="14"/>
        <v>1290883.4655562544</v>
      </c>
      <c r="E223" s="139">
        <f t="shared" si="14"/>
        <v>456815.10438348725</v>
      </c>
      <c r="F223" s="139">
        <f t="shared" si="14"/>
        <v>80507.368380245025</v>
      </c>
      <c r="G223" s="139">
        <f t="shared" si="14"/>
        <v>0</v>
      </c>
      <c r="H223" s="139">
        <f t="shared" si="15"/>
        <v>2405910.9436589819</v>
      </c>
    </row>
    <row r="224" spans="2:8">
      <c r="B224" s="128" t="str">
        <f>$B$38</f>
        <v>Home Economics</v>
      </c>
      <c r="C224" s="139">
        <f t="shared" si="14"/>
        <v>320959.12799300329</v>
      </c>
      <c r="D224" s="139">
        <f t="shared" si="14"/>
        <v>210656.01314677534</v>
      </c>
      <c r="E224" s="139">
        <f t="shared" si="14"/>
        <v>40576.001536330019</v>
      </c>
      <c r="F224" s="139">
        <f t="shared" si="14"/>
        <v>0</v>
      </c>
      <c r="G224" s="139">
        <f t="shared" si="14"/>
        <v>0</v>
      </c>
      <c r="H224" s="139">
        <f t="shared" si="15"/>
        <v>572191.14267610863</v>
      </c>
    </row>
    <row r="225" spans="2:10">
      <c r="B225" s="128" t="str">
        <f>$B$39</f>
        <v>Law</v>
      </c>
      <c r="C225" s="139">
        <f t="shared" si="14"/>
        <v>0</v>
      </c>
      <c r="D225" s="139">
        <f t="shared" si="14"/>
        <v>0</v>
      </c>
      <c r="E225" s="139">
        <f t="shared" si="14"/>
        <v>0</v>
      </c>
      <c r="F225" s="139">
        <f t="shared" si="14"/>
        <v>0</v>
      </c>
      <c r="G225" s="139">
        <f t="shared" si="14"/>
        <v>0</v>
      </c>
      <c r="H225" s="139">
        <f t="shared" si="15"/>
        <v>0</v>
      </c>
    </row>
    <row r="226" spans="2:10">
      <c r="B226" s="128" t="str">
        <f>$B$40</f>
        <v>Social Service</v>
      </c>
      <c r="C226" s="139">
        <f t="shared" si="14"/>
        <v>48920.527203828795</v>
      </c>
      <c r="D226" s="139">
        <f t="shared" si="14"/>
        <v>265457.66970340878</v>
      </c>
      <c r="E226" s="139">
        <f t="shared" si="14"/>
        <v>125627.19995182056</v>
      </c>
      <c r="F226" s="139">
        <f t="shared" si="14"/>
        <v>0</v>
      </c>
      <c r="G226" s="139">
        <f t="shared" si="14"/>
        <v>0</v>
      </c>
      <c r="H226" s="139">
        <f t="shared" si="15"/>
        <v>440005.39685905812</v>
      </c>
    </row>
    <row r="227" spans="2:10">
      <c r="B227" s="128" t="str">
        <f>$B$41</f>
        <v>Library Science</v>
      </c>
      <c r="C227" s="139">
        <f t="shared" si="14"/>
        <v>0</v>
      </c>
      <c r="D227" s="139">
        <f t="shared" si="14"/>
        <v>0</v>
      </c>
      <c r="E227" s="139">
        <f t="shared" si="14"/>
        <v>0</v>
      </c>
      <c r="F227" s="139">
        <f t="shared" si="14"/>
        <v>0</v>
      </c>
      <c r="G227" s="139">
        <f t="shared" si="14"/>
        <v>0</v>
      </c>
      <c r="H227" s="139">
        <f t="shared" si="15"/>
        <v>0</v>
      </c>
    </row>
    <row r="228" spans="2:10">
      <c r="B228" s="128" t="str">
        <f>$B$42</f>
        <v>Veterinary Science</v>
      </c>
      <c r="C228" s="139">
        <f t="shared" si="14"/>
        <v>0</v>
      </c>
      <c r="D228" s="139">
        <f t="shared" si="14"/>
        <v>0</v>
      </c>
      <c r="E228" s="139">
        <f t="shared" si="14"/>
        <v>0</v>
      </c>
      <c r="F228" s="139">
        <f t="shared" si="14"/>
        <v>0</v>
      </c>
      <c r="G228" s="139">
        <f t="shared" si="14"/>
        <v>0</v>
      </c>
      <c r="H228" s="139">
        <f t="shared" si="15"/>
        <v>0</v>
      </c>
    </row>
    <row r="229" spans="2:10">
      <c r="B229" s="128" t="str">
        <f>$B$43</f>
        <v>Vocational Training</v>
      </c>
      <c r="C229" s="139">
        <f t="shared" si="14"/>
        <v>103375.85858035355</v>
      </c>
      <c r="D229" s="139">
        <f t="shared" si="14"/>
        <v>0</v>
      </c>
      <c r="E229" s="139">
        <f t="shared" si="14"/>
        <v>0</v>
      </c>
      <c r="F229" s="139">
        <f t="shared" si="14"/>
        <v>0</v>
      </c>
      <c r="G229" s="139">
        <f t="shared" si="14"/>
        <v>0</v>
      </c>
      <c r="H229" s="139">
        <f t="shared" si="15"/>
        <v>103375.85858035355</v>
      </c>
    </row>
    <row r="230" spans="2:10">
      <c r="B230" s="128" t="str">
        <f>$B$44</f>
        <v>Physical Training</v>
      </c>
      <c r="C230" s="139">
        <f t="shared" si="14"/>
        <v>0</v>
      </c>
      <c r="D230" s="139">
        <f t="shared" si="14"/>
        <v>0</v>
      </c>
      <c r="E230" s="139">
        <f t="shared" si="14"/>
        <v>0</v>
      </c>
      <c r="F230" s="139">
        <f t="shared" si="14"/>
        <v>0</v>
      </c>
      <c r="G230" s="139">
        <f t="shared" si="14"/>
        <v>0</v>
      </c>
      <c r="H230" s="139">
        <f t="shared" si="15"/>
        <v>0</v>
      </c>
    </row>
    <row r="231" spans="2:10">
      <c r="B231" s="128" t="str">
        <f>$B$45</f>
        <v>Health Services</v>
      </c>
      <c r="C231" s="139">
        <f t="shared" si="14"/>
        <v>384877.18908413727</v>
      </c>
      <c r="D231" s="139">
        <f t="shared" si="14"/>
        <v>1063385.3357372277</v>
      </c>
      <c r="E231" s="139">
        <f t="shared" si="14"/>
        <v>57391.281452286603</v>
      </c>
      <c r="F231" s="139">
        <f t="shared" si="14"/>
        <v>0</v>
      </c>
      <c r="G231" s="139">
        <f t="shared" si="14"/>
        <v>0</v>
      </c>
      <c r="H231" s="139">
        <f t="shared" si="15"/>
        <v>1505653.8062736515</v>
      </c>
    </row>
    <row r="232" spans="2:10">
      <c r="B232" s="128" t="str">
        <f>$B$46</f>
        <v>Pharmacy</v>
      </c>
      <c r="C232" s="139">
        <f t="shared" si="14"/>
        <v>0</v>
      </c>
      <c r="D232" s="139">
        <f t="shared" si="14"/>
        <v>0</v>
      </c>
      <c r="E232" s="139">
        <f t="shared" si="14"/>
        <v>0</v>
      </c>
      <c r="F232" s="139">
        <f t="shared" si="14"/>
        <v>0</v>
      </c>
      <c r="G232" s="139">
        <f t="shared" si="14"/>
        <v>0</v>
      </c>
      <c r="H232" s="139">
        <f t="shared" si="15"/>
        <v>0</v>
      </c>
    </row>
    <row r="233" spans="2:10">
      <c r="B233" s="128" t="str">
        <f>$B$47</f>
        <v>Business Administration</v>
      </c>
      <c r="C233" s="139">
        <f t="shared" si="14"/>
        <v>830577.71004456771</v>
      </c>
      <c r="D233" s="139">
        <f t="shared" si="14"/>
        <v>1476535.413181918</v>
      </c>
      <c r="E233" s="139">
        <f t="shared" si="14"/>
        <v>259905.73957054631</v>
      </c>
      <c r="F233" s="139">
        <f t="shared" si="14"/>
        <v>0</v>
      </c>
      <c r="G233" s="139">
        <f t="shared" si="14"/>
        <v>0</v>
      </c>
      <c r="H233" s="139">
        <f t="shared" si="15"/>
        <v>2567018.8627970321</v>
      </c>
    </row>
    <row r="234" spans="2:10">
      <c r="B234" s="128" t="str">
        <f>$B$48</f>
        <v>Optometry</v>
      </c>
      <c r="C234" s="139">
        <f t="shared" ref="C234:G237" si="16">$H$215*IF($H$25=0,0,C$25/$H$25)*IF(C$52=0,0,C48/C$52)</f>
        <v>0</v>
      </c>
      <c r="D234" s="139">
        <f t="shared" si="16"/>
        <v>0</v>
      </c>
      <c r="E234" s="139">
        <f t="shared" si="16"/>
        <v>0</v>
      </c>
      <c r="F234" s="139">
        <f t="shared" si="16"/>
        <v>0</v>
      </c>
      <c r="G234" s="139">
        <f t="shared" si="16"/>
        <v>0</v>
      </c>
      <c r="H234" s="139">
        <f t="shared" si="15"/>
        <v>0</v>
      </c>
    </row>
    <row r="235" spans="2:10">
      <c r="B235" s="128" t="str">
        <f>$B$49</f>
        <v>Teacher Ed-Practice Teaching</v>
      </c>
      <c r="C235" s="139">
        <f t="shared" si="16"/>
        <v>0</v>
      </c>
      <c r="D235" s="139">
        <f t="shared" si="16"/>
        <v>34979.780780829853</v>
      </c>
      <c r="E235" s="139">
        <f t="shared" si="16"/>
        <v>0</v>
      </c>
      <c r="F235" s="139">
        <f t="shared" si="16"/>
        <v>0</v>
      </c>
      <c r="G235" s="139">
        <f t="shared" si="16"/>
        <v>0</v>
      </c>
      <c r="H235" s="139">
        <f t="shared" si="15"/>
        <v>34979.780780829853</v>
      </c>
    </row>
    <row r="236" spans="2:10">
      <c r="B236" s="128" t="str">
        <f>$B$50</f>
        <v>Technology</v>
      </c>
      <c r="C236" s="139">
        <f t="shared" si="16"/>
        <v>74273.501156178027</v>
      </c>
      <c r="D236" s="139">
        <f t="shared" si="16"/>
        <v>169846.26890247385</v>
      </c>
      <c r="E236" s="139">
        <f t="shared" si="16"/>
        <v>7676.5408311975707</v>
      </c>
      <c r="F236" s="139">
        <f t="shared" si="16"/>
        <v>0</v>
      </c>
      <c r="G236" s="139">
        <f t="shared" si="16"/>
        <v>0</v>
      </c>
      <c r="H236" s="139">
        <f t="shared" si="15"/>
        <v>251796.31088984944</v>
      </c>
    </row>
    <row r="237" spans="2:10">
      <c r="B237" s="128" t="str">
        <f>$B$51</f>
        <v>Nursing</v>
      </c>
      <c r="C237" s="139">
        <f t="shared" si="16"/>
        <v>15890.244237740009</v>
      </c>
      <c r="D237" s="139">
        <f t="shared" si="16"/>
        <v>1270025.1518313892</v>
      </c>
      <c r="E237" s="139">
        <f t="shared" si="16"/>
        <v>38504.554010451306</v>
      </c>
      <c r="F237" s="139">
        <f t="shared" si="16"/>
        <v>47233.153626313106</v>
      </c>
      <c r="G237" s="139">
        <f t="shared" si="16"/>
        <v>0</v>
      </c>
      <c r="H237" s="139">
        <f t="shared" si="15"/>
        <v>1371653.1037058937</v>
      </c>
    </row>
    <row r="238" spans="2:10">
      <c r="B238" s="131" t="str">
        <f>$B$52</f>
        <v>Totals</v>
      </c>
      <c r="C238" s="136">
        <f>SUM(C218:C237)</f>
        <v>9344775.300866032</v>
      </c>
      <c r="D238" s="136">
        <f>SUM(D218:D237)</f>
        <v>8893544.4861541744</v>
      </c>
      <c r="E238" s="136">
        <f>SUM(E218:E237)</f>
        <v>1497656.5612103068</v>
      </c>
      <c r="F238" s="136">
        <f>SUM(F218:F237)</f>
        <v>360984.65176948573</v>
      </c>
      <c r="G238" s="136">
        <f>SUM(G218:G237)</f>
        <v>0</v>
      </c>
      <c r="H238" s="136">
        <f t="shared" si="15"/>
        <v>20096961</v>
      </c>
    </row>
    <row r="239" spans="2:10">
      <c r="B239" s="330"/>
      <c r="C239" s="350"/>
      <c r="D239" s="350"/>
      <c r="E239" s="350"/>
      <c r="F239" s="350"/>
      <c r="G239" s="350"/>
      <c r="H239" s="350"/>
    </row>
    <row r="240" spans="2:10">
      <c r="B240" s="120" t="s">
        <v>11</v>
      </c>
      <c r="C240" s="121"/>
      <c r="D240" s="121"/>
      <c r="E240" s="121"/>
      <c r="F240" s="121"/>
      <c r="G240" s="121"/>
      <c r="H240" s="122">
        <f>H16</f>
        <v>19027934</v>
      </c>
      <c r="J240" s="360"/>
    </row>
    <row r="241" spans="2:8" ht="61.5" customHeight="1" thickBot="1">
      <c r="B241" s="394" t="s">
        <v>231</v>
      </c>
      <c r="C241" s="394"/>
      <c r="D241" s="394"/>
      <c r="E241" s="394"/>
      <c r="F241" s="394"/>
      <c r="G241" s="394"/>
      <c r="H241" s="328"/>
    </row>
    <row r="242" spans="2:8" ht="14.4" thickBot="1">
      <c r="B242" s="124" t="s">
        <v>31</v>
      </c>
      <c r="C242" s="125" t="s">
        <v>25</v>
      </c>
      <c r="D242" s="125" t="s">
        <v>26</v>
      </c>
      <c r="E242" s="125" t="s">
        <v>27</v>
      </c>
      <c r="F242" s="125" t="s">
        <v>28</v>
      </c>
      <c r="G242" s="125" t="s">
        <v>29</v>
      </c>
      <c r="H242" s="126" t="s">
        <v>1</v>
      </c>
    </row>
    <row r="243" spans="2:8">
      <c r="B243" s="128" t="str">
        <f>$B$32</f>
        <v>Liberal Arts</v>
      </c>
      <c r="C243" s="136">
        <f t="shared" ref="C243:G258" si="17">$H$240*IF($H$25=0,0,C$25/$H$25)*IF(C$52=0,0,C32/C$52)</f>
        <v>4431622.0932938512</v>
      </c>
      <c r="D243" s="136">
        <f t="shared" si="17"/>
        <v>1377999.2634487262</v>
      </c>
      <c r="E243" s="136">
        <f t="shared" si="17"/>
        <v>200048.52546124283</v>
      </c>
      <c r="F243" s="136">
        <f t="shared" si="17"/>
        <v>68079.902805778474</v>
      </c>
      <c r="G243" s="136">
        <f t="shared" si="17"/>
        <v>0</v>
      </c>
      <c r="H243" s="136">
        <f>SUM(C243:G243)</f>
        <v>6077749.7850095984</v>
      </c>
    </row>
    <row r="244" spans="2:8">
      <c r="B244" s="128" t="str">
        <f>$B$33</f>
        <v>Science</v>
      </c>
      <c r="C244" s="139">
        <f t="shared" si="17"/>
        <v>1416933.5023327931</v>
      </c>
      <c r="D244" s="139">
        <f t="shared" si="17"/>
        <v>814974.81808379351</v>
      </c>
      <c r="E244" s="139">
        <f t="shared" si="17"/>
        <v>16036.185143663641</v>
      </c>
      <c r="F244" s="139">
        <f t="shared" si="17"/>
        <v>0</v>
      </c>
      <c r="G244" s="139">
        <f t="shared" si="17"/>
        <v>0</v>
      </c>
      <c r="H244" s="139">
        <f t="shared" ref="H244:H263" si="18">SUM(C244:G244)</f>
        <v>2247944.50556025</v>
      </c>
    </row>
    <row r="245" spans="2:8">
      <c r="B245" s="128" t="str">
        <f>$B$34</f>
        <v>Fine Arts</v>
      </c>
      <c r="C245" s="139">
        <f t="shared" si="17"/>
        <v>444137.0343349668</v>
      </c>
      <c r="D245" s="139">
        <f t="shared" si="17"/>
        <v>152102.46454303191</v>
      </c>
      <c r="E245" s="139">
        <f t="shared" si="17"/>
        <v>0</v>
      </c>
      <c r="F245" s="139">
        <f t="shared" si="17"/>
        <v>0</v>
      </c>
      <c r="G245" s="139">
        <f t="shared" si="17"/>
        <v>0</v>
      </c>
      <c r="H245" s="139">
        <f t="shared" si="18"/>
        <v>596239.49887799867</v>
      </c>
    </row>
    <row r="246" spans="2:8">
      <c r="B246" s="128" t="str">
        <f>$B$35</f>
        <v>Teacher Education</v>
      </c>
      <c r="C246" s="139">
        <f t="shared" si="17"/>
        <v>137038.98344362335</v>
      </c>
      <c r="D246" s="139">
        <f t="shared" si="17"/>
        <v>454590.10773909377</v>
      </c>
      <c r="E246" s="139">
        <f t="shared" si="17"/>
        <v>267885.04966609331</v>
      </c>
      <c r="F246" s="139">
        <f t="shared" si="17"/>
        <v>152757.16340619366</v>
      </c>
      <c r="G246" s="139">
        <f t="shared" si="17"/>
        <v>0</v>
      </c>
      <c r="H246" s="139">
        <f t="shared" si="18"/>
        <v>1012271.304255004</v>
      </c>
    </row>
    <row r="247" spans="2:8">
      <c r="B247" s="128" t="str">
        <f>$B$36</f>
        <v>Agriculture</v>
      </c>
      <c r="C247" s="139">
        <f t="shared" si="17"/>
        <v>186738.15424842428</v>
      </c>
      <c r="D247" s="139">
        <f t="shared" si="17"/>
        <v>146582.61703945414</v>
      </c>
      <c r="E247" s="139">
        <f t="shared" si="17"/>
        <v>0</v>
      </c>
      <c r="F247" s="139">
        <f t="shared" si="17"/>
        <v>0</v>
      </c>
      <c r="G247" s="139">
        <f t="shared" si="17"/>
        <v>0</v>
      </c>
      <c r="H247" s="139">
        <f t="shared" si="18"/>
        <v>333320.77128787839</v>
      </c>
    </row>
    <row r="248" spans="2:8">
      <c r="B248" s="128" t="str">
        <f>$B$37</f>
        <v>Engineering</v>
      </c>
      <c r="C248" s="139">
        <f t="shared" si="17"/>
        <v>546974.8741145517</v>
      </c>
      <c r="D248" s="139">
        <f t="shared" si="17"/>
        <v>1222216.9005699758</v>
      </c>
      <c r="E248" s="139">
        <f t="shared" si="17"/>
        <v>432515.52592514385</v>
      </c>
      <c r="F248" s="139">
        <f t="shared" si="17"/>
        <v>76224.902464257611</v>
      </c>
      <c r="G248" s="139">
        <f t="shared" si="17"/>
        <v>0</v>
      </c>
      <c r="H248" s="139">
        <f t="shared" si="18"/>
        <v>2277932.2030739291</v>
      </c>
    </row>
    <row r="249" spans="2:8">
      <c r="B249" s="128" t="str">
        <f>$B$38</f>
        <v>Home Economics</v>
      </c>
      <c r="C249" s="139">
        <f t="shared" si="17"/>
        <v>303886.19971688354</v>
      </c>
      <c r="D249" s="139">
        <f t="shared" si="17"/>
        <v>199450.48979594343</v>
      </c>
      <c r="E249" s="139">
        <f t="shared" si="17"/>
        <v>38417.623401726567</v>
      </c>
      <c r="F249" s="139">
        <f t="shared" si="17"/>
        <v>0</v>
      </c>
      <c r="G249" s="139">
        <f t="shared" si="17"/>
        <v>0</v>
      </c>
      <c r="H249" s="139">
        <f t="shared" si="18"/>
        <v>541754.31291455356</v>
      </c>
    </row>
    <row r="250" spans="2:8">
      <c r="B250" s="128" t="str">
        <f>$B$39</f>
        <v>Law</v>
      </c>
      <c r="C250" s="139">
        <f t="shared" si="17"/>
        <v>0</v>
      </c>
      <c r="D250" s="139">
        <f t="shared" si="17"/>
        <v>0</v>
      </c>
      <c r="E250" s="139">
        <f t="shared" si="17"/>
        <v>0</v>
      </c>
      <c r="F250" s="139">
        <f t="shared" si="17"/>
        <v>0</v>
      </c>
      <c r="G250" s="139">
        <f t="shared" si="17"/>
        <v>0</v>
      </c>
      <c r="H250" s="139">
        <f t="shared" si="18"/>
        <v>0</v>
      </c>
    </row>
    <row r="251" spans="2:8">
      <c r="B251" s="128" t="str">
        <f>$B$40</f>
        <v>Social Service</v>
      </c>
      <c r="C251" s="139">
        <f t="shared" si="17"/>
        <v>46318.274831685201</v>
      </c>
      <c r="D251" s="139">
        <f t="shared" si="17"/>
        <v>251337.05632957449</v>
      </c>
      <c r="E251" s="139">
        <f t="shared" si="17"/>
        <v>118944.65383537563</v>
      </c>
      <c r="F251" s="139">
        <f t="shared" si="17"/>
        <v>0</v>
      </c>
      <c r="G251" s="139">
        <f t="shared" si="17"/>
        <v>0</v>
      </c>
      <c r="H251" s="139">
        <f t="shared" si="18"/>
        <v>416599.98499663529</v>
      </c>
    </row>
    <row r="252" spans="2:8">
      <c r="B252" s="128" t="str">
        <f>$B$41</f>
        <v>Library Science</v>
      </c>
      <c r="C252" s="139">
        <f t="shared" si="17"/>
        <v>0</v>
      </c>
      <c r="D252" s="139">
        <f t="shared" si="17"/>
        <v>0</v>
      </c>
      <c r="E252" s="139">
        <f t="shared" si="17"/>
        <v>0</v>
      </c>
      <c r="F252" s="139">
        <f t="shared" si="17"/>
        <v>0</v>
      </c>
      <c r="G252" s="139">
        <f t="shared" si="17"/>
        <v>0</v>
      </c>
      <c r="H252" s="139">
        <f t="shared" si="18"/>
        <v>0</v>
      </c>
    </row>
    <row r="253" spans="2:8">
      <c r="B253" s="128" t="str">
        <f>$B$42</f>
        <v>Veterinary Science</v>
      </c>
      <c r="C253" s="139">
        <f t="shared" si="17"/>
        <v>0</v>
      </c>
      <c r="D253" s="139">
        <f t="shared" si="17"/>
        <v>0</v>
      </c>
      <c r="E253" s="139">
        <f t="shared" si="17"/>
        <v>0</v>
      </c>
      <c r="F253" s="139">
        <f t="shared" si="17"/>
        <v>0</v>
      </c>
      <c r="G253" s="139">
        <f t="shared" si="17"/>
        <v>0</v>
      </c>
      <c r="H253" s="139">
        <f t="shared" si="18"/>
        <v>0</v>
      </c>
    </row>
    <row r="254" spans="2:8">
      <c r="B254" s="128" t="str">
        <f>$B$43</f>
        <v>Vocational Training</v>
      </c>
      <c r="C254" s="139">
        <f t="shared" si="17"/>
        <v>97876.938421699757</v>
      </c>
      <c r="D254" s="139">
        <f t="shared" si="17"/>
        <v>0</v>
      </c>
      <c r="E254" s="139">
        <f t="shared" si="17"/>
        <v>0</v>
      </c>
      <c r="F254" s="139">
        <f t="shared" si="17"/>
        <v>0</v>
      </c>
      <c r="G254" s="139">
        <f t="shared" si="17"/>
        <v>0</v>
      </c>
      <c r="H254" s="139">
        <f t="shared" si="18"/>
        <v>97876.938421699757</v>
      </c>
    </row>
    <row r="255" spans="2:8">
      <c r="B255" s="128" t="str">
        <f>$B$44</f>
        <v>Physical Training</v>
      </c>
      <c r="C255" s="139">
        <f t="shared" si="17"/>
        <v>0</v>
      </c>
      <c r="D255" s="139">
        <f t="shared" si="17"/>
        <v>0</v>
      </c>
      <c r="E255" s="139">
        <f t="shared" si="17"/>
        <v>0</v>
      </c>
      <c r="F255" s="139">
        <f t="shared" si="17"/>
        <v>0</v>
      </c>
      <c r="G255" s="139">
        <f t="shared" si="17"/>
        <v>0</v>
      </c>
      <c r="H255" s="139">
        <f t="shared" si="18"/>
        <v>0</v>
      </c>
    </row>
    <row r="256" spans="2:8">
      <c r="B256" s="128" t="str">
        <f>$B$45</f>
        <v>Health Services</v>
      </c>
      <c r="C256" s="139">
        <f t="shared" si="17"/>
        <v>364404.23763565475</v>
      </c>
      <c r="D256" s="139">
        <f t="shared" si="17"/>
        <v>1006820.1846525854</v>
      </c>
      <c r="E256" s="139">
        <f t="shared" si="17"/>
        <v>54338.440306946584</v>
      </c>
      <c r="F256" s="139">
        <f t="shared" si="17"/>
        <v>0</v>
      </c>
      <c r="G256" s="139">
        <f t="shared" si="17"/>
        <v>0</v>
      </c>
      <c r="H256" s="139">
        <f t="shared" si="18"/>
        <v>1425562.8625951868</v>
      </c>
    </row>
    <row r="257" spans="2:10">
      <c r="B257" s="128" t="str">
        <f>$B$46</f>
        <v>Pharmacy</v>
      </c>
      <c r="C257" s="139">
        <f t="shared" si="17"/>
        <v>0</v>
      </c>
      <c r="D257" s="139">
        <f t="shared" si="17"/>
        <v>0</v>
      </c>
      <c r="E257" s="139">
        <f t="shared" si="17"/>
        <v>0</v>
      </c>
      <c r="F257" s="139">
        <f t="shared" si="17"/>
        <v>0</v>
      </c>
      <c r="G257" s="139">
        <f t="shared" si="17"/>
        <v>0</v>
      </c>
      <c r="H257" s="139">
        <f t="shared" si="18"/>
        <v>0</v>
      </c>
    </row>
    <row r="258" spans="2:10">
      <c r="B258" s="128" t="str">
        <f>$B$47</f>
        <v>Business Administration</v>
      </c>
      <c r="C258" s="139">
        <f t="shared" si="17"/>
        <v>786396.40334671363</v>
      </c>
      <c r="D258" s="139">
        <f t="shared" si="17"/>
        <v>1397993.3777394635</v>
      </c>
      <c r="E258" s="139">
        <f t="shared" si="17"/>
        <v>246080.45260024851</v>
      </c>
      <c r="F258" s="139">
        <f t="shared" si="17"/>
        <v>0</v>
      </c>
      <c r="G258" s="139">
        <f t="shared" si="17"/>
        <v>0</v>
      </c>
      <c r="H258" s="139">
        <f t="shared" si="18"/>
        <v>2430470.2336864257</v>
      </c>
    </row>
    <row r="259" spans="2:10">
      <c r="B259" s="128" t="str">
        <f>$B$48</f>
        <v>Optometry</v>
      </c>
      <c r="C259" s="139">
        <f t="shared" ref="C259:G262" si="19">$H$240*IF($H$25=0,0,C$25/$H$25)*IF(C$52=0,0,C48/C$52)</f>
        <v>0</v>
      </c>
      <c r="D259" s="139">
        <f t="shared" si="19"/>
        <v>0</v>
      </c>
      <c r="E259" s="139">
        <f t="shared" si="19"/>
        <v>0</v>
      </c>
      <c r="F259" s="139">
        <f t="shared" si="19"/>
        <v>0</v>
      </c>
      <c r="G259" s="139">
        <f t="shared" si="19"/>
        <v>0</v>
      </c>
      <c r="H259" s="139">
        <f t="shared" si="18"/>
        <v>0</v>
      </c>
    </row>
    <row r="260" spans="2:10">
      <c r="B260" s="128" t="str">
        <f>$B$49</f>
        <v>Teacher Ed-Practice Teaching</v>
      </c>
      <c r="C260" s="139">
        <f t="shared" si="19"/>
        <v>0</v>
      </c>
      <c r="D260" s="139">
        <f t="shared" si="19"/>
        <v>33119.085021466621</v>
      </c>
      <c r="E260" s="139">
        <f t="shared" si="19"/>
        <v>0</v>
      </c>
      <c r="F260" s="139">
        <f t="shared" si="19"/>
        <v>0</v>
      </c>
      <c r="G260" s="139">
        <f t="shared" si="19"/>
        <v>0</v>
      </c>
      <c r="H260" s="139">
        <f t="shared" si="18"/>
        <v>33119.085021466621</v>
      </c>
    </row>
    <row r="261" spans="2:10">
      <c r="B261" s="128" t="str">
        <f>$B$50</f>
        <v>Technology</v>
      </c>
      <c r="C261" s="139">
        <f t="shared" si="19"/>
        <v>70322.636240806722</v>
      </c>
      <c r="D261" s="139">
        <f t="shared" si="19"/>
        <v>160811.55727089907</v>
      </c>
      <c r="E261" s="139">
        <f t="shared" si="19"/>
        <v>7268.1990219482686</v>
      </c>
      <c r="F261" s="139">
        <f t="shared" si="19"/>
        <v>0</v>
      </c>
      <c r="G261" s="139">
        <f t="shared" si="19"/>
        <v>0</v>
      </c>
      <c r="H261" s="139">
        <f t="shared" si="18"/>
        <v>238402.39253365406</v>
      </c>
    </row>
    <row r="262" spans="2:10">
      <c r="B262" s="128" t="str">
        <f>$B$51</f>
        <v>Nursing</v>
      </c>
      <c r="C262" s="139">
        <f t="shared" si="19"/>
        <v>15044.987080364899</v>
      </c>
      <c r="D262" s="139">
        <f t="shared" si="19"/>
        <v>1202468.112834953</v>
      </c>
      <c r="E262" s="139">
        <f t="shared" si="19"/>
        <v>36456.363348184968</v>
      </c>
      <c r="F262" s="139">
        <f t="shared" si="19"/>
        <v>44720.658502215651</v>
      </c>
      <c r="G262" s="139">
        <f t="shared" si="19"/>
        <v>0</v>
      </c>
      <c r="H262" s="139">
        <f t="shared" si="18"/>
        <v>1298690.1217657186</v>
      </c>
    </row>
    <row r="263" spans="2:10">
      <c r="B263" s="131" t="str">
        <f>$B$52</f>
        <v>Totals</v>
      </c>
      <c r="C263" s="136">
        <f>SUM(C243:C262)</f>
        <v>8847694.3190420195</v>
      </c>
      <c r="D263" s="136">
        <f>SUM(D243:D262)</f>
        <v>8420466.0350689627</v>
      </c>
      <c r="E263" s="136">
        <f>SUM(E243:E262)</f>
        <v>1417991.0187105741</v>
      </c>
      <c r="F263" s="136">
        <f>SUM(F243:F262)</f>
        <v>341782.6271784454</v>
      </c>
      <c r="G263" s="136">
        <f>SUM(G243:G262)</f>
        <v>0</v>
      </c>
      <c r="H263" s="136">
        <f t="shared" si="18"/>
        <v>19027934</v>
      </c>
      <c r="I263" s="351"/>
    </row>
    <row r="264" spans="2:10">
      <c r="B264" s="401"/>
      <c r="C264" s="401"/>
      <c r="D264" s="401"/>
      <c r="E264" s="401"/>
      <c r="F264" s="401"/>
      <c r="G264" s="401"/>
      <c r="H264" s="402"/>
      <c r="I264" s="352"/>
    </row>
    <row r="265" spans="2:10">
      <c r="B265" s="120" t="s">
        <v>232</v>
      </c>
      <c r="C265" s="121"/>
      <c r="D265" s="121"/>
      <c r="E265" s="121"/>
      <c r="F265" s="121"/>
      <c r="G265" s="121"/>
      <c r="H265" s="122"/>
      <c r="J265" s="360"/>
    </row>
    <row r="266" spans="2:10" ht="45" customHeight="1" thickBot="1">
      <c r="B266" s="382" t="s">
        <v>233</v>
      </c>
      <c r="C266" s="382"/>
      <c r="D266" s="382"/>
      <c r="E266" s="382"/>
      <c r="F266" s="382"/>
      <c r="G266" s="382"/>
      <c r="H266" s="382"/>
    </row>
    <row r="267" spans="2:10" ht="14.4" thickBot="1">
      <c r="B267" s="124" t="s">
        <v>31</v>
      </c>
      <c r="C267" s="125" t="s">
        <v>25</v>
      </c>
      <c r="D267" s="125" t="s">
        <v>26</v>
      </c>
      <c r="E267" s="125" t="s">
        <v>27</v>
      </c>
      <c r="F267" s="125" t="s">
        <v>28</v>
      </c>
      <c r="G267" s="125" t="s">
        <v>29</v>
      </c>
      <c r="H267" s="126" t="s">
        <v>1</v>
      </c>
    </row>
    <row r="268" spans="2:10">
      <c r="B268" s="128" t="str">
        <f>$B$32</f>
        <v>Liberal Arts</v>
      </c>
      <c r="C268" s="136">
        <f t="shared" ref="C268:G283" si="20">C243+C218+C193+C168+C116</f>
        <v>26554206.414473765</v>
      </c>
      <c r="D268" s="136">
        <f t="shared" si="20"/>
        <v>6737971.9799547046</v>
      </c>
      <c r="E268" s="136">
        <f t="shared" si="20"/>
        <v>1293909.9355284711</v>
      </c>
      <c r="F268" s="136">
        <f t="shared" si="20"/>
        <v>1196085.139094593</v>
      </c>
      <c r="G268" s="136">
        <f t="shared" si="20"/>
        <v>0</v>
      </c>
      <c r="H268" s="136">
        <f>SUM(C268:G268)</f>
        <v>35782173.469051532</v>
      </c>
    </row>
    <row r="269" spans="2:10">
      <c r="B269" s="128" t="str">
        <f>$B$33</f>
        <v>Science</v>
      </c>
      <c r="C269" s="139">
        <f t="shared" si="20"/>
        <v>8865296.2030265294</v>
      </c>
      <c r="D269" s="139">
        <f t="shared" si="20"/>
        <v>4580075.9726097127</v>
      </c>
      <c r="E269" s="139">
        <f t="shared" si="20"/>
        <v>447045.26502615493</v>
      </c>
      <c r="F269" s="139">
        <f t="shared" si="20"/>
        <v>0</v>
      </c>
      <c r="G269" s="139">
        <f t="shared" si="20"/>
        <v>0</v>
      </c>
      <c r="H269" s="139">
        <f t="shared" ref="H269:H288" si="21">SUM(C269:G269)</f>
        <v>13892417.440662399</v>
      </c>
    </row>
    <row r="270" spans="2:10">
      <c r="B270" s="128" t="str">
        <f>$B$34</f>
        <v>Fine Arts</v>
      </c>
      <c r="C270" s="139">
        <f t="shared" si="20"/>
        <v>3464351.609878045</v>
      </c>
      <c r="D270" s="139">
        <f t="shared" si="20"/>
        <v>1444045.0776330703</v>
      </c>
      <c r="E270" s="139">
        <f t="shared" si="20"/>
        <v>0</v>
      </c>
      <c r="F270" s="139">
        <f t="shared" si="20"/>
        <v>0</v>
      </c>
      <c r="G270" s="139">
        <f t="shared" si="20"/>
        <v>0</v>
      </c>
      <c r="H270" s="139">
        <f t="shared" si="21"/>
        <v>4908396.6875111153</v>
      </c>
    </row>
    <row r="271" spans="2:10">
      <c r="B271" s="128" t="str">
        <f>$B$35</f>
        <v>Teacher Education</v>
      </c>
      <c r="C271" s="139">
        <f t="shared" si="20"/>
        <v>688653.48835509527</v>
      </c>
      <c r="D271" s="139">
        <f t="shared" si="20"/>
        <v>2014487.2378403163</v>
      </c>
      <c r="E271" s="139">
        <f t="shared" si="20"/>
        <v>2457191.5213381611</v>
      </c>
      <c r="F271" s="139">
        <f t="shared" si="20"/>
        <v>2286079.5943623679</v>
      </c>
      <c r="G271" s="139">
        <f t="shared" si="20"/>
        <v>0</v>
      </c>
      <c r="H271" s="139">
        <f t="shared" si="21"/>
        <v>7446411.8418959407</v>
      </c>
    </row>
    <row r="272" spans="2:10">
      <c r="B272" s="128" t="str">
        <f>$B$36</f>
        <v>Agriculture</v>
      </c>
      <c r="C272" s="139">
        <f t="shared" si="20"/>
        <v>8540339.418602949</v>
      </c>
      <c r="D272" s="139">
        <f t="shared" si="20"/>
        <v>8129566.4236968094</v>
      </c>
      <c r="E272" s="139">
        <f t="shared" si="20"/>
        <v>0</v>
      </c>
      <c r="F272" s="139">
        <f t="shared" si="20"/>
        <v>0</v>
      </c>
      <c r="G272" s="139">
        <f t="shared" si="20"/>
        <v>0</v>
      </c>
      <c r="H272" s="139">
        <f t="shared" si="21"/>
        <v>16669905.842299759</v>
      </c>
    </row>
    <row r="273" spans="2:10">
      <c r="B273" s="128" t="str">
        <f>$B$37</f>
        <v>Engineering</v>
      </c>
      <c r="C273" s="139">
        <f t="shared" si="20"/>
        <v>7045707.1234378275</v>
      </c>
      <c r="D273" s="139">
        <f t="shared" si="20"/>
        <v>11170182.319347227</v>
      </c>
      <c r="E273" s="139">
        <f t="shared" si="20"/>
        <v>6077319.9060371863</v>
      </c>
      <c r="F273" s="139">
        <f t="shared" si="20"/>
        <v>2105773.5473236367</v>
      </c>
      <c r="G273" s="139">
        <f t="shared" si="20"/>
        <v>0</v>
      </c>
      <c r="H273" s="139">
        <f t="shared" si="21"/>
        <v>26398982.896145876</v>
      </c>
    </row>
    <row r="274" spans="2:10">
      <c r="B274" s="128" t="str">
        <f>$B$38</f>
        <v>Home Economics</v>
      </c>
      <c r="C274" s="139">
        <f t="shared" si="20"/>
        <v>1164308.092376237</v>
      </c>
      <c r="D274" s="139">
        <f t="shared" si="20"/>
        <v>801546.59638671181</v>
      </c>
      <c r="E274" s="139">
        <f t="shared" si="20"/>
        <v>190795.55491899111</v>
      </c>
      <c r="F274" s="139">
        <f t="shared" si="20"/>
        <v>0</v>
      </c>
      <c r="G274" s="139">
        <f t="shared" si="20"/>
        <v>0</v>
      </c>
      <c r="H274" s="139">
        <f t="shared" si="21"/>
        <v>2156650.2436819398</v>
      </c>
    </row>
    <row r="275" spans="2:10">
      <c r="B275" s="128" t="str">
        <f>$B$39</f>
        <v>Law</v>
      </c>
      <c r="C275" s="139">
        <f t="shared" si="20"/>
        <v>0</v>
      </c>
      <c r="D275" s="139">
        <f t="shared" si="20"/>
        <v>0</v>
      </c>
      <c r="E275" s="139">
        <f t="shared" si="20"/>
        <v>0</v>
      </c>
      <c r="F275" s="139">
        <f t="shared" si="20"/>
        <v>0</v>
      </c>
      <c r="G275" s="139">
        <f t="shared" si="20"/>
        <v>0</v>
      </c>
      <c r="H275" s="139">
        <f t="shared" si="21"/>
        <v>0</v>
      </c>
    </row>
    <row r="276" spans="2:10">
      <c r="B276" s="128" t="str">
        <f>$B$40</f>
        <v>Social Service</v>
      </c>
      <c r="C276" s="139">
        <f t="shared" si="20"/>
        <v>205966.52566017892</v>
      </c>
      <c r="D276" s="139">
        <f t="shared" si="20"/>
        <v>1159896.8183179433</v>
      </c>
      <c r="E276" s="139">
        <f t="shared" si="20"/>
        <v>571885.02084768936</v>
      </c>
      <c r="F276" s="139">
        <f t="shared" si="20"/>
        <v>0</v>
      </c>
      <c r="G276" s="139">
        <f t="shared" si="20"/>
        <v>0</v>
      </c>
      <c r="H276" s="139">
        <f t="shared" si="21"/>
        <v>1937748.3648258115</v>
      </c>
    </row>
    <row r="277" spans="2:10">
      <c r="B277" s="128" t="str">
        <f>$B$41</f>
        <v>Library Science</v>
      </c>
      <c r="C277" s="139">
        <f t="shared" si="20"/>
        <v>0</v>
      </c>
      <c r="D277" s="139">
        <f t="shared" si="20"/>
        <v>0</v>
      </c>
      <c r="E277" s="139">
        <f t="shared" si="20"/>
        <v>0</v>
      </c>
      <c r="F277" s="139">
        <f t="shared" si="20"/>
        <v>0</v>
      </c>
      <c r="G277" s="139">
        <f t="shared" si="20"/>
        <v>0</v>
      </c>
      <c r="H277" s="139">
        <f t="shared" si="21"/>
        <v>0</v>
      </c>
    </row>
    <row r="278" spans="2:10">
      <c r="B278" s="128" t="str">
        <f>$B$42</f>
        <v>Veterinary Science</v>
      </c>
      <c r="C278" s="139">
        <f t="shared" si="20"/>
        <v>0</v>
      </c>
      <c r="D278" s="139">
        <f t="shared" si="20"/>
        <v>0</v>
      </c>
      <c r="E278" s="139">
        <f t="shared" si="20"/>
        <v>0</v>
      </c>
      <c r="F278" s="139">
        <f t="shared" si="20"/>
        <v>0</v>
      </c>
      <c r="G278" s="139">
        <f t="shared" si="20"/>
        <v>0</v>
      </c>
      <c r="H278" s="139">
        <f t="shared" si="21"/>
        <v>0</v>
      </c>
    </row>
    <row r="279" spans="2:10">
      <c r="B279" s="128" t="str">
        <f>$B$43</f>
        <v>Vocational Training</v>
      </c>
      <c r="C279" s="139">
        <f t="shared" si="20"/>
        <v>551534.93619568867</v>
      </c>
      <c r="D279" s="139">
        <f t="shared" si="20"/>
        <v>0</v>
      </c>
      <c r="E279" s="139">
        <f t="shared" si="20"/>
        <v>0</v>
      </c>
      <c r="F279" s="139">
        <f t="shared" si="20"/>
        <v>0</v>
      </c>
      <c r="G279" s="139">
        <f t="shared" si="20"/>
        <v>0</v>
      </c>
      <c r="H279" s="139">
        <f t="shared" si="21"/>
        <v>551534.93619568867</v>
      </c>
    </row>
    <row r="280" spans="2:10">
      <c r="B280" s="128" t="str">
        <f>$B$44</f>
        <v>Physical Training</v>
      </c>
      <c r="C280" s="139">
        <f t="shared" si="20"/>
        <v>0</v>
      </c>
      <c r="D280" s="139">
        <f t="shared" si="20"/>
        <v>0</v>
      </c>
      <c r="E280" s="139">
        <f t="shared" si="20"/>
        <v>0</v>
      </c>
      <c r="F280" s="139">
        <f t="shared" si="20"/>
        <v>0</v>
      </c>
      <c r="G280" s="139">
        <f t="shared" si="20"/>
        <v>0</v>
      </c>
      <c r="H280" s="139">
        <f t="shared" si="21"/>
        <v>0</v>
      </c>
    </row>
    <row r="281" spans="2:10">
      <c r="B281" s="128" t="str">
        <f>$B$45</f>
        <v>Health Services</v>
      </c>
      <c r="C281" s="139">
        <f t="shared" si="20"/>
        <v>1371071.2128720107</v>
      </c>
      <c r="D281" s="139">
        <f t="shared" si="20"/>
        <v>3198225.1302319439</v>
      </c>
      <c r="E281" s="139">
        <f t="shared" si="20"/>
        <v>439558.64090644888</v>
      </c>
      <c r="F281" s="139">
        <f t="shared" si="20"/>
        <v>0</v>
      </c>
      <c r="G281" s="139">
        <f t="shared" si="20"/>
        <v>0</v>
      </c>
      <c r="H281" s="139">
        <f t="shared" si="21"/>
        <v>5008854.984010403</v>
      </c>
    </row>
    <row r="282" spans="2:10">
      <c r="B282" s="128" t="str">
        <f>$B$46</f>
        <v>Pharmacy</v>
      </c>
      <c r="C282" s="139">
        <f t="shared" si="20"/>
        <v>0</v>
      </c>
      <c r="D282" s="139">
        <f t="shared" si="20"/>
        <v>0</v>
      </c>
      <c r="E282" s="139">
        <f t="shared" si="20"/>
        <v>0</v>
      </c>
      <c r="F282" s="139">
        <f t="shared" si="20"/>
        <v>0</v>
      </c>
      <c r="G282" s="139">
        <f t="shared" si="20"/>
        <v>0</v>
      </c>
      <c r="H282" s="139">
        <f t="shared" si="21"/>
        <v>0</v>
      </c>
    </row>
    <row r="283" spans="2:10">
      <c r="B283" s="128" t="str">
        <f>$B$47</f>
        <v>Business Administration</v>
      </c>
      <c r="C283" s="139">
        <f t="shared" si="20"/>
        <v>3637261.5867353259</v>
      </c>
      <c r="D283" s="139">
        <f t="shared" si="20"/>
        <v>6223569.0859739874</v>
      </c>
      <c r="E283" s="139">
        <f t="shared" si="20"/>
        <v>2272763.631706425</v>
      </c>
      <c r="F283" s="139">
        <f t="shared" si="20"/>
        <v>0</v>
      </c>
      <c r="G283" s="139">
        <f t="shared" si="20"/>
        <v>0</v>
      </c>
      <c r="H283" s="139">
        <f t="shared" si="21"/>
        <v>12133594.304415736</v>
      </c>
    </row>
    <row r="284" spans="2:10">
      <c r="B284" s="128" t="str">
        <f>$B$48</f>
        <v>Optometry</v>
      </c>
      <c r="C284" s="139">
        <f t="shared" ref="C284:G287" si="22">C259+C234+C209+C184+C132</f>
        <v>0</v>
      </c>
      <c r="D284" s="139">
        <f t="shared" si="22"/>
        <v>0</v>
      </c>
      <c r="E284" s="139">
        <f t="shared" si="22"/>
        <v>0</v>
      </c>
      <c r="F284" s="139">
        <f t="shared" si="22"/>
        <v>0</v>
      </c>
      <c r="G284" s="139">
        <f t="shared" si="22"/>
        <v>0</v>
      </c>
      <c r="H284" s="139">
        <f t="shared" si="21"/>
        <v>0</v>
      </c>
    </row>
    <row r="285" spans="2:10">
      <c r="B285" s="128" t="str">
        <f>$B$49</f>
        <v>Teacher Ed-Practice Teaching</v>
      </c>
      <c r="C285" s="139">
        <f t="shared" si="22"/>
        <v>0</v>
      </c>
      <c r="D285" s="139">
        <f t="shared" si="22"/>
        <v>510384.86580229644</v>
      </c>
      <c r="E285" s="139">
        <f t="shared" si="22"/>
        <v>0</v>
      </c>
      <c r="F285" s="139">
        <f t="shared" si="22"/>
        <v>0</v>
      </c>
      <c r="G285" s="139">
        <f t="shared" si="22"/>
        <v>0</v>
      </c>
      <c r="H285" s="139">
        <f t="shared" si="21"/>
        <v>510384.86580229644</v>
      </c>
    </row>
    <row r="286" spans="2:10">
      <c r="B286" s="128" t="str">
        <f>$B$50</f>
        <v>Technology</v>
      </c>
      <c r="C286" s="139">
        <f t="shared" si="22"/>
        <v>595001.02883162838</v>
      </c>
      <c r="D286" s="139">
        <f t="shared" si="22"/>
        <v>893795.73247459147</v>
      </c>
      <c r="E286" s="139">
        <f t="shared" si="22"/>
        <v>39617.379169593012</v>
      </c>
      <c r="F286" s="139">
        <f t="shared" si="22"/>
        <v>0</v>
      </c>
      <c r="G286" s="139">
        <f t="shared" si="22"/>
        <v>0</v>
      </c>
      <c r="H286" s="139">
        <f t="shared" si="21"/>
        <v>1528414.1404758128</v>
      </c>
    </row>
    <row r="287" spans="2:10">
      <c r="B287" s="128" t="str">
        <f>$B$51</f>
        <v>Nursing</v>
      </c>
      <c r="C287" s="139">
        <f t="shared" si="22"/>
        <v>210537.83138179054</v>
      </c>
      <c r="D287" s="139">
        <f t="shared" si="22"/>
        <v>8397098.1335580479</v>
      </c>
      <c r="E287" s="139">
        <f t="shared" si="22"/>
        <v>507071.73095243541</v>
      </c>
      <c r="F287" s="139">
        <f t="shared" si="22"/>
        <v>1377389.8230256757</v>
      </c>
      <c r="G287" s="139">
        <f t="shared" si="22"/>
        <v>0</v>
      </c>
      <c r="H287" s="139">
        <f t="shared" si="21"/>
        <v>10492097.51891795</v>
      </c>
    </row>
    <row r="288" spans="2:10">
      <c r="B288" s="131" t="str">
        <f>$B$52</f>
        <v>Totals</v>
      </c>
      <c r="C288" s="136">
        <f>SUM(C268:C287)</f>
        <v>62894235.471827075</v>
      </c>
      <c r="D288" s="136">
        <f>SUM(D268:D287)</f>
        <v>55260845.373827353</v>
      </c>
      <c r="E288" s="136">
        <f>SUM(E268:E287)</f>
        <v>14297158.586431559</v>
      </c>
      <c r="F288" s="136">
        <f>SUM(F268:F287)</f>
        <v>6965328.1038062731</v>
      </c>
      <c r="G288" s="136">
        <f>SUM(G268:G287)</f>
        <v>0</v>
      </c>
      <c r="H288" s="136">
        <f t="shared" si="21"/>
        <v>139417567.53589228</v>
      </c>
      <c r="I288" s="353"/>
      <c r="J288" s="140"/>
    </row>
    <row r="289" spans="2:10">
      <c r="H289" s="140"/>
    </row>
    <row r="290" spans="2:10">
      <c r="B290" s="120" t="s">
        <v>222</v>
      </c>
      <c r="C290" s="121"/>
      <c r="D290" s="121"/>
      <c r="E290" s="121"/>
      <c r="F290" s="121"/>
      <c r="G290" s="121"/>
      <c r="H290" s="122"/>
      <c r="J290" s="360"/>
    </row>
    <row r="291" spans="2:10" ht="30" customHeight="1" thickBot="1">
      <c r="B291" s="382" t="s">
        <v>234</v>
      </c>
      <c r="C291" s="382"/>
      <c r="D291" s="382"/>
      <c r="E291" s="382"/>
      <c r="F291" s="382"/>
      <c r="G291" s="382"/>
      <c r="H291" s="382"/>
    </row>
    <row r="292" spans="2:10" ht="14.4" thickBot="1">
      <c r="B292" s="124" t="s">
        <v>31</v>
      </c>
      <c r="C292" s="125" t="s">
        <v>25</v>
      </c>
      <c r="D292" s="125" t="s">
        <v>26</v>
      </c>
      <c r="E292" s="125" t="s">
        <v>27</v>
      </c>
      <c r="F292" s="125" t="s">
        <v>28</v>
      </c>
      <c r="G292" s="125" t="s">
        <v>29</v>
      </c>
      <c r="H292" s="126" t="s">
        <v>1</v>
      </c>
    </row>
    <row r="293" spans="2:10">
      <c r="B293" s="128" t="str">
        <f>$B$32</f>
        <v>Liberal Arts</v>
      </c>
      <c r="C293" s="134">
        <f t="shared" ref="C293:H308" si="23">IF(C32=0,0,C268/C32)</f>
        <v>337.63788084063935</v>
      </c>
      <c r="D293" s="134">
        <f t="shared" si="23"/>
        <v>599.78386860910666</v>
      </c>
      <c r="E293" s="134">
        <f t="shared" si="23"/>
        <v>746.19950145817256</v>
      </c>
      <c r="F293" s="134">
        <f t="shared" si="23"/>
        <v>2699.9664539381333</v>
      </c>
      <c r="G293" s="135">
        <f t="shared" si="23"/>
        <v>0</v>
      </c>
      <c r="H293" s="136">
        <f t="shared" si="23"/>
        <v>388.69162342275013</v>
      </c>
    </row>
    <row r="294" spans="2:10">
      <c r="B294" s="128" t="str">
        <f>$B$33</f>
        <v>Science</v>
      </c>
      <c r="C294" s="137">
        <f t="shared" si="23"/>
        <v>352.55293895754909</v>
      </c>
      <c r="D294" s="137">
        <f t="shared" si="23"/>
        <v>689.35520358364124</v>
      </c>
      <c r="E294" s="137">
        <f t="shared" si="23"/>
        <v>3216.1529857996757</v>
      </c>
      <c r="F294" s="137">
        <f t="shared" si="23"/>
        <v>0</v>
      </c>
      <c r="G294" s="138">
        <f t="shared" si="23"/>
        <v>0</v>
      </c>
      <c r="H294" s="139">
        <f t="shared" si="23"/>
        <v>435.10343075769362</v>
      </c>
    </row>
    <row r="295" spans="2:10">
      <c r="B295" s="128" t="str">
        <f>$B$34</f>
        <v>Fine Arts</v>
      </c>
      <c r="C295" s="137">
        <f t="shared" si="23"/>
        <v>439.52697410277153</v>
      </c>
      <c r="D295" s="137">
        <f t="shared" si="23"/>
        <v>1164.5524819621535</v>
      </c>
      <c r="E295" s="137">
        <f t="shared" si="23"/>
        <v>0</v>
      </c>
      <c r="F295" s="137">
        <f t="shared" si="23"/>
        <v>0</v>
      </c>
      <c r="G295" s="138">
        <f t="shared" si="23"/>
        <v>0</v>
      </c>
      <c r="H295" s="139">
        <f t="shared" si="23"/>
        <v>538.08339043094884</v>
      </c>
    </row>
    <row r="296" spans="2:10">
      <c r="B296" s="128" t="str">
        <f>$B$35</f>
        <v>Teacher Education</v>
      </c>
      <c r="C296" s="137">
        <f t="shared" si="23"/>
        <v>283.16344093548327</v>
      </c>
      <c r="D296" s="137">
        <f t="shared" si="23"/>
        <v>543.57453800332337</v>
      </c>
      <c r="E296" s="137">
        <f t="shared" si="23"/>
        <v>1058.2220160801728</v>
      </c>
      <c r="F296" s="137">
        <f t="shared" si="23"/>
        <v>2299.8788675677747</v>
      </c>
      <c r="G296" s="138">
        <f t="shared" si="23"/>
        <v>0</v>
      </c>
      <c r="H296" s="139">
        <f t="shared" si="23"/>
        <v>787.64669366362818</v>
      </c>
    </row>
    <row r="297" spans="2:10">
      <c r="B297" s="128" t="str">
        <f>$B$36</f>
        <v>Agriculture</v>
      </c>
      <c r="C297" s="137">
        <f t="shared" si="23"/>
        <v>2577.0487080877938</v>
      </c>
      <c r="D297" s="137">
        <f t="shared" si="23"/>
        <v>6802.9844549764093</v>
      </c>
      <c r="E297" s="137">
        <f t="shared" si="23"/>
        <v>0</v>
      </c>
      <c r="F297" s="137">
        <f t="shared" si="23"/>
        <v>0</v>
      </c>
      <c r="G297" s="138">
        <f t="shared" si="23"/>
        <v>0</v>
      </c>
      <c r="H297" s="139">
        <f t="shared" si="23"/>
        <v>3697.029461587882</v>
      </c>
    </row>
    <row r="298" spans="2:10">
      <c r="B298" s="128" t="str">
        <f>$B$37</f>
        <v>Engineering</v>
      </c>
      <c r="C298" s="137">
        <f t="shared" si="23"/>
        <v>725.83476769827121</v>
      </c>
      <c r="D298" s="137">
        <f t="shared" si="23"/>
        <v>1121.0540264298702</v>
      </c>
      <c r="E298" s="137">
        <f t="shared" si="23"/>
        <v>1621.0509218557445</v>
      </c>
      <c r="F298" s="137">
        <f t="shared" si="23"/>
        <v>4245.5111841202352</v>
      </c>
      <c r="G298" s="138">
        <f t="shared" si="23"/>
        <v>0</v>
      </c>
      <c r="H298" s="139">
        <f t="shared" si="23"/>
        <v>1103.8191479921372</v>
      </c>
    </row>
    <row r="299" spans="2:10">
      <c r="B299" s="128" t="str">
        <f>$B$38</f>
        <v>Home Economics</v>
      </c>
      <c r="C299" s="137">
        <f t="shared" si="23"/>
        <v>215.89247030896291</v>
      </c>
      <c r="D299" s="137">
        <f t="shared" si="23"/>
        <v>492.95608633869114</v>
      </c>
      <c r="E299" s="137">
        <f t="shared" si="23"/>
        <v>572.95962438135473</v>
      </c>
      <c r="F299" s="137">
        <f t="shared" si="23"/>
        <v>0</v>
      </c>
      <c r="G299" s="138">
        <f t="shared" si="23"/>
        <v>0</v>
      </c>
      <c r="H299" s="139">
        <f t="shared" si="23"/>
        <v>293.34198091430085</v>
      </c>
    </row>
    <row r="300" spans="2:10">
      <c r="B300" s="128" t="str">
        <f>$B$39</f>
        <v>Law</v>
      </c>
      <c r="C300" s="137">
        <f t="shared" si="23"/>
        <v>0</v>
      </c>
      <c r="D300" s="137">
        <f t="shared" si="23"/>
        <v>0</v>
      </c>
      <c r="E300" s="137">
        <f t="shared" si="23"/>
        <v>0</v>
      </c>
      <c r="F300" s="137">
        <f t="shared" si="23"/>
        <v>0</v>
      </c>
      <c r="G300" s="138">
        <f t="shared" si="23"/>
        <v>0</v>
      </c>
      <c r="H300" s="139">
        <f t="shared" si="23"/>
        <v>0</v>
      </c>
    </row>
    <row r="301" spans="2:10">
      <c r="B301" s="128" t="str">
        <f>$B$40</f>
        <v>Social Service</v>
      </c>
      <c r="C301" s="137">
        <f t="shared" si="23"/>
        <v>250.56754946493785</v>
      </c>
      <c r="D301" s="137">
        <f t="shared" si="23"/>
        <v>566.07946233184146</v>
      </c>
      <c r="E301" s="137">
        <f t="shared" si="23"/>
        <v>554.68964194732234</v>
      </c>
      <c r="F301" s="137">
        <f t="shared" si="23"/>
        <v>0</v>
      </c>
      <c r="G301" s="138">
        <f t="shared" si="23"/>
        <v>0</v>
      </c>
      <c r="H301" s="139">
        <f t="shared" si="23"/>
        <v>496.60388642383685</v>
      </c>
    </row>
    <row r="302" spans="2:10">
      <c r="B302" s="128" t="str">
        <f>$B$41</f>
        <v>Library Science</v>
      </c>
      <c r="C302" s="137">
        <f t="shared" si="23"/>
        <v>0</v>
      </c>
      <c r="D302" s="137">
        <f t="shared" si="23"/>
        <v>0</v>
      </c>
      <c r="E302" s="137">
        <f t="shared" si="23"/>
        <v>0</v>
      </c>
      <c r="F302" s="137">
        <f t="shared" si="23"/>
        <v>0</v>
      </c>
      <c r="G302" s="138">
        <f t="shared" si="23"/>
        <v>0</v>
      </c>
      <c r="H302" s="139">
        <f t="shared" si="23"/>
        <v>0</v>
      </c>
    </row>
    <row r="303" spans="2:10">
      <c r="B303" s="128" t="str">
        <f>$B$42</f>
        <v>Veterinary Science</v>
      </c>
      <c r="C303" s="137">
        <f t="shared" si="23"/>
        <v>0</v>
      </c>
      <c r="D303" s="137">
        <f t="shared" si="23"/>
        <v>0</v>
      </c>
      <c r="E303" s="137">
        <f t="shared" si="23"/>
        <v>0</v>
      </c>
      <c r="F303" s="137">
        <f t="shared" si="23"/>
        <v>0</v>
      </c>
      <c r="G303" s="138">
        <f t="shared" si="23"/>
        <v>0</v>
      </c>
      <c r="H303" s="139">
        <f t="shared" si="23"/>
        <v>0</v>
      </c>
    </row>
    <row r="304" spans="2:10">
      <c r="B304" s="128" t="str">
        <f>$B$43</f>
        <v>Vocational Training</v>
      </c>
      <c r="C304" s="137">
        <f t="shared" si="23"/>
        <v>317.52155221398311</v>
      </c>
      <c r="D304" s="137">
        <f t="shared" si="23"/>
        <v>0</v>
      </c>
      <c r="E304" s="137">
        <f t="shared" si="23"/>
        <v>0</v>
      </c>
      <c r="F304" s="137">
        <f t="shared" si="23"/>
        <v>0</v>
      </c>
      <c r="G304" s="138">
        <f t="shared" si="23"/>
        <v>0</v>
      </c>
      <c r="H304" s="139">
        <f t="shared" si="23"/>
        <v>317.52155221398311</v>
      </c>
    </row>
    <row r="305" spans="2:10">
      <c r="B305" s="128" t="str">
        <f>$B$44</f>
        <v>Physical Training</v>
      </c>
      <c r="C305" s="137">
        <f t="shared" si="23"/>
        <v>0</v>
      </c>
      <c r="D305" s="137">
        <f t="shared" si="23"/>
        <v>0</v>
      </c>
      <c r="E305" s="137">
        <f t="shared" si="23"/>
        <v>0</v>
      </c>
      <c r="F305" s="137">
        <f t="shared" si="23"/>
        <v>0</v>
      </c>
      <c r="G305" s="138">
        <f t="shared" si="23"/>
        <v>0</v>
      </c>
      <c r="H305" s="139">
        <f t="shared" si="23"/>
        <v>0</v>
      </c>
    </row>
    <row r="306" spans="2:10">
      <c r="B306" s="128" t="str">
        <f>$B$45</f>
        <v>Health Services</v>
      </c>
      <c r="C306" s="137">
        <f t="shared" si="23"/>
        <v>212.01039320736209</v>
      </c>
      <c r="D306" s="137">
        <f t="shared" si="23"/>
        <v>389.64731118810232</v>
      </c>
      <c r="E306" s="137">
        <f t="shared" si="23"/>
        <v>933.24552209437127</v>
      </c>
      <c r="F306" s="137">
        <f t="shared" si="23"/>
        <v>0</v>
      </c>
      <c r="G306" s="138">
        <f t="shared" si="23"/>
        <v>0</v>
      </c>
      <c r="H306" s="139">
        <f t="shared" si="23"/>
        <v>330.7048054938864</v>
      </c>
    </row>
    <row r="307" spans="2:10">
      <c r="B307" s="128" t="str">
        <f>$B$46</f>
        <v>Pharmacy</v>
      </c>
      <c r="C307" s="137">
        <f t="shared" si="23"/>
        <v>0</v>
      </c>
      <c r="D307" s="137">
        <f t="shared" si="23"/>
        <v>0</v>
      </c>
      <c r="E307" s="137">
        <f t="shared" si="23"/>
        <v>0</v>
      </c>
      <c r="F307" s="137">
        <f t="shared" si="23"/>
        <v>0</v>
      </c>
      <c r="G307" s="138">
        <f t="shared" si="23"/>
        <v>0</v>
      </c>
      <c r="H307" s="139">
        <f t="shared" si="23"/>
        <v>0</v>
      </c>
    </row>
    <row r="308" spans="2:10">
      <c r="B308" s="128" t="str">
        <f>$B$47</f>
        <v>Business Administration</v>
      </c>
      <c r="C308" s="137">
        <f t="shared" si="23"/>
        <v>260.62350148576422</v>
      </c>
      <c r="D308" s="137">
        <f t="shared" si="23"/>
        <v>546.07081565095962</v>
      </c>
      <c r="E308" s="137">
        <f t="shared" si="23"/>
        <v>1065.5244405562237</v>
      </c>
      <c r="F308" s="137">
        <f t="shared" si="23"/>
        <v>0</v>
      </c>
      <c r="G308" s="138">
        <f t="shared" si="23"/>
        <v>0</v>
      </c>
      <c r="H308" s="139">
        <f t="shared" si="23"/>
        <v>441.44634739197176</v>
      </c>
    </row>
    <row r="309" spans="2:10">
      <c r="B309" s="128" t="str">
        <f>$B$48</f>
        <v>Optometry</v>
      </c>
      <c r="C309" s="137">
        <f t="shared" ref="C309:H313" si="24">IF(C48=0,0,C284/C48)</f>
        <v>0</v>
      </c>
      <c r="D309" s="137">
        <f t="shared" si="24"/>
        <v>0</v>
      </c>
      <c r="E309" s="137">
        <f t="shared" si="24"/>
        <v>0</v>
      </c>
      <c r="F309" s="137">
        <f t="shared" si="24"/>
        <v>0</v>
      </c>
      <c r="G309" s="138">
        <f t="shared" si="24"/>
        <v>0</v>
      </c>
      <c r="H309" s="139">
        <f t="shared" si="24"/>
        <v>0</v>
      </c>
    </row>
    <row r="310" spans="2:10">
      <c r="B310" s="128" t="str">
        <f>$B$49</f>
        <v>Teacher Ed-Practice Teaching</v>
      </c>
      <c r="C310" s="137">
        <f t="shared" si="24"/>
        <v>0</v>
      </c>
      <c r="D310" s="137">
        <f t="shared" si="24"/>
        <v>1890.314317786283</v>
      </c>
      <c r="E310" s="137">
        <f t="shared" si="24"/>
        <v>0</v>
      </c>
      <c r="F310" s="137">
        <f t="shared" si="24"/>
        <v>0</v>
      </c>
      <c r="G310" s="138">
        <f t="shared" si="24"/>
        <v>0</v>
      </c>
      <c r="H310" s="139">
        <f t="shared" si="24"/>
        <v>1890.314317786283</v>
      </c>
    </row>
    <row r="311" spans="2:10">
      <c r="B311" s="128" t="str">
        <f>$B$50</f>
        <v>Technology</v>
      </c>
      <c r="C311" s="137">
        <f t="shared" si="24"/>
        <v>476.76364489713814</v>
      </c>
      <c r="D311" s="137">
        <f t="shared" si="24"/>
        <v>681.76638632691947</v>
      </c>
      <c r="E311" s="137">
        <f t="shared" si="24"/>
        <v>628.84728840623825</v>
      </c>
      <c r="F311" s="137">
        <f t="shared" si="24"/>
        <v>0</v>
      </c>
      <c r="G311" s="138">
        <f t="shared" si="24"/>
        <v>0</v>
      </c>
      <c r="H311" s="139">
        <f t="shared" si="24"/>
        <v>582.91919926613764</v>
      </c>
    </row>
    <row r="312" spans="2:10">
      <c r="B312" s="128" t="str">
        <f>$B$51</f>
        <v>Nursing</v>
      </c>
      <c r="C312" s="137">
        <f t="shared" si="24"/>
        <v>788.53120367711813</v>
      </c>
      <c r="D312" s="137">
        <f t="shared" si="24"/>
        <v>856.58452856860629</v>
      </c>
      <c r="E312" s="137">
        <f t="shared" si="24"/>
        <v>1604.6573764317577</v>
      </c>
      <c r="F312" s="137">
        <f t="shared" si="24"/>
        <v>4733.2983609129751</v>
      </c>
      <c r="G312" s="138">
        <f t="shared" si="24"/>
        <v>0</v>
      </c>
      <c r="H312" s="139">
        <f t="shared" si="24"/>
        <v>982.6821690472932</v>
      </c>
    </row>
    <row r="313" spans="2:10">
      <c r="B313" s="131" t="str">
        <f>$B$52</f>
        <v>Totals</v>
      </c>
      <c r="C313" s="136">
        <f t="shared" si="24"/>
        <v>400.55420047165961</v>
      </c>
      <c r="D313" s="136">
        <f t="shared" si="24"/>
        <v>805.00015111843709</v>
      </c>
      <c r="E313" s="136">
        <f t="shared" si="24"/>
        <v>1163.2217546523113</v>
      </c>
      <c r="F313" s="136">
        <f t="shared" si="24"/>
        <v>3131.8921330064177</v>
      </c>
      <c r="G313" s="136">
        <f t="shared" si="24"/>
        <v>0</v>
      </c>
      <c r="H313" s="136">
        <f t="shared" si="24"/>
        <v>580.47108134336338</v>
      </c>
      <c r="I313" s="351"/>
    </row>
    <row r="315" spans="2:10">
      <c r="B315" s="120" t="s">
        <v>37</v>
      </c>
      <c r="C315" s="121"/>
      <c r="D315" s="121"/>
      <c r="E315" s="121"/>
      <c r="F315" s="121"/>
      <c r="G315" s="121"/>
      <c r="H315" s="122"/>
      <c r="J315" s="360"/>
    </row>
    <row r="316" spans="2:10" ht="55.5" customHeight="1" thickBot="1">
      <c r="B316" s="382" t="s">
        <v>235</v>
      </c>
      <c r="C316" s="382"/>
      <c r="D316" s="382"/>
      <c r="E316" s="382"/>
      <c r="F316" s="382"/>
      <c r="G316" s="382"/>
      <c r="H316" s="382"/>
    </row>
    <row r="317" spans="2:10" ht="14.4" thickBot="1">
      <c r="B317" s="124" t="s">
        <v>31</v>
      </c>
      <c r="C317" s="125" t="s">
        <v>25</v>
      </c>
      <c r="D317" s="125" t="s">
        <v>26</v>
      </c>
      <c r="E317" s="125" t="s">
        <v>27</v>
      </c>
      <c r="F317" s="125" t="s">
        <v>28</v>
      </c>
      <c r="G317" s="125" t="s">
        <v>29</v>
      </c>
      <c r="H317" s="126" t="s">
        <v>1</v>
      </c>
    </row>
    <row r="318" spans="2:10">
      <c r="B318" s="128" t="str">
        <f>$B$32</f>
        <v>Liberal Arts</v>
      </c>
      <c r="C318" s="129">
        <f t="shared" ref="C318:H318" si="25">IF($C$293=0,"",C293/$C$293)</f>
        <v>1</v>
      </c>
      <c r="D318" s="129">
        <f t="shared" si="25"/>
        <v>1.7764116606696652</v>
      </c>
      <c r="E318" s="129">
        <f t="shared" si="25"/>
        <v>2.2100585976914391</v>
      </c>
      <c r="F318" s="129">
        <f t="shared" si="25"/>
        <v>7.9966336929252382</v>
      </c>
      <c r="G318" s="129">
        <f t="shared" si="25"/>
        <v>0</v>
      </c>
      <c r="H318" s="129">
        <f t="shared" si="25"/>
        <v>1.1512085742719356</v>
      </c>
    </row>
    <row r="319" spans="2:10">
      <c r="B319" s="128" t="str">
        <f>$B$33</f>
        <v>Science</v>
      </c>
      <c r="C319" s="129">
        <f t="shared" ref="C319:H334" si="26">IF($C$293=0,"",C294/$C$293)</f>
        <v>1.0441747178360874</v>
      </c>
      <c r="D319" s="129">
        <f t="shared" si="26"/>
        <v>2.0416998290218742</v>
      </c>
      <c r="E319" s="129">
        <f t="shared" si="26"/>
        <v>9.5254506922985271</v>
      </c>
      <c r="F319" s="129">
        <f t="shared" si="26"/>
        <v>0</v>
      </c>
      <c r="G319" s="129">
        <f t="shared" si="26"/>
        <v>0</v>
      </c>
      <c r="H319" s="129">
        <f t="shared" si="26"/>
        <v>1.2886688829890409</v>
      </c>
    </row>
    <row r="320" spans="2:10">
      <c r="B320" s="128" t="str">
        <f>$B$34</f>
        <v>Fine Arts</v>
      </c>
      <c r="C320" s="129">
        <f t="shared" si="26"/>
        <v>1.3017703256768824</v>
      </c>
      <c r="D320" s="129">
        <f t="shared" si="26"/>
        <v>3.4491167847123378</v>
      </c>
      <c r="E320" s="129">
        <f t="shared" si="26"/>
        <v>0</v>
      </c>
      <c r="F320" s="129">
        <f t="shared" si="26"/>
        <v>0</v>
      </c>
      <c r="G320" s="129">
        <f t="shared" si="26"/>
        <v>0</v>
      </c>
      <c r="H320" s="129">
        <f t="shared" si="26"/>
        <v>1.5936700855106869</v>
      </c>
    </row>
    <row r="321" spans="2:8">
      <c r="B321" s="128" t="str">
        <f>$B$35</f>
        <v>Teacher Education</v>
      </c>
      <c r="C321" s="129">
        <f t="shared" si="26"/>
        <v>0.83866016523522935</v>
      </c>
      <c r="D321" s="129">
        <f t="shared" si="26"/>
        <v>1.6099335082010049</v>
      </c>
      <c r="E321" s="129">
        <f t="shared" si="26"/>
        <v>3.1341922104399171</v>
      </c>
      <c r="F321" s="129">
        <f t="shared" si="26"/>
        <v>6.8116730914244998</v>
      </c>
      <c r="G321" s="129">
        <f t="shared" si="26"/>
        <v>0</v>
      </c>
      <c r="H321" s="129">
        <f t="shared" si="26"/>
        <v>2.3328149427504168</v>
      </c>
    </row>
    <row r="322" spans="2:8">
      <c r="B322" s="128" t="str">
        <f>$B$36</f>
        <v>Agriculture</v>
      </c>
      <c r="C322" s="129">
        <f t="shared" si="26"/>
        <v>7.6325816927636945</v>
      </c>
      <c r="D322" s="129">
        <f t="shared" si="26"/>
        <v>20.148759487645666</v>
      </c>
      <c r="E322" s="129">
        <f t="shared" si="26"/>
        <v>0</v>
      </c>
      <c r="F322" s="129">
        <f t="shared" si="26"/>
        <v>0</v>
      </c>
      <c r="G322" s="129">
        <f t="shared" si="26"/>
        <v>0</v>
      </c>
      <c r="H322" s="129">
        <f t="shared" si="26"/>
        <v>10.949688027845523</v>
      </c>
    </row>
    <row r="323" spans="2:8">
      <c r="B323" s="128" t="str">
        <f>$B$37</f>
        <v>Engineering</v>
      </c>
      <c r="C323" s="129">
        <f t="shared" si="26"/>
        <v>2.1497432867755015</v>
      </c>
      <c r="D323" s="129">
        <f t="shared" si="26"/>
        <v>3.3202851043807877</v>
      </c>
      <c r="E323" s="129">
        <f t="shared" si="26"/>
        <v>4.8011523997831844</v>
      </c>
      <c r="F323" s="129">
        <f t="shared" si="26"/>
        <v>12.574155404452561</v>
      </c>
      <c r="G323" s="129">
        <f t="shared" si="26"/>
        <v>0</v>
      </c>
      <c r="H323" s="129">
        <f t="shared" si="26"/>
        <v>3.2692396517946558</v>
      </c>
    </row>
    <row r="324" spans="2:8">
      <c r="B324" s="128" t="str">
        <f>$B$38</f>
        <v>Home Economics</v>
      </c>
      <c r="C324" s="129">
        <f t="shared" si="26"/>
        <v>0.63942016746296704</v>
      </c>
      <c r="D324" s="129">
        <f t="shared" si="26"/>
        <v>1.4600141581014126</v>
      </c>
      <c r="E324" s="129">
        <f t="shared" si="26"/>
        <v>1.6969648753712683</v>
      </c>
      <c r="F324" s="129">
        <f t="shared" si="26"/>
        <v>0</v>
      </c>
      <c r="G324" s="129">
        <f t="shared" si="26"/>
        <v>0</v>
      </c>
      <c r="H324" s="129">
        <f t="shared" si="26"/>
        <v>0.86880648635735991</v>
      </c>
    </row>
    <row r="325" spans="2:8">
      <c r="B325" s="128" t="str">
        <f>$B$39</f>
        <v>Law</v>
      </c>
      <c r="C325" s="129">
        <f t="shared" si="26"/>
        <v>0</v>
      </c>
      <c r="D325" s="129">
        <f t="shared" si="26"/>
        <v>0</v>
      </c>
      <c r="E325" s="129">
        <f t="shared" si="26"/>
        <v>0</v>
      </c>
      <c r="F325" s="129">
        <f t="shared" si="26"/>
        <v>0</v>
      </c>
      <c r="G325" s="129">
        <f t="shared" si="26"/>
        <v>0</v>
      </c>
      <c r="H325" s="129">
        <f t="shared" si="26"/>
        <v>0</v>
      </c>
    </row>
    <row r="326" spans="2:8">
      <c r="B326" s="128" t="str">
        <f>$B$40</f>
        <v>Social Service</v>
      </c>
      <c r="C326" s="129">
        <f t="shared" si="26"/>
        <v>0.74211918651154685</v>
      </c>
      <c r="D326" s="129">
        <f t="shared" si="26"/>
        <v>1.6765875349129546</v>
      </c>
      <c r="E326" s="129">
        <f t="shared" si="26"/>
        <v>1.6428537004386916</v>
      </c>
      <c r="F326" s="129">
        <f t="shared" si="26"/>
        <v>0</v>
      </c>
      <c r="G326" s="129">
        <f t="shared" si="26"/>
        <v>0</v>
      </c>
      <c r="H326" s="129">
        <f t="shared" si="26"/>
        <v>1.4708180408768392</v>
      </c>
    </row>
    <row r="327" spans="2:8">
      <c r="B327" s="128" t="str">
        <f>$B$41</f>
        <v>Library Science</v>
      </c>
      <c r="C327" s="129">
        <f t="shared" si="26"/>
        <v>0</v>
      </c>
      <c r="D327" s="129">
        <f t="shared" si="26"/>
        <v>0</v>
      </c>
      <c r="E327" s="129">
        <f t="shared" si="26"/>
        <v>0</v>
      </c>
      <c r="F327" s="129">
        <f t="shared" si="26"/>
        <v>0</v>
      </c>
      <c r="G327" s="129">
        <f t="shared" si="26"/>
        <v>0</v>
      </c>
      <c r="H327" s="129">
        <f t="shared" si="26"/>
        <v>0</v>
      </c>
    </row>
    <row r="328" spans="2:8">
      <c r="B328" s="128" t="str">
        <f>$B$42</f>
        <v>Veterinary Science</v>
      </c>
      <c r="C328" s="129">
        <f t="shared" si="26"/>
        <v>0</v>
      </c>
      <c r="D328" s="129">
        <f t="shared" si="26"/>
        <v>0</v>
      </c>
      <c r="E328" s="129">
        <f t="shared" si="26"/>
        <v>0</v>
      </c>
      <c r="F328" s="129">
        <f t="shared" si="26"/>
        <v>0</v>
      </c>
      <c r="G328" s="129">
        <f t="shared" si="26"/>
        <v>0</v>
      </c>
      <c r="H328" s="129">
        <f t="shared" si="26"/>
        <v>0</v>
      </c>
    </row>
    <row r="329" spans="2:8">
      <c r="B329" s="128" t="str">
        <f>$B$43</f>
        <v>Vocational Training</v>
      </c>
      <c r="C329" s="129">
        <f t="shared" si="26"/>
        <v>0.94042040372788949</v>
      </c>
      <c r="D329" s="129">
        <f t="shared" si="26"/>
        <v>0</v>
      </c>
      <c r="E329" s="129">
        <f t="shared" si="26"/>
        <v>0</v>
      </c>
      <c r="F329" s="129">
        <f t="shared" si="26"/>
        <v>0</v>
      </c>
      <c r="G329" s="129">
        <f t="shared" si="26"/>
        <v>0</v>
      </c>
      <c r="H329" s="129">
        <f t="shared" si="26"/>
        <v>0.94042040372788949</v>
      </c>
    </row>
    <row r="330" spans="2:8">
      <c r="B330" s="128" t="str">
        <f>$B$44</f>
        <v>Physical Training</v>
      </c>
      <c r="C330" s="129">
        <f t="shared" si="26"/>
        <v>0</v>
      </c>
      <c r="D330" s="129">
        <f t="shared" si="26"/>
        <v>0</v>
      </c>
      <c r="E330" s="129">
        <f t="shared" si="26"/>
        <v>0</v>
      </c>
      <c r="F330" s="129">
        <f t="shared" si="26"/>
        <v>0</v>
      </c>
      <c r="G330" s="129">
        <f t="shared" si="26"/>
        <v>0</v>
      </c>
      <c r="H330" s="129">
        <f t="shared" si="26"/>
        <v>0</v>
      </c>
    </row>
    <row r="331" spans="2:8">
      <c r="B331" s="128" t="str">
        <f>$B$45</f>
        <v>Health Services</v>
      </c>
      <c r="C331" s="129">
        <f t="shared" si="26"/>
        <v>0.62792241403572902</v>
      </c>
      <c r="D331" s="129">
        <f t="shared" si="26"/>
        <v>1.1540390853596512</v>
      </c>
      <c r="E331" s="129">
        <f t="shared" si="26"/>
        <v>2.7640427068515185</v>
      </c>
      <c r="F331" s="129">
        <f t="shared" si="26"/>
        <v>0</v>
      </c>
      <c r="G331" s="129">
        <f t="shared" si="26"/>
        <v>0</v>
      </c>
      <c r="H331" s="129">
        <f t="shared" si="26"/>
        <v>0.97946594342586435</v>
      </c>
    </row>
    <row r="332" spans="2:8">
      <c r="B332" s="128" t="str">
        <f>$B$46</f>
        <v>Pharmacy</v>
      </c>
      <c r="C332" s="129">
        <f t="shared" si="26"/>
        <v>0</v>
      </c>
      <c r="D332" s="129">
        <f t="shared" si="26"/>
        <v>0</v>
      </c>
      <c r="E332" s="129">
        <f t="shared" si="26"/>
        <v>0</v>
      </c>
      <c r="F332" s="129">
        <f t="shared" si="26"/>
        <v>0</v>
      </c>
      <c r="G332" s="129">
        <f t="shared" si="26"/>
        <v>0</v>
      </c>
      <c r="H332" s="129">
        <f t="shared" si="26"/>
        <v>0</v>
      </c>
    </row>
    <row r="333" spans="2:8">
      <c r="B333" s="128" t="str">
        <f>$B$47</f>
        <v>Business Administration</v>
      </c>
      <c r="C333" s="129">
        <f t="shared" si="26"/>
        <v>0.77190243238369061</v>
      </c>
      <c r="D333" s="129">
        <f t="shared" si="26"/>
        <v>1.6173268659647164</v>
      </c>
      <c r="E333" s="129">
        <f t="shared" si="26"/>
        <v>3.1558201878986951</v>
      </c>
      <c r="F333" s="129">
        <f t="shared" si="26"/>
        <v>0</v>
      </c>
      <c r="G333" s="129">
        <f t="shared" si="26"/>
        <v>0</v>
      </c>
      <c r="H333" s="129">
        <f t="shared" si="26"/>
        <v>1.3074550352373779</v>
      </c>
    </row>
    <row r="334" spans="2:8">
      <c r="B334" s="128" t="str">
        <f>$B$48</f>
        <v>Optometry</v>
      </c>
      <c r="C334" s="129">
        <f t="shared" si="26"/>
        <v>0</v>
      </c>
      <c r="D334" s="129">
        <f t="shared" si="26"/>
        <v>0</v>
      </c>
      <c r="E334" s="129">
        <f t="shared" si="26"/>
        <v>0</v>
      </c>
      <c r="F334" s="129">
        <f t="shared" si="26"/>
        <v>0</v>
      </c>
      <c r="G334" s="129">
        <f t="shared" si="26"/>
        <v>0</v>
      </c>
      <c r="H334" s="129">
        <f t="shared" si="26"/>
        <v>0</v>
      </c>
    </row>
    <row r="335" spans="2:8">
      <c r="B335" s="128" t="str">
        <f>$B$49</f>
        <v>Teacher Ed-Practice Teaching</v>
      </c>
      <c r="C335" s="129">
        <f t="shared" ref="C335:H338" si="27">IF($C$293=0,"",C310/$C$293)</f>
        <v>0</v>
      </c>
      <c r="D335" s="129">
        <f t="shared" si="27"/>
        <v>5.5986440652922074</v>
      </c>
      <c r="E335" s="129">
        <f t="shared" si="27"/>
        <v>0</v>
      </c>
      <c r="F335" s="129">
        <f t="shared" si="27"/>
        <v>0</v>
      </c>
      <c r="G335" s="129">
        <f t="shared" si="27"/>
        <v>0</v>
      </c>
      <c r="H335" s="129">
        <f t="shared" si="27"/>
        <v>5.5986440652922074</v>
      </c>
    </row>
    <row r="336" spans="2:8">
      <c r="B336" s="128" t="str">
        <f>$B$50</f>
        <v>Technology</v>
      </c>
      <c r="C336" s="129">
        <f t="shared" si="27"/>
        <v>1.4120561463959795</v>
      </c>
      <c r="D336" s="129">
        <f t="shared" si="27"/>
        <v>2.0192236268912738</v>
      </c>
      <c r="E336" s="129">
        <f t="shared" si="27"/>
        <v>1.8624903308851353</v>
      </c>
      <c r="F336" s="129">
        <f t="shared" si="27"/>
        <v>0</v>
      </c>
      <c r="G336" s="129">
        <f t="shared" si="27"/>
        <v>0</v>
      </c>
      <c r="H336" s="129">
        <f t="shared" si="27"/>
        <v>1.7264626759734576</v>
      </c>
    </row>
    <row r="337" spans="2:10">
      <c r="B337" s="128" t="str">
        <f>$B$51</f>
        <v>Nursing</v>
      </c>
      <c r="C337" s="129">
        <f t="shared" si="27"/>
        <v>2.33543464291939</v>
      </c>
      <c r="D337" s="129">
        <f t="shared" si="27"/>
        <v>2.5369917807679374</v>
      </c>
      <c r="E337" s="129">
        <f t="shared" si="27"/>
        <v>4.7525987677583341</v>
      </c>
      <c r="F337" s="129">
        <f t="shared" si="27"/>
        <v>14.018860529298932</v>
      </c>
      <c r="G337" s="129">
        <f t="shared" si="27"/>
        <v>0</v>
      </c>
      <c r="H337" s="129">
        <f t="shared" si="27"/>
        <v>2.910461843323517</v>
      </c>
    </row>
    <row r="338" spans="2:10">
      <c r="B338" s="131" t="str">
        <f>$B$52</f>
        <v>Totals</v>
      </c>
      <c r="C338" s="129">
        <f t="shared" si="27"/>
        <v>1.186342597206135</v>
      </c>
      <c r="D338" s="129">
        <f t="shared" si="27"/>
        <v>2.38421159709383</v>
      </c>
      <c r="E338" s="129">
        <f t="shared" si="27"/>
        <v>3.4451754991358232</v>
      </c>
      <c r="F338" s="129">
        <f t="shared" si="27"/>
        <v>9.2758908603760304</v>
      </c>
      <c r="G338" s="129">
        <f t="shared" si="27"/>
        <v>0</v>
      </c>
      <c r="H338" s="129">
        <f t="shared" si="27"/>
        <v>1.7192119554184091</v>
      </c>
      <c r="I338" s="351"/>
    </row>
    <row r="340" spans="2:10">
      <c r="B340" s="120" t="s">
        <v>236</v>
      </c>
      <c r="C340" s="121"/>
      <c r="D340" s="121"/>
      <c r="E340" s="121"/>
      <c r="F340" s="121"/>
      <c r="G340" s="121"/>
      <c r="H340" s="122"/>
      <c r="J340" s="360"/>
    </row>
    <row r="341" spans="2:10" ht="55.5" customHeight="1" thickBot="1">
      <c r="B341" s="382" t="s">
        <v>237</v>
      </c>
      <c r="C341" s="382"/>
      <c r="D341" s="382"/>
      <c r="E341" s="382"/>
      <c r="F341" s="382"/>
      <c r="G341" s="382"/>
      <c r="H341" s="382"/>
    </row>
    <row r="342" spans="2:10" ht="14.4" thickBot="1">
      <c r="B342" s="124" t="s">
        <v>31</v>
      </c>
      <c r="C342" s="125" t="s">
        <v>25</v>
      </c>
      <c r="D342" s="125" t="s">
        <v>26</v>
      </c>
      <c r="E342" s="125" t="s">
        <v>27</v>
      </c>
      <c r="F342" s="125" t="s">
        <v>28</v>
      </c>
      <c r="G342" s="125" t="s">
        <v>29</v>
      </c>
      <c r="H342" s="126" t="s">
        <v>1</v>
      </c>
    </row>
    <row r="343" spans="2:10">
      <c r="B343" s="128" t="str">
        <f>$B$32</f>
        <v>Liberal Arts</v>
      </c>
      <c r="C343" s="136">
        <f t="shared" ref="C343:D358" si="28">C293*30</f>
        <v>10129.136425219182</v>
      </c>
      <c r="D343" s="136">
        <f t="shared" si="28"/>
        <v>17993.516058273199</v>
      </c>
      <c r="E343" s="136">
        <f>E293*24</f>
        <v>17908.788034996142</v>
      </c>
      <c r="F343" s="136">
        <f>F293*18</f>
        <v>48599.396170886401</v>
      </c>
      <c r="G343" s="136">
        <f>G293*24</f>
        <v>0</v>
      </c>
      <c r="H343" s="136">
        <f>IF((C32/30+D32/30+E32/24+F32/18+G32/24)=0,0,H268/(C32/30+D32/30+E32/24+F32/18+G32/24))</f>
        <v>11569.154431805653</v>
      </c>
    </row>
    <row r="344" spans="2:10">
      <c r="B344" s="128" t="str">
        <f>$B$33</f>
        <v>Science</v>
      </c>
      <c r="C344" s="139">
        <f t="shared" si="28"/>
        <v>10576.588168726472</v>
      </c>
      <c r="D344" s="139">
        <f t="shared" si="28"/>
        <v>20680.656107509236</v>
      </c>
      <c r="E344" s="139">
        <f>E294*24</f>
        <v>77187.671659192216</v>
      </c>
      <c r="F344" s="139">
        <f>F294*18</f>
        <v>0</v>
      </c>
      <c r="G344" s="139">
        <f>G294*24</f>
        <v>0</v>
      </c>
      <c r="H344" s="139">
        <f t="shared" ref="H344:H363" si="29">IF((C33/30+D33/30+E33/24+F33/18+G33/24)=0,0,H269/(C33/30+D33/30+E33/24+F33/18+G33/24))</f>
        <v>13038.911993113195</v>
      </c>
    </row>
    <row r="345" spans="2:10">
      <c r="B345" s="128" t="str">
        <f>$B$34</f>
        <v>Fine Arts</v>
      </c>
      <c r="C345" s="139">
        <f t="shared" si="28"/>
        <v>13185.809223083146</v>
      </c>
      <c r="D345" s="139">
        <f t="shared" si="28"/>
        <v>34936.574458864605</v>
      </c>
      <c r="E345" s="139">
        <f t="shared" ref="E345:E363" si="30">E295*24</f>
        <v>0</v>
      </c>
      <c r="F345" s="139">
        <f t="shared" ref="F345:F363" si="31">F295*18</f>
        <v>0</v>
      </c>
      <c r="G345" s="139">
        <f t="shared" ref="G345:G363" si="32">G295*24</f>
        <v>0</v>
      </c>
      <c r="H345" s="139">
        <f t="shared" si="29"/>
        <v>16142.501712928466</v>
      </c>
    </row>
    <row r="346" spans="2:10">
      <c r="B346" s="128" t="str">
        <f>$B$35</f>
        <v>Teacher Education</v>
      </c>
      <c r="C346" s="139">
        <f t="shared" si="28"/>
        <v>8494.9032280644988</v>
      </c>
      <c r="D346" s="139">
        <f t="shared" si="28"/>
        <v>16307.236140099702</v>
      </c>
      <c r="E346" s="139">
        <f t="shared" si="30"/>
        <v>25397.328385924149</v>
      </c>
      <c r="F346" s="139">
        <f t="shared" si="31"/>
        <v>41397.819616219946</v>
      </c>
      <c r="G346" s="139">
        <f t="shared" si="32"/>
        <v>0</v>
      </c>
      <c r="H346" s="139">
        <f t="shared" si="29"/>
        <v>20883.320062029965</v>
      </c>
    </row>
    <row r="347" spans="2:10">
      <c r="B347" s="128" t="str">
        <f>$B$36</f>
        <v>Agriculture</v>
      </c>
      <c r="C347" s="139">
        <f t="shared" si="28"/>
        <v>77311.461242633814</v>
      </c>
      <c r="D347" s="139">
        <f t="shared" si="28"/>
        <v>204089.53364929228</v>
      </c>
      <c r="E347" s="139">
        <f t="shared" si="30"/>
        <v>0</v>
      </c>
      <c r="F347" s="139">
        <f t="shared" si="31"/>
        <v>0</v>
      </c>
      <c r="G347" s="139">
        <f t="shared" si="32"/>
        <v>0</v>
      </c>
      <c r="H347" s="139">
        <f t="shared" si="29"/>
        <v>110910.88384763645</v>
      </c>
    </row>
    <row r="348" spans="2:10">
      <c r="B348" s="128" t="str">
        <f>$B$37</f>
        <v>Engineering</v>
      </c>
      <c r="C348" s="139">
        <f t="shared" si="28"/>
        <v>21775.043030948138</v>
      </c>
      <c r="D348" s="139">
        <f t="shared" si="28"/>
        <v>33631.620792896108</v>
      </c>
      <c r="E348" s="139">
        <f t="shared" si="30"/>
        <v>38905.222124537868</v>
      </c>
      <c r="F348" s="139">
        <f t="shared" si="31"/>
        <v>76419.201314164238</v>
      </c>
      <c r="G348" s="139">
        <f t="shared" si="32"/>
        <v>0</v>
      </c>
      <c r="H348" s="139">
        <f t="shared" si="29"/>
        <v>31447.381258109541</v>
      </c>
    </row>
    <row r="349" spans="2:10">
      <c r="B349" s="128" t="str">
        <f>$B$38</f>
        <v>Home Economics</v>
      </c>
      <c r="C349" s="139">
        <f t="shared" si="28"/>
        <v>6476.7741092688875</v>
      </c>
      <c r="D349" s="139">
        <f t="shared" si="28"/>
        <v>14788.682590160734</v>
      </c>
      <c r="E349" s="139">
        <f t="shared" si="30"/>
        <v>13751.030985152513</v>
      </c>
      <c r="F349" s="139">
        <f t="shared" si="31"/>
        <v>0</v>
      </c>
      <c r="G349" s="139">
        <f t="shared" si="32"/>
        <v>0</v>
      </c>
      <c r="H349" s="139">
        <f t="shared" si="29"/>
        <v>8701.7258747800261</v>
      </c>
    </row>
    <row r="350" spans="2:10">
      <c r="B350" s="128" t="str">
        <f>$B$39</f>
        <v>Law</v>
      </c>
      <c r="C350" s="139">
        <f t="shared" si="28"/>
        <v>0</v>
      </c>
      <c r="D350" s="139">
        <f t="shared" si="28"/>
        <v>0</v>
      </c>
      <c r="E350" s="139">
        <f t="shared" si="30"/>
        <v>0</v>
      </c>
      <c r="F350" s="139">
        <f t="shared" si="31"/>
        <v>0</v>
      </c>
      <c r="G350" s="139">
        <f t="shared" si="32"/>
        <v>0</v>
      </c>
      <c r="H350" s="139">
        <f t="shared" si="29"/>
        <v>0</v>
      </c>
    </row>
    <row r="351" spans="2:10">
      <c r="B351" s="128" t="str">
        <f>$B$40</f>
        <v>Social Service</v>
      </c>
      <c r="C351" s="139">
        <f t="shared" si="28"/>
        <v>7517.026483948136</v>
      </c>
      <c r="D351" s="139">
        <f t="shared" si="28"/>
        <v>16982.383869955243</v>
      </c>
      <c r="E351" s="139">
        <f t="shared" si="30"/>
        <v>13312.551406735736</v>
      </c>
      <c r="F351" s="139">
        <f t="shared" si="31"/>
        <v>0</v>
      </c>
      <c r="G351" s="139">
        <f t="shared" si="32"/>
        <v>0</v>
      </c>
      <c r="H351" s="139">
        <f t="shared" si="29"/>
        <v>13974.986704675604</v>
      </c>
    </row>
    <row r="352" spans="2:10">
      <c r="B352" s="128" t="str">
        <f>$B$41</f>
        <v>Library Science</v>
      </c>
      <c r="C352" s="139">
        <f t="shared" si="28"/>
        <v>0</v>
      </c>
      <c r="D352" s="139">
        <f t="shared" si="28"/>
        <v>0</v>
      </c>
      <c r="E352" s="139">
        <f t="shared" si="30"/>
        <v>0</v>
      </c>
      <c r="F352" s="139">
        <f t="shared" si="31"/>
        <v>0</v>
      </c>
      <c r="G352" s="139">
        <f t="shared" si="32"/>
        <v>0</v>
      </c>
      <c r="H352" s="139">
        <f t="shared" si="29"/>
        <v>0</v>
      </c>
    </row>
    <row r="353" spans="2:9">
      <c r="B353" s="128" t="str">
        <f>$B$42</f>
        <v>Veterinary Science</v>
      </c>
      <c r="C353" s="139">
        <f t="shared" si="28"/>
        <v>0</v>
      </c>
      <c r="D353" s="139">
        <f t="shared" si="28"/>
        <v>0</v>
      </c>
      <c r="E353" s="139">
        <f t="shared" si="30"/>
        <v>0</v>
      </c>
      <c r="F353" s="139">
        <f t="shared" si="31"/>
        <v>0</v>
      </c>
      <c r="G353" s="139">
        <f t="shared" si="32"/>
        <v>0</v>
      </c>
      <c r="H353" s="139">
        <f t="shared" si="29"/>
        <v>0</v>
      </c>
    </row>
    <row r="354" spans="2:9">
      <c r="B354" s="128" t="str">
        <f>$B$43</f>
        <v>Vocational Training</v>
      </c>
      <c r="C354" s="139">
        <f t="shared" si="28"/>
        <v>9525.646566419493</v>
      </c>
      <c r="D354" s="139">
        <f t="shared" si="28"/>
        <v>0</v>
      </c>
      <c r="E354" s="139">
        <f t="shared" si="30"/>
        <v>0</v>
      </c>
      <c r="F354" s="139">
        <f t="shared" si="31"/>
        <v>0</v>
      </c>
      <c r="G354" s="139">
        <f t="shared" si="32"/>
        <v>0</v>
      </c>
      <c r="H354" s="139">
        <f t="shared" si="29"/>
        <v>9525.646566419493</v>
      </c>
    </row>
    <row r="355" spans="2:9">
      <c r="B355" s="128" t="str">
        <f>$B$44</f>
        <v>Physical Training</v>
      </c>
      <c r="C355" s="139">
        <f t="shared" si="28"/>
        <v>0</v>
      </c>
      <c r="D355" s="139">
        <f t="shared" si="28"/>
        <v>0</v>
      </c>
      <c r="E355" s="139">
        <f t="shared" si="30"/>
        <v>0</v>
      </c>
      <c r="F355" s="139">
        <f t="shared" si="31"/>
        <v>0</v>
      </c>
      <c r="G355" s="139">
        <f t="shared" si="32"/>
        <v>0</v>
      </c>
      <c r="H355" s="139">
        <f t="shared" si="29"/>
        <v>0</v>
      </c>
    </row>
    <row r="356" spans="2:9">
      <c r="B356" s="128" t="str">
        <f>$B$45</f>
        <v>Health Services</v>
      </c>
      <c r="C356" s="139">
        <f t="shared" si="28"/>
        <v>6360.3117962208626</v>
      </c>
      <c r="D356" s="139">
        <f t="shared" si="28"/>
        <v>11689.41933564307</v>
      </c>
      <c r="E356" s="139">
        <f t="shared" si="30"/>
        <v>22397.892530264911</v>
      </c>
      <c r="F356" s="139">
        <f t="shared" si="31"/>
        <v>0</v>
      </c>
      <c r="G356" s="139">
        <f t="shared" si="32"/>
        <v>0</v>
      </c>
      <c r="H356" s="139">
        <f t="shared" si="29"/>
        <v>9844.6089277085957</v>
      </c>
    </row>
    <row r="357" spans="2:9">
      <c r="B357" s="128" t="str">
        <f>$B$46</f>
        <v>Pharmacy</v>
      </c>
      <c r="C357" s="139">
        <f t="shared" si="28"/>
        <v>0</v>
      </c>
      <c r="D357" s="139">
        <f t="shared" si="28"/>
        <v>0</v>
      </c>
      <c r="E357" s="139">
        <f t="shared" si="30"/>
        <v>0</v>
      </c>
      <c r="F357" s="139">
        <f t="shared" si="31"/>
        <v>0</v>
      </c>
      <c r="G357" s="139">
        <f t="shared" si="32"/>
        <v>0</v>
      </c>
      <c r="H357" s="139">
        <f t="shared" si="29"/>
        <v>0</v>
      </c>
    </row>
    <row r="358" spans="2:9">
      <c r="B358" s="128" t="str">
        <f>$B$47</f>
        <v>Business Administration</v>
      </c>
      <c r="C358" s="139">
        <f t="shared" si="28"/>
        <v>7818.7050445729265</v>
      </c>
      <c r="D358" s="139">
        <f t="shared" si="28"/>
        <v>16382.124469528788</v>
      </c>
      <c r="E358" s="139">
        <f t="shared" si="30"/>
        <v>25572.58657334937</v>
      </c>
      <c r="F358" s="139">
        <f t="shared" si="31"/>
        <v>0</v>
      </c>
      <c r="G358" s="139">
        <f t="shared" si="32"/>
        <v>0</v>
      </c>
      <c r="H358" s="139">
        <f t="shared" si="29"/>
        <v>12991.348060082697</v>
      </c>
    </row>
    <row r="359" spans="2:9">
      <c r="B359" s="128" t="str">
        <f>$B$48</f>
        <v>Optometry</v>
      </c>
      <c r="C359" s="139">
        <f t="shared" ref="C359:D363" si="33">C309*30</f>
        <v>0</v>
      </c>
      <c r="D359" s="139">
        <f t="shared" si="33"/>
        <v>0</v>
      </c>
      <c r="E359" s="139">
        <f t="shared" si="30"/>
        <v>0</v>
      </c>
      <c r="F359" s="139">
        <f t="shared" si="31"/>
        <v>0</v>
      </c>
      <c r="G359" s="139">
        <f t="shared" si="32"/>
        <v>0</v>
      </c>
      <c r="H359" s="139">
        <f t="shared" si="29"/>
        <v>0</v>
      </c>
    </row>
    <row r="360" spans="2:9">
      <c r="B360" s="128" t="str">
        <f>$B$49</f>
        <v>Teacher Ed-Practice Teaching</v>
      </c>
      <c r="C360" s="139">
        <f t="shared" si="33"/>
        <v>0</v>
      </c>
      <c r="D360" s="139">
        <f t="shared" si="33"/>
        <v>56709.429533588489</v>
      </c>
      <c r="E360" s="139">
        <f t="shared" si="30"/>
        <v>0</v>
      </c>
      <c r="F360" s="139">
        <f t="shared" si="31"/>
        <v>0</v>
      </c>
      <c r="G360" s="139">
        <f t="shared" si="32"/>
        <v>0</v>
      </c>
      <c r="H360" s="139">
        <f t="shared" si="29"/>
        <v>56709.429533588496</v>
      </c>
    </row>
    <row r="361" spans="2:9">
      <c r="B361" s="128" t="str">
        <f>$B$50</f>
        <v>Technology</v>
      </c>
      <c r="C361" s="139">
        <f t="shared" si="33"/>
        <v>14302.909346914144</v>
      </c>
      <c r="D361" s="139">
        <f t="shared" si="33"/>
        <v>20452.991589807585</v>
      </c>
      <c r="E361" s="139">
        <f t="shared" si="30"/>
        <v>15092.334921749718</v>
      </c>
      <c r="F361" s="139">
        <f t="shared" si="31"/>
        <v>0</v>
      </c>
      <c r="G361" s="139">
        <f t="shared" si="32"/>
        <v>0</v>
      </c>
      <c r="H361" s="139">
        <f t="shared" si="29"/>
        <v>17383.157696625676</v>
      </c>
    </row>
    <row r="362" spans="2:9">
      <c r="B362" s="128" t="str">
        <f>$B$51</f>
        <v>Nursing</v>
      </c>
      <c r="C362" s="139">
        <f t="shared" si="33"/>
        <v>23655.936110313545</v>
      </c>
      <c r="D362" s="139">
        <f t="shared" si="33"/>
        <v>25697.535857058188</v>
      </c>
      <c r="E362" s="139">
        <f t="shared" si="30"/>
        <v>38511.777034362181</v>
      </c>
      <c r="F362" s="139">
        <f t="shared" si="31"/>
        <v>85199.370496433548</v>
      </c>
      <c r="G362" s="139">
        <f t="shared" si="32"/>
        <v>0</v>
      </c>
      <c r="H362" s="139">
        <f t="shared" si="29"/>
        <v>28745.472654569727</v>
      </c>
    </row>
    <row r="363" spans="2:9">
      <c r="B363" s="131" t="str">
        <f>$B$52</f>
        <v>Totals</v>
      </c>
      <c r="C363" s="136">
        <f t="shared" si="33"/>
        <v>12016.626014149788</v>
      </c>
      <c r="D363" s="136">
        <f t="shared" si="33"/>
        <v>24150.004533553114</v>
      </c>
      <c r="E363" s="136">
        <f t="shared" si="30"/>
        <v>27917.322111655471</v>
      </c>
      <c r="F363" s="136">
        <f t="shared" si="31"/>
        <v>56374.05839411552</v>
      </c>
      <c r="G363" s="136">
        <f t="shared" si="32"/>
        <v>0</v>
      </c>
      <c r="H363" s="136">
        <f t="shared" si="29"/>
        <v>17089.992120649</v>
      </c>
      <c r="I363" s="351"/>
    </row>
  </sheetData>
  <mergeCells count="45">
    <mergeCell ref="B316:H316"/>
    <mergeCell ref="B341:H341"/>
    <mergeCell ref="B215:G215"/>
    <mergeCell ref="B216:H216"/>
    <mergeCell ref="B241:G241"/>
    <mergeCell ref="B264:H264"/>
    <mergeCell ref="B266:H266"/>
    <mergeCell ref="B291:H291"/>
    <mergeCell ref="I140:I141"/>
    <mergeCell ref="B165:G165"/>
    <mergeCell ref="B166:G166"/>
    <mergeCell ref="B190:G190"/>
    <mergeCell ref="B191:H191"/>
    <mergeCell ref="B89:G89"/>
    <mergeCell ref="B113:H113"/>
    <mergeCell ref="B114:G114"/>
    <mergeCell ref="B139:G139"/>
    <mergeCell ref="B140:F141"/>
    <mergeCell ref="B58:G58"/>
    <mergeCell ref="D83:F83"/>
    <mergeCell ref="B84:C84"/>
    <mergeCell ref="D84:F84"/>
    <mergeCell ref="B87:G87"/>
    <mergeCell ref="D27:F27"/>
    <mergeCell ref="B28:C28"/>
    <mergeCell ref="D28:F28"/>
    <mergeCell ref="D54:F54"/>
    <mergeCell ref="B55:C55"/>
    <mergeCell ref="D55:F55"/>
    <mergeCell ref="B16:E16"/>
    <mergeCell ref="B17:E17"/>
    <mergeCell ref="B18:E18"/>
    <mergeCell ref="D20:F20"/>
    <mergeCell ref="B21:C21"/>
    <mergeCell ref="D21:F21"/>
    <mergeCell ref="B11:H11"/>
    <mergeCell ref="B12:E12"/>
    <mergeCell ref="B13:E13"/>
    <mergeCell ref="B14:E14"/>
    <mergeCell ref="B15:E15"/>
    <mergeCell ref="B1:H1"/>
    <mergeCell ref="B2:H2"/>
    <mergeCell ref="B8:H8"/>
    <mergeCell ref="B9:G9"/>
    <mergeCell ref="B10:G10"/>
  </mergeCells>
  <conditionalFormatting sqref="C61:G80">
    <cfRule type="expression" dxfId="207" priority="6" stopIfTrue="1">
      <formula>C32=0</formula>
    </cfRule>
  </conditionalFormatting>
  <conditionalFormatting sqref="C91:G110">
    <cfRule type="expression" dxfId="206" priority="5" stopIfTrue="1">
      <formula>C32=0</formula>
    </cfRule>
  </conditionalFormatting>
  <conditionalFormatting sqref="C143:H162">
    <cfRule type="expression" dxfId="205" priority="3" stopIfTrue="1">
      <formula>C32=0</formula>
    </cfRule>
  </conditionalFormatting>
  <conditionalFormatting sqref="H143:H162">
    <cfRule type="expression" dxfId="204" priority="4" stopIfTrue="1">
      <formula>OR(AND(#REF!&gt;0,H143&gt;0,H61=0),AND(#REF!&gt;0,H143&gt;0,H32=0))</formula>
    </cfRule>
  </conditionalFormatting>
  <conditionalFormatting sqref="H143:H162">
    <cfRule type="expression" dxfId="203" priority="2" stopIfTrue="1">
      <formula>OR(AND(#REF!&gt;0,H143&gt;0,H61=0),AND(#REF!&gt;0,H143&gt;0,H32=0))</formula>
    </cfRule>
  </conditionalFormatting>
  <conditionalFormatting sqref="H143:H162">
    <cfRule type="expression" dxfId="202" priority="1"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tabColor rgb="FFFFC000"/>
    <pageSetUpPr fitToPage="1"/>
  </sheetPr>
  <dimension ref="B1:W363"/>
  <sheetViews>
    <sheetView showGridLines="0" showZeros="0" zoomScale="70" zoomScaleNormal="70" workbookViewId="0"/>
  </sheetViews>
  <sheetFormatPr defaultColWidth="9.109375" defaultRowHeight="13.8"/>
  <cols>
    <col min="1" max="1" width="1.88671875" style="107" customWidth="1"/>
    <col min="2" max="2" width="30.5546875" style="107" customWidth="1"/>
    <col min="3"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5.88671875" style="107" bestFit="1" customWidth="1"/>
    <col min="11" max="16384" width="9.109375" style="107"/>
  </cols>
  <sheetData>
    <row r="1" spans="2:8">
      <c r="B1" s="392" t="str">
        <f>'Relative Weights'!A1</f>
        <v>THECB Texas Public University Expenditure Study Fiscal Year 2022</v>
      </c>
      <c r="C1" s="392"/>
      <c r="D1" s="392"/>
      <c r="E1" s="392"/>
      <c r="F1" s="392"/>
      <c r="G1" s="392"/>
      <c r="H1" s="392"/>
    </row>
    <row r="2" spans="2:8">
      <c r="B2" s="393" t="str">
        <f>'Relative Weights'!A2</f>
        <v>Institution Survey for the Year Ended August 31, 2022</v>
      </c>
      <c r="C2" s="393"/>
      <c r="D2" s="393"/>
      <c r="E2" s="393"/>
      <c r="F2" s="393"/>
      <c r="G2" s="393"/>
      <c r="H2" s="393"/>
    </row>
    <row r="3" spans="2:8">
      <c r="B3" s="119" t="s">
        <v>102</v>
      </c>
      <c r="C3" s="119"/>
      <c r="D3" s="119"/>
      <c r="E3" s="119"/>
      <c r="F3" s="119"/>
      <c r="G3" s="119"/>
      <c r="H3" s="119"/>
    </row>
    <row r="4" spans="2:8">
      <c r="B4" s="294" t="s">
        <v>142</v>
      </c>
      <c r="C4" s="119"/>
      <c r="D4" s="119"/>
      <c r="E4" s="119"/>
      <c r="F4" s="119"/>
      <c r="G4" s="119"/>
      <c r="H4" s="119"/>
    </row>
    <row r="5" spans="2:8">
      <c r="B5" s="119"/>
      <c r="C5" s="119"/>
      <c r="D5" s="119"/>
      <c r="E5" s="119"/>
      <c r="F5" s="119"/>
      <c r="G5" s="119"/>
      <c r="H5" s="246"/>
    </row>
    <row r="6" spans="2:8">
      <c r="B6" s="295" t="s">
        <v>10</v>
      </c>
      <c r="C6" s="295"/>
      <c r="D6" s="295"/>
      <c r="E6" s="295"/>
      <c r="F6" s="295"/>
      <c r="G6" s="295"/>
      <c r="H6" s="296"/>
    </row>
    <row r="7" spans="2:8">
      <c r="B7" s="119"/>
      <c r="C7" s="119"/>
      <c r="D7" s="119"/>
      <c r="E7" s="119"/>
      <c r="F7" s="119"/>
      <c r="G7" s="119"/>
      <c r="H7" s="297"/>
    </row>
    <row r="8" spans="2:8" ht="129" customHeight="1">
      <c r="B8" s="381" t="s">
        <v>227</v>
      </c>
      <c r="C8" s="381"/>
      <c r="D8" s="381"/>
      <c r="E8" s="381"/>
      <c r="F8" s="381"/>
      <c r="G8" s="381"/>
      <c r="H8" s="381"/>
    </row>
    <row r="9" spans="2:8" ht="99.75" customHeight="1">
      <c r="B9" s="382" t="s">
        <v>41</v>
      </c>
      <c r="C9" s="382"/>
      <c r="D9" s="382"/>
      <c r="E9" s="382"/>
      <c r="F9" s="382"/>
      <c r="G9" s="382"/>
      <c r="H9" s="298"/>
    </row>
    <row r="10" spans="2:8">
      <c r="B10" s="392" t="s">
        <v>20</v>
      </c>
      <c r="C10" s="392"/>
      <c r="D10" s="392"/>
      <c r="E10" s="392"/>
      <c r="F10" s="392"/>
      <c r="G10" s="392"/>
      <c r="H10" s="298"/>
    </row>
    <row r="11" spans="2:8" ht="21" customHeight="1" thickBot="1">
      <c r="B11" s="382" t="s">
        <v>888</v>
      </c>
      <c r="C11" s="382"/>
      <c r="D11" s="382"/>
      <c r="E11" s="382"/>
      <c r="F11" s="382"/>
      <c r="G11" s="382"/>
      <c r="H11" s="382"/>
    </row>
    <row r="12" spans="2:8" ht="14.4" thickBot="1">
      <c r="B12" s="397" t="s">
        <v>16</v>
      </c>
      <c r="C12" s="398"/>
      <c r="D12" s="398"/>
      <c r="E12" s="398"/>
      <c r="F12" s="299"/>
      <c r="G12" s="300"/>
      <c r="H12" s="301" t="s">
        <v>17</v>
      </c>
    </row>
    <row r="13" spans="2:8">
      <c r="B13" s="399" t="s">
        <v>12</v>
      </c>
      <c r="C13" s="399"/>
      <c r="D13" s="399"/>
      <c r="E13" s="399"/>
      <c r="F13" s="354"/>
      <c r="G13" s="303"/>
      <c r="H13" s="355">
        <f>Data!$G13</f>
        <v>54946145</v>
      </c>
    </row>
    <row r="14" spans="2:8">
      <c r="B14" s="385" t="s">
        <v>13</v>
      </c>
      <c r="C14" s="385"/>
      <c r="D14" s="385"/>
      <c r="E14" s="385"/>
      <c r="F14" s="356"/>
      <c r="G14" s="303"/>
      <c r="H14" s="357">
        <f>Data!$H13</f>
        <v>17563022</v>
      </c>
    </row>
    <row r="15" spans="2:8">
      <c r="B15" s="385" t="s">
        <v>14</v>
      </c>
      <c r="C15" s="385"/>
      <c r="D15" s="385"/>
      <c r="E15" s="385"/>
      <c r="F15" s="356"/>
      <c r="G15" s="303"/>
      <c r="H15" s="357">
        <f>Data!$I13</f>
        <v>24407265</v>
      </c>
    </row>
    <row r="16" spans="2:8">
      <c r="B16" s="385" t="s">
        <v>18</v>
      </c>
      <c r="C16" s="385"/>
      <c r="D16" s="385"/>
      <c r="E16" s="385"/>
      <c r="F16" s="356"/>
      <c r="G16" s="303"/>
      <c r="H16" s="357">
        <f>Data!$J13</f>
        <v>18605850</v>
      </c>
    </row>
    <row r="17" spans="2:23">
      <c r="B17" s="385" t="s">
        <v>15</v>
      </c>
      <c r="C17" s="385"/>
      <c r="D17" s="385"/>
      <c r="E17" s="385"/>
      <c r="F17" s="356"/>
      <c r="G17" s="303"/>
      <c r="H17" s="357">
        <f>Data!$K13</f>
        <v>28446020</v>
      </c>
    </row>
    <row r="18" spans="2:23">
      <c r="B18" s="385" t="s">
        <v>1</v>
      </c>
      <c r="C18" s="385"/>
      <c r="D18" s="385"/>
      <c r="E18" s="385"/>
      <c r="F18" s="358"/>
      <c r="G18" s="303"/>
      <c r="H18" s="359">
        <f>SUM(H13:H17)</f>
        <v>143968302</v>
      </c>
    </row>
    <row r="19" spans="2:23" ht="13.5" customHeight="1">
      <c r="B19" s="308"/>
      <c r="D19" s="308"/>
      <c r="E19" s="308"/>
      <c r="F19" s="308"/>
      <c r="G19" s="308"/>
      <c r="H19" s="298"/>
    </row>
    <row r="20" spans="2:23" ht="13.5" customHeight="1">
      <c r="B20" s="308"/>
      <c r="D20" s="390" t="s">
        <v>22</v>
      </c>
      <c r="E20" s="390"/>
      <c r="F20" s="390"/>
      <c r="G20" s="309" t="s">
        <v>23</v>
      </c>
      <c r="H20" s="309" t="s">
        <v>24</v>
      </c>
    </row>
    <row r="21" spans="2:23">
      <c r="B21" s="388" t="s">
        <v>21</v>
      </c>
      <c r="C21" s="389"/>
      <c r="D21" s="384" t="str">
        <f>Data!L13</f>
        <v>Monica Poehl</v>
      </c>
      <c r="E21" s="384"/>
      <c r="F21" s="384"/>
      <c r="G21" s="310" t="str">
        <f>Data!M13</f>
        <v>979-458-6090</v>
      </c>
      <c r="H21" s="311" t="str">
        <f>Data!N13</f>
        <v>mpoehl@tamus.edu</v>
      </c>
    </row>
    <row r="22" spans="2:23" ht="13.5" customHeight="1">
      <c r="B22" s="308"/>
      <c r="C22" s="308"/>
      <c r="D22" s="308"/>
      <c r="E22" s="308"/>
      <c r="F22" s="308"/>
      <c r="G22" s="308"/>
      <c r="H22" s="298"/>
    </row>
    <row r="23" spans="2:23" ht="13.5" customHeight="1" thickBot="1">
      <c r="B23" s="117" t="s">
        <v>937</v>
      </c>
      <c r="C23" s="308"/>
      <c r="D23" s="308"/>
      <c r="E23" s="308"/>
      <c r="F23" s="308"/>
      <c r="G23" s="308"/>
      <c r="H23" s="298"/>
    </row>
    <row r="24" spans="2:23" s="315" customFormat="1">
      <c r="B24" s="312"/>
      <c r="C24" s="123" t="s">
        <v>25</v>
      </c>
      <c r="D24" s="313" t="s">
        <v>26</v>
      </c>
      <c r="E24" s="313" t="s">
        <v>27</v>
      </c>
      <c r="F24" s="313" t="s">
        <v>28</v>
      </c>
      <c r="G24" s="313" t="s">
        <v>29</v>
      </c>
      <c r="H24" s="314" t="s">
        <v>30</v>
      </c>
      <c r="J24" s="107"/>
    </row>
    <row r="25" spans="2:23" s="315" customFormat="1" ht="14.4" thickBot="1">
      <c r="B25" s="316" t="s">
        <v>680</v>
      </c>
      <c r="C25" s="317">
        <f>Data!O13</f>
        <v>4793</v>
      </c>
      <c r="D25" s="318">
        <f>Data!P13</f>
        <v>7020</v>
      </c>
      <c r="E25" s="318">
        <f>Data!Q13</f>
        <v>2011</v>
      </c>
      <c r="F25" s="318">
        <f>Data!R13</f>
        <v>171</v>
      </c>
      <c r="G25" s="318">
        <f>Data!S13</f>
        <v>0</v>
      </c>
      <c r="H25" s="319">
        <f>SUM(C25:G25)</f>
        <v>13995</v>
      </c>
    </row>
    <row r="26" spans="2:23">
      <c r="C26" s="320"/>
      <c r="D26" s="320"/>
      <c r="E26" s="320"/>
      <c r="F26" s="320"/>
      <c r="G26" s="320"/>
      <c r="H26" s="320"/>
      <c r="I26" s="320"/>
    </row>
    <row r="27" spans="2:23" ht="13.5" customHeight="1">
      <c r="B27" s="308"/>
      <c r="D27" s="390" t="s">
        <v>22</v>
      </c>
      <c r="E27" s="390"/>
      <c r="F27" s="390"/>
      <c r="G27" s="309" t="s">
        <v>23</v>
      </c>
      <c r="H27" s="309" t="s">
        <v>24</v>
      </c>
    </row>
    <row r="28" spans="2:23">
      <c r="B28" s="388" t="s">
        <v>952</v>
      </c>
      <c r="C28" s="389"/>
      <c r="D28" s="384" t="str">
        <f>Data!T13</f>
        <v>Milam Hefner</v>
      </c>
      <c r="E28" s="384"/>
      <c r="F28" s="384"/>
      <c r="G28" s="310" t="str">
        <f>Data!U13</f>
        <v>(254) 968-9598</v>
      </c>
      <c r="H28" s="311" t="str">
        <f>Data!V13</f>
        <v>mhefner@tarleton.edu</v>
      </c>
    </row>
    <row r="29" spans="2:23" ht="13.5" customHeight="1">
      <c r="B29" s="308"/>
      <c r="C29" s="308"/>
      <c r="D29" s="308"/>
      <c r="E29" s="308"/>
      <c r="F29" s="308"/>
      <c r="G29" s="308"/>
      <c r="H29" s="298"/>
    </row>
    <row r="30" spans="2:23" ht="14.4" thickBot="1">
      <c r="B30" s="117" t="s">
        <v>938</v>
      </c>
    </row>
    <row r="31" spans="2:23" ht="14.4" thickBot="1">
      <c r="B31" s="124" t="s">
        <v>31</v>
      </c>
      <c r="C31" s="125" t="s">
        <v>25</v>
      </c>
      <c r="D31" s="125" t="s">
        <v>26</v>
      </c>
      <c r="E31" s="125" t="s">
        <v>27</v>
      </c>
      <c r="F31" s="125" t="s">
        <v>28</v>
      </c>
      <c r="G31" s="125" t="s">
        <v>29</v>
      </c>
      <c r="H31" s="126" t="s">
        <v>30</v>
      </c>
    </row>
    <row r="32" spans="2:23">
      <c r="B32" s="128" t="s">
        <v>42</v>
      </c>
      <c r="C32" s="141">
        <f>Data!W13</f>
        <v>72546</v>
      </c>
      <c r="D32" s="141">
        <f>Data!AQ13</f>
        <v>31624</v>
      </c>
      <c r="E32" s="141">
        <f>Data!BK13</f>
        <v>7469</v>
      </c>
      <c r="F32" s="141">
        <f>Data!CE13</f>
        <v>258</v>
      </c>
      <c r="G32" s="141">
        <f>Data!CY13</f>
        <v>0</v>
      </c>
      <c r="H32" s="142">
        <f>SUM(C32:G32)</f>
        <v>111897</v>
      </c>
      <c r="W32" s="145"/>
    </row>
    <row r="33" spans="2:23">
      <c r="B33" s="130" t="s">
        <v>43</v>
      </c>
      <c r="C33" s="141">
        <f>Data!X13</f>
        <v>34196</v>
      </c>
      <c r="D33" s="141">
        <f>Data!AR13</f>
        <v>14198</v>
      </c>
      <c r="E33" s="141">
        <f>Data!BL13</f>
        <v>2024</v>
      </c>
      <c r="F33" s="141">
        <f>Data!CF13</f>
        <v>0</v>
      </c>
      <c r="G33" s="141">
        <f>Data!CZ13</f>
        <v>0</v>
      </c>
      <c r="H33" s="142">
        <f t="shared" ref="H33:H52" si="0">SUM(C33:G33)</f>
        <v>50418</v>
      </c>
      <c r="W33" s="145"/>
    </row>
    <row r="34" spans="2:23">
      <c r="B34" s="130" t="s">
        <v>44</v>
      </c>
      <c r="C34" s="141">
        <f>Data!Y13</f>
        <v>8275</v>
      </c>
      <c r="D34" s="141">
        <f>Data!AS13</f>
        <v>2389</v>
      </c>
      <c r="E34" s="141">
        <f>Data!BM13</f>
        <v>254</v>
      </c>
      <c r="F34" s="141">
        <f>Data!CG13</f>
        <v>0</v>
      </c>
      <c r="G34" s="141">
        <f>Data!DA13</f>
        <v>0</v>
      </c>
      <c r="H34" s="142">
        <f t="shared" si="0"/>
        <v>10918</v>
      </c>
      <c r="W34" s="145"/>
    </row>
    <row r="35" spans="2:23">
      <c r="B35" s="130" t="s">
        <v>45</v>
      </c>
      <c r="C35" s="141">
        <f>Data!Z13</f>
        <v>5507</v>
      </c>
      <c r="D35" s="141">
        <f>Data!AT13</f>
        <v>13503</v>
      </c>
      <c r="E35" s="141">
        <f>Data!BN13</f>
        <v>6315</v>
      </c>
      <c r="F35" s="141">
        <f>Data!CH13</f>
        <v>2409</v>
      </c>
      <c r="G35" s="141">
        <f>Data!DB13</f>
        <v>0</v>
      </c>
      <c r="H35" s="142">
        <f t="shared" si="0"/>
        <v>27734</v>
      </c>
      <c r="W35" s="145"/>
    </row>
    <row r="36" spans="2:23">
      <c r="B36" s="130" t="s">
        <v>46</v>
      </c>
      <c r="C36" s="141">
        <f>Data!AA13</f>
        <v>10693</v>
      </c>
      <c r="D36" s="141">
        <f>Data!AU13</f>
        <v>14064.000000000002</v>
      </c>
      <c r="E36" s="141">
        <f>Data!BO13</f>
        <v>2150</v>
      </c>
      <c r="F36" s="141">
        <f>Data!CI13</f>
        <v>0</v>
      </c>
      <c r="G36" s="141">
        <f>Data!DC13</f>
        <v>0</v>
      </c>
      <c r="H36" s="142">
        <f t="shared" si="0"/>
        <v>26907</v>
      </c>
      <c r="W36" s="145"/>
    </row>
    <row r="37" spans="2:23">
      <c r="B37" s="130" t="s">
        <v>47</v>
      </c>
      <c r="C37" s="141">
        <f>Data!AB13</f>
        <v>6192</v>
      </c>
      <c r="D37" s="141">
        <f>Data!AV13</f>
        <v>7058</v>
      </c>
      <c r="E37" s="141">
        <f>Data!BP13</f>
        <v>1269</v>
      </c>
      <c r="F37" s="141">
        <f>Data!CJ13</f>
        <v>0</v>
      </c>
      <c r="G37" s="141">
        <f>Data!DD13</f>
        <v>0</v>
      </c>
      <c r="H37" s="142">
        <f t="shared" si="0"/>
        <v>14519</v>
      </c>
      <c r="W37" s="145"/>
    </row>
    <row r="38" spans="2:23">
      <c r="B38" s="130" t="s">
        <v>48</v>
      </c>
      <c r="C38" s="141">
        <f>Data!AC13</f>
        <v>1794</v>
      </c>
      <c r="D38" s="141">
        <f>Data!AW13</f>
        <v>2223</v>
      </c>
      <c r="E38" s="141">
        <f>Data!BQ13</f>
        <v>358</v>
      </c>
      <c r="F38" s="141">
        <f>Data!CK13</f>
        <v>0</v>
      </c>
      <c r="G38" s="141">
        <f>Data!DE13</f>
        <v>0</v>
      </c>
      <c r="H38" s="142">
        <f t="shared" si="0"/>
        <v>4375</v>
      </c>
      <c r="W38" s="145"/>
    </row>
    <row r="39" spans="2:23">
      <c r="B39" s="130" t="s">
        <v>49</v>
      </c>
      <c r="C39" s="141">
        <f>Data!AD13</f>
        <v>0</v>
      </c>
      <c r="D39" s="141">
        <f>Data!AX13</f>
        <v>0</v>
      </c>
      <c r="E39" s="141">
        <f>Data!BR13</f>
        <v>0</v>
      </c>
      <c r="F39" s="141">
        <f>Data!CL13</f>
        <v>0</v>
      </c>
      <c r="G39" s="141">
        <f>Data!DF13</f>
        <v>0</v>
      </c>
      <c r="H39" s="142">
        <f t="shared" si="0"/>
        <v>0</v>
      </c>
      <c r="W39" s="145"/>
    </row>
    <row r="40" spans="2:23">
      <c r="B40" s="130" t="s">
        <v>50</v>
      </c>
      <c r="C40" s="141">
        <f>Data!AE13</f>
        <v>642</v>
      </c>
      <c r="D40" s="141">
        <f>Data!AY13</f>
        <v>3996</v>
      </c>
      <c r="E40" s="141">
        <f>Data!BS13</f>
        <v>2847</v>
      </c>
      <c r="F40" s="141">
        <f>Data!CM13</f>
        <v>0</v>
      </c>
      <c r="G40" s="141">
        <f>Data!DG13</f>
        <v>0</v>
      </c>
      <c r="H40" s="142">
        <f t="shared" si="0"/>
        <v>7485</v>
      </c>
      <c r="W40" s="145"/>
    </row>
    <row r="41" spans="2:23">
      <c r="B41" s="130" t="s">
        <v>51</v>
      </c>
      <c r="C41" s="141">
        <f>Data!AF13</f>
        <v>0</v>
      </c>
      <c r="D41" s="141">
        <f>Data!AZ13</f>
        <v>0</v>
      </c>
      <c r="E41" s="141">
        <f>Data!BT13</f>
        <v>0</v>
      </c>
      <c r="F41" s="141">
        <f>Data!CN13</f>
        <v>0</v>
      </c>
      <c r="G41" s="141">
        <f>Data!DH13</f>
        <v>0</v>
      </c>
      <c r="H41" s="142">
        <f t="shared" si="0"/>
        <v>0</v>
      </c>
      <c r="W41" s="145"/>
    </row>
    <row r="42" spans="2:23">
      <c r="B42" s="130" t="s">
        <v>52</v>
      </c>
      <c r="C42" s="141">
        <f>Data!AG13</f>
        <v>0</v>
      </c>
      <c r="D42" s="141">
        <f>Data!BA13</f>
        <v>0</v>
      </c>
      <c r="E42" s="141">
        <f>Data!BU13</f>
        <v>0</v>
      </c>
      <c r="F42" s="141">
        <f>Data!CO13</f>
        <v>0</v>
      </c>
      <c r="G42" s="141">
        <f>Data!DI13</f>
        <v>0</v>
      </c>
      <c r="H42" s="142">
        <f t="shared" si="0"/>
        <v>0</v>
      </c>
      <c r="W42" s="145"/>
    </row>
    <row r="43" spans="2:23">
      <c r="B43" s="130" t="s">
        <v>53</v>
      </c>
      <c r="C43" s="141">
        <f>Data!AH13</f>
        <v>0</v>
      </c>
      <c r="D43" s="141">
        <f>Data!BB13</f>
        <v>0</v>
      </c>
      <c r="E43" s="141">
        <f>Data!BV13</f>
        <v>0</v>
      </c>
      <c r="F43" s="141">
        <f>Data!CP13</f>
        <v>0</v>
      </c>
      <c r="G43" s="141">
        <f>Data!DJ13</f>
        <v>0</v>
      </c>
      <c r="H43" s="142">
        <f t="shared" si="0"/>
        <v>0</v>
      </c>
      <c r="W43" s="145"/>
    </row>
    <row r="44" spans="2:23">
      <c r="B44" s="130" t="s">
        <v>54</v>
      </c>
      <c r="C44" s="141">
        <f>Data!AI13</f>
        <v>0</v>
      </c>
      <c r="D44" s="141">
        <f>Data!BC13</f>
        <v>0</v>
      </c>
      <c r="E44" s="141">
        <f>Data!BW13</f>
        <v>0</v>
      </c>
      <c r="F44" s="141">
        <f>Data!CQ13</f>
        <v>0</v>
      </c>
      <c r="G44" s="141">
        <f>Data!DK13</f>
        <v>0</v>
      </c>
      <c r="H44" s="142">
        <f t="shared" si="0"/>
        <v>0</v>
      </c>
      <c r="W44" s="145"/>
    </row>
    <row r="45" spans="2:23">
      <c r="B45" s="130" t="s">
        <v>55</v>
      </c>
      <c r="C45" s="141">
        <f>Data!AJ13</f>
        <v>2315</v>
      </c>
      <c r="D45" s="141">
        <f>Data!BD13</f>
        <v>1223</v>
      </c>
      <c r="E45" s="141">
        <f>Data!BX13</f>
        <v>1015</v>
      </c>
      <c r="F45" s="141">
        <f>Data!CR13</f>
        <v>0</v>
      </c>
      <c r="G45" s="141">
        <f>Data!DL13</f>
        <v>0</v>
      </c>
      <c r="H45" s="142">
        <f t="shared" si="0"/>
        <v>4553</v>
      </c>
      <c r="W45" s="145"/>
    </row>
    <row r="46" spans="2:23">
      <c r="B46" s="130" t="s">
        <v>56</v>
      </c>
      <c r="C46" s="141">
        <f>Data!AK13</f>
        <v>0</v>
      </c>
      <c r="D46" s="141">
        <f>Data!BE13</f>
        <v>0</v>
      </c>
      <c r="E46" s="141">
        <f>Data!BY13</f>
        <v>0</v>
      </c>
      <c r="F46" s="141">
        <f>Data!CS13</f>
        <v>0</v>
      </c>
      <c r="G46" s="141">
        <f>Data!DM13</f>
        <v>0</v>
      </c>
      <c r="H46" s="142">
        <f t="shared" si="0"/>
        <v>0</v>
      </c>
      <c r="W46" s="145"/>
    </row>
    <row r="47" spans="2:23">
      <c r="B47" s="130" t="s">
        <v>57</v>
      </c>
      <c r="C47" s="141">
        <f>Data!AL13</f>
        <v>14765</v>
      </c>
      <c r="D47" s="141">
        <f>Data!BF13</f>
        <v>28428</v>
      </c>
      <c r="E47" s="141">
        <f>Data!BZ13</f>
        <v>9125</v>
      </c>
      <c r="F47" s="141">
        <f>Data!CT13</f>
        <v>0</v>
      </c>
      <c r="G47" s="141">
        <f>Data!DN13</f>
        <v>0</v>
      </c>
      <c r="H47" s="142">
        <f t="shared" si="0"/>
        <v>52318</v>
      </c>
      <c r="W47" s="145"/>
    </row>
    <row r="48" spans="2:23">
      <c r="B48" s="130" t="s">
        <v>58</v>
      </c>
      <c r="C48" s="141">
        <f>Data!AM13</f>
        <v>0</v>
      </c>
      <c r="D48" s="141">
        <f>Data!BG13</f>
        <v>0</v>
      </c>
      <c r="E48" s="141">
        <f>Data!CA13</f>
        <v>0</v>
      </c>
      <c r="F48" s="141">
        <f>Data!CU13</f>
        <v>0</v>
      </c>
      <c r="G48" s="141">
        <f>Data!DO13</f>
        <v>0</v>
      </c>
      <c r="H48" s="142">
        <f t="shared" si="0"/>
        <v>0</v>
      </c>
      <c r="W48" s="145"/>
    </row>
    <row r="49" spans="2:23">
      <c r="B49" s="130" t="s">
        <v>59</v>
      </c>
      <c r="C49" s="141">
        <f>Data!AN13</f>
        <v>0</v>
      </c>
      <c r="D49" s="141">
        <f>Data!BH13</f>
        <v>954</v>
      </c>
      <c r="E49" s="141">
        <f>Data!CB13</f>
        <v>0</v>
      </c>
      <c r="F49" s="141">
        <f>Data!CV13</f>
        <v>0</v>
      </c>
      <c r="G49" s="141">
        <f>Data!DP13</f>
        <v>0</v>
      </c>
      <c r="H49" s="142">
        <f t="shared" si="0"/>
        <v>954</v>
      </c>
      <c r="W49" s="145"/>
    </row>
    <row r="50" spans="2:23">
      <c r="B50" s="130" t="s">
        <v>60</v>
      </c>
      <c r="C50" s="141">
        <f>Data!AO13</f>
        <v>2471</v>
      </c>
      <c r="D50" s="141">
        <f>Data!BI13</f>
        <v>4395</v>
      </c>
      <c r="E50" s="141">
        <f>Data!CC13</f>
        <v>666</v>
      </c>
      <c r="F50" s="141">
        <f>Data!CW13</f>
        <v>21</v>
      </c>
      <c r="G50" s="141">
        <f>Data!DQ13</f>
        <v>0</v>
      </c>
      <c r="H50" s="142">
        <f t="shared" si="0"/>
        <v>7553</v>
      </c>
      <c r="W50" s="145"/>
    </row>
    <row r="51" spans="2:23">
      <c r="B51" s="130" t="s">
        <v>0</v>
      </c>
      <c r="C51" s="141">
        <f>Data!AP13</f>
        <v>1227</v>
      </c>
      <c r="D51" s="141">
        <f>Data!BJ13</f>
        <v>9335</v>
      </c>
      <c r="E51" s="141">
        <f>Data!CD13</f>
        <v>543</v>
      </c>
      <c r="F51" s="141">
        <f>Data!CX13</f>
        <v>0</v>
      </c>
      <c r="G51" s="141">
        <f>Data!DR13</f>
        <v>0</v>
      </c>
      <c r="H51" s="142">
        <f t="shared" si="0"/>
        <v>11105</v>
      </c>
      <c r="W51" s="145"/>
    </row>
    <row r="52" spans="2:23">
      <c r="B52" s="143" t="s">
        <v>33</v>
      </c>
      <c r="C52" s="142">
        <f>SUM(C32:C51)</f>
        <v>160623</v>
      </c>
      <c r="D52" s="142">
        <f>SUM(D32:D51)</f>
        <v>133390</v>
      </c>
      <c r="E52" s="142">
        <f>SUM(E32:E51)</f>
        <v>34035</v>
      </c>
      <c r="F52" s="142">
        <f>SUM(F32:F51)</f>
        <v>2688</v>
      </c>
      <c r="G52" s="142">
        <f>SUM(G32:G51)</f>
        <v>0</v>
      </c>
      <c r="H52" s="142">
        <f t="shared" si="0"/>
        <v>330736</v>
      </c>
    </row>
    <row r="53" spans="2:23">
      <c r="B53" s="144"/>
      <c r="C53" s="145"/>
      <c r="D53" s="145"/>
      <c r="E53" s="145"/>
      <c r="F53" s="145"/>
      <c r="G53" s="145"/>
      <c r="H53" s="145"/>
    </row>
    <row r="54" spans="2:23" ht="13.5" customHeight="1">
      <c r="B54" s="308"/>
      <c r="D54" s="390" t="s">
        <v>22</v>
      </c>
      <c r="E54" s="390"/>
      <c r="F54" s="390"/>
      <c r="G54" s="309" t="s">
        <v>23</v>
      </c>
      <c r="H54" s="309" t="s">
        <v>24</v>
      </c>
    </row>
    <row r="55" spans="2:23">
      <c r="B55" s="388" t="s">
        <v>953</v>
      </c>
      <c r="C55" s="389"/>
      <c r="D55" s="384" t="str">
        <f>Data!T13</f>
        <v>Milam Hefner</v>
      </c>
      <c r="E55" s="384"/>
      <c r="F55" s="384"/>
      <c r="G55" s="310" t="str">
        <f>Data!U13</f>
        <v>(254) 968-9598</v>
      </c>
      <c r="H55" s="311" t="str">
        <f>Data!V13</f>
        <v>mhefner@tarleton.edu</v>
      </c>
    </row>
    <row r="56" spans="2:23" ht="13.5" customHeight="1">
      <c r="B56" s="308"/>
      <c r="C56" s="308"/>
      <c r="D56" s="308"/>
      <c r="E56" s="308"/>
      <c r="F56" s="308"/>
      <c r="G56" s="308"/>
      <c r="H56" s="298"/>
    </row>
    <row r="57" spans="2:23">
      <c r="B57" s="117" t="s">
        <v>9</v>
      </c>
    </row>
    <row r="58" spans="2:23" ht="31.5" customHeight="1">
      <c r="B58" s="391" t="s">
        <v>39</v>
      </c>
      <c r="C58" s="391"/>
      <c r="D58" s="391"/>
      <c r="E58" s="391"/>
      <c r="F58" s="391"/>
      <c r="G58" s="391"/>
      <c r="H58" s="321"/>
    </row>
    <row r="59" spans="2:23" ht="8.25" customHeight="1" thickBot="1">
      <c r="B59" s="320"/>
    </row>
    <row r="60" spans="2:23" ht="14.4" thickBot="1">
      <c r="B60" s="124" t="s">
        <v>31</v>
      </c>
      <c r="C60" s="125" t="s">
        <v>25</v>
      </c>
      <c r="D60" s="125" t="s">
        <v>26</v>
      </c>
      <c r="E60" s="125" t="s">
        <v>27</v>
      </c>
      <c r="F60" s="125" t="s">
        <v>28</v>
      </c>
      <c r="G60" s="125" t="s">
        <v>29</v>
      </c>
      <c r="H60" s="126" t="s">
        <v>30</v>
      </c>
    </row>
    <row r="61" spans="2:23">
      <c r="B61" s="128" t="str">
        <f>$B$32</f>
        <v>Liberal Arts</v>
      </c>
      <c r="C61" s="322">
        <f>Data!DS13</f>
        <v>4295181.3007026995</v>
      </c>
      <c r="D61" s="322">
        <f>Data!EM13</f>
        <v>2800182.1004360411</v>
      </c>
      <c r="E61" s="322">
        <f>Data!FG13</f>
        <v>1479850.8233427904</v>
      </c>
      <c r="F61" s="322">
        <f>Data!GA13</f>
        <v>81000.32142857142</v>
      </c>
      <c r="G61" s="322">
        <f>Data!GU13</f>
        <v>0</v>
      </c>
      <c r="H61" s="323">
        <f>SUM(C61:G61)</f>
        <v>8656214.5459101014</v>
      </c>
    </row>
    <row r="62" spans="2:23">
      <c r="B62" s="128" t="str">
        <f>$B$33</f>
        <v>Science</v>
      </c>
      <c r="C62" s="322">
        <f>Data!DT13</f>
        <v>1575813.7727397226</v>
      </c>
      <c r="D62" s="322">
        <f>Data!EN13</f>
        <v>1732229.7330399447</v>
      </c>
      <c r="E62" s="322">
        <f>Data!FH13</f>
        <v>689921.15733587125</v>
      </c>
      <c r="F62" s="322">
        <f>Data!GB13</f>
        <v>0</v>
      </c>
      <c r="G62" s="322">
        <f>Data!GV13</f>
        <v>0</v>
      </c>
      <c r="H62" s="142">
        <f t="shared" ref="H62:H81" si="1">SUM(C62:G62)</f>
        <v>3997964.6631155387</v>
      </c>
    </row>
    <row r="63" spans="2:23">
      <c r="B63" s="128" t="str">
        <f>$B$34</f>
        <v>Fine Arts</v>
      </c>
      <c r="C63" s="322">
        <f>Data!DU13</f>
        <v>772259.40143119276</v>
      </c>
      <c r="D63" s="322">
        <f>Data!EO13</f>
        <v>530172.38443319453</v>
      </c>
      <c r="E63" s="322">
        <f>Data!FI13</f>
        <v>167531.81766917292</v>
      </c>
      <c r="F63" s="322">
        <f>Data!GC13</f>
        <v>0</v>
      </c>
      <c r="G63" s="322">
        <f>Data!GW13</f>
        <v>0</v>
      </c>
      <c r="H63" s="142">
        <f t="shared" si="1"/>
        <v>1469963.6035335602</v>
      </c>
    </row>
    <row r="64" spans="2:23">
      <c r="B64" s="128" t="str">
        <f>$B$35</f>
        <v>Teacher Education</v>
      </c>
      <c r="C64" s="322">
        <f>Data!DV13</f>
        <v>331943.23589966714</v>
      </c>
      <c r="D64" s="322">
        <f>Data!EP13</f>
        <v>1128899.3942650161</v>
      </c>
      <c r="E64" s="322">
        <f>Data!FJ13</f>
        <v>1099138.9367144457</v>
      </c>
      <c r="F64" s="322">
        <f>Data!GD13</f>
        <v>345306.06376984133</v>
      </c>
      <c r="G64" s="322">
        <f>Data!GX13</f>
        <v>0</v>
      </c>
      <c r="H64" s="142">
        <f t="shared" si="1"/>
        <v>2905287.6306489706</v>
      </c>
    </row>
    <row r="65" spans="2:8">
      <c r="B65" s="128" t="str">
        <f>$B$36</f>
        <v>Agriculture</v>
      </c>
      <c r="C65" s="322">
        <f>Data!DW13</f>
        <v>398236.30233878881</v>
      </c>
      <c r="D65" s="322">
        <f>Data!EQ13</f>
        <v>1365493.8067962183</v>
      </c>
      <c r="E65" s="322">
        <f>Data!FK13</f>
        <v>667853.41333102447</v>
      </c>
      <c r="F65" s="322">
        <f>Data!GE13</f>
        <v>0</v>
      </c>
      <c r="G65" s="322">
        <f>Data!GY13</f>
        <v>0</v>
      </c>
      <c r="H65" s="142">
        <f t="shared" si="1"/>
        <v>2431583.5224660314</v>
      </c>
    </row>
    <row r="66" spans="2:8">
      <c r="B66" s="128" t="str">
        <f>$B$37</f>
        <v>Engineering</v>
      </c>
      <c r="C66" s="322">
        <f>Data!DX13</f>
        <v>511569.41231789399</v>
      </c>
      <c r="D66" s="322">
        <f>Data!ER13</f>
        <v>997702.1119938062</v>
      </c>
      <c r="E66" s="322">
        <f>Data!FL13</f>
        <v>481148.24979854358</v>
      </c>
      <c r="F66" s="322">
        <f>Data!GF13</f>
        <v>0</v>
      </c>
      <c r="G66" s="322">
        <f>Data!GZ13</f>
        <v>0</v>
      </c>
      <c r="H66" s="142">
        <f t="shared" si="1"/>
        <v>1990419.7741102437</v>
      </c>
    </row>
    <row r="67" spans="2:8">
      <c r="B67" s="128" t="str">
        <f>$B$38</f>
        <v>Home Economics</v>
      </c>
      <c r="C67" s="322">
        <f>Data!DY13</f>
        <v>83421.222855386732</v>
      </c>
      <c r="D67" s="322">
        <f>Data!ES13</f>
        <v>167487.97498973113</v>
      </c>
      <c r="E67" s="322">
        <f>Data!FM13</f>
        <v>36727.411851851859</v>
      </c>
      <c r="F67" s="322">
        <f>Data!GG13</f>
        <v>0</v>
      </c>
      <c r="G67" s="322">
        <f>Data!HA13</f>
        <v>0</v>
      </c>
      <c r="H67" s="142">
        <f t="shared" si="1"/>
        <v>287636.60969696974</v>
      </c>
    </row>
    <row r="68" spans="2:8">
      <c r="B68" s="128" t="str">
        <f>$B$39</f>
        <v>Law</v>
      </c>
      <c r="C68" s="322">
        <f>Data!DZ13</f>
        <v>0</v>
      </c>
      <c r="D68" s="322">
        <f>Data!ET13</f>
        <v>0</v>
      </c>
      <c r="E68" s="322">
        <f>Data!FN13</f>
        <v>0</v>
      </c>
      <c r="F68" s="322">
        <f>Data!GH13</f>
        <v>0</v>
      </c>
      <c r="G68" s="322">
        <f>Data!HB13</f>
        <v>0</v>
      </c>
      <c r="H68" s="142">
        <f t="shared" si="1"/>
        <v>0</v>
      </c>
    </row>
    <row r="69" spans="2:8">
      <c r="B69" s="128" t="str">
        <f>$B$40</f>
        <v>Social Service</v>
      </c>
      <c r="C69" s="322">
        <f>Data!EA13</f>
        <v>54471.518563424892</v>
      </c>
      <c r="D69" s="322">
        <f>Data!EU13</f>
        <v>453522.65524609882</v>
      </c>
      <c r="E69" s="322">
        <f>Data!FO13</f>
        <v>366592.13333333324</v>
      </c>
      <c r="F69" s="322">
        <f>Data!GI13</f>
        <v>0</v>
      </c>
      <c r="G69" s="322">
        <f>Data!HC13</f>
        <v>0</v>
      </c>
      <c r="H69" s="142">
        <f t="shared" si="1"/>
        <v>874586.307142857</v>
      </c>
    </row>
    <row r="70" spans="2:8">
      <c r="B70" s="128" t="str">
        <f>$B$41</f>
        <v>Library Science</v>
      </c>
      <c r="C70" s="322">
        <f>Data!EB13</f>
        <v>0</v>
      </c>
      <c r="D70" s="322">
        <f>Data!EV13</f>
        <v>0</v>
      </c>
      <c r="E70" s="322">
        <f>Data!FP13</f>
        <v>0</v>
      </c>
      <c r="F70" s="322">
        <f>Data!GJ13</f>
        <v>0</v>
      </c>
      <c r="G70" s="322">
        <f>Data!HD13</f>
        <v>0</v>
      </c>
      <c r="H70" s="142">
        <f t="shared" si="1"/>
        <v>0</v>
      </c>
    </row>
    <row r="71" spans="2:8">
      <c r="B71" s="128" t="str">
        <f>$B$42</f>
        <v>Veterinary Science</v>
      </c>
      <c r="C71" s="322">
        <f>Data!EC13</f>
        <v>0</v>
      </c>
      <c r="D71" s="322">
        <f>Data!EW13</f>
        <v>0</v>
      </c>
      <c r="E71" s="322">
        <f>Data!FQ13</f>
        <v>0</v>
      </c>
      <c r="F71" s="322">
        <f>Data!GK13</f>
        <v>0</v>
      </c>
      <c r="G71" s="322">
        <f>Data!HE13</f>
        <v>0</v>
      </c>
      <c r="H71" s="142">
        <f t="shared" si="1"/>
        <v>0</v>
      </c>
    </row>
    <row r="72" spans="2:8">
      <c r="B72" s="128" t="str">
        <f>$B$43</f>
        <v>Vocational Training</v>
      </c>
      <c r="C72" s="322">
        <f>Data!ED13</f>
        <v>0</v>
      </c>
      <c r="D72" s="322">
        <f>Data!EX13</f>
        <v>0</v>
      </c>
      <c r="E72" s="322">
        <f>Data!FR13</f>
        <v>0</v>
      </c>
      <c r="F72" s="322">
        <f>Data!GL13</f>
        <v>0</v>
      </c>
      <c r="G72" s="322">
        <f>Data!HF13</f>
        <v>0</v>
      </c>
      <c r="H72" s="142">
        <f t="shared" si="1"/>
        <v>0</v>
      </c>
    </row>
    <row r="73" spans="2:8">
      <c r="B73" s="128" t="str">
        <f>$B$44</f>
        <v>Physical Training</v>
      </c>
      <c r="C73" s="322">
        <f>Data!EE13</f>
        <v>0</v>
      </c>
      <c r="D73" s="322">
        <f>Data!EY13</f>
        <v>0</v>
      </c>
      <c r="E73" s="322">
        <f>Data!FS13</f>
        <v>0</v>
      </c>
      <c r="F73" s="322">
        <f>Data!GM13</f>
        <v>0</v>
      </c>
      <c r="G73" s="322">
        <f>Data!HG13</f>
        <v>0</v>
      </c>
      <c r="H73" s="142">
        <f t="shared" si="1"/>
        <v>0</v>
      </c>
    </row>
    <row r="74" spans="2:8">
      <c r="B74" s="128" t="str">
        <f>$B$45</f>
        <v>Health Services</v>
      </c>
      <c r="C74" s="322">
        <f>Data!EF13</f>
        <v>158111.30745376693</v>
      </c>
      <c r="D74" s="322">
        <f>Data!EZ13</f>
        <v>174375.57601042718</v>
      </c>
      <c r="E74" s="322">
        <f>Data!FT13</f>
        <v>218900.14194170944</v>
      </c>
      <c r="F74" s="322">
        <f>Data!GN13</f>
        <v>0</v>
      </c>
      <c r="G74" s="322">
        <f>Data!HH13</f>
        <v>0</v>
      </c>
      <c r="H74" s="142">
        <f t="shared" si="1"/>
        <v>551387.02540590358</v>
      </c>
    </row>
    <row r="75" spans="2:8">
      <c r="B75" s="128" t="str">
        <f>$B$46</f>
        <v>Pharmacy</v>
      </c>
      <c r="C75" s="322">
        <f>Data!EG13</f>
        <v>0</v>
      </c>
      <c r="D75" s="322">
        <f>Data!FA13</f>
        <v>0</v>
      </c>
      <c r="E75" s="322">
        <f>Data!FU13</f>
        <v>0</v>
      </c>
      <c r="F75" s="322">
        <f>Data!GO13</f>
        <v>0</v>
      </c>
      <c r="G75" s="322">
        <f>Data!HI13</f>
        <v>0</v>
      </c>
      <c r="H75" s="142">
        <f t="shared" si="1"/>
        <v>0</v>
      </c>
    </row>
    <row r="76" spans="2:8">
      <c r="B76" s="128" t="str">
        <f>$B$47</f>
        <v>Business Administration</v>
      </c>
      <c r="C76" s="322">
        <f>Data!EH13</f>
        <v>996401.50742605643</v>
      </c>
      <c r="D76" s="322">
        <f>Data!FB13</f>
        <v>2845058.0339382598</v>
      </c>
      <c r="E76" s="322">
        <f>Data!FV13</f>
        <v>1960698.9770039916</v>
      </c>
      <c r="F76" s="322">
        <f>Data!GP13</f>
        <v>0</v>
      </c>
      <c r="G76" s="322">
        <f>Data!HJ13</f>
        <v>0</v>
      </c>
      <c r="H76" s="142">
        <f t="shared" si="1"/>
        <v>5802158.5183683075</v>
      </c>
    </row>
    <row r="77" spans="2:8">
      <c r="B77" s="128" t="str">
        <f>$B$48</f>
        <v>Optometry</v>
      </c>
      <c r="C77" s="322">
        <f>Data!EI13</f>
        <v>0</v>
      </c>
      <c r="D77" s="322">
        <f>Data!FC13</f>
        <v>0</v>
      </c>
      <c r="E77" s="322">
        <f>Data!FW13</f>
        <v>0</v>
      </c>
      <c r="F77" s="322">
        <f>Data!GQ13</f>
        <v>0</v>
      </c>
      <c r="G77" s="322">
        <f>Data!HK13</f>
        <v>0</v>
      </c>
      <c r="H77" s="142">
        <f t="shared" si="1"/>
        <v>0</v>
      </c>
    </row>
    <row r="78" spans="2:8">
      <c r="B78" s="128" t="str">
        <f>$B$49</f>
        <v>Teacher Ed-Practice Teaching</v>
      </c>
      <c r="C78" s="322">
        <f>Data!EJ13</f>
        <v>0</v>
      </c>
      <c r="D78" s="322">
        <f>Data!FD13</f>
        <v>75597.141746031732</v>
      </c>
      <c r="E78" s="322">
        <f>Data!FX13</f>
        <v>0</v>
      </c>
      <c r="F78" s="322">
        <f>Data!GR13</f>
        <v>0</v>
      </c>
      <c r="G78" s="322">
        <f>Data!HL13</f>
        <v>0</v>
      </c>
      <c r="H78" s="142">
        <f t="shared" si="1"/>
        <v>75597.141746031732</v>
      </c>
    </row>
    <row r="79" spans="2:8">
      <c r="B79" s="128" t="str">
        <f>$B$50</f>
        <v>Technology</v>
      </c>
      <c r="C79" s="322">
        <f>Data!EK13</f>
        <v>337089.16222313541</v>
      </c>
      <c r="D79" s="322">
        <f>Data!FE13</f>
        <v>648689.46626171295</v>
      </c>
      <c r="E79" s="322">
        <f>Data!FY13</f>
        <v>132160.65015873019</v>
      </c>
      <c r="F79" s="322">
        <f>Data!GS13</f>
        <v>11911.5</v>
      </c>
      <c r="G79" s="322">
        <f>Data!HM13</f>
        <v>0</v>
      </c>
      <c r="H79" s="142">
        <f t="shared" si="1"/>
        <v>1129850.7786435785</v>
      </c>
    </row>
    <row r="80" spans="2:8">
      <c r="B80" s="128" t="str">
        <f>$B$51</f>
        <v>Nursing</v>
      </c>
      <c r="C80" s="322">
        <f>Data!EL13</f>
        <v>145699.81816239315</v>
      </c>
      <c r="D80" s="322">
        <f>Data!FF13</f>
        <v>954141.63654539967</v>
      </c>
      <c r="E80" s="322">
        <f>Data!FZ13</f>
        <v>251084.47408008663</v>
      </c>
      <c r="F80" s="322">
        <f>Data!GT13</f>
        <v>0</v>
      </c>
      <c r="G80" s="322">
        <f>Data!HN13</f>
        <v>0</v>
      </c>
      <c r="H80" s="142">
        <f t="shared" si="1"/>
        <v>1350925.9287878794</v>
      </c>
    </row>
    <row r="81" spans="2:8">
      <c r="B81" s="131" t="str">
        <f>$B$52</f>
        <v>Totals</v>
      </c>
      <c r="C81" s="323">
        <f>SUM(C61:C80)</f>
        <v>9660197.9621141292</v>
      </c>
      <c r="D81" s="323">
        <f>SUM(D61:D80)</f>
        <v>13873552.015701881</v>
      </c>
      <c r="E81" s="323">
        <f>SUM(E61:E80)</f>
        <v>7551608.1865615509</v>
      </c>
      <c r="F81" s="323">
        <f>SUM(F61:F80)</f>
        <v>438217.88519841275</v>
      </c>
      <c r="G81" s="323">
        <f>SUM(G61:G80)</f>
        <v>0</v>
      </c>
      <c r="H81" s="323">
        <f t="shared" si="1"/>
        <v>31523576.049575973</v>
      </c>
    </row>
    <row r="82" spans="2:8">
      <c r="B82" s="144"/>
      <c r="C82" s="324"/>
      <c r="D82" s="324"/>
      <c r="E82" s="324"/>
      <c r="F82" s="324"/>
      <c r="G82" s="324"/>
      <c r="H82" s="325"/>
    </row>
    <row r="83" spans="2:8" ht="13.5" customHeight="1">
      <c r="B83" s="308"/>
      <c r="D83" s="390" t="s">
        <v>22</v>
      </c>
      <c r="E83" s="390"/>
      <c r="F83" s="390"/>
      <c r="G83" s="309" t="s">
        <v>23</v>
      </c>
      <c r="H83" s="309" t="s">
        <v>24</v>
      </c>
    </row>
    <row r="84" spans="2:8">
      <c r="B84" s="388" t="s">
        <v>38</v>
      </c>
      <c r="C84" s="389"/>
      <c r="D84" s="384" t="str">
        <f>Data!T13</f>
        <v>Milam Hefner</v>
      </c>
      <c r="E84" s="384"/>
      <c r="F84" s="384"/>
      <c r="G84" s="310" t="str">
        <f>Data!U13</f>
        <v>(254) 968-9598</v>
      </c>
      <c r="H84" s="311" t="str">
        <f>Data!V13</f>
        <v>mhefner@tarleton.edu</v>
      </c>
    </row>
    <row r="85" spans="2:8" ht="13.5" customHeight="1">
      <c r="B85" s="308"/>
      <c r="C85" s="308"/>
      <c r="D85" s="308"/>
      <c r="E85" s="308"/>
      <c r="F85" s="308"/>
      <c r="G85" s="308"/>
      <c r="H85" s="298"/>
    </row>
    <row r="86" spans="2:8">
      <c r="B86" s="120" t="s">
        <v>32</v>
      </c>
      <c r="C86" s="326"/>
      <c r="D86" s="326"/>
      <c r="E86" s="326"/>
      <c r="F86" s="326"/>
      <c r="G86" s="326"/>
      <c r="H86" s="122">
        <f>H13+H14</f>
        <v>72509167</v>
      </c>
    </row>
    <row r="87" spans="2:8" ht="42.75" customHeight="1">
      <c r="B87" s="382" t="s">
        <v>8</v>
      </c>
      <c r="C87" s="382"/>
      <c r="D87" s="382"/>
      <c r="E87" s="382"/>
      <c r="F87" s="382"/>
      <c r="G87" s="382"/>
      <c r="H87" s="321"/>
    </row>
    <row r="88" spans="2:8">
      <c r="B88" s="120" t="s">
        <v>5</v>
      </c>
      <c r="C88" s="327"/>
      <c r="D88" s="327"/>
      <c r="E88" s="327"/>
      <c r="F88" s="327"/>
      <c r="G88" s="327"/>
      <c r="H88" s="122"/>
    </row>
    <row r="89" spans="2:8" ht="98.25" customHeight="1" thickBot="1">
      <c r="B89" s="383" t="s">
        <v>228</v>
      </c>
      <c r="C89" s="383"/>
      <c r="D89" s="383"/>
      <c r="E89" s="383"/>
      <c r="F89" s="383"/>
      <c r="G89" s="383"/>
      <c r="H89" s="328"/>
    </row>
    <row r="90" spans="2:8" ht="14.4" thickBot="1">
      <c r="B90" s="124" t="s">
        <v>31</v>
      </c>
      <c r="C90" s="125" t="s">
        <v>25</v>
      </c>
      <c r="D90" s="125" t="s">
        <v>26</v>
      </c>
      <c r="E90" s="125" t="s">
        <v>27</v>
      </c>
      <c r="F90" s="125" t="s">
        <v>28</v>
      </c>
      <c r="G90" s="125" t="s">
        <v>29</v>
      </c>
      <c r="H90" s="126" t="s">
        <v>30</v>
      </c>
    </row>
    <row r="91" spans="2:8">
      <c r="B91" s="128" t="str">
        <f>$B$32</f>
        <v>Liberal Arts</v>
      </c>
      <c r="C91" s="329">
        <f>Data!HR13</f>
        <v>0</v>
      </c>
      <c r="D91" s="329">
        <f>Data!IL13</f>
        <v>0</v>
      </c>
      <c r="E91" s="329">
        <f>Data!JF13</f>
        <v>0</v>
      </c>
      <c r="F91" s="329">
        <f>Data!JZ13</f>
        <v>0</v>
      </c>
      <c r="G91" s="329">
        <f>Data!KT13</f>
        <v>0</v>
      </c>
      <c r="H91" s="134">
        <f t="shared" ref="H91:H111" si="2">SUM(C91:G91)</f>
        <v>0</v>
      </c>
    </row>
    <row r="92" spans="2:8">
      <c r="B92" s="128" t="str">
        <f>$B$33</f>
        <v>Science</v>
      </c>
      <c r="C92" s="329">
        <f>Data!HS13</f>
        <v>0</v>
      </c>
      <c r="D92" s="329">
        <f>Data!IM13</f>
        <v>0</v>
      </c>
      <c r="E92" s="329">
        <f>Data!JG13</f>
        <v>0</v>
      </c>
      <c r="F92" s="329">
        <f>Data!KA13</f>
        <v>0</v>
      </c>
      <c r="G92" s="329">
        <f>Data!KU13</f>
        <v>0</v>
      </c>
      <c r="H92" s="137">
        <f t="shared" si="2"/>
        <v>0</v>
      </c>
    </row>
    <row r="93" spans="2:8">
      <c r="B93" s="128" t="str">
        <f>$B$34</f>
        <v>Fine Arts</v>
      </c>
      <c r="C93" s="329">
        <f>Data!HT13</f>
        <v>0</v>
      </c>
      <c r="D93" s="329">
        <f>Data!IN13</f>
        <v>0</v>
      </c>
      <c r="E93" s="329">
        <f>Data!JH13</f>
        <v>0</v>
      </c>
      <c r="F93" s="329">
        <f>Data!KB13</f>
        <v>0</v>
      </c>
      <c r="G93" s="329">
        <f>Data!KV13</f>
        <v>0</v>
      </c>
      <c r="H93" s="137">
        <f t="shared" si="2"/>
        <v>0</v>
      </c>
    </row>
    <row r="94" spans="2:8">
      <c r="B94" s="128" t="str">
        <f>$B$35</f>
        <v>Teacher Education</v>
      </c>
      <c r="C94" s="329">
        <f>Data!HU13</f>
        <v>0</v>
      </c>
      <c r="D94" s="329">
        <f>Data!IO13</f>
        <v>0</v>
      </c>
      <c r="E94" s="329">
        <f>Data!JI13</f>
        <v>0</v>
      </c>
      <c r="F94" s="329">
        <f>Data!KC13</f>
        <v>0</v>
      </c>
      <c r="G94" s="329">
        <f>Data!KW13</f>
        <v>0</v>
      </c>
      <c r="H94" s="137">
        <f t="shared" si="2"/>
        <v>0</v>
      </c>
    </row>
    <row r="95" spans="2:8">
      <c r="B95" s="128" t="str">
        <f>$B$36</f>
        <v>Agriculture</v>
      </c>
      <c r="C95" s="329">
        <f>Data!HV13</f>
        <v>0</v>
      </c>
      <c r="D95" s="329">
        <f>Data!IP13</f>
        <v>0</v>
      </c>
      <c r="E95" s="329">
        <f>Data!JJ13</f>
        <v>0</v>
      </c>
      <c r="F95" s="329">
        <f>Data!KD13</f>
        <v>0</v>
      </c>
      <c r="G95" s="329">
        <f>Data!KX13</f>
        <v>0</v>
      </c>
      <c r="H95" s="137">
        <f t="shared" si="2"/>
        <v>0</v>
      </c>
    </row>
    <row r="96" spans="2:8">
      <c r="B96" s="128" t="str">
        <f>$B$37</f>
        <v>Engineering</v>
      </c>
      <c r="C96" s="329">
        <f>Data!HW13</f>
        <v>0</v>
      </c>
      <c r="D96" s="329">
        <f>Data!IQ13</f>
        <v>0</v>
      </c>
      <c r="E96" s="329">
        <f>Data!JK13</f>
        <v>0</v>
      </c>
      <c r="F96" s="329">
        <f>Data!KE13</f>
        <v>0</v>
      </c>
      <c r="G96" s="329">
        <f>Data!KY13</f>
        <v>0</v>
      </c>
      <c r="H96" s="137">
        <f t="shared" si="2"/>
        <v>0</v>
      </c>
    </row>
    <row r="97" spans="2:8">
      <c r="B97" s="128" t="str">
        <f>$B$38</f>
        <v>Home Economics</v>
      </c>
      <c r="C97" s="329">
        <f>Data!HX13</f>
        <v>0</v>
      </c>
      <c r="D97" s="329">
        <f>Data!IR13</f>
        <v>0</v>
      </c>
      <c r="E97" s="329">
        <f>Data!JL13</f>
        <v>0</v>
      </c>
      <c r="F97" s="329">
        <f>Data!KF13</f>
        <v>0</v>
      </c>
      <c r="G97" s="329">
        <f>Data!KZ13</f>
        <v>0</v>
      </c>
      <c r="H97" s="137">
        <f t="shared" si="2"/>
        <v>0</v>
      </c>
    </row>
    <row r="98" spans="2:8">
      <c r="B98" s="128" t="str">
        <f>$B$39</f>
        <v>Law</v>
      </c>
      <c r="C98" s="329">
        <f>Data!HY13</f>
        <v>0</v>
      </c>
      <c r="D98" s="329">
        <f>Data!IS13</f>
        <v>0</v>
      </c>
      <c r="E98" s="329">
        <f>Data!JM13</f>
        <v>0</v>
      </c>
      <c r="F98" s="329">
        <f>Data!KG13</f>
        <v>0</v>
      </c>
      <c r="G98" s="329">
        <f>Data!LA13</f>
        <v>0</v>
      </c>
      <c r="H98" s="137">
        <f t="shared" si="2"/>
        <v>0</v>
      </c>
    </row>
    <row r="99" spans="2:8">
      <c r="B99" s="128" t="str">
        <f>$B$40</f>
        <v>Social Service</v>
      </c>
      <c r="C99" s="329">
        <f>Data!HZ13</f>
        <v>0</v>
      </c>
      <c r="D99" s="329">
        <f>Data!IT13</f>
        <v>0</v>
      </c>
      <c r="E99" s="329">
        <f>Data!JN13</f>
        <v>0</v>
      </c>
      <c r="F99" s="329">
        <f>Data!KH13</f>
        <v>0</v>
      </c>
      <c r="G99" s="329">
        <f>Data!LB13</f>
        <v>0</v>
      </c>
      <c r="H99" s="137">
        <f t="shared" si="2"/>
        <v>0</v>
      </c>
    </row>
    <row r="100" spans="2:8">
      <c r="B100" s="128" t="str">
        <f>$B$41</f>
        <v>Library Science</v>
      </c>
      <c r="C100" s="329">
        <f>Data!IA13</f>
        <v>0</v>
      </c>
      <c r="D100" s="329">
        <f>Data!IU13</f>
        <v>0</v>
      </c>
      <c r="E100" s="329">
        <f>Data!JO13</f>
        <v>0</v>
      </c>
      <c r="F100" s="329">
        <f>Data!KI13</f>
        <v>0</v>
      </c>
      <c r="G100" s="329">
        <f>Data!LC13</f>
        <v>0</v>
      </c>
      <c r="H100" s="137">
        <f t="shared" si="2"/>
        <v>0</v>
      </c>
    </row>
    <row r="101" spans="2:8">
      <c r="B101" s="128" t="str">
        <f>$B$42</f>
        <v>Veterinary Science</v>
      </c>
      <c r="C101" s="329">
        <f>Data!IB13</f>
        <v>0</v>
      </c>
      <c r="D101" s="329">
        <f>Data!IV13</f>
        <v>0</v>
      </c>
      <c r="E101" s="329">
        <f>Data!JP13</f>
        <v>0</v>
      </c>
      <c r="F101" s="329">
        <f>Data!KJ13</f>
        <v>0</v>
      </c>
      <c r="G101" s="329">
        <f>Data!LD13</f>
        <v>0</v>
      </c>
      <c r="H101" s="137">
        <f t="shared" si="2"/>
        <v>0</v>
      </c>
    </row>
    <row r="102" spans="2:8">
      <c r="B102" s="128" t="str">
        <f>$B$43</f>
        <v>Vocational Training</v>
      </c>
      <c r="C102" s="329">
        <f>Data!IC13</f>
        <v>0</v>
      </c>
      <c r="D102" s="329">
        <f>Data!IW13</f>
        <v>0</v>
      </c>
      <c r="E102" s="329">
        <f>Data!JQ13</f>
        <v>0</v>
      </c>
      <c r="F102" s="329">
        <f>Data!KK13</f>
        <v>0</v>
      </c>
      <c r="G102" s="329">
        <f>Data!LE13</f>
        <v>0</v>
      </c>
      <c r="H102" s="137">
        <f t="shared" si="2"/>
        <v>0</v>
      </c>
    </row>
    <row r="103" spans="2:8">
      <c r="B103" s="128" t="str">
        <f>$B$44</f>
        <v>Physical Training</v>
      </c>
      <c r="C103" s="329">
        <f>Data!ID13</f>
        <v>0</v>
      </c>
      <c r="D103" s="329">
        <f>Data!IX13</f>
        <v>0</v>
      </c>
      <c r="E103" s="329">
        <f>Data!JR13</f>
        <v>0</v>
      </c>
      <c r="F103" s="329">
        <f>Data!KL13</f>
        <v>0</v>
      </c>
      <c r="G103" s="329">
        <f>Data!LF13</f>
        <v>0</v>
      </c>
      <c r="H103" s="137">
        <f t="shared" si="2"/>
        <v>0</v>
      </c>
    </row>
    <row r="104" spans="2:8">
      <c r="B104" s="128" t="str">
        <f>$B$45</f>
        <v>Health Services</v>
      </c>
      <c r="C104" s="329">
        <f>Data!IE13</f>
        <v>0</v>
      </c>
      <c r="D104" s="329">
        <f>Data!IY13</f>
        <v>0</v>
      </c>
      <c r="E104" s="329">
        <f>Data!JS13</f>
        <v>0</v>
      </c>
      <c r="F104" s="329">
        <f>Data!KM13</f>
        <v>0</v>
      </c>
      <c r="G104" s="329">
        <f>Data!LG13</f>
        <v>0</v>
      </c>
      <c r="H104" s="137">
        <f t="shared" si="2"/>
        <v>0</v>
      </c>
    </row>
    <row r="105" spans="2:8">
      <c r="B105" s="128" t="str">
        <f>$B$46</f>
        <v>Pharmacy</v>
      </c>
      <c r="C105" s="329">
        <f>Data!IF13</f>
        <v>0</v>
      </c>
      <c r="D105" s="329">
        <f>Data!IZ13</f>
        <v>0</v>
      </c>
      <c r="E105" s="329">
        <f>Data!JT13</f>
        <v>0</v>
      </c>
      <c r="F105" s="329">
        <f>Data!KN13</f>
        <v>0</v>
      </c>
      <c r="G105" s="329">
        <f>Data!LH13</f>
        <v>0</v>
      </c>
      <c r="H105" s="137">
        <f t="shared" si="2"/>
        <v>0</v>
      </c>
    </row>
    <row r="106" spans="2:8">
      <c r="B106" s="128" t="str">
        <f>$B$47</f>
        <v>Business Administration</v>
      </c>
      <c r="C106" s="329">
        <f>Data!IG13</f>
        <v>0</v>
      </c>
      <c r="D106" s="329">
        <f>Data!JA13</f>
        <v>0</v>
      </c>
      <c r="E106" s="329">
        <f>Data!JU13</f>
        <v>0</v>
      </c>
      <c r="F106" s="329">
        <f>Data!KO13</f>
        <v>0</v>
      </c>
      <c r="G106" s="329">
        <f>Data!LI13</f>
        <v>0</v>
      </c>
      <c r="H106" s="137">
        <f t="shared" si="2"/>
        <v>0</v>
      </c>
    </row>
    <row r="107" spans="2:8">
      <c r="B107" s="128" t="str">
        <f>$B$48</f>
        <v>Optometry</v>
      </c>
      <c r="C107" s="329">
        <f>Data!IH13</f>
        <v>0</v>
      </c>
      <c r="D107" s="329">
        <f>Data!JB13</f>
        <v>0</v>
      </c>
      <c r="E107" s="329">
        <f>Data!JV13</f>
        <v>0</v>
      </c>
      <c r="F107" s="329">
        <f>Data!KP13</f>
        <v>0</v>
      </c>
      <c r="G107" s="329">
        <f>Data!LJ13</f>
        <v>0</v>
      </c>
      <c r="H107" s="137">
        <f t="shared" si="2"/>
        <v>0</v>
      </c>
    </row>
    <row r="108" spans="2:8">
      <c r="B108" s="128" t="str">
        <f>$B$49</f>
        <v>Teacher Ed-Practice Teaching</v>
      </c>
      <c r="C108" s="329">
        <f>Data!II13</f>
        <v>0</v>
      </c>
      <c r="D108" s="329">
        <f>Data!JC13</f>
        <v>0</v>
      </c>
      <c r="E108" s="329">
        <f>Data!JW13</f>
        <v>0</v>
      </c>
      <c r="F108" s="329">
        <f>Data!KQ13</f>
        <v>0</v>
      </c>
      <c r="G108" s="329">
        <f>Data!LK13</f>
        <v>0</v>
      </c>
      <c r="H108" s="137">
        <f t="shared" si="2"/>
        <v>0</v>
      </c>
    </row>
    <row r="109" spans="2:8">
      <c r="B109" s="128" t="str">
        <f>$B$50</f>
        <v>Technology</v>
      </c>
      <c r="C109" s="329">
        <f>Data!IJ13</f>
        <v>0</v>
      </c>
      <c r="D109" s="329">
        <f>Data!JD13</f>
        <v>0</v>
      </c>
      <c r="E109" s="329">
        <f>Data!JX13</f>
        <v>0</v>
      </c>
      <c r="F109" s="329">
        <f>Data!KR13</f>
        <v>0</v>
      </c>
      <c r="G109" s="329">
        <f>Data!LL13</f>
        <v>0</v>
      </c>
      <c r="H109" s="137">
        <f t="shared" si="2"/>
        <v>0</v>
      </c>
    </row>
    <row r="110" spans="2:8">
      <c r="B110" s="128" t="str">
        <f>$B$51</f>
        <v>Nursing</v>
      </c>
      <c r="C110" s="329">
        <f>Data!IK13</f>
        <v>0</v>
      </c>
      <c r="D110" s="329">
        <f>Data!JE13</f>
        <v>0</v>
      </c>
      <c r="E110" s="329">
        <f>Data!JY13</f>
        <v>0</v>
      </c>
      <c r="F110" s="329">
        <f>Data!KS13</f>
        <v>0</v>
      </c>
      <c r="G110" s="329">
        <f>Data!HPM13</f>
        <v>0</v>
      </c>
      <c r="H110" s="137">
        <f t="shared" si="2"/>
        <v>0</v>
      </c>
    </row>
    <row r="111" spans="2:8">
      <c r="B111" s="131" t="str">
        <f>$B$52</f>
        <v>Totals</v>
      </c>
      <c r="C111" s="134">
        <f>SUM(C91:C110)</f>
        <v>0</v>
      </c>
      <c r="D111" s="134">
        <f>SUM(D91:D110)</f>
        <v>0</v>
      </c>
      <c r="E111" s="134">
        <f>SUM(E91:E110)</f>
        <v>0</v>
      </c>
      <c r="F111" s="134">
        <f>SUM(F91:F110)</f>
        <v>0</v>
      </c>
      <c r="G111" s="134">
        <f>SUM(G91:G110)</f>
        <v>0</v>
      </c>
      <c r="H111" s="134">
        <f t="shared" si="2"/>
        <v>0</v>
      </c>
    </row>
    <row r="112" spans="2:8">
      <c r="B112" s="330"/>
      <c r="C112" s="331"/>
      <c r="D112" s="331"/>
      <c r="E112" s="331"/>
      <c r="F112" s="331"/>
      <c r="G112" s="331"/>
      <c r="H112" s="332"/>
    </row>
    <row r="113" spans="2:8">
      <c r="B113" s="395" t="s">
        <v>62</v>
      </c>
      <c r="C113" s="395"/>
      <c r="D113" s="395"/>
      <c r="E113" s="395"/>
      <c r="F113" s="395"/>
      <c r="G113" s="395"/>
      <c r="H113" s="395"/>
    </row>
    <row r="114" spans="2:8" ht="36.75" customHeight="1" thickBot="1">
      <c r="B114" s="394" t="s">
        <v>36</v>
      </c>
      <c r="C114" s="394"/>
      <c r="D114" s="394"/>
      <c r="E114" s="394"/>
      <c r="F114" s="394"/>
      <c r="G114" s="394"/>
      <c r="H114" s="328"/>
    </row>
    <row r="115" spans="2:8" ht="14.4" thickBot="1">
      <c r="B115" s="124" t="s">
        <v>31</v>
      </c>
      <c r="C115" s="125" t="s">
        <v>25</v>
      </c>
      <c r="D115" s="125" t="s">
        <v>26</v>
      </c>
      <c r="E115" s="125" t="s">
        <v>27</v>
      </c>
      <c r="F115" s="125" t="s">
        <v>28</v>
      </c>
      <c r="G115" s="125" t="s">
        <v>29</v>
      </c>
      <c r="H115" s="126" t="s">
        <v>30</v>
      </c>
    </row>
    <row r="116" spans="2:8">
      <c r="B116" s="128" t="str">
        <f>$B$32</f>
        <v>Liberal Arts</v>
      </c>
      <c r="C116" s="323">
        <f t="shared" ref="C116:G131" si="3">C91+C61</f>
        <v>4295181.3007026995</v>
      </c>
      <c r="D116" s="323">
        <f t="shared" si="3"/>
        <v>2800182.1004360411</v>
      </c>
      <c r="E116" s="323">
        <f t="shared" si="3"/>
        <v>1479850.8233427904</v>
      </c>
      <c r="F116" s="323">
        <f t="shared" si="3"/>
        <v>81000.32142857142</v>
      </c>
      <c r="G116" s="323">
        <f t="shared" si="3"/>
        <v>0</v>
      </c>
      <c r="H116" s="134">
        <f t="shared" ref="H116:H136" si="4">SUM(C116:G116)</f>
        <v>8656214.5459101014</v>
      </c>
    </row>
    <row r="117" spans="2:8">
      <c r="B117" s="128" t="str">
        <f>$B$33</f>
        <v>Science</v>
      </c>
      <c r="C117" s="142">
        <f t="shared" si="3"/>
        <v>1575813.7727397226</v>
      </c>
      <c r="D117" s="142">
        <f t="shared" si="3"/>
        <v>1732229.7330399447</v>
      </c>
      <c r="E117" s="142">
        <f t="shared" si="3"/>
        <v>689921.15733587125</v>
      </c>
      <c r="F117" s="142">
        <f t="shared" si="3"/>
        <v>0</v>
      </c>
      <c r="G117" s="142">
        <f t="shared" si="3"/>
        <v>0</v>
      </c>
      <c r="H117" s="137">
        <f t="shared" si="4"/>
        <v>3997964.6631155387</v>
      </c>
    </row>
    <row r="118" spans="2:8">
      <c r="B118" s="128" t="str">
        <f>$B$34</f>
        <v>Fine Arts</v>
      </c>
      <c r="C118" s="142">
        <f t="shared" si="3"/>
        <v>772259.40143119276</v>
      </c>
      <c r="D118" s="142">
        <f t="shared" si="3"/>
        <v>530172.38443319453</v>
      </c>
      <c r="E118" s="142">
        <f t="shared" si="3"/>
        <v>167531.81766917292</v>
      </c>
      <c r="F118" s="142">
        <f t="shared" si="3"/>
        <v>0</v>
      </c>
      <c r="G118" s="142">
        <f t="shared" si="3"/>
        <v>0</v>
      </c>
      <c r="H118" s="137">
        <f t="shared" si="4"/>
        <v>1469963.6035335602</v>
      </c>
    </row>
    <row r="119" spans="2:8">
      <c r="B119" s="128" t="str">
        <f>$B$35</f>
        <v>Teacher Education</v>
      </c>
      <c r="C119" s="142">
        <f t="shared" si="3"/>
        <v>331943.23589966714</v>
      </c>
      <c r="D119" s="142">
        <f t="shared" si="3"/>
        <v>1128899.3942650161</v>
      </c>
      <c r="E119" s="142">
        <f t="shared" si="3"/>
        <v>1099138.9367144457</v>
      </c>
      <c r="F119" s="142">
        <f t="shared" si="3"/>
        <v>345306.06376984133</v>
      </c>
      <c r="G119" s="142">
        <f t="shared" si="3"/>
        <v>0</v>
      </c>
      <c r="H119" s="137">
        <f t="shared" si="4"/>
        <v>2905287.6306489706</v>
      </c>
    </row>
    <row r="120" spans="2:8">
      <c r="B120" s="128" t="str">
        <f>$B$36</f>
        <v>Agriculture</v>
      </c>
      <c r="C120" s="142">
        <f t="shared" si="3"/>
        <v>398236.30233878881</v>
      </c>
      <c r="D120" s="142">
        <f t="shared" si="3"/>
        <v>1365493.8067962183</v>
      </c>
      <c r="E120" s="142">
        <f t="shared" si="3"/>
        <v>667853.41333102447</v>
      </c>
      <c r="F120" s="142">
        <f t="shared" si="3"/>
        <v>0</v>
      </c>
      <c r="G120" s="142">
        <f t="shared" si="3"/>
        <v>0</v>
      </c>
      <c r="H120" s="137">
        <f t="shared" si="4"/>
        <v>2431583.5224660314</v>
      </c>
    </row>
    <row r="121" spans="2:8">
      <c r="B121" s="128" t="str">
        <f>$B$37</f>
        <v>Engineering</v>
      </c>
      <c r="C121" s="142">
        <f t="shared" si="3"/>
        <v>511569.41231789399</v>
      </c>
      <c r="D121" s="142">
        <f t="shared" si="3"/>
        <v>997702.1119938062</v>
      </c>
      <c r="E121" s="142">
        <f t="shared" si="3"/>
        <v>481148.24979854358</v>
      </c>
      <c r="F121" s="142">
        <f t="shared" si="3"/>
        <v>0</v>
      </c>
      <c r="G121" s="142">
        <f t="shared" si="3"/>
        <v>0</v>
      </c>
      <c r="H121" s="137">
        <f t="shared" si="4"/>
        <v>1990419.7741102437</v>
      </c>
    </row>
    <row r="122" spans="2:8">
      <c r="B122" s="128" t="str">
        <f>$B$38</f>
        <v>Home Economics</v>
      </c>
      <c r="C122" s="142">
        <f t="shared" si="3"/>
        <v>83421.222855386732</v>
      </c>
      <c r="D122" s="142">
        <f t="shared" si="3"/>
        <v>167487.97498973113</v>
      </c>
      <c r="E122" s="142">
        <f t="shared" si="3"/>
        <v>36727.411851851859</v>
      </c>
      <c r="F122" s="142">
        <f t="shared" si="3"/>
        <v>0</v>
      </c>
      <c r="G122" s="142">
        <f t="shared" si="3"/>
        <v>0</v>
      </c>
      <c r="H122" s="137">
        <f t="shared" si="4"/>
        <v>287636.60969696974</v>
      </c>
    </row>
    <row r="123" spans="2:8">
      <c r="B123" s="128" t="str">
        <f>$B$39</f>
        <v>Law</v>
      </c>
      <c r="C123" s="142">
        <f t="shared" si="3"/>
        <v>0</v>
      </c>
      <c r="D123" s="142">
        <f t="shared" si="3"/>
        <v>0</v>
      </c>
      <c r="E123" s="142">
        <f t="shared" si="3"/>
        <v>0</v>
      </c>
      <c r="F123" s="142">
        <f t="shared" si="3"/>
        <v>0</v>
      </c>
      <c r="G123" s="142">
        <f t="shared" si="3"/>
        <v>0</v>
      </c>
      <c r="H123" s="137">
        <f t="shared" si="4"/>
        <v>0</v>
      </c>
    </row>
    <row r="124" spans="2:8">
      <c r="B124" s="128" t="str">
        <f>$B$40</f>
        <v>Social Service</v>
      </c>
      <c r="C124" s="142">
        <f t="shared" si="3"/>
        <v>54471.518563424892</v>
      </c>
      <c r="D124" s="142">
        <f t="shared" si="3"/>
        <v>453522.65524609882</v>
      </c>
      <c r="E124" s="142">
        <f t="shared" si="3"/>
        <v>366592.13333333324</v>
      </c>
      <c r="F124" s="142">
        <f t="shared" si="3"/>
        <v>0</v>
      </c>
      <c r="G124" s="142">
        <f t="shared" si="3"/>
        <v>0</v>
      </c>
      <c r="H124" s="137">
        <f t="shared" si="4"/>
        <v>874586.307142857</v>
      </c>
    </row>
    <row r="125" spans="2:8">
      <c r="B125" s="128" t="str">
        <f>$B$41</f>
        <v>Library Science</v>
      </c>
      <c r="C125" s="142">
        <f t="shared" si="3"/>
        <v>0</v>
      </c>
      <c r="D125" s="142">
        <f t="shared" si="3"/>
        <v>0</v>
      </c>
      <c r="E125" s="142">
        <f t="shared" si="3"/>
        <v>0</v>
      </c>
      <c r="F125" s="142">
        <f t="shared" si="3"/>
        <v>0</v>
      </c>
      <c r="G125" s="142">
        <f t="shared" si="3"/>
        <v>0</v>
      </c>
      <c r="H125" s="137">
        <f t="shared" si="4"/>
        <v>0</v>
      </c>
    </row>
    <row r="126" spans="2:8">
      <c r="B126" s="128" t="str">
        <f>$B$42</f>
        <v>Veterinary Science</v>
      </c>
      <c r="C126" s="142">
        <f t="shared" si="3"/>
        <v>0</v>
      </c>
      <c r="D126" s="142">
        <f t="shared" si="3"/>
        <v>0</v>
      </c>
      <c r="E126" s="142">
        <f t="shared" si="3"/>
        <v>0</v>
      </c>
      <c r="F126" s="142">
        <f t="shared" si="3"/>
        <v>0</v>
      </c>
      <c r="G126" s="142">
        <f t="shared" si="3"/>
        <v>0</v>
      </c>
      <c r="H126" s="137">
        <f t="shared" si="4"/>
        <v>0</v>
      </c>
    </row>
    <row r="127" spans="2:8">
      <c r="B127" s="128" t="str">
        <f>$B$43</f>
        <v>Vocational Training</v>
      </c>
      <c r="C127" s="142">
        <f t="shared" si="3"/>
        <v>0</v>
      </c>
      <c r="D127" s="142">
        <f t="shared" si="3"/>
        <v>0</v>
      </c>
      <c r="E127" s="142">
        <f t="shared" si="3"/>
        <v>0</v>
      </c>
      <c r="F127" s="142">
        <f t="shared" si="3"/>
        <v>0</v>
      </c>
      <c r="G127" s="142">
        <f t="shared" si="3"/>
        <v>0</v>
      </c>
      <c r="H127" s="137">
        <f t="shared" si="4"/>
        <v>0</v>
      </c>
    </row>
    <row r="128" spans="2:8">
      <c r="B128" s="128" t="str">
        <f>$B$44</f>
        <v>Physical Training</v>
      </c>
      <c r="C128" s="142">
        <f t="shared" si="3"/>
        <v>0</v>
      </c>
      <c r="D128" s="142">
        <f t="shared" si="3"/>
        <v>0</v>
      </c>
      <c r="E128" s="142">
        <f t="shared" si="3"/>
        <v>0</v>
      </c>
      <c r="F128" s="142">
        <f t="shared" si="3"/>
        <v>0</v>
      </c>
      <c r="G128" s="142">
        <f t="shared" si="3"/>
        <v>0</v>
      </c>
      <c r="H128" s="137">
        <f t="shared" si="4"/>
        <v>0</v>
      </c>
    </row>
    <row r="129" spans="2:12">
      <c r="B129" s="128" t="str">
        <f>$B$45</f>
        <v>Health Services</v>
      </c>
      <c r="C129" s="142">
        <f t="shared" si="3"/>
        <v>158111.30745376693</v>
      </c>
      <c r="D129" s="142">
        <f t="shared" si="3"/>
        <v>174375.57601042718</v>
      </c>
      <c r="E129" s="142">
        <f t="shared" si="3"/>
        <v>218900.14194170944</v>
      </c>
      <c r="F129" s="142">
        <f t="shared" si="3"/>
        <v>0</v>
      </c>
      <c r="G129" s="142">
        <f t="shared" si="3"/>
        <v>0</v>
      </c>
      <c r="H129" s="137">
        <f t="shared" si="4"/>
        <v>551387.02540590358</v>
      </c>
    </row>
    <row r="130" spans="2:12">
      <c r="B130" s="128" t="str">
        <f>$B$46</f>
        <v>Pharmacy</v>
      </c>
      <c r="C130" s="142">
        <f t="shared" si="3"/>
        <v>0</v>
      </c>
      <c r="D130" s="142">
        <f t="shared" si="3"/>
        <v>0</v>
      </c>
      <c r="E130" s="142">
        <f t="shared" si="3"/>
        <v>0</v>
      </c>
      <c r="F130" s="142">
        <f t="shared" si="3"/>
        <v>0</v>
      </c>
      <c r="G130" s="142">
        <f t="shared" si="3"/>
        <v>0</v>
      </c>
      <c r="H130" s="137">
        <f t="shared" si="4"/>
        <v>0</v>
      </c>
    </row>
    <row r="131" spans="2:12">
      <c r="B131" s="128" t="str">
        <f>$B$47</f>
        <v>Business Administration</v>
      </c>
      <c r="C131" s="142">
        <f t="shared" si="3"/>
        <v>996401.50742605643</v>
      </c>
      <c r="D131" s="142">
        <f t="shared" si="3"/>
        <v>2845058.0339382598</v>
      </c>
      <c r="E131" s="142">
        <f t="shared" si="3"/>
        <v>1960698.9770039916</v>
      </c>
      <c r="F131" s="142">
        <f t="shared" si="3"/>
        <v>0</v>
      </c>
      <c r="G131" s="142">
        <f t="shared" si="3"/>
        <v>0</v>
      </c>
      <c r="H131" s="137">
        <f t="shared" si="4"/>
        <v>5802158.5183683075</v>
      </c>
    </row>
    <row r="132" spans="2:12">
      <c r="B132" s="128" t="str">
        <f>$B$48</f>
        <v>Optometry</v>
      </c>
      <c r="C132" s="142">
        <f t="shared" ref="C132:G135" si="5">C107+C77</f>
        <v>0</v>
      </c>
      <c r="D132" s="142">
        <f t="shared" si="5"/>
        <v>0</v>
      </c>
      <c r="E132" s="142">
        <f t="shared" si="5"/>
        <v>0</v>
      </c>
      <c r="F132" s="142">
        <f t="shared" si="5"/>
        <v>0</v>
      </c>
      <c r="G132" s="142">
        <f t="shared" si="5"/>
        <v>0</v>
      </c>
      <c r="H132" s="137">
        <f t="shared" si="4"/>
        <v>0</v>
      </c>
    </row>
    <row r="133" spans="2:12">
      <c r="B133" s="128" t="str">
        <f>$B$49</f>
        <v>Teacher Ed-Practice Teaching</v>
      </c>
      <c r="C133" s="142">
        <f t="shared" si="5"/>
        <v>0</v>
      </c>
      <c r="D133" s="142">
        <f t="shared" si="5"/>
        <v>75597.141746031732</v>
      </c>
      <c r="E133" s="142">
        <f t="shared" si="5"/>
        <v>0</v>
      </c>
      <c r="F133" s="142">
        <f t="shared" si="5"/>
        <v>0</v>
      </c>
      <c r="G133" s="142">
        <f t="shared" si="5"/>
        <v>0</v>
      </c>
      <c r="H133" s="137">
        <f t="shared" si="4"/>
        <v>75597.141746031732</v>
      </c>
    </row>
    <row r="134" spans="2:12">
      <c r="B134" s="128" t="str">
        <f>$B$50</f>
        <v>Technology</v>
      </c>
      <c r="C134" s="142">
        <f t="shared" si="5"/>
        <v>337089.16222313541</v>
      </c>
      <c r="D134" s="142">
        <f t="shared" si="5"/>
        <v>648689.46626171295</v>
      </c>
      <c r="E134" s="142">
        <f t="shared" si="5"/>
        <v>132160.65015873019</v>
      </c>
      <c r="F134" s="142">
        <f t="shared" si="5"/>
        <v>11911.5</v>
      </c>
      <c r="G134" s="142">
        <f t="shared" si="5"/>
        <v>0</v>
      </c>
      <c r="H134" s="137">
        <f t="shared" si="4"/>
        <v>1129850.7786435785</v>
      </c>
    </row>
    <row r="135" spans="2:12">
      <c r="B135" s="128" t="str">
        <f>$B$51</f>
        <v>Nursing</v>
      </c>
      <c r="C135" s="142">
        <f t="shared" si="5"/>
        <v>145699.81816239315</v>
      </c>
      <c r="D135" s="142">
        <f t="shared" si="5"/>
        <v>954141.63654539967</v>
      </c>
      <c r="E135" s="142">
        <f t="shared" si="5"/>
        <v>251084.47408008663</v>
      </c>
      <c r="F135" s="142">
        <f t="shared" si="5"/>
        <v>0</v>
      </c>
      <c r="G135" s="142">
        <f t="shared" si="5"/>
        <v>0</v>
      </c>
      <c r="H135" s="137">
        <f t="shared" si="4"/>
        <v>1350925.9287878794</v>
      </c>
    </row>
    <row r="136" spans="2:12">
      <c r="B136" s="131" t="str">
        <f>$B$52</f>
        <v>Totals</v>
      </c>
      <c r="C136" s="134">
        <f>SUM(C116:C135)</f>
        <v>9660197.9621141292</v>
      </c>
      <c r="D136" s="134">
        <f>SUM(D116:D135)</f>
        <v>13873552.015701881</v>
      </c>
      <c r="E136" s="134">
        <f>SUM(E116:E135)</f>
        <v>7551608.1865615509</v>
      </c>
      <c r="F136" s="134">
        <f>SUM(F116:F135)</f>
        <v>438217.88519841275</v>
      </c>
      <c r="G136" s="134">
        <f>SUM(G116:G135)</f>
        <v>0</v>
      </c>
      <c r="H136" s="134">
        <f t="shared" si="4"/>
        <v>31523576.049575973</v>
      </c>
    </row>
    <row r="137" spans="2:12">
      <c r="B137" s="330"/>
      <c r="C137" s="333"/>
      <c r="D137" s="333"/>
      <c r="E137" s="333"/>
      <c r="F137" s="333"/>
      <c r="G137" s="333"/>
      <c r="H137" s="334"/>
    </row>
    <row r="138" spans="2:12">
      <c r="B138" s="120" t="s">
        <v>4</v>
      </c>
      <c r="C138" s="327"/>
      <c r="D138" s="327"/>
      <c r="E138" s="327"/>
      <c r="F138" s="327"/>
      <c r="G138" s="327"/>
      <c r="H138" s="122">
        <f>H86-H81-H111</f>
        <v>40985590.95042403</v>
      </c>
    </row>
    <row r="139" spans="2:12" ht="152.25" customHeight="1" thickBot="1">
      <c r="B139" s="382" t="s">
        <v>887</v>
      </c>
      <c r="C139" s="382"/>
      <c r="D139" s="382"/>
      <c r="E139" s="382"/>
      <c r="F139" s="382"/>
      <c r="G139" s="382"/>
      <c r="H139" s="321"/>
    </row>
    <row r="140" spans="2:12" ht="36.75" customHeight="1" thickTop="1">
      <c r="B140" s="429" t="s">
        <v>889</v>
      </c>
      <c r="C140" s="404"/>
      <c r="D140" s="404"/>
      <c r="E140" s="404"/>
      <c r="F140" s="405"/>
      <c r="G140" s="335" t="s">
        <v>2</v>
      </c>
      <c r="H140" s="336">
        <v>1</v>
      </c>
      <c r="I140" s="396" t="str">
        <f>IF(H140+H141=1,"","Error, the two cells on the left must equal 100%")</f>
        <v/>
      </c>
      <c r="L140" s="290"/>
    </row>
    <row r="141" spans="2:12" ht="37.5" customHeight="1" thickBot="1">
      <c r="B141" s="406"/>
      <c r="C141" s="407"/>
      <c r="D141" s="407"/>
      <c r="E141" s="407"/>
      <c r="F141" s="408"/>
      <c r="G141" s="335" t="s">
        <v>3</v>
      </c>
      <c r="H141" s="337">
        <f>1-H140</f>
        <v>0</v>
      </c>
      <c r="I141" s="396"/>
    </row>
    <row r="142" spans="2:12" ht="42" thickBot="1">
      <c r="B142" s="338" t="s">
        <v>31</v>
      </c>
      <c r="C142" s="339" t="s">
        <v>25</v>
      </c>
      <c r="D142" s="339" t="s">
        <v>26</v>
      </c>
      <c r="E142" s="339" t="s">
        <v>27</v>
      </c>
      <c r="F142" s="339" t="s">
        <v>28</v>
      </c>
      <c r="G142" s="340" t="s">
        <v>29</v>
      </c>
      <c r="H142" s="341" t="s">
        <v>6</v>
      </c>
      <c r="I142" s="342" t="s">
        <v>7</v>
      </c>
    </row>
    <row r="143" spans="2:12">
      <c r="B143" s="128" t="str">
        <f>$B$32</f>
        <v>Liberal Arts</v>
      </c>
      <c r="C143" s="329">
        <f>Data!LN13</f>
        <v>4295182</v>
      </c>
      <c r="D143" s="329">
        <f>Data!MH13</f>
        <v>2800182</v>
      </c>
      <c r="E143" s="329">
        <f>Data!NB13</f>
        <v>1479851</v>
      </c>
      <c r="F143" s="329">
        <f>Data!NV13</f>
        <v>81000</v>
      </c>
      <c r="G143" s="329">
        <f>Data!OP13</f>
        <v>0</v>
      </c>
      <c r="H143" s="343">
        <f>Data!PJ13</f>
        <v>2598221</v>
      </c>
      <c r="I143" s="344">
        <f t="shared" ref="I143:I162" si="6">SUM(C143:H143)</f>
        <v>11254436</v>
      </c>
    </row>
    <row r="144" spans="2:12">
      <c r="B144" s="128" t="str">
        <f>$B$33</f>
        <v>Science</v>
      </c>
      <c r="C144" s="329">
        <f>Data!LO13</f>
        <v>1575814</v>
      </c>
      <c r="D144" s="329">
        <f>Data!MI13</f>
        <v>1732230</v>
      </c>
      <c r="E144" s="329">
        <f>Data!NC13</f>
        <v>689921</v>
      </c>
      <c r="F144" s="329">
        <f>Data!NW13</f>
        <v>0</v>
      </c>
      <c r="G144" s="329">
        <f>Data!OQ13</f>
        <v>0</v>
      </c>
      <c r="H144" s="343">
        <f>Data!PK13</f>
        <v>1200016</v>
      </c>
      <c r="I144" s="344">
        <f t="shared" si="6"/>
        <v>5197981</v>
      </c>
    </row>
    <row r="145" spans="2:9">
      <c r="B145" s="128" t="str">
        <f>$B$34</f>
        <v>Fine Arts</v>
      </c>
      <c r="C145" s="329">
        <f>Data!LP13</f>
        <v>772259</v>
      </c>
      <c r="D145" s="329">
        <f>Data!MJ13</f>
        <v>530172</v>
      </c>
      <c r="E145" s="329">
        <f>Data!ND13</f>
        <v>167532</v>
      </c>
      <c r="F145" s="329">
        <f>Data!NX13</f>
        <v>0</v>
      </c>
      <c r="G145" s="329">
        <f>Data!OR13</f>
        <v>0</v>
      </c>
      <c r="H145" s="343">
        <f>Data!PL13</f>
        <v>441220</v>
      </c>
      <c r="I145" s="344">
        <f t="shared" si="6"/>
        <v>1911183</v>
      </c>
    </row>
    <row r="146" spans="2:9">
      <c r="B146" s="128" t="str">
        <f>$B$35</f>
        <v>Teacher Education</v>
      </c>
      <c r="C146" s="329">
        <f>Data!LQ13</f>
        <v>331943</v>
      </c>
      <c r="D146" s="329">
        <f>Data!MK13</f>
        <v>1128899</v>
      </c>
      <c r="E146" s="329">
        <f>Data!NE13</f>
        <v>1099139</v>
      </c>
      <c r="F146" s="329">
        <f>Data!NY13</f>
        <v>345306</v>
      </c>
      <c r="G146" s="329">
        <f>Data!OS13</f>
        <v>0</v>
      </c>
      <c r="H146" s="343">
        <f>Data!PN13</f>
        <v>872042</v>
      </c>
      <c r="I146" s="344">
        <f t="shared" si="6"/>
        <v>3777329</v>
      </c>
    </row>
    <row r="147" spans="2:9">
      <c r="B147" s="128" t="str">
        <f>$B$36</f>
        <v>Agriculture</v>
      </c>
      <c r="C147" s="329">
        <f>Data!LR13</f>
        <v>398236</v>
      </c>
      <c r="D147" s="329">
        <f>Data!ML13</f>
        <v>1365494</v>
      </c>
      <c r="E147" s="329">
        <f>Data!NF13</f>
        <v>667853</v>
      </c>
      <c r="F147" s="329">
        <f>Data!NZ13</f>
        <v>0</v>
      </c>
      <c r="G147" s="329">
        <f>Data!OT13</f>
        <v>0</v>
      </c>
      <c r="H147" s="343">
        <f>Data!PM13</f>
        <v>729856</v>
      </c>
      <c r="I147" s="344">
        <f t="shared" si="6"/>
        <v>3161439</v>
      </c>
    </row>
    <row r="148" spans="2:9">
      <c r="B148" s="128" t="str">
        <f>$B$37</f>
        <v>Engineering</v>
      </c>
      <c r="C148" s="329">
        <f>Data!LS13</f>
        <v>511569</v>
      </c>
      <c r="D148" s="329">
        <f>Data!MM13</f>
        <v>997702</v>
      </c>
      <c r="E148" s="329">
        <f>Data!NG13</f>
        <v>481148</v>
      </c>
      <c r="F148" s="329">
        <f>Data!OA13</f>
        <v>0</v>
      </c>
      <c r="G148" s="329">
        <f>Data!OU13</f>
        <v>0</v>
      </c>
      <c r="H148" s="343">
        <f>Data!PO13</f>
        <v>597438</v>
      </c>
      <c r="I148" s="344">
        <f t="shared" si="6"/>
        <v>2587857</v>
      </c>
    </row>
    <row r="149" spans="2:9">
      <c r="B149" s="128" t="str">
        <f>$B$38</f>
        <v>Home Economics</v>
      </c>
      <c r="C149" s="329">
        <f>Data!LT13</f>
        <v>83421</v>
      </c>
      <c r="D149" s="329">
        <f>Data!MN13</f>
        <v>167488</v>
      </c>
      <c r="E149" s="329">
        <f>Data!NH13</f>
        <v>36727</v>
      </c>
      <c r="F149" s="329">
        <f>Data!OB13</f>
        <v>0</v>
      </c>
      <c r="G149" s="329">
        <f>Data!OV13</f>
        <v>0</v>
      </c>
      <c r="H149" s="343">
        <f>Data!PP13</f>
        <v>86336</v>
      </c>
      <c r="I149" s="344">
        <f t="shared" si="6"/>
        <v>373972</v>
      </c>
    </row>
    <row r="150" spans="2:9">
      <c r="B150" s="128" t="str">
        <f>$B$39</f>
        <v>Law</v>
      </c>
      <c r="C150" s="329">
        <f>Data!LU13</f>
        <v>0</v>
      </c>
      <c r="D150" s="329">
        <f>Data!MO13</f>
        <v>0</v>
      </c>
      <c r="E150" s="329">
        <f>Data!NI13</f>
        <v>0</v>
      </c>
      <c r="F150" s="329">
        <f>Data!OC13</f>
        <v>0</v>
      </c>
      <c r="G150" s="329">
        <f>Data!OW13</f>
        <v>0</v>
      </c>
      <c r="H150" s="343">
        <f>Data!PQ13</f>
        <v>0</v>
      </c>
      <c r="I150" s="344">
        <f t="shared" si="6"/>
        <v>0</v>
      </c>
    </row>
    <row r="151" spans="2:9">
      <c r="B151" s="128" t="str">
        <f>$B$40</f>
        <v>Social Service</v>
      </c>
      <c r="C151" s="329">
        <f>Data!LV13</f>
        <v>54472</v>
      </c>
      <c r="D151" s="329">
        <f>Data!MP13</f>
        <v>453523</v>
      </c>
      <c r="E151" s="329">
        <f>Data!NJ13</f>
        <v>366592</v>
      </c>
      <c r="F151" s="329">
        <f>Data!OD13</f>
        <v>0</v>
      </c>
      <c r="G151" s="329">
        <f>Data!OX13</f>
        <v>0</v>
      </c>
      <c r="H151" s="343">
        <f>Data!PR13</f>
        <v>262513</v>
      </c>
      <c r="I151" s="344">
        <f t="shared" si="6"/>
        <v>1137100</v>
      </c>
    </row>
    <row r="152" spans="2:9">
      <c r="B152" s="128" t="str">
        <f>$B$41</f>
        <v>Library Science</v>
      </c>
      <c r="C152" s="329">
        <f>Data!LW13</f>
        <v>0</v>
      </c>
      <c r="D152" s="329">
        <f>Data!MQ13</f>
        <v>0</v>
      </c>
      <c r="E152" s="329">
        <f>Data!NK13</f>
        <v>0</v>
      </c>
      <c r="F152" s="329">
        <f>Data!OE13</f>
        <v>0</v>
      </c>
      <c r="G152" s="329">
        <f>Data!OY13</f>
        <v>0</v>
      </c>
      <c r="H152" s="343">
        <f>Data!PS13</f>
        <v>0</v>
      </c>
      <c r="I152" s="344">
        <f t="shared" si="6"/>
        <v>0</v>
      </c>
    </row>
    <row r="153" spans="2:9">
      <c r="B153" s="128" t="str">
        <f>$B$42</f>
        <v>Veterinary Science</v>
      </c>
      <c r="C153" s="329">
        <f>Data!LX13</f>
        <v>0</v>
      </c>
      <c r="D153" s="329">
        <f>Data!MR13</f>
        <v>0</v>
      </c>
      <c r="E153" s="329">
        <f>Data!NL13</f>
        <v>0</v>
      </c>
      <c r="F153" s="329">
        <f>Data!OF13</f>
        <v>0</v>
      </c>
      <c r="G153" s="329">
        <f>Data!OZ13</f>
        <v>0</v>
      </c>
      <c r="H153" s="343">
        <f>Data!PT13</f>
        <v>0</v>
      </c>
      <c r="I153" s="344">
        <f t="shared" si="6"/>
        <v>0</v>
      </c>
    </row>
    <row r="154" spans="2:9">
      <c r="B154" s="128" t="str">
        <f>$B$43</f>
        <v>Vocational Training</v>
      </c>
      <c r="C154" s="329">
        <f>Data!LY13</f>
        <v>0</v>
      </c>
      <c r="D154" s="329">
        <f>Data!MS13</f>
        <v>0</v>
      </c>
      <c r="E154" s="329">
        <f>Data!NM13</f>
        <v>0</v>
      </c>
      <c r="F154" s="329">
        <f>Data!OG13</f>
        <v>0</v>
      </c>
      <c r="G154" s="329">
        <f>Data!PA13</f>
        <v>0</v>
      </c>
      <c r="H154" s="343">
        <f>Data!PU13</f>
        <v>0</v>
      </c>
      <c r="I154" s="344">
        <f t="shared" si="6"/>
        <v>0</v>
      </c>
    </row>
    <row r="155" spans="2:9">
      <c r="B155" s="128" t="str">
        <f>$B$44</f>
        <v>Physical Training</v>
      </c>
      <c r="C155" s="329">
        <f>Data!LZ13</f>
        <v>0</v>
      </c>
      <c r="D155" s="329">
        <f>Data!MT13</f>
        <v>0</v>
      </c>
      <c r="E155" s="329">
        <f>Data!NN13</f>
        <v>0</v>
      </c>
      <c r="F155" s="329">
        <f>Data!OH13</f>
        <v>0</v>
      </c>
      <c r="G155" s="329">
        <f>Data!PB13</f>
        <v>0</v>
      </c>
      <c r="H155" s="343">
        <f>Data!PV13</f>
        <v>0</v>
      </c>
      <c r="I155" s="344">
        <f t="shared" si="6"/>
        <v>0</v>
      </c>
    </row>
    <row r="156" spans="2:9">
      <c r="B156" s="128" t="str">
        <f>$B$45</f>
        <v>Health Services</v>
      </c>
      <c r="C156" s="329">
        <f>Data!MA13</f>
        <v>158111</v>
      </c>
      <c r="D156" s="329">
        <f>Data!MU13</f>
        <v>174376</v>
      </c>
      <c r="E156" s="329">
        <f>Data!NO13</f>
        <v>218900</v>
      </c>
      <c r="F156" s="329">
        <f>Data!OI13</f>
        <v>0</v>
      </c>
      <c r="G156" s="329">
        <f>Data!PC13</f>
        <v>0</v>
      </c>
      <c r="H156" s="343">
        <f>Data!PW13</f>
        <v>165503</v>
      </c>
      <c r="I156" s="344">
        <f t="shared" si="6"/>
        <v>716890</v>
      </c>
    </row>
    <row r="157" spans="2:9">
      <c r="B157" s="128" t="str">
        <f>$B$46</f>
        <v>Pharmacy</v>
      </c>
      <c r="C157" s="329">
        <f>Data!MB13</f>
        <v>0</v>
      </c>
      <c r="D157" s="329">
        <f>Data!MV13</f>
        <v>0</v>
      </c>
      <c r="E157" s="329">
        <f>Data!NP13</f>
        <v>0</v>
      </c>
      <c r="F157" s="329">
        <f>Data!OJ13</f>
        <v>0</v>
      </c>
      <c r="G157" s="329">
        <f>Data!PD13</f>
        <v>0</v>
      </c>
      <c r="H157" s="343">
        <f>Data!PX13</f>
        <v>0</v>
      </c>
      <c r="I157" s="344">
        <f t="shared" si="6"/>
        <v>0</v>
      </c>
    </row>
    <row r="158" spans="2:9">
      <c r="B158" s="128" t="str">
        <f>$B$47</f>
        <v>Business Administration</v>
      </c>
      <c r="C158" s="329">
        <f>Data!MC13</f>
        <v>996402</v>
      </c>
      <c r="D158" s="329">
        <f>Data!MW13</f>
        <v>2845058</v>
      </c>
      <c r="E158" s="329">
        <f>Data!NQ13</f>
        <v>1960700</v>
      </c>
      <c r="F158" s="329">
        <f>Data!OK13</f>
        <v>0</v>
      </c>
      <c r="G158" s="329">
        <f>Data!PE13</f>
        <v>0</v>
      </c>
      <c r="H158" s="343">
        <f>Data!PY13</f>
        <v>1741557</v>
      </c>
      <c r="I158" s="344">
        <f t="shared" si="6"/>
        <v>7543717</v>
      </c>
    </row>
    <row r="159" spans="2:9">
      <c r="B159" s="128" t="str">
        <f>$B$48</f>
        <v>Optometry</v>
      </c>
      <c r="C159" s="329">
        <f>Data!MD13</f>
        <v>0</v>
      </c>
      <c r="D159" s="329">
        <f>Data!MX13</f>
        <v>0</v>
      </c>
      <c r="E159" s="329">
        <f>Data!NR13</f>
        <v>0</v>
      </c>
      <c r="F159" s="329">
        <f>Data!OL13</f>
        <v>0</v>
      </c>
      <c r="G159" s="329">
        <f>Data!PF13</f>
        <v>0</v>
      </c>
      <c r="H159" s="343">
        <f>Data!PZ13</f>
        <v>0</v>
      </c>
      <c r="I159" s="344">
        <f t="shared" si="6"/>
        <v>0</v>
      </c>
    </row>
    <row r="160" spans="2:9">
      <c r="B160" s="128" t="str">
        <f>$B$49</f>
        <v>Teacher Ed-Practice Teaching</v>
      </c>
      <c r="C160" s="329">
        <f>Data!ME13</f>
        <v>0</v>
      </c>
      <c r="D160" s="329">
        <f>Data!MY13</f>
        <v>75597</v>
      </c>
      <c r="E160" s="329">
        <f>Data!NS13</f>
        <v>0</v>
      </c>
      <c r="F160" s="329">
        <f>Data!OM13</f>
        <v>0</v>
      </c>
      <c r="G160" s="329">
        <f>Data!PG13</f>
        <v>0</v>
      </c>
      <c r="H160" s="343">
        <f>Data!QA13</f>
        <v>22691</v>
      </c>
      <c r="I160" s="344">
        <f t="shared" si="6"/>
        <v>98288</v>
      </c>
    </row>
    <row r="161" spans="2:10">
      <c r="B161" s="128" t="str">
        <f>$B$50</f>
        <v>Technology</v>
      </c>
      <c r="C161" s="329">
        <f>Data!MF13</f>
        <v>337089</v>
      </c>
      <c r="D161" s="329">
        <f>Data!MZ13</f>
        <v>648689</v>
      </c>
      <c r="E161" s="329">
        <f>Data!NT13</f>
        <v>132161</v>
      </c>
      <c r="F161" s="329">
        <f>Data!ON13</f>
        <v>11912</v>
      </c>
      <c r="G161" s="329">
        <f>Data!PH13</f>
        <v>0</v>
      </c>
      <c r="H161" s="343">
        <f>Data!QB13</f>
        <v>339132</v>
      </c>
      <c r="I161" s="344">
        <f t="shared" si="6"/>
        <v>1468983</v>
      </c>
    </row>
    <row r="162" spans="2:10">
      <c r="B162" s="128" t="str">
        <f>$B$51</f>
        <v>Nursing</v>
      </c>
      <c r="C162" s="329">
        <f>Data!MG13</f>
        <v>145700</v>
      </c>
      <c r="D162" s="329">
        <f>Data!NA13</f>
        <v>954142</v>
      </c>
      <c r="E162" s="329">
        <f>Data!NU13</f>
        <v>251084</v>
      </c>
      <c r="F162" s="329">
        <f>Data!OO13</f>
        <v>0</v>
      </c>
      <c r="G162" s="329">
        <f>Data!PI13</f>
        <v>0</v>
      </c>
      <c r="H162" s="343">
        <f>Data!QC13</f>
        <v>405490</v>
      </c>
      <c r="I162" s="344">
        <f t="shared" si="6"/>
        <v>1756416</v>
      </c>
    </row>
    <row r="163" spans="2:10" ht="14.4" thickBot="1">
      <c r="B163" s="131" t="str">
        <f>$B$52</f>
        <v>Totals</v>
      </c>
      <c r="C163" s="134">
        <f t="shared" ref="C163:H163" si="7">SUM(C143:C162)</f>
        <v>9660198</v>
      </c>
      <c r="D163" s="134">
        <f t="shared" si="7"/>
        <v>13873552</v>
      </c>
      <c r="E163" s="134">
        <f t="shared" si="7"/>
        <v>7551608</v>
      </c>
      <c r="F163" s="134">
        <f t="shared" si="7"/>
        <v>438218</v>
      </c>
      <c r="G163" s="135">
        <f t="shared" si="7"/>
        <v>0</v>
      </c>
      <c r="H163" s="345">
        <f t="shared" si="7"/>
        <v>9462015</v>
      </c>
      <c r="I163" s="344">
        <f>SUM(I143:I162)</f>
        <v>40985591</v>
      </c>
    </row>
    <row r="164" spans="2:10" ht="14.4" thickTop="1">
      <c r="B164" s="144"/>
      <c r="C164" s="331"/>
      <c r="D164" s="331"/>
      <c r="E164" s="331"/>
      <c r="F164" s="331"/>
      <c r="G164" s="331"/>
      <c r="H164" s="346"/>
      <c r="I164" s="347"/>
    </row>
    <row r="165" spans="2:10">
      <c r="B165" s="387" t="s">
        <v>63</v>
      </c>
      <c r="C165" s="387"/>
      <c r="D165" s="387"/>
      <c r="E165" s="387"/>
      <c r="F165" s="387"/>
      <c r="G165" s="387"/>
      <c r="H165" s="348"/>
      <c r="I165" s="348"/>
    </row>
    <row r="166" spans="2:10" ht="43.5" customHeight="1" thickBot="1">
      <c r="B166" s="394" t="s">
        <v>40</v>
      </c>
      <c r="C166" s="394"/>
      <c r="D166" s="394"/>
      <c r="E166" s="394"/>
      <c r="F166" s="394"/>
      <c r="G166" s="394"/>
      <c r="H166" s="328"/>
    </row>
    <row r="167" spans="2:10" ht="14.4" thickBot="1">
      <c r="B167" s="124" t="s">
        <v>31</v>
      </c>
      <c r="C167" s="125" t="s">
        <v>25</v>
      </c>
      <c r="D167" s="125" t="s">
        <v>26</v>
      </c>
      <c r="E167" s="125" t="s">
        <v>27</v>
      </c>
      <c r="F167" s="125" t="s">
        <v>28</v>
      </c>
      <c r="G167" s="125" t="s">
        <v>29</v>
      </c>
      <c r="H167" s="126" t="s">
        <v>1</v>
      </c>
    </row>
    <row r="168" spans="2:10">
      <c r="B168" s="128" t="str">
        <f>$B$32</f>
        <v>Liberal Arts</v>
      </c>
      <c r="C168" s="323">
        <f t="shared" ref="C168:G183" si="8">C143+$H$140*IF($H116=0,0,$H143*C116/$H116)+IF($H32=0,0,$H$141*$H143*C32/$H32)</f>
        <v>5584409.5480355183</v>
      </c>
      <c r="D168" s="323">
        <f t="shared" si="8"/>
        <v>3640675.4857598422</v>
      </c>
      <c r="E168" s="323">
        <f t="shared" si="8"/>
        <v>1924038.1750848885</v>
      </c>
      <c r="F168" s="323">
        <f t="shared" si="8"/>
        <v>105312.7911197512</v>
      </c>
      <c r="G168" s="323">
        <f t="shared" si="8"/>
        <v>0</v>
      </c>
      <c r="H168" s="134">
        <f t="shared" ref="H168:H188" si="9">SUM(C168:G168)</f>
        <v>11254436</v>
      </c>
      <c r="I168" s="349"/>
      <c r="J168" s="290"/>
    </row>
    <row r="169" spans="2:10">
      <c r="B169" s="128" t="str">
        <f>$B$33</f>
        <v>Science</v>
      </c>
      <c r="C169" s="142">
        <f t="shared" si="8"/>
        <v>2048805.1091396213</v>
      </c>
      <c r="D169" s="142">
        <f t="shared" si="8"/>
        <v>2252170.4123056373</v>
      </c>
      <c r="E169" s="142">
        <f t="shared" si="8"/>
        <v>897005.47855474125</v>
      </c>
      <c r="F169" s="142">
        <f t="shared" si="8"/>
        <v>0</v>
      </c>
      <c r="G169" s="142">
        <f t="shared" si="8"/>
        <v>0</v>
      </c>
      <c r="H169" s="137">
        <f t="shared" si="9"/>
        <v>5197981</v>
      </c>
      <c r="I169" s="349"/>
      <c r="J169" s="290"/>
    </row>
    <row r="170" spans="2:10">
      <c r="B170" s="128" t="str">
        <f>$B$34</f>
        <v>Fine Arts</v>
      </c>
      <c r="C170" s="142">
        <f t="shared" si="8"/>
        <v>1004058.135897239</v>
      </c>
      <c r="D170" s="142">
        <f t="shared" si="8"/>
        <v>689307.00096009253</v>
      </c>
      <c r="E170" s="142">
        <f t="shared" si="8"/>
        <v>217817.86314266853</v>
      </c>
      <c r="F170" s="142">
        <f t="shared" si="8"/>
        <v>0</v>
      </c>
      <c r="G170" s="142">
        <f t="shared" si="8"/>
        <v>0</v>
      </c>
      <c r="H170" s="137">
        <f t="shared" si="9"/>
        <v>1911183</v>
      </c>
      <c r="I170" s="349"/>
      <c r="J170" s="290"/>
    </row>
    <row r="171" spans="2:10">
      <c r="B171" s="128" t="str">
        <f>$B$35</f>
        <v>Teacher Education</v>
      </c>
      <c r="C171" s="142">
        <f t="shared" si="8"/>
        <v>431578.03794485138</v>
      </c>
      <c r="D171" s="142">
        <f t="shared" si="8"/>
        <v>1467745.8925377112</v>
      </c>
      <c r="E171" s="142">
        <f t="shared" si="8"/>
        <v>1429053.0871763648</v>
      </c>
      <c r="F171" s="142">
        <f t="shared" si="8"/>
        <v>448951.98234107264</v>
      </c>
      <c r="G171" s="142">
        <f t="shared" si="8"/>
        <v>0</v>
      </c>
      <c r="H171" s="137">
        <f t="shared" si="9"/>
        <v>3777329</v>
      </c>
      <c r="I171" s="349"/>
      <c r="J171" s="290"/>
    </row>
    <row r="172" spans="2:10">
      <c r="B172" s="128" t="str">
        <f>$B$36</f>
        <v>Agriculture</v>
      </c>
      <c r="C172" s="142">
        <f t="shared" si="8"/>
        <v>517769.28026544867</v>
      </c>
      <c r="D172" s="142">
        <f t="shared" si="8"/>
        <v>1775356.0666923784</v>
      </c>
      <c r="E172" s="142">
        <f t="shared" si="8"/>
        <v>868313.65304217301</v>
      </c>
      <c r="F172" s="142">
        <f t="shared" si="8"/>
        <v>0</v>
      </c>
      <c r="G172" s="142">
        <f t="shared" si="8"/>
        <v>0</v>
      </c>
      <c r="H172" s="137">
        <f t="shared" si="9"/>
        <v>3161439</v>
      </c>
      <c r="I172" s="349"/>
      <c r="J172" s="290"/>
    </row>
    <row r="173" spans="2:10">
      <c r="B173" s="128" t="str">
        <f>$B$37</f>
        <v>Engineering</v>
      </c>
      <c r="C173" s="142">
        <f t="shared" si="8"/>
        <v>665120.03005495458</v>
      </c>
      <c r="D173" s="142">
        <f t="shared" si="8"/>
        <v>1297169.0582248452</v>
      </c>
      <c r="E173" s="142">
        <f t="shared" si="8"/>
        <v>625567.91172020021</v>
      </c>
      <c r="F173" s="142">
        <f t="shared" si="8"/>
        <v>0</v>
      </c>
      <c r="G173" s="142">
        <f t="shared" si="8"/>
        <v>0</v>
      </c>
      <c r="H173" s="137">
        <f t="shared" si="9"/>
        <v>2587857</v>
      </c>
      <c r="I173" s="349"/>
      <c r="J173" s="290"/>
    </row>
    <row r="174" spans="2:10">
      <c r="B174" s="128" t="str">
        <f>$B$38</f>
        <v>Home Economics</v>
      </c>
      <c r="C174" s="142">
        <f t="shared" si="8"/>
        <v>108460.42284687047</v>
      </c>
      <c r="D174" s="142">
        <f t="shared" si="8"/>
        <v>217760.60550716249</v>
      </c>
      <c r="E174" s="142">
        <f t="shared" si="8"/>
        <v>47750.971645967038</v>
      </c>
      <c r="F174" s="142">
        <f t="shared" si="8"/>
        <v>0</v>
      </c>
      <c r="G174" s="142">
        <f t="shared" si="8"/>
        <v>0</v>
      </c>
      <c r="H174" s="137">
        <f t="shared" si="9"/>
        <v>373972</v>
      </c>
      <c r="I174" s="349"/>
      <c r="J174" s="290"/>
    </row>
    <row r="175" spans="2:10">
      <c r="B175" s="128" t="str">
        <f>$B$39</f>
        <v>Law</v>
      </c>
      <c r="C175" s="142">
        <f t="shared" si="8"/>
        <v>0</v>
      </c>
      <c r="D175" s="142">
        <f t="shared" si="8"/>
        <v>0</v>
      </c>
      <c r="E175" s="142">
        <f t="shared" si="8"/>
        <v>0</v>
      </c>
      <c r="F175" s="142">
        <f t="shared" si="8"/>
        <v>0</v>
      </c>
      <c r="G175" s="142">
        <f t="shared" si="8"/>
        <v>0</v>
      </c>
      <c r="H175" s="137">
        <f t="shared" si="9"/>
        <v>0</v>
      </c>
      <c r="I175" s="349"/>
      <c r="J175" s="290"/>
    </row>
    <row r="176" spans="2:10">
      <c r="B176" s="128" t="str">
        <f>$B$40</f>
        <v>Social Service</v>
      </c>
      <c r="C176" s="142">
        <f t="shared" si="8"/>
        <v>70821.995004329117</v>
      </c>
      <c r="D176" s="142">
        <f t="shared" si="8"/>
        <v>589650.89478211245</v>
      </c>
      <c r="E176" s="142">
        <f t="shared" si="8"/>
        <v>476627.11021355842</v>
      </c>
      <c r="F176" s="142">
        <f t="shared" si="8"/>
        <v>0</v>
      </c>
      <c r="G176" s="142">
        <f t="shared" si="8"/>
        <v>0</v>
      </c>
      <c r="H176" s="137">
        <f t="shared" si="9"/>
        <v>1137100</v>
      </c>
      <c r="I176" s="349"/>
      <c r="J176" s="290"/>
    </row>
    <row r="177" spans="2:10">
      <c r="B177" s="128" t="str">
        <f>$B$41</f>
        <v>Library Science</v>
      </c>
      <c r="C177" s="142">
        <f t="shared" si="8"/>
        <v>0</v>
      </c>
      <c r="D177" s="142">
        <f t="shared" si="8"/>
        <v>0</v>
      </c>
      <c r="E177" s="142">
        <f t="shared" si="8"/>
        <v>0</v>
      </c>
      <c r="F177" s="142">
        <f t="shared" si="8"/>
        <v>0</v>
      </c>
      <c r="G177" s="142">
        <f t="shared" si="8"/>
        <v>0</v>
      </c>
      <c r="H177" s="137">
        <f t="shared" si="9"/>
        <v>0</v>
      </c>
      <c r="I177" s="349"/>
      <c r="J177" s="290"/>
    </row>
    <row r="178" spans="2:10">
      <c r="B178" s="128" t="str">
        <f>$B$42</f>
        <v>Veterinary Science</v>
      </c>
      <c r="C178" s="142">
        <f t="shared" si="8"/>
        <v>0</v>
      </c>
      <c r="D178" s="142">
        <f t="shared" si="8"/>
        <v>0</v>
      </c>
      <c r="E178" s="142">
        <f t="shared" si="8"/>
        <v>0</v>
      </c>
      <c r="F178" s="142">
        <f t="shared" si="8"/>
        <v>0</v>
      </c>
      <c r="G178" s="142">
        <f t="shared" si="8"/>
        <v>0</v>
      </c>
      <c r="H178" s="137">
        <f t="shared" si="9"/>
        <v>0</v>
      </c>
      <c r="I178" s="349"/>
      <c r="J178" s="290"/>
    </row>
    <row r="179" spans="2:10">
      <c r="B179" s="128" t="str">
        <f>$B$43</f>
        <v>Vocational Training</v>
      </c>
      <c r="C179" s="142">
        <f t="shared" si="8"/>
        <v>0</v>
      </c>
      <c r="D179" s="142">
        <f t="shared" si="8"/>
        <v>0</v>
      </c>
      <c r="E179" s="142">
        <f t="shared" si="8"/>
        <v>0</v>
      </c>
      <c r="F179" s="142">
        <f t="shared" si="8"/>
        <v>0</v>
      </c>
      <c r="G179" s="142">
        <f t="shared" si="8"/>
        <v>0</v>
      </c>
      <c r="H179" s="137">
        <f t="shared" si="9"/>
        <v>0</v>
      </c>
      <c r="I179" s="349"/>
      <c r="J179" s="290"/>
    </row>
    <row r="180" spans="2:10">
      <c r="B180" s="128" t="str">
        <f>$B$44</f>
        <v>Physical Training</v>
      </c>
      <c r="C180" s="142">
        <f t="shared" si="8"/>
        <v>0</v>
      </c>
      <c r="D180" s="142">
        <f t="shared" si="8"/>
        <v>0</v>
      </c>
      <c r="E180" s="142">
        <f t="shared" si="8"/>
        <v>0</v>
      </c>
      <c r="F180" s="142">
        <f t="shared" si="8"/>
        <v>0</v>
      </c>
      <c r="G180" s="142">
        <f t="shared" si="8"/>
        <v>0</v>
      </c>
      <c r="H180" s="137">
        <f t="shared" si="9"/>
        <v>0</v>
      </c>
      <c r="I180" s="349"/>
      <c r="J180" s="290"/>
    </row>
    <row r="181" spans="2:10">
      <c r="B181" s="128" t="str">
        <f>$B$45</f>
        <v>Health Services</v>
      </c>
      <c r="C181" s="142">
        <f t="shared" si="8"/>
        <v>205569.30879545506</v>
      </c>
      <c r="D181" s="142">
        <f t="shared" si="8"/>
        <v>226716.15242779546</v>
      </c>
      <c r="E181" s="142">
        <f t="shared" si="8"/>
        <v>284604.53877674945</v>
      </c>
      <c r="F181" s="142">
        <f t="shared" si="8"/>
        <v>0</v>
      </c>
      <c r="G181" s="142">
        <f t="shared" si="8"/>
        <v>0</v>
      </c>
      <c r="H181" s="137">
        <f t="shared" si="9"/>
        <v>716890</v>
      </c>
      <c r="I181" s="349"/>
      <c r="J181" s="290"/>
    </row>
    <row r="182" spans="2:10">
      <c r="B182" s="128" t="str">
        <f>$B$46</f>
        <v>Pharmacy</v>
      </c>
      <c r="C182" s="142">
        <f t="shared" si="8"/>
        <v>0</v>
      </c>
      <c r="D182" s="142">
        <f t="shared" si="8"/>
        <v>0</v>
      </c>
      <c r="E182" s="142">
        <f t="shared" si="8"/>
        <v>0</v>
      </c>
      <c r="F182" s="142">
        <f t="shared" si="8"/>
        <v>0</v>
      </c>
      <c r="G182" s="142">
        <f t="shared" si="8"/>
        <v>0</v>
      </c>
      <c r="H182" s="137">
        <f t="shared" si="9"/>
        <v>0</v>
      </c>
      <c r="I182" s="349"/>
      <c r="J182" s="290"/>
    </row>
    <row r="183" spans="2:10">
      <c r="B183" s="128" t="str">
        <f>$B$47</f>
        <v>Business Administration</v>
      </c>
      <c r="C183" s="142">
        <f t="shared" si="8"/>
        <v>1295478.6306323532</v>
      </c>
      <c r="D183" s="142">
        <f t="shared" si="8"/>
        <v>3699021.3515226366</v>
      </c>
      <c r="E183" s="142">
        <f t="shared" si="8"/>
        <v>2549217.0178450104</v>
      </c>
      <c r="F183" s="142">
        <f t="shared" si="8"/>
        <v>0</v>
      </c>
      <c r="G183" s="142">
        <f t="shared" si="8"/>
        <v>0</v>
      </c>
      <c r="H183" s="137">
        <f t="shared" si="9"/>
        <v>7543717</v>
      </c>
      <c r="I183" s="349"/>
      <c r="J183" s="290"/>
    </row>
    <row r="184" spans="2:10">
      <c r="B184" s="128" t="str">
        <f>$B$48</f>
        <v>Optometry</v>
      </c>
      <c r="C184" s="142">
        <f t="shared" ref="C184:G187" si="10">C159+$H$140*IF($H132=0,0,$H159*C132/$H132)+IF($H48=0,0,$H$141*$H159*C48/$H48)</f>
        <v>0</v>
      </c>
      <c r="D184" s="142">
        <f t="shared" si="10"/>
        <v>0</v>
      </c>
      <c r="E184" s="142">
        <f t="shared" si="10"/>
        <v>0</v>
      </c>
      <c r="F184" s="142">
        <f t="shared" si="10"/>
        <v>0</v>
      </c>
      <c r="G184" s="142">
        <f t="shared" si="10"/>
        <v>0</v>
      </c>
      <c r="H184" s="137">
        <f t="shared" si="9"/>
        <v>0</v>
      </c>
      <c r="I184" s="349"/>
      <c r="J184" s="290"/>
    </row>
    <row r="185" spans="2:10">
      <c r="B185" s="128" t="str">
        <f>$B$49</f>
        <v>Teacher Ed-Practice Teaching</v>
      </c>
      <c r="C185" s="142">
        <f t="shared" si="10"/>
        <v>0</v>
      </c>
      <c r="D185" s="142">
        <f t="shared" si="10"/>
        <v>98288</v>
      </c>
      <c r="E185" s="142">
        <f t="shared" si="10"/>
        <v>0</v>
      </c>
      <c r="F185" s="142">
        <f t="shared" si="10"/>
        <v>0</v>
      </c>
      <c r="G185" s="142">
        <f t="shared" si="10"/>
        <v>0</v>
      </c>
      <c r="H185" s="137">
        <f t="shared" si="9"/>
        <v>98288</v>
      </c>
      <c r="I185" s="349"/>
      <c r="J185" s="290"/>
    </row>
    <row r="186" spans="2:10">
      <c r="B186" s="128" t="str">
        <f>$B$50</f>
        <v>Technology</v>
      </c>
      <c r="C186" s="142">
        <f t="shared" si="10"/>
        <v>438268.48664008395</v>
      </c>
      <c r="D186" s="142">
        <f t="shared" si="10"/>
        <v>843397.32806467928</v>
      </c>
      <c r="E186" s="142">
        <f t="shared" si="10"/>
        <v>171829.87172785614</v>
      </c>
      <c r="F186" s="142">
        <f t="shared" si="10"/>
        <v>15487.31356738067</v>
      </c>
      <c r="G186" s="142">
        <f t="shared" si="10"/>
        <v>0</v>
      </c>
      <c r="H186" s="137">
        <f t="shared" si="9"/>
        <v>1468983</v>
      </c>
      <c r="I186" s="349"/>
      <c r="J186" s="290"/>
    </row>
    <row r="187" spans="2:10">
      <c r="B187" s="128" t="str">
        <f>$B$51</f>
        <v>Nursing</v>
      </c>
      <c r="C187" s="142">
        <f t="shared" si="10"/>
        <v>189432.83390872381</v>
      </c>
      <c r="D187" s="142">
        <f t="shared" si="10"/>
        <v>1240534.380187666</v>
      </c>
      <c r="E187" s="142">
        <f t="shared" si="10"/>
        <v>326448.78590361023</v>
      </c>
      <c r="F187" s="142">
        <f t="shared" si="10"/>
        <v>0</v>
      </c>
      <c r="G187" s="142">
        <f t="shared" si="10"/>
        <v>0</v>
      </c>
      <c r="H187" s="137">
        <f t="shared" si="9"/>
        <v>1756416.0000000002</v>
      </c>
      <c r="I187" s="349"/>
      <c r="J187" s="290"/>
    </row>
    <row r="188" spans="2:10">
      <c r="B188" s="131" t="str">
        <f>$B$52</f>
        <v>Totals</v>
      </c>
      <c r="C188" s="134">
        <f>SUM(C168:C187)</f>
        <v>12559771.819165451</v>
      </c>
      <c r="D188" s="134">
        <f>SUM(D168:D187)</f>
        <v>18037792.62897256</v>
      </c>
      <c r="E188" s="134">
        <f>SUM(E168:E187)</f>
        <v>9818274.4648337867</v>
      </c>
      <c r="F188" s="134">
        <f>SUM(F168:F187)</f>
        <v>569752.08702820446</v>
      </c>
      <c r="G188" s="134">
        <f>SUM(G168:G187)</f>
        <v>0</v>
      </c>
      <c r="H188" s="134">
        <f t="shared" si="9"/>
        <v>40985591.000000007</v>
      </c>
      <c r="I188" s="349"/>
      <c r="J188" s="290"/>
    </row>
    <row r="189" spans="2:10">
      <c r="B189" s="330"/>
      <c r="C189" s="331"/>
      <c r="D189" s="331"/>
      <c r="E189" s="331"/>
      <c r="F189" s="331"/>
      <c r="G189" s="331"/>
      <c r="H189" s="346"/>
    </row>
    <row r="190" spans="2:10">
      <c r="B190" s="392" t="s">
        <v>34</v>
      </c>
      <c r="C190" s="392"/>
      <c r="D190" s="392"/>
      <c r="E190" s="392"/>
      <c r="F190" s="392"/>
      <c r="G190" s="392"/>
      <c r="H190" s="122">
        <f>H15</f>
        <v>24407265</v>
      </c>
    </row>
    <row r="191" spans="2:10" ht="43.5" customHeight="1" thickBot="1">
      <c r="B191" s="382" t="s">
        <v>229</v>
      </c>
      <c r="C191" s="382"/>
      <c r="D191" s="382"/>
      <c r="E191" s="382"/>
      <c r="F191" s="382"/>
      <c r="G191" s="382"/>
      <c r="H191" s="382"/>
    </row>
    <row r="192" spans="2:10" ht="14.4" thickBot="1">
      <c r="B192" s="124" t="s">
        <v>31</v>
      </c>
      <c r="C192" s="125" t="s">
        <v>25</v>
      </c>
      <c r="D192" s="125" t="s">
        <v>26</v>
      </c>
      <c r="E192" s="125" t="s">
        <v>27</v>
      </c>
      <c r="F192" s="125" t="s">
        <v>28</v>
      </c>
      <c r="G192" s="125" t="s">
        <v>29</v>
      </c>
      <c r="H192" s="126" t="s">
        <v>1</v>
      </c>
    </row>
    <row r="193" spans="2:8">
      <c r="B193" s="128" t="str">
        <f>$B$32</f>
        <v>Liberal Arts</v>
      </c>
      <c r="C193" s="136">
        <f t="shared" ref="C193:G208" si="11">$H$190*IF($H$136=0,0,C116/$H$136)</f>
        <v>3325562.6856682585</v>
      </c>
      <c r="D193" s="136">
        <f t="shared" si="11"/>
        <v>2168053.0935359532</v>
      </c>
      <c r="E193" s="136">
        <f t="shared" si="11"/>
        <v>1145780.8958283309</v>
      </c>
      <c r="F193" s="136">
        <f t="shared" si="11"/>
        <v>62714.848946171951</v>
      </c>
      <c r="G193" s="136">
        <f t="shared" si="11"/>
        <v>0</v>
      </c>
      <c r="H193" s="136">
        <f>SUM(C193:G193)</f>
        <v>6702111.5239787148</v>
      </c>
    </row>
    <row r="194" spans="2:8">
      <c r="B194" s="128" t="str">
        <f>$B$33</f>
        <v>Science</v>
      </c>
      <c r="C194" s="139">
        <f t="shared" si="11"/>
        <v>1220080.6241468766</v>
      </c>
      <c r="D194" s="139">
        <f t="shared" si="11"/>
        <v>1341186.3574327533</v>
      </c>
      <c r="E194" s="139">
        <f t="shared" si="11"/>
        <v>534174.43787852896</v>
      </c>
      <c r="F194" s="139">
        <f t="shared" si="11"/>
        <v>0</v>
      </c>
      <c r="G194" s="139">
        <f t="shared" si="11"/>
        <v>0</v>
      </c>
      <c r="H194" s="139">
        <f t="shared" ref="H194:H213" si="12">SUM(C194:G194)</f>
        <v>3095441.4194581588</v>
      </c>
    </row>
    <row r="195" spans="2:8">
      <c r="B195" s="128" t="str">
        <f>$B$34</f>
        <v>Fine Arts</v>
      </c>
      <c r="C195" s="139">
        <f t="shared" si="11"/>
        <v>597925.17923187953</v>
      </c>
      <c r="D195" s="139">
        <f t="shared" si="11"/>
        <v>410488.26003092097</v>
      </c>
      <c r="E195" s="139">
        <f t="shared" si="11"/>
        <v>129712.23389607115</v>
      </c>
      <c r="F195" s="139">
        <f t="shared" si="11"/>
        <v>0</v>
      </c>
      <c r="G195" s="139">
        <f t="shared" si="11"/>
        <v>0</v>
      </c>
      <c r="H195" s="139">
        <f t="shared" si="12"/>
        <v>1138125.6731588717</v>
      </c>
    </row>
    <row r="196" spans="2:8">
      <c r="B196" s="128" t="str">
        <f>$B$35</f>
        <v>Teacher Education</v>
      </c>
      <c r="C196" s="139">
        <f t="shared" si="11"/>
        <v>257008.48504050565</v>
      </c>
      <c r="D196" s="139">
        <f t="shared" si="11"/>
        <v>874055.23506703635</v>
      </c>
      <c r="E196" s="139">
        <f t="shared" si="11"/>
        <v>851013.0721850181</v>
      </c>
      <c r="F196" s="139">
        <f t="shared" si="11"/>
        <v>267354.71227258758</v>
      </c>
      <c r="G196" s="139">
        <f t="shared" si="11"/>
        <v>0</v>
      </c>
      <c r="H196" s="139">
        <f t="shared" si="12"/>
        <v>2249431.5045651477</v>
      </c>
    </row>
    <row r="197" spans="2:8">
      <c r="B197" s="128" t="str">
        <f>$B$36</f>
        <v>Agriculture</v>
      </c>
      <c r="C197" s="139">
        <f t="shared" si="11"/>
        <v>308336.17824693723</v>
      </c>
      <c r="D197" s="139">
        <f t="shared" si="11"/>
        <v>1057239.4815207648</v>
      </c>
      <c r="E197" s="139">
        <f t="shared" si="11"/>
        <v>517088.39170688274</v>
      </c>
      <c r="F197" s="139">
        <f t="shared" si="11"/>
        <v>0</v>
      </c>
      <c r="G197" s="139">
        <f t="shared" si="11"/>
        <v>0</v>
      </c>
      <c r="H197" s="139">
        <f t="shared" si="12"/>
        <v>1882664.0514745847</v>
      </c>
    </row>
    <row r="198" spans="2:8">
      <c r="B198" s="128" t="str">
        <f>$B$37</f>
        <v>Engineering</v>
      </c>
      <c r="C198" s="139">
        <f t="shared" si="11"/>
        <v>396084.82846935932</v>
      </c>
      <c r="D198" s="139">
        <f t="shared" si="11"/>
        <v>772475.17223922501</v>
      </c>
      <c r="E198" s="139">
        <f t="shared" si="11"/>
        <v>372531.11190972297</v>
      </c>
      <c r="F198" s="139">
        <f t="shared" si="11"/>
        <v>0</v>
      </c>
      <c r="G198" s="139">
        <f t="shared" si="11"/>
        <v>0</v>
      </c>
      <c r="H198" s="139">
        <f t="shared" si="12"/>
        <v>1541091.1126183071</v>
      </c>
    </row>
    <row r="199" spans="2:8">
      <c r="B199" s="128" t="str">
        <f>$B$38</f>
        <v>Home Economics</v>
      </c>
      <c r="C199" s="139">
        <f t="shared" si="11"/>
        <v>64589.242338921387</v>
      </c>
      <c r="D199" s="139">
        <f t="shared" si="11"/>
        <v>129678.28851202708</v>
      </c>
      <c r="E199" s="139">
        <f t="shared" si="11"/>
        <v>28436.357360679165</v>
      </c>
      <c r="F199" s="139">
        <f t="shared" si="11"/>
        <v>0</v>
      </c>
      <c r="G199" s="139">
        <f t="shared" si="11"/>
        <v>0</v>
      </c>
      <c r="H199" s="139">
        <f t="shared" si="12"/>
        <v>222703.88821162764</v>
      </c>
    </row>
    <row r="200" spans="2:8">
      <c r="B200" s="128" t="str">
        <f>$B$39</f>
        <v>Law</v>
      </c>
      <c r="C200" s="139">
        <f t="shared" si="11"/>
        <v>0</v>
      </c>
      <c r="D200" s="139">
        <f t="shared" si="11"/>
        <v>0</v>
      </c>
      <c r="E200" s="139">
        <f t="shared" si="11"/>
        <v>0</v>
      </c>
      <c r="F200" s="139">
        <f t="shared" si="11"/>
        <v>0</v>
      </c>
      <c r="G200" s="139">
        <f t="shared" si="11"/>
        <v>0</v>
      </c>
      <c r="H200" s="139">
        <f t="shared" si="12"/>
        <v>0</v>
      </c>
    </row>
    <row r="201" spans="2:8">
      <c r="B201" s="128" t="str">
        <f>$B$40</f>
        <v>Social Service</v>
      </c>
      <c r="C201" s="139">
        <f t="shared" si="11"/>
        <v>42174.808671423365</v>
      </c>
      <c r="D201" s="139">
        <f t="shared" si="11"/>
        <v>351141.87593079457</v>
      </c>
      <c r="E201" s="139">
        <f t="shared" si="11"/>
        <v>283835.54362964962</v>
      </c>
      <c r="F201" s="139">
        <f t="shared" si="11"/>
        <v>0</v>
      </c>
      <c r="G201" s="139">
        <f t="shared" si="11"/>
        <v>0</v>
      </c>
      <c r="H201" s="139">
        <f t="shared" si="12"/>
        <v>677152.22823186754</v>
      </c>
    </row>
    <row r="202" spans="2:8">
      <c r="B202" s="128" t="str">
        <f>$B$41</f>
        <v>Library Science</v>
      </c>
      <c r="C202" s="139">
        <f t="shared" si="11"/>
        <v>0</v>
      </c>
      <c r="D202" s="139">
        <f t="shared" si="11"/>
        <v>0</v>
      </c>
      <c r="E202" s="139">
        <f t="shared" si="11"/>
        <v>0</v>
      </c>
      <c r="F202" s="139">
        <f t="shared" si="11"/>
        <v>0</v>
      </c>
      <c r="G202" s="139">
        <f t="shared" si="11"/>
        <v>0</v>
      </c>
      <c r="H202" s="139">
        <f t="shared" si="12"/>
        <v>0</v>
      </c>
    </row>
    <row r="203" spans="2:8">
      <c r="B203" s="128" t="str">
        <f>$B$42</f>
        <v>Veterinary Science</v>
      </c>
      <c r="C203" s="139">
        <f t="shared" si="11"/>
        <v>0</v>
      </c>
      <c r="D203" s="139">
        <f t="shared" si="11"/>
        <v>0</v>
      </c>
      <c r="E203" s="139">
        <f t="shared" si="11"/>
        <v>0</v>
      </c>
      <c r="F203" s="139">
        <f t="shared" si="11"/>
        <v>0</v>
      </c>
      <c r="G203" s="139">
        <f t="shared" si="11"/>
        <v>0</v>
      </c>
      <c r="H203" s="139">
        <f t="shared" si="12"/>
        <v>0</v>
      </c>
    </row>
    <row r="204" spans="2:8">
      <c r="B204" s="128" t="str">
        <f>$B$43</f>
        <v>Vocational Training</v>
      </c>
      <c r="C204" s="139">
        <f t="shared" si="11"/>
        <v>0</v>
      </c>
      <c r="D204" s="139">
        <f t="shared" si="11"/>
        <v>0</v>
      </c>
      <c r="E204" s="139">
        <f t="shared" si="11"/>
        <v>0</v>
      </c>
      <c r="F204" s="139">
        <f t="shared" si="11"/>
        <v>0</v>
      </c>
      <c r="G204" s="139">
        <f t="shared" si="11"/>
        <v>0</v>
      </c>
      <c r="H204" s="139">
        <f t="shared" si="12"/>
        <v>0</v>
      </c>
    </row>
    <row r="205" spans="2:8">
      <c r="B205" s="128" t="str">
        <f>$B$44</f>
        <v>Physical Training</v>
      </c>
      <c r="C205" s="139">
        <f t="shared" si="11"/>
        <v>0</v>
      </c>
      <c r="D205" s="139">
        <f t="shared" si="11"/>
        <v>0</v>
      </c>
      <c r="E205" s="139">
        <f t="shared" si="11"/>
        <v>0</v>
      </c>
      <c r="F205" s="139">
        <f t="shared" si="11"/>
        <v>0</v>
      </c>
      <c r="G205" s="139">
        <f t="shared" si="11"/>
        <v>0</v>
      </c>
      <c r="H205" s="139">
        <f t="shared" si="12"/>
        <v>0</v>
      </c>
    </row>
    <row r="206" spans="2:8">
      <c r="B206" s="128" t="str">
        <f>$B$45</f>
        <v>Health Services</v>
      </c>
      <c r="C206" s="139">
        <f t="shared" si="11"/>
        <v>122418.36314673041</v>
      </c>
      <c r="D206" s="139">
        <f t="shared" si="11"/>
        <v>135011.04337023298</v>
      </c>
      <c r="E206" s="139">
        <f t="shared" si="11"/>
        <v>169484.38097589448</v>
      </c>
      <c r="F206" s="139">
        <f t="shared" si="11"/>
        <v>0</v>
      </c>
      <c r="G206" s="139">
        <f t="shared" si="11"/>
        <v>0</v>
      </c>
      <c r="H206" s="139">
        <f t="shared" si="12"/>
        <v>426913.7874928579</v>
      </c>
    </row>
    <row r="207" spans="2:8">
      <c r="B207" s="128" t="str">
        <f>$B$46</f>
        <v>Pharmacy</v>
      </c>
      <c r="C207" s="139">
        <f t="shared" si="11"/>
        <v>0</v>
      </c>
      <c r="D207" s="139">
        <f t="shared" si="11"/>
        <v>0</v>
      </c>
      <c r="E207" s="139">
        <f t="shared" si="11"/>
        <v>0</v>
      </c>
      <c r="F207" s="139">
        <f t="shared" si="11"/>
        <v>0</v>
      </c>
      <c r="G207" s="139">
        <f t="shared" si="11"/>
        <v>0</v>
      </c>
      <c r="H207" s="139">
        <f t="shared" si="12"/>
        <v>0</v>
      </c>
    </row>
    <row r="208" spans="2:8">
      <c r="B208" s="128" t="str">
        <f>$B$47</f>
        <v>Business Administration</v>
      </c>
      <c r="C208" s="139">
        <f t="shared" si="11"/>
        <v>771468.17353148467</v>
      </c>
      <c r="D208" s="139">
        <f t="shared" si="11"/>
        <v>2202798.4790020087</v>
      </c>
      <c r="E208" s="139">
        <f t="shared" si="11"/>
        <v>1518079.6570067131</v>
      </c>
      <c r="F208" s="139">
        <f t="shared" si="11"/>
        <v>0</v>
      </c>
      <c r="G208" s="139">
        <f t="shared" si="11"/>
        <v>0</v>
      </c>
      <c r="H208" s="139">
        <f t="shared" si="12"/>
        <v>4492346.3095402066</v>
      </c>
    </row>
    <row r="209" spans="2:8">
      <c r="B209" s="128" t="str">
        <f>$B$48</f>
        <v>Optometry</v>
      </c>
      <c r="C209" s="139">
        <f t="shared" ref="C209:G212" si="13">$H$190*IF($H$136=0,0,C132/$H$136)</f>
        <v>0</v>
      </c>
      <c r="D209" s="139">
        <f t="shared" si="13"/>
        <v>0</v>
      </c>
      <c r="E209" s="139">
        <f t="shared" si="13"/>
        <v>0</v>
      </c>
      <c r="F209" s="139">
        <f t="shared" si="13"/>
        <v>0</v>
      </c>
      <c r="G209" s="139">
        <f t="shared" si="13"/>
        <v>0</v>
      </c>
      <c r="H209" s="139">
        <f t="shared" si="12"/>
        <v>0</v>
      </c>
    </row>
    <row r="210" spans="2:8">
      <c r="B210" s="128" t="str">
        <f>$B$49</f>
        <v>Teacher Ed-Practice Teaching</v>
      </c>
      <c r="C210" s="139">
        <f t="shared" si="13"/>
        <v>0</v>
      </c>
      <c r="D210" s="139">
        <f t="shared" si="13"/>
        <v>58531.413724642392</v>
      </c>
      <c r="E210" s="139">
        <f t="shared" si="13"/>
        <v>0</v>
      </c>
      <c r="F210" s="139">
        <f t="shared" si="13"/>
        <v>0</v>
      </c>
      <c r="G210" s="139">
        <f t="shared" si="13"/>
        <v>0</v>
      </c>
      <c r="H210" s="139">
        <f t="shared" si="12"/>
        <v>58531.413724642392</v>
      </c>
    </row>
    <row r="211" spans="2:8">
      <c r="B211" s="128" t="str">
        <f>$B$50</f>
        <v>Technology</v>
      </c>
      <c r="C211" s="139">
        <f t="shared" si="13"/>
        <v>260992.74073693561</v>
      </c>
      <c r="D211" s="139">
        <f t="shared" si="13"/>
        <v>502250.62286266714</v>
      </c>
      <c r="E211" s="139">
        <f t="shared" si="13"/>
        <v>102325.95457836099</v>
      </c>
      <c r="F211" s="139">
        <f t="shared" si="13"/>
        <v>9222.5303560193843</v>
      </c>
      <c r="G211" s="139">
        <f t="shared" si="13"/>
        <v>0</v>
      </c>
      <c r="H211" s="139">
        <f t="shared" si="12"/>
        <v>874791.84853398311</v>
      </c>
    </row>
    <row r="212" spans="2:8">
      <c r="B212" s="128" t="str">
        <f>$B$51</f>
        <v>Nursing</v>
      </c>
      <c r="C212" s="139">
        <f t="shared" si="13"/>
        <v>112808.71392093146</v>
      </c>
      <c r="D212" s="139">
        <f t="shared" si="13"/>
        <v>738748.28585668991</v>
      </c>
      <c r="E212" s="139">
        <f t="shared" si="13"/>
        <v>194403.23923340981</v>
      </c>
      <c r="F212" s="139">
        <f t="shared" si="13"/>
        <v>0</v>
      </c>
      <c r="G212" s="139">
        <f t="shared" si="13"/>
        <v>0</v>
      </c>
      <c r="H212" s="139">
        <f t="shared" si="12"/>
        <v>1045960.2390110311</v>
      </c>
    </row>
    <row r="213" spans="2:8">
      <c r="B213" s="131" t="str">
        <f>$B$52</f>
        <v>Totals</v>
      </c>
      <c r="C213" s="136">
        <f>SUM(C193:C212)</f>
        <v>7479450.0231502429</v>
      </c>
      <c r="D213" s="136">
        <f>SUM(D193:D212)</f>
        <v>10741657.609085716</v>
      </c>
      <c r="E213" s="136">
        <f>SUM(E193:E212)</f>
        <v>5846865.276189262</v>
      </c>
      <c r="F213" s="136">
        <f>SUM(F193:F212)</f>
        <v>339292.0915747789</v>
      </c>
      <c r="G213" s="136">
        <f>SUM(G193:G212)</f>
        <v>0</v>
      </c>
      <c r="H213" s="136">
        <f t="shared" si="12"/>
        <v>24407265</v>
      </c>
    </row>
    <row r="214" spans="2:8">
      <c r="B214" s="144"/>
      <c r="C214" s="145"/>
      <c r="D214" s="145"/>
      <c r="E214" s="145"/>
      <c r="F214" s="145"/>
      <c r="G214" s="145"/>
      <c r="H214" s="145"/>
    </row>
    <row r="215" spans="2:8">
      <c r="B215" s="392" t="s">
        <v>35</v>
      </c>
      <c r="C215" s="392"/>
      <c r="D215" s="392"/>
      <c r="E215" s="392"/>
      <c r="F215" s="392"/>
      <c r="G215" s="392"/>
      <c r="H215" s="122">
        <f>H17</f>
        <v>28446020</v>
      </c>
    </row>
    <row r="216" spans="2:8" ht="60.75" customHeight="1" thickBot="1">
      <c r="B216" s="382" t="s">
        <v>230</v>
      </c>
      <c r="C216" s="382"/>
      <c r="D216" s="382"/>
      <c r="E216" s="382"/>
      <c r="F216" s="382"/>
      <c r="G216" s="382"/>
      <c r="H216" s="382"/>
    </row>
    <row r="217" spans="2:8" ht="14.4" thickBot="1">
      <c r="B217" s="124" t="s">
        <v>31</v>
      </c>
      <c r="C217" s="125" t="s">
        <v>25</v>
      </c>
      <c r="D217" s="125" t="s">
        <v>26</v>
      </c>
      <c r="E217" s="125" t="s">
        <v>27</v>
      </c>
      <c r="F217" s="125" t="s">
        <v>28</v>
      </c>
      <c r="G217" s="125" t="s">
        <v>29</v>
      </c>
      <c r="H217" s="126" t="s">
        <v>1</v>
      </c>
    </row>
    <row r="218" spans="2:8">
      <c r="B218" s="128" t="str">
        <f>$B$32</f>
        <v>Liberal Arts</v>
      </c>
      <c r="C218" s="136">
        <f t="shared" ref="C218:G233" si="14">$H$215*IF($H$25=0,0,C$25/$H$25)*IF(C$52=0,0,C32/C$52)</f>
        <v>4400092.1885789307</v>
      </c>
      <c r="D218" s="136">
        <f t="shared" si="14"/>
        <v>3382822.8008935428</v>
      </c>
      <c r="E218" s="136">
        <f t="shared" si="14"/>
        <v>897010.20384188299</v>
      </c>
      <c r="F218" s="136">
        <f t="shared" si="14"/>
        <v>33360.700419154804</v>
      </c>
      <c r="G218" s="136">
        <f t="shared" si="14"/>
        <v>0</v>
      </c>
      <c r="H218" s="136">
        <f>SUM(C218:G218)</f>
        <v>8713285.8937335107</v>
      </c>
    </row>
    <row r="219" spans="2:8">
      <c r="B219" s="128" t="str">
        <f>$B$33</f>
        <v>Science</v>
      </c>
      <c r="C219" s="139">
        <f t="shared" si="14"/>
        <v>2074070.9684978512</v>
      </c>
      <c r="D219" s="139">
        <f t="shared" si="14"/>
        <v>1518761.6407502694</v>
      </c>
      <c r="E219" s="139">
        <f t="shared" si="14"/>
        <v>243077.87556245428</v>
      </c>
      <c r="F219" s="139">
        <f t="shared" si="14"/>
        <v>0</v>
      </c>
      <c r="G219" s="139">
        <f t="shared" si="14"/>
        <v>0</v>
      </c>
      <c r="H219" s="139">
        <f t="shared" ref="H219:H238" si="15">SUM(C219:G219)</f>
        <v>3835910.4848105744</v>
      </c>
    </row>
    <row r="220" spans="2:8">
      <c r="B220" s="128" t="str">
        <f>$B$34</f>
        <v>Fine Arts</v>
      </c>
      <c r="C220" s="139">
        <f t="shared" si="14"/>
        <v>501898.97252075444</v>
      </c>
      <c r="D220" s="139">
        <f t="shared" si="14"/>
        <v>255551.595981997</v>
      </c>
      <c r="E220" s="139">
        <f t="shared" si="14"/>
        <v>30504.832209912744</v>
      </c>
      <c r="F220" s="139">
        <f t="shared" si="14"/>
        <v>0</v>
      </c>
      <c r="G220" s="139">
        <f t="shared" si="14"/>
        <v>0</v>
      </c>
      <c r="H220" s="139">
        <f t="shared" si="15"/>
        <v>787955.40071266412</v>
      </c>
    </row>
    <row r="221" spans="2:8">
      <c r="B221" s="128" t="str">
        <f>$B$35</f>
        <v>Teacher Education</v>
      </c>
      <c r="C221" s="139">
        <f t="shared" si="14"/>
        <v>334013.00805701443</v>
      </c>
      <c r="D221" s="139">
        <f t="shared" si="14"/>
        <v>1444417.4133716642</v>
      </c>
      <c r="E221" s="139">
        <f t="shared" si="14"/>
        <v>758417.38348661014</v>
      </c>
      <c r="F221" s="139">
        <f t="shared" si="14"/>
        <v>311495.84228582907</v>
      </c>
      <c r="G221" s="139">
        <f t="shared" si="14"/>
        <v>0</v>
      </c>
      <c r="H221" s="139">
        <f t="shared" si="15"/>
        <v>2848343.6472011176</v>
      </c>
    </row>
    <row r="222" spans="2:8">
      <c r="B222" s="128" t="str">
        <f>$B$36</f>
        <v>Agriculture</v>
      </c>
      <c r="C222" s="139">
        <f t="shared" si="14"/>
        <v>648556.5816512903</v>
      </c>
      <c r="D222" s="139">
        <f t="shared" si="14"/>
        <v>1504427.6458312292</v>
      </c>
      <c r="E222" s="139">
        <f t="shared" si="14"/>
        <v>258210.19390280472</v>
      </c>
      <c r="F222" s="139">
        <f t="shared" si="14"/>
        <v>0</v>
      </c>
      <c r="G222" s="139">
        <f t="shared" si="14"/>
        <v>0</v>
      </c>
      <c r="H222" s="139">
        <f t="shared" si="15"/>
        <v>2411194.4213853241</v>
      </c>
    </row>
    <row r="223" spans="2:8">
      <c r="B223" s="128" t="str">
        <f>$B$37</f>
        <v>Engineering</v>
      </c>
      <c r="C223" s="139">
        <f t="shared" si="14"/>
        <v>375559.93206628534</v>
      </c>
      <c r="D223" s="139">
        <f t="shared" si="14"/>
        <v>754995.04581035371</v>
      </c>
      <c r="E223" s="139">
        <f t="shared" si="14"/>
        <v>152404.06328495778</v>
      </c>
      <c r="F223" s="139">
        <f t="shared" si="14"/>
        <v>0</v>
      </c>
      <c r="G223" s="139">
        <f t="shared" si="14"/>
        <v>0</v>
      </c>
      <c r="H223" s="139">
        <f t="shared" si="15"/>
        <v>1282959.0411615968</v>
      </c>
    </row>
    <row r="224" spans="2:8">
      <c r="B224" s="128" t="str">
        <f>$B$38</f>
        <v>Home Economics</v>
      </c>
      <c r="C224" s="139">
        <f t="shared" si="14"/>
        <v>108810.48419362339</v>
      </c>
      <c r="D224" s="139">
        <f t="shared" si="14"/>
        <v>237794.55750020064</v>
      </c>
      <c r="E224" s="139">
        <f t="shared" si="14"/>
        <v>42994.999728932133</v>
      </c>
      <c r="F224" s="139">
        <f t="shared" si="14"/>
        <v>0</v>
      </c>
      <c r="G224" s="139">
        <f t="shared" si="14"/>
        <v>0</v>
      </c>
      <c r="H224" s="139">
        <f t="shared" si="15"/>
        <v>389600.04142275616</v>
      </c>
    </row>
    <row r="225" spans="2:10">
      <c r="B225" s="128" t="str">
        <f>$B$39</f>
        <v>Law</v>
      </c>
      <c r="C225" s="139">
        <f t="shared" si="14"/>
        <v>0</v>
      </c>
      <c r="D225" s="139">
        <f t="shared" si="14"/>
        <v>0</v>
      </c>
      <c r="E225" s="139">
        <f t="shared" si="14"/>
        <v>0</v>
      </c>
      <c r="F225" s="139">
        <f t="shared" si="14"/>
        <v>0</v>
      </c>
      <c r="G225" s="139">
        <f t="shared" si="14"/>
        <v>0</v>
      </c>
      <c r="H225" s="139">
        <f t="shared" si="15"/>
        <v>0</v>
      </c>
    </row>
    <row r="226" spans="2:10">
      <c r="B226" s="128" t="str">
        <f>$B$40</f>
        <v>Social Service</v>
      </c>
      <c r="C226" s="139">
        <f t="shared" si="14"/>
        <v>38938.868925477262</v>
      </c>
      <c r="D226" s="139">
        <f t="shared" si="14"/>
        <v>427452.56489914615</v>
      </c>
      <c r="E226" s="139">
        <f t="shared" si="14"/>
        <v>341918.33583315584</v>
      </c>
      <c r="F226" s="139">
        <f t="shared" si="14"/>
        <v>0</v>
      </c>
      <c r="G226" s="139">
        <f t="shared" si="14"/>
        <v>0</v>
      </c>
      <c r="H226" s="139">
        <f t="shared" si="15"/>
        <v>808309.76965777925</v>
      </c>
    </row>
    <row r="227" spans="2:10">
      <c r="B227" s="128" t="str">
        <f>$B$41</f>
        <v>Library Science</v>
      </c>
      <c r="C227" s="139">
        <f t="shared" si="14"/>
        <v>0</v>
      </c>
      <c r="D227" s="139">
        <f t="shared" si="14"/>
        <v>0</v>
      </c>
      <c r="E227" s="139">
        <f t="shared" si="14"/>
        <v>0</v>
      </c>
      <c r="F227" s="139">
        <f t="shared" si="14"/>
        <v>0</v>
      </c>
      <c r="G227" s="139">
        <f t="shared" si="14"/>
        <v>0</v>
      </c>
      <c r="H227" s="139">
        <f t="shared" si="15"/>
        <v>0</v>
      </c>
    </row>
    <row r="228" spans="2:10">
      <c r="B228" s="128" t="str">
        <f>$B$42</f>
        <v>Veterinary Science</v>
      </c>
      <c r="C228" s="139">
        <f t="shared" si="14"/>
        <v>0</v>
      </c>
      <c r="D228" s="139">
        <f t="shared" si="14"/>
        <v>0</v>
      </c>
      <c r="E228" s="139">
        <f t="shared" si="14"/>
        <v>0</v>
      </c>
      <c r="F228" s="139">
        <f t="shared" si="14"/>
        <v>0</v>
      </c>
      <c r="G228" s="139">
        <f t="shared" si="14"/>
        <v>0</v>
      </c>
      <c r="H228" s="139">
        <f t="shared" si="15"/>
        <v>0</v>
      </c>
    </row>
    <row r="229" spans="2:10">
      <c r="B229" s="128" t="str">
        <f>$B$43</f>
        <v>Vocational Training</v>
      </c>
      <c r="C229" s="139">
        <f t="shared" si="14"/>
        <v>0</v>
      </c>
      <c r="D229" s="139">
        <f t="shared" si="14"/>
        <v>0</v>
      </c>
      <c r="E229" s="139">
        <f t="shared" si="14"/>
        <v>0</v>
      </c>
      <c r="F229" s="139">
        <f t="shared" si="14"/>
        <v>0</v>
      </c>
      <c r="G229" s="139">
        <f t="shared" si="14"/>
        <v>0</v>
      </c>
      <c r="H229" s="139">
        <f t="shared" si="15"/>
        <v>0</v>
      </c>
    </row>
    <row r="230" spans="2:10">
      <c r="B230" s="128" t="str">
        <f>$B$44</f>
        <v>Physical Training</v>
      </c>
      <c r="C230" s="139">
        <f t="shared" si="14"/>
        <v>0</v>
      </c>
      <c r="D230" s="139">
        <f t="shared" si="14"/>
        <v>0</v>
      </c>
      <c r="E230" s="139">
        <f t="shared" si="14"/>
        <v>0</v>
      </c>
      <c r="F230" s="139">
        <f t="shared" si="14"/>
        <v>0</v>
      </c>
      <c r="G230" s="139">
        <f t="shared" si="14"/>
        <v>0</v>
      </c>
      <c r="H230" s="139">
        <f t="shared" si="15"/>
        <v>0</v>
      </c>
    </row>
    <row r="231" spans="2:10">
      <c r="B231" s="128" t="str">
        <f>$B$45</f>
        <v>Health Services</v>
      </c>
      <c r="C231" s="139">
        <f t="shared" si="14"/>
        <v>140410.40741819295</v>
      </c>
      <c r="D231" s="139">
        <f t="shared" si="14"/>
        <v>130824.44616407801</v>
      </c>
      <c r="E231" s="139">
        <f t="shared" si="14"/>
        <v>121899.23107504501</v>
      </c>
      <c r="F231" s="139">
        <f t="shared" si="14"/>
        <v>0</v>
      </c>
      <c r="G231" s="139">
        <f t="shared" si="14"/>
        <v>0</v>
      </c>
      <c r="H231" s="139">
        <f t="shared" si="15"/>
        <v>393134.08465731598</v>
      </c>
    </row>
    <row r="232" spans="2:10">
      <c r="B232" s="128" t="str">
        <f>$B$46</f>
        <v>Pharmacy</v>
      </c>
      <c r="C232" s="139">
        <f t="shared" si="14"/>
        <v>0</v>
      </c>
      <c r="D232" s="139">
        <f t="shared" si="14"/>
        <v>0</v>
      </c>
      <c r="E232" s="139">
        <f t="shared" si="14"/>
        <v>0</v>
      </c>
      <c r="F232" s="139">
        <f t="shared" si="14"/>
        <v>0</v>
      </c>
      <c r="G232" s="139">
        <f t="shared" si="14"/>
        <v>0</v>
      </c>
      <c r="H232" s="139">
        <f t="shared" si="15"/>
        <v>0</v>
      </c>
    </row>
    <row r="233" spans="2:10">
      <c r="B233" s="128" t="str">
        <f>$B$47</f>
        <v>Business Administration</v>
      </c>
      <c r="C233" s="139">
        <f t="shared" si="14"/>
        <v>895533.33284216782</v>
      </c>
      <c r="D233" s="139">
        <f t="shared" si="14"/>
        <v>3040946.3250632952</v>
      </c>
      <c r="E233" s="139">
        <f t="shared" si="14"/>
        <v>1095892.1020293457</v>
      </c>
      <c r="F233" s="139">
        <f t="shared" si="14"/>
        <v>0</v>
      </c>
      <c r="G233" s="139">
        <f t="shared" si="14"/>
        <v>0</v>
      </c>
      <c r="H233" s="139">
        <f t="shared" si="15"/>
        <v>5032371.7599348091</v>
      </c>
    </row>
    <row r="234" spans="2:10">
      <c r="B234" s="128" t="str">
        <f>$B$48</f>
        <v>Optometry</v>
      </c>
      <c r="C234" s="139">
        <f t="shared" ref="C234:G237" si="16">$H$215*IF($H$25=0,0,C$25/$H$25)*IF(C$52=0,0,C48/C$52)</f>
        <v>0</v>
      </c>
      <c r="D234" s="139">
        <f t="shared" si="16"/>
        <v>0</v>
      </c>
      <c r="E234" s="139">
        <f t="shared" si="16"/>
        <v>0</v>
      </c>
      <c r="F234" s="139">
        <f t="shared" si="16"/>
        <v>0</v>
      </c>
      <c r="G234" s="139">
        <f t="shared" si="16"/>
        <v>0</v>
      </c>
      <c r="H234" s="139">
        <f t="shared" si="15"/>
        <v>0</v>
      </c>
    </row>
    <row r="235" spans="2:10">
      <c r="B235" s="128" t="str">
        <f>$B$49</f>
        <v>Teacher Ed-Practice Teaching</v>
      </c>
      <c r="C235" s="139">
        <f t="shared" si="16"/>
        <v>0</v>
      </c>
      <c r="D235" s="139">
        <f t="shared" si="16"/>
        <v>102049.48621466101</v>
      </c>
      <c r="E235" s="139">
        <f t="shared" si="16"/>
        <v>0</v>
      </c>
      <c r="F235" s="139">
        <f t="shared" si="16"/>
        <v>0</v>
      </c>
      <c r="G235" s="139">
        <f t="shared" si="16"/>
        <v>0</v>
      </c>
      <c r="H235" s="139">
        <f t="shared" si="15"/>
        <v>102049.48621466101</v>
      </c>
    </row>
    <row r="236" spans="2:10">
      <c r="B236" s="128" t="str">
        <f>$B$50</f>
        <v>Technology</v>
      </c>
      <c r="C236" s="139">
        <f t="shared" si="16"/>
        <v>149872.18865242106</v>
      </c>
      <c r="D236" s="139">
        <f t="shared" si="16"/>
        <v>470133.63932225911</v>
      </c>
      <c r="E236" s="139">
        <f t="shared" si="16"/>
        <v>79985.111227566478</v>
      </c>
      <c r="F236" s="139">
        <f t="shared" si="16"/>
        <v>2715.4058480707395</v>
      </c>
      <c r="G236" s="139">
        <f t="shared" si="16"/>
        <v>0</v>
      </c>
      <c r="H236" s="139">
        <f t="shared" si="15"/>
        <v>702706.34505031735</v>
      </c>
    </row>
    <row r="237" spans="2:10">
      <c r="B237" s="128" t="str">
        <f>$B$51</f>
        <v>Nursing</v>
      </c>
      <c r="C237" s="139">
        <f t="shared" si="16"/>
        <v>74420.548553832705</v>
      </c>
      <c r="D237" s="139">
        <f t="shared" si="16"/>
        <v>998565.98932270496</v>
      </c>
      <c r="E237" s="139">
        <f t="shared" si="16"/>
        <v>65213.086181033934</v>
      </c>
      <c r="F237" s="139">
        <f t="shared" si="16"/>
        <v>0</v>
      </c>
      <c r="G237" s="139">
        <f t="shared" si="16"/>
        <v>0</v>
      </c>
      <c r="H237" s="139">
        <f t="shared" si="15"/>
        <v>1138199.6240575716</v>
      </c>
    </row>
    <row r="238" spans="2:10">
      <c r="B238" s="131" t="str">
        <f>$B$52</f>
        <v>Totals</v>
      </c>
      <c r="C238" s="136">
        <f>SUM(C218:C237)</f>
        <v>9742177.4819578379</v>
      </c>
      <c r="D238" s="136">
        <f>SUM(D218:D237)</f>
        <v>14268743.151125399</v>
      </c>
      <c r="E238" s="136">
        <f>SUM(E218:E237)</f>
        <v>4087527.418363702</v>
      </c>
      <c r="F238" s="136">
        <f>SUM(F218:F237)</f>
        <v>347571.94855305459</v>
      </c>
      <c r="G238" s="136">
        <f>SUM(G218:G237)</f>
        <v>0</v>
      </c>
      <c r="H238" s="136">
        <f t="shared" si="15"/>
        <v>28446019.999999996</v>
      </c>
    </row>
    <row r="239" spans="2:10">
      <c r="B239" s="330"/>
      <c r="C239" s="350"/>
      <c r="D239" s="350"/>
      <c r="E239" s="350"/>
      <c r="F239" s="350"/>
      <c r="G239" s="350"/>
      <c r="H239" s="350"/>
    </row>
    <row r="240" spans="2:10">
      <c r="B240" s="120" t="s">
        <v>11</v>
      </c>
      <c r="C240" s="121"/>
      <c r="D240" s="121"/>
      <c r="E240" s="121"/>
      <c r="F240" s="121"/>
      <c r="G240" s="121"/>
      <c r="H240" s="122">
        <f>H16</f>
        <v>18605850</v>
      </c>
      <c r="J240" s="360"/>
    </row>
    <row r="241" spans="2:8" ht="61.5" customHeight="1" thickBot="1">
      <c r="B241" s="394" t="s">
        <v>231</v>
      </c>
      <c r="C241" s="394"/>
      <c r="D241" s="394"/>
      <c r="E241" s="394"/>
      <c r="F241" s="394"/>
      <c r="G241" s="394"/>
      <c r="H241" s="328"/>
    </row>
    <row r="242" spans="2:8" ht="14.4" thickBot="1">
      <c r="B242" s="124" t="s">
        <v>31</v>
      </c>
      <c r="C242" s="125" t="s">
        <v>25</v>
      </c>
      <c r="D242" s="125" t="s">
        <v>26</v>
      </c>
      <c r="E242" s="125" t="s">
        <v>27</v>
      </c>
      <c r="F242" s="125" t="s">
        <v>28</v>
      </c>
      <c r="G242" s="125" t="s">
        <v>29</v>
      </c>
      <c r="H242" s="126" t="s">
        <v>1</v>
      </c>
    </row>
    <row r="243" spans="2:8">
      <c r="B243" s="128" t="str">
        <f>$B$32</f>
        <v>Liberal Arts</v>
      </c>
      <c r="C243" s="136">
        <f t="shared" ref="C243:G258" si="17">$H$240*IF($H$25=0,0,C$25/$H$25)*IF(C$52=0,0,C32/C$52)</f>
        <v>2877993.30967465</v>
      </c>
      <c r="D243" s="136">
        <f t="shared" si="17"/>
        <v>2212622.1387035907</v>
      </c>
      <c r="E243" s="136">
        <f t="shared" si="17"/>
        <v>586712.56299304776</v>
      </c>
      <c r="F243" s="136">
        <f t="shared" si="17"/>
        <v>21820.422958773546</v>
      </c>
      <c r="G243" s="136">
        <f t="shared" si="17"/>
        <v>0</v>
      </c>
      <c r="H243" s="136">
        <f>SUM(C243:G243)</f>
        <v>5699148.434330062</v>
      </c>
    </row>
    <row r="244" spans="2:8">
      <c r="B244" s="128" t="str">
        <f>$B$33</f>
        <v>Science</v>
      </c>
      <c r="C244" s="139">
        <f t="shared" si="17"/>
        <v>1356599.3882176045</v>
      </c>
      <c r="D244" s="139">
        <f t="shared" si="17"/>
        <v>993385.05961654382</v>
      </c>
      <c r="E244" s="139">
        <f t="shared" si="17"/>
        <v>158991.32782138555</v>
      </c>
      <c r="F244" s="139">
        <f t="shared" si="17"/>
        <v>0</v>
      </c>
      <c r="G244" s="139">
        <f t="shared" si="17"/>
        <v>0</v>
      </c>
      <c r="H244" s="139">
        <f t="shared" ref="H244:H263" si="18">SUM(C244:G244)</f>
        <v>2508975.7756555337</v>
      </c>
    </row>
    <row r="245" spans="2:8">
      <c r="B245" s="128" t="str">
        <f>$B$34</f>
        <v>Fine Arts</v>
      </c>
      <c r="C245" s="139">
        <f t="shared" si="17"/>
        <v>328279.91395194404</v>
      </c>
      <c r="D245" s="139">
        <f t="shared" si="17"/>
        <v>167150.08504183148</v>
      </c>
      <c r="E245" s="139">
        <f t="shared" si="17"/>
        <v>19952.469005252929</v>
      </c>
      <c r="F245" s="139">
        <f t="shared" si="17"/>
        <v>0</v>
      </c>
      <c r="G245" s="139">
        <f t="shared" si="17"/>
        <v>0</v>
      </c>
      <c r="H245" s="139">
        <f t="shared" si="18"/>
        <v>515382.46799902845</v>
      </c>
    </row>
    <row r="246" spans="2:8">
      <c r="B246" s="128" t="str">
        <f>$B$35</f>
        <v>Teacher Education</v>
      </c>
      <c r="C246" s="139">
        <f t="shared" si="17"/>
        <v>218469.78684391003</v>
      </c>
      <c r="D246" s="139">
        <f t="shared" si="17"/>
        <v>944758.30821257865</v>
      </c>
      <c r="E246" s="139">
        <f t="shared" si="17"/>
        <v>496062.36916603253</v>
      </c>
      <c r="F246" s="139">
        <f t="shared" si="17"/>
        <v>203741.85623133901</v>
      </c>
      <c r="G246" s="139">
        <f t="shared" si="17"/>
        <v>0</v>
      </c>
      <c r="H246" s="139">
        <f t="shared" si="18"/>
        <v>1863032.3204538601</v>
      </c>
    </row>
    <row r="247" spans="2:8">
      <c r="B247" s="128" t="str">
        <f>$B$36</f>
        <v>Agriculture</v>
      </c>
      <c r="C247" s="139">
        <f t="shared" si="17"/>
        <v>424205.09001669328</v>
      </c>
      <c r="D247" s="139">
        <f t="shared" si="17"/>
        <v>984009.54207966442</v>
      </c>
      <c r="E247" s="139">
        <f t="shared" si="17"/>
        <v>168889.00929643228</v>
      </c>
      <c r="F247" s="139">
        <f t="shared" si="17"/>
        <v>0</v>
      </c>
      <c r="G247" s="139">
        <f t="shared" si="17"/>
        <v>0</v>
      </c>
      <c r="H247" s="139">
        <f t="shared" si="18"/>
        <v>1577103.64139279</v>
      </c>
    </row>
    <row r="248" spans="2:8">
      <c r="B248" s="128" t="str">
        <f>$B$37</f>
        <v>Engineering</v>
      </c>
      <c r="C248" s="139">
        <f t="shared" si="17"/>
        <v>245644.61960005286</v>
      </c>
      <c r="D248" s="139">
        <f t="shared" si="17"/>
        <v>493823.90130818193</v>
      </c>
      <c r="E248" s="139">
        <f t="shared" si="17"/>
        <v>99683.79199868493</v>
      </c>
      <c r="F248" s="139">
        <f t="shared" si="17"/>
        <v>0</v>
      </c>
      <c r="G248" s="139">
        <f t="shared" si="17"/>
        <v>0</v>
      </c>
      <c r="H248" s="139">
        <f t="shared" si="18"/>
        <v>839152.31290691975</v>
      </c>
    </row>
    <row r="249" spans="2:8">
      <c r="B249" s="128" t="str">
        <f>$B$38</f>
        <v>Home Economics</v>
      </c>
      <c r="C249" s="139">
        <f t="shared" si="17"/>
        <v>71170.291919007563</v>
      </c>
      <c r="D249" s="139">
        <f t="shared" si="17"/>
        <v>155535.63794390595</v>
      </c>
      <c r="E249" s="139">
        <f t="shared" si="17"/>
        <v>28121.983873545469</v>
      </c>
      <c r="F249" s="139">
        <f t="shared" si="17"/>
        <v>0</v>
      </c>
      <c r="G249" s="139">
        <f t="shared" si="17"/>
        <v>0</v>
      </c>
      <c r="H249" s="139">
        <f t="shared" si="18"/>
        <v>254827.91373645898</v>
      </c>
    </row>
    <row r="250" spans="2:8">
      <c r="B250" s="128" t="str">
        <f>$B$39</f>
        <v>Law</v>
      </c>
      <c r="C250" s="139">
        <f t="shared" si="17"/>
        <v>0</v>
      </c>
      <c r="D250" s="139">
        <f t="shared" si="17"/>
        <v>0</v>
      </c>
      <c r="E250" s="139">
        <f t="shared" si="17"/>
        <v>0</v>
      </c>
      <c r="F250" s="139">
        <f t="shared" si="17"/>
        <v>0</v>
      </c>
      <c r="G250" s="139">
        <f t="shared" si="17"/>
        <v>0</v>
      </c>
      <c r="H250" s="139">
        <f t="shared" si="18"/>
        <v>0</v>
      </c>
    </row>
    <row r="251" spans="2:8">
      <c r="B251" s="128" t="str">
        <f>$B$40</f>
        <v>Social Service</v>
      </c>
      <c r="C251" s="139">
        <f t="shared" si="17"/>
        <v>25468.967342253538</v>
      </c>
      <c r="D251" s="139">
        <f t="shared" si="17"/>
        <v>279586.32893560425</v>
      </c>
      <c r="E251" s="139">
        <f t="shared" si="17"/>
        <v>223640.46951950825</v>
      </c>
      <c r="F251" s="139">
        <f t="shared" si="17"/>
        <v>0</v>
      </c>
      <c r="G251" s="139">
        <f t="shared" si="17"/>
        <v>0</v>
      </c>
      <c r="H251" s="139">
        <f t="shared" si="18"/>
        <v>528695.76579736604</v>
      </c>
    </row>
    <row r="252" spans="2:8">
      <c r="B252" s="128" t="str">
        <f>$B$41</f>
        <v>Library Science</v>
      </c>
      <c r="C252" s="139">
        <f t="shared" si="17"/>
        <v>0</v>
      </c>
      <c r="D252" s="139">
        <f t="shared" si="17"/>
        <v>0</v>
      </c>
      <c r="E252" s="139">
        <f t="shared" si="17"/>
        <v>0</v>
      </c>
      <c r="F252" s="139">
        <f t="shared" si="17"/>
        <v>0</v>
      </c>
      <c r="G252" s="139">
        <f t="shared" si="17"/>
        <v>0</v>
      </c>
      <c r="H252" s="139">
        <f t="shared" si="18"/>
        <v>0</v>
      </c>
    </row>
    <row r="253" spans="2:8">
      <c r="B253" s="128" t="str">
        <f>$B$42</f>
        <v>Veterinary Science</v>
      </c>
      <c r="C253" s="139">
        <f t="shared" si="17"/>
        <v>0</v>
      </c>
      <c r="D253" s="139">
        <f t="shared" si="17"/>
        <v>0</v>
      </c>
      <c r="E253" s="139">
        <f t="shared" si="17"/>
        <v>0</v>
      </c>
      <c r="F253" s="139">
        <f t="shared" si="17"/>
        <v>0</v>
      </c>
      <c r="G253" s="139">
        <f t="shared" si="17"/>
        <v>0</v>
      </c>
      <c r="H253" s="139">
        <f t="shared" si="18"/>
        <v>0</v>
      </c>
    </row>
    <row r="254" spans="2:8">
      <c r="B254" s="128" t="str">
        <f>$B$43</f>
        <v>Vocational Training</v>
      </c>
      <c r="C254" s="139">
        <f t="shared" si="17"/>
        <v>0</v>
      </c>
      <c r="D254" s="139">
        <f t="shared" si="17"/>
        <v>0</v>
      </c>
      <c r="E254" s="139">
        <f t="shared" si="17"/>
        <v>0</v>
      </c>
      <c r="F254" s="139">
        <f t="shared" si="17"/>
        <v>0</v>
      </c>
      <c r="G254" s="139">
        <f t="shared" si="17"/>
        <v>0</v>
      </c>
      <c r="H254" s="139">
        <f t="shared" si="18"/>
        <v>0</v>
      </c>
    </row>
    <row r="255" spans="2:8">
      <c r="B255" s="128" t="str">
        <f>$B$44</f>
        <v>Physical Training</v>
      </c>
      <c r="C255" s="139">
        <f t="shared" si="17"/>
        <v>0</v>
      </c>
      <c r="D255" s="139">
        <f t="shared" si="17"/>
        <v>0</v>
      </c>
      <c r="E255" s="139">
        <f t="shared" si="17"/>
        <v>0</v>
      </c>
      <c r="F255" s="139">
        <f t="shared" si="17"/>
        <v>0</v>
      </c>
      <c r="G255" s="139">
        <f t="shared" si="17"/>
        <v>0</v>
      </c>
      <c r="H255" s="139">
        <f t="shared" si="18"/>
        <v>0</v>
      </c>
    </row>
    <row r="256" spans="2:8">
      <c r="B256" s="128" t="str">
        <f>$B$45</f>
        <v>Health Services</v>
      </c>
      <c r="C256" s="139">
        <f t="shared" si="17"/>
        <v>91839.033329154132</v>
      </c>
      <c r="D256" s="139">
        <f t="shared" si="17"/>
        <v>85569.089161222219</v>
      </c>
      <c r="E256" s="139">
        <f t="shared" si="17"/>
        <v>79731.322993431982</v>
      </c>
      <c r="F256" s="139">
        <f t="shared" si="17"/>
        <v>0</v>
      </c>
      <c r="G256" s="139">
        <f t="shared" si="17"/>
        <v>0</v>
      </c>
      <c r="H256" s="139">
        <f t="shared" si="18"/>
        <v>257139.44548380835</v>
      </c>
    </row>
    <row r="257" spans="2:10">
      <c r="B257" s="128" t="str">
        <f>$B$46</f>
        <v>Pharmacy</v>
      </c>
      <c r="C257" s="139">
        <f t="shared" si="17"/>
        <v>0</v>
      </c>
      <c r="D257" s="139">
        <f t="shared" si="17"/>
        <v>0</v>
      </c>
      <c r="E257" s="139">
        <f t="shared" si="17"/>
        <v>0</v>
      </c>
      <c r="F257" s="139">
        <f t="shared" si="17"/>
        <v>0</v>
      </c>
      <c r="G257" s="139">
        <f t="shared" si="17"/>
        <v>0</v>
      </c>
      <c r="H257" s="139">
        <f t="shared" si="18"/>
        <v>0</v>
      </c>
    </row>
    <row r="258" spans="2:10">
      <c r="B258" s="128" t="str">
        <f>$B$47</f>
        <v>Business Administration</v>
      </c>
      <c r="C258" s="139">
        <f t="shared" si="17"/>
        <v>585746.57758313639</v>
      </c>
      <c r="D258" s="139">
        <f t="shared" si="17"/>
        <v>1989009.0487941338</v>
      </c>
      <c r="E258" s="139">
        <f t="shared" si="17"/>
        <v>716796.37666509056</v>
      </c>
      <c r="F258" s="139">
        <f t="shared" si="17"/>
        <v>0</v>
      </c>
      <c r="G258" s="139">
        <f t="shared" si="17"/>
        <v>0</v>
      </c>
      <c r="H258" s="139">
        <f t="shared" si="18"/>
        <v>3291552.0030423608</v>
      </c>
    </row>
    <row r="259" spans="2:10">
      <c r="B259" s="128" t="str">
        <f>$B$48</f>
        <v>Optometry</v>
      </c>
      <c r="C259" s="139">
        <f t="shared" ref="C259:G262" si="19">$H$240*IF($H$25=0,0,C$25/$H$25)*IF(C$52=0,0,C48/C$52)</f>
        <v>0</v>
      </c>
      <c r="D259" s="139">
        <f t="shared" si="19"/>
        <v>0</v>
      </c>
      <c r="E259" s="139">
        <f t="shared" si="19"/>
        <v>0</v>
      </c>
      <c r="F259" s="139">
        <f t="shared" si="19"/>
        <v>0</v>
      </c>
      <c r="G259" s="139">
        <f t="shared" si="19"/>
        <v>0</v>
      </c>
      <c r="H259" s="139">
        <f t="shared" si="18"/>
        <v>0</v>
      </c>
    </row>
    <row r="260" spans="2:10">
      <c r="B260" s="128" t="str">
        <f>$B$49</f>
        <v>Teacher Ed-Practice Teaching</v>
      </c>
      <c r="C260" s="139">
        <f t="shared" si="19"/>
        <v>0</v>
      </c>
      <c r="D260" s="139">
        <f t="shared" si="19"/>
        <v>66748.087538680295</v>
      </c>
      <c r="E260" s="139">
        <f t="shared" si="19"/>
        <v>0</v>
      </c>
      <c r="F260" s="139">
        <f t="shared" si="19"/>
        <v>0</v>
      </c>
      <c r="G260" s="139">
        <f t="shared" si="19"/>
        <v>0</v>
      </c>
      <c r="H260" s="139">
        <f t="shared" si="18"/>
        <v>66748.087538680295</v>
      </c>
    </row>
    <row r="261" spans="2:10">
      <c r="B261" s="128" t="str">
        <f>$B$50</f>
        <v>Technology</v>
      </c>
      <c r="C261" s="139">
        <f t="shared" si="19"/>
        <v>98027.754365589572</v>
      </c>
      <c r="D261" s="139">
        <f t="shared" si="19"/>
        <v>307502.98189989512</v>
      </c>
      <c r="E261" s="139">
        <f t="shared" si="19"/>
        <v>52316.316368104141</v>
      </c>
      <c r="F261" s="139">
        <f t="shared" si="19"/>
        <v>1776.0809385048233</v>
      </c>
      <c r="G261" s="139">
        <f t="shared" si="19"/>
        <v>0</v>
      </c>
      <c r="H261" s="139">
        <f t="shared" si="18"/>
        <v>459623.13357209368</v>
      </c>
    </row>
    <row r="262" spans="2:10">
      <c r="B262" s="128" t="str">
        <f>$B$51</f>
        <v>Nursing</v>
      </c>
      <c r="C262" s="139">
        <f t="shared" si="19"/>
        <v>48676.671228886444</v>
      </c>
      <c r="D262" s="139">
        <f t="shared" si="19"/>
        <v>653137.73288635281</v>
      </c>
      <c r="E262" s="139">
        <f t="shared" si="19"/>
        <v>42654.293975796623</v>
      </c>
      <c r="F262" s="139">
        <f t="shared" si="19"/>
        <v>0</v>
      </c>
      <c r="G262" s="139">
        <f t="shared" si="19"/>
        <v>0</v>
      </c>
      <c r="H262" s="139">
        <f t="shared" si="18"/>
        <v>744468.69809103594</v>
      </c>
    </row>
    <row r="263" spans="2:10">
      <c r="B263" s="131" t="str">
        <f>$B$52</f>
        <v>Totals</v>
      </c>
      <c r="C263" s="136">
        <f>SUM(C243:C262)</f>
        <v>6372121.4040728817</v>
      </c>
      <c r="D263" s="136">
        <f>SUM(D243:D262)</f>
        <v>9332837.9421221856</v>
      </c>
      <c r="E263" s="136">
        <f>SUM(E243:E262)</f>
        <v>2673552.293676313</v>
      </c>
      <c r="F263" s="136">
        <f>SUM(F243:F262)</f>
        <v>227338.36012861738</v>
      </c>
      <c r="G263" s="136">
        <f>SUM(G243:G262)</f>
        <v>0</v>
      </c>
      <c r="H263" s="136">
        <f t="shared" si="18"/>
        <v>18605850</v>
      </c>
      <c r="I263" s="351"/>
    </row>
    <row r="264" spans="2:10">
      <c r="B264" s="401"/>
      <c r="C264" s="401"/>
      <c r="D264" s="401"/>
      <c r="E264" s="401"/>
      <c r="F264" s="401"/>
      <c r="G264" s="401"/>
      <c r="H264" s="402"/>
      <c r="I264" s="352"/>
    </row>
    <row r="265" spans="2:10">
      <c r="B265" s="120" t="s">
        <v>232</v>
      </c>
      <c r="C265" s="121"/>
      <c r="D265" s="121"/>
      <c r="E265" s="121"/>
      <c r="F265" s="121"/>
      <c r="G265" s="121"/>
      <c r="H265" s="122"/>
      <c r="J265" s="360"/>
    </row>
    <row r="266" spans="2:10" ht="45" customHeight="1" thickBot="1">
      <c r="B266" s="382" t="s">
        <v>233</v>
      </c>
      <c r="C266" s="382"/>
      <c r="D266" s="382"/>
      <c r="E266" s="382"/>
      <c r="F266" s="382"/>
      <c r="G266" s="382"/>
      <c r="H266" s="382"/>
    </row>
    <row r="267" spans="2:10" ht="14.4" thickBot="1">
      <c r="B267" s="124" t="s">
        <v>31</v>
      </c>
      <c r="C267" s="125" t="s">
        <v>25</v>
      </c>
      <c r="D267" s="125" t="s">
        <v>26</v>
      </c>
      <c r="E267" s="125" t="s">
        <v>27</v>
      </c>
      <c r="F267" s="125" t="s">
        <v>28</v>
      </c>
      <c r="G267" s="125" t="s">
        <v>29</v>
      </c>
      <c r="H267" s="126" t="s">
        <v>1</v>
      </c>
    </row>
    <row r="268" spans="2:10">
      <c r="B268" s="128" t="str">
        <f>$B$32</f>
        <v>Liberal Arts</v>
      </c>
      <c r="C268" s="136">
        <f t="shared" ref="C268:G283" si="20">C243+C218+C193+C168+C116</f>
        <v>20483239.032660056</v>
      </c>
      <c r="D268" s="136">
        <f t="shared" si="20"/>
        <v>14204355.61932897</v>
      </c>
      <c r="E268" s="136">
        <f t="shared" si="20"/>
        <v>6033392.6610909402</v>
      </c>
      <c r="F268" s="136">
        <f t="shared" si="20"/>
        <v>304209.08487242291</v>
      </c>
      <c r="G268" s="136">
        <f t="shared" si="20"/>
        <v>0</v>
      </c>
      <c r="H268" s="136">
        <f>SUM(C268:G268)</f>
        <v>41025196.397952393</v>
      </c>
    </row>
    <row r="269" spans="2:10">
      <c r="B269" s="128" t="str">
        <f>$B$33</f>
        <v>Science</v>
      </c>
      <c r="C269" s="139">
        <f t="shared" si="20"/>
        <v>8275369.8627416762</v>
      </c>
      <c r="D269" s="139">
        <f t="shared" si="20"/>
        <v>7837733.2031451482</v>
      </c>
      <c r="E269" s="139">
        <f t="shared" si="20"/>
        <v>2523170.2771529811</v>
      </c>
      <c r="F269" s="139">
        <f t="shared" si="20"/>
        <v>0</v>
      </c>
      <c r="G269" s="139">
        <f t="shared" si="20"/>
        <v>0</v>
      </c>
      <c r="H269" s="139">
        <f t="shared" ref="H269:H288" si="21">SUM(C269:G269)</f>
        <v>18636273.343039807</v>
      </c>
    </row>
    <row r="270" spans="2:10">
      <c r="B270" s="128" t="str">
        <f>$B$34</f>
        <v>Fine Arts</v>
      </c>
      <c r="C270" s="139">
        <f t="shared" si="20"/>
        <v>3204421.6030330099</v>
      </c>
      <c r="D270" s="139">
        <f t="shared" si="20"/>
        <v>2052669.3264480364</v>
      </c>
      <c r="E270" s="139">
        <f t="shared" si="20"/>
        <v>565519.21592307824</v>
      </c>
      <c r="F270" s="139">
        <f t="shared" si="20"/>
        <v>0</v>
      </c>
      <c r="G270" s="139">
        <f t="shared" si="20"/>
        <v>0</v>
      </c>
      <c r="H270" s="139">
        <f t="shared" si="21"/>
        <v>5822610.1454041246</v>
      </c>
    </row>
    <row r="271" spans="2:10">
      <c r="B271" s="128" t="str">
        <f>$B$35</f>
        <v>Teacher Education</v>
      </c>
      <c r="C271" s="139">
        <f t="shared" si="20"/>
        <v>1573012.5537859485</v>
      </c>
      <c r="D271" s="139">
        <f t="shared" si="20"/>
        <v>5859876.2434540074</v>
      </c>
      <c r="E271" s="139">
        <f t="shared" si="20"/>
        <v>4633684.8487284714</v>
      </c>
      <c r="F271" s="139">
        <f t="shared" si="20"/>
        <v>1576850.4569006695</v>
      </c>
      <c r="G271" s="139">
        <f t="shared" si="20"/>
        <v>0</v>
      </c>
      <c r="H271" s="139">
        <f t="shared" si="21"/>
        <v>13643424.102869095</v>
      </c>
    </row>
    <row r="272" spans="2:10">
      <c r="B272" s="128" t="str">
        <f>$B$36</f>
        <v>Agriculture</v>
      </c>
      <c r="C272" s="139">
        <f t="shared" si="20"/>
        <v>2297103.4325191583</v>
      </c>
      <c r="D272" s="139">
        <f t="shared" si="20"/>
        <v>6686526.5429202551</v>
      </c>
      <c r="E272" s="139">
        <f t="shared" si="20"/>
        <v>2480354.661279317</v>
      </c>
      <c r="F272" s="139">
        <f t="shared" si="20"/>
        <v>0</v>
      </c>
      <c r="G272" s="139">
        <f t="shared" si="20"/>
        <v>0</v>
      </c>
      <c r="H272" s="139">
        <f t="shared" si="21"/>
        <v>11463984.636718731</v>
      </c>
    </row>
    <row r="273" spans="2:10">
      <c r="B273" s="128" t="str">
        <f>$B$37</f>
        <v>Engineering</v>
      </c>
      <c r="C273" s="139">
        <f t="shared" si="20"/>
        <v>2193978.8225085461</v>
      </c>
      <c r="D273" s="139">
        <f t="shared" si="20"/>
        <v>4316165.2895764122</v>
      </c>
      <c r="E273" s="139">
        <f t="shared" si="20"/>
        <v>1731335.1287121095</v>
      </c>
      <c r="F273" s="139">
        <f t="shared" si="20"/>
        <v>0</v>
      </c>
      <c r="G273" s="139">
        <f t="shared" si="20"/>
        <v>0</v>
      </c>
      <c r="H273" s="139">
        <f t="shared" si="21"/>
        <v>8241479.240797068</v>
      </c>
    </row>
    <row r="274" spans="2:10">
      <c r="B274" s="128" t="str">
        <f>$B$38</f>
        <v>Home Economics</v>
      </c>
      <c r="C274" s="139">
        <f t="shared" si="20"/>
        <v>436451.66415380954</v>
      </c>
      <c r="D274" s="139">
        <f t="shared" si="20"/>
        <v>908257.06445302721</v>
      </c>
      <c r="E274" s="139">
        <f t="shared" si="20"/>
        <v>184031.72446097565</v>
      </c>
      <c r="F274" s="139">
        <f t="shared" si="20"/>
        <v>0</v>
      </c>
      <c r="G274" s="139">
        <f t="shared" si="20"/>
        <v>0</v>
      </c>
      <c r="H274" s="139">
        <f t="shared" si="21"/>
        <v>1528740.4530678126</v>
      </c>
    </row>
    <row r="275" spans="2:10">
      <c r="B275" s="128" t="str">
        <f>$B$39</f>
        <v>Law</v>
      </c>
      <c r="C275" s="139">
        <f t="shared" si="20"/>
        <v>0</v>
      </c>
      <c r="D275" s="139">
        <f t="shared" si="20"/>
        <v>0</v>
      </c>
      <c r="E275" s="139">
        <f t="shared" si="20"/>
        <v>0</v>
      </c>
      <c r="F275" s="139">
        <f t="shared" si="20"/>
        <v>0</v>
      </c>
      <c r="G275" s="139">
        <f t="shared" si="20"/>
        <v>0</v>
      </c>
      <c r="H275" s="139">
        <f t="shared" si="21"/>
        <v>0</v>
      </c>
    </row>
    <row r="276" spans="2:10">
      <c r="B276" s="128" t="str">
        <f>$B$40</f>
        <v>Social Service</v>
      </c>
      <c r="C276" s="139">
        <f t="shared" si="20"/>
        <v>231876.15850690816</v>
      </c>
      <c r="D276" s="139">
        <f t="shared" si="20"/>
        <v>2101354.3197937561</v>
      </c>
      <c r="E276" s="139">
        <f t="shared" si="20"/>
        <v>1692613.5925292054</v>
      </c>
      <c r="F276" s="139">
        <f t="shared" si="20"/>
        <v>0</v>
      </c>
      <c r="G276" s="139">
        <f t="shared" si="20"/>
        <v>0</v>
      </c>
      <c r="H276" s="139">
        <f t="shared" si="21"/>
        <v>4025844.0708298692</v>
      </c>
    </row>
    <row r="277" spans="2:10">
      <c r="B277" s="128" t="str">
        <f>$B$41</f>
        <v>Library Science</v>
      </c>
      <c r="C277" s="139">
        <f t="shared" si="20"/>
        <v>0</v>
      </c>
      <c r="D277" s="139">
        <f t="shared" si="20"/>
        <v>0</v>
      </c>
      <c r="E277" s="139">
        <f t="shared" si="20"/>
        <v>0</v>
      </c>
      <c r="F277" s="139">
        <f t="shared" si="20"/>
        <v>0</v>
      </c>
      <c r="G277" s="139">
        <f t="shared" si="20"/>
        <v>0</v>
      </c>
      <c r="H277" s="139">
        <f t="shared" si="21"/>
        <v>0</v>
      </c>
    </row>
    <row r="278" spans="2:10">
      <c r="B278" s="128" t="str">
        <f>$B$42</f>
        <v>Veterinary Science</v>
      </c>
      <c r="C278" s="139">
        <f t="shared" si="20"/>
        <v>0</v>
      </c>
      <c r="D278" s="139">
        <f t="shared" si="20"/>
        <v>0</v>
      </c>
      <c r="E278" s="139">
        <f t="shared" si="20"/>
        <v>0</v>
      </c>
      <c r="F278" s="139">
        <f t="shared" si="20"/>
        <v>0</v>
      </c>
      <c r="G278" s="139">
        <f t="shared" si="20"/>
        <v>0</v>
      </c>
      <c r="H278" s="139">
        <f t="shared" si="21"/>
        <v>0</v>
      </c>
    </row>
    <row r="279" spans="2:10">
      <c r="B279" s="128" t="str">
        <f>$B$43</f>
        <v>Vocational Training</v>
      </c>
      <c r="C279" s="139">
        <f t="shared" si="20"/>
        <v>0</v>
      </c>
      <c r="D279" s="139">
        <f t="shared" si="20"/>
        <v>0</v>
      </c>
      <c r="E279" s="139">
        <f t="shared" si="20"/>
        <v>0</v>
      </c>
      <c r="F279" s="139">
        <f t="shared" si="20"/>
        <v>0</v>
      </c>
      <c r="G279" s="139">
        <f t="shared" si="20"/>
        <v>0</v>
      </c>
      <c r="H279" s="139">
        <f t="shared" si="21"/>
        <v>0</v>
      </c>
    </row>
    <row r="280" spans="2:10">
      <c r="B280" s="128" t="str">
        <f>$B$44</f>
        <v>Physical Training</v>
      </c>
      <c r="C280" s="139">
        <f t="shared" si="20"/>
        <v>0</v>
      </c>
      <c r="D280" s="139">
        <f t="shared" si="20"/>
        <v>0</v>
      </c>
      <c r="E280" s="139">
        <f t="shared" si="20"/>
        <v>0</v>
      </c>
      <c r="F280" s="139">
        <f t="shared" si="20"/>
        <v>0</v>
      </c>
      <c r="G280" s="139">
        <f t="shared" si="20"/>
        <v>0</v>
      </c>
      <c r="H280" s="139">
        <f t="shared" si="21"/>
        <v>0</v>
      </c>
    </row>
    <row r="281" spans="2:10">
      <c r="B281" s="128" t="str">
        <f>$B$45</f>
        <v>Health Services</v>
      </c>
      <c r="C281" s="139">
        <f t="shared" si="20"/>
        <v>718348.4201432995</v>
      </c>
      <c r="D281" s="139">
        <f t="shared" si="20"/>
        <v>752496.30713375588</v>
      </c>
      <c r="E281" s="139">
        <f t="shared" si="20"/>
        <v>874619.61576283048</v>
      </c>
      <c r="F281" s="139">
        <f t="shared" si="20"/>
        <v>0</v>
      </c>
      <c r="G281" s="139">
        <f t="shared" si="20"/>
        <v>0</v>
      </c>
      <c r="H281" s="139">
        <f t="shared" si="21"/>
        <v>2345464.3430398861</v>
      </c>
    </row>
    <row r="282" spans="2:10">
      <c r="B282" s="128" t="str">
        <f>$B$46</f>
        <v>Pharmacy</v>
      </c>
      <c r="C282" s="139">
        <f t="shared" si="20"/>
        <v>0</v>
      </c>
      <c r="D282" s="139">
        <f t="shared" si="20"/>
        <v>0</v>
      </c>
      <c r="E282" s="139">
        <f t="shared" si="20"/>
        <v>0</v>
      </c>
      <c r="F282" s="139">
        <f t="shared" si="20"/>
        <v>0</v>
      </c>
      <c r="G282" s="139">
        <f t="shared" si="20"/>
        <v>0</v>
      </c>
      <c r="H282" s="139">
        <f t="shared" si="21"/>
        <v>0</v>
      </c>
    </row>
    <row r="283" spans="2:10">
      <c r="B283" s="128" t="str">
        <f>$B$47</f>
        <v>Business Administration</v>
      </c>
      <c r="C283" s="139">
        <f t="shared" si="20"/>
        <v>4544628.2220151983</v>
      </c>
      <c r="D283" s="139">
        <f t="shared" si="20"/>
        <v>13776833.238320332</v>
      </c>
      <c r="E283" s="139">
        <f t="shared" si="20"/>
        <v>7840684.1305501517</v>
      </c>
      <c r="F283" s="139">
        <f t="shared" si="20"/>
        <v>0</v>
      </c>
      <c r="G283" s="139">
        <f t="shared" si="20"/>
        <v>0</v>
      </c>
      <c r="H283" s="139">
        <f t="shared" si="21"/>
        <v>26162145.590885684</v>
      </c>
    </row>
    <row r="284" spans="2:10">
      <c r="B284" s="128" t="str">
        <f>$B$48</f>
        <v>Optometry</v>
      </c>
      <c r="C284" s="139">
        <f t="shared" ref="C284:G287" si="22">C259+C234+C209+C184+C132</f>
        <v>0</v>
      </c>
      <c r="D284" s="139">
        <f t="shared" si="22"/>
        <v>0</v>
      </c>
      <c r="E284" s="139">
        <f t="shared" si="22"/>
        <v>0</v>
      </c>
      <c r="F284" s="139">
        <f t="shared" si="22"/>
        <v>0</v>
      </c>
      <c r="G284" s="139">
        <f t="shared" si="22"/>
        <v>0</v>
      </c>
      <c r="H284" s="139">
        <f t="shared" si="21"/>
        <v>0</v>
      </c>
    </row>
    <row r="285" spans="2:10">
      <c r="B285" s="128" t="str">
        <f>$B$49</f>
        <v>Teacher Ed-Practice Teaching</v>
      </c>
      <c r="C285" s="139">
        <f t="shared" si="22"/>
        <v>0</v>
      </c>
      <c r="D285" s="139">
        <f t="shared" si="22"/>
        <v>401214.1292240154</v>
      </c>
      <c r="E285" s="139">
        <f t="shared" si="22"/>
        <v>0</v>
      </c>
      <c r="F285" s="139">
        <f t="shared" si="22"/>
        <v>0</v>
      </c>
      <c r="G285" s="139">
        <f t="shared" si="22"/>
        <v>0</v>
      </c>
      <c r="H285" s="139">
        <f t="shared" si="21"/>
        <v>401214.1292240154</v>
      </c>
    </row>
    <row r="286" spans="2:10">
      <c r="B286" s="128" t="str">
        <f>$B$50</f>
        <v>Technology</v>
      </c>
      <c r="C286" s="139">
        <f t="shared" si="22"/>
        <v>1284250.3326181655</v>
      </c>
      <c r="D286" s="139">
        <f t="shared" si="22"/>
        <v>2771974.0384112136</v>
      </c>
      <c r="E286" s="139">
        <f t="shared" si="22"/>
        <v>538617.90406061802</v>
      </c>
      <c r="F286" s="139">
        <f t="shared" si="22"/>
        <v>41112.83070997562</v>
      </c>
      <c r="G286" s="139">
        <f t="shared" si="22"/>
        <v>0</v>
      </c>
      <c r="H286" s="139">
        <f t="shared" si="21"/>
        <v>4635955.1057999721</v>
      </c>
    </row>
    <row r="287" spans="2:10">
      <c r="B287" s="128" t="str">
        <f>$B$51</f>
        <v>Nursing</v>
      </c>
      <c r="C287" s="139">
        <f t="shared" si="22"/>
        <v>571038.58577476756</v>
      </c>
      <c r="D287" s="139">
        <f t="shared" si="22"/>
        <v>4585128.0247988133</v>
      </c>
      <c r="E287" s="139">
        <f t="shared" si="22"/>
        <v>879803.87937393738</v>
      </c>
      <c r="F287" s="139">
        <f t="shared" si="22"/>
        <v>0</v>
      </c>
      <c r="G287" s="139">
        <f t="shared" si="22"/>
        <v>0</v>
      </c>
      <c r="H287" s="139">
        <f t="shared" si="21"/>
        <v>6035970.4899475183</v>
      </c>
    </row>
    <row r="288" spans="2:10">
      <c r="B288" s="131" t="str">
        <f>$B$52</f>
        <v>Totals</v>
      </c>
      <c r="C288" s="136">
        <f>SUM(C268:C287)</f>
        <v>45813718.690460533</v>
      </c>
      <c r="D288" s="136">
        <f>SUM(D268:D287)</f>
        <v>66254583.347007737</v>
      </c>
      <c r="E288" s="136">
        <f>SUM(E268:E287)</f>
        <v>29977827.639624611</v>
      </c>
      <c r="F288" s="136">
        <f>SUM(F268:F287)</f>
        <v>1922172.3724830681</v>
      </c>
      <c r="G288" s="136">
        <f>SUM(G268:G287)</f>
        <v>0</v>
      </c>
      <c r="H288" s="136">
        <f t="shared" si="21"/>
        <v>143968302.04957595</v>
      </c>
      <c r="I288" s="353"/>
      <c r="J288" s="140"/>
    </row>
    <row r="289" spans="2:10">
      <c r="H289" s="140"/>
    </row>
    <row r="290" spans="2:10">
      <c r="B290" s="120" t="s">
        <v>222</v>
      </c>
      <c r="C290" s="121"/>
      <c r="D290" s="121"/>
      <c r="E290" s="121"/>
      <c r="F290" s="121"/>
      <c r="G290" s="121"/>
      <c r="H290" s="122"/>
      <c r="J290" s="360"/>
    </row>
    <row r="291" spans="2:10" ht="30" customHeight="1" thickBot="1">
      <c r="B291" s="382" t="s">
        <v>234</v>
      </c>
      <c r="C291" s="382"/>
      <c r="D291" s="382"/>
      <c r="E291" s="382"/>
      <c r="F291" s="382"/>
      <c r="G291" s="382"/>
      <c r="H291" s="382"/>
    </row>
    <row r="292" spans="2:10" ht="14.4" thickBot="1">
      <c r="B292" s="124" t="s">
        <v>31</v>
      </c>
      <c r="C292" s="125" t="s">
        <v>25</v>
      </c>
      <c r="D292" s="125" t="s">
        <v>26</v>
      </c>
      <c r="E292" s="125" t="s">
        <v>27</v>
      </c>
      <c r="F292" s="125" t="s">
        <v>28</v>
      </c>
      <c r="G292" s="125" t="s">
        <v>29</v>
      </c>
      <c r="H292" s="126" t="s">
        <v>1</v>
      </c>
    </row>
    <row r="293" spans="2:10">
      <c r="B293" s="128" t="str">
        <f>$B$32</f>
        <v>Liberal Arts</v>
      </c>
      <c r="C293" s="134">
        <f t="shared" ref="C293:H308" si="23">IF(C32=0,0,C268/C32)</f>
        <v>282.34828981143073</v>
      </c>
      <c r="D293" s="134">
        <f t="shared" si="23"/>
        <v>449.16378760842935</v>
      </c>
      <c r="E293" s="134">
        <f t="shared" si="23"/>
        <v>807.79122520965859</v>
      </c>
      <c r="F293" s="134">
        <f t="shared" si="23"/>
        <v>1179.1049801256702</v>
      </c>
      <c r="G293" s="135">
        <f t="shared" si="23"/>
        <v>0</v>
      </c>
      <c r="H293" s="136">
        <f t="shared" si="23"/>
        <v>366.63356835261351</v>
      </c>
    </row>
    <row r="294" spans="2:10">
      <c r="B294" s="128" t="str">
        <f>$B$33</f>
        <v>Science</v>
      </c>
      <c r="C294" s="137">
        <f t="shared" si="23"/>
        <v>241.99818290857633</v>
      </c>
      <c r="D294" s="137">
        <f t="shared" si="23"/>
        <v>552.03079329096693</v>
      </c>
      <c r="E294" s="137">
        <f t="shared" si="23"/>
        <v>1246.6256310044373</v>
      </c>
      <c r="F294" s="137">
        <f t="shared" si="23"/>
        <v>0</v>
      </c>
      <c r="G294" s="138">
        <f t="shared" si="23"/>
        <v>0</v>
      </c>
      <c r="H294" s="139">
        <f t="shared" si="23"/>
        <v>369.63531562219458</v>
      </c>
    </row>
    <row r="295" spans="2:10">
      <c r="B295" s="128" t="str">
        <f>$B$34</f>
        <v>Fine Arts</v>
      </c>
      <c r="C295" s="137">
        <f t="shared" si="23"/>
        <v>387.24128133329424</v>
      </c>
      <c r="D295" s="137">
        <f t="shared" si="23"/>
        <v>859.21696377063051</v>
      </c>
      <c r="E295" s="137">
        <f t="shared" si="23"/>
        <v>2226.4536059963712</v>
      </c>
      <c r="F295" s="137">
        <f t="shared" si="23"/>
        <v>0</v>
      </c>
      <c r="G295" s="138">
        <f t="shared" si="23"/>
        <v>0</v>
      </c>
      <c r="H295" s="139">
        <f t="shared" si="23"/>
        <v>533.30373194762092</v>
      </c>
    </row>
    <row r="296" spans="2:10">
      <c r="B296" s="128" t="str">
        <f>$B$35</f>
        <v>Teacher Education</v>
      </c>
      <c r="C296" s="137">
        <f t="shared" si="23"/>
        <v>285.6387422890773</v>
      </c>
      <c r="D296" s="137">
        <f t="shared" si="23"/>
        <v>433.96846948485575</v>
      </c>
      <c r="E296" s="137">
        <f t="shared" si="23"/>
        <v>733.75848752628212</v>
      </c>
      <c r="F296" s="137">
        <f t="shared" si="23"/>
        <v>654.56639970970093</v>
      </c>
      <c r="G296" s="138">
        <f t="shared" si="23"/>
        <v>0</v>
      </c>
      <c r="H296" s="139">
        <f t="shared" si="23"/>
        <v>491.93856287838378</v>
      </c>
    </row>
    <row r="297" spans="2:10">
      <c r="B297" s="128" t="str">
        <f>$B$36</f>
        <v>Agriculture</v>
      </c>
      <c r="C297" s="137">
        <f t="shared" si="23"/>
        <v>214.82310226495449</v>
      </c>
      <c r="D297" s="137">
        <f t="shared" si="23"/>
        <v>475.43561880832294</v>
      </c>
      <c r="E297" s="137">
        <f t="shared" si="23"/>
        <v>1153.6533308275893</v>
      </c>
      <c r="F297" s="137">
        <f t="shared" si="23"/>
        <v>0</v>
      </c>
      <c r="G297" s="138">
        <f t="shared" si="23"/>
        <v>0</v>
      </c>
      <c r="H297" s="139">
        <f t="shared" si="23"/>
        <v>426.05956207376266</v>
      </c>
    </row>
    <row r="298" spans="2:10">
      <c r="B298" s="128" t="str">
        <f>$B$37</f>
        <v>Engineering</v>
      </c>
      <c r="C298" s="137">
        <f t="shared" si="23"/>
        <v>354.32474523716832</v>
      </c>
      <c r="D298" s="137">
        <f t="shared" si="23"/>
        <v>611.52809430099353</v>
      </c>
      <c r="E298" s="137">
        <f t="shared" si="23"/>
        <v>1364.3302826730571</v>
      </c>
      <c r="F298" s="137">
        <f t="shared" si="23"/>
        <v>0</v>
      </c>
      <c r="G298" s="138">
        <f t="shared" si="23"/>
        <v>0</v>
      </c>
      <c r="H298" s="139">
        <f t="shared" si="23"/>
        <v>567.63408229196693</v>
      </c>
    </row>
    <row r="299" spans="2:10">
      <c r="B299" s="128" t="str">
        <f>$B$38</f>
        <v>Home Economics</v>
      </c>
      <c r="C299" s="137">
        <f t="shared" si="23"/>
        <v>243.28409373122048</v>
      </c>
      <c r="D299" s="137">
        <f t="shared" si="23"/>
        <v>408.572678566364</v>
      </c>
      <c r="E299" s="137">
        <f t="shared" si="23"/>
        <v>514.05509625970853</v>
      </c>
      <c r="F299" s="137">
        <f t="shared" si="23"/>
        <v>0</v>
      </c>
      <c r="G299" s="138">
        <f t="shared" si="23"/>
        <v>0</v>
      </c>
      <c r="H299" s="139">
        <f t="shared" si="23"/>
        <v>349.42638927264289</v>
      </c>
    </row>
    <row r="300" spans="2:10">
      <c r="B300" s="128" t="str">
        <f>$B$39</f>
        <v>Law</v>
      </c>
      <c r="C300" s="137">
        <f t="shared" si="23"/>
        <v>0</v>
      </c>
      <c r="D300" s="137">
        <f t="shared" si="23"/>
        <v>0</v>
      </c>
      <c r="E300" s="137">
        <f t="shared" si="23"/>
        <v>0</v>
      </c>
      <c r="F300" s="137">
        <f t="shared" si="23"/>
        <v>0</v>
      </c>
      <c r="G300" s="138">
        <f t="shared" si="23"/>
        <v>0</v>
      </c>
      <c r="H300" s="139">
        <f t="shared" si="23"/>
        <v>0</v>
      </c>
    </row>
    <row r="301" spans="2:10">
      <c r="B301" s="128" t="str">
        <f>$B$40</f>
        <v>Social Service</v>
      </c>
      <c r="C301" s="137">
        <f t="shared" si="23"/>
        <v>361.17781698895351</v>
      </c>
      <c r="D301" s="137">
        <f t="shared" si="23"/>
        <v>525.86444439283184</v>
      </c>
      <c r="E301" s="137">
        <f t="shared" si="23"/>
        <v>594.5253222793134</v>
      </c>
      <c r="F301" s="137">
        <f t="shared" si="23"/>
        <v>0</v>
      </c>
      <c r="G301" s="138">
        <f t="shared" si="23"/>
        <v>0</v>
      </c>
      <c r="H301" s="139">
        <f t="shared" si="23"/>
        <v>537.85491928254771</v>
      </c>
    </row>
    <row r="302" spans="2:10">
      <c r="B302" s="128" t="str">
        <f>$B$41</f>
        <v>Library Science</v>
      </c>
      <c r="C302" s="137">
        <f t="shared" si="23"/>
        <v>0</v>
      </c>
      <c r="D302" s="137">
        <f t="shared" si="23"/>
        <v>0</v>
      </c>
      <c r="E302" s="137">
        <f t="shared" si="23"/>
        <v>0</v>
      </c>
      <c r="F302" s="137">
        <f t="shared" si="23"/>
        <v>0</v>
      </c>
      <c r="G302" s="138">
        <f t="shared" si="23"/>
        <v>0</v>
      </c>
      <c r="H302" s="139">
        <f t="shared" si="23"/>
        <v>0</v>
      </c>
    </row>
    <row r="303" spans="2:10">
      <c r="B303" s="128" t="str">
        <f>$B$42</f>
        <v>Veterinary Science</v>
      </c>
      <c r="C303" s="137">
        <f t="shared" si="23"/>
        <v>0</v>
      </c>
      <c r="D303" s="137">
        <f t="shared" si="23"/>
        <v>0</v>
      </c>
      <c r="E303" s="137">
        <f t="shared" si="23"/>
        <v>0</v>
      </c>
      <c r="F303" s="137">
        <f t="shared" si="23"/>
        <v>0</v>
      </c>
      <c r="G303" s="138">
        <f t="shared" si="23"/>
        <v>0</v>
      </c>
      <c r="H303" s="139">
        <f t="shared" si="23"/>
        <v>0</v>
      </c>
    </row>
    <row r="304" spans="2:10">
      <c r="B304" s="128" t="str">
        <f>$B$43</f>
        <v>Vocational Training</v>
      </c>
      <c r="C304" s="137">
        <f t="shared" si="23"/>
        <v>0</v>
      </c>
      <c r="D304" s="137">
        <f t="shared" si="23"/>
        <v>0</v>
      </c>
      <c r="E304" s="137">
        <f t="shared" si="23"/>
        <v>0</v>
      </c>
      <c r="F304" s="137">
        <f t="shared" si="23"/>
        <v>0</v>
      </c>
      <c r="G304" s="138">
        <f t="shared" si="23"/>
        <v>0</v>
      </c>
      <c r="H304" s="139">
        <f t="shared" si="23"/>
        <v>0</v>
      </c>
    </row>
    <row r="305" spans="2:10">
      <c r="B305" s="128" t="str">
        <f>$B$44</f>
        <v>Physical Training</v>
      </c>
      <c r="C305" s="137">
        <f t="shared" si="23"/>
        <v>0</v>
      </c>
      <c r="D305" s="137">
        <f t="shared" si="23"/>
        <v>0</v>
      </c>
      <c r="E305" s="137">
        <f t="shared" si="23"/>
        <v>0</v>
      </c>
      <c r="F305" s="137">
        <f t="shared" si="23"/>
        <v>0</v>
      </c>
      <c r="G305" s="138">
        <f t="shared" si="23"/>
        <v>0</v>
      </c>
      <c r="H305" s="139">
        <f t="shared" si="23"/>
        <v>0</v>
      </c>
    </row>
    <row r="306" spans="2:10">
      <c r="B306" s="128" t="str">
        <f>$B$45</f>
        <v>Health Services</v>
      </c>
      <c r="C306" s="137">
        <f t="shared" si="23"/>
        <v>310.3016933664361</v>
      </c>
      <c r="D306" s="137">
        <f t="shared" si="23"/>
        <v>615.28725031378235</v>
      </c>
      <c r="E306" s="137">
        <f t="shared" si="23"/>
        <v>861.69420272200045</v>
      </c>
      <c r="F306" s="137">
        <f t="shared" si="23"/>
        <v>0</v>
      </c>
      <c r="G306" s="138">
        <f t="shared" si="23"/>
        <v>0</v>
      </c>
      <c r="H306" s="139">
        <f t="shared" si="23"/>
        <v>515.14701142980152</v>
      </c>
    </row>
    <row r="307" spans="2:10">
      <c r="B307" s="128" t="str">
        <f>$B$46</f>
        <v>Pharmacy</v>
      </c>
      <c r="C307" s="137">
        <f t="shared" si="23"/>
        <v>0</v>
      </c>
      <c r="D307" s="137">
        <f t="shared" si="23"/>
        <v>0</v>
      </c>
      <c r="E307" s="137">
        <f t="shared" si="23"/>
        <v>0</v>
      </c>
      <c r="F307" s="137">
        <f t="shared" si="23"/>
        <v>0</v>
      </c>
      <c r="G307" s="138">
        <f t="shared" si="23"/>
        <v>0</v>
      </c>
      <c r="H307" s="139">
        <f t="shared" si="23"/>
        <v>0</v>
      </c>
    </row>
    <row r="308" spans="2:10">
      <c r="B308" s="128" t="str">
        <f>$B$47</f>
        <v>Business Administration</v>
      </c>
      <c r="C308" s="137">
        <f t="shared" si="23"/>
        <v>307.7973736549406</v>
      </c>
      <c r="D308" s="137">
        <f t="shared" si="23"/>
        <v>484.6219656085666</v>
      </c>
      <c r="E308" s="137">
        <f t="shared" si="23"/>
        <v>859.25305540275633</v>
      </c>
      <c r="F308" s="137">
        <f t="shared" si="23"/>
        <v>0</v>
      </c>
      <c r="G308" s="138">
        <f t="shared" si="23"/>
        <v>0</v>
      </c>
      <c r="H308" s="139">
        <f t="shared" si="23"/>
        <v>500.06012444829094</v>
      </c>
    </row>
    <row r="309" spans="2:10">
      <c r="B309" s="128" t="str">
        <f>$B$48</f>
        <v>Optometry</v>
      </c>
      <c r="C309" s="137">
        <f t="shared" ref="C309:H313" si="24">IF(C48=0,0,C284/C48)</f>
        <v>0</v>
      </c>
      <c r="D309" s="137">
        <f t="shared" si="24"/>
        <v>0</v>
      </c>
      <c r="E309" s="137">
        <f t="shared" si="24"/>
        <v>0</v>
      </c>
      <c r="F309" s="137">
        <f t="shared" si="24"/>
        <v>0</v>
      </c>
      <c r="G309" s="138">
        <f t="shared" si="24"/>
        <v>0</v>
      </c>
      <c r="H309" s="139">
        <f t="shared" si="24"/>
        <v>0</v>
      </c>
    </row>
    <row r="310" spans="2:10">
      <c r="B310" s="128" t="str">
        <f>$B$49</f>
        <v>Teacher Ed-Practice Teaching</v>
      </c>
      <c r="C310" s="137">
        <f t="shared" si="24"/>
        <v>0</v>
      </c>
      <c r="D310" s="137">
        <f t="shared" si="24"/>
        <v>420.55988388261574</v>
      </c>
      <c r="E310" s="137">
        <f t="shared" si="24"/>
        <v>0</v>
      </c>
      <c r="F310" s="137">
        <f t="shared" si="24"/>
        <v>0</v>
      </c>
      <c r="G310" s="138">
        <f t="shared" si="24"/>
        <v>0</v>
      </c>
      <c r="H310" s="139">
        <f t="shared" si="24"/>
        <v>420.55988388261574</v>
      </c>
    </row>
    <row r="311" spans="2:10">
      <c r="B311" s="128" t="str">
        <f>$B$50</f>
        <v>Technology</v>
      </c>
      <c r="C311" s="137">
        <f t="shared" si="24"/>
        <v>519.72898932341786</v>
      </c>
      <c r="D311" s="137">
        <f t="shared" si="24"/>
        <v>630.7108164758165</v>
      </c>
      <c r="E311" s="137">
        <f t="shared" si="24"/>
        <v>808.73559168260965</v>
      </c>
      <c r="F311" s="137">
        <f t="shared" si="24"/>
        <v>1957.7538433321724</v>
      </c>
      <c r="G311" s="138">
        <f t="shared" si="24"/>
        <v>0</v>
      </c>
      <c r="H311" s="139">
        <f t="shared" si="24"/>
        <v>613.78989882165661</v>
      </c>
    </row>
    <row r="312" spans="2:10">
      <c r="B312" s="128" t="str">
        <f>$B$51</f>
        <v>Nursing</v>
      </c>
      <c r="C312" s="137">
        <f t="shared" si="24"/>
        <v>465.39412043583337</v>
      </c>
      <c r="D312" s="137">
        <f t="shared" si="24"/>
        <v>491.17600694149041</v>
      </c>
      <c r="E312" s="137">
        <f t="shared" si="24"/>
        <v>1620.2649712227208</v>
      </c>
      <c r="F312" s="137">
        <f t="shared" si="24"/>
        <v>0</v>
      </c>
      <c r="G312" s="138">
        <f t="shared" si="24"/>
        <v>0</v>
      </c>
      <c r="H312" s="139">
        <f t="shared" si="24"/>
        <v>543.53628905425649</v>
      </c>
    </row>
    <row r="313" spans="2:10">
      <c r="B313" s="131" t="str">
        <f>$B$52</f>
        <v>Totals</v>
      </c>
      <c r="C313" s="136">
        <f t="shared" si="24"/>
        <v>285.22514640157721</v>
      </c>
      <c r="D313" s="136">
        <f t="shared" si="24"/>
        <v>496.69827833426598</v>
      </c>
      <c r="E313" s="136">
        <f t="shared" si="24"/>
        <v>880.7941131078187</v>
      </c>
      <c r="F313" s="136">
        <f t="shared" si="24"/>
        <v>715.09388857256999</v>
      </c>
      <c r="G313" s="136">
        <f t="shared" si="24"/>
        <v>0</v>
      </c>
      <c r="H313" s="136">
        <f t="shared" si="24"/>
        <v>435.29673833382503</v>
      </c>
      <c r="I313" s="351"/>
    </row>
    <row r="315" spans="2:10">
      <c r="B315" s="120" t="s">
        <v>37</v>
      </c>
      <c r="C315" s="121"/>
      <c r="D315" s="121"/>
      <c r="E315" s="121"/>
      <c r="F315" s="121"/>
      <c r="G315" s="121"/>
      <c r="H315" s="122"/>
      <c r="J315" s="360"/>
    </row>
    <row r="316" spans="2:10" ht="55.5" customHeight="1" thickBot="1">
      <c r="B316" s="382" t="s">
        <v>235</v>
      </c>
      <c r="C316" s="382"/>
      <c r="D316" s="382"/>
      <c r="E316" s="382"/>
      <c r="F316" s="382"/>
      <c r="G316" s="382"/>
      <c r="H316" s="382"/>
    </row>
    <row r="317" spans="2:10" ht="14.4" thickBot="1">
      <c r="B317" s="124" t="s">
        <v>31</v>
      </c>
      <c r="C317" s="125" t="s">
        <v>25</v>
      </c>
      <c r="D317" s="125" t="s">
        <v>26</v>
      </c>
      <c r="E317" s="125" t="s">
        <v>27</v>
      </c>
      <c r="F317" s="125" t="s">
        <v>28</v>
      </c>
      <c r="G317" s="125" t="s">
        <v>29</v>
      </c>
      <c r="H317" s="126" t="s">
        <v>1</v>
      </c>
    </row>
    <row r="318" spans="2:10">
      <c r="B318" s="128" t="str">
        <f>$B$32</f>
        <v>Liberal Arts</v>
      </c>
      <c r="C318" s="129">
        <f t="shared" ref="C318:H318" si="25">IF($C$293=0,"",C293/$C$293)</f>
        <v>1</v>
      </c>
      <c r="D318" s="129">
        <f t="shared" si="25"/>
        <v>1.5908146208656269</v>
      </c>
      <c r="E318" s="129">
        <f t="shared" si="25"/>
        <v>2.8609743864542279</v>
      </c>
      <c r="F318" s="129">
        <f t="shared" si="25"/>
        <v>4.1760655993813449</v>
      </c>
      <c r="G318" s="129">
        <f t="shared" si="25"/>
        <v>0</v>
      </c>
      <c r="H318" s="129">
        <f t="shared" si="25"/>
        <v>1.2985152791167023</v>
      </c>
    </row>
    <row r="319" spans="2:10">
      <c r="B319" s="128" t="str">
        <f>$B$33</f>
        <v>Science</v>
      </c>
      <c r="C319" s="129">
        <f t="shared" ref="C319:H334" si="26">IF($C$293=0,"",C294/$C$293)</f>
        <v>0.85709101716251712</v>
      </c>
      <c r="D319" s="129">
        <f t="shared" si="26"/>
        <v>1.9551412677570899</v>
      </c>
      <c r="E319" s="129">
        <f t="shared" si="26"/>
        <v>4.4152051773963619</v>
      </c>
      <c r="F319" s="129">
        <f t="shared" si="26"/>
        <v>0</v>
      </c>
      <c r="G319" s="129">
        <f t="shared" si="26"/>
        <v>0</v>
      </c>
      <c r="H319" s="129">
        <f t="shared" si="26"/>
        <v>1.3091466424997984</v>
      </c>
    </row>
    <row r="320" spans="2:10">
      <c r="B320" s="128" t="str">
        <f>$B$34</f>
        <v>Fine Arts</v>
      </c>
      <c r="C320" s="129">
        <f t="shared" si="26"/>
        <v>1.3715021316116962</v>
      </c>
      <c r="D320" s="129">
        <f t="shared" si="26"/>
        <v>3.0431102109542354</v>
      </c>
      <c r="E320" s="129">
        <f t="shared" si="26"/>
        <v>7.8854864234641955</v>
      </c>
      <c r="F320" s="129">
        <f t="shared" si="26"/>
        <v>0</v>
      </c>
      <c r="G320" s="129">
        <f t="shared" si="26"/>
        <v>0</v>
      </c>
      <c r="H320" s="129">
        <f t="shared" si="26"/>
        <v>1.8888151662040999</v>
      </c>
    </row>
    <row r="321" spans="2:8">
      <c r="B321" s="128" t="str">
        <f>$B$35</f>
        <v>Teacher Education</v>
      </c>
      <c r="C321" s="129">
        <f t="shared" si="26"/>
        <v>1.011653877839473</v>
      </c>
      <c r="D321" s="129">
        <f t="shared" si="26"/>
        <v>1.5369969826085581</v>
      </c>
      <c r="E321" s="129">
        <f t="shared" si="26"/>
        <v>2.5987707877257922</v>
      </c>
      <c r="F321" s="129">
        <f t="shared" si="26"/>
        <v>2.3182941895871227</v>
      </c>
      <c r="G321" s="129">
        <f t="shared" si="26"/>
        <v>0</v>
      </c>
      <c r="H321" s="129">
        <f t="shared" si="26"/>
        <v>1.7423111123036379</v>
      </c>
    </row>
    <row r="322" spans="2:8">
      <c r="B322" s="128" t="str">
        <f>$B$36</f>
        <v>Agriculture</v>
      </c>
      <c r="C322" s="129">
        <f t="shared" si="26"/>
        <v>0.76084435435548892</v>
      </c>
      <c r="D322" s="129">
        <f t="shared" si="26"/>
        <v>1.6838622225261135</v>
      </c>
      <c r="E322" s="129">
        <f t="shared" si="26"/>
        <v>4.0859228564765484</v>
      </c>
      <c r="F322" s="129">
        <f t="shared" si="26"/>
        <v>0</v>
      </c>
      <c r="G322" s="129">
        <f t="shared" si="26"/>
        <v>0</v>
      </c>
      <c r="H322" s="129">
        <f t="shared" si="26"/>
        <v>1.508985807416475</v>
      </c>
    </row>
    <row r="323" spans="2:8">
      <c r="B323" s="128" t="str">
        <f>$B$37</f>
        <v>Engineering</v>
      </c>
      <c r="C323" s="129">
        <f t="shared" si="26"/>
        <v>1.2549208124257023</v>
      </c>
      <c r="D323" s="129">
        <f t="shared" si="26"/>
        <v>2.1658643468653875</v>
      </c>
      <c r="E323" s="129">
        <f t="shared" si="26"/>
        <v>4.8320826861895974</v>
      </c>
      <c r="F323" s="129">
        <f t="shared" si="26"/>
        <v>0</v>
      </c>
      <c r="G323" s="129">
        <f t="shared" si="26"/>
        <v>0</v>
      </c>
      <c r="H323" s="129">
        <f t="shared" si="26"/>
        <v>2.0104038266747333</v>
      </c>
    </row>
    <row r="324" spans="2:8">
      <c r="B324" s="128" t="str">
        <f>$B$38</f>
        <v>Home Economics</v>
      </c>
      <c r="C324" s="129">
        <f t="shared" si="26"/>
        <v>0.86164535968572831</v>
      </c>
      <c r="D324" s="129">
        <f t="shared" si="26"/>
        <v>1.447052074723858</v>
      </c>
      <c r="E324" s="129">
        <f t="shared" si="26"/>
        <v>1.8206417917495645</v>
      </c>
      <c r="F324" s="129">
        <f t="shared" si="26"/>
        <v>0</v>
      </c>
      <c r="G324" s="129">
        <f t="shared" si="26"/>
        <v>0</v>
      </c>
      <c r="H324" s="129">
        <f t="shared" si="26"/>
        <v>1.237572182590555</v>
      </c>
    </row>
    <row r="325" spans="2:8">
      <c r="B325" s="128" t="str">
        <f>$B$39</f>
        <v>Law</v>
      </c>
      <c r="C325" s="129">
        <f t="shared" si="26"/>
        <v>0</v>
      </c>
      <c r="D325" s="129">
        <f t="shared" si="26"/>
        <v>0</v>
      </c>
      <c r="E325" s="129">
        <f t="shared" si="26"/>
        <v>0</v>
      </c>
      <c r="F325" s="129">
        <f t="shared" si="26"/>
        <v>0</v>
      </c>
      <c r="G325" s="129">
        <f t="shared" si="26"/>
        <v>0</v>
      </c>
      <c r="H325" s="129">
        <f t="shared" si="26"/>
        <v>0</v>
      </c>
    </row>
    <row r="326" spans="2:8">
      <c r="B326" s="128" t="str">
        <f>$B$40</f>
        <v>Social Service</v>
      </c>
      <c r="C326" s="129">
        <f t="shared" si="26"/>
        <v>1.2791925080551043</v>
      </c>
      <c r="D326" s="129">
        <f t="shared" si="26"/>
        <v>1.8624672554030199</v>
      </c>
      <c r="E326" s="129">
        <f t="shared" si="26"/>
        <v>2.1056452039301297</v>
      </c>
      <c r="F326" s="129">
        <f t="shared" si="26"/>
        <v>0</v>
      </c>
      <c r="G326" s="129">
        <f t="shared" si="26"/>
        <v>0</v>
      </c>
      <c r="H326" s="129">
        <f t="shared" si="26"/>
        <v>1.9049342202205644</v>
      </c>
    </row>
    <row r="327" spans="2:8">
      <c r="B327" s="128" t="str">
        <f>$B$41</f>
        <v>Library Science</v>
      </c>
      <c r="C327" s="129">
        <f t="shared" si="26"/>
        <v>0</v>
      </c>
      <c r="D327" s="129">
        <f t="shared" si="26"/>
        <v>0</v>
      </c>
      <c r="E327" s="129">
        <f t="shared" si="26"/>
        <v>0</v>
      </c>
      <c r="F327" s="129">
        <f t="shared" si="26"/>
        <v>0</v>
      </c>
      <c r="G327" s="129">
        <f t="shared" si="26"/>
        <v>0</v>
      </c>
      <c r="H327" s="129">
        <f t="shared" si="26"/>
        <v>0</v>
      </c>
    </row>
    <row r="328" spans="2:8">
      <c r="B328" s="128" t="str">
        <f>$B$42</f>
        <v>Veterinary Science</v>
      </c>
      <c r="C328" s="129">
        <f t="shared" si="26"/>
        <v>0</v>
      </c>
      <c r="D328" s="129">
        <f t="shared" si="26"/>
        <v>0</v>
      </c>
      <c r="E328" s="129">
        <f t="shared" si="26"/>
        <v>0</v>
      </c>
      <c r="F328" s="129">
        <f t="shared" si="26"/>
        <v>0</v>
      </c>
      <c r="G328" s="129">
        <f t="shared" si="26"/>
        <v>0</v>
      </c>
      <c r="H328" s="129">
        <f t="shared" si="26"/>
        <v>0</v>
      </c>
    </row>
    <row r="329" spans="2:8">
      <c r="B329" s="128" t="str">
        <f>$B$43</f>
        <v>Vocational Training</v>
      </c>
      <c r="C329" s="129">
        <f t="shared" si="26"/>
        <v>0</v>
      </c>
      <c r="D329" s="129">
        <f t="shared" si="26"/>
        <v>0</v>
      </c>
      <c r="E329" s="129">
        <f t="shared" si="26"/>
        <v>0</v>
      </c>
      <c r="F329" s="129">
        <f t="shared" si="26"/>
        <v>0</v>
      </c>
      <c r="G329" s="129">
        <f t="shared" si="26"/>
        <v>0</v>
      </c>
      <c r="H329" s="129">
        <f t="shared" si="26"/>
        <v>0</v>
      </c>
    </row>
    <row r="330" spans="2:8">
      <c r="B330" s="128" t="str">
        <f>$B$44</f>
        <v>Physical Training</v>
      </c>
      <c r="C330" s="129">
        <f t="shared" si="26"/>
        <v>0</v>
      </c>
      <c r="D330" s="129">
        <f t="shared" si="26"/>
        <v>0</v>
      </c>
      <c r="E330" s="129">
        <f t="shared" si="26"/>
        <v>0</v>
      </c>
      <c r="F330" s="129">
        <f t="shared" si="26"/>
        <v>0</v>
      </c>
      <c r="G330" s="129">
        <f t="shared" si="26"/>
        <v>0</v>
      </c>
      <c r="H330" s="129">
        <f t="shared" si="26"/>
        <v>0</v>
      </c>
    </row>
    <row r="331" spans="2:8">
      <c r="B331" s="128" t="str">
        <f>$B$45</f>
        <v>Health Services</v>
      </c>
      <c r="C331" s="129">
        <f t="shared" si="26"/>
        <v>1.0990032685293556</v>
      </c>
      <c r="D331" s="129">
        <f t="shared" si="26"/>
        <v>2.1791782437382863</v>
      </c>
      <c r="E331" s="129">
        <f t="shared" si="26"/>
        <v>3.0518839101079451</v>
      </c>
      <c r="F331" s="129">
        <f t="shared" si="26"/>
        <v>0</v>
      </c>
      <c r="G331" s="129">
        <f t="shared" si="26"/>
        <v>0</v>
      </c>
      <c r="H331" s="129">
        <f t="shared" si="26"/>
        <v>1.8245090550179988</v>
      </c>
    </row>
    <row r="332" spans="2:8">
      <c r="B332" s="128" t="str">
        <f>$B$46</f>
        <v>Pharmacy</v>
      </c>
      <c r="C332" s="129">
        <f t="shared" si="26"/>
        <v>0</v>
      </c>
      <c r="D332" s="129">
        <f t="shared" si="26"/>
        <v>0</v>
      </c>
      <c r="E332" s="129">
        <f t="shared" si="26"/>
        <v>0</v>
      </c>
      <c r="F332" s="129">
        <f t="shared" si="26"/>
        <v>0</v>
      </c>
      <c r="G332" s="129">
        <f t="shared" si="26"/>
        <v>0</v>
      </c>
      <c r="H332" s="129">
        <f t="shared" si="26"/>
        <v>0</v>
      </c>
    </row>
    <row r="333" spans="2:8">
      <c r="B333" s="128" t="str">
        <f>$B$47</f>
        <v>Business Administration</v>
      </c>
      <c r="C333" s="129">
        <f t="shared" si="26"/>
        <v>1.0901336567701767</v>
      </c>
      <c r="D333" s="129">
        <f t="shared" si="26"/>
        <v>1.7163977367535197</v>
      </c>
      <c r="E333" s="129">
        <f t="shared" si="26"/>
        <v>3.0432380375904438</v>
      </c>
      <c r="F333" s="129">
        <f t="shared" si="26"/>
        <v>0</v>
      </c>
      <c r="G333" s="129">
        <f t="shared" si="26"/>
        <v>0</v>
      </c>
      <c r="H333" s="129">
        <f t="shared" si="26"/>
        <v>1.771075450048808</v>
      </c>
    </row>
    <row r="334" spans="2:8">
      <c r="B334" s="128" t="str">
        <f>$B$48</f>
        <v>Optometry</v>
      </c>
      <c r="C334" s="129">
        <f t="shared" si="26"/>
        <v>0</v>
      </c>
      <c r="D334" s="129">
        <f t="shared" si="26"/>
        <v>0</v>
      </c>
      <c r="E334" s="129">
        <f t="shared" si="26"/>
        <v>0</v>
      </c>
      <c r="F334" s="129">
        <f t="shared" si="26"/>
        <v>0</v>
      </c>
      <c r="G334" s="129">
        <f t="shared" si="26"/>
        <v>0</v>
      </c>
      <c r="H334" s="129">
        <f t="shared" si="26"/>
        <v>0</v>
      </c>
    </row>
    <row r="335" spans="2:8">
      <c r="B335" s="128" t="str">
        <f>$B$49</f>
        <v>Teacher Ed-Practice Teaching</v>
      </c>
      <c r="C335" s="129">
        <f t="shared" ref="C335:H338" si="27">IF($C$293=0,"",C310/$C$293)</f>
        <v>0</v>
      </c>
      <c r="D335" s="129">
        <f t="shared" si="27"/>
        <v>1.4895074596112874</v>
      </c>
      <c r="E335" s="129">
        <f t="shared" si="27"/>
        <v>0</v>
      </c>
      <c r="F335" s="129">
        <f t="shared" si="27"/>
        <v>0</v>
      </c>
      <c r="G335" s="129">
        <f t="shared" si="27"/>
        <v>0</v>
      </c>
      <c r="H335" s="129">
        <f t="shared" si="27"/>
        <v>1.4895074596112874</v>
      </c>
    </row>
    <row r="336" spans="2:8">
      <c r="B336" s="128" t="str">
        <f>$B$50</f>
        <v>Technology</v>
      </c>
      <c r="C336" s="129">
        <f t="shared" si="27"/>
        <v>1.8407371607262941</v>
      </c>
      <c r="D336" s="129">
        <f t="shared" si="27"/>
        <v>2.2338042737820136</v>
      </c>
      <c r="E336" s="129">
        <f t="shared" si="27"/>
        <v>2.8643190728115697</v>
      </c>
      <c r="F336" s="129">
        <f t="shared" si="27"/>
        <v>6.9338257534326804</v>
      </c>
      <c r="G336" s="129">
        <f t="shared" si="27"/>
        <v>0</v>
      </c>
      <c r="H336" s="129">
        <f t="shared" si="27"/>
        <v>2.1738750365075088</v>
      </c>
    </row>
    <row r="337" spans="2:10">
      <c r="B337" s="128" t="str">
        <f>$B$51</f>
        <v>Nursing</v>
      </c>
      <c r="C337" s="129">
        <f t="shared" si="27"/>
        <v>1.6482979965865978</v>
      </c>
      <c r="D337" s="129">
        <f t="shared" si="27"/>
        <v>1.7396103488692192</v>
      </c>
      <c r="E337" s="129">
        <f t="shared" si="27"/>
        <v>5.7385329739550812</v>
      </c>
      <c r="F337" s="129">
        <f t="shared" si="27"/>
        <v>0</v>
      </c>
      <c r="G337" s="129">
        <f t="shared" si="27"/>
        <v>0</v>
      </c>
      <c r="H337" s="129">
        <f t="shared" si="27"/>
        <v>1.9250560696410199</v>
      </c>
    </row>
    <row r="338" spans="2:10">
      <c r="B338" s="131" t="str">
        <f>$B$52</f>
        <v>Totals</v>
      </c>
      <c r="C338" s="129">
        <f t="shared" si="27"/>
        <v>1.0101890349400304</v>
      </c>
      <c r="D338" s="129">
        <f t="shared" si="27"/>
        <v>1.7591687155817064</v>
      </c>
      <c r="E338" s="129">
        <f t="shared" si="27"/>
        <v>3.1195305404401998</v>
      </c>
      <c r="F338" s="129">
        <f t="shared" si="27"/>
        <v>2.5326659107804512</v>
      </c>
      <c r="G338" s="129">
        <f t="shared" si="27"/>
        <v>0</v>
      </c>
      <c r="H338" s="129">
        <f t="shared" si="27"/>
        <v>1.5417013456130459</v>
      </c>
      <c r="I338" s="351"/>
    </row>
    <row r="340" spans="2:10">
      <c r="B340" s="120" t="s">
        <v>236</v>
      </c>
      <c r="C340" s="121"/>
      <c r="D340" s="121"/>
      <c r="E340" s="121"/>
      <c r="F340" s="121"/>
      <c r="G340" s="121"/>
      <c r="H340" s="122"/>
      <c r="J340" s="360"/>
    </row>
    <row r="341" spans="2:10" ht="55.5" customHeight="1" thickBot="1">
      <c r="B341" s="382" t="s">
        <v>237</v>
      </c>
      <c r="C341" s="382"/>
      <c r="D341" s="382"/>
      <c r="E341" s="382"/>
      <c r="F341" s="382"/>
      <c r="G341" s="382"/>
      <c r="H341" s="382"/>
    </row>
    <row r="342" spans="2:10" ht="14.4" thickBot="1">
      <c r="B342" s="124" t="s">
        <v>31</v>
      </c>
      <c r="C342" s="125" t="s">
        <v>25</v>
      </c>
      <c r="D342" s="125" t="s">
        <v>26</v>
      </c>
      <c r="E342" s="125" t="s">
        <v>27</v>
      </c>
      <c r="F342" s="125" t="s">
        <v>28</v>
      </c>
      <c r="G342" s="125" t="s">
        <v>29</v>
      </c>
      <c r="H342" s="126" t="s">
        <v>1</v>
      </c>
    </row>
    <row r="343" spans="2:10">
      <c r="B343" s="128" t="str">
        <f>$B$32</f>
        <v>Liberal Arts</v>
      </c>
      <c r="C343" s="136">
        <f t="shared" ref="C343:D358" si="28">C293*30</f>
        <v>8470.448694342922</v>
      </c>
      <c r="D343" s="136">
        <f t="shared" si="28"/>
        <v>13474.91362825288</v>
      </c>
      <c r="E343" s="136">
        <f>E293*24</f>
        <v>19386.989405031807</v>
      </c>
      <c r="F343" s="136">
        <f>F293*18</f>
        <v>21223.889642262064</v>
      </c>
      <c r="G343" s="136">
        <f>G293*24</f>
        <v>0</v>
      </c>
      <c r="H343" s="136">
        <f>IF((C32/30+D32/30+E32/24+F32/18+G32/24)=0,0,H268/(C32/30+D32/30+E32/24+F32/18+G32/24))</f>
        <v>10802.144988434951</v>
      </c>
    </row>
    <row r="344" spans="2:10">
      <c r="B344" s="128" t="str">
        <f>$B$33</f>
        <v>Science</v>
      </c>
      <c r="C344" s="139">
        <f t="shared" si="28"/>
        <v>7259.9454872572896</v>
      </c>
      <c r="D344" s="139">
        <f t="shared" si="28"/>
        <v>16560.923798729007</v>
      </c>
      <c r="E344" s="139">
        <f>E294*24</f>
        <v>29919.015144106495</v>
      </c>
      <c r="F344" s="139">
        <f>F294*18</f>
        <v>0</v>
      </c>
      <c r="G344" s="139">
        <f>G294*24</f>
        <v>0</v>
      </c>
      <c r="H344" s="139">
        <f t="shared" ref="H344:H363" si="29">IF((C33/30+D33/30+E33/24+F33/18+G33/24)=0,0,H269/(C33/30+D33/30+E33/24+F33/18+G33/24))</f>
        <v>10978.874406786472</v>
      </c>
    </row>
    <row r="345" spans="2:10">
      <c r="B345" s="128" t="str">
        <f>$B$34</f>
        <v>Fine Arts</v>
      </c>
      <c r="C345" s="139">
        <f t="shared" si="28"/>
        <v>11617.238439998828</v>
      </c>
      <c r="D345" s="139">
        <f t="shared" si="28"/>
        <v>25776.508913118916</v>
      </c>
      <c r="E345" s="139">
        <f t="shared" ref="E345:E363" si="30">E295*24</f>
        <v>53434.886543912908</v>
      </c>
      <c r="F345" s="139">
        <f t="shared" ref="F345:F363" si="31">F295*18</f>
        <v>0</v>
      </c>
      <c r="G345" s="139">
        <f t="shared" ref="G345:G363" si="32">G295*24</f>
        <v>0</v>
      </c>
      <c r="H345" s="139">
        <f t="shared" si="29"/>
        <v>15906.59785658824</v>
      </c>
    </row>
    <row r="346" spans="2:10">
      <c r="B346" s="128" t="str">
        <f>$B$35</f>
        <v>Teacher Education</v>
      </c>
      <c r="C346" s="139">
        <f t="shared" si="28"/>
        <v>8569.1622686723185</v>
      </c>
      <c r="D346" s="139">
        <f t="shared" si="28"/>
        <v>13019.054084545673</v>
      </c>
      <c r="E346" s="139">
        <f t="shared" si="30"/>
        <v>17610.203700630773</v>
      </c>
      <c r="F346" s="139">
        <f t="shared" si="31"/>
        <v>11782.195194774617</v>
      </c>
      <c r="G346" s="139">
        <f t="shared" si="32"/>
        <v>0</v>
      </c>
      <c r="H346" s="139">
        <f t="shared" si="29"/>
        <v>13238.01004523381</v>
      </c>
    </row>
    <row r="347" spans="2:10">
      <c r="B347" s="128" t="str">
        <f>$B$36</f>
        <v>Agriculture</v>
      </c>
      <c r="C347" s="139">
        <f t="shared" si="28"/>
        <v>6444.693067948635</v>
      </c>
      <c r="D347" s="139">
        <f t="shared" si="28"/>
        <v>14263.068564249688</v>
      </c>
      <c r="E347" s="139">
        <f t="shared" si="30"/>
        <v>27687.679939862144</v>
      </c>
      <c r="F347" s="139">
        <f t="shared" si="31"/>
        <v>0</v>
      </c>
      <c r="G347" s="139">
        <f t="shared" si="32"/>
        <v>0</v>
      </c>
      <c r="H347" s="139">
        <f t="shared" si="29"/>
        <v>12531.455814518826</v>
      </c>
    </row>
    <row r="348" spans="2:10">
      <c r="B348" s="128" t="str">
        <f>$B$37</f>
        <v>Engineering</v>
      </c>
      <c r="C348" s="139">
        <f t="shared" si="28"/>
        <v>10629.74235711505</v>
      </c>
      <c r="D348" s="139">
        <f t="shared" si="28"/>
        <v>18345.842829029807</v>
      </c>
      <c r="E348" s="139">
        <f t="shared" si="30"/>
        <v>32743.926784153373</v>
      </c>
      <c r="F348" s="139">
        <f t="shared" si="31"/>
        <v>0</v>
      </c>
      <c r="G348" s="139">
        <f t="shared" si="32"/>
        <v>0</v>
      </c>
      <c r="H348" s="139">
        <f t="shared" si="29"/>
        <v>16664.883459358804</v>
      </c>
    </row>
    <row r="349" spans="2:10">
      <c r="B349" s="128" t="str">
        <f>$B$38</f>
        <v>Home Economics</v>
      </c>
      <c r="C349" s="139">
        <f t="shared" si="28"/>
        <v>7298.5228119366147</v>
      </c>
      <c r="D349" s="139">
        <f t="shared" si="28"/>
        <v>12257.180356990921</v>
      </c>
      <c r="E349" s="139">
        <f t="shared" si="30"/>
        <v>12337.322310233005</v>
      </c>
      <c r="F349" s="139">
        <f t="shared" si="31"/>
        <v>0</v>
      </c>
      <c r="G349" s="139">
        <f t="shared" si="32"/>
        <v>0</v>
      </c>
      <c r="H349" s="139">
        <f t="shared" si="29"/>
        <v>10272.642757763329</v>
      </c>
    </row>
    <row r="350" spans="2:10">
      <c r="B350" s="128" t="str">
        <f>$B$39</f>
        <v>Law</v>
      </c>
      <c r="C350" s="139">
        <f t="shared" si="28"/>
        <v>0</v>
      </c>
      <c r="D350" s="139">
        <f t="shared" si="28"/>
        <v>0</v>
      </c>
      <c r="E350" s="139">
        <f t="shared" si="30"/>
        <v>0</v>
      </c>
      <c r="F350" s="139">
        <f t="shared" si="31"/>
        <v>0</v>
      </c>
      <c r="G350" s="139">
        <f t="shared" si="32"/>
        <v>0</v>
      </c>
      <c r="H350" s="139">
        <f t="shared" si="29"/>
        <v>0</v>
      </c>
    </row>
    <row r="351" spans="2:10">
      <c r="B351" s="128" t="str">
        <f>$B$40</f>
        <v>Social Service</v>
      </c>
      <c r="C351" s="139">
        <f t="shared" si="28"/>
        <v>10835.334509668606</v>
      </c>
      <c r="D351" s="139">
        <f t="shared" si="28"/>
        <v>15775.933331784956</v>
      </c>
      <c r="E351" s="139">
        <f t="shared" si="30"/>
        <v>14268.607734703521</v>
      </c>
      <c r="F351" s="139">
        <f t="shared" si="31"/>
        <v>0</v>
      </c>
      <c r="G351" s="139">
        <f t="shared" si="32"/>
        <v>0</v>
      </c>
      <c r="H351" s="139">
        <f t="shared" si="29"/>
        <v>14734.537728355272</v>
      </c>
    </row>
    <row r="352" spans="2:10">
      <c r="B352" s="128" t="str">
        <f>$B$41</f>
        <v>Library Science</v>
      </c>
      <c r="C352" s="139">
        <f t="shared" si="28"/>
        <v>0</v>
      </c>
      <c r="D352" s="139">
        <f t="shared" si="28"/>
        <v>0</v>
      </c>
      <c r="E352" s="139">
        <f t="shared" si="30"/>
        <v>0</v>
      </c>
      <c r="F352" s="139">
        <f t="shared" si="31"/>
        <v>0</v>
      </c>
      <c r="G352" s="139">
        <f t="shared" si="32"/>
        <v>0</v>
      </c>
      <c r="H352" s="139">
        <f t="shared" si="29"/>
        <v>0</v>
      </c>
    </row>
    <row r="353" spans="2:9">
      <c r="B353" s="128" t="str">
        <f>$B$42</f>
        <v>Veterinary Science</v>
      </c>
      <c r="C353" s="139">
        <f t="shared" si="28"/>
        <v>0</v>
      </c>
      <c r="D353" s="139">
        <f t="shared" si="28"/>
        <v>0</v>
      </c>
      <c r="E353" s="139">
        <f t="shared" si="30"/>
        <v>0</v>
      </c>
      <c r="F353" s="139">
        <f t="shared" si="31"/>
        <v>0</v>
      </c>
      <c r="G353" s="139">
        <f t="shared" si="32"/>
        <v>0</v>
      </c>
      <c r="H353" s="139">
        <f t="shared" si="29"/>
        <v>0</v>
      </c>
    </row>
    <row r="354" spans="2:9">
      <c r="B354" s="128" t="str">
        <f>$B$43</f>
        <v>Vocational Training</v>
      </c>
      <c r="C354" s="139">
        <f t="shared" si="28"/>
        <v>0</v>
      </c>
      <c r="D354" s="139">
        <f t="shared" si="28"/>
        <v>0</v>
      </c>
      <c r="E354" s="139">
        <f t="shared" si="30"/>
        <v>0</v>
      </c>
      <c r="F354" s="139">
        <f t="shared" si="31"/>
        <v>0</v>
      </c>
      <c r="G354" s="139">
        <f t="shared" si="32"/>
        <v>0</v>
      </c>
      <c r="H354" s="139">
        <f t="shared" si="29"/>
        <v>0</v>
      </c>
    </row>
    <row r="355" spans="2:9">
      <c r="B355" s="128" t="str">
        <f>$B$44</f>
        <v>Physical Training</v>
      </c>
      <c r="C355" s="139">
        <f t="shared" si="28"/>
        <v>0</v>
      </c>
      <c r="D355" s="139">
        <f t="shared" si="28"/>
        <v>0</v>
      </c>
      <c r="E355" s="139">
        <f t="shared" si="30"/>
        <v>0</v>
      </c>
      <c r="F355" s="139">
        <f t="shared" si="31"/>
        <v>0</v>
      </c>
      <c r="G355" s="139">
        <f t="shared" si="32"/>
        <v>0</v>
      </c>
      <c r="H355" s="139">
        <f t="shared" si="29"/>
        <v>0</v>
      </c>
    </row>
    <row r="356" spans="2:9">
      <c r="B356" s="128" t="str">
        <f>$B$45</f>
        <v>Health Services</v>
      </c>
      <c r="C356" s="139">
        <f t="shared" si="28"/>
        <v>9309.0508009930836</v>
      </c>
      <c r="D356" s="139">
        <f t="shared" si="28"/>
        <v>18458.617509413471</v>
      </c>
      <c r="E356" s="139">
        <f t="shared" si="30"/>
        <v>20680.660865328013</v>
      </c>
      <c r="F356" s="139">
        <f t="shared" si="31"/>
        <v>0</v>
      </c>
      <c r="G356" s="139">
        <f t="shared" si="32"/>
        <v>0</v>
      </c>
      <c r="H356" s="139">
        <f t="shared" si="29"/>
        <v>14638.566659634178</v>
      </c>
    </row>
    <row r="357" spans="2:9">
      <c r="B357" s="128" t="str">
        <f>$B$46</f>
        <v>Pharmacy</v>
      </c>
      <c r="C357" s="139">
        <f t="shared" si="28"/>
        <v>0</v>
      </c>
      <c r="D357" s="139">
        <f t="shared" si="28"/>
        <v>0</v>
      </c>
      <c r="E357" s="139">
        <f t="shared" si="30"/>
        <v>0</v>
      </c>
      <c r="F357" s="139">
        <f t="shared" si="31"/>
        <v>0</v>
      </c>
      <c r="G357" s="139">
        <f t="shared" si="32"/>
        <v>0</v>
      </c>
      <c r="H357" s="139">
        <f t="shared" si="29"/>
        <v>0</v>
      </c>
    </row>
    <row r="358" spans="2:9">
      <c r="B358" s="128" t="str">
        <f>$B$47</f>
        <v>Business Administration</v>
      </c>
      <c r="C358" s="139">
        <f t="shared" si="28"/>
        <v>9233.9212096482188</v>
      </c>
      <c r="D358" s="139">
        <f t="shared" si="28"/>
        <v>14538.658968256997</v>
      </c>
      <c r="E358" s="139">
        <f t="shared" si="30"/>
        <v>20622.073329666153</v>
      </c>
      <c r="F358" s="139">
        <f t="shared" si="31"/>
        <v>0</v>
      </c>
      <c r="G358" s="139">
        <f t="shared" si="32"/>
        <v>0</v>
      </c>
      <c r="H358" s="139">
        <f t="shared" si="29"/>
        <v>14375.002728546098</v>
      </c>
    </row>
    <row r="359" spans="2:9">
      <c r="B359" s="128" t="str">
        <f>$B$48</f>
        <v>Optometry</v>
      </c>
      <c r="C359" s="139">
        <f t="shared" ref="C359:D363" si="33">C309*30</f>
        <v>0</v>
      </c>
      <c r="D359" s="139">
        <f t="shared" si="33"/>
        <v>0</v>
      </c>
      <c r="E359" s="139">
        <f t="shared" si="30"/>
        <v>0</v>
      </c>
      <c r="F359" s="139">
        <f t="shared" si="31"/>
        <v>0</v>
      </c>
      <c r="G359" s="139">
        <f t="shared" si="32"/>
        <v>0</v>
      </c>
      <c r="H359" s="139">
        <f t="shared" si="29"/>
        <v>0</v>
      </c>
    </row>
    <row r="360" spans="2:9">
      <c r="B360" s="128" t="str">
        <f>$B$49</f>
        <v>Teacher Ed-Practice Teaching</v>
      </c>
      <c r="C360" s="139">
        <f t="shared" si="33"/>
        <v>0</v>
      </c>
      <c r="D360" s="139">
        <f t="shared" si="33"/>
        <v>12616.796516478473</v>
      </c>
      <c r="E360" s="139">
        <f t="shared" si="30"/>
        <v>0</v>
      </c>
      <c r="F360" s="139">
        <f t="shared" si="31"/>
        <v>0</v>
      </c>
      <c r="G360" s="139">
        <f t="shared" si="32"/>
        <v>0</v>
      </c>
      <c r="H360" s="139">
        <f t="shared" si="29"/>
        <v>12616.796516478471</v>
      </c>
    </row>
    <row r="361" spans="2:9">
      <c r="B361" s="128" t="str">
        <f>$B$50</f>
        <v>Technology</v>
      </c>
      <c r="C361" s="139">
        <f t="shared" si="33"/>
        <v>15591.869679702537</v>
      </c>
      <c r="D361" s="139">
        <f t="shared" si="33"/>
        <v>18921.324494274493</v>
      </c>
      <c r="E361" s="139">
        <f t="shared" si="30"/>
        <v>19409.654200382633</v>
      </c>
      <c r="F361" s="139">
        <f t="shared" si="31"/>
        <v>35239.569179979102</v>
      </c>
      <c r="G361" s="139">
        <f t="shared" si="32"/>
        <v>0</v>
      </c>
      <c r="H361" s="139">
        <f t="shared" si="29"/>
        <v>17983.921015581451</v>
      </c>
    </row>
    <row r="362" spans="2:9">
      <c r="B362" s="128" t="str">
        <f>$B$51</f>
        <v>Nursing</v>
      </c>
      <c r="C362" s="139">
        <f t="shared" si="33"/>
        <v>13961.823613075001</v>
      </c>
      <c r="D362" s="139">
        <f t="shared" si="33"/>
        <v>14735.280208244712</v>
      </c>
      <c r="E362" s="139">
        <f t="shared" si="30"/>
        <v>38886.359309345295</v>
      </c>
      <c r="F362" s="139">
        <f t="shared" si="31"/>
        <v>0</v>
      </c>
      <c r="G362" s="139">
        <f t="shared" si="32"/>
        <v>0</v>
      </c>
      <c r="H362" s="139">
        <f t="shared" si="29"/>
        <v>16109.166621304232</v>
      </c>
    </row>
    <row r="363" spans="2:9">
      <c r="B363" s="131" t="str">
        <f>$B$52</f>
        <v>Totals</v>
      </c>
      <c r="C363" s="136">
        <f t="shared" si="33"/>
        <v>8556.7543920473163</v>
      </c>
      <c r="D363" s="136">
        <f t="shared" si="33"/>
        <v>14900.948350027978</v>
      </c>
      <c r="E363" s="136">
        <f t="shared" si="30"/>
        <v>21139.058714587649</v>
      </c>
      <c r="F363" s="136">
        <f t="shared" si="31"/>
        <v>12871.68999430626</v>
      </c>
      <c r="G363" s="136">
        <f t="shared" si="32"/>
        <v>0</v>
      </c>
      <c r="H363" s="136">
        <f t="shared" si="29"/>
        <v>12664.468159186006</v>
      </c>
      <c r="I363" s="351"/>
    </row>
  </sheetData>
  <mergeCells count="45">
    <mergeCell ref="B316:H316"/>
    <mergeCell ref="B341:H341"/>
    <mergeCell ref="B215:G215"/>
    <mergeCell ref="B216:H216"/>
    <mergeCell ref="B241:G241"/>
    <mergeCell ref="B264:H264"/>
    <mergeCell ref="B266:H266"/>
    <mergeCell ref="B291:H291"/>
    <mergeCell ref="I140:I141"/>
    <mergeCell ref="B165:G165"/>
    <mergeCell ref="B166:G166"/>
    <mergeCell ref="B190:G190"/>
    <mergeCell ref="B191:H191"/>
    <mergeCell ref="B89:G89"/>
    <mergeCell ref="B113:H113"/>
    <mergeCell ref="B114:G114"/>
    <mergeCell ref="B139:G139"/>
    <mergeCell ref="B140:F141"/>
    <mergeCell ref="B58:G58"/>
    <mergeCell ref="D83:F83"/>
    <mergeCell ref="B84:C84"/>
    <mergeCell ref="D84:F84"/>
    <mergeCell ref="B87:G87"/>
    <mergeCell ref="D27:F27"/>
    <mergeCell ref="B28:C28"/>
    <mergeCell ref="D28:F28"/>
    <mergeCell ref="D54:F54"/>
    <mergeCell ref="B55:C55"/>
    <mergeCell ref="D55:F55"/>
    <mergeCell ref="B16:E16"/>
    <mergeCell ref="B17:E17"/>
    <mergeCell ref="B18:E18"/>
    <mergeCell ref="D20:F20"/>
    <mergeCell ref="B21:C21"/>
    <mergeCell ref="D21:F21"/>
    <mergeCell ref="B11:H11"/>
    <mergeCell ref="B12:E12"/>
    <mergeCell ref="B13:E13"/>
    <mergeCell ref="B14:E14"/>
    <mergeCell ref="B15:E15"/>
    <mergeCell ref="B1:H1"/>
    <mergeCell ref="B2:H2"/>
    <mergeCell ref="B8:H8"/>
    <mergeCell ref="B9:G9"/>
    <mergeCell ref="B10:G10"/>
  </mergeCells>
  <conditionalFormatting sqref="C61:G80">
    <cfRule type="expression" dxfId="201" priority="6" stopIfTrue="1">
      <formula>C32=0</formula>
    </cfRule>
  </conditionalFormatting>
  <conditionalFormatting sqref="C91:G110">
    <cfRule type="expression" dxfId="200" priority="5" stopIfTrue="1">
      <formula>C32=0</formula>
    </cfRule>
  </conditionalFormatting>
  <conditionalFormatting sqref="C143:H162">
    <cfRule type="expression" dxfId="199" priority="3" stopIfTrue="1">
      <formula>C32=0</formula>
    </cfRule>
  </conditionalFormatting>
  <conditionalFormatting sqref="H143:H162">
    <cfRule type="expression" dxfId="198" priority="4" stopIfTrue="1">
      <formula>OR(AND(#REF!&gt;0,H143&gt;0,H61=0),AND(#REF!&gt;0,H143&gt;0,H32=0))</formula>
    </cfRule>
  </conditionalFormatting>
  <conditionalFormatting sqref="H143:H162">
    <cfRule type="expression" dxfId="197" priority="2" stopIfTrue="1">
      <formula>OR(AND(#REF!&gt;0,H143&gt;0,H61=0),AND(#REF!&gt;0,H143&gt;0,H32=0))</formula>
    </cfRule>
  </conditionalFormatting>
  <conditionalFormatting sqref="H143:H162">
    <cfRule type="expression" dxfId="196" priority="1"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0">
    <tabColor rgb="FFFFC000"/>
    <pageSetUpPr fitToPage="1"/>
  </sheetPr>
  <dimension ref="B1:W363"/>
  <sheetViews>
    <sheetView showGridLines="0" showZeros="0" zoomScale="70" zoomScaleNormal="70" workbookViewId="0"/>
  </sheetViews>
  <sheetFormatPr defaultColWidth="9.109375" defaultRowHeight="13.8"/>
  <cols>
    <col min="1" max="1" width="1.88671875" style="107" customWidth="1"/>
    <col min="2" max="2" width="30.5546875" style="107" customWidth="1"/>
    <col min="3" max="5" width="15.88671875" style="107" bestFit="1" customWidth="1"/>
    <col min="6" max="6" width="16.6640625" style="107" bestFit="1" customWidth="1"/>
    <col min="7" max="7" width="17.5546875" style="107" bestFit="1" customWidth="1"/>
    <col min="8" max="8" width="22.88671875" style="107" customWidth="1"/>
    <col min="9" max="9" width="16.33203125" style="107" bestFit="1" customWidth="1"/>
    <col min="10" max="10" width="15.88671875" style="107" bestFit="1" customWidth="1"/>
    <col min="11" max="16384" width="9.109375" style="107"/>
  </cols>
  <sheetData>
    <row r="1" spans="2:8">
      <c r="B1" s="392" t="str">
        <f>'Relative Weights'!A1</f>
        <v>THECB Texas Public University Expenditure Study Fiscal Year 2022</v>
      </c>
      <c r="C1" s="392"/>
      <c r="D1" s="392"/>
      <c r="E1" s="392"/>
      <c r="F1" s="392"/>
      <c r="G1" s="392"/>
      <c r="H1" s="392"/>
    </row>
    <row r="2" spans="2:8">
      <c r="B2" s="393" t="str">
        <f>'Relative Weights'!A2</f>
        <v>Institution Survey for the Year Ended August 31, 2022</v>
      </c>
      <c r="C2" s="393"/>
      <c r="D2" s="393"/>
      <c r="E2" s="393"/>
      <c r="F2" s="393"/>
      <c r="G2" s="393"/>
      <c r="H2" s="393"/>
    </row>
    <row r="3" spans="2:8">
      <c r="B3" s="119" t="s">
        <v>678</v>
      </c>
      <c r="C3" s="119"/>
      <c r="D3" s="119"/>
      <c r="E3" s="119"/>
      <c r="F3" s="119"/>
      <c r="G3" s="119"/>
      <c r="H3" s="119"/>
    </row>
    <row r="4" spans="2:8">
      <c r="B4" s="294" t="s">
        <v>816</v>
      </c>
      <c r="C4" s="119"/>
      <c r="D4" s="119"/>
      <c r="E4" s="119"/>
      <c r="F4" s="119"/>
      <c r="G4" s="119"/>
      <c r="H4" s="119"/>
    </row>
    <row r="5" spans="2:8">
      <c r="B5" s="119"/>
      <c r="C5" s="119"/>
      <c r="D5" s="119"/>
      <c r="E5" s="119"/>
      <c r="F5" s="119"/>
      <c r="G5" s="119"/>
      <c r="H5" s="246"/>
    </row>
    <row r="6" spans="2:8">
      <c r="B6" s="295" t="s">
        <v>10</v>
      </c>
      <c r="C6" s="295"/>
      <c r="D6" s="295"/>
      <c r="E6" s="295"/>
      <c r="F6" s="295"/>
      <c r="G6" s="295"/>
      <c r="H6" s="296"/>
    </row>
    <row r="7" spans="2:8">
      <c r="B7" s="119"/>
      <c r="C7" s="119"/>
      <c r="D7" s="119"/>
      <c r="E7" s="119"/>
      <c r="F7" s="119"/>
      <c r="G7" s="119"/>
      <c r="H7" s="297"/>
    </row>
    <row r="8" spans="2:8" ht="129" customHeight="1">
      <c r="B8" s="381" t="s">
        <v>227</v>
      </c>
      <c r="C8" s="381"/>
      <c r="D8" s="381"/>
      <c r="E8" s="381"/>
      <c r="F8" s="381"/>
      <c r="G8" s="381"/>
      <c r="H8" s="381"/>
    </row>
    <row r="9" spans="2:8" ht="99.75" customHeight="1">
      <c r="B9" s="382" t="s">
        <v>41</v>
      </c>
      <c r="C9" s="382"/>
      <c r="D9" s="382"/>
      <c r="E9" s="382"/>
      <c r="F9" s="382"/>
      <c r="G9" s="382"/>
      <c r="H9" s="298"/>
    </row>
    <row r="10" spans="2:8">
      <c r="B10" s="392" t="s">
        <v>20</v>
      </c>
      <c r="C10" s="392"/>
      <c r="D10" s="392"/>
      <c r="E10" s="392"/>
      <c r="F10" s="392"/>
      <c r="G10" s="392"/>
      <c r="H10" s="298"/>
    </row>
    <row r="11" spans="2:8" ht="21" customHeight="1" thickBot="1">
      <c r="B11" s="382" t="s">
        <v>888</v>
      </c>
      <c r="C11" s="382"/>
      <c r="D11" s="382"/>
      <c r="E11" s="382"/>
      <c r="F11" s="382"/>
      <c r="G11" s="382"/>
      <c r="H11" s="382"/>
    </row>
    <row r="12" spans="2:8" ht="14.4" thickBot="1">
      <c r="B12" s="397" t="s">
        <v>16</v>
      </c>
      <c r="C12" s="398"/>
      <c r="D12" s="398"/>
      <c r="E12" s="398"/>
      <c r="F12" s="299"/>
      <c r="G12" s="300"/>
      <c r="H12" s="301" t="s">
        <v>17</v>
      </c>
    </row>
    <row r="13" spans="2:8">
      <c r="B13" s="399" t="s">
        <v>12</v>
      </c>
      <c r="C13" s="399"/>
      <c r="D13" s="399"/>
      <c r="E13" s="399"/>
      <c r="F13" s="354"/>
      <c r="G13" s="303"/>
      <c r="H13" s="355">
        <f>Data!$G14</f>
        <v>10817642</v>
      </c>
    </row>
    <row r="14" spans="2:8">
      <c r="B14" s="385" t="s">
        <v>13</v>
      </c>
      <c r="C14" s="385"/>
      <c r="D14" s="385"/>
      <c r="E14" s="385"/>
      <c r="F14" s="356"/>
      <c r="G14" s="303"/>
      <c r="H14" s="357">
        <f>Data!$H14</f>
        <v>1478290</v>
      </c>
    </row>
    <row r="15" spans="2:8">
      <c r="B15" s="385" t="s">
        <v>14</v>
      </c>
      <c r="C15" s="385"/>
      <c r="D15" s="385"/>
      <c r="E15" s="385"/>
      <c r="F15" s="356"/>
      <c r="G15" s="303"/>
      <c r="H15" s="357">
        <f>Data!$I14</f>
        <v>7852871</v>
      </c>
    </row>
    <row r="16" spans="2:8">
      <c r="B16" s="385" t="s">
        <v>18</v>
      </c>
      <c r="C16" s="385"/>
      <c r="D16" s="385"/>
      <c r="E16" s="385"/>
      <c r="F16" s="356"/>
      <c r="G16" s="303"/>
      <c r="H16" s="357">
        <f>Data!$J14</f>
        <v>9315065</v>
      </c>
    </row>
    <row r="17" spans="2:23">
      <c r="B17" s="385" t="s">
        <v>15</v>
      </c>
      <c r="C17" s="385"/>
      <c r="D17" s="385"/>
      <c r="E17" s="385"/>
      <c r="F17" s="356"/>
      <c r="G17" s="303"/>
      <c r="H17" s="357">
        <f>Data!$K14</f>
        <v>5501615</v>
      </c>
    </row>
    <row r="18" spans="2:23">
      <c r="B18" s="385" t="s">
        <v>1</v>
      </c>
      <c r="C18" s="385"/>
      <c r="D18" s="385"/>
      <c r="E18" s="385"/>
      <c r="F18" s="358"/>
      <c r="G18" s="303"/>
      <c r="H18" s="359">
        <f>SUM(H13:H17)</f>
        <v>34965483</v>
      </c>
    </row>
    <row r="19" spans="2:23" ht="13.5" customHeight="1">
      <c r="B19" s="308"/>
      <c r="D19" s="308"/>
      <c r="E19" s="308"/>
      <c r="F19" s="308"/>
      <c r="G19" s="308"/>
      <c r="H19" s="298"/>
    </row>
    <row r="20" spans="2:23" ht="13.5" customHeight="1">
      <c r="B20" s="308"/>
      <c r="D20" s="390" t="s">
        <v>22</v>
      </c>
      <c r="E20" s="390"/>
      <c r="F20" s="390"/>
      <c r="G20" s="309" t="s">
        <v>23</v>
      </c>
      <c r="H20" s="309" t="s">
        <v>24</v>
      </c>
    </row>
    <row r="21" spans="2:23">
      <c r="B21" s="388" t="s">
        <v>21</v>
      </c>
      <c r="C21" s="389"/>
      <c r="D21" s="384" t="str">
        <f>Data!L13</f>
        <v>Monica Poehl</v>
      </c>
      <c r="E21" s="384"/>
      <c r="F21" s="384"/>
      <c r="G21" s="310" t="str">
        <f>Data!M13</f>
        <v>979-458-6090</v>
      </c>
      <c r="H21" s="311" t="str">
        <f>Data!N13</f>
        <v>mpoehl@tamus.edu</v>
      </c>
    </row>
    <row r="22" spans="2:23" ht="13.5" customHeight="1">
      <c r="B22" s="308"/>
      <c r="C22" s="308"/>
      <c r="D22" s="308"/>
      <c r="E22" s="308"/>
      <c r="F22" s="308"/>
      <c r="G22" s="308"/>
      <c r="H22" s="298"/>
    </row>
    <row r="23" spans="2:23" ht="13.5" customHeight="1" thickBot="1">
      <c r="B23" s="117" t="s">
        <v>937</v>
      </c>
      <c r="C23" s="308"/>
      <c r="D23" s="308"/>
      <c r="E23" s="308"/>
      <c r="F23" s="308"/>
      <c r="G23" s="308"/>
      <c r="H23" s="298"/>
    </row>
    <row r="24" spans="2:23" s="315" customFormat="1">
      <c r="B24" s="312"/>
      <c r="C24" s="123" t="s">
        <v>25</v>
      </c>
      <c r="D24" s="313" t="s">
        <v>26</v>
      </c>
      <c r="E24" s="313" t="s">
        <v>27</v>
      </c>
      <c r="F24" s="313" t="s">
        <v>28</v>
      </c>
      <c r="G24" s="313" t="s">
        <v>29</v>
      </c>
      <c r="H24" s="314" t="s">
        <v>30</v>
      </c>
      <c r="J24" s="107"/>
    </row>
    <row r="25" spans="2:23" s="315" customFormat="1" ht="14.4" thickBot="1">
      <c r="B25" s="316" t="s">
        <v>680</v>
      </c>
      <c r="C25" s="317">
        <f>Data!O14</f>
        <v>223</v>
      </c>
      <c r="D25" s="318">
        <f>Data!P14</f>
        <v>1550</v>
      </c>
      <c r="E25" s="318">
        <f>Data!Q14</f>
        <v>445</v>
      </c>
      <c r="F25" s="318">
        <f>Data!R14</f>
        <v>0</v>
      </c>
      <c r="G25" s="318">
        <f>Data!S14</f>
        <v>0</v>
      </c>
      <c r="H25" s="319">
        <f>SUM(C25:G25)</f>
        <v>2218</v>
      </c>
    </row>
    <row r="26" spans="2:23">
      <c r="C26" s="320"/>
      <c r="D26" s="320"/>
      <c r="E26" s="320"/>
      <c r="F26" s="320"/>
      <c r="G26" s="320"/>
      <c r="H26" s="320"/>
      <c r="I26" s="320"/>
    </row>
    <row r="27" spans="2:23" ht="13.5" customHeight="1">
      <c r="B27" s="308"/>
      <c r="D27" s="390" t="s">
        <v>22</v>
      </c>
      <c r="E27" s="390"/>
      <c r="F27" s="390"/>
      <c r="G27" s="309" t="s">
        <v>23</v>
      </c>
      <c r="H27" s="309" t="s">
        <v>24</v>
      </c>
    </row>
    <row r="28" spans="2:23">
      <c r="B28" s="388" t="s">
        <v>952</v>
      </c>
      <c r="C28" s="389"/>
      <c r="D28" s="384" t="str">
        <f>Data!T14</f>
        <v>Carroll, John</v>
      </c>
      <c r="E28" s="384"/>
      <c r="F28" s="384"/>
      <c r="G28" s="310" t="str">
        <f>Data!U14</f>
        <v>(254) 501-5922</v>
      </c>
      <c r="H28" s="311" t="str">
        <f>Data!V14</f>
        <v>j.carroll@tamuct.edu</v>
      </c>
    </row>
    <row r="29" spans="2:23" ht="13.5" customHeight="1">
      <c r="B29" s="308"/>
      <c r="C29" s="308"/>
      <c r="D29" s="308"/>
      <c r="E29" s="308"/>
      <c r="F29" s="308"/>
      <c r="G29" s="308"/>
      <c r="H29" s="298"/>
    </row>
    <row r="30" spans="2:23" ht="14.4" thickBot="1">
      <c r="B30" s="117" t="s">
        <v>938</v>
      </c>
    </row>
    <row r="31" spans="2:23" ht="14.4" thickBot="1">
      <c r="B31" s="124" t="s">
        <v>31</v>
      </c>
      <c r="C31" s="125" t="s">
        <v>25</v>
      </c>
      <c r="D31" s="125" t="s">
        <v>26</v>
      </c>
      <c r="E31" s="125" t="s">
        <v>27</v>
      </c>
      <c r="F31" s="125" t="s">
        <v>28</v>
      </c>
      <c r="G31" s="125" t="s">
        <v>29</v>
      </c>
      <c r="H31" s="126" t="s">
        <v>30</v>
      </c>
    </row>
    <row r="32" spans="2:23">
      <c r="B32" s="128" t="s">
        <v>42</v>
      </c>
      <c r="C32" s="141">
        <f>Data!W14</f>
        <v>1160</v>
      </c>
      <c r="D32" s="141">
        <f>Data!AQ14</f>
        <v>10569</v>
      </c>
      <c r="E32" s="141">
        <f>Data!BK14</f>
        <v>2679</v>
      </c>
      <c r="F32" s="141">
        <f>Data!CE14</f>
        <v>0</v>
      </c>
      <c r="G32" s="141">
        <f>Data!CY14</f>
        <v>0</v>
      </c>
      <c r="H32" s="142">
        <f>SUM(C32:G32)</f>
        <v>14408</v>
      </c>
      <c r="W32" s="145"/>
    </row>
    <row r="33" spans="2:23">
      <c r="B33" s="130" t="s">
        <v>43</v>
      </c>
      <c r="C33" s="141">
        <f>Data!X14</f>
        <v>113</v>
      </c>
      <c r="D33" s="141">
        <f>Data!AR14</f>
        <v>1936</v>
      </c>
      <c r="E33" s="141">
        <f>Data!BL14</f>
        <v>118</v>
      </c>
      <c r="F33" s="141">
        <f>Data!CF14</f>
        <v>0</v>
      </c>
      <c r="G33" s="141">
        <f>Data!CZ14</f>
        <v>0</v>
      </c>
      <c r="H33" s="142">
        <f t="shared" ref="H33:H52" si="0">SUM(C33:G33)</f>
        <v>2167</v>
      </c>
      <c r="W33" s="145"/>
    </row>
    <row r="34" spans="2:23">
      <c r="B34" s="130" t="s">
        <v>44</v>
      </c>
      <c r="C34" s="141">
        <f>Data!Y14</f>
        <v>88</v>
      </c>
      <c r="D34" s="141">
        <f>Data!AS14</f>
        <v>645</v>
      </c>
      <c r="E34" s="141">
        <f>Data!BM14</f>
        <v>0</v>
      </c>
      <c r="F34" s="141">
        <f>Data!CG14</f>
        <v>0</v>
      </c>
      <c r="G34" s="141">
        <f>Data!DA14</f>
        <v>0</v>
      </c>
      <c r="H34" s="142">
        <f t="shared" si="0"/>
        <v>733</v>
      </c>
      <c r="W34" s="145"/>
    </row>
    <row r="35" spans="2:23">
      <c r="B35" s="130" t="s">
        <v>45</v>
      </c>
      <c r="C35" s="141">
        <f>Data!Z14</f>
        <v>84</v>
      </c>
      <c r="D35" s="141">
        <f>Data!AT14</f>
        <v>1505</v>
      </c>
      <c r="E35" s="141">
        <f>Data!BN14</f>
        <v>1443</v>
      </c>
      <c r="F35" s="141">
        <f>Data!CH14</f>
        <v>0</v>
      </c>
      <c r="G35" s="141">
        <f>Data!DB14</f>
        <v>0</v>
      </c>
      <c r="H35" s="142">
        <f t="shared" si="0"/>
        <v>3032</v>
      </c>
      <c r="W35" s="145"/>
    </row>
    <row r="36" spans="2:23">
      <c r="B36" s="130" t="s">
        <v>46</v>
      </c>
      <c r="C36" s="141">
        <f>Data!AA14</f>
        <v>0</v>
      </c>
      <c r="D36" s="141">
        <f>Data!AU14</f>
        <v>0</v>
      </c>
      <c r="E36" s="141">
        <f>Data!BO14</f>
        <v>0</v>
      </c>
      <c r="F36" s="141">
        <f>Data!CI14</f>
        <v>0</v>
      </c>
      <c r="G36" s="141">
        <f>Data!DC14</f>
        <v>0</v>
      </c>
      <c r="H36" s="142">
        <f t="shared" si="0"/>
        <v>0</v>
      </c>
      <c r="W36" s="145"/>
    </row>
    <row r="37" spans="2:23">
      <c r="B37" s="130" t="s">
        <v>47</v>
      </c>
      <c r="C37" s="141">
        <f>Data!AB14</f>
        <v>420</v>
      </c>
      <c r="D37" s="141">
        <f>Data!AV14</f>
        <v>3800</v>
      </c>
      <c r="E37" s="141">
        <f>Data!BP14</f>
        <v>996</v>
      </c>
      <c r="F37" s="141">
        <f>Data!CJ14</f>
        <v>0</v>
      </c>
      <c r="G37" s="141">
        <f>Data!DD14</f>
        <v>0</v>
      </c>
      <c r="H37" s="142">
        <f t="shared" si="0"/>
        <v>5216</v>
      </c>
      <c r="W37" s="145"/>
    </row>
    <row r="38" spans="2:23">
      <c r="B38" s="130" t="s">
        <v>48</v>
      </c>
      <c r="C38" s="141">
        <f>Data!AC14</f>
        <v>0</v>
      </c>
      <c r="D38" s="141">
        <f>Data!AW14</f>
        <v>0</v>
      </c>
      <c r="E38" s="141">
        <f>Data!BQ14</f>
        <v>0</v>
      </c>
      <c r="F38" s="141">
        <f>Data!CK14</f>
        <v>0</v>
      </c>
      <c r="G38" s="141">
        <f>Data!DE14</f>
        <v>0</v>
      </c>
      <c r="H38" s="142">
        <f t="shared" si="0"/>
        <v>0</v>
      </c>
      <c r="W38" s="145"/>
    </row>
    <row r="39" spans="2:23">
      <c r="B39" s="130" t="s">
        <v>49</v>
      </c>
      <c r="C39" s="141">
        <f>Data!AD14</f>
        <v>0</v>
      </c>
      <c r="D39" s="141">
        <f>Data!AX14</f>
        <v>0</v>
      </c>
      <c r="E39" s="141">
        <f>Data!BR14</f>
        <v>0</v>
      </c>
      <c r="F39" s="141">
        <f>Data!CL14</f>
        <v>0</v>
      </c>
      <c r="G39" s="141">
        <f>Data!DF14</f>
        <v>0</v>
      </c>
      <c r="H39" s="142">
        <f t="shared" si="0"/>
        <v>0</v>
      </c>
      <c r="W39" s="145"/>
    </row>
    <row r="40" spans="2:23">
      <c r="B40" s="130" t="s">
        <v>50</v>
      </c>
      <c r="C40" s="141">
        <f>Data!AE14</f>
        <v>141</v>
      </c>
      <c r="D40" s="141">
        <f>Data!AY14</f>
        <v>1518</v>
      </c>
      <c r="E40" s="141">
        <f>Data!BS14</f>
        <v>0</v>
      </c>
      <c r="F40" s="141">
        <f>Data!CM14</f>
        <v>0</v>
      </c>
      <c r="G40" s="141">
        <f>Data!DG14</f>
        <v>0</v>
      </c>
      <c r="H40" s="142">
        <f t="shared" si="0"/>
        <v>1659</v>
      </c>
      <c r="W40" s="145"/>
    </row>
    <row r="41" spans="2:23">
      <c r="B41" s="130" t="s">
        <v>51</v>
      </c>
      <c r="C41" s="141">
        <f>Data!AF14</f>
        <v>0</v>
      </c>
      <c r="D41" s="141">
        <f>Data!AZ14</f>
        <v>0</v>
      </c>
      <c r="E41" s="141">
        <f>Data!BT14</f>
        <v>0</v>
      </c>
      <c r="F41" s="141">
        <f>Data!CN14</f>
        <v>0</v>
      </c>
      <c r="G41" s="141">
        <f>Data!DH14</f>
        <v>0</v>
      </c>
      <c r="H41" s="142">
        <f t="shared" si="0"/>
        <v>0</v>
      </c>
      <c r="W41" s="145"/>
    </row>
    <row r="42" spans="2:23">
      <c r="B42" s="130" t="s">
        <v>52</v>
      </c>
      <c r="C42" s="141">
        <f>Data!AG14</f>
        <v>0</v>
      </c>
      <c r="D42" s="141">
        <f>Data!BA14</f>
        <v>0</v>
      </c>
      <c r="E42" s="141">
        <f>Data!BU14</f>
        <v>0</v>
      </c>
      <c r="F42" s="141">
        <f>Data!CO14</f>
        <v>0</v>
      </c>
      <c r="G42" s="141">
        <f>Data!DI14</f>
        <v>0</v>
      </c>
      <c r="H42" s="142">
        <f t="shared" si="0"/>
        <v>0</v>
      </c>
      <c r="W42" s="145"/>
    </row>
    <row r="43" spans="2:23">
      <c r="B43" s="130" t="s">
        <v>53</v>
      </c>
      <c r="C43" s="141">
        <f>Data!AH14</f>
        <v>0</v>
      </c>
      <c r="D43" s="141">
        <f>Data!BB14</f>
        <v>0</v>
      </c>
      <c r="E43" s="141">
        <f>Data!BV14</f>
        <v>0</v>
      </c>
      <c r="F43" s="141">
        <f>Data!CP14</f>
        <v>0</v>
      </c>
      <c r="G43" s="141">
        <f>Data!DJ14</f>
        <v>0</v>
      </c>
      <c r="H43" s="142">
        <f t="shared" si="0"/>
        <v>0</v>
      </c>
      <c r="W43" s="145"/>
    </row>
    <row r="44" spans="2:23">
      <c r="B44" s="130" t="s">
        <v>54</v>
      </c>
      <c r="C44" s="141">
        <f>Data!AI14</f>
        <v>0</v>
      </c>
      <c r="D44" s="141">
        <f>Data!BC14</f>
        <v>0</v>
      </c>
      <c r="E44" s="141">
        <f>Data!BW14</f>
        <v>0</v>
      </c>
      <c r="F44" s="141">
        <f>Data!CQ14</f>
        <v>0</v>
      </c>
      <c r="G44" s="141">
        <f>Data!DK14</f>
        <v>0</v>
      </c>
      <c r="H44" s="142">
        <f t="shared" si="0"/>
        <v>0</v>
      </c>
      <c r="W44" s="145"/>
    </row>
    <row r="45" spans="2:23">
      <c r="B45" s="130" t="s">
        <v>55</v>
      </c>
      <c r="C45" s="141">
        <f>Data!AJ14</f>
        <v>3</v>
      </c>
      <c r="D45" s="141">
        <f>Data!BD14</f>
        <v>0</v>
      </c>
      <c r="E45" s="141">
        <f>Data!BX14</f>
        <v>750</v>
      </c>
      <c r="F45" s="141">
        <f>Data!CR14</f>
        <v>0</v>
      </c>
      <c r="G45" s="141">
        <f>Data!DL14</f>
        <v>0</v>
      </c>
      <c r="H45" s="142">
        <f t="shared" si="0"/>
        <v>753</v>
      </c>
      <c r="W45" s="145"/>
    </row>
    <row r="46" spans="2:23">
      <c r="B46" s="130" t="s">
        <v>56</v>
      </c>
      <c r="C46" s="141">
        <f>Data!AK14</f>
        <v>0</v>
      </c>
      <c r="D46" s="141">
        <f>Data!BE14</f>
        <v>0</v>
      </c>
      <c r="E46" s="141">
        <f>Data!BY14</f>
        <v>0</v>
      </c>
      <c r="F46" s="141">
        <f>Data!CS14</f>
        <v>0</v>
      </c>
      <c r="G46" s="141">
        <f>Data!DM14</f>
        <v>0</v>
      </c>
      <c r="H46" s="142">
        <f t="shared" si="0"/>
        <v>0</v>
      </c>
      <c r="W46" s="145"/>
    </row>
    <row r="47" spans="2:23">
      <c r="B47" s="130" t="s">
        <v>57</v>
      </c>
      <c r="C47" s="141">
        <f>Data!AL14</f>
        <v>1053</v>
      </c>
      <c r="D47" s="141">
        <f>Data!BF14</f>
        <v>9048</v>
      </c>
      <c r="E47" s="141">
        <f>Data!BZ14</f>
        <v>2026</v>
      </c>
      <c r="F47" s="141">
        <f>Data!CT14</f>
        <v>0</v>
      </c>
      <c r="G47" s="141">
        <f>Data!DN14</f>
        <v>0</v>
      </c>
      <c r="H47" s="142">
        <f t="shared" si="0"/>
        <v>12127</v>
      </c>
      <c r="W47" s="145"/>
    </row>
    <row r="48" spans="2:23">
      <c r="B48" s="130" t="s">
        <v>58</v>
      </c>
      <c r="C48" s="141">
        <f>Data!AM14</f>
        <v>0</v>
      </c>
      <c r="D48" s="141">
        <f>Data!BG14</f>
        <v>0</v>
      </c>
      <c r="E48" s="141">
        <f>Data!CA14</f>
        <v>0</v>
      </c>
      <c r="F48" s="141">
        <f>Data!CU14</f>
        <v>0</v>
      </c>
      <c r="G48" s="141">
        <f>Data!DO14</f>
        <v>0</v>
      </c>
      <c r="H48" s="142">
        <f t="shared" si="0"/>
        <v>0</v>
      </c>
      <c r="W48" s="145"/>
    </row>
    <row r="49" spans="2:23">
      <c r="B49" s="130" t="s">
        <v>59</v>
      </c>
      <c r="C49" s="141">
        <f>Data!AN14</f>
        <v>0</v>
      </c>
      <c r="D49" s="141">
        <f>Data!BH14</f>
        <v>204</v>
      </c>
      <c r="E49" s="141">
        <f>Data!CB14</f>
        <v>0</v>
      </c>
      <c r="F49" s="141">
        <f>Data!CV14</f>
        <v>0</v>
      </c>
      <c r="G49" s="141">
        <f>Data!DP14</f>
        <v>0</v>
      </c>
      <c r="H49" s="142">
        <f t="shared" si="0"/>
        <v>204</v>
      </c>
      <c r="W49" s="145"/>
    </row>
    <row r="50" spans="2:23">
      <c r="B50" s="130" t="s">
        <v>60</v>
      </c>
      <c r="C50" s="141">
        <f>Data!AO14</f>
        <v>420</v>
      </c>
      <c r="D50" s="141">
        <f>Data!BI14</f>
        <v>1243</v>
      </c>
      <c r="E50" s="141">
        <f>Data!CC14</f>
        <v>189</v>
      </c>
      <c r="F50" s="141">
        <f>Data!CW14</f>
        <v>0</v>
      </c>
      <c r="G50" s="141">
        <f>Data!DQ14</f>
        <v>0</v>
      </c>
      <c r="H50" s="142">
        <f t="shared" si="0"/>
        <v>1852</v>
      </c>
      <c r="W50" s="145"/>
    </row>
    <row r="51" spans="2:23">
      <c r="B51" s="130" t="s">
        <v>0</v>
      </c>
      <c r="C51" s="141">
        <f>Data!AP14</f>
        <v>18</v>
      </c>
      <c r="D51" s="141">
        <f>Data!BJ14</f>
        <v>727</v>
      </c>
      <c r="E51" s="141">
        <f>Data!CD14</f>
        <v>0</v>
      </c>
      <c r="F51" s="141">
        <f>Data!CX14</f>
        <v>0</v>
      </c>
      <c r="G51" s="141">
        <f>Data!DR14</f>
        <v>0</v>
      </c>
      <c r="H51" s="142">
        <f t="shared" si="0"/>
        <v>745</v>
      </c>
      <c r="W51" s="145"/>
    </row>
    <row r="52" spans="2:23">
      <c r="B52" s="143" t="s">
        <v>33</v>
      </c>
      <c r="C52" s="142">
        <f>SUM(C32:C51)</f>
        <v>3500</v>
      </c>
      <c r="D52" s="142">
        <f>SUM(D32:D51)</f>
        <v>31195</v>
      </c>
      <c r="E52" s="142">
        <f>SUM(E32:E51)</f>
        <v>8201</v>
      </c>
      <c r="F52" s="142">
        <f>SUM(F32:F51)</f>
        <v>0</v>
      </c>
      <c r="G52" s="142">
        <f>SUM(G32:G51)</f>
        <v>0</v>
      </c>
      <c r="H52" s="142">
        <f t="shared" si="0"/>
        <v>42896</v>
      </c>
    </row>
    <row r="53" spans="2:23">
      <c r="B53" s="144"/>
      <c r="C53" s="145"/>
      <c r="D53" s="145"/>
      <c r="E53" s="145"/>
      <c r="F53" s="145"/>
      <c r="G53" s="145"/>
      <c r="H53" s="145"/>
    </row>
    <row r="54" spans="2:23" ht="13.5" customHeight="1">
      <c r="B54" s="308"/>
      <c r="D54" s="390" t="s">
        <v>22</v>
      </c>
      <c r="E54" s="390"/>
      <c r="F54" s="390"/>
      <c r="G54" s="309" t="s">
        <v>23</v>
      </c>
      <c r="H54" s="309" t="s">
        <v>24</v>
      </c>
    </row>
    <row r="55" spans="2:23">
      <c r="B55" s="388" t="s">
        <v>953</v>
      </c>
      <c r="C55" s="389"/>
      <c r="D55" s="384" t="str">
        <f>Data!T14</f>
        <v>Carroll, John</v>
      </c>
      <c r="E55" s="384"/>
      <c r="F55" s="384"/>
      <c r="G55" s="310" t="str">
        <f>Data!U14</f>
        <v>(254) 501-5922</v>
      </c>
      <c r="H55" s="311" t="str">
        <f>Data!V14</f>
        <v>j.carroll@tamuct.edu</v>
      </c>
    </row>
    <row r="56" spans="2:23" ht="13.5" customHeight="1">
      <c r="B56" s="308"/>
      <c r="C56" s="308"/>
      <c r="D56" s="308"/>
      <c r="E56" s="308"/>
      <c r="F56" s="308"/>
      <c r="G56" s="308"/>
      <c r="H56" s="298"/>
    </row>
    <row r="57" spans="2:23">
      <c r="B57" s="117" t="s">
        <v>9</v>
      </c>
    </row>
    <row r="58" spans="2:23" ht="31.5" customHeight="1">
      <c r="B58" s="391" t="s">
        <v>39</v>
      </c>
      <c r="C58" s="391"/>
      <c r="D58" s="391"/>
      <c r="E58" s="391"/>
      <c r="F58" s="391"/>
      <c r="G58" s="391"/>
      <c r="H58" s="321"/>
    </row>
    <row r="59" spans="2:23" ht="8.25" customHeight="1" thickBot="1">
      <c r="B59" s="320"/>
    </row>
    <row r="60" spans="2:23" ht="14.4" thickBot="1">
      <c r="B60" s="124" t="s">
        <v>31</v>
      </c>
      <c r="C60" s="125" t="s">
        <v>25</v>
      </c>
      <c r="D60" s="125" t="s">
        <v>26</v>
      </c>
      <c r="E60" s="125" t="s">
        <v>27</v>
      </c>
      <c r="F60" s="125" t="s">
        <v>28</v>
      </c>
      <c r="G60" s="125" t="s">
        <v>29</v>
      </c>
      <c r="H60" s="126" t="s">
        <v>30</v>
      </c>
    </row>
    <row r="61" spans="2:23">
      <c r="B61" s="128" t="str">
        <f>$B$32</f>
        <v>Liberal Arts</v>
      </c>
      <c r="C61" s="322">
        <f>Data!DS14</f>
        <v>107307.99945015195</v>
      </c>
      <c r="D61" s="322">
        <f>Data!EM14</f>
        <v>1059298.1182666188</v>
      </c>
      <c r="E61" s="322">
        <f>Data!FG14</f>
        <v>1113848.262829951</v>
      </c>
      <c r="F61" s="322">
        <f>Data!GA14</f>
        <v>0</v>
      </c>
      <c r="G61" s="322">
        <f>Data!GU14</f>
        <v>0</v>
      </c>
      <c r="H61" s="323">
        <f>SUM(C61:G61)</f>
        <v>2280454.3805467216</v>
      </c>
    </row>
    <row r="62" spans="2:23">
      <c r="B62" s="128" t="str">
        <f>$B$33</f>
        <v>Science</v>
      </c>
      <c r="C62" s="322">
        <f>Data!DT14</f>
        <v>29403.746119839107</v>
      </c>
      <c r="D62" s="322">
        <f>Data!EN14</f>
        <v>489702.79378424305</v>
      </c>
      <c r="E62" s="322">
        <f>Data!FH14</f>
        <v>74667.666264040105</v>
      </c>
      <c r="F62" s="322">
        <f>Data!GB14</f>
        <v>0</v>
      </c>
      <c r="G62" s="322">
        <f>Data!GV14</f>
        <v>0</v>
      </c>
      <c r="H62" s="142">
        <f t="shared" ref="H62:H81" si="1">SUM(C62:G62)</f>
        <v>593774.20616812224</v>
      </c>
    </row>
    <row r="63" spans="2:23">
      <c r="B63" s="128" t="str">
        <f>$B$34</f>
        <v>Fine Arts</v>
      </c>
      <c r="C63" s="322">
        <f>Data!DU14</f>
        <v>19598.16443686968</v>
      </c>
      <c r="D63" s="322">
        <f>Data!EO14</f>
        <v>154970.11703130533</v>
      </c>
      <c r="E63" s="322">
        <f>Data!FI14</f>
        <v>0</v>
      </c>
      <c r="F63" s="322">
        <f>Data!GC14</f>
        <v>0</v>
      </c>
      <c r="G63" s="322">
        <f>Data!GW14</f>
        <v>0</v>
      </c>
      <c r="H63" s="142">
        <f t="shared" si="1"/>
        <v>174568.281468175</v>
      </c>
    </row>
    <row r="64" spans="2:23">
      <c r="B64" s="128" t="str">
        <f>$B$35</f>
        <v>Teacher Education</v>
      </c>
      <c r="C64" s="322">
        <f>Data!DV14</f>
        <v>12562.491789289288</v>
      </c>
      <c r="D64" s="322">
        <f>Data!EP14</f>
        <v>256850.01821837455</v>
      </c>
      <c r="E64" s="322">
        <f>Data!FJ14</f>
        <v>438770.61267830251</v>
      </c>
      <c r="F64" s="322">
        <f>Data!GD14</f>
        <v>0</v>
      </c>
      <c r="G64" s="322">
        <f>Data!GX14</f>
        <v>0</v>
      </c>
      <c r="H64" s="142">
        <f t="shared" si="1"/>
        <v>708183.12268596631</v>
      </c>
    </row>
    <row r="65" spans="2:8">
      <c r="B65" s="128" t="str">
        <f>$B$36</f>
        <v>Agriculture</v>
      </c>
      <c r="C65" s="322">
        <f>Data!DW14</f>
        <v>0</v>
      </c>
      <c r="D65" s="322">
        <f>Data!EQ14</f>
        <v>0</v>
      </c>
      <c r="E65" s="322">
        <f>Data!FK14</f>
        <v>0</v>
      </c>
      <c r="F65" s="322">
        <f>Data!GE14</f>
        <v>0</v>
      </c>
      <c r="G65" s="322">
        <f>Data!GY14</f>
        <v>0</v>
      </c>
      <c r="H65" s="142">
        <f t="shared" si="1"/>
        <v>0</v>
      </c>
    </row>
    <row r="66" spans="2:8">
      <c r="B66" s="128" t="str">
        <f>$B$37</f>
        <v>Engineering</v>
      </c>
      <c r="C66" s="322">
        <f>Data!DX14</f>
        <v>32416.979215178239</v>
      </c>
      <c r="D66" s="322">
        <f>Data!ER14</f>
        <v>449892.11866521894</v>
      </c>
      <c r="E66" s="322">
        <f>Data!FL14</f>
        <v>240538.85046194616</v>
      </c>
      <c r="F66" s="322">
        <f>Data!GF14</f>
        <v>0</v>
      </c>
      <c r="G66" s="322">
        <f>Data!GZ14</f>
        <v>0</v>
      </c>
      <c r="H66" s="142">
        <f t="shared" si="1"/>
        <v>722847.94834234333</v>
      </c>
    </row>
    <row r="67" spans="2:8">
      <c r="B67" s="128" t="str">
        <f>$B$38</f>
        <v>Home Economics</v>
      </c>
      <c r="C67" s="322">
        <f>Data!DY14</f>
        <v>0</v>
      </c>
      <c r="D67" s="322">
        <f>Data!ES14</f>
        <v>0</v>
      </c>
      <c r="E67" s="322">
        <f>Data!FM14</f>
        <v>0</v>
      </c>
      <c r="F67" s="322">
        <f>Data!GG14</f>
        <v>0</v>
      </c>
      <c r="G67" s="322">
        <f>Data!HA14</f>
        <v>0</v>
      </c>
      <c r="H67" s="142">
        <f t="shared" si="1"/>
        <v>0</v>
      </c>
    </row>
    <row r="68" spans="2:8">
      <c r="B68" s="128" t="str">
        <f>$B$39</f>
        <v>Law</v>
      </c>
      <c r="C68" s="322">
        <f>Data!DZ14</f>
        <v>0</v>
      </c>
      <c r="D68" s="322">
        <f>Data!ET14</f>
        <v>0</v>
      </c>
      <c r="E68" s="322">
        <f>Data!FN14</f>
        <v>0</v>
      </c>
      <c r="F68" s="322">
        <f>Data!GH14</f>
        <v>0</v>
      </c>
      <c r="G68" s="322">
        <f>Data!HB14</f>
        <v>0</v>
      </c>
      <c r="H68" s="142">
        <f t="shared" si="1"/>
        <v>0</v>
      </c>
    </row>
    <row r="69" spans="2:8">
      <c r="B69" s="128" t="str">
        <f>$B$40</f>
        <v>Social Service</v>
      </c>
      <c r="C69" s="322">
        <f>Data!EA14</f>
        <v>23419.676661609203</v>
      </c>
      <c r="D69" s="322">
        <f>Data!EU14</f>
        <v>382203.32333839068</v>
      </c>
      <c r="E69" s="322">
        <f>Data!FO14</f>
        <v>0</v>
      </c>
      <c r="F69" s="322">
        <f>Data!GI14</f>
        <v>0</v>
      </c>
      <c r="G69" s="322">
        <f>Data!HC14</f>
        <v>0</v>
      </c>
      <c r="H69" s="142">
        <f t="shared" si="1"/>
        <v>405622.99999999988</v>
      </c>
    </row>
    <row r="70" spans="2:8">
      <c r="B70" s="128" t="str">
        <f>$B$41</f>
        <v>Library Science</v>
      </c>
      <c r="C70" s="322">
        <f>Data!EB14</f>
        <v>0</v>
      </c>
      <c r="D70" s="322">
        <f>Data!EV14</f>
        <v>0</v>
      </c>
      <c r="E70" s="322">
        <f>Data!FP14</f>
        <v>0</v>
      </c>
      <c r="F70" s="322">
        <f>Data!GJ14</f>
        <v>0</v>
      </c>
      <c r="G70" s="322">
        <f>Data!HD14</f>
        <v>0</v>
      </c>
      <c r="H70" s="142">
        <f t="shared" si="1"/>
        <v>0</v>
      </c>
    </row>
    <row r="71" spans="2:8">
      <c r="B71" s="128" t="str">
        <f>$B$42</f>
        <v>Veterinary Science</v>
      </c>
      <c r="C71" s="322">
        <f>Data!EC14</f>
        <v>0</v>
      </c>
      <c r="D71" s="322">
        <f>Data!EW14</f>
        <v>0</v>
      </c>
      <c r="E71" s="322">
        <f>Data!FQ14</f>
        <v>0</v>
      </c>
      <c r="F71" s="322">
        <f>Data!GK14</f>
        <v>0</v>
      </c>
      <c r="G71" s="322">
        <f>Data!HE14</f>
        <v>0</v>
      </c>
      <c r="H71" s="142">
        <f t="shared" si="1"/>
        <v>0</v>
      </c>
    </row>
    <row r="72" spans="2:8">
      <c r="B72" s="128" t="str">
        <f>$B$43</f>
        <v>Vocational Training</v>
      </c>
      <c r="C72" s="322">
        <f>Data!ED14</f>
        <v>0</v>
      </c>
      <c r="D72" s="322">
        <f>Data!EX14</f>
        <v>0</v>
      </c>
      <c r="E72" s="322">
        <f>Data!FR14</f>
        <v>0</v>
      </c>
      <c r="F72" s="322">
        <f>Data!GL14</f>
        <v>0</v>
      </c>
      <c r="G72" s="322">
        <f>Data!HF14</f>
        <v>0</v>
      </c>
      <c r="H72" s="142">
        <f t="shared" si="1"/>
        <v>0</v>
      </c>
    </row>
    <row r="73" spans="2:8">
      <c r="B73" s="128" t="str">
        <f>$B$44</f>
        <v>Physical Training</v>
      </c>
      <c r="C73" s="322">
        <f>Data!EE14</f>
        <v>0</v>
      </c>
      <c r="D73" s="322">
        <f>Data!EY14</f>
        <v>0</v>
      </c>
      <c r="E73" s="322">
        <f>Data!FS14</f>
        <v>0</v>
      </c>
      <c r="F73" s="322">
        <f>Data!GM14</f>
        <v>0</v>
      </c>
      <c r="G73" s="322">
        <f>Data!HG14</f>
        <v>0</v>
      </c>
      <c r="H73" s="142">
        <f t="shared" si="1"/>
        <v>0</v>
      </c>
    </row>
    <row r="74" spans="2:8">
      <c r="B74" s="128" t="str">
        <f>$B$45</f>
        <v>Health Services</v>
      </c>
      <c r="C74" s="322">
        <f>Data!EF14</f>
        <v>800</v>
      </c>
      <c r="D74" s="322">
        <f>Data!EZ14</f>
        <v>0</v>
      </c>
      <c r="E74" s="322">
        <f>Data!FT14</f>
        <v>180838.25000000003</v>
      </c>
      <c r="F74" s="322">
        <f>Data!GN14</f>
        <v>0</v>
      </c>
      <c r="G74" s="322">
        <f>Data!HH14</f>
        <v>0</v>
      </c>
      <c r="H74" s="142">
        <f t="shared" si="1"/>
        <v>181638.25000000003</v>
      </c>
    </row>
    <row r="75" spans="2:8">
      <c r="B75" s="128" t="str">
        <f>$B$46</f>
        <v>Pharmacy</v>
      </c>
      <c r="C75" s="322">
        <f>Data!EG14</f>
        <v>0</v>
      </c>
      <c r="D75" s="322">
        <f>Data!FA14</f>
        <v>0</v>
      </c>
      <c r="E75" s="322">
        <f>Data!FU14</f>
        <v>0</v>
      </c>
      <c r="F75" s="322">
        <f>Data!GO14</f>
        <v>0</v>
      </c>
      <c r="G75" s="322">
        <f>Data!HI14</f>
        <v>0</v>
      </c>
      <c r="H75" s="142">
        <f t="shared" si="1"/>
        <v>0</v>
      </c>
    </row>
    <row r="76" spans="2:8">
      <c r="B76" s="128" t="str">
        <f>$B$47</f>
        <v>Business Administration</v>
      </c>
      <c r="C76" s="322">
        <f>Data!EH14</f>
        <v>119250.68072188651</v>
      </c>
      <c r="D76" s="322">
        <f>Data!FB14</f>
        <v>1259370.1303616927</v>
      </c>
      <c r="E76" s="322">
        <f>Data!FV14</f>
        <v>675322.78626323026</v>
      </c>
      <c r="F76" s="322">
        <f>Data!GP14</f>
        <v>0</v>
      </c>
      <c r="G76" s="322">
        <f>Data!HJ14</f>
        <v>0</v>
      </c>
      <c r="H76" s="142">
        <f t="shared" si="1"/>
        <v>2053943.5973468095</v>
      </c>
    </row>
    <row r="77" spans="2:8">
      <c r="B77" s="128" t="str">
        <f>$B$48</f>
        <v>Optometry</v>
      </c>
      <c r="C77" s="322">
        <f>Data!EI14</f>
        <v>0</v>
      </c>
      <c r="D77" s="322">
        <f>Data!FC14</f>
        <v>0</v>
      </c>
      <c r="E77" s="322">
        <f>Data!FW14</f>
        <v>0</v>
      </c>
      <c r="F77" s="322">
        <f>Data!GQ14</f>
        <v>0</v>
      </c>
      <c r="G77" s="322">
        <f>Data!HK14</f>
        <v>0</v>
      </c>
      <c r="H77" s="142">
        <f t="shared" si="1"/>
        <v>0</v>
      </c>
    </row>
    <row r="78" spans="2:8">
      <c r="B78" s="128" t="str">
        <f>$B$49</f>
        <v>Teacher Ed-Practice Teaching</v>
      </c>
      <c r="C78" s="322">
        <f>Data!EJ14</f>
        <v>0</v>
      </c>
      <c r="D78" s="322">
        <f>Data!FD14</f>
        <v>36400</v>
      </c>
      <c r="E78" s="322">
        <f>Data!FX14</f>
        <v>0</v>
      </c>
      <c r="F78" s="322">
        <f>Data!GR14</f>
        <v>0</v>
      </c>
      <c r="G78" s="322">
        <f>Data!HL14</f>
        <v>0</v>
      </c>
      <c r="H78" s="142">
        <f t="shared" si="1"/>
        <v>36400</v>
      </c>
    </row>
    <row r="79" spans="2:8">
      <c r="B79" s="128" t="str">
        <f>$B$50</f>
        <v>Technology</v>
      </c>
      <c r="C79" s="322">
        <f>Data!EK14</f>
        <v>42870.552415297076</v>
      </c>
      <c r="D79" s="322">
        <f>Data!FE14</f>
        <v>195744.11696065631</v>
      </c>
      <c r="E79" s="322">
        <f>Data!FY14</f>
        <v>97563.923207590167</v>
      </c>
      <c r="F79" s="322">
        <f>Data!GS14</f>
        <v>0</v>
      </c>
      <c r="G79" s="322">
        <f>Data!HM14</f>
        <v>0</v>
      </c>
      <c r="H79" s="142">
        <f t="shared" si="1"/>
        <v>336178.59258354356</v>
      </c>
    </row>
    <row r="80" spans="2:8">
      <c r="B80" s="128" t="str">
        <f>$B$51</f>
        <v>Nursing</v>
      </c>
      <c r="C80" s="322">
        <f>Data!EL14</f>
        <v>7312.2876245290427</v>
      </c>
      <c r="D80" s="322">
        <f>Data!FF14</f>
        <v>176840.71237547099</v>
      </c>
      <c r="E80" s="322">
        <f>Data!FZ14</f>
        <v>0</v>
      </c>
      <c r="F80" s="322">
        <f>Data!GT14</f>
        <v>0</v>
      </c>
      <c r="G80" s="322">
        <f>Data!HN14</f>
        <v>0</v>
      </c>
      <c r="H80" s="142">
        <f t="shared" si="1"/>
        <v>184153.00000000003</v>
      </c>
    </row>
    <row r="81" spans="2:8">
      <c r="B81" s="131" t="str">
        <f>$B$52</f>
        <v>Totals</v>
      </c>
      <c r="C81" s="323">
        <f>SUM(C61:C80)</f>
        <v>394942.57843465009</v>
      </c>
      <c r="D81" s="323">
        <f>SUM(D61:D80)</f>
        <v>4461271.4490019716</v>
      </c>
      <c r="E81" s="323">
        <f>SUM(E61:E80)</f>
        <v>2821550.3517050603</v>
      </c>
      <c r="F81" s="323">
        <f>SUM(F61:F80)</f>
        <v>0</v>
      </c>
      <c r="G81" s="323">
        <f>SUM(G61:G80)</f>
        <v>0</v>
      </c>
      <c r="H81" s="323">
        <f t="shared" si="1"/>
        <v>7677764.3791416818</v>
      </c>
    </row>
    <row r="82" spans="2:8">
      <c r="B82" s="144"/>
      <c r="C82" s="324"/>
      <c r="D82" s="324"/>
      <c r="E82" s="324"/>
      <c r="F82" s="324"/>
      <c r="G82" s="324"/>
      <c r="H82" s="325"/>
    </row>
    <row r="83" spans="2:8" ht="13.5" customHeight="1">
      <c r="B83" s="308"/>
      <c r="D83" s="390" t="s">
        <v>22</v>
      </c>
      <c r="E83" s="390"/>
      <c r="F83" s="390"/>
      <c r="G83" s="309" t="s">
        <v>23</v>
      </c>
      <c r="H83" s="309" t="s">
        <v>24</v>
      </c>
    </row>
    <row r="84" spans="2:8">
      <c r="B84" s="388" t="s">
        <v>38</v>
      </c>
      <c r="C84" s="389"/>
      <c r="D84" s="384" t="str">
        <f>Data!T14</f>
        <v>Carroll, John</v>
      </c>
      <c r="E84" s="384"/>
      <c r="F84" s="384"/>
      <c r="G84" s="310" t="str">
        <f>Data!U14</f>
        <v>(254) 501-5922</v>
      </c>
      <c r="H84" s="311" t="str">
        <f>Data!V14</f>
        <v>j.carroll@tamuct.edu</v>
      </c>
    </row>
    <row r="85" spans="2:8" ht="13.5" customHeight="1">
      <c r="B85" s="308"/>
      <c r="C85" s="308"/>
      <c r="D85" s="308"/>
      <c r="E85" s="308"/>
      <c r="F85" s="308"/>
      <c r="G85" s="308"/>
      <c r="H85" s="298"/>
    </row>
    <row r="86" spans="2:8">
      <c r="B86" s="120" t="s">
        <v>32</v>
      </c>
      <c r="C86" s="326"/>
      <c r="D86" s="326"/>
      <c r="E86" s="326"/>
      <c r="F86" s="326"/>
      <c r="G86" s="326"/>
      <c r="H86" s="122">
        <f>H13+H14</f>
        <v>12295932</v>
      </c>
    </row>
    <row r="87" spans="2:8" ht="42.75" customHeight="1">
      <c r="B87" s="382" t="s">
        <v>8</v>
      </c>
      <c r="C87" s="382"/>
      <c r="D87" s="382"/>
      <c r="E87" s="382"/>
      <c r="F87" s="382"/>
      <c r="G87" s="382"/>
      <c r="H87" s="321"/>
    </row>
    <row r="88" spans="2:8">
      <c r="B88" s="120" t="s">
        <v>5</v>
      </c>
      <c r="C88" s="327"/>
      <c r="D88" s="327"/>
      <c r="E88" s="327"/>
      <c r="F88" s="327"/>
      <c r="G88" s="327"/>
      <c r="H88" s="122"/>
    </row>
    <row r="89" spans="2:8" ht="98.25" customHeight="1" thickBot="1">
      <c r="B89" s="383" t="s">
        <v>228</v>
      </c>
      <c r="C89" s="383"/>
      <c r="D89" s="383"/>
      <c r="E89" s="383"/>
      <c r="F89" s="383"/>
      <c r="G89" s="383"/>
      <c r="H89" s="328"/>
    </row>
    <row r="90" spans="2:8" ht="14.4" thickBot="1">
      <c r="B90" s="124" t="s">
        <v>31</v>
      </c>
      <c r="C90" s="125" t="s">
        <v>25</v>
      </c>
      <c r="D90" s="125" t="s">
        <v>26</v>
      </c>
      <c r="E90" s="125" t="s">
        <v>27</v>
      </c>
      <c r="F90" s="125" t="s">
        <v>28</v>
      </c>
      <c r="G90" s="125" t="s">
        <v>29</v>
      </c>
      <c r="H90" s="126" t="s">
        <v>30</v>
      </c>
    </row>
    <row r="91" spans="2:8">
      <c r="B91" s="128" t="str">
        <f>$B$32</f>
        <v>Liberal Arts</v>
      </c>
      <c r="C91" s="329">
        <f>Data!HR14</f>
        <v>0</v>
      </c>
      <c r="D91" s="329">
        <f>Data!IL14</f>
        <v>0</v>
      </c>
      <c r="E91" s="329">
        <f>Data!JF14</f>
        <v>0</v>
      </c>
      <c r="F91" s="329">
        <f>Data!JZ14</f>
        <v>0</v>
      </c>
      <c r="G91" s="329">
        <f>Data!KT14</f>
        <v>0</v>
      </c>
      <c r="H91" s="134">
        <f t="shared" ref="H91:H111" si="2">SUM(C91:G91)</f>
        <v>0</v>
      </c>
    </row>
    <row r="92" spans="2:8">
      <c r="B92" s="128" t="str">
        <f>$B$33</f>
        <v>Science</v>
      </c>
      <c r="C92" s="329">
        <f>Data!HS14</f>
        <v>0</v>
      </c>
      <c r="D92" s="329">
        <f>Data!IM14</f>
        <v>0</v>
      </c>
      <c r="E92" s="329">
        <f>Data!JG14</f>
        <v>0</v>
      </c>
      <c r="F92" s="329">
        <f>Data!KA14</f>
        <v>0</v>
      </c>
      <c r="G92" s="329">
        <f>Data!KU14</f>
        <v>0</v>
      </c>
      <c r="H92" s="137">
        <f t="shared" si="2"/>
        <v>0</v>
      </c>
    </row>
    <row r="93" spans="2:8">
      <c r="B93" s="128" t="str">
        <f>$B$34</f>
        <v>Fine Arts</v>
      </c>
      <c r="C93" s="329">
        <f>Data!HT14</f>
        <v>0</v>
      </c>
      <c r="D93" s="329">
        <f>Data!IN14</f>
        <v>0</v>
      </c>
      <c r="E93" s="329">
        <f>Data!JH14</f>
        <v>0</v>
      </c>
      <c r="F93" s="329">
        <f>Data!KB14</f>
        <v>0</v>
      </c>
      <c r="G93" s="329">
        <f>Data!KV14</f>
        <v>0</v>
      </c>
      <c r="H93" s="137">
        <f t="shared" si="2"/>
        <v>0</v>
      </c>
    </row>
    <row r="94" spans="2:8">
      <c r="B94" s="128" t="str">
        <f>$B$35</f>
        <v>Teacher Education</v>
      </c>
      <c r="C94" s="329">
        <f>Data!HU14</f>
        <v>0</v>
      </c>
      <c r="D94" s="329">
        <f>Data!IO14</f>
        <v>0</v>
      </c>
      <c r="E94" s="329">
        <f>Data!JI14</f>
        <v>0</v>
      </c>
      <c r="F94" s="329">
        <f>Data!KC14</f>
        <v>0</v>
      </c>
      <c r="G94" s="329">
        <f>Data!KW14</f>
        <v>0</v>
      </c>
      <c r="H94" s="137">
        <f t="shared" si="2"/>
        <v>0</v>
      </c>
    </row>
    <row r="95" spans="2:8">
      <c r="B95" s="128" t="str">
        <f>$B$36</f>
        <v>Agriculture</v>
      </c>
      <c r="C95" s="329">
        <f>Data!HV14</f>
        <v>0</v>
      </c>
      <c r="D95" s="329">
        <f>Data!IP14</f>
        <v>0</v>
      </c>
      <c r="E95" s="329">
        <f>Data!JJ14</f>
        <v>0</v>
      </c>
      <c r="F95" s="329">
        <f>Data!KD14</f>
        <v>0</v>
      </c>
      <c r="G95" s="329">
        <f>Data!KX14</f>
        <v>0</v>
      </c>
      <c r="H95" s="137">
        <f t="shared" si="2"/>
        <v>0</v>
      </c>
    </row>
    <row r="96" spans="2:8">
      <c r="B96" s="128" t="str">
        <f>$B$37</f>
        <v>Engineering</v>
      </c>
      <c r="C96" s="329">
        <f>Data!HW14</f>
        <v>0</v>
      </c>
      <c r="D96" s="329">
        <f>Data!IQ14</f>
        <v>0</v>
      </c>
      <c r="E96" s="329">
        <f>Data!JK14</f>
        <v>0</v>
      </c>
      <c r="F96" s="329">
        <f>Data!KE14</f>
        <v>0</v>
      </c>
      <c r="G96" s="329">
        <f>Data!KY14</f>
        <v>0</v>
      </c>
      <c r="H96" s="137">
        <f t="shared" si="2"/>
        <v>0</v>
      </c>
    </row>
    <row r="97" spans="2:8">
      <c r="B97" s="128" t="str">
        <f>$B$38</f>
        <v>Home Economics</v>
      </c>
      <c r="C97" s="329">
        <f>Data!HX14</f>
        <v>0</v>
      </c>
      <c r="D97" s="329">
        <f>Data!IR14</f>
        <v>0</v>
      </c>
      <c r="E97" s="329">
        <f>Data!JL14</f>
        <v>0</v>
      </c>
      <c r="F97" s="329">
        <f>Data!KF14</f>
        <v>0</v>
      </c>
      <c r="G97" s="329">
        <f>Data!KZ14</f>
        <v>0</v>
      </c>
      <c r="H97" s="137">
        <f t="shared" si="2"/>
        <v>0</v>
      </c>
    </row>
    <row r="98" spans="2:8">
      <c r="B98" s="128" t="str">
        <f>$B$39</f>
        <v>Law</v>
      </c>
      <c r="C98" s="329">
        <f>Data!HY14</f>
        <v>0</v>
      </c>
      <c r="D98" s="329">
        <f>Data!IS14</f>
        <v>0</v>
      </c>
      <c r="E98" s="329">
        <f>Data!JM14</f>
        <v>0</v>
      </c>
      <c r="F98" s="329">
        <f>Data!KG14</f>
        <v>0</v>
      </c>
      <c r="G98" s="329">
        <f>Data!LA14</f>
        <v>0</v>
      </c>
      <c r="H98" s="137">
        <f t="shared" si="2"/>
        <v>0</v>
      </c>
    </row>
    <row r="99" spans="2:8">
      <c r="B99" s="128" t="str">
        <f>$B$40</f>
        <v>Social Service</v>
      </c>
      <c r="C99" s="329">
        <f>Data!HZ14</f>
        <v>0</v>
      </c>
      <c r="D99" s="329">
        <f>Data!IT14</f>
        <v>0</v>
      </c>
      <c r="E99" s="329">
        <f>Data!JN14</f>
        <v>0</v>
      </c>
      <c r="F99" s="329">
        <f>Data!KH14</f>
        <v>0</v>
      </c>
      <c r="G99" s="329">
        <f>Data!LB14</f>
        <v>0</v>
      </c>
      <c r="H99" s="137">
        <f t="shared" si="2"/>
        <v>0</v>
      </c>
    </row>
    <row r="100" spans="2:8">
      <c r="B100" s="128" t="str">
        <f>$B$41</f>
        <v>Library Science</v>
      </c>
      <c r="C100" s="329">
        <f>Data!IA14</f>
        <v>0</v>
      </c>
      <c r="D100" s="329">
        <f>Data!IU14</f>
        <v>0</v>
      </c>
      <c r="E100" s="329">
        <f>Data!JO14</f>
        <v>0</v>
      </c>
      <c r="F100" s="329">
        <f>Data!KI14</f>
        <v>0</v>
      </c>
      <c r="G100" s="329">
        <f>Data!LC14</f>
        <v>0</v>
      </c>
      <c r="H100" s="137">
        <f t="shared" si="2"/>
        <v>0</v>
      </c>
    </row>
    <row r="101" spans="2:8">
      <c r="B101" s="128" t="str">
        <f>$B$42</f>
        <v>Veterinary Science</v>
      </c>
      <c r="C101" s="329">
        <f>Data!IB14</f>
        <v>0</v>
      </c>
      <c r="D101" s="329">
        <f>Data!IV14</f>
        <v>0</v>
      </c>
      <c r="E101" s="329">
        <f>Data!JP14</f>
        <v>0</v>
      </c>
      <c r="F101" s="329">
        <f>Data!KJ14</f>
        <v>0</v>
      </c>
      <c r="G101" s="329">
        <f>Data!LD14</f>
        <v>0</v>
      </c>
      <c r="H101" s="137">
        <f t="shared" si="2"/>
        <v>0</v>
      </c>
    </row>
    <row r="102" spans="2:8">
      <c r="B102" s="128" t="str">
        <f>$B$43</f>
        <v>Vocational Training</v>
      </c>
      <c r="C102" s="329">
        <f>Data!IC14</f>
        <v>0</v>
      </c>
      <c r="D102" s="329">
        <f>Data!IW14</f>
        <v>0</v>
      </c>
      <c r="E102" s="329">
        <f>Data!JQ14</f>
        <v>0</v>
      </c>
      <c r="F102" s="329">
        <f>Data!KK14</f>
        <v>0</v>
      </c>
      <c r="G102" s="329">
        <f>Data!LE14</f>
        <v>0</v>
      </c>
      <c r="H102" s="137">
        <f t="shared" si="2"/>
        <v>0</v>
      </c>
    </row>
    <row r="103" spans="2:8">
      <c r="B103" s="128" t="str">
        <f>$B$44</f>
        <v>Physical Training</v>
      </c>
      <c r="C103" s="329">
        <f>Data!ID14</f>
        <v>0</v>
      </c>
      <c r="D103" s="329">
        <f>Data!IX14</f>
        <v>0</v>
      </c>
      <c r="E103" s="329">
        <f>Data!JR14</f>
        <v>0</v>
      </c>
      <c r="F103" s="329">
        <f>Data!KL14</f>
        <v>0</v>
      </c>
      <c r="G103" s="329">
        <f>Data!LF14</f>
        <v>0</v>
      </c>
      <c r="H103" s="137">
        <f t="shared" si="2"/>
        <v>0</v>
      </c>
    </row>
    <row r="104" spans="2:8">
      <c r="B104" s="128" t="str">
        <f>$B$45</f>
        <v>Health Services</v>
      </c>
      <c r="C104" s="329">
        <f>Data!IE14</f>
        <v>0</v>
      </c>
      <c r="D104" s="329">
        <f>Data!IY14</f>
        <v>0</v>
      </c>
      <c r="E104" s="329">
        <f>Data!JS14</f>
        <v>0</v>
      </c>
      <c r="F104" s="329">
        <f>Data!KM14</f>
        <v>0</v>
      </c>
      <c r="G104" s="329">
        <f>Data!LG14</f>
        <v>0</v>
      </c>
      <c r="H104" s="137">
        <f t="shared" si="2"/>
        <v>0</v>
      </c>
    </row>
    <row r="105" spans="2:8">
      <c r="B105" s="128" t="str">
        <f>$B$46</f>
        <v>Pharmacy</v>
      </c>
      <c r="C105" s="329">
        <f>Data!IF14</f>
        <v>0</v>
      </c>
      <c r="D105" s="329">
        <f>Data!IZ14</f>
        <v>0</v>
      </c>
      <c r="E105" s="329">
        <f>Data!JT14</f>
        <v>0</v>
      </c>
      <c r="F105" s="329">
        <f>Data!KN14</f>
        <v>0</v>
      </c>
      <c r="G105" s="329">
        <f>Data!LH14</f>
        <v>0</v>
      </c>
      <c r="H105" s="137">
        <f t="shared" si="2"/>
        <v>0</v>
      </c>
    </row>
    <row r="106" spans="2:8">
      <c r="B106" s="128" t="str">
        <f>$B$47</f>
        <v>Business Administration</v>
      </c>
      <c r="C106" s="329">
        <f>Data!IG14</f>
        <v>0</v>
      </c>
      <c r="D106" s="329">
        <f>Data!JA14</f>
        <v>0</v>
      </c>
      <c r="E106" s="329">
        <f>Data!JU14</f>
        <v>0</v>
      </c>
      <c r="F106" s="329">
        <f>Data!KO14</f>
        <v>0</v>
      </c>
      <c r="G106" s="329">
        <f>Data!LI14</f>
        <v>0</v>
      </c>
      <c r="H106" s="137">
        <f t="shared" si="2"/>
        <v>0</v>
      </c>
    </row>
    <row r="107" spans="2:8">
      <c r="B107" s="128" t="str">
        <f>$B$48</f>
        <v>Optometry</v>
      </c>
      <c r="C107" s="329">
        <f>Data!IH14</f>
        <v>0</v>
      </c>
      <c r="D107" s="329">
        <f>Data!JB14</f>
        <v>0</v>
      </c>
      <c r="E107" s="329">
        <f>Data!JV14</f>
        <v>0</v>
      </c>
      <c r="F107" s="329">
        <f>Data!KP14</f>
        <v>0</v>
      </c>
      <c r="G107" s="329">
        <f>Data!LJ14</f>
        <v>0</v>
      </c>
      <c r="H107" s="137">
        <f t="shared" si="2"/>
        <v>0</v>
      </c>
    </row>
    <row r="108" spans="2:8">
      <c r="B108" s="128" t="str">
        <f>$B$49</f>
        <v>Teacher Ed-Practice Teaching</v>
      </c>
      <c r="C108" s="329">
        <f>Data!II14</f>
        <v>0</v>
      </c>
      <c r="D108" s="329">
        <f>Data!JC14</f>
        <v>0</v>
      </c>
      <c r="E108" s="329">
        <f>Data!JW14</f>
        <v>0</v>
      </c>
      <c r="F108" s="329">
        <f>Data!KQ14</f>
        <v>0</v>
      </c>
      <c r="G108" s="329">
        <f>Data!LK14</f>
        <v>0</v>
      </c>
      <c r="H108" s="137">
        <f t="shared" si="2"/>
        <v>0</v>
      </c>
    </row>
    <row r="109" spans="2:8">
      <c r="B109" s="128" t="str">
        <f>$B$50</f>
        <v>Technology</v>
      </c>
      <c r="C109" s="329">
        <f>Data!IJ14</f>
        <v>0</v>
      </c>
      <c r="D109" s="329">
        <f>Data!JD14</f>
        <v>0</v>
      </c>
      <c r="E109" s="329">
        <f>Data!JX14</f>
        <v>0</v>
      </c>
      <c r="F109" s="329">
        <f>Data!KR14</f>
        <v>0</v>
      </c>
      <c r="G109" s="329">
        <f>Data!LL14</f>
        <v>0</v>
      </c>
      <c r="H109" s="137">
        <f t="shared" si="2"/>
        <v>0</v>
      </c>
    </row>
    <row r="110" spans="2:8">
      <c r="B110" s="128" t="str">
        <f>$B$51</f>
        <v>Nursing</v>
      </c>
      <c r="C110" s="329">
        <f>Data!IK14</f>
        <v>0</v>
      </c>
      <c r="D110" s="329">
        <f>Data!JE14</f>
        <v>0</v>
      </c>
      <c r="E110" s="329">
        <f>Data!JY14</f>
        <v>0</v>
      </c>
      <c r="F110" s="329">
        <f>Data!KS14</f>
        <v>0</v>
      </c>
      <c r="G110" s="329">
        <f>Data!HPM14</f>
        <v>0</v>
      </c>
      <c r="H110" s="137">
        <f t="shared" si="2"/>
        <v>0</v>
      </c>
    </row>
    <row r="111" spans="2:8">
      <c r="B111" s="131" t="str">
        <f>$B$52</f>
        <v>Totals</v>
      </c>
      <c r="C111" s="134">
        <f>SUM(C91:C110)</f>
        <v>0</v>
      </c>
      <c r="D111" s="134">
        <f>SUM(D91:D110)</f>
        <v>0</v>
      </c>
      <c r="E111" s="134">
        <f>SUM(E91:E110)</f>
        <v>0</v>
      </c>
      <c r="F111" s="134">
        <f>SUM(F91:F110)</f>
        <v>0</v>
      </c>
      <c r="G111" s="134">
        <f>SUM(G91:G110)</f>
        <v>0</v>
      </c>
      <c r="H111" s="134">
        <f t="shared" si="2"/>
        <v>0</v>
      </c>
    </row>
    <row r="112" spans="2:8">
      <c r="B112" s="330"/>
      <c r="C112" s="331"/>
      <c r="D112" s="331"/>
      <c r="E112" s="331"/>
      <c r="F112" s="331"/>
      <c r="G112" s="331"/>
      <c r="H112" s="332"/>
    </row>
    <row r="113" spans="2:8">
      <c r="B113" s="395" t="s">
        <v>62</v>
      </c>
      <c r="C113" s="395"/>
      <c r="D113" s="395"/>
      <c r="E113" s="395"/>
      <c r="F113" s="395"/>
      <c r="G113" s="395"/>
      <c r="H113" s="395"/>
    </row>
    <row r="114" spans="2:8" ht="36.75" customHeight="1" thickBot="1">
      <c r="B114" s="394" t="s">
        <v>36</v>
      </c>
      <c r="C114" s="394"/>
      <c r="D114" s="394"/>
      <c r="E114" s="394"/>
      <c r="F114" s="394"/>
      <c r="G114" s="394"/>
      <c r="H114" s="328"/>
    </row>
    <row r="115" spans="2:8" ht="14.4" thickBot="1">
      <c r="B115" s="124" t="s">
        <v>31</v>
      </c>
      <c r="C115" s="125" t="s">
        <v>25</v>
      </c>
      <c r="D115" s="125" t="s">
        <v>26</v>
      </c>
      <c r="E115" s="125" t="s">
        <v>27</v>
      </c>
      <c r="F115" s="125" t="s">
        <v>28</v>
      </c>
      <c r="G115" s="125" t="s">
        <v>29</v>
      </c>
      <c r="H115" s="126" t="s">
        <v>30</v>
      </c>
    </row>
    <row r="116" spans="2:8">
      <c r="B116" s="128" t="str">
        <f>$B$32</f>
        <v>Liberal Arts</v>
      </c>
      <c r="C116" s="323">
        <f t="shared" ref="C116:G131" si="3">C91+C61</f>
        <v>107307.99945015195</v>
      </c>
      <c r="D116" s="323">
        <f t="shared" si="3"/>
        <v>1059298.1182666188</v>
      </c>
      <c r="E116" s="323">
        <f t="shared" si="3"/>
        <v>1113848.262829951</v>
      </c>
      <c r="F116" s="323">
        <f t="shared" si="3"/>
        <v>0</v>
      </c>
      <c r="G116" s="323">
        <f t="shared" si="3"/>
        <v>0</v>
      </c>
      <c r="H116" s="134">
        <f t="shared" ref="H116:H136" si="4">SUM(C116:G116)</f>
        <v>2280454.3805467216</v>
      </c>
    </row>
    <row r="117" spans="2:8">
      <c r="B117" s="128" t="str">
        <f>$B$33</f>
        <v>Science</v>
      </c>
      <c r="C117" s="142">
        <f t="shared" si="3"/>
        <v>29403.746119839107</v>
      </c>
      <c r="D117" s="142">
        <f t="shared" si="3"/>
        <v>489702.79378424305</v>
      </c>
      <c r="E117" s="142">
        <f t="shared" si="3"/>
        <v>74667.666264040105</v>
      </c>
      <c r="F117" s="142">
        <f t="shared" si="3"/>
        <v>0</v>
      </c>
      <c r="G117" s="142">
        <f t="shared" si="3"/>
        <v>0</v>
      </c>
      <c r="H117" s="137">
        <f t="shared" si="4"/>
        <v>593774.20616812224</v>
      </c>
    </row>
    <row r="118" spans="2:8">
      <c r="B118" s="128" t="str">
        <f>$B$34</f>
        <v>Fine Arts</v>
      </c>
      <c r="C118" s="142">
        <f t="shared" si="3"/>
        <v>19598.16443686968</v>
      </c>
      <c r="D118" s="142">
        <f t="shared" si="3"/>
        <v>154970.11703130533</v>
      </c>
      <c r="E118" s="142">
        <f t="shared" si="3"/>
        <v>0</v>
      </c>
      <c r="F118" s="142">
        <f t="shared" si="3"/>
        <v>0</v>
      </c>
      <c r="G118" s="142">
        <f t="shared" si="3"/>
        <v>0</v>
      </c>
      <c r="H118" s="137">
        <f t="shared" si="4"/>
        <v>174568.281468175</v>
      </c>
    </row>
    <row r="119" spans="2:8">
      <c r="B119" s="128" t="str">
        <f>$B$35</f>
        <v>Teacher Education</v>
      </c>
      <c r="C119" s="142">
        <f t="shared" si="3"/>
        <v>12562.491789289288</v>
      </c>
      <c r="D119" s="142">
        <f t="shared" si="3"/>
        <v>256850.01821837455</v>
      </c>
      <c r="E119" s="142">
        <f t="shared" si="3"/>
        <v>438770.61267830251</v>
      </c>
      <c r="F119" s="142">
        <f t="shared" si="3"/>
        <v>0</v>
      </c>
      <c r="G119" s="142">
        <f t="shared" si="3"/>
        <v>0</v>
      </c>
      <c r="H119" s="137">
        <f t="shared" si="4"/>
        <v>708183.12268596631</v>
      </c>
    </row>
    <row r="120" spans="2:8">
      <c r="B120" s="128" t="str">
        <f>$B$36</f>
        <v>Agriculture</v>
      </c>
      <c r="C120" s="142">
        <f t="shared" si="3"/>
        <v>0</v>
      </c>
      <c r="D120" s="142">
        <f t="shared" si="3"/>
        <v>0</v>
      </c>
      <c r="E120" s="142">
        <f t="shared" si="3"/>
        <v>0</v>
      </c>
      <c r="F120" s="142">
        <f t="shared" si="3"/>
        <v>0</v>
      </c>
      <c r="G120" s="142">
        <f t="shared" si="3"/>
        <v>0</v>
      </c>
      <c r="H120" s="137">
        <f t="shared" si="4"/>
        <v>0</v>
      </c>
    </row>
    <row r="121" spans="2:8">
      <c r="B121" s="128" t="str">
        <f>$B$37</f>
        <v>Engineering</v>
      </c>
      <c r="C121" s="142">
        <f t="shared" si="3"/>
        <v>32416.979215178239</v>
      </c>
      <c r="D121" s="142">
        <f t="shared" si="3"/>
        <v>449892.11866521894</v>
      </c>
      <c r="E121" s="142">
        <f t="shared" si="3"/>
        <v>240538.85046194616</v>
      </c>
      <c r="F121" s="142">
        <f t="shared" si="3"/>
        <v>0</v>
      </c>
      <c r="G121" s="142">
        <f t="shared" si="3"/>
        <v>0</v>
      </c>
      <c r="H121" s="137">
        <f t="shared" si="4"/>
        <v>722847.94834234333</v>
      </c>
    </row>
    <row r="122" spans="2:8">
      <c r="B122" s="128" t="str">
        <f>$B$38</f>
        <v>Home Economics</v>
      </c>
      <c r="C122" s="142">
        <f t="shared" si="3"/>
        <v>0</v>
      </c>
      <c r="D122" s="142">
        <f t="shared" si="3"/>
        <v>0</v>
      </c>
      <c r="E122" s="142">
        <f t="shared" si="3"/>
        <v>0</v>
      </c>
      <c r="F122" s="142">
        <f t="shared" si="3"/>
        <v>0</v>
      </c>
      <c r="G122" s="142">
        <f t="shared" si="3"/>
        <v>0</v>
      </c>
      <c r="H122" s="137">
        <f t="shared" si="4"/>
        <v>0</v>
      </c>
    </row>
    <row r="123" spans="2:8">
      <c r="B123" s="128" t="str">
        <f>$B$39</f>
        <v>Law</v>
      </c>
      <c r="C123" s="142">
        <f t="shared" si="3"/>
        <v>0</v>
      </c>
      <c r="D123" s="142">
        <f t="shared" si="3"/>
        <v>0</v>
      </c>
      <c r="E123" s="142">
        <f t="shared" si="3"/>
        <v>0</v>
      </c>
      <c r="F123" s="142">
        <f t="shared" si="3"/>
        <v>0</v>
      </c>
      <c r="G123" s="142">
        <f t="shared" si="3"/>
        <v>0</v>
      </c>
      <c r="H123" s="137">
        <f t="shared" si="4"/>
        <v>0</v>
      </c>
    </row>
    <row r="124" spans="2:8">
      <c r="B124" s="128" t="str">
        <f>$B$40</f>
        <v>Social Service</v>
      </c>
      <c r="C124" s="142">
        <f t="shared" si="3"/>
        <v>23419.676661609203</v>
      </c>
      <c r="D124" s="142">
        <f t="shared" si="3"/>
        <v>382203.32333839068</v>
      </c>
      <c r="E124" s="142">
        <f t="shared" si="3"/>
        <v>0</v>
      </c>
      <c r="F124" s="142">
        <f t="shared" si="3"/>
        <v>0</v>
      </c>
      <c r="G124" s="142">
        <f t="shared" si="3"/>
        <v>0</v>
      </c>
      <c r="H124" s="137">
        <f t="shared" si="4"/>
        <v>405622.99999999988</v>
      </c>
    </row>
    <row r="125" spans="2:8">
      <c r="B125" s="128" t="str">
        <f>$B$41</f>
        <v>Library Science</v>
      </c>
      <c r="C125" s="142">
        <f t="shared" si="3"/>
        <v>0</v>
      </c>
      <c r="D125" s="142">
        <f t="shared" si="3"/>
        <v>0</v>
      </c>
      <c r="E125" s="142">
        <f t="shared" si="3"/>
        <v>0</v>
      </c>
      <c r="F125" s="142">
        <f t="shared" si="3"/>
        <v>0</v>
      </c>
      <c r="G125" s="142">
        <f t="shared" si="3"/>
        <v>0</v>
      </c>
      <c r="H125" s="137">
        <f t="shared" si="4"/>
        <v>0</v>
      </c>
    </row>
    <row r="126" spans="2:8">
      <c r="B126" s="128" t="str">
        <f>$B$42</f>
        <v>Veterinary Science</v>
      </c>
      <c r="C126" s="142">
        <f t="shared" si="3"/>
        <v>0</v>
      </c>
      <c r="D126" s="142">
        <f t="shared" si="3"/>
        <v>0</v>
      </c>
      <c r="E126" s="142">
        <f t="shared" si="3"/>
        <v>0</v>
      </c>
      <c r="F126" s="142">
        <f t="shared" si="3"/>
        <v>0</v>
      </c>
      <c r="G126" s="142">
        <f t="shared" si="3"/>
        <v>0</v>
      </c>
      <c r="H126" s="137">
        <f t="shared" si="4"/>
        <v>0</v>
      </c>
    </row>
    <row r="127" spans="2:8">
      <c r="B127" s="128" t="str">
        <f>$B$43</f>
        <v>Vocational Training</v>
      </c>
      <c r="C127" s="142">
        <f t="shared" si="3"/>
        <v>0</v>
      </c>
      <c r="D127" s="142">
        <f t="shared" si="3"/>
        <v>0</v>
      </c>
      <c r="E127" s="142">
        <f t="shared" si="3"/>
        <v>0</v>
      </c>
      <c r="F127" s="142">
        <f t="shared" si="3"/>
        <v>0</v>
      </c>
      <c r="G127" s="142">
        <f t="shared" si="3"/>
        <v>0</v>
      </c>
      <c r="H127" s="137">
        <f t="shared" si="4"/>
        <v>0</v>
      </c>
    </row>
    <row r="128" spans="2:8">
      <c r="B128" s="128" t="str">
        <f>$B$44</f>
        <v>Physical Training</v>
      </c>
      <c r="C128" s="142">
        <f t="shared" si="3"/>
        <v>0</v>
      </c>
      <c r="D128" s="142">
        <f t="shared" si="3"/>
        <v>0</v>
      </c>
      <c r="E128" s="142">
        <f t="shared" si="3"/>
        <v>0</v>
      </c>
      <c r="F128" s="142">
        <f t="shared" si="3"/>
        <v>0</v>
      </c>
      <c r="G128" s="142">
        <f t="shared" si="3"/>
        <v>0</v>
      </c>
      <c r="H128" s="137">
        <f t="shared" si="4"/>
        <v>0</v>
      </c>
    </row>
    <row r="129" spans="2:12">
      <c r="B129" s="128" t="str">
        <f>$B$45</f>
        <v>Health Services</v>
      </c>
      <c r="C129" s="142">
        <f t="shared" si="3"/>
        <v>800</v>
      </c>
      <c r="D129" s="142">
        <f t="shared" si="3"/>
        <v>0</v>
      </c>
      <c r="E129" s="142">
        <f t="shared" si="3"/>
        <v>180838.25000000003</v>
      </c>
      <c r="F129" s="142">
        <f t="shared" si="3"/>
        <v>0</v>
      </c>
      <c r="G129" s="142">
        <f t="shared" si="3"/>
        <v>0</v>
      </c>
      <c r="H129" s="137">
        <f t="shared" si="4"/>
        <v>181638.25000000003</v>
      </c>
    </row>
    <row r="130" spans="2:12">
      <c r="B130" s="128" t="str">
        <f>$B$46</f>
        <v>Pharmacy</v>
      </c>
      <c r="C130" s="142">
        <f t="shared" si="3"/>
        <v>0</v>
      </c>
      <c r="D130" s="142">
        <f t="shared" si="3"/>
        <v>0</v>
      </c>
      <c r="E130" s="142">
        <f t="shared" si="3"/>
        <v>0</v>
      </c>
      <c r="F130" s="142">
        <f t="shared" si="3"/>
        <v>0</v>
      </c>
      <c r="G130" s="142">
        <f t="shared" si="3"/>
        <v>0</v>
      </c>
      <c r="H130" s="137">
        <f t="shared" si="4"/>
        <v>0</v>
      </c>
    </row>
    <row r="131" spans="2:12">
      <c r="B131" s="128" t="str">
        <f>$B$47</f>
        <v>Business Administration</v>
      </c>
      <c r="C131" s="142">
        <f t="shared" si="3"/>
        <v>119250.68072188651</v>
      </c>
      <c r="D131" s="142">
        <f t="shared" si="3"/>
        <v>1259370.1303616927</v>
      </c>
      <c r="E131" s="142">
        <f t="shared" si="3"/>
        <v>675322.78626323026</v>
      </c>
      <c r="F131" s="142">
        <f t="shared" si="3"/>
        <v>0</v>
      </c>
      <c r="G131" s="142">
        <f t="shared" si="3"/>
        <v>0</v>
      </c>
      <c r="H131" s="137">
        <f t="shared" si="4"/>
        <v>2053943.5973468095</v>
      </c>
    </row>
    <row r="132" spans="2:12">
      <c r="B132" s="128" t="str">
        <f>$B$48</f>
        <v>Optometry</v>
      </c>
      <c r="C132" s="142">
        <f t="shared" ref="C132:G135" si="5">C107+C77</f>
        <v>0</v>
      </c>
      <c r="D132" s="142">
        <f t="shared" si="5"/>
        <v>0</v>
      </c>
      <c r="E132" s="142">
        <f t="shared" si="5"/>
        <v>0</v>
      </c>
      <c r="F132" s="142">
        <f t="shared" si="5"/>
        <v>0</v>
      </c>
      <c r="G132" s="142">
        <f t="shared" si="5"/>
        <v>0</v>
      </c>
      <c r="H132" s="137">
        <f t="shared" si="4"/>
        <v>0</v>
      </c>
    </row>
    <row r="133" spans="2:12">
      <c r="B133" s="128" t="str">
        <f>$B$49</f>
        <v>Teacher Ed-Practice Teaching</v>
      </c>
      <c r="C133" s="142">
        <f t="shared" si="5"/>
        <v>0</v>
      </c>
      <c r="D133" s="142">
        <f t="shared" si="5"/>
        <v>36400</v>
      </c>
      <c r="E133" s="142">
        <f t="shared" si="5"/>
        <v>0</v>
      </c>
      <c r="F133" s="142">
        <f t="shared" si="5"/>
        <v>0</v>
      </c>
      <c r="G133" s="142">
        <f t="shared" si="5"/>
        <v>0</v>
      </c>
      <c r="H133" s="137">
        <f t="shared" si="4"/>
        <v>36400</v>
      </c>
    </row>
    <row r="134" spans="2:12">
      <c r="B134" s="128" t="str">
        <f>$B$50</f>
        <v>Technology</v>
      </c>
      <c r="C134" s="142">
        <f t="shared" si="5"/>
        <v>42870.552415297076</v>
      </c>
      <c r="D134" s="142">
        <f t="shared" si="5"/>
        <v>195744.11696065631</v>
      </c>
      <c r="E134" s="142">
        <f t="shared" si="5"/>
        <v>97563.923207590167</v>
      </c>
      <c r="F134" s="142">
        <f t="shared" si="5"/>
        <v>0</v>
      </c>
      <c r="G134" s="142">
        <f t="shared" si="5"/>
        <v>0</v>
      </c>
      <c r="H134" s="137">
        <f t="shared" si="4"/>
        <v>336178.59258354356</v>
      </c>
    </row>
    <row r="135" spans="2:12">
      <c r="B135" s="128" t="str">
        <f>$B$51</f>
        <v>Nursing</v>
      </c>
      <c r="C135" s="142">
        <f t="shared" si="5"/>
        <v>7312.2876245290427</v>
      </c>
      <c r="D135" s="142">
        <f t="shared" si="5"/>
        <v>176840.71237547099</v>
      </c>
      <c r="E135" s="142">
        <f t="shared" si="5"/>
        <v>0</v>
      </c>
      <c r="F135" s="142">
        <f t="shared" si="5"/>
        <v>0</v>
      </c>
      <c r="G135" s="142">
        <f t="shared" si="5"/>
        <v>0</v>
      </c>
      <c r="H135" s="137">
        <f t="shared" si="4"/>
        <v>184153.00000000003</v>
      </c>
    </row>
    <row r="136" spans="2:12">
      <c r="B136" s="131" t="str">
        <f>$B$52</f>
        <v>Totals</v>
      </c>
      <c r="C136" s="134">
        <f>SUM(C116:C135)</f>
        <v>394942.57843465009</v>
      </c>
      <c r="D136" s="134">
        <f>SUM(D116:D135)</f>
        <v>4461271.4490019716</v>
      </c>
      <c r="E136" s="134">
        <f>SUM(E116:E135)</f>
        <v>2821550.3517050603</v>
      </c>
      <c r="F136" s="134">
        <f>SUM(F116:F135)</f>
        <v>0</v>
      </c>
      <c r="G136" s="134">
        <f>SUM(G116:G135)</f>
        <v>0</v>
      </c>
      <c r="H136" s="134">
        <f t="shared" si="4"/>
        <v>7677764.3791416818</v>
      </c>
    </row>
    <row r="137" spans="2:12">
      <c r="B137" s="330"/>
      <c r="C137" s="333"/>
      <c r="D137" s="333"/>
      <c r="E137" s="333"/>
      <c r="F137" s="333"/>
      <c r="G137" s="333"/>
      <c r="H137" s="334"/>
    </row>
    <row r="138" spans="2:12">
      <c r="B138" s="120" t="s">
        <v>4</v>
      </c>
      <c r="C138" s="327"/>
      <c r="D138" s="327"/>
      <c r="E138" s="327"/>
      <c r="F138" s="327"/>
      <c r="G138" s="327"/>
      <c r="H138" s="122">
        <f>H86-H81-H111</f>
        <v>4618167.6208583182</v>
      </c>
    </row>
    <row r="139" spans="2:12" ht="152.25" customHeight="1" thickBot="1">
      <c r="B139" s="382" t="s">
        <v>887</v>
      </c>
      <c r="C139" s="382"/>
      <c r="D139" s="382"/>
      <c r="E139" s="382"/>
      <c r="F139" s="382"/>
      <c r="G139" s="382"/>
      <c r="H139" s="321"/>
    </row>
    <row r="140" spans="2:12" ht="36.75" customHeight="1" thickTop="1">
      <c r="B140" s="429" t="s">
        <v>889</v>
      </c>
      <c r="C140" s="404"/>
      <c r="D140" s="404"/>
      <c r="E140" s="404"/>
      <c r="F140" s="405"/>
      <c r="G140" s="335" t="s">
        <v>2</v>
      </c>
      <c r="H140" s="336">
        <v>1</v>
      </c>
      <c r="I140" s="396" t="str">
        <f>IF(H140+H141=1,"","Error, the two cells on the left must equal 100%")</f>
        <v/>
      </c>
      <c r="L140" s="290"/>
    </row>
    <row r="141" spans="2:12" ht="37.5" customHeight="1" thickBot="1">
      <c r="B141" s="406"/>
      <c r="C141" s="407"/>
      <c r="D141" s="407"/>
      <c r="E141" s="407"/>
      <c r="F141" s="408"/>
      <c r="G141" s="335" t="s">
        <v>3</v>
      </c>
      <c r="H141" s="337">
        <f>1-H140</f>
        <v>0</v>
      </c>
      <c r="I141" s="396"/>
    </row>
    <row r="142" spans="2:12" ht="42" thickBot="1">
      <c r="B142" s="338" t="s">
        <v>31</v>
      </c>
      <c r="C142" s="339" t="s">
        <v>25</v>
      </c>
      <c r="D142" s="339" t="s">
        <v>26</v>
      </c>
      <c r="E142" s="339" t="s">
        <v>27</v>
      </c>
      <c r="F142" s="339" t="s">
        <v>28</v>
      </c>
      <c r="G142" s="340" t="s">
        <v>29</v>
      </c>
      <c r="H142" s="341" t="s">
        <v>6</v>
      </c>
      <c r="I142" s="342" t="s">
        <v>7</v>
      </c>
    </row>
    <row r="143" spans="2:12">
      <c r="B143" s="128" t="str">
        <f>$B$32</f>
        <v>Liberal Arts</v>
      </c>
      <c r="C143" s="329">
        <f>Data!LN14</f>
        <v>0</v>
      </c>
      <c r="D143" s="329">
        <f>Data!MH14</f>
        <v>0</v>
      </c>
      <c r="E143" s="329">
        <f>Data!NB14</f>
        <v>0</v>
      </c>
      <c r="F143" s="329">
        <f>Data!NV14</f>
        <v>0</v>
      </c>
      <c r="G143" s="329">
        <f>Data!OP14</f>
        <v>0</v>
      </c>
      <c r="H143" s="343">
        <f>Data!PJ14</f>
        <v>1371692</v>
      </c>
      <c r="I143" s="344">
        <f t="shared" ref="I143:I162" si="6">SUM(C143:H143)</f>
        <v>1371692</v>
      </c>
    </row>
    <row r="144" spans="2:12">
      <c r="B144" s="128" t="str">
        <f>$B$33</f>
        <v>Science</v>
      </c>
      <c r="C144" s="329">
        <f>Data!LO14</f>
        <v>0</v>
      </c>
      <c r="D144" s="329">
        <f>Data!MI14</f>
        <v>0</v>
      </c>
      <c r="E144" s="329">
        <f>Data!NC14</f>
        <v>0</v>
      </c>
      <c r="F144" s="329">
        <f>Data!NW14</f>
        <v>0</v>
      </c>
      <c r="G144" s="329">
        <f>Data!OQ14</f>
        <v>0</v>
      </c>
      <c r="H144" s="343">
        <f>Data!PK14</f>
        <v>357155</v>
      </c>
      <c r="I144" s="344">
        <f t="shared" si="6"/>
        <v>357155</v>
      </c>
    </row>
    <row r="145" spans="2:9">
      <c r="B145" s="128" t="str">
        <f>$B$34</f>
        <v>Fine Arts</v>
      </c>
      <c r="C145" s="329">
        <f>Data!LP14</f>
        <v>0</v>
      </c>
      <c r="D145" s="329">
        <f>Data!MJ14</f>
        <v>0</v>
      </c>
      <c r="E145" s="329">
        <f>Data!ND14</f>
        <v>0</v>
      </c>
      <c r="F145" s="329">
        <f>Data!NX14</f>
        <v>0</v>
      </c>
      <c r="G145" s="329">
        <f>Data!OR14</f>
        <v>0</v>
      </c>
      <c r="H145" s="343">
        <f>Data!PL14</f>
        <v>105002</v>
      </c>
      <c r="I145" s="344">
        <f t="shared" si="6"/>
        <v>105002</v>
      </c>
    </row>
    <row r="146" spans="2:9">
      <c r="B146" s="128" t="str">
        <f>$B$35</f>
        <v>Teacher Education</v>
      </c>
      <c r="C146" s="329">
        <f>Data!LQ14</f>
        <v>0</v>
      </c>
      <c r="D146" s="329">
        <f>Data!MK14</f>
        <v>0</v>
      </c>
      <c r="E146" s="329">
        <f>Data!NE14</f>
        <v>0</v>
      </c>
      <c r="F146" s="329">
        <f>Data!NY14</f>
        <v>0</v>
      </c>
      <c r="G146" s="329">
        <f>Data!OS14</f>
        <v>0</v>
      </c>
      <c r="H146" s="343">
        <f>Data!PN14</f>
        <v>425971</v>
      </c>
      <c r="I146" s="344">
        <f t="shared" si="6"/>
        <v>425971</v>
      </c>
    </row>
    <row r="147" spans="2:9">
      <c r="B147" s="128" t="str">
        <f>$B$36</f>
        <v>Agriculture</v>
      </c>
      <c r="C147" s="329">
        <f>Data!LR14</f>
        <v>0</v>
      </c>
      <c r="D147" s="329">
        <f>Data!ML14</f>
        <v>0</v>
      </c>
      <c r="E147" s="329">
        <f>Data!NF14</f>
        <v>0</v>
      </c>
      <c r="F147" s="329">
        <f>Data!NZ14</f>
        <v>0</v>
      </c>
      <c r="G147" s="329">
        <f>Data!OT14</f>
        <v>0</v>
      </c>
      <c r="H147" s="343">
        <f>Data!PM14</f>
        <v>0</v>
      </c>
      <c r="I147" s="344">
        <f t="shared" si="6"/>
        <v>0</v>
      </c>
    </row>
    <row r="148" spans="2:9">
      <c r="B148" s="128" t="str">
        <f>$B$37</f>
        <v>Engineering</v>
      </c>
      <c r="C148" s="329">
        <f>Data!LS14</f>
        <v>0</v>
      </c>
      <c r="D148" s="329">
        <f>Data!MM14</f>
        <v>0</v>
      </c>
      <c r="E148" s="329">
        <f>Data!NG14</f>
        <v>0</v>
      </c>
      <c r="F148" s="329">
        <f>Data!OA14</f>
        <v>0</v>
      </c>
      <c r="G148" s="329">
        <f>Data!OU14</f>
        <v>0</v>
      </c>
      <c r="H148" s="343">
        <f>Data!PO14</f>
        <v>434792</v>
      </c>
      <c r="I148" s="344">
        <f t="shared" si="6"/>
        <v>434792</v>
      </c>
    </row>
    <row r="149" spans="2:9">
      <c r="B149" s="128" t="str">
        <f>$B$38</f>
        <v>Home Economics</v>
      </c>
      <c r="C149" s="329">
        <f>Data!LT14</f>
        <v>0</v>
      </c>
      <c r="D149" s="329">
        <f>Data!MN14</f>
        <v>0</v>
      </c>
      <c r="E149" s="329">
        <f>Data!NH14</f>
        <v>0</v>
      </c>
      <c r="F149" s="329">
        <f>Data!OB14</f>
        <v>0</v>
      </c>
      <c r="G149" s="329">
        <f>Data!OV14</f>
        <v>0</v>
      </c>
      <c r="H149" s="343">
        <f>Data!PP14</f>
        <v>0</v>
      </c>
      <c r="I149" s="344">
        <f t="shared" si="6"/>
        <v>0</v>
      </c>
    </row>
    <row r="150" spans="2:9">
      <c r="B150" s="128" t="str">
        <f>$B$39</f>
        <v>Law</v>
      </c>
      <c r="C150" s="329">
        <f>Data!LU14</f>
        <v>0</v>
      </c>
      <c r="D150" s="329">
        <f>Data!MO14</f>
        <v>0</v>
      </c>
      <c r="E150" s="329">
        <f>Data!NI14</f>
        <v>0</v>
      </c>
      <c r="F150" s="329">
        <f>Data!OC14</f>
        <v>0</v>
      </c>
      <c r="G150" s="329">
        <f>Data!OW14</f>
        <v>0</v>
      </c>
      <c r="H150" s="343">
        <f>Data!PQ14</f>
        <v>0</v>
      </c>
      <c r="I150" s="344">
        <f t="shared" si="6"/>
        <v>0</v>
      </c>
    </row>
    <row r="151" spans="2:9">
      <c r="B151" s="128" t="str">
        <f>$B$40</f>
        <v>Social Service</v>
      </c>
      <c r="C151" s="329">
        <f>Data!LV14</f>
        <v>0</v>
      </c>
      <c r="D151" s="329">
        <f>Data!MP14</f>
        <v>0</v>
      </c>
      <c r="E151" s="329">
        <f>Data!NJ14</f>
        <v>0</v>
      </c>
      <c r="F151" s="329">
        <f>Data!OD14</f>
        <v>0</v>
      </c>
      <c r="G151" s="329">
        <f>Data!OX14</f>
        <v>0</v>
      </c>
      <c r="H151" s="343">
        <f>Data!PR14</f>
        <v>243982</v>
      </c>
      <c r="I151" s="344">
        <f t="shared" si="6"/>
        <v>243982</v>
      </c>
    </row>
    <row r="152" spans="2:9">
      <c r="B152" s="128" t="str">
        <f>$B$41</f>
        <v>Library Science</v>
      </c>
      <c r="C152" s="329">
        <f>Data!LW14</f>
        <v>0</v>
      </c>
      <c r="D152" s="329">
        <f>Data!MQ14</f>
        <v>0</v>
      </c>
      <c r="E152" s="329">
        <f>Data!NK14</f>
        <v>0</v>
      </c>
      <c r="F152" s="329">
        <f>Data!OE14</f>
        <v>0</v>
      </c>
      <c r="G152" s="329">
        <f>Data!OY14</f>
        <v>0</v>
      </c>
      <c r="H152" s="343">
        <f>Data!PS14</f>
        <v>0</v>
      </c>
      <c r="I152" s="344">
        <f t="shared" si="6"/>
        <v>0</v>
      </c>
    </row>
    <row r="153" spans="2:9">
      <c r="B153" s="128" t="str">
        <f>$B$42</f>
        <v>Veterinary Science</v>
      </c>
      <c r="C153" s="329">
        <f>Data!LX14</f>
        <v>0</v>
      </c>
      <c r="D153" s="329">
        <f>Data!MR14</f>
        <v>0</v>
      </c>
      <c r="E153" s="329">
        <f>Data!NL14</f>
        <v>0</v>
      </c>
      <c r="F153" s="329">
        <f>Data!OF14</f>
        <v>0</v>
      </c>
      <c r="G153" s="329">
        <f>Data!OZ14</f>
        <v>0</v>
      </c>
      <c r="H153" s="343">
        <f>Data!PT14</f>
        <v>0</v>
      </c>
      <c r="I153" s="344">
        <f t="shared" si="6"/>
        <v>0</v>
      </c>
    </row>
    <row r="154" spans="2:9">
      <c r="B154" s="128" t="str">
        <f>$B$43</f>
        <v>Vocational Training</v>
      </c>
      <c r="C154" s="329">
        <f>Data!LY14</f>
        <v>0</v>
      </c>
      <c r="D154" s="329">
        <f>Data!MS14</f>
        <v>0</v>
      </c>
      <c r="E154" s="329">
        <f>Data!NM14</f>
        <v>0</v>
      </c>
      <c r="F154" s="329">
        <f>Data!OG14</f>
        <v>0</v>
      </c>
      <c r="G154" s="329">
        <f>Data!PA14</f>
        <v>0</v>
      </c>
      <c r="H154" s="343">
        <f>Data!PU14</f>
        <v>0</v>
      </c>
      <c r="I154" s="344">
        <f t="shared" si="6"/>
        <v>0</v>
      </c>
    </row>
    <row r="155" spans="2:9">
      <c r="B155" s="128" t="str">
        <f>$B$44</f>
        <v>Physical Training</v>
      </c>
      <c r="C155" s="329">
        <f>Data!LZ14</f>
        <v>0</v>
      </c>
      <c r="D155" s="329">
        <f>Data!MT14</f>
        <v>0</v>
      </c>
      <c r="E155" s="329">
        <f>Data!NN14</f>
        <v>0</v>
      </c>
      <c r="F155" s="329">
        <f>Data!OH14</f>
        <v>0</v>
      </c>
      <c r="G155" s="329">
        <f>Data!PB14</f>
        <v>0</v>
      </c>
      <c r="H155" s="343">
        <f>Data!PV14</f>
        <v>0</v>
      </c>
      <c r="I155" s="344">
        <f t="shared" si="6"/>
        <v>0</v>
      </c>
    </row>
    <row r="156" spans="2:9">
      <c r="B156" s="128" t="str">
        <f>$B$45</f>
        <v>Health Services</v>
      </c>
      <c r="C156" s="329">
        <f>Data!MA14</f>
        <v>0</v>
      </c>
      <c r="D156" s="329">
        <f>Data!MU14</f>
        <v>0</v>
      </c>
      <c r="E156" s="329">
        <f>Data!NO14</f>
        <v>0</v>
      </c>
      <c r="F156" s="329">
        <f>Data!OI14</f>
        <v>0</v>
      </c>
      <c r="G156" s="329">
        <f>Data!PC14</f>
        <v>0</v>
      </c>
      <c r="H156" s="343">
        <f>Data!PW14</f>
        <v>109255</v>
      </c>
      <c r="I156" s="344">
        <f t="shared" si="6"/>
        <v>109255</v>
      </c>
    </row>
    <row r="157" spans="2:9">
      <c r="B157" s="128" t="str">
        <f>$B$46</f>
        <v>Pharmacy</v>
      </c>
      <c r="C157" s="329">
        <f>Data!MB14</f>
        <v>0</v>
      </c>
      <c r="D157" s="329">
        <f>Data!MV14</f>
        <v>0</v>
      </c>
      <c r="E157" s="329">
        <f>Data!NP14</f>
        <v>0</v>
      </c>
      <c r="F157" s="329">
        <f>Data!OJ14</f>
        <v>0</v>
      </c>
      <c r="G157" s="329">
        <f>Data!PD14</f>
        <v>0</v>
      </c>
      <c r="H157" s="343">
        <f>Data!PX14</f>
        <v>0</v>
      </c>
      <c r="I157" s="344">
        <f t="shared" si="6"/>
        <v>0</v>
      </c>
    </row>
    <row r="158" spans="2:9">
      <c r="B158" s="128" t="str">
        <f>$B$47</f>
        <v>Business Administration</v>
      </c>
      <c r="C158" s="329">
        <f>Data!MC14</f>
        <v>0</v>
      </c>
      <c r="D158" s="329">
        <f>Data!MW14</f>
        <v>0</v>
      </c>
      <c r="E158" s="329">
        <f>Data!NQ14</f>
        <v>0</v>
      </c>
      <c r="F158" s="329">
        <f>Data!OK14</f>
        <v>0</v>
      </c>
      <c r="G158" s="329">
        <f>Data!PE14</f>
        <v>0</v>
      </c>
      <c r="H158" s="343">
        <f>Data!PY14</f>
        <v>1235445</v>
      </c>
      <c r="I158" s="344">
        <f t="shared" si="6"/>
        <v>1235445</v>
      </c>
    </row>
    <row r="159" spans="2:9">
      <c r="B159" s="128" t="str">
        <f>$B$48</f>
        <v>Optometry</v>
      </c>
      <c r="C159" s="329">
        <f>Data!MD14</f>
        <v>0</v>
      </c>
      <c r="D159" s="329">
        <f>Data!MX14</f>
        <v>0</v>
      </c>
      <c r="E159" s="329">
        <f>Data!NR14</f>
        <v>0</v>
      </c>
      <c r="F159" s="329">
        <f>Data!OL14</f>
        <v>0</v>
      </c>
      <c r="G159" s="329">
        <f>Data!PF14</f>
        <v>0</v>
      </c>
      <c r="H159" s="343">
        <f>Data!PZ14</f>
        <v>0</v>
      </c>
      <c r="I159" s="344">
        <f t="shared" si="6"/>
        <v>0</v>
      </c>
    </row>
    <row r="160" spans="2:9">
      <c r="B160" s="128" t="str">
        <f>$B$49</f>
        <v>Teacher Ed-Practice Teaching</v>
      </c>
      <c r="C160" s="329">
        <f>Data!ME14</f>
        <v>0</v>
      </c>
      <c r="D160" s="329">
        <f>Data!MY14</f>
        <v>0</v>
      </c>
      <c r="E160" s="329">
        <f>Data!NS14</f>
        <v>0</v>
      </c>
      <c r="F160" s="329">
        <f>Data!OM14</f>
        <v>0</v>
      </c>
      <c r="G160" s="329">
        <f>Data!PG14</f>
        <v>0</v>
      </c>
      <c r="H160" s="343">
        <f>Data!QA14</f>
        <v>21895</v>
      </c>
      <c r="I160" s="344">
        <f t="shared" si="6"/>
        <v>21895</v>
      </c>
    </row>
    <row r="161" spans="2:10">
      <c r="B161" s="128" t="str">
        <f>$B$50</f>
        <v>Technology</v>
      </c>
      <c r="C161" s="329">
        <f>Data!MF14</f>
        <v>0</v>
      </c>
      <c r="D161" s="329">
        <f>Data!MZ14</f>
        <v>0</v>
      </c>
      <c r="E161" s="329">
        <f>Data!NT14</f>
        <v>0</v>
      </c>
      <c r="F161" s="329">
        <f>Data!ON14</f>
        <v>0</v>
      </c>
      <c r="G161" s="329">
        <f>Data!PH14</f>
        <v>0</v>
      </c>
      <c r="H161" s="343">
        <f>Data!QB14</f>
        <v>202211</v>
      </c>
      <c r="I161" s="344">
        <f t="shared" si="6"/>
        <v>202211</v>
      </c>
    </row>
    <row r="162" spans="2:10">
      <c r="B162" s="128" t="str">
        <f>$B$51</f>
        <v>Nursing</v>
      </c>
      <c r="C162" s="329">
        <f>Data!MG14</f>
        <v>0</v>
      </c>
      <c r="D162" s="329">
        <f>Data!NA14</f>
        <v>0</v>
      </c>
      <c r="E162" s="329">
        <f>Data!NU14</f>
        <v>0</v>
      </c>
      <c r="F162" s="329">
        <f>Data!OO14</f>
        <v>0</v>
      </c>
      <c r="G162" s="329">
        <f>Data!PI14</f>
        <v>0</v>
      </c>
      <c r="H162" s="343">
        <f>Data!QC14</f>
        <v>110768</v>
      </c>
      <c r="I162" s="344">
        <f t="shared" si="6"/>
        <v>110768</v>
      </c>
    </row>
    <row r="163" spans="2:10" ht="14.4" thickBot="1">
      <c r="B163" s="131" t="str">
        <f>$B$52</f>
        <v>Totals</v>
      </c>
      <c r="C163" s="134">
        <f t="shared" ref="C163:H163" si="7">SUM(C143:C162)</f>
        <v>0</v>
      </c>
      <c r="D163" s="134">
        <f t="shared" si="7"/>
        <v>0</v>
      </c>
      <c r="E163" s="134">
        <f t="shared" si="7"/>
        <v>0</v>
      </c>
      <c r="F163" s="134">
        <f t="shared" si="7"/>
        <v>0</v>
      </c>
      <c r="G163" s="135">
        <f t="shared" si="7"/>
        <v>0</v>
      </c>
      <c r="H163" s="345">
        <f t="shared" si="7"/>
        <v>4618168</v>
      </c>
      <c r="I163" s="344">
        <f>SUM(I143:I162)</f>
        <v>4618168</v>
      </c>
    </row>
    <row r="164" spans="2:10" ht="14.4" thickTop="1">
      <c r="B164" s="144"/>
      <c r="C164" s="331"/>
      <c r="D164" s="331"/>
      <c r="E164" s="331"/>
      <c r="F164" s="331"/>
      <c r="G164" s="331"/>
      <c r="H164" s="346"/>
      <c r="I164" s="347"/>
    </row>
    <row r="165" spans="2:10">
      <c r="B165" s="387" t="s">
        <v>63</v>
      </c>
      <c r="C165" s="387"/>
      <c r="D165" s="387"/>
      <c r="E165" s="387"/>
      <c r="F165" s="387"/>
      <c r="G165" s="387"/>
      <c r="H165" s="348"/>
      <c r="I165" s="348"/>
    </row>
    <row r="166" spans="2:10" ht="43.5" customHeight="1" thickBot="1">
      <c r="B166" s="394" t="s">
        <v>40</v>
      </c>
      <c r="C166" s="394"/>
      <c r="D166" s="394"/>
      <c r="E166" s="394"/>
      <c r="F166" s="394"/>
      <c r="G166" s="394"/>
      <c r="H166" s="328"/>
    </row>
    <row r="167" spans="2:10" ht="14.4" thickBot="1">
      <c r="B167" s="124" t="s">
        <v>31</v>
      </c>
      <c r="C167" s="125" t="s">
        <v>25</v>
      </c>
      <c r="D167" s="125" t="s">
        <v>26</v>
      </c>
      <c r="E167" s="125" t="s">
        <v>27</v>
      </c>
      <c r="F167" s="125" t="s">
        <v>28</v>
      </c>
      <c r="G167" s="125" t="s">
        <v>29</v>
      </c>
      <c r="H167" s="126" t="s">
        <v>1</v>
      </c>
    </row>
    <row r="168" spans="2:10">
      <c r="B168" s="128" t="str">
        <f>$B$32</f>
        <v>Liberal Arts</v>
      </c>
      <c r="C168" s="323">
        <f t="shared" ref="C168:G183" si="8">C143+$H$140*IF($H116=0,0,$H143*C116/$H116)+IF($H32=0,0,$H$141*$H143*C32/$H32)</f>
        <v>64545.700031275919</v>
      </c>
      <c r="D168" s="323">
        <f t="shared" si="8"/>
        <v>637167.20967381157</v>
      </c>
      <c r="E168" s="323">
        <f t="shared" si="8"/>
        <v>669979.09029491269</v>
      </c>
      <c r="F168" s="323">
        <f t="shared" si="8"/>
        <v>0</v>
      </c>
      <c r="G168" s="323">
        <f t="shared" si="8"/>
        <v>0</v>
      </c>
      <c r="H168" s="134">
        <f t="shared" ref="H168:H188" si="9">SUM(C168:G168)</f>
        <v>1371692.0000000002</v>
      </c>
      <c r="I168" s="349"/>
      <c r="J168" s="290"/>
    </row>
    <row r="169" spans="2:10">
      <c r="B169" s="128" t="str">
        <f>$B$33</f>
        <v>Science</v>
      </c>
      <c r="C169" s="142">
        <f t="shared" si="8"/>
        <v>17686.344129367026</v>
      </c>
      <c r="D169" s="142">
        <f t="shared" si="8"/>
        <v>294556.07787801058</v>
      </c>
      <c r="E169" s="142">
        <f t="shared" si="8"/>
        <v>44912.577992622406</v>
      </c>
      <c r="F169" s="142">
        <f t="shared" si="8"/>
        <v>0</v>
      </c>
      <c r="G169" s="142">
        <f t="shared" si="8"/>
        <v>0</v>
      </c>
      <c r="H169" s="137">
        <f t="shared" si="9"/>
        <v>357155</v>
      </c>
      <c r="I169" s="349"/>
      <c r="J169" s="290"/>
    </row>
    <row r="170" spans="2:10">
      <c r="B170" s="128" t="str">
        <f>$B$34</f>
        <v>Fine Arts</v>
      </c>
      <c r="C170" s="142">
        <f t="shared" si="8"/>
        <v>11788.203703977859</v>
      </c>
      <c r="D170" s="142">
        <f t="shared" si="8"/>
        <v>93213.796296022148</v>
      </c>
      <c r="E170" s="142">
        <f t="shared" si="8"/>
        <v>0</v>
      </c>
      <c r="F170" s="142">
        <f t="shared" si="8"/>
        <v>0</v>
      </c>
      <c r="G170" s="142">
        <f t="shared" si="8"/>
        <v>0</v>
      </c>
      <c r="H170" s="137">
        <f t="shared" si="9"/>
        <v>105002</v>
      </c>
      <c r="I170" s="349"/>
      <c r="J170" s="290"/>
    </row>
    <row r="171" spans="2:10">
      <c r="B171" s="128" t="str">
        <f>$B$35</f>
        <v>Teacher Education</v>
      </c>
      <c r="C171" s="142">
        <f t="shared" si="8"/>
        <v>7556.3184415908281</v>
      </c>
      <c r="D171" s="142">
        <f t="shared" si="8"/>
        <v>154494.86948450736</v>
      </c>
      <c r="E171" s="142">
        <f t="shared" si="8"/>
        <v>263919.81207390188</v>
      </c>
      <c r="F171" s="142">
        <f t="shared" si="8"/>
        <v>0</v>
      </c>
      <c r="G171" s="142">
        <f t="shared" si="8"/>
        <v>0</v>
      </c>
      <c r="H171" s="137">
        <f t="shared" si="9"/>
        <v>425971.00000000006</v>
      </c>
      <c r="I171" s="349"/>
      <c r="J171" s="290"/>
    </row>
    <row r="172" spans="2:10">
      <c r="B172" s="128" t="str">
        <f>$B$36</f>
        <v>Agriculture</v>
      </c>
      <c r="C172" s="142">
        <f t="shared" si="8"/>
        <v>0</v>
      </c>
      <c r="D172" s="142">
        <f t="shared" si="8"/>
        <v>0</v>
      </c>
      <c r="E172" s="142">
        <f t="shared" si="8"/>
        <v>0</v>
      </c>
      <c r="F172" s="142">
        <f t="shared" si="8"/>
        <v>0</v>
      </c>
      <c r="G172" s="142">
        <f t="shared" si="8"/>
        <v>0</v>
      </c>
      <c r="H172" s="137">
        <f t="shared" si="9"/>
        <v>0</v>
      </c>
      <c r="I172" s="349"/>
      <c r="J172" s="290"/>
    </row>
    <row r="173" spans="2:10">
      <c r="B173" s="128" t="str">
        <f>$B$37</f>
        <v>Engineering</v>
      </c>
      <c r="C173" s="142">
        <f t="shared" si="8"/>
        <v>19498.76631627445</v>
      </c>
      <c r="D173" s="142">
        <f t="shared" si="8"/>
        <v>270609.46151575231</v>
      </c>
      <c r="E173" s="142">
        <f t="shared" si="8"/>
        <v>144683.77216797325</v>
      </c>
      <c r="F173" s="142">
        <f t="shared" si="8"/>
        <v>0</v>
      </c>
      <c r="G173" s="142">
        <f t="shared" si="8"/>
        <v>0</v>
      </c>
      <c r="H173" s="137">
        <f t="shared" si="9"/>
        <v>434792</v>
      </c>
      <c r="I173" s="349"/>
      <c r="J173" s="290"/>
    </row>
    <row r="174" spans="2:10">
      <c r="B174" s="128" t="str">
        <f>$B$38</f>
        <v>Home Economics</v>
      </c>
      <c r="C174" s="142">
        <f t="shared" si="8"/>
        <v>0</v>
      </c>
      <c r="D174" s="142">
        <f t="shared" si="8"/>
        <v>0</v>
      </c>
      <c r="E174" s="142">
        <f t="shared" si="8"/>
        <v>0</v>
      </c>
      <c r="F174" s="142">
        <f t="shared" si="8"/>
        <v>0</v>
      </c>
      <c r="G174" s="142">
        <f t="shared" si="8"/>
        <v>0</v>
      </c>
      <c r="H174" s="137">
        <f t="shared" si="9"/>
        <v>0</v>
      </c>
      <c r="I174" s="349"/>
      <c r="J174" s="290"/>
    </row>
    <row r="175" spans="2:10">
      <c r="B175" s="128" t="str">
        <f>$B$39</f>
        <v>Law</v>
      </c>
      <c r="C175" s="142">
        <f t="shared" si="8"/>
        <v>0</v>
      </c>
      <c r="D175" s="142">
        <f t="shared" si="8"/>
        <v>0</v>
      </c>
      <c r="E175" s="142">
        <f t="shared" si="8"/>
        <v>0</v>
      </c>
      <c r="F175" s="142">
        <f t="shared" si="8"/>
        <v>0</v>
      </c>
      <c r="G175" s="142">
        <f t="shared" si="8"/>
        <v>0</v>
      </c>
      <c r="H175" s="137">
        <f t="shared" si="9"/>
        <v>0</v>
      </c>
      <c r="I175" s="349"/>
      <c r="J175" s="290"/>
    </row>
    <row r="176" spans="2:10">
      <c r="B176" s="128" t="str">
        <f>$B$40</f>
        <v>Social Service</v>
      </c>
      <c r="C176" s="142">
        <f t="shared" si="8"/>
        <v>14086.921972503378</v>
      </c>
      <c r="D176" s="142">
        <f t="shared" si="8"/>
        <v>229895.07802749664</v>
      </c>
      <c r="E176" s="142">
        <f t="shared" si="8"/>
        <v>0</v>
      </c>
      <c r="F176" s="142">
        <f t="shared" si="8"/>
        <v>0</v>
      </c>
      <c r="G176" s="142">
        <f t="shared" si="8"/>
        <v>0</v>
      </c>
      <c r="H176" s="137">
        <f t="shared" si="9"/>
        <v>243982.00000000003</v>
      </c>
      <c r="I176" s="349"/>
      <c r="J176" s="290"/>
    </row>
    <row r="177" spans="2:10">
      <c r="B177" s="128" t="str">
        <f>$B$41</f>
        <v>Library Science</v>
      </c>
      <c r="C177" s="142">
        <f t="shared" si="8"/>
        <v>0</v>
      </c>
      <c r="D177" s="142">
        <f t="shared" si="8"/>
        <v>0</v>
      </c>
      <c r="E177" s="142">
        <f t="shared" si="8"/>
        <v>0</v>
      </c>
      <c r="F177" s="142">
        <f t="shared" si="8"/>
        <v>0</v>
      </c>
      <c r="G177" s="142">
        <f t="shared" si="8"/>
        <v>0</v>
      </c>
      <c r="H177" s="137">
        <f t="shared" si="9"/>
        <v>0</v>
      </c>
      <c r="I177" s="349"/>
      <c r="J177" s="290"/>
    </row>
    <row r="178" spans="2:10">
      <c r="B178" s="128" t="str">
        <f>$B$42</f>
        <v>Veterinary Science</v>
      </c>
      <c r="C178" s="142">
        <f t="shared" si="8"/>
        <v>0</v>
      </c>
      <c r="D178" s="142">
        <f t="shared" si="8"/>
        <v>0</v>
      </c>
      <c r="E178" s="142">
        <f t="shared" si="8"/>
        <v>0</v>
      </c>
      <c r="F178" s="142">
        <f t="shared" si="8"/>
        <v>0</v>
      </c>
      <c r="G178" s="142">
        <f t="shared" si="8"/>
        <v>0</v>
      </c>
      <c r="H178" s="137">
        <f t="shared" si="9"/>
        <v>0</v>
      </c>
      <c r="I178" s="349"/>
      <c r="J178" s="290"/>
    </row>
    <row r="179" spans="2:10">
      <c r="B179" s="128" t="str">
        <f>$B$43</f>
        <v>Vocational Training</v>
      </c>
      <c r="C179" s="142">
        <f t="shared" si="8"/>
        <v>0</v>
      </c>
      <c r="D179" s="142">
        <f t="shared" si="8"/>
        <v>0</v>
      </c>
      <c r="E179" s="142">
        <f t="shared" si="8"/>
        <v>0</v>
      </c>
      <c r="F179" s="142">
        <f t="shared" si="8"/>
        <v>0</v>
      </c>
      <c r="G179" s="142">
        <f t="shared" si="8"/>
        <v>0</v>
      </c>
      <c r="H179" s="137">
        <f t="shared" si="9"/>
        <v>0</v>
      </c>
      <c r="I179" s="349"/>
      <c r="J179" s="290"/>
    </row>
    <row r="180" spans="2:10">
      <c r="B180" s="128" t="str">
        <f>$B$44</f>
        <v>Physical Training</v>
      </c>
      <c r="C180" s="142">
        <f t="shared" si="8"/>
        <v>0</v>
      </c>
      <c r="D180" s="142">
        <f t="shared" si="8"/>
        <v>0</v>
      </c>
      <c r="E180" s="142">
        <f t="shared" si="8"/>
        <v>0</v>
      </c>
      <c r="F180" s="142">
        <f t="shared" si="8"/>
        <v>0</v>
      </c>
      <c r="G180" s="142">
        <f t="shared" si="8"/>
        <v>0</v>
      </c>
      <c r="H180" s="137">
        <f t="shared" si="9"/>
        <v>0</v>
      </c>
      <c r="I180" s="349"/>
      <c r="J180" s="290"/>
    </row>
    <row r="181" spans="2:10">
      <c r="B181" s="128" t="str">
        <f>$B$45</f>
        <v>Health Services</v>
      </c>
      <c r="C181" s="142">
        <f t="shared" si="8"/>
        <v>481.19820577438941</v>
      </c>
      <c r="D181" s="142">
        <f t="shared" si="8"/>
        <v>0</v>
      </c>
      <c r="E181" s="142">
        <f t="shared" si="8"/>
        <v>108773.80179422561</v>
      </c>
      <c r="F181" s="142">
        <f t="shared" si="8"/>
        <v>0</v>
      </c>
      <c r="G181" s="142">
        <f t="shared" si="8"/>
        <v>0</v>
      </c>
      <c r="H181" s="137">
        <f t="shared" si="9"/>
        <v>109255</v>
      </c>
      <c r="I181" s="349"/>
      <c r="J181" s="290"/>
    </row>
    <row r="182" spans="2:10">
      <c r="B182" s="128" t="str">
        <f>$B$46</f>
        <v>Pharmacy</v>
      </c>
      <c r="C182" s="142">
        <f t="shared" si="8"/>
        <v>0</v>
      </c>
      <c r="D182" s="142">
        <f t="shared" si="8"/>
        <v>0</v>
      </c>
      <c r="E182" s="142">
        <f t="shared" si="8"/>
        <v>0</v>
      </c>
      <c r="F182" s="142">
        <f t="shared" si="8"/>
        <v>0</v>
      </c>
      <c r="G182" s="142">
        <f t="shared" si="8"/>
        <v>0</v>
      </c>
      <c r="H182" s="137">
        <f t="shared" si="9"/>
        <v>0</v>
      </c>
      <c r="I182" s="349"/>
      <c r="J182" s="290"/>
    </row>
    <row r="183" spans="2:10">
      <c r="B183" s="128" t="str">
        <f>$B$47</f>
        <v>Business Administration</v>
      </c>
      <c r="C183" s="142">
        <f t="shared" si="8"/>
        <v>71729.16405044531</v>
      </c>
      <c r="D183" s="142">
        <f t="shared" si="8"/>
        <v>757509.86186500906</v>
      </c>
      <c r="E183" s="142">
        <f t="shared" si="8"/>
        <v>406205.97408454568</v>
      </c>
      <c r="F183" s="142">
        <f t="shared" si="8"/>
        <v>0</v>
      </c>
      <c r="G183" s="142">
        <f t="shared" si="8"/>
        <v>0</v>
      </c>
      <c r="H183" s="137">
        <f t="shared" si="9"/>
        <v>1235445</v>
      </c>
      <c r="I183" s="349"/>
      <c r="J183" s="290"/>
    </row>
    <row r="184" spans="2:10">
      <c r="B184" s="128" t="str">
        <f>$B$48</f>
        <v>Optometry</v>
      </c>
      <c r="C184" s="142">
        <f t="shared" ref="C184:G187" si="10">C159+$H$140*IF($H132=0,0,$H159*C132/$H132)+IF($H48=0,0,$H$141*$H159*C48/$H48)</f>
        <v>0</v>
      </c>
      <c r="D184" s="142">
        <f t="shared" si="10"/>
        <v>0</v>
      </c>
      <c r="E184" s="142">
        <f t="shared" si="10"/>
        <v>0</v>
      </c>
      <c r="F184" s="142">
        <f t="shared" si="10"/>
        <v>0</v>
      </c>
      <c r="G184" s="142">
        <f t="shared" si="10"/>
        <v>0</v>
      </c>
      <c r="H184" s="137">
        <f t="shared" si="9"/>
        <v>0</v>
      </c>
      <c r="I184" s="349"/>
      <c r="J184" s="290"/>
    </row>
    <row r="185" spans="2:10">
      <c r="B185" s="128" t="str">
        <f>$B$49</f>
        <v>Teacher Ed-Practice Teaching</v>
      </c>
      <c r="C185" s="142">
        <f t="shared" si="10"/>
        <v>0</v>
      </c>
      <c r="D185" s="142">
        <f t="shared" si="10"/>
        <v>21895</v>
      </c>
      <c r="E185" s="142">
        <f t="shared" si="10"/>
        <v>0</v>
      </c>
      <c r="F185" s="142">
        <f t="shared" si="10"/>
        <v>0</v>
      </c>
      <c r="G185" s="142">
        <f t="shared" si="10"/>
        <v>0</v>
      </c>
      <c r="H185" s="137">
        <f t="shared" si="9"/>
        <v>21895</v>
      </c>
      <c r="I185" s="349"/>
      <c r="J185" s="290"/>
    </row>
    <row r="186" spans="2:10">
      <c r="B186" s="128" t="str">
        <f>$B$50</f>
        <v>Technology</v>
      </c>
      <c r="C186" s="142">
        <f t="shared" si="10"/>
        <v>25786.583279526738</v>
      </c>
      <c r="D186" s="142">
        <f t="shared" si="10"/>
        <v>117739.83979927236</v>
      </c>
      <c r="E186" s="142">
        <f t="shared" si="10"/>
        <v>58684.576921200882</v>
      </c>
      <c r="F186" s="142">
        <f t="shared" si="10"/>
        <v>0</v>
      </c>
      <c r="G186" s="142">
        <f t="shared" si="10"/>
        <v>0</v>
      </c>
      <c r="H186" s="137">
        <f t="shared" si="9"/>
        <v>202210.99999999997</v>
      </c>
      <c r="I186" s="349"/>
      <c r="J186" s="290"/>
    </row>
    <row r="187" spans="2:10">
      <c r="B187" s="128" t="str">
        <f>$B$51</f>
        <v>Nursing</v>
      </c>
      <c r="C187" s="142">
        <f t="shared" si="10"/>
        <v>4398.339834777782</v>
      </c>
      <c r="D187" s="142">
        <f t="shared" si="10"/>
        <v>106369.66016522222</v>
      </c>
      <c r="E187" s="142">
        <f t="shared" si="10"/>
        <v>0</v>
      </c>
      <c r="F187" s="142">
        <f t="shared" si="10"/>
        <v>0</v>
      </c>
      <c r="G187" s="142">
        <f t="shared" si="10"/>
        <v>0</v>
      </c>
      <c r="H187" s="137">
        <f t="shared" si="9"/>
        <v>110768</v>
      </c>
      <c r="I187" s="349"/>
      <c r="J187" s="290"/>
    </row>
    <row r="188" spans="2:10">
      <c r="B188" s="131" t="str">
        <f>$B$52</f>
        <v>Totals</v>
      </c>
      <c r="C188" s="134">
        <f>SUM(C168:C187)</f>
        <v>237557.53996551372</v>
      </c>
      <c r="D188" s="134">
        <f>SUM(D168:D187)</f>
        <v>2683450.8547051041</v>
      </c>
      <c r="E188" s="134">
        <f>SUM(E168:E187)</f>
        <v>1697159.6053293822</v>
      </c>
      <c r="F188" s="134">
        <f>SUM(F168:F187)</f>
        <v>0</v>
      </c>
      <c r="G188" s="134">
        <f>SUM(G168:G187)</f>
        <v>0</v>
      </c>
      <c r="H188" s="134">
        <f t="shared" si="9"/>
        <v>4618168</v>
      </c>
      <c r="I188" s="349"/>
      <c r="J188" s="290"/>
    </row>
    <row r="189" spans="2:10">
      <c r="B189" s="330"/>
      <c r="C189" s="331"/>
      <c r="D189" s="331"/>
      <c r="E189" s="331"/>
      <c r="F189" s="331"/>
      <c r="G189" s="331"/>
      <c r="H189" s="346"/>
    </row>
    <row r="190" spans="2:10">
      <c r="B190" s="392" t="s">
        <v>34</v>
      </c>
      <c r="C190" s="392"/>
      <c r="D190" s="392"/>
      <c r="E190" s="392"/>
      <c r="F190" s="392"/>
      <c r="G190" s="392"/>
      <c r="H190" s="122">
        <f>H15</f>
        <v>7852871</v>
      </c>
    </row>
    <row r="191" spans="2:10" ht="43.5" customHeight="1" thickBot="1">
      <c r="B191" s="382" t="s">
        <v>229</v>
      </c>
      <c r="C191" s="382"/>
      <c r="D191" s="382"/>
      <c r="E191" s="382"/>
      <c r="F191" s="382"/>
      <c r="G191" s="382"/>
      <c r="H191" s="382"/>
    </row>
    <row r="192" spans="2:10" ht="14.4" thickBot="1">
      <c r="B192" s="124" t="s">
        <v>31</v>
      </c>
      <c r="C192" s="125" t="s">
        <v>25</v>
      </c>
      <c r="D192" s="125" t="s">
        <v>26</v>
      </c>
      <c r="E192" s="125" t="s">
        <v>27</v>
      </c>
      <c r="F192" s="125" t="s">
        <v>28</v>
      </c>
      <c r="G192" s="125" t="s">
        <v>29</v>
      </c>
      <c r="H192" s="126" t="s">
        <v>1</v>
      </c>
    </row>
    <row r="193" spans="2:8">
      <c r="B193" s="128" t="str">
        <f>$B$32</f>
        <v>Liberal Arts</v>
      </c>
      <c r="C193" s="136">
        <f t="shared" ref="C193:G208" si="11">$H$190*IF($H$136=0,0,C116/$H$136)</f>
        <v>109755.37087845866</v>
      </c>
      <c r="D193" s="136">
        <f t="shared" si="11"/>
        <v>1083457.5095700517</v>
      </c>
      <c r="E193" s="136">
        <f t="shared" si="11"/>
        <v>1139251.7782051994</v>
      </c>
      <c r="F193" s="136">
        <f t="shared" si="11"/>
        <v>0</v>
      </c>
      <c r="G193" s="136">
        <f t="shared" si="11"/>
        <v>0</v>
      </c>
      <c r="H193" s="136">
        <f>SUM(C193:G193)</f>
        <v>2332464.65865371</v>
      </c>
    </row>
    <row r="194" spans="2:8">
      <c r="B194" s="128" t="str">
        <f>$B$33</f>
        <v>Science</v>
      </c>
      <c r="C194" s="139">
        <f t="shared" si="11"/>
        <v>30074.356778015685</v>
      </c>
      <c r="D194" s="139">
        <f t="shared" si="11"/>
        <v>500871.43574952602</v>
      </c>
      <c r="E194" s="139">
        <f t="shared" si="11"/>
        <v>76370.610256746266</v>
      </c>
      <c r="F194" s="139">
        <f t="shared" si="11"/>
        <v>0</v>
      </c>
      <c r="G194" s="139">
        <f t="shared" si="11"/>
        <v>0</v>
      </c>
      <c r="H194" s="139">
        <f t="shared" ref="H194:H213" si="12">SUM(C194:G194)</f>
        <v>607316.40278428805</v>
      </c>
    </row>
    <row r="195" spans="2:8">
      <c r="B195" s="128" t="str">
        <f>$B$34</f>
        <v>Fine Arts</v>
      </c>
      <c r="C195" s="139">
        <f t="shared" si="11"/>
        <v>20045.139386881048</v>
      </c>
      <c r="D195" s="139">
        <f t="shared" si="11"/>
        <v>158504.51743581521</v>
      </c>
      <c r="E195" s="139">
        <f t="shared" si="11"/>
        <v>0</v>
      </c>
      <c r="F195" s="139">
        <f t="shared" si="11"/>
        <v>0</v>
      </c>
      <c r="G195" s="139">
        <f t="shared" si="11"/>
        <v>0</v>
      </c>
      <c r="H195" s="139">
        <f t="shared" si="12"/>
        <v>178549.65682269627</v>
      </c>
    </row>
    <row r="196" spans="2:8">
      <c r="B196" s="128" t="str">
        <f>$B$35</f>
        <v>Teacher Education</v>
      </c>
      <c r="C196" s="139">
        <f t="shared" si="11"/>
        <v>12849.004291907757</v>
      </c>
      <c r="D196" s="139">
        <f t="shared" si="11"/>
        <v>262707.99152109853</v>
      </c>
      <c r="E196" s="139">
        <f t="shared" si="11"/>
        <v>448777.64539302886</v>
      </c>
      <c r="F196" s="139">
        <f t="shared" si="11"/>
        <v>0</v>
      </c>
      <c r="G196" s="139">
        <f t="shared" si="11"/>
        <v>0</v>
      </c>
      <c r="H196" s="139">
        <f t="shared" si="12"/>
        <v>724334.64120603516</v>
      </c>
    </row>
    <row r="197" spans="2:8">
      <c r="B197" s="128" t="str">
        <f>$B$36</f>
        <v>Agriculture</v>
      </c>
      <c r="C197" s="139">
        <f t="shared" si="11"/>
        <v>0</v>
      </c>
      <c r="D197" s="139">
        <f t="shared" si="11"/>
        <v>0</v>
      </c>
      <c r="E197" s="139">
        <f t="shared" si="11"/>
        <v>0</v>
      </c>
      <c r="F197" s="139">
        <f t="shared" si="11"/>
        <v>0</v>
      </c>
      <c r="G197" s="139">
        <f t="shared" si="11"/>
        <v>0</v>
      </c>
      <c r="H197" s="139">
        <f t="shared" si="12"/>
        <v>0</v>
      </c>
    </row>
    <row r="198" spans="2:8">
      <c r="B198" s="128" t="str">
        <f>$B$37</f>
        <v>Engineering</v>
      </c>
      <c r="C198" s="139">
        <f t="shared" si="11"/>
        <v>33156.312621166246</v>
      </c>
      <c r="D198" s="139">
        <f t="shared" si="11"/>
        <v>460152.79934777238</v>
      </c>
      <c r="E198" s="139">
        <f t="shared" si="11"/>
        <v>246024.81528315943</v>
      </c>
      <c r="F198" s="139">
        <f t="shared" si="11"/>
        <v>0</v>
      </c>
      <c r="G198" s="139">
        <f t="shared" si="11"/>
        <v>0</v>
      </c>
      <c r="H198" s="139">
        <f t="shared" si="12"/>
        <v>739333.92725209799</v>
      </c>
    </row>
    <row r="199" spans="2:8">
      <c r="B199" s="128" t="str">
        <f>$B$38</f>
        <v>Home Economics</v>
      </c>
      <c r="C199" s="139">
        <f t="shared" si="11"/>
        <v>0</v>
      </c>
      <c r="D199" s="139">
        <f t="shared" si="11"/>
        <v>0</v>
      </c>
      <c r="E199" s="139">
        <f t="shared" si="11"/>
        <v>0</v>
      </c>
      <c r="F199" s="139">
        <f t="shared" si="11"/>
        <v>0</v>
      </c>
      <c r="G199" s="139">
        <f t="shared" si="11"/>
        <v>0</v>
      </c>
      <c r="H199" s="139">
        <f t="shared" si="12"/>
        <v>0</v>
      </c>
    </row>
    <row r="200" spans="2:8">
      <c r="B200" s="128" t="str">
        <f>$B$39</f>
        <v>Law</v>
      </c>
      <c r="C200" s="139">
        <f t="shared" si="11"/>
        <v>0</v>
      </c>
      <c r="D200" s="139">
        <f t="shared" si="11"/>
        <v>0</v>
      </c>
      <c r="E200" s="139">
        <f t="shared" si="11"/>
        <v>0</v>
      </c>
      <c r="F200" s="139">
        <f t="shared" si="11"/>
        <v>0</v>
      </c>
      <c r="G200" s="139">
        <f t="shared" si="11"/>
        <v>0</v>
      </c>
      <c r="H200" s="139">
        <f t="shared" si="12"/>
        <v>0</v>
      </c>
    </row>
    <row r="201" spans="2:8">
      <c r="B201" s="128" t="str">
        <f>$B$40</f>
        <v>Social Service</v>
      </c>
      <c r="C201" s="139">
        <f t="shared" si="11"/>
        <v>23953.808765604201</v>
      </c>
      <c r="D201" s="139">
        <f t="shared" si="11"/>
        <v>390920.2270001421</v>
      </c>
      <c r="E201" s="139">
        <f t="shared" si="11"/>
        <v>0</v>
      </c>
      <c r="F201" s="139">
        <f t="shared" si="11"/>
        <v>0</v>
      </c>
      <c r="G201" s="139">
        <f t="shared" si="11"/>
        <v>0</v>
      </c>
      <c r="H201" s="139">
        <f t="shared" si="12"/>
        <v>414874.03576574632</v>
      </c>
    </row>
    <row r="202" spans="2:8">
      <c r="B202" s="128" t="str">
        <f>$B$41</f>
        <v>Library Science</v>
      </c>
      <c r="C202" s="139">
        <f t="shared" si="11"/>
        <v>0</v>
      </c>
      <c r="D202" s="139">
        <f t="shared" si="11"/>
        <v>0</v>
      </c>
      <c r="E202" s="139">
        <f t="shared" si="11"/>
        <v>0</v>
      </c>
      <c r="F202" s="139">
        <f t="shared" si="11"/>
        <v>0</v>
      </c>
      <c r="G202" s="139">
        <f t="shared" si="11"/>
        <v>0</v>
      </c>
      <c r="H202" s="139">
        <f t="shared" si="12"/>
        <v>0</v>
      </c>
    </row>
    <row r="203" spans="2:8">
      <c r="B203" s="128" t="str">
        <f>$B$42</f>
        <v>Veterinary Science</v>
      </c>
      <c r="C203" s="139">
        <f t="shared" si="11"/>
        <v>0</v>
      </c>
      <c r="D203" s="139">
        <f t="shared" si="11"/>
        <v>0</v>
      </c>
      <c r="E203" s="139">
        <f t="shared" si="11"/>
        <v>0</v>
      </c>
      <c r="F203" s="139">
        <f t="shared" si="11"/>
        <v>0</v>
      </c>
      <c r="G203" s="139">
        <f t="shared" si="11"/>
        <v>0</v>
      </c>
      <c r="H203" s="139">
        <f t="shared" si="12"/>
        <v>0</v>
      </c>
    </row>
    <row r="204" spans="2:8">
      <c r="B204" s="128" t="str">
        <f>$B$43</f>
        <v>Vocational Training</v>
      </c>
      <c r="C204" s="139">
        <f t="shared" si="11"/>
        <v>0</v>
      </c>
      <c r="D204" s="139">
        <f t="shared" si="11"/>
        <v>0</v>
      </c>
      <c r="E204" s="139">
        <f t="shared" si="11"/>
        <v>0</v>
      </c>
      <c r="F204" s="139">
        <f t="shared" si="11"/>
        <v>0</v>
      </c>
      <c r="G204" s="139">
        <f t="shared" si="11"/>
        <v>0</v>
      </c>
      <c r="H204" s="139">
        <f t="shared" si="12"/>
        <v>0</v>
      </c>
    </row>
    <row r="205" spans="2:8">
      <c r="B205" s="128" t="str">
        <f>$B$44</f>
        <v>Physical Training</v>
      </c>
      <c r="C205" s="139">
        <f t="shared" si="11"/>
        <v>0</v>
      </c>
      <c r="D205" s="139">
        <f t="shared" si="11"/>
        <v>0</v>
      </c>
      <c r="E205" s="139">
        <f t="shared" si="11"/>
        <v>0</v>
      </c>
      <c r="F205" s="139">
        <f t="shared" si="11"/>
        <v>0</v>
      </c>
      <c r="G205" s="139">
        <f t="shared" si="11"/>
        <v>0</v>
      </c>
      <c r="H205" s="139">
        <f t="shared" si="12"/>
        <v>0</v>
      </c>
    </row>
    <row r="206" spans="2:8">
      <c r="B206" s="128" t="str">
        <f>$B$45</f>
        <v>Health Services</v>
      </c>
      <c r="C206" s="139">
        <f t="shared" si="11"/>
        <v>818.24558423116321</v>
      </c>
      <c r="D206" s="139">
        <f t="shared" si="11"/>
        <v>0</v>
      </c>
      <c r="E206" s="139">
        <f t="shared" si="11"/>
        <v>184962.624403239</v>
      </c>
      <c r="F206" s="139">
        <f t="shared" si="11"/>
        <v>0</v>
      </c>
      <c r="G206" s="139">
        <f t="shared" si="11"/>
        <v>0</v>
      </c>
      <c r="H206" s="139">
        <f t="shared" si="12"/>
        <v>185780.86998747016</v>
      </c>
    </row>
    <row r="207" spans="2:8">
      <c r="B207" s="128" t="str">
        <f>$B$46</f>
        <v>Pharmacy</v>
      </c>
      <c r="C207" s="139">
        <f t="shared" si="11"/>
        <v>0</v>
      </c>
      <c r="D207" s="139">
        <f t="shared" si="11"/>
        <v>0</v>
      </c>
      <c r="E207" s="139">
        <f t="shared" si="11"/>
        <v>0</v>
      </c>
      <c r="F207" s="139">
        <f t="shared" si="11"/>
        <v>0</v>
      </c>
      <c r="G207" s="139">
        <f t="shared" si="11"/>
        <v>0</v>
      </c>
      <c r="H207" s="139">
        <f t="shared" si="12"/>
        <v>0</v>
      </c>
    </row>
    <row r="208" spans="2:8">
      <c r="B208" s="128" t="str">
        <f>$B$47</f>
        <v>Business Administration</v>
      </c>
      <c r="C208" s="139">
        <f t="shared" si="11"/>
        <v>121970.42864655494</v>
      </c>
      <c r="D208" s="139">
        <f t="shared" si="11"/>
        <v>1288092.5601013494</v>
      </c>
      <c r="E208" s="139">
        <f t="shared" si="11"/>
        <v>690724.85973821732</v>
      </c>
      <c r="F208" s="139">
        <f t="shared" si="11"/>
        <v>0</v>
      </c>
      <c r="G208" s="139">
        <f t="shared" si="11"/>
        <v>0</v>
      </c>
      <c r="H208" s="139">
        <f t="shared" si="12"/>
        <v>2100787.8484861217</v>
      </c>
    </row>
    <row r="209" spans="2:8">
      <c r="B209" s="128" t="str">
        <f>$B$48</f>
        <v>Optometry</v>
      </c>
      <c r="C209" s="139">
        <f t="shared" ref="C209:G212" si="13">$H$190*IF($H$136=0,0,C132/$H$136)</f>
        <v>0</v>
      </c>
      <c r="D209" s="139">
        <f t="shared" si="13"/>
        <v>0</v>
      </c>
      <c r="E209" s="139">
        <f t="shared" si="13"/>
        <v>0</v>
      </c>
      <c r="F209" s="139">
        <f t="shared" si="13"/>
        <v>0</v>
      </c>
      <c r="G209" s="139">
        <f t="shared" si="13"/>
        <v>0</v>
      </c>
      <c r="H209" s="139">
        <f t="shared" si="12"/>
        <v>0</v>
      </c>
    </row>
    <row r="210" spans="2:8">
      <c r="B210" s="128" t="str">
        <f>$B$49</f>
        <v>Teacher Ed-Practice Teaching</v>
      </c>
      <c r="C210" s="139">
        <f t="shared" si="13"/>
        <v>0</v>
      </c>
      <c r="D210" s="139">
        <f t="shared" si="13"/>
        <v>37230.174082517929</v>
      </c>
      <c r="E210" s="139">
        <f t="shared" si="13"/>
        <v>0</v>
      </c>
      <c r="F210" s="139">
        <f t="shared" si="13"/>
        <v>0</v>
      </c>
      <c r="G210" s="139">
        <f t="shared" si="13"/>
        <v>0</v>
      </c>
      <c r="H210" s="139">
        <f t="shared" si="12"/>
        <v>37230.174082517929</v>
      </c>
    </row>
    <row r="211" spans="2:8">
      <c r="B211" s="128" t="str">
        <f>$B$50</f>
        <v>Technology</v>
      </c>
      <c r="C211" s="139">
        <f t="shared" si="13"/>
        <v>43848.300259209333</v>
      </c>
      <c r="D211" s="139">
        <f t="shared" si="13"/>
        <v>200208.44917785673</v>
      </c>
      <c r="E211" s="139">
        <f t="shared" si="13"/>
        <v>99789.061681098712</v>
      </c>
      <c r="F211" s="139">
        <f t="shared" si="13"/>
        <v>0</v>
      </c>
      <c r="G211" s="139">
        <f t="shared" si="13"/>
        <v>0</v>
      </c>
      <c r="H211" s="139">
        <f t="shared" si="12"/>
        <v>343845.8111181648</v>
      </c>
    </row>
    <row r="212" spans="2:8">
      <c r="B212" s="128" t="str">
        <f>$B$51</f>
        <v>Nursing</v>
      </c>
      <c r="C212" s="139">
        <f t="shared" si="13"/>
        <v>7479.0588242488393</v>
      </c>
      <c r="D212" s="139">
        <f t="shared" si="13"/>
        <v>180873.91501690296</v>
      </c>
      <c r="E212" s="139">
        <f t="shared" si="13"/>
        <v>0</v>
      </c>
      <c r="F212" s="139">
        <f t="shared" si="13"/>
        <v>0</v>
      </c>
      <c r="G212" s="139">
        <f t="shared" si="13"/>
        <v>0</v>
      </c>
      <c r="H212" s="139">
        <f t="shared" si="12"/>
        <v>188352.9738411518</v>
      </c>
    </row>
    <row r="213" spans="2:8">
      <c r="B213" s="131" t="str">
        <f>$B$52</f>
        <v>Totals</v>
      </c>
      <c r="C213" s="136">
        <f>SUM(C193:C212)</f>
        <v>403950.02603627788</v>
      </c>
      <c r="D213" s="136">
        <f>SUM(D193:D212)</f>
        <v>4563019.5790030323</v>
      </c>
      <c r="E213" s="136">
        <f>SUM(E193:E212)</f>
        <v>2885901.3949606889</v>
      </c>
      <c r="F213" s="136">
        <f>SUM(F193:F212)</f>
        <v>0</v>
      </c>
      <c r="G213" s="136">
        <f>SUM(G193:G212)</f>
        <v>0</v>
      </c>
      <c r="H213" s="136">
        <f t="shared" si="12"/>
        <v>7852870.9999999981</v>
      </c>
    </row>
    <row r="214" spans="2:8">
      <c r="B214" s="144"/>
      <c r="C214" s="145"/>
      <c r="D214" s="145"/>
      <c r="E214" s="145"/>
      <c r="F214" s="145"/>
      <c r="G214" s="145"/>
      <c r="H214" s="145"/>
    </row>
    <row r="215" spans="2:8">
      <c r="B215" s="392" t="s">
        <v>35</v>
      </c>
      <c r="C215" s="392"/>
      <c r="D215" s="392"/>
      <c r="E215" s="392"/>
      <c r="F215" s="392"/>
      <c r="G215" s="392"/>
      <c r="H215" s="122">
        <f>H17</f>
        <v>5501615</v>
      </c>
    </row>
    <row r="216" spans="2:8" ht="60.75" customHeight="1" thickBot="1">
      <c r="B216" s="382" t="s">
        <v>230</v>
      </c>
      <c r="C216" s="382"/>
      <c r="D216" s="382"/>
      <c r="E216" s="382"/>
      <c r="F216" s="382"/>
      <c r="G216" s="382"/>
      <c r="H216" s="382"/>
    </row>
    <row r="217" spans="2:8" ht="14.4" thickBot="1">
      <c r="B217" s="124" t="s">
        <v>31</v>
      </c>
      <c r="C217" s="125" t="s">
        <v>25</v>
      </c>
      <c r="D217" s="125" t="s">
        <v>26</v>
      </c>
      <c r="E217" s="125" t="s">
        <v>27</v>
      </c>
      <c r="F217" s="125" t="s">
        <v>28</v>
      </c>
      <c r="G217" s="125" t="s">
        <v>29</v>
      </c>
      <c r="H217" s="126" t="s">
        <v>1</v>
      </c>
    </row>
    <row r="218" spans="2:8">
      <c r="B218" s="128" t="str">
        <f>$B$32</f>
        <v>Liberal Arts</v>
      </c>
      <c r="C218" s="136">
        <f t="shared" ref="C218:G233" si="14">$H$215*IF($H$25=0,0,C$25/$H$25)*IF(C$52=0,0,C32/C$52)</f>
        <v>183325.74625788999</v>
      </c>
      <c r="D218" s="136">
        <f t="shared" si="14"/>
        <v>1302594.5588383435</v>
      </c>
      <c r="E218" s="136">
        <f t="shared" si="14"/>
        <v>360574.13165568787</v>
      </c>
      <c r="F218" s="136">
        <f t="shared" si="14"/>
        <v>0</v>
      </c>
      <c r="G218" s="136">
        <f t="shared" si="14"/>
        <v>0</v>
      </c>
      <c r="H218" s="136">
        <f>SUM(C218:G218)</f>
        <v>1846494.4367519214</v>
      </c>
    </row>
    <row r="219" spans="2:8">
      <c r="B219" s="128" t="str">
        <f>$B$33</f>
        <v>Science</v>
      </c>
      <c r="C219" s="139">
        <f t="shared" si="14"/>
        <v>17858.456316501353</v>
      </c>
      <c r="D219" s="139">
        <f t="shared" si="14"/>
        <v>238605.64536957451</v>
      </c>
      <c r="E219" s="139">
        <f t="shared" si="14"/>
        <v>15881.951300997076</v>
      </c>
      <c r="F219" s="139">
        <f t="shared" si="14"/>
        <v>0</v>
      </c>
      <c r="G219" s="139">
        <f t="shared" si="14"/>
        <v>0</v>
      </c>
      <c r="H219" s="139">
        <f t="shared" ref="H219:H238" si="15">SUM(C219:G219)</f>
        <v>272346.05298707291</v>
      </c>
    </row>
    <row r="220" spans="2:8">
      <c r="B220" s="128" t="str">
        <f>$B$34</f>
        <v>Fine Arts</v>
      </c>
      <c r="C220" s="139">
        <f t="shared" si="14"/>
        <v>13907.470405770968</v>
      </c>
      <c r="D220" s="139">
        <f t="shared" si="14"/>
        <v>79494.132883974991</v>
      </c>
      <c r="E220" s="139">
        <f t="shared" si="14"/>
        <v>0</v>
      </c>
      <c r="F220" s="139">
        <f t="shared" si="14"/>
        <v>0</v>
      </c>
      <c r="G220" s="139">
        <f t="shared" si="14"/>
        <v>0</v>
      </c>
      <c r="H220" s="139">
        <f t="shared" si="15"/>
        <v>93401.603289745952</v>
      </c>
    </row>
    <row r="221" spans="2:8">
      <c r="B221" s="128" t="str">
        <f>$B$35</f>
        <v>Teacher Education</v>
      </c>
      <c r="C221" s="139">
        <f t="shared" si="14"/>
        <v>13275.312660054105</v>
      </c>
      <c r="D221" s="139">
        <f t="shared" si="14"/>
        <v>185486.3100626083</v>
      </c>
      <c r="E221" s="139">
        <f t="shared" si="14"/>
        <v>194217.42141812525</v>
      </c>
      <c r="F221" s="139">
        <f t="shared" si="14"/>
        <v>0</v>
      </c>
      <c r="G221" s="139">
        <f t="shared" si="14"/>
        <v>0</v>
      </c>
      <c r="H221" s="139">
        <f t="shared" si="15"/>
        <v>392979.04414078768</v>
      </c>
    </row>
    <row r="222" spans="2:8">
      <c r="B222" s="128" t="str">
        <f>$B$36</f>
        <v>Agriculture</v>
      </c>
      <c r="C222" s="139">
        <f t="shared" si="14"/>
        <v>0</v>
      </c>
      <c r="D222" s="139">
        <f t="shared" si="14"/>
        <v>0</v>
      </c>
      <c r="E222" s="139">
        <f t="shared" si="14"/>
        <v>0</v>
      </c>
      <c r="F222" s="139">
        <f t="shared" si="14"/>
        <v>0</v>
      </c>
      <c r="G222" s="139">
        <f t="shared" si="14"/>
        <v>0</v>
      </c>
      <c r="H222" s="139">
        <f t="shared" si="15"/>
        <v>0</v>
      </c>
    </row>
    <row r="223" spans="2:8">
      <c r="B223" s="128" t="str">
        <f>$B$37</f>
        <v>Engineering</v>
      </c>
      <c r="C223" s="139">
        <f t="shared" si="14"/>
        <v>66376.563300270514</v>
      </c>
      <c r="D223" s="139">
        <f t="shared" si="14"/>
        <v>468337.52706837974</v>
      </c>
      <c r="E223" s="139">
        <f t="shared" si="14"/>
        <v>134054.43640502615</v>
      </c>
      <c r="F223" s="139">
        <f t="shared" si="14"/>
        <v>0</v>
      </c>
      <c r="G223" s="139">
        <f t="shared" si="14"/>
        <v>0</v>
      </c>
      <c r="H223" s="139">
        <f t="shared" si="15"/>
        <v>668768.52677367639</v>
      </c>
    </row>
    <row r="224" spans="2:8">
      <c r="B224" s="128" t="str">
        <f>$B$38</f>
        <v>Home Economics</v>
      </c>
      <c r="C224" s="139">
        <f t="shared" si="14"/>
        <v>0</v>
      </c>
      <c r="D224" s="139">
        <f t="shared" si="14"/>
        <v>0</v>
      </c>
      <c r="E224" s="139">
        <f t="shared" si="14"/>
        <v>0</v>
      </c>
      <c r="F224" s="139">
        <f t="shared" si="14"/>
        <v>0</v>
      </c>
      <c r="G224" s="139">
        <f t="shared" si="14"/>
        <v>0</v>
      </c>
      <c r="H224" s="139">
        <f t="shared" si="15"/>
        <v>0</v>
      </c>
    </row>
    <row r="225" spans="2:10">
      <c r="B225" s="128" t="str">
        <f>$B$39</f>
        <v>Law</v>
      </c>
      <c r="C225" s="139">
        <f t="shared" si="14"/>
        <v>0</v>
      </c>
      <c r="D225" s="139">
        <f t="shared" si="14"/>
        <v>0</v>
      </c>
      <c r="E225" s="139">
        <f t="shared" si="14"/>
        <v>0</v>
      </c>
      <c r="F225" s="139">
        <f t="shared" si="14"/>
        <v>0</v>
      </c>
      <c r="G225" s="139">
        <f t="shared" si="14"/>
        <v>0</v>
      </c>
      <c r="H225" s="139">
        <f t="shared" si="15"/>
        <v>0</v>
      </c>
    </row>
    <row r="226" spans="2:10">
      <c r="B226" s="128" t="str">
        <f>$B$40</f>
        <v>Social Service</v>
      </c>
      <c r="C226" s="139">
        <f t="shared" si="14"/>
        <v>22283.560536519388</v>
      </c>
      <c r="D226" s="139">
        <f t="shared" si="14"/>
        <v>187088.51739205274</v>
      </c>
      <c r="E226" s="139">
        <f t="shared" si="14"/>
        <v>0</v>
      </c>
      <c r="F226" s="139">
        <f t="shared" si="14"/>
        <v>0</v>
      </c>
      <c r="G226" s="139">
        <f t="shared" si="14"/>
        <v>0</v>
      </c>
      <c r="H226" s="139">
        <f t="shared" si="15"/>
        <v>209372.07792857214</v>
      </c>
    </row>
    <row r="227" spans="2:10">
      <c r="B227" s="128" t="str">
        <f>$B$41</f>
        <v>Library Science</v>
      </c>
      <c r="C227" s="139">
        <f t="shared" si="14"/>
        <v>0</v>
      </c>
      <c r="D227" s="139">
        <f t="shared" si="14"/>
        <v>0</v>
      </c>
      <c r="E227" s="139">
        <f t="shared" si="14"/>
        <v>0</v>
      </c>
      <c r="F227" s="139">
        <f t="shared" si="14"/>
        <v>0</v>
      </c>
      <c r="G227" s="139">
        <f t="shared" si="14"/>
        <v>0</v>
      </c>
      <c r="H227" s="139">
        <f t="shared" si="15"/>
        <v>0</v>
      </c>
    </row>
    <row r="228" spans="2:10">
      <c r="B228" s="128" t="str">
        <f>$B$42</f>
        <v>Veterinary Science</v>
      </c>
      <c r="C228" s="139">
        <f t="shared" si="14"/>
        <v>0</v>
      </c>
      <c r="D228" s="139">
        <f t="shared" si="14"/>
        <v>0</v>
      </c>
      <c r="E228" s="139">
        <f t="shared" si="14"/>
        <v>0</v>
      </c>
      <c r="F228" s="139">
        <f t="shared" si="14"/>
        <v>0</v>
      </c>
      <c r="G228" s="139">
        <f t="shared" si="14"/>
        <v>0</v>
      </c>
      <c r="H228" s="139">
        <f t="shared" si="15"/>
        <v>0</v>
      </c>
    </row>
    <row r="229" spans="2:10">
      <c r="B229" s="128" t="str">
        <f>$B$43</f>
        <v>Vocational Training</v>
      </c>
      <c r="C229" s="139">
        <f t="shared" si="14"/>
        <v>0</v>
      </c>
      <c r="D229" s="139">
        <f t="shared" si="14"/>
        <v>0</v>
      </c>
      <c r="E229" s="139">
        <f t="shared" si="14"/>
        <v>0</v>
      </c>
      <c r="F229" s="139">
        <f t="shared" si="14"/>
        <v>0</v>
      </c>
      <c r="G229" s="139">
        <f t="shared" si="14"/>
        <v>0</v>
      </c>
      <c r="H229" s="139">
        <f t="shared" si="15"/>
        <v>0</v>
      </c>
    </row>
    <row r="230" spans="2:10">
      <c r="B230" s="128" t="str">
        <f>$B$44</f>
        <v>Physical Training</v>
      </c>
      <c r="C230" s="139">
        <f t="shared" si="14"/>
        <v>0</v>
      </c>
      <c r="D230" s="139">
        <f t="shared" si="14"/>
        <v>0</v>
      </c>
      <c r="E230" s="139">
        <f t="shared" si="14"/>
        <v>0</v>
      </c>
      <c r="F230" s="139">
        <f t="shared" si="14"/>
        <v>0</v>
      </c>
      <c r="G230" s="139">
        <f t="shared" si="14"/>
        <v>0</v>
      </c>
      <c r="H230" s="139">
        <f t="shared" si="15"/>
        <v>0</v>
      </c>
    </row>
    <row r="231" spans="2:10">
      <c r="B231" s="128" t="str">
        <f>$B$45</f>
        <v>Health Services</v>
      </c>
      <c r="C231" s="139">
        <f t="shared" si="14"/>
        <v>474.11830928764658</v>
      </c>
      <c r="D231" s="139">
        <f t="shared" si="14"/>
        <v>0</v>
      </c>
      <c r="E231" s="139">
        <f t="shared" si="14"/>
        <v>100944.60572667632</v>
      </c>
      <c r="F231" s="139">
        <f t="shared" si="14"/>
        <v>0</v>
      </c>
      <c r="G231" s="139">
        <f t="shared" si="14"/>
        <v>0</v>
      </c>
      <c r="H231" s="139">
        <f t="shared" si="15"/>
        <v>101418.72403596397</v>
      </c>
    </row>
    <row r="232" spans="2:10">
      <c r="B232" s="128" t="str">
        <f>$B$46</f>
        <v>Pharmacy</v>
      </c>
      <c r="C232" s="139">
        <f t="shared" si="14"/>
        <v>0</v>
      </c>
      <c r="D232" s="139">
        <f t="shared" si="14"/>
        <v>0</v>
      </c>
      <c r="E232" s="139">
        <f t="shared" si="14"/>
        <v>0</v>
      </c>
      <c r="F232" s="139">
        <f t="shared" si="14"/>
        <v>0</v>
      </c>
      <c r="G232" s="139">
        <f t="shared" si="14"/>
        <v>0</v>
      </c>
      <c r="H232" s="139">
        <f t="shared" si="15"/>
        <v>0</v>
      </c>
    </row>
    <row r="233" spans="2:10">
      <c r="B233" s="128" t="str">
        <f>$B$47</f>
        <v>Business Administration</v>
      </c>
      <c r="C233" s="139">
        <f t="shared" si="14"/>
        <v>166415.52655996397</v>
      </c>
      <c r="D233" s="139">
        <f t="shared" si="14"/>
        <v>1115136.3012933419</v>
      </c>
      <c r="E233" s="139">
        <f t="shared" si="14"/>
        <v>272685.02826966165</v>
      </c>
      <c r="F233" s="139">
        <f t="shared" si="14"/>
        <v>0</v>
      </c>
      <c r="G233" s="139">
        <f t="shared" si="14"/>
        <v>0</v>
      </c>
      <c r="H233" s="139">
        <f t="shared" si="15"/>
        <v>1554236.8561229676</v>
      </c>
    </row>
    <row r="234" spans="2:10">
      <c r="B234" s="128" t="str">
        <f>$B$48</f>
        <v>Optometry</v>
      </c>
      <c r="C234" s="139">
        <f t="shared" ref="C234:G237" si="16">$H$215*IF($H$25=0,0,C$25/$H$25)*IF(C$52=0,0,C48/C$52)</f>
        <v>0</v>
      </c>
      <c r="D234" s="139">
        <f t="shared" si="16"/>
        <v>0</v>
      </c>
      <c r="E234" s="139">
        <f t="shared" si="16"/>
        <v>0</v>
      </c>
      <c r="F234" s="139">
        <f t="shared" si="16"/>
        <v>0</v>
      </c>
      <c r="G234" s="139">
        <f t="shared" si="16"/>
        <v>0</v>
      </c>
      <c r="H234" s="139">
        <f t="shared" si="15"/>
        <v>0</v>
      </c>
    </row>
    <row r="235" spans="2:10">
      <c r="B235" s="128" t="str">
        <f>$B$49</f>
        <v>Teacher Ed-Practice Teaching</v>
      </c>
      <c r="C235" s="139">
        <f t="shared" si="16"/>
        <v>0</v>
      </c>
      <c r="D235" s="139">
        <f t="shared" si="16"/>
        <v>25142.330400513019</v>
      </c>
      <c r="E235" s="139">
        <f t="shared" si="16"/>
        <v>0</v>
      </c>
      <c r="F235" s="139">
        <f t="shared" si="16"/>
        <v>0</v>
      </c>
      <c r="G235" s="139">
        <f t="shared" si="16"/>
        <v>0</v>
      </c>
      <c r="H235" s="139">
        <f t="shared" si="15"/>
        <v>25142.330400513019</v>
      </c>
    </row>
    <row r="236" spans="2:10">
      <c r="B236" s="128" t="str">
        <f>$B$50</f>
        <v>Technology</v>
      </c>
      <c r="C236" s="139">
        <f t="shared" si="16"/>
        <v>66376.563300270514</v>
      </c>
      <c r="D236" s="139">
        <f t="shared" si="16"/>
        <v>153195.67003842001</v>
      </c>
      <c r="E236" s="139">
        <f t="shared" si="16"/>
        <v>25438.040643122436</v>
      </c>
      <c r="F236" s="139">
        <f t="shared" si="16"/>
        <v>0</v>
      </c>
      <c r="G236" s="139">
        <f t="shared" si="16"/>
        <v>0</v>
      </c>
      <c r="H236" s="139">
        <f t="shared" si="15"/>
        <v>245010.27398181296</v>
      </c>
    </row>
    <row r="237" spans="2:10">
      <c r="B237" s="128" t="str">
        <f>$B$51</f>
        <v>Nursing</v>
      </c>
      <c r="C237" s="139">
        <f t="shared" si="16"/>
        <v>2844.7098557258792</v>
      </c>
      <c r="D237" s="139">
        <f t="shared" si="16"/>
        <v>89600.36373124001</v>
      </c>
      <c r="E237" s="139">
        <f t="shared" si="16"/>
        <v>0</v>
      </c>
      <c r="F237" s="139">
        <f t="shared" si="16"/>
        <v>0</v>
      </c>
      <c r="G237" s="139">
        <f t="shared" si="16"/>
        <v>0</v>
      </c>
      <c r="H237" s="139">
        <f t="shared" si="15"/>
        <v>92445.073586965882</v>
      </c>
    </row>
    <row r="238" spans="2:10">
      <c r="B238" s="131" t="str">
        <f>$B$52</f>
        <v>Totals</v>
      </c>
      <c r="C238" s="136">
        <f>SUM(C218:C237)</f>
        <v>553138.02750225423</v>
      </c>
      <c r="D238" s="136">
        <f>SUM(D218:D237)</f>
        <v>3844681.3570784489</v>
      </c>
      <c r="E238" s="136">
        <f>SUM(E218:E237)</f>
        <v>1103795.6154192968</v>
      </c>
      <c r="F238" s="136">
        <f>SUM(F218:F237)</f>
        <v>0</v>
      </c>
      <c r="G238" s="136">
        <f>SUM(G218:G237)</f>
        <v>0</v>
      </c>
      <c r="H238" s="136">
        <f t="shared" si="15"/>
        <v>5501615</v>
      </c>
    </row>
    <row r="239" spans="2:10">
      <c r="B239" s="330"/>
      <c r="C239" s="350"/>
      <c r="D239" s="350"/>
      <c r="E239" s="350"/>
      <c r="F239" s="350"/>
      <c r="G239" s="350"/>
      <c r="H239" s="350"/>
    </row>
    <row r="240" spans="2:10">
      <c r="B240" s="120" t="s">
        <v>11</v>
      </c>
      <c r="C240" s="121"/>
      <c r="D240" s="121"/>
      <c r="E240" s="121"/>
      <c r="F240" s="121"/>
      <c r="G240" s="121"/>
      <c r="H240" s="122">
        <f>H16</f>
        <v>9315065</v>
      </c>
      <c r="J240" s="360"/>
    </row>
    <row r="241" spans="2:8" ht="61.5" customHeight="1" thickBot="1">
      <c r="B241" s="394" t="s">
        <v>231</v>
      </c>
      <c r="C241" s="394"/>
      <c r="D241" s="394"/>
      <c r="E241" s="394"/>
      <c r="F241" s="394"/>
      <c r="G241" s="394"/>
      <c r="H241" s="328"/>
    </row>
    <row r="242" spans="2:8" ht="14.4" thickBot="1">
      <c r="B242" s="124" t="s">
        <v>31</v>
      </c>
      <c r="C242" s="125" t="s">
        <v>25</v>
      </c>
      <c r="D242" s="125" t="s">
        <v>26</v>
      </c>
      <c r="E242" s="125" t="s">
        <v>27</v>
      </c>
      <c r="F242" s="125" t="s">
        <v>28</v>
      </c>
      <c r="G242" s="125" t="s">
        <v>29</v>
      </c>
      <c r="H242" s="126" t="s">
        <v>1</v>
      </c>
    </row>
    <row r="243" spans="2:8">
      <c r="B243" s="128" t="str">
        <f>$B$32</f>
        <v>Liberal Arts</v>
      </c>
      <c r="C243" s="136">
        <f t="shared" ref="C243:G258" si="17">$H$240*IF($H$25=0,0,C$25/$H$25)*IF(C$52=0,0,C32/C$52)</f>
        <v>310398.17263944348</v>
      </c>
      <c r="D243" s="136">
        <f t="shared" si="17"/>
        <v>2205489.2943663807</v>
      </c>
      <c r="E243" s="136">
        <f t="shared" si="17"/>
        <v>610506.45559372834</v>
      </c>
      <c r="F243" s="136">
        <f t="shared" si="17"/>
        <v>0</v>
      </c>
      <c r="G243" s="136">
        <f t="shared" si="17"/>
        <v>0</v>
      </c>
      <c r="H243" s="136">
        <f>SUM(C243:G243)</f>
        <v>3126393.9225995527</v>
      </c>
    </row>
    <row r="244" spans="2:8">
      <c r="B244" s="128" t="str">
        <f>$B$33</f>
        <v>Science</v>
      </c>
      <c r="C244" s="139">
        <f t="shared" si="17"/>
        <v>30237.06336918717</v>
      </c>
      <c r="D244" s="139">
        <f t="shared" si="17"/>
        <v>403995.38971457211</v>
      </c>
      <c r="E244" s="139">
        <f t="shared" si="17"/>
        <v>26890.541903717785</v>
      </c>
      <c r="F244" s="139">
        <f t="shared" si="17"/>
        <v>0</v>
      </c>
      <c r="G244" s="139">
        <f t="shared" si="17"/>
        <v>0</v>
      </c>
      <c r="H244" s="139">
        <f t="shared" ref="H244:H263" si="18">SUM(C244:G244)</f>
        <v>461122.99498747708</v>
      </c>
    </row>
    <row r="245" spans="2:8">
      <c r="B245" s="128" t="str">
        <f>$B$34</f>
        <v>Fine Arts</v>
      </c>
      <c r="C245" s="139">
        <f t="shared" si="17"/>
        <v>23547.447579543994</v>
      </c>
      <c r="D245" s="139">
        <f t="shared" si="17"/>
        <v>134595.57146998917</v>
      </c>
      <c r="E245" s="139">
        <f t="shared" si="17"/>
        <v>0</v>
      </c>
      <c r="F245" s="139">
        <f t="shared" si="17"/>
        <v>0</v>
      </c>
      <c r="G245" s="139">
        <f t="shared" si="17"/>
        <v>0</v>
      </c>
      <c r="H245" s="139">
        <f t="shared" si="18"/>
        <v>158143.01904953318</v>
      </c>
    </row>
    <row r="246" spans="2:8">
      <c r="B246" s="128" t="str">
        <f>$B$35</f>
        <v>Teacher Education</v>
      </c>
      <c r="C246" s="139">
        <f t="shared" si="17"/>
        <v>22477.109053201082</v>
      </c>
      <c r="D246" s="139">
        <f t="shared" si="17"/>
        <v>314056.33342997474</v>
      </c>
      <c r="E246" s="139">
        <f t="shared" si="17"/>
        <v>328839.42344970134</v>
      </c>
      <c r="F246" s="139">
        <f t="shared" si="17"/>
        <v>0</v>
      </c>
      <c r="G246" s="139">
        <f t="shared" si="17"/>
        <v>0</v>
      </c>
      <c r="H246" s="139">
        <f t="shared" si="18"/>
        <v>665372.86593287718</v>
      </c>
    </row>
    <row r="247" spans="2:8">
      <c r="B247" s="128" t="str">
        <f>$B$36</f>
        <v>Agriculture</v>
      </c>
      <c r="C247" s="139">
        <f t="shared" si="17"/>
        <v>0</v>
      </c>
      <c r="D247" s="139">
        <f t="shared" si="17"/>
        <v>0</v>
      </c>
      <c r="E247" s="139">
        <f t="shared" si="17"/>
        <v>0</v>
      </c>
      <c r="F247" s="139">
        <f t="shared" si="17"/>
        <v>0</v>
      </c>
      <c r="G247" s="139">
        <f t="shared" si="17"/>
        <v>0</v>
      </c>
      <c r="H247" s="139">
        <f t="shared" si="18"/>
        <v>0</v>
      </c>
    </row>
    <row r="248" spans="2:8">
      <c r="B248" s="128" t="str">
        <f>$B$37</f>
        <v>Engineering</v>
      </c>
      <c r="C248" s="139">
        <f t="shared" si="17"/>
        <v>112385.54526600541</v>
      </c>
      <c r="D248" s="139">
        <f t="shared" si="17"/>
        <v>792966.15749761055</v>
      </c>
      <c r="E248" s="139">
        <f t="shared" si="17"/>
        <v>226974.40454324504</v>
      </c>
      <c r="F248" s="139">
        <f t="shared" si="17"/>
        <v>0</v>
      </c>
      <c r="G248" s="139">
        <f t="shared" si="17"/>
        <v>0</v>
      </c>
      <c r="H248" s="139">
        <f t="shared" si="18"/>
        <v>1132326.1073068611</v>
      </c>
    </row>
    <row r="249" spans="2:8">
      <c r="B249" s="128" t="str">
        <f>$B$38</f>
        <v>Home Economics</v>
      </c>
      <c r="C249" s="139">
        <f t="shared" si="17"/>
        <v>0</v>
      </c>
      <c r="D249" s="139">
        <f t="shared" si="17"/>
        <v>0</v>
      </c>
      <c r="E249" s="139">
        <f t="shared" si="17"/>
        <v>0</v>
      </c>
      <c r="F249" s="139">
        <f t="shared" si="17"/>
        <v>0</v>
      </c>
      <c r="G249" s="139">
        <f t="shared" si="17"/>
        <v>0</v>
      </c>
      <c r="H249" s="139">
        <f t="shared" si="18"/>
        <v>0</v>
      </c>
    </row>
    <row r="250" spans="2:8">
      <c r="B250" s="128" t="str">
        <f>$B$39</f>
        <v>Law</v>
      </c>
      <c r="C250" s="139">
        <f t="shared" si="17"/>
        <v>0</v>
      </c>
      <c r="D250" s="139">
        <f t="shared" si="17"/>
        <v>0</v>
      </c>
      <c r="E250" s="139">
        <f t="shared" si="17"/>
        <v>0</v>
      </c>
      <c r="F250" s="139">
        <f t="shared" si="17"/>
        <v>0</v>
      </c>
      <c r="G250" s="139">
        <f t="shared" si="17"/>
        <v>0</v>
      </c>
      <c r="H250" s="139">
        <f t="shared" si="18"/>
        <v>0</v>
      </c>
    </row>
    <row r="251" spans="2:8">
      <c r="B251" s="128" t="str">
        <f>$B$40</f>
        <v>Social Service</v>
      </c>
      <c r="C251" s="139">
        <f t="shared" si="17"/>
        <v>37729.433053587534</v>
      </c>
      <c r="D251" s="139">
        <f t="shared" si="17"/>
        <v>316769.11238983495</v>
      </c>
      <c r="E251" s="139">
        <f t="shared" si="17"/>
        <v>0</v>
      </c>
      <c r="F251" s="139">
        <f t="shared" si="17"/>
        <v>0</v>
      </c>
      <c r="G251" s="139">
        <f t="shared" si="17"/>
        <v>0</v>
      </c>
      <c r="H251" s="139">
        <f t="shared" si="18"/>
        <v>354498.54544342251</v>
      </c>
    </row>
    <row r="252" spans="2:8">
      <c r="B252" s="128" t="str">
        <f>$B$41</f>
        <v>Library Science</v>
      </c>
      <c r="C252" s="139">
        <f t="shared" si="17"/>
        <v>0</v>
      </c>
      <c r="D252" s="139">
        <f t="shared" si="17"/>
        <v>0</v>
      </c>
      <c r="E252" s="139">
        <f t="shared" si="17"/>
        <v>0</v>
      </c>
      <c r="F252" s="139">
        <f t="shared" si="17"/>
        <v>0</v>
      </c>
      <c r="G252" s="139">
        <f t="shared" si="17"/>
        <v>0</v>
      </c>
      <c r="H252" s="139">
        <f t="shared" si="18"/>
        <v>0</v>
      </c>
    </row>
    <row r="253" spans="2:8">
      <c r="B253" s="128" t="str">
        <f>$B$42</f>
        <v>Veterinary Science</v>
      </c>
      <c r="C253" s="139">
        <f t="shared" si="17"/>
        <v>0</v>
      </c>
      <c r="D253" s="139">
        <f t="shared" si="17"/>
        <v>0</v>
      </c>
      <c r="E253" s="139">
        <f t="shared" si="17"/>
        <v>0</v>
      </c>
      <c r="F253" s="139">
        <f t="shared" si="17"/>
        <v>0</v>
      </c>
      <c r="G253" s="139">
        <f t="shared" si="17"/>
        <v>0</v>
      </c>
      <c r="H253" s="139">
        <f t="shared" si="18"/>
        <v>0</v>
      </c>
    </row>
    <row r="254" spans="2:8">
      <c r="B254" s="128" t="str">
        <f>$B$43</f>
        <v>Vocational Training</v>
      </c>
      <c r="C254" s="139">
        <f t="shared" si="17"/>
        <v>0</v>
      </c>
      <c r="D254" s="139">
        <f t="shared" si="17"/>
        <v>0</v>
      </c>
      <c r="E254" s="139">
        <f t="shared" si="17"/>
        <v>0</v>
      </c>
      <c r="F254" s="139">
        <f t="shared" si="17"/>
        <v>0</v>
      </c>
      <c r="G254" s="139">
        <f t="shared" si="17"/>
        <v>0</v>
      </c>
      <c r="H254" s="139">
        <f t="shared" si="18"/>
        <v>0</v>
      </c>
    </row>
    <row r="255" spans="2:8">
      <c r="B255" s="128" t="str">
        <f>$B$44</f>
        <v>Physical Training</v>
      </c>
      <c r="C255" s="139">
        <f t="shared" si="17"/>
        <v>0</v>
      </c>
      <c r="D255" s="139">
        <f t="shared" si="17"/>
        <v>0</v>
      </c>
      <c r="E255" s="139">
        <f t="shared" si="17"/>
        <v>0</v>
      </c>
      <c r="F255" s="139">
        <f t="shared" si="17"/>
        <v>0</v>
      </c>
      <c r="G255" s="139">
        <f t="shared" si="17"/>
        <v>0</v>
      </c>
      <c r="H255" s="139">
        <f t="shared" si="18"/>
        <v>0</v>
      </c>
    </row>
    <row r="256" spans="2:8">
      <c r="B256" s="128" t="str">
        <f>$B$45</f>
        <v>Health Services</v>
      </c>
      <c r="C256" s="139">
        <f t="shared" si="17"/>
        <v>802.75389475718146</v>
      </c>
      <c r="D256" s="139">
        <f t="shared" si="17"/>
        <v>0</v>
      </c>
      <c r="E256" s="139">
        <f t="shared" si="17"/>
        <v>170914.46125244355</v>
      </c>
      <c r="F256" s="139">
        <f t="shared" si="17"/>
        <v>0</v>
      </c>
      <c r="G256" s="139">
        <f t="shared" si="17"/>
        <v>0</v>
      </c>
      <c r="H256" s="139">
        <f t="shared" si="18"/>
        <v>171717.21514720074</v>
      </c>
    </row>
    <row r="257" spans="2:10">
      <c r="B257" s="128" t="str">
        <f>$B$46</f>
        <v>Pharmacy</v>
      </c>
      <c r="C257" s="139">
        <f t="shared" si="17"/>
        <v>0</v>
      </c>
      <c r="D257" s="139">
        <f t="shared" si="17"/>
        <v>0</v>
      </c>
      <c r="E257" s="139">
        <f t="shared" si="17"/>
        <v>0</v>
      </c>
      <c r="F257" s="139">
        <f t="shared" si="17"/>
        <v>0</v>
      </c>
      <c r="G257" s="139">
        <f t="shared" si="17"/>
        <v>0</v>
      </c>
      <c r="H257" s="139">
        <f t="shared" si="18"/>
        <v>0</v>
      </c>
    </row>
    <row r="258" spans="2:10">
      <c r="B258" s="128" t="str">
        <f>$B$47</f>
        <v>Business Administration</v>
      </c>
      <c r="C258" s="139">
        <f t="shared" si="17"/>
        <v>281766.61705977074</v>
      </c>
      <c r="D258" s="139">
        <f t="shared" si="17"/>
        <v>1888094.1560627315</v>
      </c>
      <c r="E258" s="139">
        <f t="shared" si="17"/>
        <v>461696.93132993416</v>
      </c>
      <c r="F258" s="139">
        <f t="shared" si="17"/>
        <v>0</v>
      </c>
      <c r="G258" s="139">
        <f t="shared" si="17"/>
        <v>0</v>
      </c>
      <c r="H258" s="139">
        <f t="shared" si="18"/>
        <v>2631557.7044524364</v>
      </c>
    </row>
    <row r="259" spans="2:10">
      <c r="B259" s="128" t="str">
        <f>$B$48</f>
        <v>Optometry</v>
      </c>
      <c r="C259" s="139">
        <f t="shared" ref="C259:G262" si="19">$H$240*IF($H$25=0,0,C$25/$H$25)*IF(C$52=0,0,C48/C$52)</f>
        <v>0</v>
      </c>
      <c r="D259" s="139">
        <f t="shared" si="19"/>
        <v>0</v>
      </c>
      <c r="E259" s="139">
        <f t="shared" si="19"/>
        <v>0</v>
      </c>
      <c r="F259" s="139">
        <f t="shared" si="19"/>
        <v>0</v>
      </c>
      <c r="G259" s="139">
        <f t="shared" si="19"/>
        <v>0</v>
      </c>
      <c r="H259" s="139">
        <f t="shared" si="18"/>
        <v>0</v>
      </c>
    </row>
    <row r="260" spans="2:10">
      <c r="B260" s="128" t="str">
        <f>$B$49</f>
        <v>Teacher Ed-Practice Teaching</v>
      </c>
      <c r="C260" s="139">
        <f t="shared" si="19"/>
        <v>0</v>
      </c>
      <c r="D260" s="139">
        <f t="shared" si="19"/>
        <v>42569.76213934541</v>
      </c>
      <c r="E260" s="139">
        <f t="shared" si="19"/>
        <v>0</v>
      </c>
      <c r="F260" s="139">
        <f t="shared" si="19"/>
        <v>0</v>
      </c>
      <c r="G260" s="139">
        <f t="shared" si="19"/>
        <v>0</v>
      </c>
      <c r="H260" s="139">
        <f t="shared" si="18"/>
        <v>42569.76213934541</v>
      </c>
    </row>
    <row r="261" spans="2:10">
      <c r="B261" s="128" t="str">
        <f>$B$50</f>
        <v>Technology</v>
      </c>
      <c r="C261" s="139">
        <f t="shared" si="19"/>
        <v>112385.54526600541</v>
      </c>
      <c r="D261" s="139">
        <f t="shared" si="19"/>
        <v>259383.40362356053</v>
      </c>
      <c r="E261" s="139">
        <f t="shared" si="19"/>
        <v>43070.444235615774</v>
      </c>
      <c r="F261" s="139">
        <f t="shared" si="19"/>
        <v>0</v>
      </c>
      <c r="G261" s="139">
        <f t="shared" si="19"/>
        <v>0</v>
      </c>
      <c r="H261" s="139">
        <f t="shared" si="18"/>
        <v>414839.39312518173</v>
      </c>
    </row>
    <row r="262" spans="2:10">
      <c r="B262" s="128" t="str">
        <f>$B$51</f>
        <v>Nursing</v>
      </c>
      <c r="C262" s="139">
        <f t="shared" si="19"/>
        <v>4816.5233685430894</v>
      </c>
      <c r="D262" s="139">
        <f t="shared" si="19"/>
        <v>151706.94644756918</v>
      </c>
      <c r="E262" s="139">
        <f t="shared" si="19"/>
        <v>0</v>
      </c>
      <c r="F262" s="139">
        <f t="shared" si="19"/>
        <v>0</v>
      </c>
      <c r="G262" s="139">
        <f t="shared" si="19"/>
        <v>0</v>
      </c>
      <c r="H262" s="139">
        <f t="shared" si="18"/>
        <v>156523.46981611228</v>
      </c>
    </row>
    <row r="263" spans="2:10">
      <c r="B263" s="131" t="str">
        <f>$B$52</f>
        <v>Totals</v>
      </c>
      <c r="C263" s="136">
        <f>SUM(C243:C262)</f>
        <v>936546.21055004513</v>
      </c>
      <c r="D263" s="136">
        <f>SUM(D243:D262)</f>
        <v>6509626.1271415688</v>
      </c>
      <c r="E263" s="136">
        <f>SUM(E243:E262)</f>
        <v>1868892.6623083858</v>
      </c>
      <c r="F263" s="136">
        <f>SUM(F243:F262)</f>
        <v>0</v>
      </c>
      <c r="G263" s="136">
        <f>SUM(G243:G262)</f>
        <v>0</v>
      </c>
      <c r="H263" s="136">
        <f t="shared" si="18"/>
        <v>9315065</v>
      </c>
      <c r="I263" s="351"/>
    </row>
    <row r="264" spans="2:10">
      <c r="B264" s="401"/>
      <c r="C264" s="401"/>
      <c r="D264" s="401"/>
      <c r="E264" s="401"/>
      <c r="F264" s="401"/>
      <c r="G264" s="401"/>
      <c r="H264" s="402"/>
      <c r="I264" s="352"/>
    </row>
    <row r="265" spans="2:10">
      <c r="B265" s="120" t="s">
        <v>232</v>
      </c>
      <c r="C265" s="121"/>
      <c r="D265" s="121"/>
      <c r="E265" s="121"/>
      <c r="F265" s="121"/>
      <c r="G265" s="121"/>
      <c r="H265" s="122"/>
      <c r="J265" s="360"/>
    </row>
    <row r="266" spans="2:10" ht="45" customHeight="1" thickBot="1">
      <c r="B266" s="382" t="s">
        <v>233</v>
      </c>
      <c r="C266" s="382"/>
      <c r="D266" s="382"/>
      <c r="E266" s="382"/>
      <c r="F266" s="382"/>
      <c r="G266" s="382"/>
      <c r="H266" s="382"/>
    </row>
    <row r="267" spans="2:10" ht="14.4" thickBot="1">
      <c r="B267" s="124" t="s">
        <v>31</v>
      </c>
      <c r="C267" s="125" t="s">
        <v>25</v>
      </c>
      <c r="D267" s="125" t="s">
        <v>26</v>
      </c>
      <c r="E267" s="125" t="s">
        <v>27</v>
      </c>
      <c r="F267" s="125" t="s">
        <v>28</v>
      </c>
      <c r="G267" s="125" t="s">
        <v>29</v>
      </c>
      <c r="H267" s="126" t="s">
        <v>1</v>
      </c>
    </row>
    <row r="268" spans="2:10">
      <c r="B268" s="128" t="str">
        <f>$B$32</f>
        <v>Liberal Arts</v>
      </c>
      <c r="C268" s="136">
        <f t="shared" ref="C268:G283" si="20">C243+C218+C193+C168+C116</f>
        <v>775332.98925721983</v>
      </c>
      <c r="D268" s="136">
        <f t="shared" si="20"/>
        <v>6288006.6907152068</v>
      </c>
      <c r="E268" s="136">
        <f t="shared" si="20"/>
        <v>3894159.7185794795</v>
      </c>
      <c r="F268" s="136">
        <f t="shared" si="20"/>
        <v>0</v>
      </c>
      <c r="G268" s="136">
        <f t="shared" si="20"/>
        <v>0</v>
      </c>
      <c r="H268" s="136">
        <f>SUM(C268:G268)</f>
        <v>10957499.398551907</v>
      </c>
    </row>
    <row r="269" spans="2:10">
      <c r="B269" s="128" t="str">
        <f>$B$33</f>
        <v>Science</v>
      </c>
      <c r="C269" s="139">
        <f t="shared" si="20"/>
        <v>125259.96671291033</v>
      </c>
      <c r="D269" s="139">
        <f t="shared" si="20"/>
        <v>1927731.3424959262</v>
      </c>
      <c r="E269" s="139">
        <f t="shared" si="20"/>
        <v>238723.34771812364</v>
      </c>
      <c r="F269" s="139">
        <f t="shared" si="20"/>
        <v>0</v>
      </c>
      <c r="G269" s="139">
        <f t="shared" si="20"/>
        <v>0</v>
      </c>
      <c r="H269" s="139">
        <f t="shared" ref="H269:H288" si="21">SUM(C269:G269)</f>
        <v>2291714.6569269602</v>
      </c>
    </row>
    <row r="270" spans="2:10">
      <c r="B270" s="128" t="str">
        <f>$B$34</f>
        <v>Fine Arts</v>
      </c>
      <c r="C270" s="139">
        <f t="shared" si="20"/>
        <v>88886.425513043534</v>
      </c>
      <c r="D270" s="139">
        <f t="shared" si="20"/>
        <v>620778.13511710684</v>
      </c>
      <c r="E270" s="139">
        <f t="shared" si="20"/>
        <v>0</v>
      </c>
      <c r="F270" s="139">
        <f t="shared" si="20"/>
        <v>0</v>
      </c>
      <c r="G270" s="139">
        <f t="shared" si="20"/>
        <v>0</v>
      </c>
      <c r="H270" s="139">
        <f t="shared" si="21"/>
        <v>709664.56063015037</v>
      </c>
    </row>
    <row r="271" spans="2:10">
      <c r="B271" s="128" t="str">
        <f>$B$35</f>
        <v>Teacher Education</v>
      </c>
      <c r="C271" s="139">
        <f t="shared" si="20"/>
        <v>68720.236236043056</v>
      </c>
      <c r="D271" s="139">
        <f t="shared" si="20"/>
        <v>1173595.5227165634</v>
      </c>
      <c r="E271" s="139">
        <f t="shared" si="20"/>
        <v>1674524.9150130597</v>
      </c>
      <c r="F271" s="139">
        <f t="shared" si="20"/>
        <v>0</v>
      </c>
      <c r="G271" s="139">
        <f t="shared" si="20"/>
        <v>0</v>
      </c>
      <c r="H271" s="139">
        <f t="shared" si="21"/>
        <v>2916840.6739656664</v>
      </c>
    </row>
    <row r="272" spans="2:10">
      <c r="B272" s="128" t="str">
        <f>$B$36</f>
        <v>Agriculture</v>
      </c>
      <c r="C272" s="139">
        <f t="shared" si="20"/>
        <v>0</v>
      </c>
      <c r="D272" s="139">
        <f t="shared" si="20"/>
        <v>0</v>
      </c>
      <c r="E272" s="139">
        <f t="shared" si="20"/>
        <v>0</v>
      </c>
      <c r="F272" s="139">
        <f t="shared" si="20"/>
        <v>0</v>
      </c>
      <c r="G272" s="139">
        <f t="shared" si="20"/>
        <v>0</v>
      </c>
      <c r="H272" s="139">
        <f t="shared" si="21"/>
        <v>0</v>
      </c>
    </row>
    <row r="273" spans="2:10">
      <c r="B273" s="128" t="str">
        <f>$B$37</f>
        <v>Engineering</v>
      </c>
      <c r="C273" s="139">
        <f t="shared" si="20"/>
        <v>263834.16671889485</v>
      </c>
      <c r="D273" s="139">
        <f t="shared" si="20"/>
        <v>2441958.0640947339</v>
      </c>
      <c r="E273" s="139">
        <f t="shared" si="20"/>
        <v>992276.27886134991</v>
      </c>
      <c r="F273" s="139">
        <f t="shared" si="20"/>
        <v>0</v>
      </c>
      <c r="G273" s="139">
        <f t="shared" si="20"/>
        <v>0</v>
      </c>
      <c r="H273" s="139">
        <f t="shared" si="21"/>
        <v>3698068.5096749789</v>
      </c>
    </row>
    <row r="274" spans="2:10">
      <c r="B274" s="128" t="str">
        <f>$B$38</f>
        <v>Home Economics</v>
      </c>
      <c r="C274" s="139">
        <f t="shared" si="20"/>
        <v>0</v>
      </c>
      <c r="D274" s="139">
        <f t="shared" si="20"/>
        <v>0</v>
      </c>
      <c r="E274" s="139">
        <f t="shared" si="20"/>
        <v>0</v>
      </c>
      <c r="F274" s="139">
        <f t="shared" si="20"/>
        <v>0</v>
      </c>
      <c r="G274" s="139">
        <f t="shared" si="20"/>
        <v>0</v>
      </c>
      <c r="H274" s="139">
        <f t="shared" si="21"/>
        <v>0</v>
      </c>
    </row>
    <row r="275" spans="2:10">
      <c r="B275" s="128" t="str">
        <f>$B$39</f>
        <v>Law</v>
      </c>
      <c r="C275" s="139">
        <f t="shared" si="20"/>
        <v>0</v>
      </c>
      <c r="D275" s="139">
        <f t="shared" si="20"/>
        <v>0</v>
      </c>
      <c r="E275" s="139">
        <f t="shared" si="20"/>
        <v>0</v>
      </c>
      <c r="F275" s="139">
        <f t="shared" si="20"/>
        <v>0</v>
      </c>
      <c r="G275" s="139">
        <f t="shared" si="20"/>
        <v>0</v>
      </c>
      <c r="H275" s="139">
        <f t="shared" si="21"/>
        <v>0</v>
      </c>
    </row>
    <row r="276" spans="2:10">
      <c r="B276" s="128" t="str">
        <f>$B$40</f>
        <v>Social Service</v>
      </c>
      <c r="C276" s="139">
        <f t="shared" si="20"/>
        <v>121473.40098982371</v>
      </c>
      <c r="D276" s="139">
        <f t="shared" si="20"/>
        <v>1506876.2581479172</v>
      </c>
      <c r="E276" s="139">
        <f t="shared" si="20"/>
        <v>0</v>
      </c>
      <c r="F276" s="139">
        <f t="shared" si="20"/>
        <v>0</v>
      </c>
      <c r="G276" s="139">
        <f t="shared" si="20"/>
        <v>0</v>
      </c>
      <c r="H276" s="139">
        <f t="shared" si="21"/>
        <v>1628349.659137741</v>
      </c>
    </row>
    <row r="277" spans="2:10">
      <c r="B277" s="128" t="str">
        <f>$B$41</f>
        <v>Library Science</v>
      </c>
      <c r="C277" s="139">
        <f t="shared" si="20"/>
        <v>0</v>
      </c>
      <c r="D277" s="139">
        <f t="shared" si="20"/>
        <v>0</v>
      </c>
      <c r="E277" s="139">
        <f t="shared" si="20"/>
        <v>0</v>
      </c>
      <c r="F277" s="139">
        <f t="shared" si="20"/>
        <v>0</v>
      </c>
      <c r="G277" s="139">
        <f t="shared" si="20"/>
        <v>0</v>
      </c>
      <c r="H277" s="139">
        <f t="shared" si="21"/>
        <v>0</v>
      </c>
    </row>
    <row r="278" spans="2:10">
      <c r="B278" s="128" t="str">
        <f>$B$42</f>
        <v>Veterinary Science</v>
      </c>
      <c r="C278" s="139">
        <f t="shared" si="20"/>
        <v>0</v>
      </c>
      <c r="D278" s="139">
        <f t="shared" si="20"/>
        <v>0</v>
      </c>
      <c r="E278" s="139">
        <f t="shared" si="20"/>
        <v>0</v>
      </c>
      <c r="F278" s="139">
        <f t="shared" si="20"/>
        <v>0</v>
      </c>
      <c r="G278" s="139">
        <f t="shared" si="20"/>
        <v>0</v>
      </c>
      <c r="H278" s="139">
        <f t="shared" si="21"/>
        <v>0</v>
      </c>
    </row>
    <row r="279" spans="2:10">
      <c r="B279" s="128" t="str">
        <f>$B$43</f>
        <v>Vocational Training</v>
      </c>
      <c r="C279" s="139">
        <f t="shared" si="20"/>
        <v>0</v>
      </c>
      <c r="D279" s="139">
        <f t="shared" si="20"/>
        <v>0</v>
      </c>
      <c r="E279" s="139">
        <f t="shared" si="20"/>
        <v>0</v>
      </c>
      <c r="F279" s="139">
        <f t="shared" si="20"/>
        <v>0</v>
      </c>
      <c r="G279" s="139">
        <f t="shared" si="20"/>
        <v>0</v>
      </c>
      <c r="H279" s="139">
        <f t="shared" si="21"/>
        <v>0</v>
      </c>
    </row>
    <row r="280" spans="2:10">
      <c r="B280" s="128" t="str">
        <f>$B$44</f>
        <v>Physical Training</v>
      </c>
      <c r="C280" s="139">
        <f t="shared" si="20"/>
        <v>0</v>
      </c>
      <c r="D280" s="139">
        <f t="shared" si="20"/>
        <v>0</v>
      </c>
      <c r="E280" s="139">
        <f t="shared" si="20"/>
        <v>0</v>
      </c>
      <c r="F280" s="139">
        <f t="shared" si="20"/>
        <v>0</v>
      </c>
      <c r="G280" s="139">
        <f t="shared" si="20"/>
        <v>0</v>
      </c>
      <c r="H280" s="139">
        <f t="shared" si="21"/>
        <v>0</v>
      </c>
    </row>
    <row r="281" spans="2:10">
      <c r="B281" s="128" t="str">
        <f>$B$45</f>
        <v>Health Services</v>
      </c>
      <c r="C281" s="139">
        <f t="shared" si="20"/>
        <v>3376.3159940503806</v>
      </c>
      <c r="D281" s="139">
        <f t="shared" si="20"/>
        <v>0</v>
      </c>
      <c r="E281" s="139">
        <f t="shared" si="20"/>
        <v>746433.74317658448</v>
      </c>
      <c r="F281" s="139">
        <f t="shared" si="20"/>
        <v>0</v>
      </c>
      <c r="G281" s="139">
        <f t="shared" si="20"/>
        <v>0</v>
      </c>
      <c r="H281" s="139">
        <f t="shared" si="21"/>
        <v>749810.05917063484</v>
      </c>
    </row>
    <row r="282" spans="2:10">
      <c r="B282" s="128" t="str">
        <f>$B$46</f>
        <v>Pharmacy</v>
      </c>
      <c r="C282" s="139">
        <f t="shared" si="20"/>
        <v>0</v>
      </c>
      <c r="D282" s="139">
        <f t="shared" si="20"/>
        <v>0</v>
      </c>
      <c r="E282" s="139">
        <f t="shared" si="20"/>
        <v>0</v>
      </c>
      <c r="F282" s="139">
        <f t="shared" si="20"/>
        <v>0</v>
      </c>
      <c r="G282" s="139">
        <f t="shared" si="20"/>
        <v>0</v>
      </c>
      <c r="H282" s="139">
        <f t="shared" si="21"/>
        <v>0</v>
      </c>
    </row>
    <row r="283" spans="2:10">
      <c r="B283" s="128" t="str">
        <f>$B$47</f>
        <v>Business Administration</v>
      </c>
      <c r="C283" s="139">
        <f t="shared" si="20"/>
        <v>761132.41703862138</v>
      </c>
      <c r="D283" s="139">
        <f t="shared" si="20"/>
        <v>6308203.009684125</v>
      </c>
      <c r="E283" s="139">
        <f t="shared" si="20"/>
        <v>2506635.5796855893</v>
      </c>
      <c r="F283" s="139">
        <f t="shared" si="20"/>
        <v>0</v>
      </c>
      <c r="G283" s="139">
        <f t="shared" si="20"/>
        <v>0</v>
      </c>
      <c r="H283" s="139">
        <f t="shared" si="21"/>
        <v>9575971.0064083356</v>
      </c>
    </row>
    <row r="284" spans="2:10">
      <c r="B284" s="128" t="str">
        <f>$B$48</f>
        <v>Optometry</v>
      </c>
      <c r="C284" s="139">
        <f t="shared" ref="C284:G287" si="22">C259+C234+C209+C184+C132</f>
        <v>0</v>
      </c>
      <c r="D284" s="139">
        <f t="shared" si="22"/>
        <v>0</v>
      </c>
      <c r="E284" s="139">
        <f t="shared" si="22"/>
        <v>0</v>
      </c>
      <c r="F284" s="139">
        <f t="shared" si="22"/>
        <v>0</v>
      </c>
      <c r="G284" s="139">
        <f t="shared" si="22"/>
        <v>0</v>
      </c>
      <c r="H284" s="139">
        <f t="shared" si="21"/>
        <v>0</v>
      </c>
    </row>
    <row r="285" spans="2:10">
      <c r="B285" s="128" t="str">
        <f>$B$49</f>
        <v>Teacher Ed-Practice Teaching</v>
      </c>
      <c r="C285" s="139">
        <f t="shared" si="22"/>
        <v>0</v>
      </c>
      <c r="D285" s="139">
        <f t="shared" si="22"/>
        <v>163237.26662237634</v>
      </c>
      <c r="E285" s="139">
        <f t="shared" si="22"/>
        <v>0</v>
      </c>
      <c r="F285" s="139">
        <f t="shared" si="22"/>
        <v>0</v>
      </c>
      <c r="G285" s="139">
        <f t="shared" si="22"/>
        <v>0</v>
      </c>
      <c r="H285" s="139">
        <f t="shared" si="21"/>
        <v>163237.26662237634</v>
      </c>
    </row>
    <row r="286" spans="2:10">
      <c r="B286" s="128" t="str">
        <f>$B$50</f>
        <v>Technology</v>
      </c>
      <c r="C286" s="139">
        <f t="shared" si="22"/>
        <v>291267.54452030908</v>
      </c>
      <c r="D286" s="139">
        <f t="shared" si="22"/>
        <v>926271.47959976597</v>
      </c>
      <c r="E286" s="139">
        <f t="shared" si="22"/>
        <v>324546.04668862798</v>
      </c>
      <c r="F286" s="139">
        <f t="shared" si="22"/>
        <v>0</v>
      </c>
      <c r="G286" s="139">
        <f t="shared" si="22"/>
        <v>0</v>
      </c>
      <c r="H286" s="139">
        <f t="shared" si="21"/>
        <v>1542085.0708087031</v>
      </c>
    </row>
    <row r="287" spans="2:10">
      <c r="B287" s="128" t="str">
        <f>$B$51</f>
        <v>Nursing</v>
      </c>
      <c r="C287" s="139">
        <f t="shared" si="22"/>
        <v>26850.91950782463</v>
      </c>
      <c r="D287" s="139">
        <f t="shared" si="22"/>
        <v>705391.59773640544</v>
      </c>
      <c r="E287" s="139">
        <f t="shared" si="22"/>
        <v>0</v>
      </c>
      <c r="F287" s="139">
        <f t="shared" si="22"/>
        <v>0</v>
      </c>
      <c r="G287" s="139">
        <f t="shared" si="22"/>
        <v>0</v>
      </c>
      <c r="H287" s="139">
        <f t="shared" si="21"/>
        <v>732242.51724423002</v>
      </c>
    </row>
    <row r="288" spans="2:10">
      <c r="B288" s="131" t="str">
        <f>$B$52</f>
        <v>Totals</v>
      </c>
      <c r="C288" s="136">
        <f>SUM(C268:C287)</f>
        <v>2526134.3824887411</v>
      </c>
      <c r="D288" s="136">
        <f>SUM(D268:D287)</f>
        <v>22062049.366930127</v>
      </c>
      <c r="E288" s="136">
        <f>SUM(E268:E287)</f>
        <v>10377299.629722815</v>
      </c>
      <c r="F288" s="136">
        <f>SUM(F268:F287)</f>
        <v>0</v>
      </c>
      <c r="G288" s="136">
        <f>SUM(G268:G287)</f>
        <v>0</v>
      </c>
      <c r="H288" s="136">
        <f t="shared" si="21"/>
        <v>34965483.379141688</v>
      </c>
      <c r="I288" s="353"/>
      <c r="J288" s="140"/>
    </row>
    <row r="289" spans="2:10">
      <c r="H289" s="140"/>
    </row>
    <row r="290" spans="2:10">
      <c r="B290" s="120" t="s">
        <v>222</v>
      </c>
      <c r="C290" s="121"/>
      <c r="D290" s="121"/>
      <c r="E290" s="121"/>
      <c r="F290" s="121"/>
      <c r="G290" s="121"/>
      <c r="H290" s="122"/>
      <c r="J290" s="360"/>
    </row>
    <row r="291" spans="2:10" ht="30" customHeight="1" thickBot="1">
      <c r="B291" s="382" t="s">
        <v>234</v>
      </c>
      <c r="C291" s="382"/>
      <c r="D291" s="382"/>
      <c r="E291" s="382"/>
      <c r="F291" s="382"/>
      <c r="G291" s="382"/>
      <c r="H291" s="382"/>
    </row>
    <row r="292" spans="2:10" ht="14.4" thickBot="1">
      <c r="B292" s="124" t="s">
        <v>31</v>
      </c>
      <c r="C292" s="125" t="s">
        <v>25</v>
      </c>
      <c r="D292" s="125" t="s">
        <v>26</v>
      </c>
      <c r="E292" s="125" t="s">
        <v>27</v>
      </c>
      <c r="F292" s="125" t="s">
        <v>28</v>
      </c>
      <c r="G292" s="125" t="s">
        <v>29</v>
      </c>
      <c r="H292" s="126" t="s">
        <v>1</v>
      </c>
    </row>
    <row r="293" spans="2:10">
      <c r="B293" s="128" t="str">
        <f>$B$32</f>
        <v>Liberal Arts</v>
      </c>
      <c r="C293" s="134">
        <f t="shared" ref="C293:H308" si="23">IF(C32=0,0,C268/C32)</f>
        <v>668.39050798036192</v>
      </c>
      <c r="D293" s="134">
        <f t="shared" si="23"/>
        <v>594.94812098734099</v>
      </c>
      <c r="E293" s="134">
        <f t="shared" si="23"/>
        <v>1453.5870543409778</v>
      </c>
      <c r="F293" s="134">
        <f t="shared" si="23"/>
        <v>0</v>
      </c>
      <c r="G293" s="135">
        <f t="shared" si="23"/>
        <v>0</v>
      </c>
      <c r="H293" s="136">
        <f t="shared" si="23"/>
        <v>760.51494992725623</v>
      </c>
    </row>
    <row r="294" spans="2:10">
      <c r="B294" s="128" t="str">
        <f>$B$33</f>
        <v>Science</v>
      </c>
      <c r="C294" s="137">
        <f t="shared" si="23"/>
        <v>1108.4952806452243</v>
      </c>
      <c r="D294" s="137">
        <f t="shared" si="23"/>
        <v>995.72899922310239</v>
      </c>
      <c r="E294" s="137">
        <f t="shared" si="23"/>
        <v>2023.0792179502002</v>
      </c>
      <c r="F294" s="137">
        <f t="shared" si="23"/>
        <v>0</v>
      </c>
      <c r="G294" s="138">
        <f t="shared" si="23"/>
        <v>0</v>
      </c>
      <c r="H294" s="139">
        <f t="shared" si="23"/>
        <v>1057.5517567729396</v>
      </c>
    </row>
    <row r="295" spans="2:10">
      <c r="B295" s="128" t="str">
        <f>$B$34</f>
        <v>Fine Arts</v>
      </c>
      <c r="C295" s="137">
        <f t="shared" si="23"/>
        <v>1010.0730171936765</v>
      </c>
      <c r="D295" s="137">
        <f t="shared" si="23"/>
        <v>962.44672111179352</v>
      </c>
      <c r="E295" s="137">
        <f t="shared" si="23"/>
        <v>0</v>
      </c>
      <c r="F295" s="137">
        <f t="shared" si="23"/>
        <v>0</v>
      </c>
      <c r="G295" s="138">
        <f t="shared" si="23"/>
        <v>0</v>
      </c>
      <c r="H295" s="139">
        <f t="shared" si="23"/>
        <v>968.16447562094186</v>
      </c>
    </row>
    <row r="296" spans="2:10">
      <c r="B296" s="128" t="str">
        <f>$B$35</f>
        <v>Teacher Education</v>
      </c>
      <c r="C296" s="137">
        <f t="shared" si="23"/>
        <v>818.09805042908397</v>
      </c>
      <c r="D296" s="137">
        <f t="shared" si="23"/>
        <v>779.79768951266669</v>
      </c>
      <c r="E296" s="137">
        <f t="shared" si="23"/>
        <v>1160.446926550977</v>
      </c>
      <c r="F296" s="137">
        <f t="shared" si="23"/>
        <v>0</v>
      </c>
      <c r="G296" s="138">
        <f t="shared" si="23"/>
        <v>0</v>
      </c>
      <c r="H296" s="139">
        <f t="shared" si="23"/>
        <v>962.01869194118285</v>
      </c>
    </row>
    <row r="297" spans="2:10">
      <c r="B297" s="128" t="str">
        <f>$B$36</f>
        <v>Agriculture</v>
      </c>
      <c r="C297" s="137">
        <f t="shared" si="23"/>
        <v>0</v>
      </c>
      <c r="D297" s="137">
        <f t="shared" si="23"/>
        <v>0</v>
      </c>
      <c r="E297" s="137">
        <f t="shared" si="23"/>
        <v>0</v>
      </c>
      <c r="F297" s="137">
        <f t="shared" si="23"/>
        <v>0</v>
      </c>
      <c r="G297" s="138">
        <f t="shared" si="23"/>
        <v>0</v>
      </c>
      <c r="H297" s="139">
        <f t="shared" si="23"/>
        <v>0</v>
      </c>
    </row>
    <row r="298" spans="2:10">
      <c r="B298" s="128" t="str">
        <f>$B$37</f>
        <v>Engineering</v>
      </c>
      <c r="C298" s="137">
        <f t="shared" si="23"/>
        <v>628.17658742594017</v>
      </c>
      <c r="D298" s="137">
        <f t="shared" si="23"/>
        <v>642.62054318282469</v>
      </c>
      <c r="E298" s="137">
        <f t="shared" si="23"/>
        <v>996.26132415798179</v>
      </c>
      <c r="F298" s="137">
        <f t="shared" si="23"/>
        <v>0</v>
      </c>
      <c r="G298" s="138">
        <f t="shared" si="23"/>
        <v>0</v>
      </c>
      <c r="H298" s="139">
        <f t="shared" si="23"/>
        <v>708.98552716161407</v>
      </c>
    </row>
    <row r="299" spans="2:10">
      <c r="B299" s="128" t="str">
        <f>$B$38</f>
        <v>Home Economics</v>
      </c>
      <c r="C299" s="137">
        <f t="shared" si="23"/>
        <v>0</v>
      </c>
      <c r="D299" s="137">
        <f t="shared" si="23"/>
        <v>0</v>
      </c>
      <c r="E299" s="137">
        <f t="shared" si="23"/>
        <v>0</v>
      </c>
      <c r="F299" s="137">
        <f t="shared" si="23"/>
        <v>0</v>
      </c>
      <c r="G299" s="138">
        <f t="shared" si="23"/>
        <v>0</v>
      </c>
      <c r="H299" s="139">
        <f t="shared" si="23"/>
        <v>0</v>
      </c>
    </row>
    <row r="300" spans="2:10">
      <c r="B300" s="128" t="str">
        <f>$B$39</f>
        <v>Law</v>
      </c>
      <c r="C300" s="137">
        <f t="shared" si="23"/>
        <v>0</v>
      </c>
      <c r="D300" s="137">
        <f t="shared" si="23"/>
        <v>0</v>
      </c>
      <c r="E300" s="137">
        <f t="shared" si="23"/>
        <v>0</v>
      </c>
      <c r="F300" s="137">
        <f t="shared" si="23"/>
        <v>0</v>
      </c>
      <c r="G300" s="138">
        <f t="shared" si="23"/>
        <v>0</v>
      </c>
      <c r="H300" s="139">
        <f t="shared" si="23"/>
        <v>0</v>
      </c>
    </row>
    <row r="301" spans="2:10">
      <c r="B301" s="128" t="str">
        <f>$B$40</f>
        <v>Social Service</v>
      </c>
      <c r="C301" s="137">
        <f t="shared" si="23"/>
        <v>861.51348219733131</v>
      </c>
      <c r="D301" s="137">
        <f t="shared" si="23"/>
        <v>992.67210681680979</v>
      </c>
      <c r="E301" s="137">
        <f t="shared" si="23"/>
        <v>0</v>
      </c>
      <c r="F301" s="137">
        <f t="shared" si="23"/>
        <v>0</v>
      </c>
      <c r="G301" s="138">
        <f t="shared" si="23"/>
        <v>0</v>
      </c>
      <c r="H301" s="139">
        <f t="shared" si="23"/>
        <v>981.52480960683602</v>
      </c>
    </row>
    <row r="302" spans="2:10">
      <c r="B302" s="128" t="str">
        <f>$B$41</f>
        <v>Library Science</v>
      </c>
      <c r="C302" s="137">
        <f t="shared" si="23"/>
        <v>0</v>
      </c>
      <c r="D302" s="137">
        <f t="shared" si="23"/>
        <v>0</v>
      </c>
      <c r="E302" s="137">
        <f t="shared" si="23"/>
        <v>0</v>
      </c>
      <c r="F302" s="137">
        <f t="shared" si="23"/>
        <v>0</v>
      </c>
      <c r="G302" s="138">
        <f t="shared" si="23"/>
        <v>0</v>
      </c>
      <c r="H302" s="139">
        <f t="shared" si="23"/>
        <v>0</v>
      </c>
    </row>
    <row r="303" spans="2:10">
      <c r="B303" s="128" t="str">
        <f>$B$42</f>
        <v>Veterinary Science</v>
      </c>
      <c r="C303" s="137">
        <f t="shared" si="23"/>
        <v>0</v>
      </c>
      <c r="D303" s="137">
        <f t="shared" si="23"/>
        <v>0</v>
      </c>
      <c r="E303" s="137">
        <f t="shared" si="23"/>
        <v>0</v>
      </c>
      <c r="F303" s="137">
        <f t="shared" si="23"/>
        <v>0</v>
      </c>
      <c r="G303" s="138">
        <f t="shared" si="23"/>
        <v>0</v>
      </c>
      <c r="H303" s="139">
        <f t="shared" si="23"/>
        <v>0</v>
      </c>
    </row>
    <row r="304" spans="2:10">
      <c r="B304" s="128" t="str">
        <f>$B$43</f>
        <v>Vocational Training</v>
      </c>
      <c r="C304" s="137">
        <f t="shared" si="23"/>
        <v>0</v>
      </c>
      <c r="D304" s="137">
        <f t="shared" si="23"/>
        <v>0</v>
      </c>
      <c r="E304" s="137">
        <f t="shared" si="23"/>
        <v>0</v>
      </c>
      <c r="F304" s="137">
        <f t="shared" si="23"/>
        <v>0</v>
      </c>
      <c r="G304" s="138">
        <f t="shared" si="23"/>
        <v>0</v>
      </c>
      <c r="H304" s="139">
        <f t="shared" si="23"/>
        <v>0</v>
      </c>
    </row>
    <row r="305" spans="2:10">
      <c r="B305" s="128" t="str">
        <f>$B$44</f>
        <v>Physical Training</v>
      </c>
      <c r="C305" s="137">
        <f t="shared" si="23"/>
        <v>0</v>
      </c>
      <c r="D305" s="137">
        <f t="shared" si="23"/>
        <v>0</v>
      </c>
      <c r="E305" s="137">
        <f t="shared" si="23"/>
        <v>0</v>
      </c>
      <c r="F305" s="137">
        <f t="shared" si="23"/>
        <v>0</v>
      </c>
      <c r="G305" s="138">
        <f t="shared" si="23"/>
        <v>0</v>
      </c>
      <c r="H305" s="139">
        <f t="shared" si="23"/>
        <v>0</v>
      </c>
    </row>
    <row r="306" spans="2:10">
      <c r="B306" s="128" t="str">
        <f>$B$45</f>
        <v>Health Services</v>
      </c>
      <c r="C306" s="137">
        <f t="shared" si="23"/>
        <v>1125.4386646834603</v>
      </c>
      <c r="D306" s="137">
        <f t="shared" si="23"/>
        <v>0</v>
      </c>
      <c r="E306" s="137">
        <f t="shared" si="23"/>
        <v>995.24499090211259</v>
      </c>
      <c r="F306" s="137">
        <f t="shared" si="23"/>
        <v>0</v>
      </c>
      <c r="G306" s="138">
        <f t="shared" si="23"/>
        <v>0</v>
      </c>
      <c r="H306" s="139">
        <f t="shared" si="23"/>
        <v>995.76369079765584</v>
      </c>
    </row>
    <row r="307" spans="2:10">
      <c r="B307" s="128" t="str">
        <f>$B$46</f>
        <v>Pharmacy</v>
      </c>
      <c r="C307" s="137">
        <f t="shared" si="23"/>
        <v>0</v>
      </c>
      <c r="D307" s="137">
        <f t="shared" si="23"/>
        <v>0</v>
      </c>
      <c r="E307" s="137">
        <f t="shared" si="23"/>
        <v>0</v>
      </c>
      <c r="F307" s="137">
        <f t="shared" si="23"/>
        <v>0</v>
      </c>
      <c r="G307" s="138">
        <f t="shared" si="23"/>
        <v>0</v>
      </c>
      <c r="H307" s="139">
        <f t="shared" si="23"/>
        <v>0</v>
      </c>
    </row>
    <row r="308" spans="2:10">
      <c r="B308" s="128" t="str">
        <f>$B$47</f>
        <v>Business Administration</v>
      </c>
      <c r="C308" s="137">
        <f t="shared" si="23"/>
        <v>722.82280820381902</v>
      </c>
      <c r="D308" s="137">
        <f t="shared" si="23"/>
        <v>697.19308241424903</v>
      </c>
      <c r="E308" s="137">
        <f t="shared" si="23"/>
        <v>1237.2337510787706</v>
      </c>
      <c r="F308" s="137">
        <f t="shared" si="23"/>
        <v>0</v>
      </c>
      <c r="G308" s="138">
        <f t="shared" si="23"/>
        <v>0</v>
      </c>
      <c r="H308" s="139">
        <f t="shared" si="23"/>
        <v>789.6405546638357</v>
      </c>
    </row>
    <row r="309" spans="2:10">
      <c r="B309" s="128" t="str">
        <f>$B$48</f>
        <v>Optometry</v>
      </c>
      <c r="C309" s="137">
        <f t="shared" ref="C309:H313" si="24">IF(C48=0,0,C284/C48)</f>
        <v>0</v>
      </c>
      <c r="D309" s="137">
        <f t="shared" si="24"/>
        <v>0</v>
      </c>
      <c r="E309" s="137">
        <f t="shared" si="24"/>
        <v>0</v>
      </c>
      <c r="F309" s="137">
        <f t="shared" si="24"/>
        <v>0</v>
      </c>
      <c r="G309" s="138">
        <f t="shared" si="24"/>
        <v>0</v>
      </c>
      <c r="H309" s="139">
        <f t="shared" si="24"/>
        <v>0</v>
      </c>
    </row>
    <row r="310" spans="2:10">
      <c r="B310" s="128" t="str">
        <f>$B$49</f>
        <v>Teacher Ed-Practice Teaching</v>
      </c>
      <c r="C310" s="137">
        <f t="shared" si="24"/>
        <v>0</v>
      </c>
      <c r="D310" s="137">
        <f t="shared" si="24"/>
        <v>800.18267952145266</v>
      </c>
      <c r="E310" s="137">
        <f t="shared" si="24"/>
        <v>0</v>
      </c>
      <c r="F310" s="137">
        <f t="shared" si="24"/>
        <v>0</v>
      </c>
      <c r="G310" s="138">
        <f t="shared" si="24"/>
        <v>0</v>
      </c>
      <c r="H310" s="139">
        <f t="shared" si="24"/>
        <v>800.18267952145266</v>
      </c>
    </row>
    <row r="311" spans="2:10">
      <c r="B311" s="128" t="str">
        <f>$B$50</f>
        <v>Technology</v>
      </c>
      <c r="C311" s="137">
        <f t="shared" si="24"/>
        <v>693.49415361978356</v>
      </c>
      <c r="D311" s="137">
        <f t="shared" si="24"/>
        <v>745.19024907463074</v>
      </c>
      <c r="E311" s="137">
        <f t="shared" si="24"/>
        <v>1717.1748502043808</v>
      </c>
      <c r="F311" s="137">
        <f t="shared" si="24"/>
        <v>0</v>
      </c>
      <c r="G311" s="138">
        <f t="shared" si="24"/>
        <v>0</v>
      </c>
      <c r="H311" s="139">
        <f t="shared" si="24"/>
        <v>832.65932549066042</v>
      </c>
    </row>
    <row r="312" spans="2:10">
      <c r="B312" s="128" t="str">
        <f>$B$51</f>
        <v>Nursing</v>
      </c>
      <c r="C312" s="137">
        <f t="shared" si="24"/>
        <v>1491.7177504347017</v>
      </c>
      <c r="D312" s="137">
        <f t="shared" si="24"/>
        <v>970.27730087538578</v>
      </c>
      <c r="E312" s="137">
        <f t="shared" si="24"/>
        <v>0</v>
      </c>
      <c r="F312" s="137">
        <f t="shared" si="24"/>
        <v>0</v>
      </c>
      <c r="G312" s="138">
        <f t="shared" si="24"/>
        <v>0</v>
      </c>
      <c r="H312" s="139">
        <f t="shared" si="24"/>
        <v>982.87586207279196</v>
      </c>
    </row>
    <row r="313" spans="2:10">
      <c r="B313" s="131" t="str">
        <f>$B$52</f>
        <v>Totals</v>
      </c>
      <c r="C313" s="136">
        <f t="shared" si="24"/>
        <v>721.75268071106893</v>
      </c>
      <c r="D313" s="136">
        <f t="shared" si="24"/>
        <v>707.2303050787026</v>
      </c>
      <c r="E313" s="136">
        <f t="shared" si="24"/>
        <v>1265.3700316696518</v>
      </c>
      <c r="F313" s="136">
        <f t="shared" si="24"/>
        <v>0</v>
      </c>
      <c r="G313" s="136">
        <f t="shared" si="24"/>
        <v>0</v>
      </c>
      <c r="H313" s="136">
        <f t="shared" si="24"/>
        <v>815.12223468718969</v>
      </c>
      <c r="I313" s="351"/>
    </row>
    <row r="315" spans="2:10">
      <c r="B315" s="120" t="s">
        <v>37</v>
      </c>
      <c r="C315" s="121"/>
      <c r="D315" s="121"/>
      <c r="E315" s="121"/>
      <c r="F315" s="121"/>
      <c r="G315" s="121"/>
      <c r="H315" s="122"/>
      <c r="J315" s="360"/>
    </row>
    <row r="316" spans="2:10" ht="55.5" customHeight="1" thickBot="1">
      <c r="B316" s="382" t="s">
        <v>235</v>
      </c>
      <c r="C316" s="382"/>
      <c r="D316" s="382"/>
      <c r="E316" s="382"/>
      <c r="F316" s="382"/>
      <c r="G316" s="382"/>
      <c r="H316" s="382"/>
    </row>
    <row r="317" spans="2:10" ht="14.4" thickBot="1">
      <c r="B317" s="124" t="s">
        <v>31</v>
      </c>
      <c r="C317" s="125" t="s">
        <v>25</v>
      </c>
      <c r="D317" s="125" t="s">
        <v>26</v>
      </c>
      <c r="E317" s="125" t="s">
        <v>27</v>
      </c>
      <c r="F317" s="125" t="s">
        <v>28</v>
      </c>
      <c r="G317" s="125" t="s">
        <v>29</v>
      </c>
      <c r="H317" s="126" t="s">
        <v>1</v>
      </c>
    </row>
    <row r="318" spans="2:10">
      <c r="B318" s="128" t="str">
        <f>$B$32</f>
        <v>Liberal Arts</v>
      </c>
      <c r="C318" s="129">
        <f t="shared" ref="C318:H333" si="25">IF($C$293=0,"",C293/$C$293)</f>
        <v>1</v>
      </c>
      <c r="D318" s="129">
        <f t="shared" si="25"/>
        <v>0.89012054163525201</v>
      </c>
      <c r="E318" s="129">
        <f t="shared" si="25"/>
        <v>2.1747571771077365</v>
      </c>
      <c r="F318" s="129">
        <f t="shared" si="25"/>
        <v>0</v>
      </c>
      <c r="G318" s="129">
        <f t="shared" si="25"/>
        <v>0</v>
      </c>
      <c r="H318" s="129">
        <f t="shared" si="25"/>
        <v>1.1378302666584263</v>
      </c>
    </row>
    <row r="319" spans="2:10">
      <c r="B319" s="128" t="str">
        <f>$B$33</f>
        <v>Science</v>
      </c>
      <c r="C319" s="129">
        <f t="shared" si="25"/>
        <v>1.6584545522567373</v>
      </c>
      <c r="D319" s="129">
        <f t="shared" si="25"/>
        <v>1.4897413822225585</v>
      </c>
      <c r="E319" s="129">
        <f t="shared" si="25"/>
        <v>3.0267922625999359</v>
      </c>
      <c r="F319" s="129">
        <f t="shared" si="25"/>
        <v>0</v>
      </c>
      <c r="G319" s="129">
        <f t="shared" si="25"/>
        <v>0</v>
      </c>
      <c r="H319" s="129">
        <f t="shared" si="25"/>
        <v>1.5822363485808384</v>
      </c>
    </row>
    <row r="320" spans="2:10">
      <c r="B320" s="128" t="str">
        <f>$B$34</f>
        <v>Fine Arts</v>
      </c>
      <c r="C320" s="129">
        <f t="shared" si="25"/>
        <v>1.5112019173428382</v>
      </c>
      <c r="D320" s="129">
        <f t="shared" si="25"/>
        <v>1.4399467221938336</v>
      </c>
      <c r="E320" s="129">
        <f t="shared" si="25"/>
        <v>0</v>
      </c>
      <c r="F320" s="129">
        <f t="shared" si="25"/>
        <v>0</v>
      </c>
      <c r="G320" s="129">
        <f t="shared" si="25"/>
        <v>0</v>
      </c>
      <c r="H320" s="129">
        <f t="shared" si="25"/>
        <v>1.4485012340261834</v>
      </c>
    </row>
    <row r="321" spans="2:8">
      <c r="B321" s="128" t="str">
        <f>$B$35</f>
        <v>Teacher Education</v>
      </c>
      <c r="C321" s="129">
        <f t="shared" si="25"/>
        <v>1.2239821491497311</v>
      </c>
      <c r="D321" s="129">
        <f t="shared" si="25"/>
        <v>1.1666797780670728</v>
      </c>
      <c r="E321" s="129">
        <f t="shared" si="25"/>
        <v>1.7361810389220431</v>
      </c>
      <c r="F321" s="129">
        <f t="shared" si="25"/>
        <v>0</v>
      </c>
      <c r="G321" s="129">
        <f t="shared" si="25"/>
        <v>0</v>
      </c>
      <c r="H321" s="129">
        <f t="shared" si="25"/>
        <v>1.4393063343285062</v>
      </c>
    </row>
    <row r="322" spans="2:8">
      <c r="B322" s="128" t="str">
        <f>$B$36</f>
        <v>Agriculture</v>
      </c>
      <c r="C322" s="129">
        <f t="shared" si="25"/>
        <v>0</v>
      </c>
      <c r="D322" s="129">
        <f t="shared" si="25"/>
        <v>0</v>
      </c>
      <c r="E322" s="129">
        <f t="shared" si="25"/>
        <v>0</v>
      </c>
      <c r="F322" s="129">
        <f t="shared" si="25"/>
        <v>0</v>
      </c>
      <c r="G322" s="129">
        <f t="shared" si="25"/>
        <v>0</v>
      </c>
      <c r="H322" s="129">
        <f t="shared" si="25"/>
        <v>0</v>
      </c>
    </row>
    <row r="323" spans="2:8">
      <c r="B323" s="128" t="str">
        <f>$B$37</f>
        <v>Engineering</v>
      </c>
      <c r="C323" s="129">
        <f t="shared" si="25"/>
        <v>0.93983469233287908</v>
      </c>
      <c r="D323" s="129">
        <f t="shared" si="25"/>
        <v>0.96144474750934916</v>
      </c>
      <c r="E323" s="129">
        <f t="shared" si="25"/>
        <v>1.4905378102515678</v>
      </c>
      <c r="F323" s="129">
        <f t="shared" si="25"/>
        <v>0</v>
      </c>
      <c r="G323" s="129">
        <f t="shared" si="25"/>
        <v>0</v>
      </c>
      <c r="H323" s="129">
        <f t="shared" si="25"/>
        <v>1.060735481274137</v>
      </c>
    </row>
    <row r="324" spans="2:8">
      <c r="B324" s="128" t="str">
        <f>$B$38</f>
        <v>Home Economics</v>
      </c>
      <c r="C324" s="129">
        <f t="shared" si="25"/>
        <v>0</v>
      </c>
      <c r="D324" s="129">
        <f t="shared" si="25"/>
        <v>0</v>
      </c>
      <c r="E324" s="129">
        <f t="shared" si="25"/>
        <v>0</v>
      </c>
      <c r="F324" s="129">
        <f t="shared" si="25"/>
        <v>0</v>
      </c>
      <c r="G324" s="129">
        <f t="shared" si="25"/>
        <v>0</v>
      </c>
      <c r="H324" s="129">
        <f t="shared" si="25"/>
        <v>0</v>
      </c>
    </row>
    <row r="325" spans="2:8">
      <c r="B325" s="128" t="str">
        <f>$B$39</f>
        <v>Law</v>
      </c>
      <c r="C325" s="129">
        <f t="shared" si="25"/>
        <v>0</v>
      </c>
      <c r="D325" s="129">
        <f t="shared" si="25"/>
        <v>0</v>
      </c>
      <c r="E325" s="129">
        <f t="shared" si="25"/>
        <v>0</v>
      </c>
      <c r="F325" s="129">
        <f t="shared" si="25"/>
        <v>0</v>
      </c>
      <c r="G325" s="129">
        <f t="shared" si="25"/>
        <v>0</v>
      </c>
      <c r="H325" s="129">
        <f t="shared" si="25"/>
        <v>0</v>
      </c>
    </row>
    <row r="326" spans="2:8">
      <c r="B326" s="128" t="str">
        <f>$B$40</f>
        <v>Social Service</v>
      </c>
      <c r="C326" s="129">
        <f t="shared" si="25"/>
        <v>1.2889373381446099</v>
      </c>
      <c r="D326" s="129">
        <f t="shared" si="25"/>
        <v>1.4851678696280584</v>
      </c>
      <c r="E326" s="129">
        <f t="shared" si="25"/>
        <v>0</v>
      </c>
      <c r="F326" s="129">
        <f t="shared" si="25"/>
        <v>0</v>
      </c>
      <c r="G326" s="129">
        <f t="shared" si="25"/>
        <v>0</v>
      </c>
      <c r="H326" s="129">
        <f t="shared" si="25"/>
        <v>1.4684900486882353</v>
      </c>
    </row>
    <row r="327" spans="2:8">
      <c r="B327" s="128" t="str">
        <f>$B$41</f>
        <v>Library Science</v>
      </c>
      <c r="C327" s="129">
        <f t="shared" si="25"/>
        <v>0</v>
      </c>
      <c r="D327" s="129">
        <f t="shared" si="25"/>
        <v>0</v>
      </c>
      <c r="E327" s="129">
        <f t="shared" si="25"/>
        <v>0</v>
      </c>
      <c r="F327" s="129">
        <f t="shared" si="25"/>
        <v>0</v>
      </c>
      <c r="G327" s="129">
        <f t="shared" si="25"/>
        <v>0</v>
      </c>
      <c r="H327" s="129">
        <f t="shared" si="25"/>
        <v>0</v>
      </c>
    </row>
    <row r="328" spans="2:8">
      <c r="B328" s="128" t="str">
        <f>$B$42</f>
        <v>Veterinary Science</v>
      </c>
      <c r="C328" s="129">
        <f t="shared" si="25"/>
        <v>0</v>
      </c>
      <c r="D328" s="129">
        <f t="shared" si="25"/>
        <v>0</v>
      </c>
      <c r="E328" s="129">
        <f t="shared" si="25"/>
        <v>0</v>
      </c>
      <c r="F328" s="129">
        <f t="shared" si="25"/>
        <v>0</v>
      </c>
      <c r="G328" s="129">
        <f t="shared" si="25"/>
        <v>0</v>
      </c>
      <c r="H328" s="129">
        <f t="shared" si="25"/>
        <v>0</v>
      </c>
    </row>
    <row r="329" spans="2:8">
      <c r="B329" s="128" t="str">
        <f>$B$43</f>
        <v>Vocational Training</v>
      </c>
      <c r="C329" s="129">
        <f t="shared" si="25"/>
        <v>0</v>
      </c>
      <c r="D329" s="129">
        <f t="shared" si="25"/>
        <v>0</v>
      </c>
      <c r="E329" s="129">
        <f t="shared" si="25"/>
        <v>0</v>
      </c>
      <c r="F329" s="129">
        <f t="shared" si="25"/>
        <v>0</v>
      </c>
      <c r="G329" s="129">
        <f t="shared" si="25"/>
        <v>0</v>
      </c>
      <c r="H329" s="129">
        <f t="shared" si="25"/>
        <v>0</v>
      </c>
    </row>
    <row r="330" spans="2:8">
      <c r="B330" s="128" t="str">
        <f>$B$44</f>
        <v>Physical Training</v>
      </c>
      <c r="C330" s="129">
        <f t="shared" si="25"/>
        <v>0</v>
      </c>
      <c r="D330" s="129">
        <f t="shared" si="25"/>
        <v>0</v>
      </c>
      <c r="E330" s="129">
        <f t="shared" si="25"/>
        <v>0</v>
      </c>
      <c r="F330" s="129">
        <f t="shared" si="25"/>
        <v>0</v>
      </c>
      <c r="G330" s="129">
        <f t="shared" si="25"/>
        <v>0</v>
      </c>
      <c r="H330" s="129">
        <f t="shared" si="25"/>
        <v>0</v>
      </c>
    </row>
    <row r="331" spans="2:8">
      <c r="B331" s="128" t="str">
        <f>$B$45</f>
        <v>Health Services</v>
      </c>
      <c r="C331" s="129">
        <f t="shared" si="25"/>
        <v>1.6838040804680712</v>
      </c>
      <c r="D331" s="129">
        <f t="shared" si="25"/>
        <v>0</v>
      </c>
      <c r="E331" s="129">
        <f t="shared" si="25"/>
        <v>1.4890172421948189</v>
      </c>
      <c r="F331" s="129">
        <f t="shared" si="25"/>
        <v>0</v>
      </c>
      <c r="G331" s="129">
        <f t="shared" si="25"/>
        <v>0</v>
      </c>
      <c r="H331" s="129">
        <f t="shared" si="25"/>
        <v>1.4897932853751905</v>
      </c>
    </row>
    <row r="332" spans="2:8">
      <c r="B332" s="128" t="str">
        <f>$B$46</f>
        <v>Pharmacy</v>
      </c>
      <c r="C332" s="129">
        <f t="shared" si="25"/>
        <v>0</v>
      </c>
      <c r="D332" s="129">
        <f t="shared" si="25"/>
        <v>0</v>
      </c>
      <c r="E332" s="129">
        <f t="shared" si="25"/>
        <v>0</v>
      </c>
      <c r="F332" s="129">
        <f t="shared" si="25"/>
        <v>0</v>
      </c>
      <c r="G332" s="129">
        <f t="shared" si="25"/>
        <v>0</v>
      </c>
      <c r="H332" s="129">
        <f t="shared" si="25"/>
        <v>0</v>
      </c>
    </row>
    <row r="333" spans="2:8">
      <c r="B333" s="128" t="str">
        <f>$B$47</f>
        <v>Business Administration</v>
      </c>
      <c r="C333" s="129">
        <f t="shared" si="25"/>
        <v>1.081437871384398</v>
      </c>
      <c r="D333" s="129">
        <f t="shared" si="25"/>
        <v>1.0430924348715218</v>
      </c>
      <c r="E333" s="129">
        <f t="shared" si="25"/>
        <v>1.8510642151655481</v>
      </c>
      <c r="F333" s="129">
        <f t="shared" si="25"/>
        <v>0</v>
      </c>
      <c r="G333" s="129">
        <f t="shared" si="25"/>
        <v>0</v>
      </c>
      <c r="H333" s="129">
        <f t="shared" si="25"/>
        <v>1.1814059972961739</v>
      </c>
    </row>
    <row r="334" spans="2:8">
      <c r="B334" s="128" t="str">
        <f>$B$48</f>
        <v>Optometry</v>
      </c>
      <c r="C334" s="129">
        <f t="shared" ref="C334:H338" si="26">IF($C$293=0,"",C309/$C$293)</f>
        <v>0</v>
      </c>
      <c r="D334" s="129">
        <f t="shared" si="26"/>
        <v>0</v>
      </c>
      <c r="E334" s="129">
        <f t="shared" si="26"/>
        <v>0</v>
      </c>
      <c r="F334" s="129">
        <f t="shared" si="26"/>
        <v>0</v>
      </c>
      <c r="G334" s="129">
        <f t="shared" si="26"/>
        <v>0</v>
      </c>
      <c r="H334" s="129">
        <f t="shared" si="26"/>
        <v>0</v>
      </c>
    </row>
    <row r="335" spans="2:8">
      <c r="B335" s="128" t="str">
        <f>$B$49</f>
        <v>Teacher Ed-Practice Teaching</v>
      </c>
      <c r="C335" s="129">
        <f t="shared" si="26"/>
        <v>0</v>
      </c>
      <c r="D335" s="129">
        <f t="shared" si="26"/>
        <v>1.1971784009011734</v>
      </c>
      <c r="E335" s="129">
        <f t="shared" si="26"/>
        <v>0</v>
      </c>
      <c r="F335" s="129">
        <f t="shared" si="26"/>
        <v>0</v>
      </c>
      <c r="G335" s="129">
        <f t="shared" si="26"/>
        <v>0</v>
      </c>
      <c r="H335" s="129">
        <f t="shared" si="26"/>
        <v>1.1971784009011734</v>
      </c>
    </row>
    <row r="336" spans="2:8">
      <c r="B336" s="128" t="str">
        <f>$B$50</f>
        <v>Technology</v>
      </c>
      <c r="C336" s="129">
        <f t="shared" si="26"/>
        <v>1.037558351502142</v>
      </c>
      <c r="D336" s="129">
        <f t="shared" si="26"/>
        <v>1.1149025011236773</v>
      </c>
      <c r="E336" s="129">
        <f t="shared" si="26"/>
        <v>2.5691191447243495</v>
      </c>
      <c r="F336" s="129">
        <f t="shared" si="26"/>
        <v>0</v>
      </c>
      <c r="G336" s="129">
        <f t="shared" si="26"/>
        <v>0</v>
      </c>
      <c r="H336" s="129">
        <f t="shared" si="26"/>
        <v>1.2457677294171343</v>
      </c>
    </row>
    <row r="337" spans="2:10">
      <c r="B337" s="128" t="str">
        <f>$B$51</f>
        <v>Nursing</v>
      </c>
      <c r="C337" s="129">
        <f t="shared" si="26"/>
        <v>2.2318057073284021</v>
      </c>
      <c r="D337" s="129">
        <f t="shared" si="26"/>
        <v>1.4516622981484555</v>
      </c>
      <c r="E337" s="129">
        <f t="shared" si="26"/>
        <v>0</v>
      </c>
      <c r="F337" s="129">
        <f t="shared" si="26"/>
        <v>0</v>
      </c>
      <c r="G337" s="129">
        <f t="shared" si="26"/>
        <v>0</v>
      </c>
      <c r="H337" s="129">
        <f t="shared" si="26"/>
        <v>1.4705114006521318</v>
      </c>
    </row>
    <row r="338" spans="2:10">
      <c r="B338" s="131" t="str">
        <f>$B$52</f>
        <v>Totals</v>
      </c>
      <c r="C338" s="129">
        <f t="shared" si="26"/>
        <v>1.0798368200828412</v>
      </c>
      <c r="D338" s="129">
        <f t="shared" si="26"/>
        <v>1.0581094384713821</v>
      </c>
      <c r="E338" s="129">
        <f t="shared" si="26"/>
        <v>1.8931597869232903</v>
      </c>
      <c r="F338" s="129">
        <f t="shared" si="26"/>
        <v>0</v>
      </c>
      <c r="G338" s="129">
        <f t="shared" si="26"/>
        <v>0</v>
      </c>
      <c r="H338" s="129">
        <f t="shared" si="26"/>
        <v>1.2195299378954361</v>
      </c>
      <c r="I338" s="351"/>
    </row>
    <row r="340" spans="2:10">
      <c r="B340" s="120" t="s">
        <v>236</v>
      </c>
      <c r="C340" s="121"/>
      <c r="D340" s="121"/>
      <c r="E340" s="121"/>
      <c r="F340" s="121"/>
      <c r="G340" s="121"/>
      <c r="H340" s="122"/>
      <c r="J340" s="360"/>
    </row>
    <row r="341" spans="2:10" ht="55.5" customHeight="1" thickBot="1">
      <c r="B341" s="382" t="s">
        <v>237</v>
      </c>
      <c r="C341" s="382"/>
      <c r="D341" s="382"/>
      <c r="E341" s="382"/>
      <c r="F341" s="382"/>
      <c r="G341" s="382"/>
      <c r="H341" s="382"/>
    </row>
    <row r="342" spans="2:10" ht="14.4" thickBot="1">
      <c r="B342" s="124" t="s">
        <v>31</v>
      </c>
      <c r="C342" s="125" t="s">
        <v>25</v>
      </c>
      <c r="D342" s="125" t="s">
        <v>26</v>
      </c>
      <c r="E342" s="125" t="s">
        <v>27</v>
      </c>
      <c r="F342" s="125" t="s">
        <v>28</v>
      </c>
      <c r="G342" s="125" t="s">
        <v>29</v>
      </c>
      <c r="H342" s="126" t="s">
        <v>1</v>
      </c>
    </row>
    <row r="343" spans="2:10">
      <c r="B343" s="128" t="str">
        <f>$B$32</f>
        <v>Liberal Arts</v>
      </c>
      <c r="C343" s="136">
        <f t="shared" ref="C343:D358" si="27">C293*30</f>
        <v>20051.715239410856</v>
      </c>
      <c r="D343" s="136">
        <f t="shared" si="27"/>
        <v>17848.443629620229</v>
      </c>
      <c r="E343" s="136">
        <f>E293*24</f>
        <v>34886.089304183464</v>
      </c>
      <c r="F343" s="136">
        <f>F293*18</f>
        <v>0</v>
      </c>
      <c r="G343" s="136">
        <f>G293*24</f>
        <v>0</v>
      </c>
      <c r="H343" s="136">
        <f>IF((C32/30+D32/30+E32/24+F32/18+G32/24)=0,0,H268/(C32/30+D32/30+E32/24+F32/18+G32/24))</f>
        <v>21801.991806241462</v>
      </c>
    </row>
    <row r="344" spans="2:10">
      <c r="B344" s="128" t="str">
        <f>$B$33</f>
        <v>Science</v>
      </c>
      <c r="C344" s="139">
        <f t="shared" si="27"/>
        <v>33254.858419356729</v>
      </c>
      <c r="D344" s="139">
        <f t="shared" si="27"/>
        <v>29871.869976693073</v>
      </c>
      <c r="E344" s="139">
        <f>E294*24</f>
        <v>48553.901230804804</v>
      </c>
      <c r="F344" s="139">
        <f>F294*18</f>
        <v>0</v>
      </c>
      <c r="G344" s="139">
        <f>G294*24</f>
        <v>0</v>
      </c>
      <c r="H344" s="139">
        <f t="shared" ref="H344:H363" si="28">IF((C33/30+D33/30+E33/24+F33/18+G33/24)=0,0,H269/(C33/30+D33/30+E33/24+F33/18+G33/24))</f>
        <v>31300.450584024042</v>
      </c>
    </row>
    <row r="345" spans="2:10">
      <c r="B345" s="128" t="str">
        <f>$B$34</f>
        <v>Fine Arts</v>
      </c>
      <c r="C345" s="139">
        <f t="shared" si="27"/>
        <v>30302.190515810296</v>
      </c>
      <c r="D345" s="139">
        <f t="shared" si="27"/>
        <v>28873.401633353806</v>
      </c>
      <c r="E345" s="139">
        <f t="shared" ref="E345:E363" si="29">E295*24</f>
        <v>0</v>
      </c>
      <c r="F345" s="139">
        <f t="shared" ref="F345:F363" si="30">F295*18</f>
        <v>0</v>
      </c>
      <c r="G345" s="139">
        <f t="shared" ref="G345:G363" si="31">G295*24</f>
        <v>0</v>
      </c>
      <c r="H345" s="139">
        <f t="shared" si="28"/>
        <v>29044.934268628254</v>
      </c>
    </row>
    <row r="346" spans="2:10">
      <c r="B346" s="128" t="str">
        <f>$B$35</f>
        <v>Teacher Education</v>
      </c>
      <c r="C346" s="139">
        <f t="shared" si="27"/>
        <v>24542.94151287252</v>
      </c>
      <c r="D346" s="139">
        <f t="shared" si="27"/>
        <v>23393.930685380001</v>
      </c>
      <c r="E346" s="139">
        <f t="shared" si="29"/>
        <v>27850.726237223447</v>
      </c>
      <c r="F346" s="139">
        <f t="shared" si="30"/>
        <v>0</v>
      </c>
      <c r="G346" s="139">
        <f t="shared" si="31"/>
        <v>0</v>
      </c>
      <c r="H346" s="139">
        <f t="shared" si="28"/>
        <v>25791.826753804435</v>
      </c>
    </row>
    <row r="347" spans="2:10">
      <c r="B347" s="128" t="str">
        <f>$B$36</f>
        <v>Agriculture</v>
      </c>
      <c r="C347" s="139">
        <f t="shared" si="27"/>
        <v>0</v>
      </c>
      <c r="D347" s="139">
        <f t="shared" si="27"/>
        <v>0</v>
      </c>
      <c r="E347" s="139">
        <f t="shared" si="29"/>
        <v>0</v>
      </c>
      <c r="F347" s="139">
        <f t="shared" si="30"/>
        <v>0</v>
      </c>
      <c r="G347" s="139">
        <f t="shared" si="31"/>
        <v>0</v>
      </c>
      <c r="H347" s="139">
        <f t="shared" si="28"/>
        <v>0</v>
      </c>
    </row>
    <row r="348" spans="2:10">
      <c r="B348" s="128" t="str">
        <f>$B$37</f>
        <v>Engineering</v>
      </c>
      <c r="C348" s="139">
        <f t="shared" si="27"/>
        <v>18845.297622778206</v>
      </c>
      <c r="D348" s="139">
        <f t="shared" si="27"/>
        <v>19278.616295484742</v>
      </c>
      <c r="E348" s="139">
        <f t="shared" si="29"/>
        <v>23910.271779791561</v>
      </c>
      <c r="F348" s="139">
        <f t="shared" si="30"/>
        <v>0</v>
      </c>
      <c r="G348" s="139">
        <f t="shared" si="31"/>
        <v>0</v>
      </c>
      <c r="H348" s="139">
        <f t="shared" si="28"/>
        <v>20300.467573696133</v>
      </c>
    </row>
    <row r="349" spans="2:10">
      <c r="B349" s="128" t="str">
        <f>$B$38</f>
        <v>Home Economics</v>
      </c>
      <c r="C349" s="139">
        <f t="shared" si="27"/>
        <v>0</v>
      </c>
      <c r="D349" s="139">
        <f t="shared" si="27"/>
        <v>0</v>
      </c>
      <c r="E349" s="139">
        <f t="shared" si="29"/>
        <v>0</v>
      </c>
      <c r="F349" s="139">
        <f t="shared" si="30"/>
        <v>0</v>
      </c>
      <c r="G349" s="139">
        <f t="shared" si="31"/>
        <v>0</v>
      </c>
      <c r="H349" s="139">
        <f t="shared" si="28"/>
        <v>0</v>
      </c>
    </row>
    <row r="350" spans="2:10">
      <c r="B350" s="128" t="str">
        <f>$B$39</f>
        <v>Law</v>
      </c>
      <c r="C350" s="139">
        <f t="shared" si="27"/>
        <v>0</v>
      </c>
      <c r="D350" s="139">
        <f t="shared" si="27"/>
        <v>0</v>
      </c>
      <c r="E350" s="139">
        <f t="shared" si="29"/>
        <v>0</v>
      </c>
      <c r="F350" s="139">
        <f t="shared" si="30"/>
        <v>0</v>
      </c>
      <c r="G350" s="139">
        <f t="shared" si="31"/>
        <v>0</v>
      </c>
      <c r="H350" s="139">
        <f t="shared" si="28"/>
        <v>0</v>
      </c>
    </row>
    <row r="351" spans="2:10">
      <c r="B351" s="128" t="str">
        <f>$B$40</f>
        <v>Social Service</v>
      </c>
      <c r="C351" s="139">
        <f t="shared" si="27"/>
        <v>25845.404465919939</v>
      </c>
      <c r="D351" s="139">
        <f t="shared" si="27"/>
        <v>29780.163204504293</v>
      </c>
      <c r="E351" s="139">
        <f t="shared" si="29"/>
        <v>0</v>
      </c>
      <c r="F351" s="139">
        <f t="shared" si="30"/>
        <v>0</v>
      </c>
      <c r="G351" s="139">
        <f t="shared" si="31"/>
        <v>0</v>
      </c>
      <c r="H351" s="139">
        <f t="shared" si="28"/>
        <v>29445.744288205078</v>
      </c>
    </row>
    <row r="352" spans="2:10">
      <c r="B352" s="128" t="str">
        <f>$B$41</f>
        <v>Library Science</v>
      </c>
      <c r="C352" s="139">
        <f t="shared" si="27"/>
        <v>0</v>
      </c>
      <c r="D352" s="139">
        <f t="shared" si="27"/>
        <v>0</v>
      </c>
      <c r="E352" s="139">
        <f t="shared" si="29"/>
        <v>0</v>
      </c>
      <c r="F352" s="139">
        <f t="shared" si="30"/>
        <v>0</v>
      </c>
      <c r="G352" s="139">
        <f t="shared" si="31"/>
        <v>0</v>
      </c>
      <c r="H352" s="139">
        <f t="shared" si="28"/>
        <v>0</v>
      </c>
    </row>
    <row r="353" spans="2:9">
      <c r="B353" s="128" t="str">
        <f>$B$42</f>
        <v>Veterinary Science</v>
      </c>
      <c r="C353" s="139">
        <f t="shared" si="27"/>
        <v>0</v>
      </c>
      <c r="D353" s="139">
        <f t="shared" si="27"/>
        <v>0</v>
      </c>
      <c r="E353" s="139">
        <f t="shared" si="29"/>
        <v>0</v>
      </c>
      <c r="F353" s="139">
        <f t="shared" si="30"/>
        <v>0</v>
      </c>
      <c r="G353" s="139">
        <f t="shared" si="31"/>
        <v>0</v>
      </c>
      <c r="H353" s="139">
        <f t="shared" si="28"/>
        <v>0</v>
      </c>
    </row>
    <row r="354" spans="2:9">
      <c r="B354" s="128" t="str">
        <f>$B$43</f>
        <v>Vocational Training</v>
      </c>
      <c r="C354" s="139">
        <f t="shared" si="27"/>
        <v>0</v>
      </c>
      <c r="D354" s="139">
        <f t="shared" si="27"/>
        <v>0</v>
      </c>
      <c r="E354" s="139">
        <f t="shared" si="29"/>
        <v>0</v>
      </c>
      <c r="F354" s="139">
        <f t="shared" si="30"/>
        <v>0</v>
      </c>
      <c r="G354" s="139">
        <f t="shared" si="31"/>
        <v>0</v>
      </c>
      <c r="H354" s="139">
        <f t="shared" si="28"/>
        <v>0</v>
      </c>
    </row>
    <row r="355" spans="2:9">
      <c r="B355" s="128" t="str">
        <f>$B$44</f>
        <v>Physical Training</v>
      </c>
      <c r="C355" s="139">
        <f t="shared" si="27"/>
        <v>0</v>
      </c>
      <c r="D355" s="139">
        <f t="shared" si="27"/>
        <v>0</v>
      </c>
      <c r="E355" s="139">
        <f t="shared" si="29"/>
        <v>0</v>
      </c>
      <c r="F355" s="139">
        <f t="shared" si="30"/>
        <v>0</v>
      </c>
      <c r="G355" s="139">
        <f t="shared" si="31"/>
        <v>0</v>
      </c>
      <c r="H355" s="139">
        <f t="shared" si="28"/>
        <v>0</v>
      </c>
    </row>
    <row r="356" spans="2:9">
      <c r="B356" s="128" t="str">
        <f>$B$45</f>
        <v>Health Services</v>
      </c>
      <c r="C356" s="139">
        <f t="shared" si="27"/>
        <v>33763.159940503807</v>
      </c>
      <c r="D356" s="139">
        <f t="shared" si="27"/>
        <v>0</v>
      </c>
      <c r="E356" s="139">
        <f t="shared" si="29"/>
        <v>23885.879781650703</v>
      </c>
      <c r="F356" s="139">
        <f t="shared" si="30"/>
        <v>0</v>
      </c>
      <c r="G356" s="139">
        <f t="shared" si="31"/>
        <v>0</v>
      </c>
      <c r="H356" s="139">
        <f t="shared" si="28"/>
        <v>23917.386257436516</v>
      </c>
    </row>
    <row r="357" spans="2:9">
      <c r="B357" s="128" t="str">
        <f>$B$46</f>
        <v>Pharmacy</v>
      </c>
      <c r="C357" s="139">
        <f t="shared" si="27"/>
        <v>0</v>
      </c>
      <c r="D357" s="139">
        <f t="shared" si="27"/>
        <v>0</v>
      </c>
      <c r="E357" s="139">
        <f t="shared" si="29"/>
        <v>0</v>
      </c>
      <c r="F357" s="139">
        <f t="shared" si="30"/>
        <v>0</v>
      </c>
      <c r="G357" s="139">
        <f t="shared" si="31"/>
        <v>0</v>
      </c>
      <c r="H357" s="139">
        <f t="shared" si="28"/>
        <v>0</v>
      </c>
    </row>
    <row r="358" spans="2:9">
      <c r="B358" s="128" t="str">
        <f>$B$47</f>
        <v>Business Administration</v>
      </c>
      <c r="C358" s="139">
        <f t="shared" si="27"/>
        <v>21684.684246114572</v>
      </c>
      <c r="D358" s="139">
        <f t="shared" si="27"/>
        <v>20915.792472427471</v>
      </c>
      <c r="E358" s="139">
        <f t="shared" si="29"/>
        <v>29693.610025890495</v>
      </c>
      <c r="F358" s="139">
        <f t="shared" si="30"/>
        <v>0</v>
      </c>
      <c r="G358" s="139">
        <f t="shared" si="31"/>
        <v>0</v>
      </c>
      <c r="H358" s="139">
        <f t="shared" si="28"/>
        <v>22739.472845391225</v>
      </c>
    </row>
    <row r="359" spans="2:9">
      <c r="B359" s="128" t="str">
        <f>$B$48</f>
        <v>Optometry</v>
      </c>
      <c r="C359" s="139">
        <f t="shared" ref="C359:D363" si="32">C309*30</f>
        <v>0</v>
      </c>
      <c r="D359" s="139">
        <f t="shared" si="32"/>
        <v>0</v>
      </c>
      <c r="E359" s="139">
        <f t="shared" si="29"/>
        <v>0</v>
      </c>
      <c r="F359" s="139">
        <f t="shared" si="30"/>
        <v>0</v>
      </c>
      <c r="G359" s="139">
        <f t="shared" si="31"/>
        <v>0</v>
      </c>
      <c r="H359" s="139">
        <f t="shared" si="28"/>
        <v>0</v>
      </c>
    </row>
    <row r="360" spans="2:9">
      <c r="B360" s="128" t="str">
        <f>$B$49</f>
        <v>Teacher Ed-Practice Teaching</v>
      </c>
      <c r="C360" s="139">
        <f t="shared" si="32"/>
        <v>0</v>
      </c>
      <c r="D360" s="139">
        <f t="shared" si="32"/>
        <v>24005.480385643579</v>
      </c>
      <c r="E360" s="139">
        <f t="shared" si="29"/>
        <v>0</v>
      </c>
      <c r="F360" s="139">
        <f t="shared" si="30"/>
        <v>0</v>
      </c>
      <c r="G360" s="139">
        <f t="shared" si="31"/>
        <v>0</v>
      </c>
      <c r="H360" s="139">
        <f t="shared" si="28"/>
        <v>24005.480385643579</v>
      </c>
    </row>
    <row r="361" spans="2:9">
      <c r="B361" s="128" t="str">
        <f>$B$50</f>
        <v>Technology</v>
      </c>
      <c r="C361" s="139">
        <f t="shared" si="32"/>
        <v>20804.824608593506</v>
      </c>
      <c r="D361" s="139">
        <f t="shared" si="32"/>
        <v>22355.707472238922</v>
      </c>
      <c r="E361" s="139">
        <f t="shared" si="29"/>
        <v>41212.196404905138</v>
      </c>
      <c r="F361" s="139">
        <f t="shared" si="30"/>
        <v>0</v>
      </c>
      <c r="G361" s="139">
        <f t="shared" si="31"/>
        <v>0</v>
      </c>
      <c r="H361" s="139">
        <f t="shared" si="28"/>
        <v>24358.32677333742</v>
      </c>
    </row>
    <row r="362" spans="2:9">
      <c r="B362" s="128" t="str">
        <f>$B$51</f>
        <v>Nursing</v>
      </c>
      <c r="C362" s="139">
        <f t="shared" si="32"/>
        <v>44751.532513041049</v>
      </c>
      <c r="D362" s="139">
        <f t="shared" si="32"/>
        <v>29108.319026261572</v>
      </c>
      <c r="E362" s="139">
        <f t="shared" si="29"/>
        <v>0</v>
      </c>
      <c r="F362" s="139">
        <f t="shared" si="30"/>
        <v>0</v>
      </c>
      <c r="G362" s="139">
        <f t="shared" si="31"/>
        <v>0</v>
      </c>
      <c r="H362" s="139">
        <f t="shared" si="28"/>
        <v>29486.275862183757</v>
      </c>
    </row>
    <row r="363" spans="2:9">
      <c r="B363" s="131" t="str">
        <f>$B$52</f>
        <v>Totals</v>
      </c>
      <c r="C363" s="136">
        <f t="shared" si="32"/>
        <v>21652.580421332066</v>
      </c>
      <c r="D363" s="136">
        <f t="shared" si="32"/>
        <v>21216.909152361077</v>
      </c>
      <c r="E363" s="136">
        <f t="shared" si="29"/>
        <v>30368.880760071643</v>
      </c>
      <c r="F363" s="136">
        <f t="shared" si="30"/>
        <v>0</v>
      </c>
      <c r="G363" s="136">
        <f t="shared" si="31"/>
        <v>0</v>
      </c>
      <c r="H363" s="136">
        <f t="shared" si="28"/>
        <v>23338.198434224229</v>
      </c>
      <c r="I363" s="351"/>
    </row>
  </sheetData>
  <mergeCells count="45">
    <mergeCell ref="B341:H341"/>
    <mergeCell ref="B215:G215"/>
    <mergeCell ref="B216:H216"/>
    <mergeCell ref="B241:G241"/>
    <mergeCell ref="B264:H264"/>
    <mergeCell ref="B266:H266"/>
    <mergeCell ref="B291:H291"/>
    <mergeCell ref="I140:I141"/>
    <mergeCell ref="B165:G165"/>
    <mergeCell ref="B166:G166"/>
    <mergeCell ref="B190:G190"/>
    <mergeCell ref="B316:H316"/>
    <mergeCell ref="B191:H191"/>
    <mergeCell ref="B140:F141"/>
    <mergeCell ref="B87:G87"/>
    <mergeCell ref="B89:G89"/>
    <mergeCell ref="B113:H113"/>
    <mergeCell ref="B114:G114"/>
    <mergeCell ref="B139:G139"/>
    <mergeCell ref="B84:C84"/>
    <mergeCell ref="D84:F84"/>
    <mergeCell ref="B18:E18"/>
    <mergeCell ref="D20:F20"/>
    <mergeCell ref="B21:C21"/>
    <mergeCell ref="D21:F21"/>
    <mergeCell ref="D27:F27"/>
    <mergeCell ref="B28:C28"/>
    <mergeCell ref="D28:F28"/>
    <mergeCell ref="D54:F54"/>
    <mergeCell ref="B55:C55"/>
    <mergeCell ref="D55:F55"/>
    <mergeCell ref="B58:G58"/>
    <mergeCell ref="D83:F83"/>
    <mergeCell ref="B17:E17"/>
    <mergeCell ref="B1:H1"/>
    <mergeCell ref="B2:H2"/>
    <mergeCell ref="B8:H8"/>
    <mergeCell ref="B9:G9"/>
    <mergeCell ref="B10:G10"/>
    <mergeCell ref="B11:H11"/>
    <mergeCell ref="B12:E12"/>
    <mergeCell ref="B13:E13"/>
    <mergeCell ref="B14:E14"/>
    <mergeCell ref="B15:E15"/>
    <mergeCell ref="B16:E16"/>
  </mergeCells>
  <conditionalFormatting sqref="C61:G80">
    <cfRule type="expression" dxfId="195" priority="6" stopIfTrue="1">
      <formula>C32=0</formula>
    </cfRule>
  </conditionalFormatting>
  <conditionalFormatting sqref="C91:G110">
    <cfRule type="expression" dxfId="194" priority="5" stopIfTrue="1">
      <formula>C32=0</formula>
    </cfRule>
  </conditionalFormatting>
  <conditionalFormatting sqref="C143:H162">
    <cfRule type="expression" dxfId="193" priority="3" stopIfTrue="1">
      <formula>C32=0</formula>
    </cfRule>
  </conditionalFormatting>
  <conditionalFormatting sqref="H143:H162">
    <cfRule type="expression" dxfId="192" priority="4" stopIfTrue="1">
      <formula>OR(AND(#REF!&gt;0,H143&gt;0,H61=0),AND(#REF!&gt;0,H143&gt;0,H32=0))</formula>
    </cfRule>
  </conditionalFormatting>
  <conditionalFormatting sqref="H143:H162">
    <cfRule type="expression" dxfId="191" priority="2" stopIfTrue="1">
      <formula>OR(AND(#REF!&gt;0,H143&gt;0,H61=0),AND(#REF!&gt;0,H143&gt;0,H32=0))</formula>
    </cfRule>
  </conditionalFormatting>
  <conditionalFormatting sqref="H143:H162">
    <cfRule type="expression" dxfId="190" priority="1" stopIfTrue="1">
      <formula>OR(AND(#REF!&gt;0,H143&gt;0,H61=0),AND(#REF!&gt;0,H143&gt;0,H32=0))</formula>
    </cfRule>
  </conditionalFormatting>
  <pageMargins left="0.25" right="0.25" top="0.5" bottom="0.5" header="0.17" footer="0.17"/>
  <pageSetup scale="67"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92D050"/>
    <pageSetUpPr fitToPage="1"/>
  </sheetPr>
  <dimension ref="A1:H243"/>
  <sheetViews>
    <sheetView showGridLines="0" showZeros="0" zoomScale="70" zoomScaleNormal="70" zoomScaleSheetLayoutView="100" workbookViewId="0">
      <selection activeCell="A5" sqref="A5"/>
    </sheetView>
  </sheetViews>
  <sheetFormatPr defaultColWidth="9.109375" defaultRowHeight="13.8"/>
  <cols>
    <col min="1" max="1" width="7.5546875" style="107" customWidth="1"/>
    <col min="2" max="2" width="32" style="107" customWidth="1"/>
    <col min="3" max="3" width="17.6640625" style="107" bestFit="1" customWidth="1"/>
    <col min="4" max="4" width="19.33203125" style="107" customWidth="1"/>
    <col min="5" max="6" width="17.6640625" style="107" bestFit="1" customWidth="1"/>
    <col min="7" max="7" width="18" style="107" customWidth="1"/>
    <col min="8" max="8" width="18.88671875" style="107" bestFit="1" customWidth="1"/>
    <col min="9" max="9" width="3.44140625" style="107" customWidth="1"/>
    <col min="10" max="10" width="8.109375" style="107" bestFit="1" customWidth="1"/>
    <col min="11" max="11" width="3.5546875" style="107" customWidth="1"/>
    <col min="12" max="13" width="7.6640625" style="107" bestFit="1" customWidth="1"/>
    <col min="14" max="14" width="8.109375" style="107" bestFit="1" customWidth="1"/>
    <col min="15" max="15" width="10" style="107" bestFit="1" customWidth="1"/>
    <col min="16" max="17" width="8.109375" style="107" bestFit="1" customWidth="1"/>
    <col min="18" max="16384" width="9.109375" style="107"/>
  </cols>
  <sheetData>
    <row r="1" spans="1:8">
      <c r="A1" s="117" t="str">
        <f>"THECB Texas Public University Expenditure Study Fiscal Year "&amp;H1</f>
        <v>THECB Texas Public University Expenditure Study Fiscal Year 2022</v>
      </c>
      <c r="C1" s="117"/>
      <c r="D1" s="117"/>
      <c r="E1" s="117"/>
      <c r="F1" s="117"/>
      <c r="G1" s="117"/>
      <c r="H1" s="118">
        <v>2022</v>
      </c>
    </row>
    <row r="2" spans="1:8">
      <c r="A2" s="117" t="str">
        <f>"Institution Survey for the Year Ended August 31, "&amp;H1</f>
        <v>Institution Survey for the Year Ended August 31, 2022</v>
      </c>
      <c r="B2" s="119"/>
      <c r="C2" s="119"/>
      <c r="D2" s="119"/>
      <c r="E2" s="119"/>
      <c r="F2" s="119"/>
      <c r="G2" s="119"/>
    </row>
    <row r="3" spans="1:8">
      <c r="B3" s="119"/>
      <c r="C3" s="119"/>
      <c r="D3" s="119"/>
      <c r="E3" s="119"/>
      <c r="F3" s="119"/>
      <c r="G3" s="119"/>
      <c r="H3" s="119"/>
    </row>
    <row r="4" spans="1:8" ht="14.4" thickBot="1">
      <c r="A4" s="120" t="s">
        <v>37</v>
      </c>
      <c r="C4" s="121"/>
      <c r="D4" s="121"/>
      <c r="E4" s="121"/>
      <c r="F4" s="121"/>
      <c r="G4" s="121"/>
      <c r="H4" s="122"/>
    </row>
    <row r="5" spans="1:8" ht="33" customHeight="1" thickBot="1">
      <c r="A5" s="123" t="s">
        <v>859</v>
      </c>
      <c r="B5" s="124" t="s">
        <v>31</v>
      </c>
      <c r="C5" s="125" t="s">
        <v>25</v>
      </c>
      <c r="D5" s="125" t="s">
        <v>26</v>
      </c>
      <c r="E5" s="125" t="s">
        <v>27</v>
      </c>
      <c r="F5" s="125" t="s">
        <v>28</v>
      </c>
      <c r="G5" s="125" t="s">
        <v>29</v>
      </c>
      <c r="H5" s="126" t="s">
        <v>1</v>
      </c>
    </row>
    <row r="6" spans="1:8">
      <c r="A6" s="127">
        <v>1</v>
      </c>
      <c r="B6" s="128" t="str">
        <f>$B$103</f>
        <v>Liberal Arts</v>
      </c>
      <c r="C6" s="129">
        <f t="shared" ref="C6:H6" si="0">ROUND(IF($C$31=0,"",C31/$C$31),2)</f>
        <v>1</v>
      </c>
      <c r="D6" s="129">
        <f t="shared" si="0"/>
        <v>1.84</v>
      </c>
      <c r="E6" s="129">
        <f t="shared" si="0"/>
        <v>4.46</v>
      </c>
      <c r="F6" s="129">
        <f t="shared" si="0"/>
        <v>14.73</v>
      </c>
      <c r="G6" s="129">
        <f t="shared" si="0"/>
        <v>0</v>
      </c>
      <c r="H6" s="129">
        <f t="shared" si="0"/>
        <v>1.62</v>
      </c>
    </row>
    <row r="7" spans="1:8">
      <c r="A7" s="127">
        <v>2</v>
      </c>
      <c r="B7" s="128" t="str">
        <f>$B$104</f>
        <v>Science</v>
      </c>
      <c r="C7" s="129">
        <f t="shared" ref="C7:H7" si="1">ROUND(IF($C$31=0,"",C32/$C$31),2)</f>
        <v>1.34</v>
      </c>
      <c r="D7" s="129">
        <f t="shared" si="1"/>
        <v>2.63</v>
      </c>
      <c r="E7" s="129">
        <f t="shared" si="1"/>
        <v>7</v>
      </c>
      <c r="F7" s="129">
        <f t="shared" si="1"/>
        <v>21.74</v>
      </c>
      <c r="G7" s="129">
        <f t="shared" si="1"/>
        <v>0</v>
      </c>
      <c r="H7" s="129">
        <f t="shared" si="1"/>
        <v>2.71</v>
      </c>
    </row>
    <row r="8" spans="1:8">
      <c r="A8" s="127">
        <v>3</v>
      </c>
      <c r="B8" s="128" t="str">
        <f>$B$105</f>
        <v>Fine Arts</v>
      </c>
      <c r="C8" s="129">
        <f t="shared" ref="C8:H8" si="2">ROUND(IF($C$31=0,"",C33/$C$31),2)</f>
        <v>1.37</v>
      </c>
      <c r="D8" s="129">
        <f t="shared" si="2"/>
        <v>2.66</v>
      </c>
      <c r="E8" s="129">
        <f t="shared" si="2"/>
        <v>7.51</v>
      </c>
      <c r="F8" s="129">
        <f t="shared" si="2"/>
        <v>10.1</v>
      </c>
      <c r="G8" s="129">
        <f t="shared" si="2"/>
        <v>0</v>
      </c>
      <c r="H8" s="129">
        <f t="shared" si="2"/>
        <v>2.13</v>
      </c>
    </row>
    <row r="9" spans="1:8">
      <c r="A9" s="127">
        <v>4</v>
      </c>
      <c r="B9" s="128" t="str">
        <f>$B$106</f>
        <v>Teacher Education</v>
      </c>
      <c r="C9" s="129">
        <f t="shared" ref="C9:H9" si="3">ROUND(IF($C$31=0,"",C34/$C$31),2)</f>
        <v>1.26</v>
      </c>
      <c r="D9" s="129">
        <f t="shared" si="3"/>
        <v>1.9</v>
      </c>
      <c r="E9" s="129">
        <f t="shared" si="3"/>
        <v>2.2400000000000002</v>
      </c>
      <c r="F9" s="129">
        <f t="shared" si="3"/>
        <v>7.82</v>
      </c>
      <c r="G9" s="129">
        <f t="shared" si="3"/>
        <v>0</v>
      </c>
      <c r="H9" s="129">
        <f t="shared" si="3"/>
        <v>2.42</v>
      </c>
    </row>
    <row r="10" spans="1:8">
      <c r="A10" s="127">
        <v>5</v>
      </c>
      <c r="B10" s="128" t="str">
        <f>$B$107</f>
        <v>Agriculture</v>
      </c>
      <c r="C10" s="129">
        <f t="shared" ref="C10:H10" si="4">ROUND(IF($C$31=0,"",C35/$C$31),2)</f>
        <v>1.48</v>
      </c>
      <c r="D10" s="129">
        <f t="shared" si="4"/>
        <v>2.27</v>
      </c>
      <c r="E10" s="129">
        <f t="shared" si="4"/>
        <v>9.17</v>
      </c>
      <c r="F10" s="129">
        <f t="shared" si="4"/>
        <v>14.47</v>
      </c>
      <c r="G10" s="129">
        <f t="shared" si="4"/>
        <v>0</v>
      </c>
      <c r="H10" s="129">
        <f t="shared" si="4"/>
        <v>2.88</v>
      </c>
    </row>
    <row r="11" spans="1:8">
      <c r="A11" s="127">
        <v>6</v>
      </c>
      <c r="B11" s="128" t="str">
        <f>$B$108</f>
        <v>Engineering</v>
      </c>
      <c r="C11" s="129">
        <f t="shared" ref="C11:H11" si="5">ROUND(IF($C$31=0,"",C36/$C$31),2)</f>
        <v>1.76</v>
      </c>
      <c r="D11" s="129">
        <f t="shared" si="5"/>
        <v>2.8</v>
      </c>
      <c r="E11" s="129">
        <f t="shared" si="5"/>
        <v>6.91</v>
      </c>
      <c r="F11" s="129">
        <f t="shared" si="5"/>
        <v>18.79</v>
      </c>
      <c r="G11" s="129">
        <f t="shared" si="5"/>
        <v>0</v>
      </c>
      <c r="H11" s="129">
        <f t="shared" si="5"/>
        <v>4.13</v>
      </c>
    </row>
    <row r="12" spans="1:8">
      <c r="A12" s="127">
        <v>7</v>
      </c>
      <c r="B12" s="128" t="str">
        <f>$B$109</f>
        <v>Home Economics</v>
      </c>
      <c r="C12" s="129">
        <f t="shared" ref="C12:H12" si="6">ROUND(IF($C$31=0,"",C37/$C$31),2)</f>
        <v>0.95</v>
      </c>
      <c r="D12" s="129">
        <f t="shared" si="6"/>
        <v>1.8</v>
      </c>
      <c r="E12" s="129">
        <f t="shared" si="6"/>
        <v>3.45</v>
      </c>
      <c r="F12" s="129">
        <f t="shared" si="6"/>
        <v>14.04</v>
      </c>
      <c r="G12" s="129">
        <f t="shared" si="6"/>
        <v>0</v>
      </c>
      <c r="H12" s="129">
        <f t="shared" si="6"/>
        <v>1.62</v>
      </c>
    </row>
    <row r="13" spans="1:8">
      <c r="A13" s="127">
        <v>8</v>
      </c>
      <c r="B13" s="128" t="str">
        <f>$B$110</f>
        <v>Law</v>
      </c>
      <c r="C13" s="129">
        <f t="shared" ref="C13:H13" si="7">ROUND(IF($C$31=0,"",C38/$C$31),2)</f>
        <v>0</v>
      </c>
      <c r="D13" s="129">
        <f t="shared" si="7"/>
        <v>0</v>
      </c>
      <c r="E13" s="129">
        <f t="shared" si="7"/>
        <v>0</v>
      </c>
      <c r="F13" s="129">
        <f t="shared" si="7"/>
        <v>0</v>
      </c>
      <c r="G13" s="129">
        <f t="shared" si="7"/>
        <v>5.5</v>
      </c>
      <c r="H13" s="129">
        <f t="shared" si="7"/>
        <v>5.5</v>
      </c>
    </row>
    <row r="14" spans="1:8">
      <c r="A14" s="127">
        <v>9</v>
      </c>
      <c r="B14" s="128" t="str">
        <f>$B$111</f>
        <v>Social Service</v>
      </c>
      <c r="C14" s="129">
        <f t="shared" ref="C14:H14" si="8">ROUND(IF($C$31=0,"",C39/$C$31),2)</f>
        <v>1.58</v>
      </c>
      <c r="D14" s="129">
        <f t="shared" si="8"/>
        <v>1.91</v>
      </c>
      <c r="E14" s="129">
        <f t="shared" si="8"/>
        <v>2.44</v>
      </c>
      <c r="F14" s="129">
        <f t="shared" si="8"/>
        <v>29.07</v>
      </c>
      <c r="G14" s="129">
        <f t="shared" si="8"/>
        <v>0</v>
      </c>
      <c r="H14" s="129">
        <f t="shared" si="8"/>
        <v>2.33</v>
      </c>
    </row>
    <row r="15" spans="1:8">
      <c r="A15" s="127">
        <v>10</v>
      </c>
      <c r="B15" s="128" t="str">
        <f>$B$112</f>
        <v>Library Science</v>
      </c>
      <c r="C15" s="129">
        <f t="shared" ref="C15:H15" si="9">ROUND(IF($C$31=0,"",C40/$C$31),2)</f>
        <v>3.33</v>
      </c>
      <c r="D15" s="129">
        <f t="shared" si="9"/>
        <v>1.92</v>
      </c>
      <c r="E15" s="129">
        <f t="shared" si="9"/>
        <v>3.69</v>
      </c>
      <c r="F15" s="129">
        <f t="shared" si="9"/>
        <v>26.48</v>
      </c>
      <c r="G15" s="129">
        <f t="shared" si="9"/>
        <v>0</v>
      </c>
      <c r="H15" s="129">
        <f t="shared" si="9"/>
        <v>4.01</v>
      </c>
    </row>
    <row r="16" spans="1:8">
      <c r="A16" s="127">
        <v>11</v>
      </c>
      <c r="B16" s="128" t="str">
        <f>$B$113</f>
        <v>Veterinary Science</v>
      </c>
      <c r="C16" s="129">
        <f t="shared" ref="C16:H16" si="10">ROUND(IF($C$31=0,"",C41/$C$31),2)</f>
        <v>0</v>
      </c>
      <c r="D16" s="129">
        <f t="shared" si="10"/>
        <v>0</v>
      </c>
      <c r="E16" s="129">
        <f t="shared" si="10"/>
        <v>0</v>
      </c>
      <c r="F16" s="129">
        <f t="shared" si="10"/>
        <v>0</v>
      </c>
      <c r="G16" s="129">
        <f t="shared" si="10"/>
        <v>21.71</v>
      </c>
      <c r="H16" s="129">
        <f t="shared" si="10"/>
        <v>21.71</v>
      </c>
    </row>
    <row r="17" spans="1:8">
      <c r="A17" s="127">
        <v>12</v>
      </c>
      <c r="B17" s="128" t="str">
        <f>$B$114</f>
        <v>Vocational Training</v>
      </c>
      <c r="C17" s="129">
        <f t="shared" ref="C17:H17" si="11">ROUND(IF($C$31=0,"",C42/$C$31),2)</f>
        <v>1.52</v>
      </c>
      <c r="D17" s="129">
        <f t="shared" si="11"/>
        <v>3.52</v>
      </c>
      <c r="E17" s="129">
        <f t="shared" si="11"/>
        <v>0</v>
      </c>
      <c r="F17" s="129">
        <f t="shared" si="11"/>
        <v>0</v>
      </c>
      <c r="G17" s="129">
        <f t="shared" si="11"/>
        <v>0</v>
      </c>
      <c r="H17" s="129">
        <f t="shared" si="11"/>
        <v>1.96</v>
      </c>
    </row>
    <row r="18" spans="1:8">
      <c r="A18" s="127">
        <v>13</v>
      </c>
      <c r="B18" s="128" t="str">
        <f>$B$115</f>
        <v>Physical Training</v>
      </c>
      <c r="C18" s="129">
        <f t="shared" ref="C18:H18" si="12">ROUND(IF($C$31=0,"",C43/$C$31),2)</f>
        <v>1.62</v>
      </c>
      <c r="D18" s="129">
        <f t="shared" si="12"/>
        <v>1.97</v>
      </c>
      <c r="E18" s="129">
        <f t="shared" si="12"/>
        <v>0</v>
      </c>
      <c r="F18" s="129">
        <f t="shared" si="12"/>
        <v>0</v>
      </c>
      <c r="G18" s="129">
        <f t="shared" si="12"/>
        <v>0</v>
      </c>
      <c r="H18" s="129">
        <f t="shared" si="12"/>
        <v>1.66</v>
      </c>
    </row>
    <row r="19" spans="1:8">
      <c r="A19" s="127">
        <v>14</v>
      </c>
      <c r="B19" s="128" t="str">
        <f>$B$116</f>
        <v>Health Services</v>
      </c>
      <c r="C19" s="129">
        <f t="shared" ref="C19:H19" si="13">ROUND(IF($C$31=0,"",C44/$C$31),2)</f>
        <v>0.96</v>
      </c>
      <c r="D19" s="129">
        <f t="shared" si="13"/>
        <v>1.61</v>
      </c>
      <c r="E19" s="129">
        <f t="shared" si="13"/>
        <v>2.62</v>
      </c>
      <c r="F19" s="129">
        <f t="shared" si="13"/>
        <v>9.1999999999999993</v>
      </c>
      <c r="G19" s="129">
        <f t="shared" si="13"/>
        <v>3.28</v>
      </c>
      <c r="H19" s="129">
        <f t="shared" si="13"/>
        <v>1.82</v>
      </c>
    </row>
    <row r="20" spans="1:8">
      <c r="A20" s="127">
        <v>15</v>
      </c>
      <c r="B20" s="128" t="str">
        <f>$B$117</f>
        <v>Pharmacy</v>
      </c>
      <c r="C20" s="129">
        <f t="shared" ref="C20:H20" si="14">ROUND(IF($C$31=0,"",C45/$C$31),2)</f>
        <v>11.64</v>
      </c>
      <c r="D20" s="129">
        <f t="shared" si="14"/>
        <v>4.7300000000000004</v>
      </c>
      <c r="E20" s="129">
        <f t="shared" si="14"/>
        <v>44.01</v>
      </c>
      <c r="F20" s="129">
        <f t="shared" si="14"/>
        <v>52.25</v>
      </c>
      <c r="G20" s="129">
        <f t="shared" si="14"/>
        <v>4.67</v>
      </c>
      <c r="H20" s="129">
        <f t="shared" si="14"/>
        <v>7.56</v>
      </c>
    </row>
    <row r="21" spans="1:8">
      <c r="A21" s="127">
        <v>16</v>
      </c>
      <c r="B21" s="128" t="str">
        <f>$B$118</f>
        <v>Business Administration</v>
      </c>
      <c r="C21" s="129">
        <f t="shared" ref="C21:H22" si="15">ROUND(IF($C$31=0,"",C46/$C$31),2)</f>
        <v>1.1000000000000001</v>
      </c>
      <c r="D21" s="129">
        <f t="shared" si="15"/>
        <v>1.87</v>
      </c>
      <c r="E21" s="129">
        <f t="shared" si="15"/>
        <v>3.16</v>
      </c>
      <c r="F21" s="129">
        <f t="shared" si="15"/>
        <v>38.06</v>
      </c>
      <c r="G21" s="129">
        <f t="shared" si="15"/>
        <v>0</v>
      </c>
      <c r="H21" s="129">
        <f t="shared" si="15"/>
        <v>2.19</v>
      </c>
    </row>
    <row r="22" spans="1:8">
      <c r="A22" s="127">
        <v>17</v>
      </c>
      <c r="B22" s="128" t="str">
        <f>$B$119</f>
        <v>Optometry</v>
      </c>
      <c r="C22" s="129">
        <f t="shared" ref="C22:H22" si="16">ROUND(IF($C$31=0,"",C47/$C$31),2)</f>
        <v>0</v>
      </c>
      <c r="D22" s="129">
        <f t="shared" si="16"/>
        <v>0</v>
      </c>
      <c r="E22" s="129">
        <f t="shared" si="15"/>
        <v>0</v>
      </c>
      <c r="F22" s="129">
        <f t="shared" si="15"/>
        <v>0</v>
      </c>
      <c r="G22" s="129">
        <f t="shared" si="15"/>
        <v>5.17</v>
      </c>
      <c r="H22" s="129">
        <f t="shared" si="16"/>
        <v>5.17</v>
      </c>
    </row>
    <row r="23" spans="1:8">
      <c r="A23" s="127">
        <v>18</v>
      </c>
      <c r="B23" s="128" t="str">
        <f>$B$120</f>
        <v>Teacher Ed-Practice Teaching</v>
      </c>
      <c r="C23" s="129">
        <f t="shared" ref="C23:H23" si="17">ROUND(IF($C$31=0,"",C48/$C$31),2)</f>
        <v>1.97</v>
      </c>
      <c r="D23" s="129">
        <f t="shared" si="17"/>
        <v>2.34</v>
      </c>
      <c r="E23" s="129">
        <f t="shared" si="17"/>
        <v>0</v>
      </c>
      <c r="F23" s="129">
        <f t="shared" si="17"/>
        <v>0</v>
      </c>
      <c r="G23" s="129">
        <f t="shared" si="17"/>
        <v>0</v>
      </c>
      <c r="H23" s="129">
        <f t="shared" si="17"/>
        <v>2.33</v>
      </c>
    </row>
    <row r="24" spans="1:8">
      <c r="A24" s="127">
        <v>19</v>
      </c>
      <c r="B24" s="128" t="str">
        <f>$B$121</f>
        <v>Technology</v>
      </c>
      <c r="C24" s="129">
        <f t="shared" ref="C24:H24" si="18">ROUND(IF($C$31=0,"",C49/$C$31),2)</f>
        <v>1.78</v>
      </c>
      <c r="D24" s="129">
        <f t="shared" si="18"/>
        <v>2.4</v>
      </c>
      <c r="E24" s="129">
        <f t="shared" si="18"/>
        <v>5.84</v>
      </c>
      <c r="F24" s="129">
        <f t="shared" si="18"/>
        <v>15.77</v>
      </c>
      <c r="G24" s="129">
        <f t="shared" si="18"/>
        <v>0</v>
      </c>
      <c r="H24" s="129">
        <f t="shared" si="18"/>
        <v>2.5</v>
      </c>
    </row>
    <row r="25" spans="1:8">
      <c r="A25" s="127">
        <v>20</v>
      </c>
      <c r="B25" s="128" t="str">
        <f>$B$122</f>
        <v>Nursing</v>
      </c>
      <c r="C25" s="129">
        <f t="shared" ref="C25:H25" si="19">ROUND(IF($C$31=0,"",C50/$C$31),2)</f>
        <v>1.55</v>
      </c>
      <c r="D25" s="129">
        <f t="shared" si="19"/>
        <v>2.08</v>
      </c>
      <c r="E25" s="129">
        <f t="shared" si="19"/>
        <v>2.72</v>
      </c>
      <c r="F25" s="129">
        <f t="shared" si="19"/>
        <v>9.17</v>
      </c>
      <c r="G25" s="129">
        <f t="shared" si="19"/>
        <v>0</v>
      </c>
      <c r="H25" s="129">
        <f t="shared" si="19"/>
        <v>2.3199999999999998</v>
      </c>
    </row>
    <row r="26" spans="1:8">
      <c r="A26" s="130"/>
      <c r="B26" s="131" t="str">
        <f>$B$123</f>
        <v>Totals</v>
      </c>
      <c r="C26" s="129">
        <f t="shared" ref="C26:H26" si="20">ROUND(IF($C$31=0,"",C51/$C$31),2)</f>
        <v>1.25</v>
      </c>
      <c r="D26" s="129">
        <f t="shared" si="20"/>
        <v>2.2799999999999998</v>
      </c>
      <c r="E26" s="129">
        <f t="shared" si="20"/>
        <v>4.2300000000000004</v>
      </c>
      <c r="F26" s="129">
        <f t="shared" si="20"/>
        <v>17.63</v>
      </c>
      <c r="G26" s="129">
        <f t="shared" si="20"/>
        <v>6.58</v>
      </c>
      <c r="H26" s="129">
        <f t="shared" si="20"/>
        <v>2.34</v>
      </c>
    </row>
    <row r="27" spans="1:8">
      <c r="A27" s="132" t="s">
        <v>722</v>
      </c>
      <c r="C27" s="133"/>
      <c r="D27" s="133"/>
      <c r="E27" s="133"/>
      <c r="F27" s="133"/>
      <c r="G27" s="133"/>
      <c r="H27" s="133"/>
    </row>
    <row r="28" spans="1:8">
      <c r="A28" s="132"/>
      <c r="C28" s="133"/>
      <c r="D28" s="133"/>
      <c r="E28" s="133"/>
      <c r="F28" s="133"/>
      <c r="G28" s="133"/>
      <c r="H28" s="133"/>
    </row>
    <row r="29" spans="1:8" ht="14.4" thickBot="1">
      <c r="A29" s="120" t="s">
        <v>222</v>
      </c>
      <c r="C29" s="121"/>
      <c r="D29" s="121"/>
      <c r="E29" s="121"/>
      <c r="F29" s="121"/>
      <c r="G29" s="121"/>
      <c r="H29" s="122"/>
    </row>
    <row r="30" spans="1:8" ht="28.2" thickBot="1">
      <c r="A30" s="123" t="s">
        <v>859</v>
      </c>
      <c r="B30" s="124" t="s">
        <v>31</v>
      </c>
      <c r="C30" s="125" t="s">
        <v>25</v>
      </c>
      <c r="D30" s="125" t="s">
        <v>26</v>
      </c>
      <c r="E30" s="125" t="s">
        <v>27</v>
      </c>
      <c r="F30" s="125" t="s">
        <v>28</v>
      </c>
      <c r="G30" s="125" t="s">
        <v>29</v>
      </c>
      <c r="H30" s="126" t="s">
        <v>1</v>
      </c>
    </row>
    <row r="31" spans="1:8">
      <c r="A31" s="127">
        <v>1</v>
      </c>
      <c r="B31" s="128" t="str">
        <f>$B$103</f>
        <v>Liberal Arts</v>
      </c>
      <c r="C31" s="134">
        <f t="shared" ref="C31:G40" si="21">IF(C79=0,0,C55/C79)</f>
        <v>264.97991391747405</v>
      </c>
      <c r="D31" s="134">
        <f t="shared" si="21"/>
        <v>488.55095286582252</v>
      </c>
      <c r="E31" s="134">
        <f t="shared" si="21"/>
        <v>1181.0939475182856</v>
      </c>
      <c r="F31" s="134">
        <f t="shared" si="21"/>
        <v>3903.8620007023742</v>
      </c>
      <c r="G31" s="135">
        <f t="shared" si="21"/>
        <v>0</v>
      </c>
      <c r="H31" s="136">
        <f t="shared" ref="H31:H40" si="22">IF(H79=0,0,H55/H79)</f>
        <v>430.56646482000508</v>
      </c>
    </row>
    <row r="32" spans="1:8">
      <c r="A32" s="127">
        <v>2</v>
      </c>
      <c r="B32" s="128" t="str">
        <f>$B$104</f>
        <v>Science</v>
      </c>
      <c r="C32" s="137">
        <f t="shared" si="21"/>
        <v>355.06552281685691</v>
      </c>
      <c r="D32" s="137">
        <f t="shared" si="21"/>
        <v>696.34103709521821</v>
      </c>
      <c r="E32" s="137">
        <f t="shared" si="21"/>
        <v>1854.9342425415009</v>
      </c>
      <c r="F32" s="137">
        <f t="shared" si="21"/>
        <v>5759.8223824030065</v>
      </c>
      <c r="G32" s="138">
        <f t="shared" si="21"/>
        <v>0</v>
      </c>
      <c r="H32" s="139">
        <f t="shared" si="22"/>
        <v>719.23674077926898</v>
      </c>
    </row>
    <row r="33" spans="1:8">
      <c r="A33" s="127">
        <v>3</v>
      </c>
      <c r="B33" s="128" t="str">
        <f>$B$105</f>
        <v>Fine Arts</v>
      </c>
      <c r="C33" s="137">
        <f t="shared" si="21"/>
        <v>363.89226171466498</v>
      </c>
      <c r="D33" s="137">
        <f t="shared" si="21"/>
        <v>705.74535011872661</v>
      </c>
      <c r="E33" s="137">
        <f t="shared" si="21"/>
        <v>1989.2661044418733</v>
      </c>
      <c r="F33" s="137">
        <f t="shared" si="21"/>
        <v>2677.4202774978294</v>
      </c>
      <c r="G33" s="138">
        <f t="shared" ref="G33:G40" si="23">IF(G81=0,0,G57/G81)</f>
        <v>0</v>
      </c>
      <c r="H33" s="139">
        <f t="shared" si="22"/>
        <v>563.72466556879624</v>
      </c>
    </row>
    <row r="34" spans="1:8">
      <c r="A34" s="127">
        <v>4</v>
      </c>
      <c r="B34" s="128" t="str">
        <f>$B$106</f>
        <v>Teacher Education</v>
      </c>
      <c r="C34" s="137">
        <f t="shared" si="21"/>
        <v>334.74175180149348</v>
      </c>
      <c r="D34" s="137">
        <f t="shared" si="21"/>
        <v>503.12453992096408</v>
      </c>
      <c r="E34" s="137">
        <f t="shared" si="21"/>
        <v>594.16919414971198</v>
      </c>
      <c r="F34" s="137">
        <f t="shared" si="21"/>
        <v>2071.1688463476585</v>
      </c>
      <c r="G34" s="138">
        <f t="shared" si="23"/>
        <v>0</v>
      </c>
      <c r="H34" s="139">
        <f t="shared" si="22"/>
        <v>640.85146765155207</v>
      </c>
    </row>
    <row r="35" spans="1:8">
      <c r="A35" s="127">
        <v>5</v>
      </c>
      <c r="B35" s="128" t="str">
        <f>$B$107</f>
        <v>Agriculture</v>
      </c>
      <c r="C35" s="137">
        <f t="shared" si="21"/>
        <v>391.23064509572498</v>
      </c>
      <c r="D35" s="137">
        <f t="shared" si="21"/>
        <v>601.73780976335581</v>
      </c>
      <c r="E35" s="137">
        <f t="shared" si="21"/>
        <v>2431.1250871731072</v>
      </c>
      <c r="F35" s="137">
        <f t="shared" si="21"/>
        <v>3835.3190909755322</v>
      </c>
      <c r="G35" s="138">
        <f t="shared" si="23"/>
        <v>0</v>
      </c>
      <c r="H35" s="139">
        <f t="shared" si="22"/>
        <v>762.88015601165853</v>
      </c>
    </row>
    <row r="36" spans="1:8">
      <c r="A36" s="127">
        <v>6</v>
      </c>
      <c r="B36" s="128" t="str">
        <f>$B$108</f>
        <v>Engineering</v>
      </c>
      <c r="C36" s="137">
        <f t="shared" si="21"/>
        <v>466.77935181007973</v>
      </c>
      <c r="D36" s="137">
        <f t="shared" si="21"/>
        <v>742.81394140079783</v>
      </c>
      <c r="E36" s="137">
        <f t="shared" si="21"/>
        <v>1829.9106104916302</v>
      </c>
      <c r="F36" s="137">
        <f t="shared" si="21"/>
        <v>4977.6940180379861</v>
      </c>
      <c r="G36" s="138">
        <f t="shared" si="23"/>
        <v>0</v>
      </c>
      <c r="H36" s="139">
        <f t="shared" si="22"/>
        <v>1094.248837719349</v>
      </c>
    </row>
    <row r="37" spans="1:8">
      <c r="A37" s="127">
        <v>7</v>
      </c>
      <c r="B37" s="128" t="str">
        <f>$B$109</f>
        <v>Home Economics</v>
      </c>
      <c r="C37" s="137">
        <f t="shared" si="21"/>
        <v>252.06406909960268</v>
      </c>
      <c r="D37" s="137">
        <f t="shared" si="21"/>
        <v>475.84222658549766</v>
      </c>
      <c r="E37" s="137">
        <f t="shared" si="21"/>
        <v>912.89788967581615</v>
      </c>
      <c r="F37" s="137">
        <f t="shared" si="21"/>
        <v>3721.1425266110709</v>
      </c>
      <c r="G37" s="138">
        <f t="shared" si="23"/>
        <v>0</v>
      </c>
      <c r="H37" s="139">
        <f t="shared" si="22"/>
        <v>430.30273892509598</v>
      </c>
    </row>
    <row r="38" spans="1:8">
      <c r="A38" s="127">
        <v>8</v>
      </c>
      <c r="B38" s="128" t="str">
        <f>$B$110</f>
        <v>Law</v>
      </c>
      <c r="C38" s="137">
        <f t="shared" si="21"/>
        <v>0</v>
      </c>
      <c r="D38" s="137">
        <f t="shared" si="21"/>
        <v>0</v>
      </c>
      <c r="E38" s="137">
        <f t="shared" si="21"/>
        <v>0</v>
      </c>
      <c r="F38" s="137">
        <f t="shared" si="21"/>
        <v>0</v>
      </c>
      <c r="G38" s="138">
        <f t="shared" si="23"/>
        <v>1456.163823796398</v>
      </c>
      <c r="H38" s="139">
        <f t="shared" si="22"/>
        <v>1456.1970769659154</v>
      </c>
    </row>
    <row r="39" spans="1:8">
      <c r="A39" s="127">
        <v>9</v>
      </c>
      <c r="B39" s="128" t="str">
        <f>$B$111</f>
        <v>Social Service</v>
      </c>
      <c r="C39" s="137">
        <f t="shared" si="21"/>
        <v>417.65592171019131</v>
      </c>
      <c r="D39" s="137">
        <f t="shared" si="21"/>
        <v>506.55781644145725</v>
      </c>
      <c r="E39" s="137">
        <f t="shared" si="21"/>
        <v>647.23960522787297</v>
      </c>
      <c r="F39" s="137">
        <f t="shared" si="21"/>
        <v>7703.5293708092522</v>
      </c>
      <c r="G39" s="138">
        <f t="shared" si="23"/>
        <v>0</v>
      </c>
      <c r="H39" s="139">
        <f t="shared" si="22"/>
        <v>616.94724818138377</v>
      </c>
    </row>
    <row r="40" spans="1:8">
      <c r="A40" s="127">
        <v>10</v>
      </c>
      <c r="B40" s="128" t="str">
        <f>$B$112</f>
        <v>Library Science</v>
      </c>
      <c r="C40" s="137">
        <f t="shared" si="21"/>
        <v>883.05870337903298</v>
      </c>
      <c r="D40" s="137">
        <f t="shared" si="21"/>
        <v>509.67831752295285</v>
      </c>
      <c r="E40" s="137">
        <f t="shared" si="21"/>
        <v>977.14594833452315</v>
      </c>
      <c r="F40" s="137">
        <f t="shared" si="21"/>
        <v>7016.8653565795066</v>
      </c>
      <c r="G40" s="138">
        <f t="shared" si="23"/>
        <v>0</v>
      </c>
      <c r="H40" s="139">
        <f t="shared" si="22"/>
        <v>1062.5873460470236</v>
      </c>
    </row>
    <row r="41" spans="1:8">
      <c r="A41" s="127">
        <v>11</v>
      </c>
      <c r="B41" s="128" t="str">
        <f>$B$113</f>
        <v>Veterinary Science</v>
      </c>
      <c r="C41" s="137">
        <f t="shared" ref="C41:H50" si="24">IF(C89=0,0,C65/C89)</f>
        <v>0</v>
      </c>
      <c r="D41" s="137">
        <f t="shared" si="24"/>
        <v>0</v>
      </c>
      <c r="E41" s="137">
        <f t="shared" si="24"/>
        <v>0</v>
      </c>
      <c r="F41" s="137">
        <f t="shared" si="24"/>
        <v>0</v>
      </c>
      <c r="G41" s="138">
        <f t="shared" si="24"/>
        <v>5752.3537754264589</v>
      </c>
      <c r="H41" s="139">
        <f t="shared" si="24"/>
        <v>5752.3608348446833</v>
      </c>
    </row>
    <row r="42" spans="1:8">
      <c r="A42" s="127">
        <v>12</v>
      </c>
      <c r="B42" s="128" t="str">
        <f>$B$114</f>
        <v>Vocational Training</v>
      </c>
      <c r="C42" s="137">
        <f t="shared" si="24"/>
        <v>402.52437634076557</v>
      </c>
      <c r="D42" s="137">
        <f t="shared" si="24"/>
        <v>931.62431718428957</v>
      </c>
      <c r="E42" s="137">
        <f t="shared" si="24"/>
        <v>0</v>
      </c>
      <c r="F42" s="137">
        <f t="shared" si="24"/>
        <v>0</v>
      </c>
      <c r="G42" s="138">
        <f t="shared" si="24"/>
        <v>0</v>
      </c>
      <c r="H42" s="139">
        <f t="shared" si="24"/>
        <v>518.27129105072152</v>
      </c>
    </row>
    <row r="43" spans="1:8">
      <c r="A43" s="127">
        <v>13</v>
      </c>
      <c r="B43" s="128" t="str">
        <f>$B$115</f>
        <v>Physical Training</v>
      </c>
      <c r="C43" s="137">
        <f t="shared" si="24"/>
        <v>429.82303487427475</v>
      </c>
      <c r="D43" s="137">
        <f t="shared" si="24"/>
        <v>523.16637812363547</v>
      </c>
      <c r="E43" s="137">
        <f t="shared" si="24"/>
        <v>0</v>
      </c>
      <c r="F43" s="137">
        <f t="shared" si="24"/>
        <v>0</v>
      </c>
      <c r="G43" s="138">
        <f t="shared" si="24"/>
        <v>0</v>
      </c>
      <c r="H43" s="139">
        <f t="shared" si="24"/>
        <v>438.80709472692126</v>
      </c>
    </row>
    <row r="44" spans="1:8">
      <c r="A44" s="127">
        <v>14</v>
      </c>
      <c r="B44" s="128" t="str">
        <f>$B$116</f>
        <v>Health Services</v>
      </c>
      <c r="C44" s="137">
        <f t="shared" si="24"/>
        <v>254.34084964423414</v>
      </c>
      <c r="D44" s="137">
        <f t="shared" si="24"/>
        <v>427.89687104991924</v>
      </c>
      <c r="E44" s="137">
        <f t="shared" si="24"/>
        <v>695.13441267448525</v>
      </c>
      <c r="F44" s="137">
        <f t="shared" si="24"/>
        <v>2438.9339694038958</v>
      </c>
      <c r="G44" s="138">
        <f t="shared" si="24"/>
        <v>870.30144756841412</v>
      </c>
      <c r="H44" s="139">
        <f t="shared" si="24"/>
        <v>482.52602955381502</v>
      </c>
    </row>
    <row r="45" spans="1:8">
      <c r="A45" s="127">
        <v>15</v>
      </c>
      <c r="B45" s="128" t="str">
        <f>$B$117</f>
        <v>Pharmacy</v>
      </c>
      <c r="C45" s="137">
        <f>IF(C93=0,0,C69/C93)</f>
        <v>3083.9083491333972</v>
      </c>
      <c r="D45" s="137">
        <f t="shared" si="24"/>
        <v>1252.2770041652805</v>
      </c>
      <c r="E45" s="137">
        <f t="shared" si="24"/>
        <v>11661.706300025759</v>
      </c>
      <c r="F45" s="137">
        <f t="shared" si="24"/>
        <v>13845.614554707625</v>
      </c>
      <c r="G45" s="138">
        <f t="shared" si="24"/>
        <v>1236.2441042924163</v>
      </c>
      <c r="H45" s="139">
        <f t="shared" si="24"/>
        <v>2003.2737249269321</v>
      </c>
    </row>
    <row r="46" spans="1:8">
      <c r="A46" s="127">
        <v>16</v>
      </c>
      <c r="B46" s="128" t="str">
        <f>$B$118</f>
        <v>Business Administration</v>
      </c>
      <c r="C46" s="137">
        <f t="shared" si="24"/>
        <v>292.50889338407615</v>
      </c>
      <c r="D46" s="137">
        <f t="shared" si="24"/>
        <v>494.28440659268188</v>
      </c>
      <c r="E46" s="137">
        <f t="shared" si="24"/>
        <v>838.10727627590541</v>
      </c>
      <c r="F46" s="137">
        <f t="shared" si="24"/>
        <v>10085.595066386639</v>
      </c>
      <c r="G46" s="138">
        <f t="shared" si="24"/>
        <v>0</v>
      </c>
      <c r="H46" s="139">
        <f t="shared" si="24"/>
        <v>580.3711155531721</v>
      </c>
    </row>
    <row r="47" spans="1:8">
      <c r="A47" s="127">
        <v>17</v>
      </c>
      <c r="B47" s="128" t="str">
        <f>$B$119</f>
        <v>Optometry</v>
      </c>
      <c r="C47" s="137">
        <f t="shared" si="24"/>
        <v>0</v>
      </c>
      <c r="D47" s="137">
        <f t="shared" si="24"/>
        <v>0</v>
      </c>
      <c r="E47" s="137">
        <f t="shared" si="24"/>
        <v>0</v>
      </c>
      <c r="F47" s="137">
        <f t="shared" si="24"/>
        <v>0</v>
      </c>
      <c r="G47" s="138">
        <f t="shared" si="24"/>
        <v>1369.9544344432136</v>
      </c>
      <c r="H47" s="139">
        <f t="shared" si="24"/>
        <v>1369.9544344432136</v>
      </c>
    </row>
    <row r="48" spans="1:8">
      <c r="A48" s="127">
        <v>18</v>
      </c>
      <c r="B48" s="128" t="str">
        <f>$B$120</f>
        <v>Teacher Ed-Practice Teaching</v>
      </c>
      <c r="C48" s="137">
        <f t="shared" si="24"/>
        <v>523.21930095587652</v>
      </c>
      <c r="D48" s="137">
        <f t="shared" si="24"/>
        <v>619.66486096076358</v>
      </c>
      <c r="E48" s="137">
        <f t="shared" si="24"/>
        <v>0</v>
      </c>
      <c r="F48" s="137">
        <f t="shared" si="24"/>
        <v>0</v>
      </c>
      <c r="G48" s="138">
        <f t="shared" si="24"/>
        <v>0</v>
      </c>
      <c r="H48" s="139">
        <f t="shared" si="24"/>
        <v>618.50633627526952</v>
      </c>
    </row>
    <row r="49" spans="1:8">
      <c r="A49" s="127">
        <v>19</v>
      </c>
      <c r="B49" s="128" t="str">
        <f>$B$121</f>
        <v>Technology</v>
      </c>
      <c r="C49" s="137">
        <f t="shared" si="24"/>
        <v>472.48096910191663</v>
      </c>
      <c r="D49" s="137">
        <f t="shared" si="24"/>
        <v>637.2671824103121</v>
      </c>
      <c r="E49" s="137">
        <f t="shared" si="24"/>
        <v>1547.4148120999316</v>
      </c>
      <c r="F49" s="137">
        <f t="shared" si="24"/>
        <v>4179.6211590301264</v>
      </c>
      <c r="G49" s="138">
        <f t="shared" si="24"/>
        <v>0</v>
      </c>
      <c r="H49" s="139">
        <f t="shared" si="24"/>
        <v>662.15401281367883</v>
      </c>
    </row>
    <row r="50" spans="1:8">
      <c r="A50" s="127">
        <v>20</v>
      </c>
      <c r="B50" s="128" t="str">
        <f>$B$122</f>
        <v>Nursing</v>
      </c>
      <c r="C50" s="137">
        <f t="shared" si="24"/>
        <v>410.22784073857935</v>
      </c>
      <c r="D50" s="137">
        <f t="shared" si="24"/>
        <v>551.3103028786486</v>
      </c>
      <c r="E50" s="137">
        <f t="shared" si="24"/>
        <v>720.86897188224634</v>
      </c>
      <c r="F50" s="137">
        <f t="shared" si="24"/>
        <v>2430.4492484672419</v>
      </c>
      <c r="G50" s="138">
        <f t="shared" si="24"/>
        <v>0</v>
      </c>
      <c r="H50" s="139">
        <f t="shared" si="24"/>
        <v>613.79744169626554</v>
      </c>
    </row>
    <row r="51" spans="1:8">
      <c r="A51" s="130"/>
      <c r="B51" s="131" t="str">
        <f>$B$123</f>
        <v>Totals</v>
      </c>
      <c r="C51" s="136">
        <f>IF(C123=0,0,C195/C123)</f>
        <v>331.44985478540519</v>
      </c>
      <c r="D51" s="136">
        <f>IF(D123=0,0,D195/D123)</f>
        <v>603.31059860959192</v>
      </c>
      <c r="E51" s="136">
        <f>IF(E123=0,0,E195/E123)</f>
        <v>1121.4824717584245</v>
      </c>
      <c r="F51" s="136">
        <f>IF(F123=0,0,F195/F123)</f>
        <v>4670.6080978006676</v>
      </c>
      <c r="G51" s="136">
        <f>IF(G123=0,0,G195/G123)</f>
        <v>1743.6571509653243</v>
      </c>
      <c r="H51" s="136">
        <f>IF(H99=0,0,H75/H99)</f>
        <v>620.16602520683989</v>
      </c>
    </row>
    <row r="53" spans="1:8" ht="14.4" thickBot="1">
      <c r="A53" s="120" t="str">
        <f>"All Expenditures Current 3-Year (FY "&amp;H1-2&amp;" - FY "&amp;H1&amp;")"</f>
        <v>All Expenditures Current 3-Year (FY 2020 - FY 2022)</v>
      </c>
      <c r="C53" s="121"/>
      <c r="D53" s="121"/>
      <c r="E53" s="121"/>
      <c r="F53" s="121"/>
      <c r="G53" s="121"/>
      <c r="H53" s="122"/>
    </row>
    <row r="54" spans="1:8" ht="28.2" thickBot="1">
      <c r="A54" s="123" t="s">
        <v>859</v>
      </c>
      <c r="B54" s="124" t="s">
        <v>31</v>
      </c>
      <c r="C54" s="125" t="s">
        <v>25</v>
      </c>
      <c r="D54" s="125" t="s">
        <v>26</v>
      </c>
      <c r="E54" s="125" t="s">
        <v>27</v>
      </c>
      <c r="F54" s="125" t="s">
        <v>28</v>
      </c>
      <c r="G54" s="125" t="s">
        <v>29</v>
      </c>
      <c r="H54" s="126" t="s">
        <v>1</v>
      </c>
    </row>
    <row r="55" spans="1:8">
      <c r="A55" s="127">
        <v>1</v>
      </c>
      <c r="B55" s="128" t="str">
        <f>$B$103</f>
        <v>Liberal Arts</v>
      </c>
      <c r="C55" s="136">
        <f t="shared" ref="C55:G64" si="25">C175+C199+C223</f>
        <v>3030876933.9077525</v>
      </c>
      <c r="D55" s="136">
        <f t="shared" si="25"/>
        <v>2378058741.4960132</v>
      </c>
      <c r="E55" s="136">
        <f t="shared" si="25"/>
        <v>1071971343.0709105</v>
      </c>
      <c r="F55" s="136">
        <f t="shared" si="25"/>
        <v>1045536224.8901106</v>
      </c>
      <c r="G55" s="136">
        <f t="shared" si="25"/>
        <v>351121.11332684325</v>
      </c>
      <c r="H55" s="136">
        <f>SUM(C55:G55)</f>
        <v>7526794364.4781141</v>
      </c>
    </row>
    <row r="56" spans="1:8">
      <c r="A56" s="127">
        <v>2</v>
      </c>
      <c r="B56" s="128" t="str">
        <f>$B$104</f>
        <v>Science</v>
      </c>
      <c r="C56" s="139">
        <f t="shared" si="25"/>
        <v>1674036055.61815</v>
      </c>
      <c r="D56" s="139">
        <f t="shared" si="25"/>
        <v>1674861613.0298088</v>
      </c>
      <c r="E56" s="139">
        <f t="shared" si="25"/>
        <v>820476758.63139009</v>
      </c>
      <c r="F56" s="139">
        <f t="shared" si="25"/>
        <v>1450864699.193023</v>
      </c>
      <c r="G56" s="139">
        <f t="shared" si="25"/>
        <v>0</v>
      </c>
      <c r="H56" s="139">
        <f t="shared" ref="H56:H75" si="26">SUM(C56:G56)</f>
        <v>5620239126.4723721</v>
      </c>
    </row>
    <row r="57" spans="1:8">
      <c r="A57" s="127">
        <v>3</v>
      </c>
      <c r="B57" s="128" t="str">
        <f>$B$105</f>
        <v>Fine Arts</v>
      </c>
      <c r="C57" s="139">
        <f t="shared" si="25"/>
        <v>572049552.18330479</v>
      </c>
      <c r="D57" s="139">
        <f t="shared" si="25"/>
        <v>482716410.31955671</v>
      </c>
      <c r="E57" s="139">
        <f t="shared" si="25"/>
        <v>203917738.77821511</v>
      </c>
      <c r="F57" s="139">
        <f t="shared" si="25"/>
        <v>89773901.904502213</v>
      </c>
      <c r="G57" s="139">
        <f t="shared" si="25"/>
        <v>0</v>
      </c>
      <c r="H57" s="139">
        <f t="shared" si="26"/>
        <v>1348457603.1855788</v>
      </c>
    </row>
    <row r="58" spans="1:8">
      <c r="A58" s="127">
        <v>4</v>
      </c>
      <c r="B58" s="128" t="str">
        <f>$B$106</f>
        <v>Teacher Education</v>
      </c>
      <c r="C58" s="139">
        <f t="shared" si="25"/>
        <v>82372580.799807906</v>
      </c>
      <c r="D58" s="139">
        <f t="shared" si="25"/>
        <v>479049024.43666613</v>
      </c>
      <c r="E58" s="139">
        <f t="shared" si="25"/>
        <v>497544627.37713337</v>
      </c>
      <c r="F58" s="139">
        <f t="shared" si="25"/>
        <v>355574125.2032733</v>
      </c>
      <c r="G58" s="139">
        <f t="shared" si="25"/>
        <v>0</v>
      </c>
      <c r="H58" s="139">
        <f t="shared" si="26"/>
        <v>1414540357.8168807</v>
      </c>
    </row>
    <row r="59" spans="1:8">
      <c r="A59" s="127">
        <v>5</v>
      </c>
      <c r="B59" s="128" t="str">
        <f>$B$107</f>
        <v>Agriculture</v>
      </c>
      <c r="C59" s="139">
        <f t="shared" si="25"/>
        <v>109307494.85587499</v>
      </c>
      <c r="D59" s="139">
        <f t="shared" si="25"/>
        <v>208349911.41713268</v>
      </c>
      <c r="E59" s="139">
        <f t="shared" si="25"/>
        <v>123761284.81272137</v>
      </c>
      <c r="F59" s="139">
        <f t="shared" si="25"/>
        <v>93255783.697070062</v>
      </c>
      <c r="G59" s="139">
        <f t="shared" si="25"/>
        <v>0</v>
      </c>
      <c r="H59" s="139">
        <f t="shared" si="26"/>
        <v>534674474.78279907</v>
      </c>
    </row>
    <row r="60" spans="1:8">
      <c r="A60" s="127">
        <v>6</v>
      </c>
      <c r="B60" s="128" t="str">
        <f>$B$108</f>
        <v>Engineering</v>
      </c>
      <c r="C60" s="139">
        <f t="shared" si="25"/>
        <v>716514977.78882909</v>
      </c>
      <c r="D60" s="139">
        <f t="shared" si="25"/>
        <v>1719948347.4848528</v>
      </c>
      <c r="E60" s="139">
        <f t="shared" si="25"/>
        <v>1321496481.0703828</v>
      </c>
      <c r="F60" s="139">
        <f t="shared" si="25"/>
        <v>1596625222.4497924</v>
      </c>
      <c r="G60" s="139">
        <f t="shared" si="25"/>
        <v>0</v>
      </c>
      <c r="H60" s="139">
        <f t="shared" si="26"/>
        <v>5354585028.7938576</v>
      </c>
    </row>
    <row r="61" spans="1:8">
      <c r="A61" s="127">
        <v>7</v>
      </c>
      <c r="B61" s="128" t="str">
        <f>$B$109</f>
        <v>Home Economics</v>
      </c>
      <c r="C61" s="139">
        <f t="shared" si="25"/>
        <v>63182193.033095278</v>
      </c>
      <c r="D61" s="139">
        <f t="shared" si="25"/>
        <v>100899013.25186868</v>
      </c>
      <c r="E61" s="139">
        <f t="shared" si="25"/>
        <v>30838603.611138746</v>
      </c>
      <c r="F61" s="139">
        <f t="shared" si="25"/>
        <v>21165858.691363771</v>
      </c>
      <c r="G61" s="139">
        <f t="shared" si="25"/>
        <v>0</v>
      </c>
      <c r="H61" s="139">
        <f t="shared" si="26"/>
        <v>216085668.58746651</v>
      </c>
    </row>
    <row r="62" spans="1:8">
      <c r="A62" s="127">
        <v>8</v>
      </c>
      <c r="B62" s="128" t="str">
        <f>$B$110</f>
        <v>Law</v>
      </c>
      <c r="C62" s="139">
        <f t="shared" si="25"/>
        <v>0</v>
      </c>
      <c r="D62" s="139">
        <f t="shared" si="25"/>
        <v>10643.897295366385</v>
      </c>
      <c r="E62" s="139">
        <f t="shared" si="25"/>
        <v>0</v>
      </c>
      <c r="F62" s="139">
        <f t="shared" si="25"/>
        <v>0</v>
      </c>
      <c r="G62" s="139">
        <f t="shared" si="25"/>
        <v>466098673.01837051</v>
      </c>
      <c r="H62" s="139">
        <f t="shared" si="26"/>
        <v>466109316.91566586</v>
      </c>
    </row>
    <row r="63" spans="1:8">
      <c r="A63" s="127">
        <v>9</v>
      </c>
      <c r="B63" s="128" t="str">
        <f>$B$111</f>
        <v>Social Service</v>
      </c>
      <c r="C63" s="139">
        <f t="shared" si="25"/>
        <v>26499850.576589927</v>
      </c>
      <c r="D63" s="139">
        <f t="shared" si="25"/>
        <v>103950729.51195145</v>
      </c>
      <c r="E63" s="139">
        <f t="shared" si="25"/>
        <v>171241476.8343488</v>
      </c>
      <c r="F63" s="139">
        <f t="shared" si="25"/>
        <v>29658588.077615622</v>
      </c>
      <c r="G63" s="139">
        <f t="shared" si="25"/>
        <v>0</v>
      </c>
      <c r="H63" s="139">
        <f t="shared" si="26"/>
        <v>331350645.00050581</v>
      </c>
    </row>
    <row r="64" spans="1:8">
      <c r="A64" s="127">
        <v>10</v>
      </c>
      <c r="B64" s="128" t="str">
        <f>$B$112</f>
        <v>Library Science</v>
      </c>
      <c r="C64" s="139">
        <f t="shared" si="25"/>
        <v>4437369.9844796406</v>
      </c>
      <c r="D64" s="139">
        <f t="shared" si="25"/>
        <v>2777237.1521825702</v>
      </c>
      <c r="E64" s="139">
        <f t="shared" si="25"/>
        <v>56621699.122192279</v>
      </c>
      <c r="F64" s="139">
        <f t="shared" si="25"/>
        <v>10448112.515946886</v>
      </c>
      <c r="G64" s="139">
        <f t="shared" si="25"/>
        <v>0</v>
      </c>
      <c r="H64" s="139">
        <f t="shared" si="26"/>
        <v>74284418.774801373</v>
      </c>
    </row>
    <row r="65" spans="1:8">
      <c r="A65" s="127">
        <v>11</v>
      </c>
      <c r="B65" s="128" t="str">
        <f>$B$113</f>
        <v>Veterinary Science</v>
      </c>
      <c r="C65" s="139">
        <f t="shared" ref="C65:G74" si="27">C185+C209+C233</f>
        <v>0</v>
      </c>
      <c r="D65" s="139">
        <f t="shared" si="27"/>
        <v>0</v>
      </c>
      <c r="E65" s="139">
        <f t="shared" si="27"/>
        <v>326.10276545434357</v>
      </c>
      <c r="F65" s="139">
        <f t="shared" si="27"/>
        <v>0</v>
      </c>
      <c r="G65" s="139">
        <f t="shared" si="27"/>
        <v>265724230.30204985</v>
      </c>
      <c r="H65" s="139">
        <f t="shared" si="26"/>
        <v>265724556.40481529</v>
      </c>
    </row>
    <row r="66" spans="1:8">
      <c r="A66" s="127">
        <v>12</v>
      </c>
      <c r="B66" s="128" t="str">
        <f>$B$114</f>
        <v>Vocational Training</v>
      </c>
      <c r="C66" s="139">
        <f t="shared" si="27"/>
        <v>16499474.186207982</v>
      </c>
      <c r="D66" s="139">
        <f t="shared" si="27"/>
        <v>10693183.912641276</v>
      </c>
      <c r="E66" s="139">
        <f t="shared" si="27"/>
        <v>0</v>
      </c>
      <c r="F66" s="139">
        <f t="shared" si="27"/>
        <v>0</v>
      </c>
      <c r="G66" s="139">
        <f t="shared" si="27"/>
        <v>0</v>
      </c>
      <c r="H66" s="139">
        <f t="shared" si="26"/>
        <v>27192658.098849259</v>
      </c>
    </row>
    <row r="67" spans="1:8">
      <c r="A67" s="127">
        <v>13</v>
      </c>
      <c r="B67" s="128" t="str">
        <f>$B$115</f>
        <v>Physical Training</v>
      </c>
      <c r="C67" s="139">
        <f t="shared" si="27"/>
        <v>13964520.580030313</v>
      </c>
      <c r="D67" s="139">
        <f t="shared" si="27"/>
        <v>1810155.6683077789</v>
      </c>
      <c r="E67" s="139">
        <f t="shared" si="27"/>
        <v>0</v>
      </c>
      <c r="F67" s="139">
        <f t="shared" si="27"/>
        <v>0</v>
      </c>
      <c r="G67" s="139">
        <f t="shared" si="27"/>
        <v>0</v>
      </c>
      <c r="H67" s="139">
        <f t="shared" si="26"/>
        <v>15774676.248338092</v>
      </c>
    </row>
    <row r="68" spans="1:8">
      <c r="A68" s="127">
        <v>14</v>
      </c>
      <c r="B68" s="128" t="str">
        <f>$B$116</f>
        <v>Health Services</v>
      </c>
      <c r="C68" s="139">
        <f t="shared" si="27"/>
        <v>126837991.15799806</v>
      </c>
      <c r="D68" s="139">
        <f t="shared" si="27"/>
        <v>362282000.96363539</v>
      </c>
      <c r="E68" s="139">
        <f t="shared" si="27"/>
        <v>232579809.62866098</v>
      </c>
      <c r="F68" s="139">
        <f t="shared" si="27"/>
        <v>76714229.073630124</v>
      </c>
      <c r="G68" s="139">
        <f t="shared" si="27"/>
        <v>61438060.389644638</v>
      </c>
      <c r="H68" s="139">
        <f t="shared" si="26"/>
        <v>859852091.21356916</v>
      </c>
    </row>
    <row r="69" spans="1:8">
      <c r="A69" s="127">
        <v>15</v>
      </c>
      <c r="B69" s="128" t="str">
        <f>$B$117</f>
        <v>Pharmacy</v>
      </c>
      <c r="C69" s="139">
        <f>C189+C213+C237</f>
        <v>724718.46204634837</v>
      </c>
      <c r="D69" s="139">
        <f t="shared" si="27"/>
        <v>3591530.4479460241</v>
      </c>
      <c r="E69" s="139">
        <f t="shared" si="27"/>
        <v>45439838.598050371</v>
      </c>
      <c r="F69" s="139">
        <f t="shared" si="27"/>
        <v>102111407.34096873</v>
      </c>
      <c r="G69" s="139">
        <f t="shared" si="27"/>
        <v>198357839.02192679</v>
      </c>
      <c r="H69" s="139">
        <f t="shared" si="26"/>
        <v>350225333.8709383</v>
      </c>
    </row>
    <row r="70" spans="1:8">
      <c r="A70" s="127">
        <v>16</v>
      </c>
      <c r="B70" s="128" t="str">
        <f>$B$118</f>
        <v>Business Administration</v>
      </c>
      <c r="C70" s="139">
        <f t="shared" si="27"/>
        <v>409496737.15995401</v>
      </c>
      <c r="D70" s="139">
        <f t="shared" si="27"/>
        <v>1941299144.9860439</v>
      </c>
      <c r="E70" s="139">
        <f t="shared" si="27"/>
        <v>1109615858.0028644</v>
      </c>
      <c r="F70" s="139">
        <f t="shared" si="27"/>
        <v>424280813.25275314</v>
      </c>
      <c r="G70" s="139">
        <f t="shared" si="27"/>
        <v>0</v>
      </c>
      <c r="H70" s="139">
        <f t="shared" si="26"/>
        <v>3884692553.4016156</v>
      </c>
    </row>
    <row r="71" spans="1:8">
      <c r="A71" s="127">
        <v>17</v>
      </c>
      <c r="B71" s="128" t="str">
        <f>$B$119</f>
        <v>Optometry</v>
      </c>
      <c r="C71" s="139">
        <f t="shared" si="27"/>
        <v>0</v>
      </c>
      <c r="D71" s="139">
        <f t="shared" si="27"/>
        <v>0</v>
      </c>
      <c r="E71" s="139">
        <f t="shared" si="27"/>
        <v>0</v>
      </c>
      <c r="F71" s="139">
        <f t="shared" si="27"/>
        <v>0</v>
      </c>
      <c r="G71" s="139">
        <f t="shared" si="27"/>
        <v>64524853.862275362</v>
      </c>
      <c r="H71" s="139">
        <f t="shared" si="26"/>
        <v>64524853.862275362</v>
      </c>
    </row>
    <row r="72" spans="1:8">
      <c r="A72" s="127">
        <v>18</v>
      </c>
      <c r="B72" s="128" t="str">
        <f>$B$120</f>
        <v>Teacher Ed-Practice Teaching</v>
      </c>
      <c r="C72" s="139">
        <f t="shared" si="27"/>
        <v>841859.85523800529</v>
      </c>
      <c r="D72" s="139">
        <f t="shared" si="27"/>
        <v>82005208.369825527</v>
      </c>
      <c r="E72" s="139">
        <f t="shared" si="27"/>
        <v>0</v>
      </c>
      <c r="F72" s="139">
        <f t="shared" si="27"/>
        <v>0</v>
      </c>
      <c r="G72" s="139">
        <f t="shared" si="27"/>
        <v>0</v>
      </c>
      <c r="H72" s="139">
        <f t="shared" si="26"/>
        <v>82847068.225063533</v>
      </c>
    </row>
    <row r="73" spans="1:8">
      <c r="A73" s="127">
        <v>19</v>
      </c>
      <c r="B73" s="128" t="str">
        <f>$B$121</f>
        <v>Technology</v>
      </c>
      <c r="C73" s="139">
        <f t="shared" si="27"/>
        <v>98601108.479940772</v>
      </c>
      <c r="D73" s="139">
        <f t="shared" si="27"/>
        <v>238623421.91917655</v>
      </c>
      <c r="E73" s="139">
        <f t="shared" si="27"/>
        <v>78192417.870221645</v>
      </c>
      <c r="F73" s="139">
        <f t="shared" si="27"/>
        <v>4952851.0734506994</v>
      </c>
      <c r="G73" s="139">
        <f t="shared" si="27"/>
        <v>0</v>
      </c>
      <c r="H73" s="139">
        <f t="shared" si="26"/>
        <v>420369799.34278965</v>
      </c>
    </row>
    <row r="74" spans="1:8">
      <c r="A74" s="127">
        <v>20</v>
      </c>
      <c r="B74" s="128" t="str">
        <f>$B$122</f>
        <v>Nursing</v>
      </c>
      <c r="C74" s="139">
        <f t="shared" si="27"/>
        <v>36342904.86671222</v>
      </c>
      <c r="D74" s="139">
        <f t="shared" si="27"/>
        <v>533698088.81185699</v>
      </c>
      <c r="E74" s="139">
        <f t="shared" si="27"/>
        <v>223877393.1215817</v>
      </c>
      <c r="F74" s="139">
        <f t="shared" si="27"/>
        <v>60569225.72105214</v>
      </c>
      <c r="G74" s="139">
        <f t="shared" si="27"/>
        <v>0</v>
      </c>
      <c r="H74" s="139">
        <f t="shared" si="26"/>
        <v>854487612.52120304</v>
      </c>
    </row>
    <row r="75" spans="1:8">
      <c r="A75" s="130"/>
      <c r="B75" s="131" t="str">
        <f>$B$123</f>
        <v>Totals</v>
      </c>
      <c r="C75" s="136">
        <f>SUM(C55:C74)</f>
        <v>6982586323.4960117</v>
      </c>
      <c r="D75" s="136">
        <f>SUM(D55:D74)</f>
        <v>10324624407.076761</v>
      </c>
      <c r="E75" s="136">
        <f>SUM(E55:E74)</f>
        <v>5987575656.6325779</v>
      </c>
      <c r="F75" s="136">
        <f>SUM(F55:F74)</f>
        <v>5361531043.0845547</v>
      </c>
      <c r="G75" s="136">
        <f>SUM(G55:G74)</f>
        <v>1056494777.7075939</v>
      </c>
      <c r="H75" s="136">
        <f t="shared" si="26"/>
        <v>29712812207.997505</v>
      </c>
    </row>
    <row r="76" spans="1:8">
      <c r="H76" s="140"/>
    </row>
    <row r="77" spans="1:8" ht="14.4" thickBot="1">
      <c r="A77" s="117" t="str">
        <f>"Semester Credit Hours  3-Years (FY "&amp;H1-2&amp;" - FY "&amp;H1&amp;")"</f>
        <v>Semester Credit Hours  3-Years (FY 2020 - FY 2022)</v>
      </c>
    </row>
    <row r="78" spans="1:8" ht="28.2" thickBot="1">
      <c r="A78" s="123" t="s">
        <v>859</v>
      </c>
      <c r="B78" s="124" t="s">
        <v>31</v>
      </c>
      <c r="C78" s="125" t="s">
        <v>25</v>
      </c>
      <c r="D78" s="125" t="s">
        <v>26</v>
      </c>
      <c r="E78" s="125" t="s">
        <v>27</v>
      </c>
      <c r="F78" s="125" t="s">
        <v>28</v>
      </c>
      <c r="G78" s="125" t="s">
        <v>29</v>
      </c>
      <c r="H78" s="126" t="s">
        <v>30</v>
      </c>
    </row>
    <row r="79" spans="1:8">
      <c r="A79" s="127">
        <v>1</v>
      </c>
      <c r="B79" s="128" t="s">
        <v>42</v>
      </c>
      <c r="C79" s="141">
        <f>C103+C127+C151</f>
        <v>11438138.42</v>
      </c>
      <c r="D79" s="141">
        <f t="shared" ref="C79:G88" si="28">D103+D127+D151</f>
        <v>4867575.6899999995</v>
      </c>
      <c r="E79" s="141">
        <f t="shared" si="28"/>
        <v>907608.87</v>
      </c>
      <c r="F79" s="141">
        <f t="shared" si="28"/>
        <v>267821</v>
      </c>
      <c r="G79" s="141">
        <f t="shared" si="28"/>
        <v>0</v>
      </c>
      <c r="H79" s="142">
        <f>SUM(C79:G79)</f>
        <v>17481143.98</v>
      </c>
    </row>
    <row r="80" spans="1:8">
      <c r="A80" s="127">
        <v>2</v>
      </c>
      <c r="B80" s="130" t="s">
        <v>43</v>
      </c>
      <c r="C80" s="141">
        <f t="shared" si="28"/>
        <v>4714724.3199999994</v>
      </c>
      <c r="D80" s="141">
        <f t="shared" si="28"/>
        <v>2405231.81</v>
      </c>
      <c r="E80" s="141">
        <f t="shared" si="28"/>
        <v>442321.20999999996</v>
      </c>
      <c r="F80" s="141">
        <f t="shared" si="28"/>
        <v>251894</v>
      </c>
      <c r="G80" s="141">
        <f t="shared" si="28"/>
        <v>0</v>
      </c>
      <c r="H80" s="142">
        <f t="shared" ref="H80:H99" si="29">SUM(C80:G80)</f>
        <v>7814171.3399999989</v>
      </c>
    </row>
    <row r="81" spans="1:8">
      <c r="A81" s="127">
        <v>3</v>
      </c>
      <c r="B81" s="130" t="s">
        <v>44</v>
      </c>
      <c r="C81" s="141">
        <f t="shared" si="28"/>
        <v>1572030</v>
      </c>
      <c r="D81" s="141">
        <f t="shared" si="28"/>
        <v>683981</v>
      </c>
      <c r="E81" s="141">
        <f t="shared" si="28"/>
        <v>102509.03</v>
      </c>
      <c r="F81" s="141">
        <f t="shared" si="28"/>
        <v>33530</v>
      </c>
      <c r="G81" s="141">
        <f t="shared" si="28"/>
        <v>0</v>
      </c>
      <c r="H81" s="142">
        <f t="shared" si="29"/>
        <v>2392050.0299999998</v>
      </c>
    </row>
    <row r="82" spans="1:8">
      <c r="A82" s="127">
        <v>4</v>
      </c>
      <c r="B82" s="130" t="s">
        <v>45</v>
      </c>
      <c r="C82" s="141">
        <f t="shared" si="28"/>
        <v>246078</v>
      </c>
      <c r="D82" s="141">
        <f t="shared" si="28"/>
        <v>952148</v>
      </c>
      <c r="E82" s="141">
        <f t="shared" si="28"/>
        <v>837378.7</v>
      </c>
      <c r="F82" s="141">
        <f t="shared" si="28"/>
        <v>171678</v>
      </c>
      <c r="G82" s="141">
        <f t="shared" si="28"/>
        <v>0</v>
      </c>
      <c r="H82" s="142">
        <f t="shared" si="29"/>
        <v>2207282.7000000002</v>
      </c>
    </row>
    <row r="83" spans="1:8">
      <c r="A83" s="127">
        <v>5</v>
      </c>
      <c r="B83" s="130" t="s">
        <v>46</v>
      </c>
      <c r="C83" s="141">
        <f t="shared" si="28"/>
        <v>279394</v>
      </c>
      <c r="D83" s="141">
        <f t="shared" si="28"/>
        <v>346247</v>
      </c>
      <c r="E83" s="141">
        <f t="shared" si="28"/>
        <v>50907</v>
      </c>
      <c r="F83" s="141">
        <f t="shared" si="28"/>
        <v>24315</v>
      </c>
      <c r="G83" s="141">
        <f t="shared" si="28"/>
        <v>0</v>
      </c>
      <c r="H83" s="142">
        <f t="shared" si="29"/>
        <v>700863</v>
      </c>
    </row>
    <row r="84" spans="1:8">
      <c r="A84" s="127">
        <v>6</v>
      </c>
      <c r="B84" s="130" t="s">
        <v>47</v>
      </c>
      <c r="C84" s="141">
        <f t="shared" si="28"/>
        <v>1535018.58</v>
      </c>
      <c r="D84" s="141">
        <f t="shared" si="28"/>
        <v>2315449.7400000002</v>
      </c>
      <c r="E84" s="141">
        <f t="shared" si="28"/>
        <v>722164.5</v>
      </c>
      <c r="F84" s="141">
        <f t="shared" si="28"/>
        <v>320756</v>
      </c>
      <c r="G84" s="141">
        <f t="shared" si="28"/>
        <v>0</v>
      </c>
      <c r="H84" s="142">
        <f t="shared" si="29"/>
        <v>4893388.82</v>
      </c>
    </row>
    <row r="85" spans="1:8">
      <c r="A85" s="127">
        <v>7</v>
      </c>
      <c r="B85" s="130" t="s">
        <v>48</v>
      </c>
      <c r="C85" s="141">
        <f t="shared" si="28"/>
        <v>250659.26</v>
      </c>
      <c r="D85" s="141">
        <f t="shared" si="28"/>
        <v>212043</v>
      </c>
      <c r="E85" s="141">
        <f t="shared" si="28"/>
        <v>33781</v>
      </c>
      <c r="F85" s="141">
        <f t="shared" si="28"/>
        <v>5688</v>
      </c>
      <c r="G85" s="141">
        <f t="shared" si="28"/>
        <v>0</v>
      </c>
      <c r="H85" s="142">
        <f t="shared" si="29"/>
        <v>502171.26</v>
      </c>
    </row>
    <row r="86" spans="1:8">
      <c r="A86" s="127">
        <v>8</v>
      </c>
      <c r="B86" s="130" t="s">
        <v>49</v>
      </c>
      <c r="C86" s="141">
        <f t="shared" si="28"/>
        <v>0</v>
      </c>
      <c r="D86" s="141">
        <f t="shared" si="28"/>
        <v>0</v>
      </c>
      <c r="E86" s="141">
        <f t="shared" si="28"/>
        <v>0</v>
      </c>
      <c r="F86" s="141">
        <f t="shared" si="28"/>
        <v>0</v>
      </c>
      <c r="G86" s="141">
        <f t="shared" si="28"/>
        <v>320086.7</v>
      </c>
      <c r="H86" s="142">
        <f t="shared" si="29"/>
        <v>320086.7</v>
      </c>
    </row>
    <row r="87" spans="1:8">
      <c r="A87" s="127">
        <v>9</v>
      </c>
      <c r="B87" s="130" t="s">
        <v>50</v>
      </c>
      <c r="C87" s="141">
        <f t="shared" si="28"/>
        <v>63449</v>
      </c>
      <c r="D87" s="141">
        <f t="shared" si="28"/>
        <v>205210</v>
      </c>
      <c r="E87" s="141">
        <f t="shared" si="28"/>
        <v>264572</v>
      </c>
      <c r="F87" s="141">
        <f t="shared" si="28"/>
        <v>3850</v>
      </c>
      <c r="G87" s="141">
        <f t="shared" si="28"/>
        <v>0</v>
      </c>
      <c r="H87" s="142">
        <f t="shared" si="29"/>
        <v>537081</v>
      </c>
    </row>
    <row r="88" spans="1:8">
      <c r="A88" s="127">
        <v>10</v>
      </c>
      <c r="B88" s="130" t="s">
        <v>51</v>
      </c>
      <c r="C88" s="141">
        <f t="shared" si="28"/>
        <v>5025</v>
      </c>
      <c r="D88" s="141">
        <f t="shared" si="28"/>
        <v>5449</v>
      </c>
      <c r="E88" s="141">
        <f t="shared" si="28"/>
        <v>57946</v>
      </c>
      <c r="F88" s="141">
        <f t="shared" si="28"/>
        <v>1489</v>
      </c>
      <c r="G88" s="141">
        <f t="shared" si="28"/>
        <v>0</v>
      </c>
      <c r="H88" s="142">
        <f t="shared" si="29"/>
        <v>69909</v>
      </c>
    </row>
    <row r="89" spans="1:8">
      <c r="A89" s="127">
        <v>11</v>
      </c>
      <c r="B89" s="130" t="s">
        <v>52</v>
      </c>
      <c r="C89" s="141">
        <f t="shared" ref="C89:G98" si="30">C113+C137+C161</f>
        <v>0</v>
      </c>
      <c r="D89" s="141">
        <f t="shared" si="30"/>
        <v>0</v>
      </c>
      <c r="E89" s="141">
        <f t="shared" si="30"/>
        <v>0</v>
      </c>
      <c r="F89" s="141">
        <f t="shared" si="30"/>
        <v>0</v>
      </c>
      <c r="G89" s="141">
        <f t="shared" si="30"/>
        <v>46194</v>
      </c>
      <c r="H89" s="142">
        <f t="shared" si="29"/>
        <v>46194</v>
      </c>
    </row>
    <row r="90" spans="1:8">
      <c r="A90" s="127">
        <v>12</v>
      </c>
      <c r="B90" s="130" t="s">
        <v>53</v>
      </c>
      <c r="C90" s="141">
        <f t="shared" si="30"/>
        <v>40990</v>
      </c>
      <c r="D90" s="141">
        <f t="shared" si="30"/>
        <v>11478</v>
      </c>
      <c r="E90" s="141">
        <f t="shared" si="30"/>
        <v>0</v>
      </c>
      <c r="F90" s="141">
        <f t="shared" si="30"/>
        <v>0</v>
      </c>
      <c r="G90" s="141">
        <f t="shared" si="30"/>
        <v>0</v>
      </c>
      <c r="H90" s="142">
        <f t="shared" si="29"/>
        <v>52468</v>
      </c>
    </row>
    <row r="91" spans="1:8">
      <c r="A91" s="127">
        <v>13</v>
      </c>
      <c r="B91" s="130" t="s">
        <v>54</v>
      </c>
      <c r="C91" s="141">
        <f t="shared" si="30"/>
        <v>32489</v>
      </c>
      <c r="D91" s="141">
        <f t="shared" si="30"/>
        <v>3460</v>
      </c>
      <c r="E91" s="141">
        <f t="shared" si="30"/>
        <v>0</v>
      </c>
      <c r="F91" s="141">
        <f t="shared" si="30"/>
        <v>0</v>
      </c>
      <c r="G91" s="141">
        <f t="shared" si="30"/>
        <v>0</v>
      </c>
      <c r="H91" s="142">
        <f t="shared" si="29"/>
        <v>35949</v>
      </c>
    </row>
    <row r="92" spans="1:8">
      <c r="A92" s="127">
        <v>14</v>
      </c>
      <c r="B92" s="130" t="s">
        <v>55</v>
      </c>
      <c r="C92" s="141">
        <f t="shared" si="30"/>
        <v>498692.95999999996</v>
      </c>
      <c r="D92" s="141">
        <f t="shared" si="30"/>
        <v>846657.28</v>
      </c>
      <c r="E92" s="141">
        <f t="shared" si="30"/>
        <v>334582.5</v>
      </c>
      <c r="F92" s="141">
        <f t="shared" si="30"/>
        <v>31453.999999999993</v>
      </c>
      <c r="G92" s="141">
        <f t="shared" si="30"/>
        <v>70594.000000000015</v>
      </c>
      <c r="H92" s="142">
        <f t="shared" si="29"/>
        <v>1781980.74</v>
      </c>
    </row>
    <row r="93" spans="1:8">
      <c r="A93" s="127">
        <v>15</v>
      </c>
      <c r="B93" s="130" t="s">
        <v>56</v>
      </c>
      <c r="C93" s="141">
        <f t="shared" si="30"/>
        <v>235</v>
      </c>
      <c r="D93" s="141">
        <f t="shared" si="30"/>
        <v>2868</v>
      </c>
      <c r="E93" s="141">
        <f t="shared" si="30"/>
        <v>3896.5</v>
      </c>
      <c r="F93" s="141">
        <f t="shared" si="30"/>
        <v>7375</v>
      </c>
      <c r="G93" s="141">
        <f t="shared" si="30"/>
        <v>160452</v>
      </c>
      <c r="H93" s="142">
        <f t="shared" si="29"/>
        <v>174826.5</v>
      </c>
    </row>
    <row r="94" spans="1:8">
      <c r="A94" s="127">
        <v>16</v>
      </c>
      <c r="B94" s="130" t="s">
        <v>57</v>
      </c>
      <c r="C94" s="141">
        <f t="shared" si="30"/>
        <v>1399946.28</v>
      </c>
      <c r="D94" s="141">
        <f t="shared" si="30"/>
        <v>3927494.21</v>
      </c>
      <c r="E94" s="141">
        <f t="shared" si="30"/>
        <v>1323954.45</v>
      </c>
      <c r="F94" s="141">
        <f t="shared" si="30"/>
        <v>42068</v>
      </c>
      <c r="G94" s="141">
        <f t="shared" si="30"/>
        <v>0</v>
      </c>
      <c r="H94" s="142">
        <f t="shared" si="29"/>
        <v>6693462.9400000004</v>
      </c>
    </row>
    <row r="95" spans="1:8">
      <c r="A95" s="127">
        <v>17</v>
      </c>
      <c r="B95" s="130" t="s">
        <v>58</v>
      </c>
      <c r="C95" s="141">
        <f t="shared" si="30"/>
        <v>0</v>
      </c>
      <c r="D95" s="141">
        <f t="shared" si="30"/>
        <v>0</v>
      </c>
      <c r="E95" s="141">
        <f t="shared" si="30"/>
        <v>0</v>
      </c>
      <c r="F95" s="141">
        <f t="shared" si="30"/>
        <v>0</v>
      </c>
      <c r="G95" s="141">
        <f t="shared" si="30"/>
        <v>47100</v>
      </c>
      <c r="H95" s="142">
        <f t="shared" si="29"/>
        <v>47100</v>
      </c>
    </row>
    <row r="96" spans="1:8">
      <c r="A96" s="127">
        <v>18</v>
      </c>
      <c r="B96" s="130" t="s">
        <v>59</v>
      </c>
      <c r="C96" s="141">
        <f t="shared" si="30"/>
        <v>1609</v>
      </c>
      <c r="D96" s="141">
        <f t="shared" si="30"/>
        <v>132338</v>
      </c>
      <c r="E96" s="141">
        <f t="shared" si="30"/>
        <v>0</v>
      </c>
      <c r="F96" s="141">
        <f t="shared" si="30"/>
        <v>0</v>
      </c>
      <c r="G96" s="141">
        <f t="shared" si="30"/>
        <v>0</v>
      </c>
      <c r="H96" s="142">
        <f t="shared" si="29"/>
        <v>133947</v>
      </c>
    </row>
    <row r="97" spans="1:8">
      <c r="A97" s="127">
        <v>19</v>
      </c>
      <c r="B97" s="130" t="s">
        <v>60</v>
      </c>
      <c r="C97" s="141">
        <f t="shared" si="30"/>
        <v>208688</v>
      </c>
      <c r="D97" s="141">
        <f t="shared" si="30"/>
        <v>374448</v>
      </c>
      <c r="E97" s="141">
        <f t="shared" si="30"/>
        <v>50531</v>
      </c>
      <c r="F97" s="141">
        <f t="shared" si="30"/>
        <v>1185</v>
      </c>
      <c r="G97" s="141">
        <f t="shared" si="30"/>
        <v>0</v>
      </c>
      <c r="H97" s="142">
        <f t="shared" si="29"/>
        <v>634852</v>
      </c>
    </row>
    <row r="98" spans="1:8">
      <c r="A98" s="127">
        <v>20</v>
      </c>
      <c r="B98" s="130" t="s">
        <v>0</v>
      </c>
      <c r="C98" s="141">
        <f t="shared" si="30"/>
        <v>88592</v>
      </c>
      <c r="D98" s="141">
        <f t="shared" si="30"/>
        <v>968053.9</v>
      </c>
      <c r="E98" s="141">
        <f t="shared" si="30"/>
        <v>310566</v>
      </c>
      <c r="F98" s="141">
        <f t="shared" si="30"/>
        <v>24921</v>
      </c>
      <c r="G98" s="141">
        <f t="shared" si="30"/>
        <v>0</v>
      </c>
      <c r="H98" s="142">
        <f t="shared" si="29"/>
        <v>1392132.9</v>
      </c>
    </row>
    <row r="99" spans="1:8">
      <c r="A99" s="130"/>
      <c r="B99" s="143" t="s">
        <v>33</v>
      </c>
      <c r="C99" s="142">
        <f>SUM(C79:C98)</f>
        <v>22375758.820000004</v>
      </c>
      <c r="D99" s="142">
        <f>SUM(D79:D98)</f>
        <v>18260132.629999999</v>
      </c>
      <c r="E99" s="142">
        <f>SUM(E79:E98)</f>
        <v>5442718.7599999998</v>
      </c>
      <c r="F99" s="142">
        <f>SUM(F79:F98)</f>
        <v>1188024</v>
      </c>
      <c r="G99" s="142">
        <f>SUM(G79:G98)</f>
        <v>644426.69999999995</v>
      </c>
      <c r="H99" s="142">
        <f t="shared" si="29"/>
        <v>47911060.910000004</v>
      </c>
    </row>
    <row r="100" spans="1:8">
      <c r="B100" s="144"/>
      <c r="C100" s="145"/>
      <c r="D100" s="145"/>
      <c r="E100" s="145"/>
      <c r="F100" s="145"/>
      <c r="G100" s="145"/>
      <c r="H100" s="146"/>
    </row>
    <row r="101" spans="1:8" ht="14.4" thickBot="1">
      <c r="A101" s="117" t="str">
        <f>"Semester Credit Hours Current Year (FY "&amp;H1&amp;")"</f>
        <v>Semester Credit Hours Current Year (FY 2022)</v>
      </c>
    </row>
    <row r="102" spans="1:8" ht="28.2" thickBot="1">
      <c r="A102" s="123" t="s">
        <v>859</v>
      </c>
      <c r="B102" s="124" t="s">
        <v>31</v>
      </c>
      <c r="C102" s="125" t="s">
        <v>25</v>
      </c>
      <c r="D102" s="125" t="s">
        <v>26</v>
      </c>
      <c r="E102" s="125" t="s">
        <v>27</v>
      </c>
      <c r="F102" s="125" t="s">
        <v>28</v>
      </c>
      <c r="G102" s="125" t="s">
        <v>29</v>
      </c>
      <c r="H102" s="126" t="s">
        <v>30</v>
      </c>
    </row>
    <row r="103" spans="1:8">
      <c r="A103" s="127">
        <v>1</v>
      </c>
      <c r="B103" s="128" t="s">
        <v>42</v>
      </c>
      <c r="C103" s="141">
        <f>SUM(UTA:SRSU!C32)</f>
        <v>3739172.4199999995</v>
      </c>
      <c r="D103" s="141">
        <f>SUM(UTA:SRSU!D32)</f>
        <v>1579292.69</v>
      </c>
      <c r="E103" s="141">
        <f>SUM(UTA:SRSU!E32)</f>
        <v>308921.87</v>
      </c>
      <c r="F103" s="141">
        <f>SUM(UTA:SRSU!F32)</f>
        <v>90292</v>
      </c>
      <c r="G103" s="141">
        <f>SUM(UTA:SRSU!G32)</f>
        <v>0</v>
      </c>
      <c r="H103" s="142">
        <f>SUM(C103:G103)</f>
        <v>5717678.9799999995</v>
      </c>
    </row>
    <row r="104" spans="1:8">
      <c r="A104" s="127">
        <v>2</v>
      </c>
      <c r="B104" s="130" t="s">
        <v>43</v>
      </c>
      <c r="C104" s="141">
        <f>SUM(UTA:SRSU!C33)</f>
        <v>1514015.3199999996</v>
      </c>
      <c r="D104" s="141">
        <f>SUM(UTA:SRSU!D33)</f>
        <v>768221.81</v>
      </c>
      <c r="E104" s="141">
        <f>SUM(UTA:SRSU!E33)</f>
        <v>160289.21</v>
      </c>
      <c r="F104" s="141">
        <f>SUM(UTA:SRSU!F33)</f>
        <v>85307</v>
      </c>
      <c r="G104" s="141">
        <f>SUM(UTA:SRSU!G33)</f>
        <v>0</v>
      </c>
      <c r="H104" s="142">
        <f t="shared" ref="H104:H123" si="31">SUM(C104:G104)</f>
        <v>2527833.34</v>
      </c>
    </row>
    <row r="105" spans="1:8">
      <c r="A105" s="127">
        <v>3</v>
      </c>
      <c r="B105" s="130" t="s">
        <v>44</v>
      </c>
      <c r="C105" s="141">
        <f>SUM(UTA:SRSU!C34)</f>
        <v>505976</v>
      </c>
      <c r="D105" s="141">
        <f>SUM(UTA:SRSU!D34)</f>
        <v>217623</v>
      </c>
      <c r="E105" s="141">
        <f>SUM(UTA:SRSU!E34)</f>
        <v>33198.03</v>
      </c>
      <c r="F105" s="141">
        <f>SUM(UTA:SRSU!F34)</f>
        <v>10920</v>
      </c>
      <c r="G105" s="141">
        <f>SUM(UTA:SRSU!G34)</f>
        <v>0</v>
      </c>
      <c r="H105" s="142">
        <f t="shared" si="31"/>
        <v>767717.03</v>
      </c>
    </row>
    <row r="106" spans="1:8">
      <c r="A106" s="127">
        <v>4</v>
      </c>
      <c r="B106" s="130" t="s">
        <v>45</v>
      </c>
      <c r="C106" s="141">
        <f>SUM(UTA:SRSU!C35)</f>
        <v>84481</v>
      </c>
      <c r="D106" s="141">
        <f>SUM(UTA:SRSU!D35)</f>
        <v>300708</v>
      </c>
      <c r="E106" s="141">
        <f>SUM(UTA:SRSU!E35)</f>
        <v>267772.7</v>
      </c>
      <c r="F106" s="141">
        <f>SUM(UTA:SRSU!F35)</f>
        <v>57615</v>
      </c>
      <c r="G106" s="141">
        <f>SUM(UTA:SRSU!G35)</f>
        <v>0</v>
      </c>
      <c r="H106" s="142">
        <f t="shared" si="31"/>
        <v>710576.7</v>
      </c>
    </row>
    <row r="107" spans="1:8">
      <c r="A107" s="127">
        <v>5</v>
      </c>
      <c r="B107" s="130" t="s">
        <v>46</v>
      </c>
      <c r="C107" s="141">
        <f>SUM(UTA:SRSU!C36)</f>
        <v>96182</v>
      </c>
      <c r="D107" s="141">
        <f>SUM(UTA:SRSU!D36)</f>
        <v>117785</v>
      </c>
      <c r="E107" s="141">
        <f>SUM(UTA:SRSU!E36)</f>
        <v>18357</v>
      </c>
      <c r="F107" s="141">
        <f>SUM(UTA:SRSU!F36)</f>
        <v>8374</v>
      </c>
      <c r="G107" s="141">
        <f>SUM(UTA:SRSU!G36)</f>
        <v>0</v>
      </c>
      <c r="H107" s="142">
        <f t="shared" si="31"/>
        <v>240698</v>
      </c>
    </row>
    <row r="108" spans="1:8">
      <c r="A108" s="127">
        <v>6</v>
      </c>
      <c r="B108" s="130" t="s">
        <v>47</v>
      </c>
      <c r="C108" s="141">
        <f>SUM(UTA:SRSU!C37)</f>
        <v>517072.57999999996</v>
      </c>
      <c r="D108" s="141">
        <f>SUM(UTA:SRSU!D37)</f>
        <v>777395.74</v>
      </c>
      <c r="E108" s="141">
        <f>SUM(UTA:SRSU!E37)</f>
        <v>289748.5</v>
      </c>
      <c r="F108" s="141">
        <f>SUM(UTA:SRSU!F37)</f>
        <v>109012</v>
      </c>
      <c r="G108" s="141">
        <f>SUM(UTA:SRSU!G37)</f>
        <v>0</v>
      </c>
      <c r="H108" s="142">
        <f t="shared" si="31"/>
        <v>1693228.8199999998</v>
      </c>
    </row>
    <row r="109" spans="1:8">
      <c r="A109" s="127">
        <v>7</v>
      </c>
      <c r="B109" s="130" t="s">
        <v>48</v>
      </c>
      <c r="C109" s="141">
        <f>SUM(UTA:SRSU!C38)</f>
        <v>85929.26</v>
      </c>
      <c r="D109" s="141">
        <f>SUM(UTA:SRSU!D38)</f>
        <v>68413</v>
      </c>
      <c r="E109" s="141">
        <f>SUM(UTA:SRSU!E38)</f>
        <v>11691</v>
      </c>
      <c r="F109" s="141">
        <f>SUM(UTA:SRSU!F38)</f>
        <v>1882</v>
      </c>
      <c r="G109" s="141">
        <f>SUM(UTA:SRSU!G38)</f>
        <v>0</v>
      </c>
      <c r="H109" s="142">
        <f t="shared" si="31"/>
        <v>167915.26</v>
      </c>
    </row>
    <row r="110" spans="1:8">
      <c r="A110" s="127">
        <v>8</v>
      </c>
      <c r="B110" s="130" t="s">
        <v>49</v>
      </c>
      <c r="C110" s="141">
        <f>SUM(UTA:SRSU!C39)</f>
        <v>0</v>
      </c>
      <c r="D110" s="141">
        <f>SUM(UTA:SRSU!D39)</f>
        <v>0</v>
      </c>
      <c r="E110" s="141">
        <f>SUM(UTA:SRSU!E39)</f>
        <v>0</v>
      </c>
      <c r="F110" s="141">
        <f>SUM(UTA:SRSU!F39)</f>
        <v>0</v>
      </c>
      <c r="G110" s="141">
        <f>SUM(UTA:SRSU!G39)</f>
        <v>106613.7</v>
      </c>
      <c r="H110" s="142">
        <f t="shared" si="31"/>
        <v>106613.7</v>
      </c>
    </row>
    <row r="111" spans="1:8">
      <c r="A111" s="127">
        <v>9</v>
      </c>
      <c r="B111" s="130" t="s">
        <v>50</v>
      </c>
      <c r="C111" s="141">
        <f>SUM(UTA:SRSU!C40)</f>
        <v>20859</v>
      </c>
      <c r="D111" s="141">
        <f>SUM(UTA:SRSU!D40)</f>
        <v>68953</v>
      </c>
      <c r="E111" s="141">
        <f>SUM(UTA:SRSU!E40)</f>
        <v>92076.000000000029</v>
      </c>
      <c r="F111" s="141">
        <f>SUM(UTA:SRSU!F40)</f>
        <v>1359</v>
      </c>
      <c r="G111" s="141">
        <f>SUM(UTA:SRSU!G40)</f>
        <v>0</v>
      </c>
      <c r="H111" s="142">
        <f t="shared" si="31"/>
        <v>183247.00000000003</v>
      </c>
    </row>
    <row r="112" spans="1:8">
      <c r="A112" s="127">
        <v>10</v>
      </c>
      <c r="B112" s="130" t="s">
        <v>51</v>
      </c>
      <c r="C112" s="141">
        <f>SUM(UTA:SRSU!C41)</f>
        <v>1254</v>
      </c>
      <c r="D112" s="141">
        <f>SUM(UTA:SRSU!D41)</f>
        <v>973</v>
      </c>
      <c r="E112" s="141">
        <f>SUM(UTA:SRSU!E41)</f>
        <v>20566</v>
      </c>
      <c r="F112" s="141">
        <f>SUM(UTA:SRSU!F41)</f>
        <v>604</v>
      </c>
      <c r="G112" s="141">
        <f>SUM(UTA:SRSU!G41)</f>
        <v>0</v>
      </c>
      <c r="H112" s="142">
        <f t="shared" si="31"/>
        <v>23397</v>
      </c>
    </row>
    <row r="113" spans="1:8">
      <c r="A113" s="127">
        <v>11</v>
      </c>
      <c r="B113" s="130" t="s">
        <v>52</v>
      </c>
      <c r="C113" s="141">
        <f>SUM(UTA:SRSU!C42)</f>
        <v>0</v>
      </c>
      <c r="D113" s="141">
        <f>SUM(UTA:SRSU!D42)</f>
        <v>0</v>
      </c>
      <c r="E113" s="141">
        <f>SUM(UTA:SRSU!E42)</f>
        <v>0</v>
      </c>
      <c r="F113" s="141">
        <f>SUM(UTA:SRSU!F42)</f>
        <v>0</v>
      </c>
      <c r="G113" s="141">
        <f>SUM(UTA:SRSU!G42)</f>
        <v>18018</v>
      </c>
      <c r="H113" s="142">
        <f t="shared" si="31"/>
        <v>18018</v>
      </c>
    </row>
    <row r="114" spans="1:8">
      <c r="A114" s="127">
        <v>12</v>
      </c>
      <c r="B114" s="130" t="s">
        <v>53</v>
      </c>
      <c r="C114" s="141">
        <f>SUM(UTA:SRSU!C43)</f>
        <v>12601</v>
      </c>
      <c r="D114" s="141">
        <f>SUM(UTA:SRSU!D43)</f>
        <v>4364</v>
      </c>
      <c r="E114" s="141">
        <f>SUM(UTA:SRSU!E43)</f>
        <v>0</v>
      </c>
      <c r="F114" s="141">
        <f>SUM(UTA:SRSU!F43)</f>
        <v>0</v>
      </c>
      <c r="G114" s="141">
        <f>SUM(UTA:SRSU!G43)</f>
        <v>0</v>
      </c>
      <c r="H114" s="142">
        <f t="shared" si="31"/>
        <v>16965</v>
      </c>
    </row>
    <row r="115" spans="1:8">
      <c r="A115" s="127">
        <v>13</v>
      </c>
      <c r="B115" s="130" t="s">
        <v>54</v>
      </c>
      <c r="C115" s="141">
        <f>SUM(UTA:SRSU!C44)</f>
        <v>18</v>
      </c>
      <c r="D115" s="141">
        <f>SUM(UTA:SRSU!D44)</f>
        <v>105</v>
      </c>
      <c r="E115" s="141">
        <f>SUM(UTA:SRSU!E44)</f>
        <v>0</v>
      </c>
      <c r="F115" s="141">
        <f>SUM(UTA:SRSU!F44)</f>
        <v>0</v>
      </c>
      <c r="G115" s="141">
        <f>SUM(UTA:SRSU!G44)</f>
        <v>0</v>
      </c>
      <c r="H115" s="142">
        <f t="shared" si="31"/>
        <v>123</v>
      </c>
    </row>
    <row r="116" spans="1:8">
      <c r="A116" s="127">
        <v>14</v>
      </c>
      <c r="B116" s="130" t="s">
        <v>55</v>
      </c>
      <c r="C116" s="141">
        <f>SUM(UTA:SRSU!C45)</f>
        <v>161204.96</v>
      </c>
      <c r="D116" s="141">
        <f>SUM(UTA:SRSU!D45)</f>
        <v>275088.28000000003</v>
      </c>
      <c r="E116" s="141">
        <f>SUM(UTA:SRSU!E45)</f>
        <v>107748.5</v>
      </c>
      <c r="F116" s="141">
        <f>SUM(UTA:SRSU!F45)</f>
        <v>12569.999999999995</v>
      </c>
      <c r="G116" s="141">
        <f>SUM(UTA:SRSU!G45)</f>
        <v>24026.000000000015</v>
      </c>
      <c r="H116" s="142">
        <f t="shared" si="31"/>
        <v>580637.74</v>
      </c>
    </row>
    <row r="117" spans="1:8">
      <c r="A117" s="127">
        <v>15</v>
      </c>
      <c r="B117" s="130" t="s">
        <v>56</v>
      </c>
      <c r="C117" s="141">
        <f>SUM(UTA:SRSU!C46)</f>
        <v>203</v>
      </c>
      <c r="D117" s="141">
        <f>SUM(UTA:SRSU!D46)</f>
        <v>887</v>
      </c>
      <c r="E117" s="141">
        <f>SUM(UTA:SRSU!E46)</f>
        <v>1370.5000000000002</v>
      </c>
      <c r="F117" s="141">
        <f>SUM(UTA:SRSU!F46)</f>
        <v>2555</v>
      </c>
      <c r="G117" s="141">
        <f>SUM(UTA:SRSU!G46)</f>
        <v>51875</v>
      </c>
      <c r="H117" s="142">
        <f t="shared" si="31"/>
        <v>56890.5</v>
      </c>
    </row>
    <row r="118" spans="1:8">
      <c r="A118" s="127">
        <v>16</v>
      </c>
      <c r="B118" s="130" t="s">
        <v>57</v>
      </c>
      <c r="C118" s="141">
        <f>SUM(UTA:SRSU!C47)</f>
        <v>464241.28</v>
      </c>
      <c r="D118" s="141">
        <f>SUM(UTA:SRSU!D47)</f>
        <v>1264123.21</v>
      </c>
      <c r="E118" s="141">
        <f>SUM(UTA:SRSU!E47)</f>
        <v>456844.45</v>
      </c>
      <c r="F118" s="141">
        <f>SUM(UTA:SRSU!F47)</f>
        <v>13715</v>
      </c>
      <c r="G118" s="141">
        <f>SUM(UTA:SRSU!G47)</f>
        <v>0</v>
      </c>
      <c r="H118" s="142">
        <f t="shared" si="31"/>
        <v>2198923.94</v>
      </c>
    </row>
    <row r="119" spans="1:8">
      <c r="A119" s="127">
        <v>17</v>
      </c>
      <c r="B119" s="130" t="s">
        <v>58</v>
      </c>
      <c r="C119" s="141">
        <f>SUM(UTA:SRSU!C48)</f>
        <v>0</v>
      </c>
      <c r="D119" s="141">
        <f>SUM(UTA:SRSU!D48)</f>
        <v>0</v>
      </c>
      <c r="E119" s="141">
        <f>SUM(UTA:SRSU!E48)</f>
        <v>0</v>
      </c>
      <c r="F119" s="141">
        <f>SUM(UTA:SRSU!F48)</f>
        <v>0</v>
      </c>
      <c r="G119" s="141">
        <f>SUM(UTA:SRSU!G48)</f>
        <v>15257.000000000004</v>
      </c>
      <c r="H119" s="142">
        <f t="shared" si="31"/>
        <v>15257.000000000004</v>
      </c>
    </row>
    <row r="120" spans="1:8">
      <c r="A120" s="127">
        <v>18</v>
      </c>
      <c r="B120" s="130" t="s">
        <v>59</v>
      </c>
      <c r="C120" s="141">
        <f>SUM(UTA:SRSU!C49)</f>
        <v>444</v>
      </c>
      <c r="D120" s="141">
        <f>SUM(UTA:SRSU!D49)</f>
        <v>38530</v>
      </c>
      <c r="E120" s="141">
        <f>SUM(UTA:SRSU!E49)</f>
        <v>0</v>
      </c>
      <c r="F120" s="141">
        <f>SUM(UTA:SRSU!F49)</f>
        <v>0</v>
      </c>
      <c r="G120" s="141">
        <f>SUM(UTA:SRSU!G49)</f>
        <v>0</v>
      </c>
      <c r="H120" s="142">
        <f t="shared" si="31"/>
        <v>38974</v>
      </c>
    </row>
    <row r="121" spans="1:8">
      <c r="A121" s="127">
        <v>19</v>
      </c>
      <c r="B121" s="130" t="s">
        <v>60</v>
      </c>
      <c r="C121" s="141">
        <f>SUM(UTA:SRSU!C50)</f>
        <v>69695</v>
      </c>
      <c r="D121" s="141">
        <f>SUM(UTA:SRSU!D50)</f>
        <v>126818</v>
      </c>
      <c r="E121" s="141">
        <f>SUM(UTA:SRSU!E50)</f>
        <v>20607</v>
      </c>
      <c r="F121" s="141">
        <f>SUM(UTA:SRSU!F50)</f>
        <v>577</v>
      </c>
      <c r="G121" s="141">
        <f>SUM(UTA:SRSU!G50)</f>
        <v>0</v>
      </c>
      <c r="H121" s="142">
        <f t="shared" si="31"/>
        <v>217697</v>
      </c>
    </row>
    <row r="122" spans="1:8">
      <c r="A122" s="127">
        <v>20</v>
      </c>
      <c r="B122" s="130" t="s">
        <v>0</v>
      </c>
      <c r="C122" s="141">
        <f>SUM(UTA:SRSU!C51)</f>
        <v>28392</v>
      </c>
      <c r="D122" s="141">
        <f>SUM(UTA:SRSU!D51)</f>
        <v>311634.90000000002</v>
      </c>
      <c r="E122" s="141">
        <f>SUM(UTA:SRSU!E51)</f>
        <v>91440</v>
      </c>
      <c r="F122" s="141">
        <f>SUM(UTA:SRSU!F51)</f>
        <v>8586</v>
      </c>
      <c r="G122" s="141">
        <f>SUM(UTA:SRSU!G51)</f>
        <v>0</v>
      </c>
      <c r="H122" s="142">
        <f t="shared" si="31"/>
        <v>440052.9</v>
      </c>
    </row>
    <row r="123" spans="1:8">
      <c r="A123" s="130"/>
      <c r="B123" s="143" t="s">
        <v>33</v>
      </c>
      <c r="C123" s="142">
        <f>SUM(C103:C122)</f>
        <v>7301740.8199999994</v>
      </c>
      <c r="D123" s="142">
        <f>SUM(D103:D122)</f>
        <v>5920915.6300000008</v>
      </c>
      <c r="E123" s="142">
        <f>SUM(E103:E122)</f>
        <v>1880630.76</v>
      </c>
      <c r="F123" s="142">
        <f>SUM(F103:F122)</f>
        <v>403368</v>
      </c>
      <c r="G123" s="142">
        <f>SUM(G103:G122)</f>
        <v>215789.7</v>
      </c>
      <c r="H123" s="142">
        <f t="shared" si="31"/>
        <v>15722444.909999998</v>
      </c>
    </row>
    <row r="124" spans="1:8">
      <c r="B124" s="144"/>
      <c r="C124" s="145"/>
      <c r="D124" s="145"/>
      <c r="E124" s="145"/>
      <c r="F124" s="145"/>
      <c r="G124" s="145"/>
      <c r="H124" s="145"/>
    </row>
    <row r="125" spans="1:8" ht="14.4" thickBot="1">
      <c r="A125" s="117" t="str">
        <f>"Semester Credit Hours Previous Year (FY "&amp;H1-1&amp;")"</f>
        <v>Semester Credit Hours Previous Year (FY 2021)</v>
      </c>
    </row>
    <row r="126" spans="1:8" ht="28.2" thickBot="1">
      <c r="A126" s="123" t="s">
        <v>859</v>
      </c>
      <c r="B126" s="124" t="s">
        <v>31</v>
      </c>
      <c r="C126" s="125" t="s">
        <v>25</v>
      </c>
      <c r="D126" s="125" t="s">
        <v>26</v>
      </c>
      <c r="E126" s="125" t="s">
        <v>27</v>
      </c>
      <c r="F126" s="125" t="s">
        <v>28</v>
      </c>
      <c r="G126" s="125" t="s">
        <v>29</v>
      </c>
      <c r="H126" s="126" t="s">
        <v>30</v>
      </c>
    </row>
    <row r="127" spans="1:8">
      <c r="A127" s="127">
        <v>1</v>
      </c>
      <c r="B127" s="128" t="s">
        <v>42</v>
      </c>
      <c r="C127" s="141">
        <v>3789273</v>
      </c>
      <c r="D127" s="141">
        <v>1658994</v>
      </c>
      <c r="E127" s="141">
        <v>312524</v>
      </c>
      <c r="F127" s="141">
        <v>88490</v>
      </c>
      <c r="G127" s="141">
        <v>0</v>
      </c>
      <c r="H127" s="142">
        <f>SUM(C127:G127)</f>
        <v>5849281</v>
      </c>
    </row>
    <row r="128" spans="1:8">
      <c r="A128" s="127">
        <v>2</v>
      </c>
      <c r="B128" s="130" t="s">
        <v>43</v>
      </c>
      <c r="C128" s="141">
        <v>1581512</v>
      </c>
      <c r="D128" s="141">
        <v>823951</v>
      </c>
      <c r="E128" s="141">
        <v>141793</v>
      </c>
      <c r="F128" s="141">
        <v>83337</v>
      </c>
      <c r="G128" s="141">
        <v>0</v>
      </c>
      <c r="H128" s="142">
        <f t="shared" ref="H128:H146" si="32">SUM(C128:G128)</f>
        <v>2630593</v>
      </c>
    </row>
    <row r="129" spans="1:8">
      <c r="A129" s="127">
        <v>3</v>
      </c>
      <c r="B129" s="130" t="s">
        <v>44</v>
      </c>
      <c r="C129" s="141">
        <v>507732</v>
      </c>
      <c r="D129" s="141">
        <v>220827</v>
      </c>
      <c r="E129" s="141">
        <v>33299</v>
      </c>
      <c r="F129" s="141">
        <v>10817</v>
      </c>
      <c r="G129" s="141">
        <v>0</v>
      </c>
      <c r="H129" s="142">
        <f t="shared" si="32"/>
        <v>772675</v>
      </c>
    </row>
    <row r="130" spans="1:8">
      <c r="A130" s="127">
        <v>4</v>
      </c>
      <c r="B130" s="130" t="s">
        <v>45</v>
      </c>
      <c r="C130" s="141">
        <v>82224</v>
      </c>
      <c r="D130" s="141">
        <v>328198</v>
      </c>
      <c r="E130" s="141">
        <v>289928</v>
      </c>
      <c r="F130" s="141">
        <v>58612</v>
      </c>
      <c r="G130" s="141">
        <v>0</v>
      </c>
      <c r="H130" s="142">
        <f t="shared" si="32"/>
        <v>758962</v>
      </c>
    </row>
    <row r="131" spans="1:8">
      <c r="A131" s="127">
        <v>5</v>
      </c>
      <c r="B131" s="130" t="s">
        <v>46</v>
      </c>
      <c r="C131" s="141">
        <v>93496</v>
      </c>
      <c r="D131" s="141">
        <v>118661</v>
      </c>
      <c r="E131" s="141">
        <v>17985</v>
      </c>
      <c r="F131" s="141">
        <v>8696</v>
      </c>
      <c r="G131" s="141">
        <v>0</v>
      </c>
      <c r="H131" s="142">
        <f t="shared" si="32"/>
        <v>238838</v>
      </c>
    </row>
    <row r="132" spans="1:8">
      <c r="A132" s="127">
        <v>6</v>
      </c>
      <c r="B132" s="130" t="s">
        <v>47</v>
      </c>
      <c r="C132" s="141">
        <v>522883</v>
      </c>
      <c r="D132" s="141">
        <v>788411</v>
      </c>
      <c r="E132" s="141">
        <v>209394</v>
      </c>
      <c r="F132" s="141">
        <v>105536</v>
      </c>
      <c r="G132" s="141">
        <v>0</v>
      </c>
      <c r="H132" s="142">
        <f t="shared" si="32"/>
        <v>1626224</v>
      </c>
    </row>
    <row r="133" spans="1:8">
      <c r="A133" s="127">
        <v>7</v>
      </c>
      <c r="B133" s="130" t="s">
        <v>48</v>
      </c>
      <c r="C133" s="141">
        <v>84559</v>
      </c>
      <c r="D133" s="141">
        <v>73608</v>
      </c>
      <c r="E133" s="141">
        <v>11294</v>
      </c>
      <c r="F133" s="141">
        <v>1813</v>
      </c>
      <c r="G133" s="141">
        <v>0</v>
      </c>
      <c r="H133" s="142">
        <f t="shared" si="32"/>
        <v>171274</v>
      </c>
    </row>
    <row r="134" spans="1:8">
      <c r="A134" s="127">
        <v>8</v>
      </c>
      <c r="B134" s="130" t="s">
        <v>49</v>
      </c>
      <c r="C134" s="141">
        <v>0</v>
      </c>
      <c r="D134" s="141">
        <v>0</v>
      </c>
      <c r="E134" s="141">
        <v>0</v>
      </c>
      <c r="F134" s="141">
        <v>0</v>
      </c>
      <c r="G134" s="141">
        <v>105341</v>
      </c>
      <c r="H134" s="142">
        <f t="shared" si="32"/>
        <v>105341</v>
      </c>
    </row>
    <row r="135" spans="1:8">
      <c r="A135" s="127">
        <v>9</v>
      </c>
      <c r="B135" s="130" t="s">
        <v>50</v>
      </c>
      <c r="C135" s="141">
        <v>21459</v>
      </c>
      <c r="D135" s="141">
        <v>70281</v>
      </c>
      <c r="E135" s="141">
        <v>90138</v>
      </c>
      <c r="F135" s="141">
        <v>1254</v>
      </c>
      <c r="G135" s="141">
        <v>0</v>
      </c>
      <c r="H135" s="142">
        <f t="shared" si="32"/>
        <v>183132</v>
      </c>
    </row>
    <row r="136" spans="1:8">
      <c r="A136" s="127">
        <v>10</v>
      </c>
      <c r="B136" s="130" t="s">
        <v>51</v>
      </c>
      <c r="C136" s="141">
        <v>1133</v>
      </c>
      <c r="D136" s="141">
        <v>945</v>
      </c>
      <c r="E136" s="141">
        <v>18422</v>
      </c>
      <c r="F136" s="141">
        <v>474</v>
      </c>
      <c r="G136" s="141">
        <v>0</v>
      </c>
      <c r="H136" s="142">
        <f t="shared" si="32"/>
        <v>20974</v>
      </c>
    </row>
    <row r="137" spans="1:8">
      <c r="A137" s="127">
        <v>11</v>
      </c>
      <c r="B137" s="130" t="s">
        <v>52</v>
      </c>
      <c r="C137" s="141">
        <v>0</v>
      </c>
      <c r="D137" s="141">
        <v>0</v>
      </c>
      <c r="E137" s="141">
        <v>0</v>
      </c>
      <c r="F137" s="141">
        <v>0</v>
      </c>
      <c r="G137" s="141">
        <v>14352</v>
      </c>
      <c r="H137" s="142">
        <f t="shared" si="32"/>
        <v>14352</v>
      </c>
    </row>
    <row r="138" spans="1:8">
      <c r="A138" s="127">
        <v>12</v>
      </c>
      <c r="B138" s="130" t="s">
        <v>53</v>
      </c>
      <c r="C138" s="141">
        <v>13867</v>
      </c>
      <c r="D138" s="141">
        <v>4055</v>
      </c>
      <c r="E138" s="141">
        <v>0</v>
      </c>
      <c r="F138" s="141">
        <v>0</v>
      </c>
      <c r="G138" s="141">
        <v>0</v>
      </c>
      <c r="H138" s="142">
        <f t="shared" si="32"/>
        <v>17922</v>
      </c>
    </row>
    <row r="139" spans="1:8">
      <c r="A139" s="127">
        <v>13</v>
      </c>
      <c r="B139" s="130" t="s">
        <v>54</v>
      </c>
      <c r="C139" s="141">
        <v>9</v>
      </c>
      <c r="D139" s="141">
        <v>69</v>
      </c>
      <c r="E139" s="141">
        <v>0</v>
      </c>
      <c r="F139" s="141">
        <v>0</v>
      </c>
      <c r="G139" s="141">
        <v>0</v>
      </c>
      <c r="H139" s="142">
        <f t="shared" si="32"/>
        <v>78</v>
      </c>
    </row>
    <row r="140" spans="1:8">
      <c r="A140" s="127">
        <v>14</v>
      </c>
      <c r="B140" s="130" t="s">
        <v>55</v>
      </c>
      <c r="C140" s="141">
        <v>162786</v>
      </c>
      <c r="D140" s="141">
        <v>286915</v>
      </c>
      <c r="E140" s="141">
        <v>116878</v>
      </c>
      <c r="F140" s="141">
        <v>10780</v>
      </c>
      <c r="G140" s="141">
        <v>23564</v>
      </c>
      <c r="H140" s="142">
        <f t="shared" si="32"/>
        <v>600923</v>
      </c>
    </row>
    <row r="141" spans="1:8">
      <c r="A141" s="127">
        <v>15</v>
      </c>
      <c r="B141" s="130" t="s">
        <v>56</v>
      </c>
      <c r="C141" s="141">
        <v>17</v>
      </c>
      <c r="D141" s="141">
        <v>899</v>
      </c>
      <c r="E141" s="141">
        <v>1150</v>
      </c>
      <c r="F141" s="141">
        <v>2510</v>
      </c>
      <c r="G141" s="141">
        <v>55309</v>
      </c>
      <c r="H141" s="142">
        <f t="shared" si="32"/>
        <v>59885</v>
      </c>
    </row>
    <row r="142" spans="1:8">
      <c r="A142" s="127">
        <v>16</v>
      </c>
      <c r="B142" s="130" t="s">
        <v>57</v>
      </c>
      <c r="C142" s="141">
        <v>467128</v>
      </c>
      <c r="D142" s="141">
        <v>1330077</v>
      </c>
      <c r="E142" s="141">
        <v>455211</v>
      </c>
      <c r="F142" s="141">
        <v>13926</v>
      </c>
      <c r="G142" s="141">
        <v>0</v>
      </c>
      <c r="H142" s="142">
        <f t="shared" si="32"/>
        <v>2266342</v>
      </c>
    </row>
    <row r="143" spans="1:8">
      <c r="A143" s="127">
        <v>17</v>
      </c>
      <c r="B143" s="130" t="s">
        <v>58</v>
      </c>
      <c r="C143" s="141">
        <v>0</v>
      </c>
      <c r="D143" s="141">
        <v>0</v>
      </c>
      <c r="E143" s="141">
        <v>0</v>
      </c>
      <c r="F143" s="141">
        <v>0</v>
      </c>
      <c r="G143" s="141">
        <v>15888</v>
      </c>
      <c r="H143" s="142">
        <f t="shared" si="32"/>
        <v>15888</v>
      </c>
    </row>
    <row r="144" spans="1:8">
      <c r="A144" s="127">
        <v>18</v>
      </c>
      <c r="B144" s="130" t="s">
        <v>59</v>
      </c>
      <c r="C144" s="141">
        <v>47</v>
      </c>
      <c r="D144" s="141">
        <v>43335</v>
      </c>
      <c r="E144" s="141">
        <v>0</v>
      </c>
      <c r="F144" s="141">
        <v>0</v>
      </c>
      <c r="G144" s="141">
        <v>0</v>
      </c>
      <c r="H144" s="142">
        <f t="shared" si="32"/>
        <v>43382</v>
      </c>
    </row>
    <row r="145" spans="1:8">
      <c r="A145" s="127">
        <v>19</v>
      </c>
      <c r="B145" s="130" t="s">
        <v>60</v>
      </c>
      <c r="C145" s="141">
        <v>72679</v>
      </c>
      <c r="D145" s="141">
        <v>131543</v>
      </c>
      <c r="E145" s="141">
        <v>16578</v>
      </c>
      <c r="F145" s="141">
        <v>437</v>
      </c>
      <c r="G145" s="141">
        <v>0</v>
      </c>
      <c r="H145" s="142">
        <f t="shared" si="32"/>
        <v>221237</v>
      </c>
    </row>
    <row r="146" spans="1:8">
      <c r="A146" s="127">
        <v>20</v>
      </c>
      <c r="B146" s="130" t="s">
        <v>0</v>
      </c>
      <c r="C146" s="141">
        <v>31022</v>
      </c>
      <c r="D146" s="141">
        <v>330913</v>
      </c>
      <c r="E146" s="141">
        <v>106009</v>
      </c>
      <c r="F146" s="141">
        <v>9026</v>
      </c>
      <c r="G146" s="141">
        <v>0</v>
      </c>
      <c r="H146" s="142">
        <f t="shared" si="32"/>
        <v>476970</v>
      </c>
    </row>
    <row r="147" spans="1:8">
      <c r="A147" s="130"/>
      <c r="B147" s="143" t="s">
        <v>33</v>
      </c>
      <c r="C147" s="142">
        <f t="shared" ref="C147:H147" si="33">SUM(C127:C146)</f>
        <v>7431826</v>
      </c>
      <c r="D147" s="142">
        <f t="shared" si="33"/>
        <v>6211682</v>
      </c>
      <c r="E147" s="142">
        <f t="shared" si="33"/>
        <v>1820603</v>
      </c>
      <c r="F147" s="142">
        <f t="shared" si="33"/>
        <v>395708</v>
      </c>
      <c r="G147" s="142">
        <f t="shared" si="33"/>
        <v>214454</v>
      </c>
      <c r="H147" s="142">
        <f t="shared" si="33"/>
        <v>16074273</v>
      </c>
    </row>
    <row r="148" spans="1:8">
      <c r="B148" s="144"/>
      <c r="C148" s="145"/>
      <c r="D148" s="145"/>
      <c r="E148" s="145"/>
      <c r="F148" s="145"/>
      <c r="G148" s="145"/>
      <c r="H148" s="145"/>
    </row>
    <row r="149" spans="1:8" ht="14.4" thickBot="1">
      <c r="A149" s="117" t="str">
        <f>"Semester Credit Hours Previous Year (FY "&amp;H1-2&amp;")"</f>
        <v>Semester Credit Hours Previous Year (FY 2020)</v>
      </c>
    </row>
    <row r="150" spans="1:8" ht="28.2" thickBot="1">
      <c r="A150" s="123" t="s">
        <v>859</v>
      </c>
      <c r="B150" s="124" t="s">
        <v>31</v>
      </c>
      <c r="C150" s="125" t="s">
        <v>25</v>
      </c>
      <c r="D150" s="125" t="s">
        <v>26</v>
      </c>
      <c r="E150" s="125" t="s">
        <v>27</v>
      </c>
      <c r="F150" s="125" t="s">
        <v>28</v>
      </c>
      <c r="G150" s="125" t="s">
        <v>29</v>
      </c>
      <c r="H150" s="126" t="s">
        <v>30</v>
      </c>
    </row>
    <row r="151" spans="1:8">
      <c r="A151" s="127">
        <v>1</v>
      </c>
      <c r="B151" s="128" t="s">
        <v>42</v>
      </c>
      <c r="C151" s="141">
        <v>3909693</v>
      </c>
      <c r="D151" s="141">
        <v>1629289</v>
      </c>
      <c r="E151" s="141">
        <v>286163</v>
      </c>
      <c r="F151" s="141">
        <v>89039</v>
      </c>
      <c r="G151" s="141">
        <v>0</v>
      </c>
      <c r="H151" s="142">
        <f>SUM(C151:G151)</f>
        <v>5914184</v>
      </c>
    </row>
    <row r="152" spans="1:8">
      <c r="A152" s="127">
        <v>2</v>
      </c>
      <c r="B152" s="130" t="s">
        <v>43</v>
      </c>
      <c r="C152" s="141">
        <v>1619197</v>
      </c>
      <c r="D152" s="141">
        <v>813059</v>
      </c>
      <c r="E152" s="141">
        <v>140239</v>
      </c>
      <c r="F152" s="141">
        <v>83250</v>
      </c>
      <c r="G152" s="141">
        <v>0</v>
      </c>
      <c r="H152" s="142">
        <f t="shared" ref="H152:H169" si="34">SUM(C152:G152)</f>
        <v>2655745</v>
      </c>
    </row>
    <row r="153" spans="1:8">
      <c r="A153" s="127">
        <v>3</v>
      </c>
      <c r="B153" s="130" t="s">
        <v>44</v>
      </c>
      <c r="C153" s="141">
        <v>558322</v>
      </c>
      <c r="D153" s="141">
        <v>245531</v>
      </c>
      <c r="E153" s="141">
        <v>36012</v>
      </c>
      <c r="F153" s="141">
        <v>11793</v>
      </c>
      <c r="G153" s="141">
        <v>0</v>
      </c>
      <c r="H153" s="142">
        <f t="shared" si="34"/>
        <v>851658</v>
      </c>
    </row>
    <row r="154" spans="1:8">
      <c r="A154" s="127">
        <v>4</v>
      </c>
      <c r="B154" s="130" t="s">
        <v>45</v>
      </c>
      <c r="C154" s="141">
        <v>79373</v>
      </c>
      <c r="D154" s="141">
        <v>323242</v>
      </c>
      <c r="E154" s="141">
        <v>279678</v>
      </c>
      <c r="F154" s="141">
        <v>55451</v>
      </c>
      <c r="G154" s="141">
        <v>0</v>
      </c>
      <c r="H154" s="142">
        <f t="shared" si="34"/>
        <v>737744</v>
      </c>
    </row>
    <row r="155" spans="1:8">
      <c r="A155" s="127">
        <v>5</v>
      </c>
      <c r="B155" s="130" t="s">
        <v>46</v>
      </c>
      <c r="C155" s="141">
        <v>89716</v>
      </c>
      <c r="D155" s="141">
        <v>109801</v>
      </c>
      <c r="E155" s="141">
        <v>14565</v>
      </c>
      <c r="F155" s="141">
        <v>7245</v>
      </c>
      <c r="G155" s="141">
        <v>0</v>
      </c>
      <c r="H155" s="142">
        <f t="shared" si="34"/>
        <v>221327</v>
      </c>
    </row>
    <row r="156" spans="1:8">
      <c r="A156" s="127">
        <v>6</v>
      </c>
      <c r="B156" s="130" t="s">
        <v>47</v>
      </c>
      <c r="C156" s="141">
        <v>495063</v>
      </c>
      <c r="D156" s="141">
        <v>749643</v>
      </c>
      <c r="E156" s="141">
        <v>223022</v>
      </c>
      <c r="F156" s="141">
        <v>106208</v>
      </c>
      <c r="G156" s="141">
        <v>0</v>
      </c>
      <c r="H156" s="142">
        <f t="shared" si="34"/>
        <v>1573936</v>
      </c>
    </row>
    <row r="157" spans="1:8">
      <c r="A157" s="127">
        <v>7</v>
      </c>
      <c r="B157" s="130" t="s">
        <v>48</v>
      </c>
      <c r="C157" s="141">
        <v>80171</v>
      </c>
      <c r="D157" s="141">
        <v>70022</v>
      </c>
      <c r="E157" s="141">
        <v>10796</v>
      </c>
      <c r="F157" s="141">
        <v>1993</v>
      </c>
      <c r="G157" s="141">
        <v>0</v>
      </c>
      <c r="H157" s="142">
        <f t="shared" si="34"/>
        <v>162982</v>
      </c>
    </row>
    <row r="158" spans="1:8">
      <c r="A158" s="127">
        <v>8</v>
      </c>
      <c r="B158" s="130" t="s">
        <v>49</v>
      </c>
      <c r="C158" s="141">
        <v>0</v>
      </c>
      <c r="D158" s="141">
        <v>0</v>
      </c>
      <c r="E158" s="141">
        <v>0</v>
      </c>
      <c r="F158" s="141">
        <v>0</v>
      </c>
      <c r="G158" s="141">
        <v>108132</v>
      </c>
      <c r="H158" s="142">
        <f t="shared" si="34"/>
        <v>108132</v>
      </c>
    </row>
    <row r="159" spans="1:8">
      <c r="A159" s="127">
        <v>9</v>
      </c>
      <c r="B159" s="130" t="s">
        <v>50</v>
      </c>
      <c r="C159" s="141">
        <v>21131</v>
      </c>
      <c r="D159" s="141">
        <v>65976</v>
      </c>
      <c r="E159" s="141">
        <v>82358</v>
      </c>
      <c r="F159" s="141">
        <v>1237</v>
      </c>
      <c r="G159" s="141">
        <v>0</v>
      </c>
      <c r="H159" s="142">
        <f t="shared" si="34"/>
        <v>170702</v>
      </c>
    </row>
    <row r="160" spans="1:8">
      <c r="A160" s="127">
        <v>10</v>
      </c>
      <c r="B160" s="130" t="s">
        <v>51</v>
      </c>
      <c r="C160" s="141">
        <v>2638</v>
      </c>
      <c r="D160" s="141">
        <v>3531</v>
      </c>
      <c r="E160" s="141">
        <v>18958</v>
      </c>
      <c r="F160" s="141">
        <v>411</v>
      </c>
      <c r="G160" s="141">
        <v>0</v>
      </c>
      <c r="H160" s="142">
        <f t="shared" si="34"/>
        <v>25538</v>
      </c>
    </row>
    <row r="161" spans="1:8">
      <c r="A161" s="127">
        <v>11</v>
      </c>
      <c r="B161" s="130" t="s">
        <v>52</v>
      </c>
      <c r="C161" s="141">
        <v>0</v>
      </c>
      <c r="D161" s="141">
        <v>0</v>
      </c>
      <c r="E161" s="141">
        <v>0</v>
      </c>
      <c r="F161" s="141">
        <v>0</v>
      </c>
      <c r="G161" s="141">
        <v>13824</v>
      </c>
      <c r="H161" s="142">
        <f t="shared" si="34"/>
        <v>13824</v>
      </c>
    </row>
    <row r="162" spans="1:8">
      <c r="A162" s="127">
        <v>12</v>
      </c>
      <c r="B162" s="130" t="s">
        <v>53</v>
      </c>
      <c r="C162" s="141">
        <v>14522</v>
      </c>
      <c r="D162" s="141">
        <v>3059</v>
      </c>
      <c r="E162" s="141">
        <v>0</v>
      </c>
      <c r="F162" s="141">
        <v>0</v>
      </c>
      <c r="G162" s="141">
        <v>0</v>
      </c>
      <c r="H162" s="142">
        <f t="shared" si="34"/>
        <v>17581</v>
      </c>
    </row>
    <row r="163" spans="1:8">
      <c r="A163" s="127">
        <v>13</v>
      </c>
      <c r="B163" s="130" t="s">
        <v>54</v>
      </c>
      <c r="C163" s="141">
        <v>32462</v>
      </c>
      <c r="D163" s="141">
        <v>3286</v>
      </c>
      <c r="E163" s="141">
        <v>0</v>
      </c>
      <c r="F163" s="141">
        <v>0</v>
      </c>
      <c r="G163" s="141">
        <v>0</v>
      </c>
      <c r="H163" s="142">
        <f t="shared" si="34"/>
        <v>35748</v>
      </c>
    </row>
    <row r="164" spans="1:8">
      <c r="A164" s="127">
        <v>14</v>
      </c>
      <c r="B164" s="130" t="s">
        <v>55</v>
      </c>
      <c r="C164" s="141">
        <v>174702</v>
      </c>
      <c r="D164" s="141">
        <v>284654</v>
      </c>
      <c r="E164" s="141">
        <v>109956</v>
      </c>
      <c r="F164" s="141">
        <v>8104</v>
      </c>
      <c r="G164" s="141">
        <v>23004</v>
      </c>
      <c r="H164" s="142">
        <f t="shared" si="34"/>
        <v>600420</v>
      </c>
    </row>
    <row r="165" spans="1:8">
      <c r="A165" s="127">
        <v>15</v>
      </c>
      <c r="B165" s="130" t="s">
        <v>56</v>
      </c>
      <c r="C165" s="141">
        <v>15</v>
      </c>
      <c r="D165" s="141">
        <v>1082</v>
      </c>
      <c r="E165" s="141">
        <v>1376</v>
      </c>
      <c r="F165" s="141">
        <v>2310</v>
      </c>
      <c r="G165" s="141">
        <v>53268</v>
      </c>
      <c r="H165" s="142">
        <f t="shared" si="34"/>
        <v>58051</v>
      </c>
    </row>
    <row r="166" spans="1:8">
      <c r="A166" s="127">
        <v>16</v>
      </c>
      <c r="B166" s="130" t="s">
        <v>57</v>
      </c>
      <c r="C166" s="141">
        <v>468577</v>
      </c>
      <c r="D166" s="141">
        <v>1333294</v>
      </c>
      <c r="E166" s="141">
        <v>411899</v>
      </c>
      <c r="F166" s="141">
        <v>14427</v>
      </c>
      <c r="G166" s="141">
        <v>0</v>
      </c>
      <c r="H166" s="142">
        <f t="shared" si="34"/>
        <v>2228197</v>
      </c>
    </row>
    <row r="167" spans="1:8">
      <c r="A167" s="127">
        <v>17</v>
      </c>
      <c r="B167" s="130" t="s">
        <v>58</v>
      </c>
      <c r="C167" s="141">
        <v>0</v>
      </c>
      <c r="D167" s="141">
        <v>0</v>
      </c>
      <c r="E167" s="141">
        <v>0</v>
      </c>
      <c r="F167" s="141">
        <v>0</v>
      </c>
      <c r="G167" s="141">
        <v>15955</v>
      </c>
      <c r="H167" s="142">
        <f t="shared" si="34"/>
        <v>15955</v>
      </c>
    </row>
    <row r="168" spans="1:8">
      <c r="A168" s="127">
        <v>18</v>
      </c>
      <c r="B168" s="130" t="s">
        <v>59</v>
      </c>
      <c r="C168" s="141">
        <v>1118</v>
      </c>
      <c r="D168" s="141">
        <v>50473</v>
      </c>
      <c r="E168" s="141">
        <v>0</v>
      </c>
      <c r="F168" s="141">
        <v>0</v>
      </c>
      <c r="G168" s="141">
        <v>0</v>
      </c>
      <c r="H168" s="142">
        <f t="shared" si="34"/>
        <v>51591</v>
      </c>
    </row>
    <row r="169" spans="1:8">
      <c r="A169" s="127">
        <v>19</v>
      </c>
      <c r="B169" s="130" t="s">
        <v>60</v>
      </c>
      <c r="C169" s="141">
        <v>66314</v>
      </c>
      <c r="D169" s="141">
        <v>116087</v>
      </c>
      <c r="E169" s="141">
        <v>13346</v>
      </c>
      <c r="F169" s="141">
        <v>171</v>
      </c>
      <c r="G169" s="141">
        <v>0</v>
      </c>
      <c r="H169" s="142">
        <f t="shared" si="34"/>
        <v>195918</v>
      </c>
    </row>
    <row r="170" spans="1:8">
      <c r="A170" s="127">
        <v>20</v>
      </c>
      <c r="B170" s="130" t="s">
        <v>0</v>
      </c>
      <c r="C170" s="141">
        <v>29178</v>
      </c>
      <c r="D170" s="141">
        <v>325506</v>
      </c>
      <c r="E170" s="141">
        <v>113117</v>
      </c>
      <c r="F170" s="141">
        <v>7309</v>
      </c>
      <c r="G170" s="141">
        <v>0</v>
      </c>
      <c r="H170" s="142">
        <f>SUM(C170:G170)</f>
        <v>475110</v>
      </c>
    </row>
    <row r="171" spans="1:8">
      <c r="A171" s="130"/>
      <c r="B171" s="143" t="s">
        <v>33</v>
      </c>
      <c r="C171" s="142">
        <f t="shared" ref="C171:H171" si="35">SUM(C151:C170)</f>
        <v>7642192</v>
      </c>
      <c r="D171" s="142">
        <f t="shared" si="35"/>
        <v>6127535</v>
      </c>
      <c r="E171" s="142">
        <f t="shared" si="35"/>
        <v>1741485</v>
      </c>
      <c r="F171" s="142">
        <f t="shared" si="35"/>
        <v>388948</v>
      </c>
      <c r="G171" s="142">
        <f t="shared" si="35"/>
        <v>214183</v>
      </c>
      <c r="H171" s="142">
        <f t="shared" si="35"/>
        <v>16114343</v>
      </c>
    </row>
    <row r="172" spans="1:8">
      <c r="B172" s="144"/>
      <c r="C172" s="145"/>
      <c r="D172" s="145"/>
      <c r="E172" s="145"/>
      <c r="F172" s="145"/>
      <c r="G172" s="145"/>
      <c r="H172" s="145"/>
    </row>
    <row r="173" spans="1:8" ht="14.4" thickBot="1">
      <c r="B173" s="120" t="str">
        <f>"All Expenditures Current Year (FY "&amp;H1&amp;")"</f>
        <v>All Expenditures Current Year (FY 2022)</v>
      </c>
      <c r="C173" s="121"/>
      <c r="D173" s="121"/>
      <c r="E173" s="121"/>
      <c r="F173" s="121"/>
      <c r="G173" s="121"/>
      <c r="H173" s="122"/>
    </row>
    <row r="174" spans="1:8" ht="28.2" thickBot="1">
      <c r="A174" s="123" t="s">
        <v>859</v>
      </c>
      <c r="B174" s="124" t="s">
        <v>31</v>
      </c>
      <c r="C174" s="125" t="s">
        <v>25</v>
      </c>
      <c r="D174" s="125" t="s">
        <v>26</v>
      </c>
      <c r="E174" s="125" t="s">
        <v>27</v>
      </c>
      <c r="F174" s="125" t="s">
        <v>28</v>
      </c>
      <c r="G174" s="125" t="s">
        <v>29</v>
      </c>
      <c r="H174" s="126" t="s">
        <v>1</v>
      </c>
    </row>
    <row r="175" spans="1:8">
      <c r="A175" s="127">
        <v>1</v>
      </c>
      <c r="B175" s="128" t="str">
        <f>$B$103</f>
        <v>Liberal Arts</v>
      </c>
      <c r="C175" s="136">
        <f>SUM(UTA:SRSU!C268)</f>
        <v>1056780211.098824</v>
      </c>
      <c r="D175" s="136">
        <f>SUM(UTA:SRSU!D268)</f>
        <v>826298224.09617579</v>
      </c>
      <c r="E175" s="136">
        <f>SUM(UTA:SRSU!E268)</f>
        <v>376506976.97368795</v>
      </c>
      <c r="F175" s="136">
        <f>SUM(UTA:SRSU!F268)</f>
        <v>369850942.23108286</v>
      </c>
      <c r="G175" s="136">
        <f>SUM(UTA:SRSU!G268)</f>
        <v>0</v>
      </c>
      <c r="H175" s="136">
        <f>SUM(C175:G175)</f>
        <v>2629436354.3997707</v>
      </c>
    </row>
    <row r="176" spans="1:8">
      <c r="A176" s="127">
        <v>2</v>
      </c>
      <c r="B176" s="128" t="str">
        <f>$B$104</f>
        <v>Science</v>
      </c>
      <c r="C176" s="139">
        <f>SUM(UTA:SRSU!C269)</f>
        <v>576129166.31316698</v>
      </c>
      <c r="D176" s="139">
        <f>SUM(UTA:SRSU!D269)</f>
        <v>567549573.15047586</v>
      </c>
      <c r="E176" s="139">
        <f>SUM(UTA:SRSU!E269)</f>
        <v>295001946.38741452</v>
      </c>
      <c r="F176" s="139">
        <f>SUM(UTA:SRSU!F269)</f>
        <v>504503639.07386869</v>
      </c>
      <c r="G176" s="139">
        <f>SUM(UTA:SRSU!G269)</f>
        <v>0</v>
      </c>
      <c r="H176" s="139">
        <f t="shared" ref="H176:H195" si="36">SUM(C176:G176)</f>
        <v>1943184324.924926</v>
      </c>
    </row>
    <row r="177" spans="1:8">
      <c r="A177" s="127">
        <v>3</v>
      </c>
      <c r="B177" s="128" t="str">
        <f>$B$105</f>
        <v>Fine Arts</v>
      </c>
      <c r="C177" s="139">
        <f>SUM(UTA:SRSU!C270)</f>
        <v>196100334.28909963</v>
      </c>
      <c r="D177" s="139">
        <f>SUM(UTA:SRSU!D270)</f>
        <v>162856583.69334754</v>
      </c>
      <c r="E177" s="139">
        <f>SUM(UTA:SRSU!E270)</f>
        <v>70837626.697077617</v>
      </c>
      <c r="F177" s="139">
        <f>SUM(UTA:SRSU!F270)</f>
        <v>32183728.393304858</v>
      </c>
      <c r="G177" s="139">
        <f>SUM(UTA:SRSU!G270)</f>
        <v>0</v>
      </c>
      <c r="H177" s="139">
        <f t="shared" si="36"/>
        <v>461978273.07282966</v>
      </c>
    </row>
    <row r="178" spans="1:8">
      <c r="A178" s="127">
        <v>4</v>
      </c>
      <c r="B178" s="128" t="str">
        <f>$B$106</f>
        <v>Teacher Education</v>
      </c>
      <c r="C178" s="139">
        <f>SUM(UTA:SRSU!C271)</f>
        <v>28709103.162511285</v>
      </c>
      <c r="D178" s="139">
        <f>SUM(UTA:SRSU!D271)</f>
        <v>163014217.60681078</v>
      </c>
      <c r="E178" s="139">
        <f>SUM(UTA:SRSU!E271)</f>
        <v>172279796.67245808</v>
      </c>
      <c r="F178" s="139">
        <f>SUM(UTA:SRSU!F271)</f>
        <v>121568055.32803592</v>
      </c>
      <c r="G178" s="139">
        <f>SUM(UTA:SRSU!G271)</f>
        <v>0</v>
      </c>
      <c r="H178" s="139">
        <f t="shared" si="36"/>
        <v>485571172.76981604</v>
      </c>
    </row>
    <row r="179" spans="1:8">
      <c r="A179" s="127">
        <v>5</v>
      </c>
      <c r="B179" s="128" t="str">
        <f>$B$107</f>
        <v>Agriculture</v>
      </c>
      <c r="C179" s="139">
        <f>SUM(UTA:SRSU!C272)</f>
        <v>37552923.828836672</v>
      </c>
      <c r="D179" s="139">
        <f>SUM(UTA:SRSU!D272)</f>
        <v>76030895.923912466</v>
      </c>
      <c r="E179" s="139">
        <f>SUM(UTA:SRSU!E272)</f>
        <v>44965390.448206849</v>
      </c>
      <c r="F179" s="139">
        <f>SUM(UTA:SRSU!F272)</f>
        <v>33117269.310759738</v>
      </c>
      <c r="G179" s="139">
        <f>SUM(UTA:SRSU!G272)</f>
        <v>0</v>
      </c>
      <c r="H179" s="139">
        <f t="shared" si="36"/>
        <v>191666479.51171571</v>
      </c>
    </row>
    <row r="180" spans="1:8">
      <c r="A180" s="127">
        <v>6</v>
      </c>
      <c r="B180" s="128" t="str">
        <f>$B$108</f>
        <v>Engineering</v>
      </c>
      <c r="C180" s="139">
        <f>SUM(UTA:SRSU!C273)</f>
        <v>251728845.96124342</v>
      </c>
      <c r="D180" s="139">
        <f>SUM(UTA:SRSU!D273)</f>
        <v>598809329.35510409</v>
      </c>
      <c r="E180" s="139">
        <f>SUM(UTA:SRSU!E273)</f>
        <v>472142444.89213622</v>
      </c>
      <c r="F180" s="139">
        <f>SUM(UTA:SRSU!F273)</f>
        <v>566079964.91730165</v>
      </c>
      <c r="G180" s="139">
        <f>SUM(UTA:SRSU!G273)</f>
        <v>0</v>
      </c>
      <c r="H180" s="139">
        <f t="shared" si="36"/>
        <v>1888760585.1257854</v>
      </c>
    </row>
    <row r="181" spans="1:8">
      <c r="A181" s="127">
        <v>7</v>
      </c>
      <c r="B181" s="128" t="str">
        <f>$B$109</f>
        <v>Home Economics</v>
      </c>
      <c r="C181" s="139">
        <f>SUM(UTA:SRSU!C274)</f>
        <v>22716944.72712661</v>
      </c>
      <c r="D181" s="139">
        <f>SUM(UTA:SRSU!D274)</f>
        <v>34699794.477085523</v>
      </c>
      <c r="E181" s="139">
        <f>SUM(UTA:SRSU!E274)</f>
        <v>11034656.526012763</v>
      </c>
      <c r="F181" s="139">
        <f>SUM(UTA:SRSU!F274)</f>
        <v>7350928.8101296891</v>
      </c>
      <c r="G181" s="139">
        <f>SUM(UTA:SRSU!G274)</f>
        <v>0</v>
      </c>
      <c r="H181" s="139">
        <f t="shared" si="36"/>
        <v>75802324.54035458</v>
      </c>
    </row>
    <row r="182" spans="1:8">
      <c r="A182" s="127">
        <v>8</v>
      </c>
      <c r="B182" s="128" t="str">
        <f>$B$110</f>
        <v>Law</v>
      </c>
      <c r="C182" s="139">
        <f>SUM(UTA:SRSU!C275)</f>
        <v>0</v>
      </c>
      <c r="D182" s="139">
        <f>SUM(UTA:SRSU!D275)</f>
        <v>0</v>
      </c>
      <c r="E182" s="139">
        <f>SUM(UTA:SRSU!E275)</f>
        <v>0</v>
      </c>
      <c r="F182" s="139">
        <f>SUM(UTA:SRSU!F275)</f>
        <v>0</v>
      </c>
      <c r="G182" s="139">
        <f>SUM(UTA:SRSU!G275)</f>
        <v>155028490.85020459</v>
      </c>
      <c r="H182" s="139">
        <f t="shared" si="36"/>
        <v>155028490.85020459</v>
      </c>
    </row>
    <row r="183" spans="1:8">
      <c r="A183" s="127">
        <v>9</v>
      </c>
      <c r="B183" s="128" t="str">
        <f>$B$111</f>
        <v>Social Service</v>
      </c>
      <c r="C183" s="139">
        <f>SUM(UTA:SRSU!C276)</f>
        <v>9422427.6975717712</v>
      </c>
      <c r="D183" s="139">
        <f>SUM(UTA:SRSU!D276)</f>
        <v>37183704.79837317</v>
      </c>
      <c r="E183" s="139">
        <f>SUM(UTA:SRSU!E276)</f>
        <v>61864445.614009976</v>
      </c>
      <c r="F183" s="139">
        <f>SUM(UTA:SRSU!F276)</f>
        <v>11078498.733715033</v>
      </c>
      <c r="G183" s="139">
        <f>SUM(UTA:SRSU!G276)</f>
        <v>0</v>
      </c>
      <c r="H183" s="139">
        <f t="shared" si="36"/>
        <v>119549076.84366995</v>
      </c>
    </row>
    <row r="184" spans="1:8">
      <c r="A184" s="127">
        <v>10</v>
      </c>
      <c r="B184" s="128" t="str">
        <f>$B$112</f>
        <v>Library Science</v>
      </c>
      <c r="C184" s="139">
        <f>SUM(UTA:SRSU!C277)</f>
        <v>652994.43811728328</v>
      </c>
      <c r="D184" s="139">
        <f>SUM(UTA:SRSU!D277)</f>
        <v>397983.22699428961</v>
      </c>
      <c r="E184" s="139">
        <f>SUM(UTA:SRSU!E277)</f>
        <v>19647847.458178289</v>
      </c>
      <c r="F184" s="139">
        <f>SUM(UTA:SRSU!F277)</f>
        <v>4917186.8209002018</v>
      </c>
      <c r="G184" s="139">
        <f>SUM(UTA:SRSU!G277)</f>
        <v>0</v>
      </c>
      <c r="H184" s="139">
        <f t="shared" si="36"/>
        <v>25616011.944190063</v>
      </c>
    </row>
    <row r="185" spans="1:8">
      <c r="A185" s="127">
        <v>11</v>
      </c>
      <c r="B185" s="128" t="str">
        <f>$B$113</f>
        <v>Veterinary Science</v>
      </c>
      <c r="C185" s="139">
        <f>SUM(UTA:SRSU!C278)</f>
        <v>0</v>
      </c>
      <c r="D185" s="139">
        <f>SUM(UTA:SRSU!D278)</f>
        <v>0</v>
      </c>
      <c r="E185" s="139">
        <f>SUM(UTA:SRSU!E278)</f>
        <v>0</v>
      </c>
      <c r="F185" s="139">
        <f>SUM(UTA:SRSU!F278)</f>
        <v>0</v>
      </c>
      <c r="G185" s="139">
        <f>SUM(UTA:SRSU!G278)</f>
        <v>105854316.62861755</v>
      </c>
      <c r="H185" s="139">
        <f t="shared" si="36"/>
        <v>105854316.62861755</v>
      </c>
    </row>
    <row r="186" spans="1:8">
      <c r="A186" s="127">
        <v>12</v>
      </c>
      <c r="B186" s="128" t="str">
        <f>$B$114</f>
        <v>Vocational Training</v>
      </c>
      <c r="C186" s="139">
        <f>SUM(UTA:SRSU!C279)</f>
        <v>5783614.7869846243</v>
      </c>
      <c r="D186" s="139">
        <f>SUM(UTA:SRSU!D279)</f>
        <v>4417357.0260433303</v>
      </c>
      <c r="E186" s="139">
        <f>SUM(UTA:SRSU!E279)</f>
        <v>0</v>
      </c>
      <c r="F186" s="139">
        <f>SUM(UTA:SRSU!F279)</f>
        <v>0</v>
      </c>
      <c r="G186" s="139">
        <f>SUM(UTA:SRSU!G279)</f>
        <v>0</v>
      </c>
      <c r="H186" s="139">
        <f t="shared" si="36"/>
        <v>10200971.813027956</v>
      </c>
    </row>
    <row r="187" spans="1:8">
      <c r="A187" s="127">
        <v>13</v>
      </c>
      <c r="B187" s="128" t="str">
        <f>$B$115</f>
        <v>Physical Training</v>
      </c>
      <c r="C187" s="139">
        <f>SUM(UTA:SRSU!C280)</f>
        <v>45014.058142611641</v>
      </c>
      <c r="D187" s="139">
        <f>SUM(UTA:SRSU!D280)</f>
        <v>271137.45048153499</v>
      </c>
      <c r="E187" s="139">
        <f>SUM(UTA:SRSU!E280)</f>
        <v>0</v>
      </c>
      <c r="F187" s="139">
        <f>SUM(UTA:SRSU!F280)</f>
        <v>0</v>
      </c>
      <c r="G187" s="139">
        <f>SUM(UTA:SRSU!G280)</f>
        <v>0</v>
      </c>
      <c r="H187" s="139">
        <f t="shared" si="36"/>
        <v>316151.50862414663</v>
      </c>
    </row>
    <row r="188" spans="1:8">
      <c r="A188" s="127">
        <v>14</v>
      </c>
      <c r="B188" s="128" t="str">
        <f>$B$116</f>
        <v>Health Services</v>
      </c>
      <c r="C188" s="139">
        <f>SUM(UTA:SRSU!C281)</f>
        <v>44525748.47995843</v>
      </c>
      <c r="D188" s="139">
        <f>SUM(UTA:SRSU!D281)</f>
        <v>126875264.53832507</v>
      </c>
      <c r="E188" s="139">
        <f>SUM(UTA:SRSU!E281)</f>
        <v>77792901.657836437</v>
      </c>
      <c r="F188" s="139">
        <f>SUM(UTA:SRSU!F281)</f>
        <v>26032445.455215368</v>
      </c>
      <c r="G188" s="139">
        <f>SUM(UTA:SRSU!G281)</f>
        <v>22567802.31528702</v>
      </c>
      <c r="H188" s="139">
        <f t="shared" si="36"/>
        <v>297794162.44662231</v>
      </c>
    </row>
    <row r="189" spans="1:8">
      <c r="A189" s="127">
        <v>15</v>
      </c>
      <c r="B189" s="128" t="str">
        <f>$B$117</f>
        <v>Pharmacy</v>
      </c>
      <c r="C189" s="139">
        <f>SUM(UTA:SRSU!C282)</f>
        <v>403994.87972849084</v>
      </c>
      <c r="D189" s="139">
        <f>SUM(UTA:SRSU!D282)</f>
        <v>1154688.3623942202</v>
      </c>
      <c r="E189" s="139">
        <f>SUM(UTA:SRSU!E282)</f>
        <v>13723675.029557878</v>
      </c>
      <c r="F189" s="139">
        <f>SUM(UTA:SRSU!F282)</f>
        <v>36414033.61198087</v>
      </c>
      <c r="G189" s="139">
        <f>SUM(UTA:SRSU!G282)</f>
        <v>69317677.614649981</v>
      </c>
      <c r="H189" s="139">
        <f t="shared" si="36"/>
        <v>121014069.49831145</v>
      </c>
    </row>
    <row r="190" spans="1:8">
      <c r="A190" s="127">
        <v>16</v>
      </c>
      <c r="B190" s="128" t="str">
        <f>$B$118</f>
        <v>Business Administration</v>
      </c>
      <c r="C190" s="139">
        <f>SUM(UTA:SRSU!C283)</f>
        <v>144012235.85291234</v>
      </c>
      <c r="D190" s="139">
        <f>SUM(UTA:SRSU!D283)</f>
        <v>679007136.95517421</v>
      </c>
      <c r="E190" s="139">
        <f>SUM(UTA:SRSU!E283)</f>
        <v>389679692.51458412</v>
      </c>
      <c r="F190" s="139">
        <f>SUM(UTA:SRSU!F283)</f>
        <v>148480815.5492692</v>
      </c>
      <c r="G190" s="139">
        <f>SUM(UTA:SRSU!G283)</f>
        <v>0</v>
      </c>
      <c r="H190" s="139">
        <f t="shared" si="36"/>
        <v>1361179880.8719399</v>
      </c>
    </row>
    <row r="191" spans="1:8">
      <c r="A191" s="127">
        <v>17</v>
      </c>
      <c r="B191" s="128" t="str">
        <f>$B$119</f>
        <v>Optometry</v>
      </c>
      <c r="C191" s="139">
        <f>SUM(UTA:SRSU!C284)</f>
        <v>0</v>
      </c>
      <c r="D191" s="139">
        <f>SUM(UTA:SRSU!D284)</f>
        <v>0</v>
      </c>
      <c r="E191" s="139">
        <f>SUM(UTA:SRSU!E284)</f>
        <v>0</v>
      </c>
      <c r="F191" s="139">
        <f>SUM(UTA:SRSU!F284)</f>
        <v>0</v>
      </c>
      <c r="G191" s="139">
        <f>SUM(UTA:SRSU!G284)</f>
        <v>23494966.100902919</v>
      </c>
      <c r="H191" s="139">
        <f t="shared" si="36"/>
        <v>23494966.100902919</v>
      </c>
    </row>
    <row r="192" spans="1:8">
      <c r="A192" s="127">
        <v>18</v>
      </c>
      <c r="B192" s="128" t="str">
        <f>$B$120</f>
        <v>Teacher Ed-Practice Teaching</v>
      </c>
      <c r="C192" s="139">
        <f>SUM(UTA:SRSU!C285)</f>
        <v>97067.460407039209</v>
      </c>
      <c r="D192" s="139">
        <f>SUM(UTA:SRSU!D285)</f>
        <v>25624646.476434156</v>
      </c>
      <c r="E192" s="139">
        <f>SUM(UTA:SRSU!E285)</f>
        <v>0</v>
      </c>
      <c r="F192" s="139">
        <f>SUM(UTA:SRSU!F285)</f>
        <v>0</v>
      </c>
      <c r="G192" s="139">
        <f>SUM(UTA:SRSU!G285)</f>
        <v>0</v>
      </c>
      <c r="H192" s="139">
        <f t="shared" si="36"/>
        <v>25721713.936841197</v>
      </c>
    </row>
    <row r="193" spans="1:8">
      <c r="A193" s="127">
        <v>19</v>
      </c>
      <c r="B193" s="128" t="str">
        <f>$B$121</f>
        <v>Technology</v>
      </c>
      <c r="C193" s="139">
        <f>SUM(UTA:SRSU!C286)</f>
        <v>32078962.251542941</v>
      </c>
      <c r="D193" s="139">
        <f>SUM(UTA:SRSU!D286)</f>
        <v>83440124.592478082</v>
      </c>
      <c r="E193" s="139">
        <f>SUM(UTA:SRSU!E286)</f>
        <v>31109441.279461894</v>
      </c>
      <c r="F193" s="139">
        <f>SUM(UTA:SRSU!F286)</f>
        <v>1658435.5448688816</v>
      </c>
      <c r="G193" s="139">
        <f>SUM(UTA:SRSU!G286)</f>
        <v>0</v>
      </c>
      <c r="H193" s="139">
        <f t="shared" si="36"/>
        <v>148286963.6683518</v>
      </c>
    </row>
    <row r="194" spans="1:8">
      <c r="A194" s="127">
        <v>20</v>
      </c>
      <c r="B194" s="128" t="str">
        <f>$B$122</f>
        <v>Nursing</v>
      </c>
      <c r="C194" s="139">
        <f>SUM(UTA:SRSU!C287)</f>
        <v>13421345.183490183</v>
      </c>
      <c r="D194" s="139">
        <f>SUM(UTA:SRSU!D287)</f>
        <v>184520491.32257831</v>
      </c>
      <c r="E194" s="139">
        <f>SUM(UTA:SRSU!E287)</f>
        <v>72507591.039101973</v>
      </c>
      <c r="F194" s="139">
        <f>SUM(UTA:SRSU!F287)</f>
        <v>20737903.413226604</v>
      </c>
      <c r="G194" s="139">
        <f>SUM(UTA:SRSU!G287)</f>
        <v>0</v>
      </c>
      <c r="H194" s="139">
        <f t="shared" si="36"/>
        <v>291187330.95839709</v>
      </c>
    </row>
    <row r="195" spans="1:8">
      <c r="A195" s="130"/>
      <c r="B195" s="131" t="str">
        <f>$B$123</f>
        <v>Totals</v>
      </c>
      <c r="C195" s="136">
        <f>SUM(C175:C194)</f>
        <v>2420160934.4696651</v>
      </c>
      <c r="D195" s="136">
        <f>SUM(D175:D194)</f>
        <v>3572151153.0521898</v>
      </c>
      <c r="E195" s="136">
        <f>SUM(E175:E194)</f>
        <v>2109094433.1897244</v>
      </c>
      <c r="F195" s="136">
        <f>SUM(F175:F194)</f>
        <v>1883973847.1936598</v>
      </c>
      <c r="G195" s="136">
        <f>SUM(G175:G194)</f>
        <v>376263253.50966203</v>
      </c>
      <c r="H195" s="136">
        <f t="shared" si="36"/>
        <v>10361643621.414902</v>
      </c>
    </row>
    <row r="196" spans="1:8">
      <c r="H196" s="140"/>
    </row>
    <row r="197" spans="1:8" ht="14.4" thickBot="1">
      <c r="A197" s="120" t="str">
        <f>"All Expenditures Previous Year (FY "&amp;H1-1&amp;")"</f>
        <v>All Expenditures Previous Year (FY 2021)</v>
      </c>
      <c r="C197" s="121"/>
      <c r="D197" s="121"/>
      <c r="E197" s="121"/>
      <c r="F197" s="121"/>
      <c r="G197" s="121"/>
      <c r="H197" s="122"/>
    </row>
    <row r="198" spans="1:8" ht="28.2" thickBot="1">
      <c r="A198" s="123" t="s">
        <v>859</v>
      </c>
      <c r="B198" s="124" t="s">
        <v>31</v>
      </c>
      <c r="C198" s="125" t="s">
        <v>25</v>
      </c>
      <c r="D198" s="125" t="s">
        <v>26</v>
      </c>
      <c r="E198" s="125" t="s">
        <v>27</v>
      </c>
      <c r="F198" s="125" t="s">
        <v>28</v>
      </c>
      <c r="G198" s="125" t="s">
        <v>29</v>
      </c>
      <c r="H198" s="126" t="s">
        <v>1</v>
      </c>
    </row>
    <row r="199" spans="1:8">
      <c r="A199" s="127">
        <v>1</v>
      </c>
      <c r="B199" s="128" t="str">
        <f>$B$103</f>
        <v>Liberal Arts</v>
      </c>
      <c r="C199" s="136">
        <v>981697186.01055753</v>
      </c>
      <c r="D199" s="136">
        <v>786262844.42339087</v>
      </c>
      <c r="E199" s="136">
        <v>346019977.49855322</v>
      </c>
      <c r="F199" s="136">
        <v>330721725.74651694</v>
      </c>
      <c r="G199" s="136">
        <v>331102.11501959641</v>
      </c>
      <c r="H199" s="136">
        <f>SUM(C199:G199)</f>
        <v>2445032835.7940388</v>
      </c>
    </row>
    <row r="200" spans="1:8">
      <c r="A200" s="127">
        <v>2</v>
      </c>
      <c r="B200" s="128" t="str">
        <f>$B$104</f>
        <v>Science</v>
      </c>
      <c r="C200" s="139">
        <v>544024314.52229333</v>
      </c>
      <c r="D200" s="139">
        <v>545294689.03455639</v>
      </c>
      <c r="E200" s="139">
        <v>259963226.99829477</v>
      </c>
      <c r="F200" s="139">
        <v>481410943.83833188</v>
      </c>
      <c r="G200" s="139">
        <v>0</v>
      </c>
      <c r="H200" s="136">
        <f t="shared" ref="H200:H218" si="37">SUM(C200:G200)</f>
        <v>1830693174.3934765</v>
      </c>
    </row>
    <row r="201" spans="1:8">
      <c r="A201" s="127">
        <v>3</v>
      </c>
      <c r="B201" s="128" t="str">
        <f>$B$105</f>
        <v>Fine Arts</v>
      </c>
      <c r="C201" s="139">
        <v>184863425.39277777</v>
      </c>
      <c r="D201" s="139">
        <v>154475034.30249819</v>
      </c>
      <c r="E201" s="139">
        <v>64334585.629962526</v>
      </c>
      <c r="F201" s="139">
        <v>27306528.403612398</v>
      </c>
      <c r="G201" s="139">
        <v>0</v>
      </c>
      <c r="H201" s="136">
        <f t="shared" si="37"/>
        <v>430979573.72885084</v>
      </c>
    </row>
    <row r="202" spans="1:8">
      <c r="A202" s="127">
        <v>4</v>
      </c>
      <c r="B202" s="128" t="str">
        <f>$B$106</f>
        <v>Teacher Education</v>
      </c>
      <c r="C202" s="139">
        <v>26212304.333126921</v>
      </c>
      <c r="D202" s="139">
        <v>158019198.85286465</v>
      </c>
      <c r="E202" s="139">
        <v>163749154.34422156</v>
      </c>
      <c r="F202" s="139">
        <v>112967524.7940523</v>
      </c>
      <c r="G202" s="139">
        <v>0</v>
      </c>
      <c r="H202" s="136">
        <f t="shared" si="37"/>
        <v>460948182.32426542</v>
      </c>
    </row>
    <row r="203" spans="1:8">
      <c r="A203" s="127">
        <v>5</v>
      </c>
      <c r="B203" s="128" t="str">
        <f>$B$107</f>
        <v>Agriculture</v>
      </c>
      <c r="C203" s="139">
        <v>36335726.211372264</v>
      </c>
      <c r="D203" s="139">
        <v>65739189.340071492</v>
      </c>
      <c r="E203" s="139">
        <v>45137176.395774342</v>
      </c>
      <c r="F203" s="139">
        <v>31954480.527026117</v>
      </c>
      <c r="G203" s="139">
        <v>0</v>
      </c>
      <c r="H203" s="136">
        <f t="shared" si="37"/>
        <v>179166572.47424421</v>
      </c>
    </row>
    <row r="204" spans="1:8">
      <c r="A204" s="127">
        <v>6</v>
      </c>
      <c r="B204" s="128" t="str">
        <f>$B$108</f>
        <v>Engineering</v>
      </c>
      <c r="C204" s="139">
        <v>239062323.98214489</v>
      </c>
      <c r="D204" s="139">
        <v>575589606.72665048</v>
      </c>
      <c r="E204" s="139">
        <v>411522597.84597027</v>
      </c>
      <c r="F204" s="139">
        <v>513611836.70181537</v>
      </c>
      <c r="G204" s="139">
        <v>0</v>
      </c>
      <c r="H204" s="136">
        <f t="shared" si="37"/>
        <v>1739786365.2565811</v>
      </c>
    </row>
    <row r="205" spans="1:8">
      <c r="A205" s="127">
        <v>7</v>
      </c>
      <c r="B205" s="128" t="str">
        <f>$B$109</f>
        <v>Home Economics</v>
      </c>
      <c r="C205" s="139">
        <v>21021386.648554999</v>
      </c>
      <c r="D205" s="139">
        <v>34315317.987901852</v>
      </c>
      <c r="E205" s="139">
        <v>9399221.8587161265</v>
      </c>
      <c r="F205" s="139">
        <v>6502670.928582564</v>
      </c>
      <c r="G205" s="139">
        <v>0</v>
      </c>
      <c r="H205" s="136">
        <f t="shared" si="37"/>
        <v>71238597.423755541</v>
      </c>
    </row>
    <row r="206" spans="1:8">
      <c r="A206" s="127">
        <v>8</v>
      </c>
      <c r="B206" s="128" t="str">
        <f>$B$110</f>
        <v>Law</v>
      </c>
      <c r="C206" s="139">
        <v>0</v>
      </c>
      <c r="D206" s="139">
        <v>0</v>
      </c>
      <c r="E206" s="139">
        <v>0</v>
      </c>
      <c r="F206" s="139">
        <v>0</v>
      </c>
      <c r="G206" s="139">
        <v>151786326.13645616</v>
      </c>
      <c r="H206" s="136">
        <f t="shared" si="37"/>
        <v>151786326.13645616</v>
      </c>
    </row>
    <row r="207" spans="1:8">
      <c r="A207" s="127">
        <v>9</v>
      </c>
      <c r="B207" s="128" t="str">
        <f>$B$111</f>
        <v>Social Service</v>
      </c>
      <c r="C207" s="139">
        <v>8286950.1355126239</v>
      </c>
      <c r="D207" s="139">
        <v>34540757.211931922</v>
      </c>
      <c r="E207" s="139">
        <v>57712936.959926993</v>
      </c>
      <c r="F207" s="139">
        <v>9562306.3549631964</v>
      </c>
      <c r="G207" s="139">
        <v>0</v>
      </c>
      <c r="H207" s="136">
        <f t="shared" si="37"/>
        <v>110102950.66233474</v>
      </c>
    </row>
    <row r="208" spans="1:8">
      <c r="A208" s="127">
        <v>10</v>
      </c>
      <c r="B208" s="128" t="str">
        <f>$B$112</f>
        <v>Library Science</v>
      </c>
      <c r="C208" s="139">
        <v>1353976.3552454726</v>
      </c>
      <c r="D208" s="139">
        <v>360485.85208662134</v>
      </c>
      <c r="E208" s="139">
        <v>18506086.176356394</v>
      </c>
      <c r="F208" s="139">
        <v>3008054.318149074</v>
      </c>
      <c r="G208" s="139">
        <v>0</v>
      </c>
      <c r="H208" s="136">
        <f t="shared" si="37"/>
        <v>23228602.701837562</v>
      </c>
    </row>
    <row r="209" spans="1:8">
      <c r="A209" s="127">
        <v>11</v>
      </c>
      <c r="B209" s="128" t="str">
        <f>$B$113</f>
        <v>Veterinary Science</v>
      </c>
      <c r="C209" s="139">
        <v>0</v>
      </c>
      <c r="D209" s="139">
        <v>0</v>
      </c>
      <c r="E209" s="139">
        <v>0</v>
      </c>
      <c r="F209" s="139">
        <v>0</v>
      </c>
      <c r="G209" s="139">
        <v>83286740.538207754</v>
      </c>
      <c r="H209" s="136">
        <f t="shared" si="37"/>
        <v>83286740.538207754</v>
      </c>
    </row>
    <row r="210" spans="1:8">
      <c r="A210" s="127">
        <v>12</v>
      </c>
      <c r="B210" s="128" t="str">
        <f>$B$114</f>
        <v>Vocational Training</v>
      </c>
      <c r="C210" s="139">
        <v>5538539.3659034558</v>
      </c>
      <c r="D210" s="139">
        <v>3328428.7381265643</v>
      </c>
      <c r="E210" s="139">
        <v>0</v>
      </c>
      <c r="F210" s="139">
        <v>0</v>
      </c>
      <c r="G210" s="139">
        <v>0</v>
      </c>
      <c r="H210" s="136">
        <f t="shared" si="37"/>
        <v>8866968.1040300205</v>
      </c>
    </row>
    <row r="211" spans="1:8">
      <c r="A211" s="127">
        <v>13</v>
      </c>
      <c r="B211" s="128" t="str">
        <f>$B$115</f>
        <v>Physical Training</v>
      </c>
      <c r="C211" s="139">
        <v>21931.889477310549</v>
      </c>
      <c r="D211" s="139">
        <v>107469.93241435269</v>
      </c>
      <c r="E211" s="139">
        <v>0</v>
      </c>
      <c r="F211" s="139">
        <v>0</v>
      </c>
      <c r="G211" s="139">
        <v>0</v>
      </c>
      <c r="H211" s="136">
        <f t="shared" si="37"/>
        <v>129401.82189166325</v>
      </c>
    </row>
    <row r="212" spans="1:8">
      <c r="A212" s="127">
        <v>14</v>
      </c>
      <c r="B212" s="128" t="str">
        <f>$B$116</f>
        <v>Health Services</v>
      </c>
      <c r="C212" s="139">
        <v>41899341.490685016</v>
      </c>
      <c r="D212" s="139">
        <v>119877160.40609311</v>
      </c>
      <c r="E212" s="139">
        <v>78663472.191158414</v>
      </c>
      <c r="F212" s="139">
        <v>27001994.100614827</v>
      </c>
      <c r="G212" s="139">
        <v>19806049.493083924</v>
      </c>
      <c r="H212" s="136">
        <f t="shared" si="37"/>
        <v>287248017.68163526</v>
      </c>
    </row>
    <row r="213" spans="1:8">
      <c r="A213" s="127">
        <v>15</v>
      </c>
      <c r="B213" s="128" t="str">
        <f>$B$117</f>
        <v>Pharmacy</v>
      </c>
      <c r="C213" s="139">
        <v>306905.97944142448</v>
      </c>
      <c r="D213" s="139">
        <v>1167532.377483526</v>
      </c>
      <c r="E213" s="139">
        <v>15207430.365153329</v>
      </c>
      <c r="F213" s="139">
        <v>33500743.018394951</v>
      </c>
      <c r="G213" s="139">
        <v>65631541.479600027</v>
      </c>
      <c r="H213" s="136">
        <f t="shared" si="37"/>
        <v>115814153.22007325</v>
      </c>
    </row>
    <row r="214" spans="1:8">
      <c r="A214" s="127">
        <v>16</v>
      </c>
      <c r="B214" s="128" t="str">
        <f>$B$118</f>
        <v>Business Administration</v>
      </c>
      <c r="C214" s="139">
        <v>128989748.1575067</v>
      </c>
      <c r="D214" s="139">
        <v>636282005.33922529</v>
      </c>
      <c r="E214" s="139">
        <v>350794281.98035336</v>
      </c>
      <c r="F214" s="139">
        <v>140930390.17195418</v>
      </c>
      <c r="G214" s="139">
        <v>0</v>
      </c>
      <c r="H214" s="136">
        <f t="shared" si="37"/>
        <v>1256996425.6490395</v>
      </c>
    </row>
    <row r="215" spans="1:8">
      <c r="A215" s="127">
        <v>17</v>
      </c>
      <c r="B215" s="128" t="str">
        <f>$B$119</f>
        <v>Optometry</v>
      </c>
      <c r="C215" s="139">
        <v>0</v>
      </c>
      <c r="D215" s="139">
        <v>0</v>
      </c>
      <c r="E215" s="139">
        <v>0</v>
      </c>
      <c r="F215" s="139">
        <v>0</v>
      </c>
      <c r="G215" s="139">
        <v>18987705.073473584</v>
      </c>
      <c r="H215" s="136">
        <f t="shared" si="37"/>
        <v>18987705.073473584</v>
      </c>
    </row>
    <row r="216" spans="1:8">
      <c r="A216" s="127">
        <v>18</v>
      </c>
      <c r="B216" s="128" t="str">
        <f>$B$120</f>
        <v>Teacher Ed-Practice Teaching</v>
      </c>
      <c r="C216" s="139">
        <v>52189.369109664563</v>
      </c>
      <c r="D216" s="139">
        <v>26770351.238433983</v>
      </c>
      <c r="E216" s="139">
        <v>0</v>
      </c>
      <c r="F216" s="139">
        <v>0</v>
      </c>
      <c r="G216" s="139">
        <v>0</v>
      </c>
      <c r="H216" s="136">
        <f t="shared" si="37"/>
        <v>26822540.607543647</v>
      </c>
    </row>
    <row r="217" spans="1:8">
      <c r="A217" s="127">
        <v>19</v>
      </c>
      <c r="B217" s="128" t="str">
        <f>$B$121</f>
        <v>Technology</v>
      </c>
      <c r="C217" s="139">
        <v>33565584.811611116</v>
      </c>
      <c r="D217" s="139">
        <v>80276426.007483199</v>
      </c>
      <c r="E217" s="139">
        <v>28672027.730055779</v>
      </c>
      <c r="F217" s="139">
        <v>903147.68092610734</v>
      </c>
      <c r="G217" s="139">
        <v>0</v>
      </c>
      <c r="H217" s="136">
        <f t="shared" si="37"/>
        <v>143417186.23007622</v>
      </c>
    </row>
    <row r="218" spans="1:8">
      <c r="A218" s="127">
        <v>20</v>
      </c>
      <c r="B218" s="128" t="str">
        <f>$B$122</f>
        <v>Nursing</v>
      </c>
      <c r="C218" s="139">
        <v>12279801.135822473</v>
      </c>
      <c r="D218" s="139">
        <v>172860107.4052411</v>
      </c>
      <c r="E218" s="139">
        <v>72030156.623871908</v>
      </c>
      <c r="F218" s="139">
        <v>20648732.016230159</v>
      </c>
      <c r="G218" s="139">
        <v>0</v>
      </c>
      <c r="H218" s="136">
        <f t="shared" si="37"/>
        <v>277818797.18116564</v>
      </c>
    </row>
    <row r="219" spans="1:8">
      <c r="A219" s="130"/>
      <c r="B219" s="131" t="str">
        <f>$B$123</f>
        <v>Totals</v>
      </c>
      <c r="C219" s="136">
        <f t="shared" ref="C219:H219" si="38">SUM(C199:C218)</f>
        <v>2265511635.7911429</v>
      </c>
      <c r="D219" s="136">
        <f t="shared" si="38"/>
        <v>3395266605.1764526</v>
      </c>
      <c r="E219" s="136">
        <f t="shared" si="38"/>
        <v>1921712332.5983686</v>
      </c>
      <c r="F219" s="136">
        <f t="shared" si="38"/>
        <v>1740031078.6011703</v>
      </c>
      <c r="G219" s="136">
        <f t="shared" si="38"/>
        <v>339829464.83584106</v>
      </c>
      <c r="H219" s="136">
        <f t="shared" si="38"/>
        <v>9662351117.0029774</v>
      </c>
    </row>
    <row r="220" spans="1:8">
      <c r="H220" s="140"/>
    </row>
    <row r="221" spans="1:8" ht="14.4" thickBot="1">
      <c r="A221" s="120" t="str">
        <f>"All Expenditures Previous Year (FY "&amp;H1-2&amp;")"</f>
        <v>All Expenditures Previous Year (FY 2020)</v>
      </c>
      <c r="C221" s="121"/>
      <c r="D221" s="121"/>
      <c r="E221" s="121"/>
      <c r="F221" s="121"/>
      <c r="G221" s="121"/>
      <c r="H221" s="122"/>
    </row>
    <row r="222" spans="1:8" ht="28.2" thickBot="1">
      <c r="A222" s="123" t="s">
        <v>859</v>
      </c>
      <c r="B222" s="124" t="s">
        <v>31</v>
      </c>
      <c r="C222" s="125" t="s">
        <v>25</v>
      </c>
      <c r="D222" s="125" t="s">
        <v>26</v>
      </c>
      <c r="E222" s="125" t="s">
        <v>27</v>
      </c>
      <c r="F222" s="125" t="s">
        <v>28</v>
      </c>
      <c r="G222" s="125" t="s">
        <v>29</v>
      </c>
      <c r="H222" s="126" t="s">
        <v>1</v>
      </c>
    </row>
    <row r="223" spans="1:8">
      <c r="A223" s="127">
        <v>1</v>
      </c>
      <c r="B223" s="128" t="str">
        <f>$B$103</f>
        <v>Liberal Arts</v>
      </c>
      <c r="C223" s="136">
        <v>992399536.79837072</v>
      </c>
      <c r="D223" s="136">
        <v>765497672.97644651</v>
      </c>
      <c r="E223" s="136">
        <v>349444388.59866923</v>
      </c>
      <c r="F223" s="136">
        <v>344963556.91251075</v>
      </c>
      <c r="G223" s="136">
        <v>20018.998307246817</v>
      </c>
      <c r="H223" s="136">
        <f>SUM(C223:G223)</f>
        <v>2452325174.2843046</v>
      </c>
    </row>
    <row r="224" spans="1:8">
      <c r="A224" s="127">
        <v>2</v>
      </c>
      <c r="B224" s="128" t="str">
        <f>$B$104</f>
        <v>Science</v>
      </c>
      <c r="C224" s="139">
        <v>553882574.78268981</v>
      </c>
      <c r="D224" s="139">
        <v>562017350.84477639</v>
      </c>
      <c r="E224" s="139">
        <v>265511585.24568087</v>
      </c>
      <c r="F224" s="139">
        <v>464950116.28082246</v>
      </c>
      <c r="G224" s="139">
        <v>0</v>
      </c>
      <c r="H224" s="136">
        <f t="shared" ref="H224:H242" si="39">SUM(C224:G224)</f>
        <v>1846361627.1539695</v>
      </c>
    </row>
    <row r="225" spans="1:8">
      <c r="A225" s="127">
        <v>3</v>
      </c>
      <c r="B225" s="128" t="str">
        <f>$B$105</f>
        <v>Fine Arts</v>
      </c>
      <c r="C225" s="139">
        <v>191085792.50142744</v>
      </c>
      <c r="D225" s="139">
        <v>165384792.32371095</v>
      </c>
      <c r="E225" s="139">
        <v>68745526.451174989</v>
      </c>
      <c r="F225" s="139">
        <v>30283645.107584953</v>
      </c>
      <c r="G225" s="139">
        <v>0</v>
      </c>
      <c r="H225" s="136">
        <f t="shared" si="39"/>
        <v>455499756.38389832</v>
      </c>
    </row>
    <row r="226" spans="1:8">
      <c r="A226" s="127">
        <v>4</v>
      </c>
      <c r="B226" s="128" t="str">
        <f>$B$106</f>
        <v>Teacher Education</v>
      </c>
      <c r="C226" s="139">
        <v>27451173.304169703</v>
      </c>
      <c r="D226" s="139">
        <v>158015607.97699073</v>
      </c>
      <c r="E226" s="139">
        <v>161515676.36045375</v>
      </c>
      <c r="F226" s="139">
        <v>121038545.0811851</v>
      </c>
      <c r="G226" s="139">
        <v>0</v>
      </c>
      <c r="H226" s="136">
        <f t="shared" si="39"/>
        <v>468021002.7227993</v>
      </c>
    </row>
    <row r="227" spans="1:8">
      <c r="A227" s="127">
        <v>5</v>
      </c>
      <c r="B227" s="128" t="str">
        <f>$B$107</f>
        <v>Agriculture</v>
      </c>
      <c r="C227" s="139">
        <v>35418844.815666042</v>
      </c>
      <c r="D227" s="139">
        <v>66579826.153148703</v>
      </c>
      <c r="E227" s="139">
        <v>33658717.968740173</v>
      </c>
      <c r="F227" s="139">
        <v>28184033.859284203</v>
      </c>
      <c r="G227" s="139">
        <v>0</v>
      </c>
      <c r="H227" s="136">
        <f t="shared" si="39"/>
        <v>163841422.79683912</v>
      </c>
    </row>
    <row r="228" spans="1:8">
      <c r="A228" s="127">
        <v>6</v>
      </c>
      <c r="B228" s="128" t="str">
        <f>$B$108</f>
        <v>Engineering</v>
      </c>
      <c r="C228" s="139">
        <v>225723807.84544072</v>
      </c>
      <c r="D228" s="139">
        <v>545549411.40309799</v>
      </c>
      <c r="E228" s="139">
        <v>437831438.33227634</v>
      </c>
      <c r="F228" s="139">
        <v>516933420.83067542</v>
      </c>
      <c r="G228" s="139">
        <v>0</v>
      </c>
      <c r="H228" s="136">
        <f t="shared" si="39"/>
        <v>1726038078.4114904</v>
      </c>
    </row>
    <row r="229" spans="1:8">
      <c r="A229" s="127">
        <v>7</v>
      </c>
      <c r="B229" s="128" t="str">
        <f>$B$109</f>
        <v>Home Economics</v>
      </c>
      <c r="C229" s="139">
        <v>19443861.657413669</v>
      </c>
      <c r="D229" s="139">
        <v>31883900.786881316</v>
      </c>
      <c r="E229" s="139">
        <v>10404725.226409858</v>
      </c>
      <c r="F229" s="139">
        <v>7312258.9526515165</v>
      </c>
      <c r="G229" s="139">
        <v>0</v>
      </c>
      <c r="H229" s="136">
        <f t="shared" si="39"/>
        <v>69044746.623356372</v>
      </c>
    </row>
    <row r="230" spans="1:8">
      <c r="A230" s="127">
        <v>8</v>
      </c>
      <c r="B230" s="128" t="str">
        <f>$B$110</f>
        <v>Law</v>
      </c>
      <c r="C230" s="139">
        <v>0</v>
      </c>
      <c r="D230" s="139">
        <v>10643.897295366385</v>
      </c>
      <c r="E230" s="139">
        <v>0</v>
      </c>
      <c r="F230" s="139">
        <v>0</v>
      </c>
      <c r="G230" s="139">
        <v>159283856.03170979</v>
      </c>
      <c r="H230" s="136">
        <f t="shared" si="39"/>
        <v>159294499.92900515</v>
      </c>
    </row>
    <row r="231" spans="1:8">
      <c r="A231" s="127">
        <v>9</v>
      </c>
      <c r="B231" s="128" t="str">
        <f>$B$111</f>
        <v>Social Service</v>
      </c>
      <c r="C231" s="139">
        <v>8790472.7435055301</v>
      </c>
      <c r="D231" s="139">
        <v>32226267.501646355</v>
      </c>
      <c r="E231" s="139">
        <v>51664094.260411836</v>
      </c>
      <c r="F231" s="139">
        <v>9017782.9889373928</v>
      </c>
      <c r="G231" s="139">
        <v>0</v>
      </c>
      <c r="H231" s="136">
        <f t="shared" si="39"/>
        <v>101698617.49450111</v>
      </c>
    </row>
    <row r="232" spans="1:8">
      <c r="A232" s="127">
        <v>10</v>
      </c>
      <c r="B232" s="128" t="str">
        <f>$B$112</f>
        <v>Library Science</v>
      </c>
      <c r="C232" s="139">
        <v>2430399.1911168848</v>
      </c>
      <c r="D232" s="139">
        <v>2018768.0731016593</v>
      </c>
      <c r="E232" s="139">
        <v>18467765.487657592</v>
      </c>
      <c r="F232" s="139">
        <v>2522871.3768976103</v>
      </c>
      <c r="G232" s="139">
        <v>0</v>
      </c>
      <c r="H232" s="136">
        <f t="shared" si="39"/>
        <v>25439804.128773749</v>
      </c>
    </row>
    <row r="233" spans="1:8">
      <c r="A233" s="127">
        <v>11</v>
      </c>
      <c r="B233" s="128" t="str">
        <f>$B$113</f>
        <v>Veterinary Science</v>
      </c>
      <c r="C233" s="139">
        <v>0</v>
      </c>
      <c r="D233" s="139">
        <v>0</v>
      </c>
      <c r="E233" s="139">
        <v>326.10276545434357</v>
      </c>
      <c r="F233" s="139">
        <v>0</v>
      </c>
      <c r="G233" s="139">
        <v>76583173.135224551</v>
      </c>
      <c r="H233" s="136">
        <f t="shared" si="39"/>
        <v>76583499.237990007</v>
      </c>
    </row>
    <row r="234" spans="1:8">
      <c r="A234" s="127">
        <v>12</v>
      </c>
      <c r="B234" s="128" t="str">
        <f>$B$114</f>
        <v>Vocational Training</v>
      </c>
      <c r="C234" s="139">
        <v>5177320.0333199017</v>
      </c>
      <c r="D234" s="139">
        <v>2947398.148471382</v>
      </c>
      <c r="E234" s="139">
        <v>0</v>
      </c>
      <c r="F234" s="139">
        <v>0</v>
      </c>
      <c r="G234" s="139">
        <v>0</v>
      </c>
      <c r="H234" s="136">
        <f t="shared" si="39"/>
        <v>8124718.1817912832</v>
      </c>
    </row>
    <row r="235" spans="1:8">
      <c r="A235" s="127">
        <v>13</v>
      </c>
      <c r="B235" s="128" t="str">
        <f>$B$115</f>
        <v>Physical Training</v>
      </c>
      <c r="C235" s="139">
        <v>13897574.63241039</v>
      </c>
      <c r="D235" s="139">
        <v>1431548.2854118913</v>
      </c>
      <c r="E235" s="139">
        <v>0</v>
      </c>
      <c r="F235" s="139">
        <v>0</v>
      </c>
      <c r="G235" s="139">
        <v>0</v>
      </c>
      <c r="H235" s="136">
        <f t="shared" si="39"/>
        <v>15329122.917822281</v>
      </c>
    </row>
    <row r="236" spans="1:8">
      <c r="A236" s="127">
        <v>14</v>
      </c>
      <c r="B236" s="128" t="str">
        <f>$B$116</f>
        <v>Health Services</v>
      </c>
      <c r="C236" s="139">
        <v>40412901.187354609</v>
      </c>
      <c r="D236" s="139">
        <v>115529576.01921718</v>
      </c>
      <c r="E236" s="139">
        <v>76123435.779666141</v>
      </c>
      <c r="F236" s="139">
        <v>23679789.517799933</v>
      </c>
      <c r="G236" s="139">
        <v>19064208.58127369</v>
      </c>
      <c r="H236" s="136">
        <f t="shared" si="39"/>
        <v>274809911.08531159</v>
      </c>
    </row>
    <row r="237" spans="1:8">
      <c r="A237" s="127">
        <v>15</v>
      </c>
      <c r="B237" s="128" t="str">
        <f>$B$117</f>
        <v>Pharmacy</v>
      </c>
      <c r="C237" s="139">
        <v>13817.602876433022</v>
      </c>
      <c r="D237" s="139">
        <v>1269309.7080682775</v>
      </c>
      <c r="E237" s="139">
        <v>16508733.203339167</v>
      </c>
      <c r="F237" s="139">
        <v>32196630.710592903</v>
      </c>
      <c r="G237" s="139">
        <v>63408619.92767676</v>
      </c>
      <c r="H237" s="136">
        <f t="shared" si="39"/>
        <v>113397111.15255353</v>
      </c>
    </row>
    <row r="238" spans="1:8">
      <c r="A238" s="127">
        <v>16</v>
      </c>
      <c r="B238" s="128" t="str">
        <f>$B$118</f>
        <v>Business Administration</v>
      </c>
      <c r="C238" s="139">
        <v>136494753.149535</v>
      </c>
      <c r="D238" s="139">
        <v>626010002.69164431</v>
      </c>
      <c r="E238" s="139">
        <v>369141883.50792682</v>
      </c>
      <c r="F238" s="139">
        <v>134869607.53152981</v>
      </c>
      <c r="G238" s="139">
        <v>0</v>
      </c>
      <c r="H238" s="136">
        <f t="shared" si="39"/>
        <v>1266516246.8806362</v>
      </c>
    </row>
    <row r="239" spans="1:8">
      <c r="A239" s="127">
        <v>17</v>
      </c>
      <c r="B239" s="128" t="str">
        <f>$B$119</f>
        <v>Optometry</v>
      </c>
      <c r="C239" s="139">
        <v>0</v>
      </c>
      <c r="D239" s="139">
        <v>0</v>
      </c>
      <c r="E239" s="139">
        <v>0</v>
      </c>
      <c r="F239" s="139">
        <v>0</v>
      </c>
      <c r="G239" s="139">
        <v>22042182.687898859</v>
      </c>
      <c r="H239" s="136">
        <f t="shared" si="39"/>
        <v>22042182.687898859</v>
      </c>
    </row>
    <row r="240" spans="1:8">
      <c r="A240" s="127">
        <v>18</v>
      </c>
      <c r="B240" s="128" t="str">
        <f>$B$120</f>
        <v>Teacher Ed-Practice Teaching</v>
      </c>
      <c r="C240" s="139">
        <v>692603.02572130144</v>
      </c>
      <c r="D240" s="139">
        <v>29610210.654957388</v>
      </c>
      <c r="E240" s="139">
        <v>0</v>
      </c>
      <c r="F240" s="139">
        <v>0</v>
      </c>
      <c r="G240" s="139">
        <v>0</v>
      </c>
      <c r="H240" s="136">
        <f t="shared" si="39"/>
        <v>30302813.680678688</v>
      </c>
    </row>
    <row r="241" spans="1:8">
      <c r="A241" s="127">
        <v>19</v>
      </c>
      <c r="B241" s="128" t="str">
        <f>$B$121</f>
        <v>Technology</v>
      </c>
      <c r="C241" s="139">
        <v>32956561.416786715</v>
      </c>
      <c r="D241" s="139">
        <v>74906871.319215268</v>
      </c>
      <c r="E241" s="139">
        <v>18410948.860703975</v>
      </c>
      <c r="F241" s="139">
        <v>2391267.8476557112</v>
      </c>
      <c r="G241" s="139">
        <v>0</v>
      </c>
      <c r="H241" s="136">
        <f t="shared" si="39"/>
        <v>128665649.44436167</v>
      </c>
    </row>
    <row r="242" spans="1:8">
      <c r="A242" s="127">
        <v>20</v>
      </c>
      <c r="B242" s="128" t="str">
        <f>$B$122</f>
        <v>Nursing</v>
      </c>
      <c r="C242" s="139">
        <v>10641758.547399564</v>
      </c>
      <c r="D242" s="139">
        <v>176317490.08403757</v>
      </c>
      <c r="E242" s="139">
        <v>79339645.458607823</v>
      </c>
      <c r="F242" s="139">
        <v>19182590.291595373</v>
      </c>
      <c r="G242" s="139">
        <v>0</v>
      </c>
      <c r="H242" s="136">
        <f t="shared" si="39"/>
        <v>285481484.38164032</v>
      </c>
    </row>
    <row r="243" spans="1:8">
      <c r="A243" s="130"/>
      <c r="B243" s="131" t="str">
        <f>$B$123</f>
        <v>Totals</v>
      </c>
      <c r="C243" s="136">
        <f t="shared" ref="C243:H243" si="40">SUM(C223:C242)</f>
        <v>2296913753.2352037</v>
      </c>
      <c r="D243" s="136">
        <f t="shared" si="40"/>
        <v>3357206648.8481193</v>
      </c>
      <c r="E243" s="136">
        <f t="shared" si="40"/>
        <v>1956768890.8444841</v>
      </c>
      <c r="F243" s="136">
        <f t="shared" si="40"/>
        <v>1737526117.2897232</v>
      </c>
      <c r="G243" s="136">
        <f t="shared" si="40"/>
        <v>340402059.36209089</v>
      </c>
      <c r="H243" s="136">
        <f t="shared" si="40"/>
        <v>9688817469.5796223</v>
      </c>
    </row>
  </sheetData>
  <pageMargins left="0.5" right="0.5" top="0.5" bottom="0.5" header="0.3" footer="0.18"/>
  <pageSetup scale="65" fitToHeight="0" orientation="portrait" r:id="rId1"/>
  <headerFooter alignWithMargins="0"/>
  <rowBreaks count="1" manualBreakCount="1">
    <brk id="172"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1">
    <tabColor rgb="FFFFC000"/>
    <pageSetUpPr fitToPage="1"/>
  </sheetPr>
  <dimension ref="B1:W363"/>
  <sheetViews>
    <sheetView showGridLines="0" showZeros="0" zoomScale="70" zoomScaleNormal="70" workbookViewId="0"/>
  </sheetViews>
  <sheetFormatPr defaultColWidth="9.109375" defaultRowHeight="13.8"/>
  <cols>
    <col min="1" max="1" width="1.88671875" style="107" customWidth="1"/>
    <col min="2" max="2" width="30.5546875" style="107" customWidth="1"/>
    <col min="3"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5.88671875" style="107" bestFit="1" customWidth="1"/>
    <col min="11" max="16384" width="9.109375" style="107"/>
  </cols>
  <sheetData>
    <row r="1" spans="2:8">
      <c r="B1" s="392" t="str">
        <f>'Relative Weights'!A1</f>
        <v>THECB Texas Public University Expenditure Study Fiscal Year 2022</v>
      </c>
      <c r="C1" s="392"/>
      <c r="D1" s="392"/>
      <c r="E1" s="392"/>
      <c r="F1" s="392"/>
      <c r="G1" s="392"/>
      <c r="H1" s="392"/>
    </row>
    <row r="2" spans="2:8">
      <c r="B2" s="393" t="str">
        <f>'Relative Weights'!A2</f>
        <v>Institution Survey for the Year Ended August 31, 2022</v>
      </c>
      <c r="C2" s="393"/>
      <c r="D2" s="393"/>
      <c r="E2" s="393"/>
      <c r="F2" s="393"/>
      <c r="G2" s="393"/>
      <c r="H2" s="393"/>
    </row>
    <row r="3" spans="2:8">
      <c r="B3" s="119" t="s">
        <v>72</v>
      </c>
      <c r="C3" s="119"/>
      <c r="D3" s="119"/>
      <c r="E3" s="119"/>
      <c r="F3" s="119"/>
      <c r="G3" s="119"/>
      <c r="H3" s="119"/>
    </row>
    <row r="4" spans="2:8">
      <c r="B4" s="294" t="s">
        <v>143</v>
      </c>
      <c r="C4" s="119"/>
      <c r="D4" s="119"/>
      <c r="E4" s="119"/>
      <c r="F4" s="119"/>
      <c r="G4" s="119"/>
      <c r="H4" s="119"/>
    </row>
    <row r="5" spans="2:8">
      <c r="B5" s="119"/>
      <c r="C5" s="119"/>
      <c r="D5" s="119"/>
      <c r="E5" s="119"/>
      <c r="F5" s="119"/>
      <c r="G5" s="119"/>
      <c r="H5" s="246"/>
    </row>
    <row r="6" spans="2:8">
      <c r="B6" s="295" t="s">
        <v>10</v>
      </c>
      <c r="C6" s="295"/>
      <c r="D6" s="295"/>
      <c r="E6" s="295"/>
      <c r="F6" s="295"/>
      <c r="G6" s="295"/>
      <c r="H6" s="296"/>
    </row>
    <row r="7" spans="2:8">
      <c r="B7" s="119"/>
      <c r="C7" s="119"/>
      <c r="D7" s="119"/>
      <c r="E7" s="119"/>
      <c r="F7" s="119"/>
      <c r="G7" s="119"/>
      <c r="H7" s="297"/>
    </row>
    <row r="8" spans="2:8" ht="129" customHeight="1">
      <c r="B8" s="381" t="s">
        <v>227</v>
      </c>
      <c r="C8" s="381"/>
      <c r="D8" s="381"/>
      <c r="E8" s="381"/>
      <c r="F8" s="381"/>
      <c r="G8" s="381"/>
      <c r="H8" s="381"/>
    </row>
    <row r="9" spans="2:8" ht="99.75" customHeight="1">
      <c r="B9" s="382" t="s">
        <v>41</v>
      </c>
      <c r="C9" s="382"/>
      <c r="D9" s="382"/>
      <c r="E9" s="382"/>
      <c r="F9" s="382"/>
      <c r="G9" s="382"/>
      <c r="H9" s="298"/>
    </row>
    <row r="10" spans="2:8">
      <c r="B10" s="392" t="s">
        <v>20</v>
      </c>
      <c r="C10" s="392"/>
      <c r="D10" s="392"/>
      <c r="E10" s="392"/>
      <c r="F10" s="392"/>
      <c r="G10" s="392"/>
      <c r="H10" s="298"/>
    </row>
    <row r="11" spans="2:8" ht="21" customHeight="1" thickBot="1">
      <c r="B11" s="382" t="s">
        <v>888</v>
      </c>
      <c r="C11" s="382"/>
      <c r="D11" s="382"/>
      <c r="E11" s="382"/>
      <c r="F11" s="382"/>
      <c r="G11" s="382"/>
      <c r="H11" s="382"/>
    </row>
    <row r="12" spans="2:8" ht="14.4" thickBot="1">
      <c r="B12" s="397" t="s">
        <v>16</v>
      </c>
      <c r="C12" s="398"/>
      <c r="D12" s="398"/>
      <c r="E12" s="398"/>
      <c r="F12" s="299"/>
      <c r="G12" s="300"/>
      <c r="H12" s="301" t="s">
        <v>17</v>
      </c>
    </row>
    <row r="13" spans="2:8">
      <c r="B13" s="399" t="s">
        <v>12</v>
      </c>
      <c r="C13" s="399"/>
      <c r="D13" s="399"/>
      <c r="E13" s="399"/>
      <c r="F13" s="354"/>
      <c r="G13" s="303"/>
      <c r="H13" s="355">
        <f>Data!$G15</f>
        <v>70185584</v>
      </c>
    </row>
    <row r="14" spans="2:8">
      <c r="B14" s="385" t="s">
        <v>13</v>
      </c>
      <c r="C14" s="385"/>
      <c r="D14" s="385"/>
      <c r="E14" s="385"/>
      <c r="F14" s="356"/>
      <c r="G14" s="303"/>
      <c r="H14" s="357">
        <f>Data!$H15</f>
        <v>31181948</v>
      </c>
    </row>
    <row r="15" spans="2:8">
      <c r="B15" s="385" t="s">
        <v>14</v>
      </c>
      <c r="C15" s="385"/>
      <c r="D15" s="385"/>
      <c r="E15" s="385"/>
      <c r="F15" s="356"/>
      <c r="G15" s="303"/>
      <c r="H15" s="357">
        <f>Data!$I15</f>
        <v>36379326</v>
      </c>
    </row>
    <row r="16" spans="2:8">
      <c r="B16" s="385" t="s">
        <v>18</v>
      </c>
      <c r="C16" s="385"/>
      <c r="D16" s="385"/>
      <c r="E16" s="385"/>
      <c r="F16" s="356"/>
      <c r="G16" s="303"/>
      <c r="H16" s="357">
        <f>Data!$J15</f>
        <v>13998576</v>
      </c>
    </row>
    <row r="17" spans="2:23">
      <c r="B17" s="385" t="s">
        <v>15</v>
      </c>
      <c r="C17" s="385"/>
      <c r="D17" s="385"/>
      <c r="E17" s="385"/>
      <c r="F17" s="356"/>
      <c r="G17" s="303"/>
      <c r="H17" s="357">
        <f>Data!$K15</f>
        <v>18463733</v>
      </c>
    </row>
    <row r="18" spans="2:23">
      <c r="B18" s="385" t="s">
        <v>1</v>
      </c>
      <c r="C18" s="385"/>
      <c r="D18" s="385"/>
      <c r="E18" s="385"/>
      <c r="F18" s="358"/>
      <c r="G18" s="303"/>
      <c r="H18" s="359">
        <f>SUM(H13:H17)</f>
        <v>170209167</v>
      </c>
    </row>
    <row r="19" spans="2:23" ht="13.5" customHeight="1">
      <c r="B19" s="308"/>
      <c r="D19" s="308"/>
      <c r="E19" s="308"/>
      <c r="F19" s="308"/>
      <c r="G19" s="308"/>
      <c r="H19" s="298"/>
    </row>
    <row r="20" spans="2:23" ht="13.5" customHeight="1">
      <c r="B20" s="308"/>
      <c r="D20" s="390" t="s">
        <v>22</v>
      </c>
      <c r="E20" s="390"/>
      <c r="F20" s="390"/>
      <c r="G20" s="309" t="s">
        <v>23</v>
      </c>
      <c r="H20" s="309" t="s">
        <v>24</v>
      </c>
    </row>
    <row r="21" spans="2:23">
      <c r="B21" s="388" t="s">
        <v>21</v>
      </c>
      <c r="C21" s="389"/>
      <c r="D21" s="384" t="str">
        <f>Data!L15</f>
        <v>Monica Poehl</v>
      </c>
      <c r="E21" s="384"/>
      <c r="F21" s="384"/>
      <c r="G21" s="310" t="str">
        <f>Data!M15</f>
        <v>979-458-6090</v>
      </c>
      <c r="H21" s="311" t="str">
        <f>Data!N15</f>
        <v>mpoehl@tamus.edu</v>
      </c>
    </row>
    <row r="22" spans="2:23" ht="13.5" customHeight="1">
      <c r="B22" s="308"/>
      <c r="C22" s="308"/>
      <c r="D22" s="308"/>
      <c r="E22" s="308"/>
      <c r="F22" s="308"/>
      <c r="G22" s="308"/>
      <c r="H22" s="298"/>
    </row>
    <row r="23" spans="2:23" ht="13.5" customHeight="1" thickBot="1">
      <c r="B23" s="117" t="s">
        <v>937</v>
      </c>
      <c r="C23" s="308"/>
      <c r="D23" s="308"/>
      <c r="E23" s="308"/>
      <c r="F23" s="308"/>
      <c r="G23" s="308"/>
      <c r="H23" s="298"/>
    </row>
    <row r="24" spans="2:23" s="315" customFormat="1">
      <c r="B24" s="312"/>
      <c r="C24" s="123" t="s">
        <v>25</v>
      </c>
      <c r="D24" s="313" t="s">
        <v>26</v>
      </c>
      <c r="E24" s="313" t="s">
        <v>27</v>
      </c>
      <c r="F24" s="313" t="s">
        <v>28</v>
      </c>
      <c r="G24" s="313" t="s">
        <v>29</v>
      </c>
      <c r="H24" s="314" t="s">
        <v>30</v>
      </c>
      <c r="J24" s="107"/>
    </row>
    <row r="25" spans="2:23" s="315" customFormat="1" ht="14.4" thickBot="1">
      <c r="B25" s="316" t="s">
        <v>680</v>
      </c>
      <c r="C25" s="317">
        <f>Data!O15</f>
        <v>3541</v>
      </c>
      <c r="D25" s="318">
        <f>Data!P15</f>
        <v>4486</v>
      </c>
      <c r="E25" s="318">
        <f>Data!Q15</f>
        <v>2478</v>
      </c>
      <c r="F25" s="318">
        <f>Data!R15</f>
        <v>257</v>
      </c>
      <c r="G25" s="318">
        <f>Data!S15</f>
        <v>0</v>
      </c>
      <c r="H25" s="319">
        <f>SUM(C25:G25)</f>
        <v>10762</v>
      </c>
    </row>
    <row r="26" spans="2:23">
      <c r="C26" s="320"/>
      <c r="D26" s="320"/>
      <c r="E26" s="320"/>
      <c r="F26" s="320"/>
      <c r="G26" s="320"/>
      <c r="H26" s="320"/>
      <c r="I26" s="320"/>
    </row>
    <row r="27" spans="2:23" ht="13.5" customHeight="1">
      <c r="B27" s="308"/>
      <c r="D27" s="390" t="s">
        <v>22</v>
      </c>
      <c r="E27" s="390"/>
      <c r="F27" s="390"/>
      <c r="G27" s="309" t="s">
        <v>23</v>
      </c>
      <c r="H27" s="309" t="s">
        <v>24</v>
      </c>
    </row>
    <row r="28" spans="2:23" ht="27.6">
      <c r="B28" s="388" t="s">
        <v>952</v>
      </c>
      <c r="C28" s="389"/>
      <c r="D28" s="384" t="str">
        <f>Data!T15</f>
        <v>Mulligan-Nguyen, Erin</v>
      </c>
      <c r="E28" s="384"/>
      <c r="F28" s="384"/>
      <c r="G28" s="310" t="str">
        <f>Data!U15</f>
        <v>(361) 825-5989</v>
      </c>
      <c r="H28" s="311" t="str">
        <f>Data!V15</f>
        <v>Erin.Mulligan-Nguyen@tamucc.edu</v>
      </c>
    </row>
    <row r="29" spans="2:23" ht="13.5" customHeight="1">
      <c r="B29" s="308"/>
      <c r="C29" s="308"/>
      <c r="D29" s="308"/>
      <c r="E29" s="308"/>
      <c r="F29" s="308"/>
      <c r="G29" s="308"/>
      <c r="H29" s="298"/>
    </row>
    <row r="30" spans="2:23" ht="14.4" thickBot="1">
      <c r="B30" s="117" t="s">
        <v>938</v>
      </c>
    </row>
    <row r="31" spans="2:23" ht="14.4" thickBot="1">
      <c r="B31" s="124" t="s">
        <v>31</v>
      </c>
      <c r="C31" s="125" t="s">
        <v>25</v>
      </c>
      <c r="D31" s="125" t="s">
        <v>26</v>
      </c>
      <c r="E31" s="125" t="s">
        <v>27</v>
      </c>
      <c r="F31" s="125" t="s">
        <v>28</v>
      </c>
      <c r="G31" s="125" t="s">
        <v>29</v>
      </c>
      <c r="H31" s="126" t="s">
        <v>30</v>
      </c>
    </row>
    <row r="32" spans="2:23">
      <c r="B32" s="128" t="s">
        <v>42</v>
      </c>
      <c r="C32" s="141">
        <f>Data!W15</f>
        <v>62660</v>
      </c>
      <c r="D32" s="141">
        <f>Data!AQ15</f>
        <v>18451</v>
      </c>
      <c r="E32" s="141">
        <f>Data!BK15</f>
        <v>5355</v>
      </c>
      <c r="F32" s="141">
        <f>Data!CE15</f>
        <v>135</v>
      </c>
      <c r="G32" s="141">
        <f>Data!CY15</f>
        <v>0</v>
      </c>
      <c r="H32" s="142">
        <f>SUM(C32:G32)</f>
        <v>86601</v>
      </c>
      <c r="W32" s="145"/>
    </row>
    <row r="33" spans="2:23">
      <c r="B33" s="130" t="s">
        <v>43</v>
      </c>
      <c r="C33" s="141">
        <f>Data!X15</f>
        <v>25582</v>
      </c>
      <c r="D33" s="141">
        <f>Data!AR15</f>
        <v>19094</v>
      </c>
      <c r="E33" s="141">
        <f>Data!BL15</f>
        <v>4851</v>
      </c>
      <c r="F33" s="141">
        <f>Data!CF15</f>
        <v>995</v>
      </c>
      <c r="G33" s="141">
        <f>Data!CZ15</f>
        <v>0</v>
      </c>
      <c r="H33" s="142">
        <f t="shared" ref="H33:H52" si="0">SUM(C33:G33)</f>
        <v>50522</v>
      </c>
      <c r="W33" s="145"/>
    </row>
    <row r="34" spans="2:23">
      <c r="B34" s="130" t="s">
        <v>44</v>
      </c>
      <c r="C34" s="141">
        <f>Data!Y15</f>
        <v>9648</v>
      </c>
      <c r="D34" s="141">
        <f>Data!AS15</f>
        <v>3951</v>
      </c>
      <c r="E34" s="141">
        <f>Data!BM15</f>
        <v>179</v>
      </c>
      <c r="F34" s="141">
        <f>Data!CG15</f>
        <v>0</v>
      </c>
      <c r="G34" s="141">
        <f>Data!DA15</f>
        <v>0</v>
      </c>
      <c r="H34" s="142">
        <f t="shared" si="0"/>
        <v>13778</v>
      </c>
      <c r="W34" s="145"/>
    </row>
    <row r="35" spans="2:23">
      <c r="B35" s="130" t="s">
        <v>45</v>
      </c>
      <c r="C35" s="141">
        <f>Data!Z15</f>
        <v>1047</v>
      </c>
      <c r="D35" s="141">
        <f>Data!AT15</f>
        <v>6067</v>
      </c>
      <c r="E35" s="141">
        <f>Data!BN15</f>
        <v>2358</v>
      </c>
      <c r="F35" s="141">
        <f>Data!CH15</f>
        <v>1718</v>
      </c>
      <c r="G35" s="141">
        <f>Data!DB15</f>
        <v>0</v>
      </c>
      <c r="H35" s="142">
        <f t="shared" si="0"/>
        <v>11190</v>
      </c>
      <c r="W35" s="145"/>
    </row>
    <row r="36" spans="2:23">
      <c r="B36" s="130" t="s">
        <v>46</v>
      </c>
      <c r="C36" s="141">
        <f>Data!AA15</f>
        <v>6</v>
      </c>
      <c r="D36" s="141">
        <f>Data!AU15</f>
        <v>195</v>
      </c>
      <c r="E36" s="141">
        <f>Data!BO15</f>
        <v>91</v>
      </c>
      <c r="F36" s="141">
        <f>Data!CI15</f>
        <v>0</v>
      </c>
      <c r="G36" s="141">
        <f>Data!DC15</f>
        <v>0</v>
      </c>
      <c r="H36" s="142">
        <f t="shared" si="0"/>
        <v>292</v>
      </c>
      <c r="W36" s="145"/>
    </row>
    <row r="37" spans="2:23">
      <c r="B37" s="130" t="s">
        <v>47</v>
      </c>
      <c r="C37" s="141">
        <f>Data!AB15</f>
        <v>4280</v>
      </c>
      <c r="D37" s="141">
        <f>Data!AV15</f>
        <v>6220</v>
      </c>
      <c r="E37" s="141">
        <f>Data!BP15</f>
        <v>5712</v>
      </c>
      <c r="F37" s="141">
        <f>Data!CJ15</f>
        <v>354</v>
      </c>
      <c r="G37" s="141">
        <f>Data!DD15</f>
        <v>0</v>
      </c>
      <c r="H37" s="142">
        <f t="shared" si="0"/>
        <v>16566</v>
      </c>
      <c r="W37" s="145"/>
    </row>
    <row r="38" spans="2:23">
      <c r="B38" s="130" t="s">
        <v>48</v>
      </c>
      <c r="C38" s="141">
        <f>Data!AC15</f>
        <v>0</v>
      </c>
      <c r="D38" s="141">
        <f>Data!AW15</f>
        <v>0</v>
      </c>
      <c r="E38" s="141">
        <f>Data!BQ15</f>
        <v>0</v>
      </c>
      <c r="F38" s="141">
        <f>Data!CK15</f>
        <v>0</v>
      </c>
      <c r="G38" s="141">
        <f>Data!DE15</f>
        <v>0</v>
      </c>
      <c r="H38" s="142">
        <f t="shared" si="0"/>
        <v>0</v>
      </c>
      <c r="W38" s="145"/>
    </row>
    <row r="39" spans="2:23">
      <c r="B39" s="130" t="s">
        <v>49</v>
      </c>
      <c r="C39" s="141">
        <f>Data!AD15</f>
        <v>0</v>
      </c>
      <c r="D39" s="141">
        <f>Data!AX15</f>
        <v>0</v>
      </c>
      <c r="E39" s="141">
        <f>Data!BR15</f>
        <v>0</v>
      </c>
      <c r="F39" s="141">
        <f>Data!CL15</f>
        <v>0</v>
      </c>
      <c r="G39" s="141">
        <f>Data!DF15</f>
        <v>0</v>
      </c>
      <c r="H39" s="142">
        <f t="shared" si="0"/>
        <v>0</v>
      </c>
      <c r="W39" s="145"/>
    </row>
    <row r="40" spans="2:23">
      <c r="B40" s="130" t="s">
        <v>50</v>
      </c>
      <c r="C40" s="141">
        <f>Data!AE15</f>
        <v>57</v>
      </c>
      <c r="D40" s="141">
        <f>Data!AY15</f>
        <v>63</v>
      </c>
      <c r="E40" s="141">
        <f>Data!BS15</f>
        <v>0</v>
      </c>
      <c r="F40" s="141">
        <f>Data!CM15</f>
        <v>0</v>
      </c>
      <c r="G40" s="141">
        <f>Data!DG15</f>
        <v>0</v>
      </c>
      <c r="H40" s="142">
        <f t="shared" si="0"/>
        <v>120</v>
      </c>
      <c r="W40" s="145"/>
    </row>
    <row r="41" spans="2:23">
      <c r="B41" s="130" t="s">
        <v>51</v>
      </c>
      <c r="C41" s="141">
        <f>Data!AF15</f>
        <v>0</v>
      </c>
      <c r="D41" s="141">
        <f>Data!AZ15</f>
        <v>0</v>
      </c>
      <c r="E41" s="141">
        <f>Data!BT15</f>
        <v>0</v>
      </c>
      <c r="F41" s="141">
        <f>Data!CN15</f>
        <v>0</v>
      </c>
      <c r="G41" s="141">
        <f>Data!DH15</f>
        <v>0</v>
      </c>
      <c r="H41" s="142">
        <f t="shared" si="0"/>
        <v>0</v>
      </c>
      <c r="W41" s="145"/>
    </row>
    <row r="42" spans="2:23">
      <c r="B42" s="130" t="s">
        <v>52</v>
      </c>
      <c r="C42" s="141">
        <f>Data!AG15</f>
        <v>0</v>
      </c>
      <c r="D42" s="141">
        <f>Data!BA15</f>
        <v>0</v>
      </c>
      <c r="E42" s="141">
        <f>Data!BU15</f>
        <v>0</v>
      </c>
      <c r="F42" s="141">
        <f>Data!CO15</f>
        <v>0</v>
      </c>
      <c r="G42" s="141">
        <f>Data!DI15</f>
        <v>0</v>
      </c>
      <c r="H42" s="142">
        <f t="shared" si="0"/>
        <v>0</v>
      </c>
      <c r="W42" s="145"/>
    </row>
    <row r="43" spans="2:23">
      <c r="B43" s="130" t="s">
        <v>53</v>
      </c>
      <c r="C43" s="141">
        <f>Data!AH15</f>
        <v>0</v>
      </c>
      <c r="D43" s="141">
        <f>Data!BB15</f>
        <v>0</v>
      </c>
      <c r="E43" s="141">
        <f>Data!BV15</f>
        <v>0</v>
      </c>
      <c r="F43" s="141">
        <f>Data!CP15</f>
        <v>0</v>
      </c>
      <c r="G43" s="141">
        <f>Data!DJ15</f>
        <v>0</v>
      </c>
      <c r="H43" s="142">
        <f t="shared" si="0"/>
        <v>0</v>
      </c>
      <c r="W43" s="145"/>
    </row>
    <row r="44" spans="2:23">
      <c r="B44" s="130" t="s">
        <v>54</v>
      </c>
      <c r="C44" s="141">
        <f>Data!AI15</f>
        <v>0</v>
      </c>
      <c r="D44" s="141">
        <f>Data!BC15</f>
        <v>0</v>
      </c>
      <c r="E44" s="141">
        <f>Data!BW15</f>
        <v>0</v>
      </c>
      <c r="F44" s="141">
        <f>Data!CQ15</f>
        <v>0</v>
      </c>
      <c r="G44" s="141">
        <f>Data!DK15</f>
        <v>0</v>
      </c>
      <c r="H44" s="142">
        <f t="shared" si="0"/>
        <v>0</v>
      </c>
      <c r="W44" s="145"/>
    </row>
    <row r="45" spans="2:23">
      <c r="B45" s="130" t="s">
        <v>55</v>
      </c>
      <c r="C45" s="141">
        <f>Data!AJ15</f>
        <v>1041</v>
      </c>
      <c r="D45" s="141">
        <f>Data!BD15</f>
        <v>3588</v>
      </c>
      <c r="E45" s="141">
        <f>Data!BX15</f>
        <v>3383</v>
      </c>
      <c r="F45" s="141">
        <f>Data!CR15</f>
        <v>554</v>
      </c>
      <c r="G45" s="141">
        <f>Data!DL15</f>
        <v>0</v>
      </c>
      <c r="H45" s="142">
        <f t="shared" si="0"/>
        <v>8566</v>
      </c>
      <c r="W45" s="145"/>
    </row>
    <row r="46" spans="2:23">
      <c r="B46" s="130" t="s">
        <v>56</v>
      </c>
      <c r="C46" s="141">
        <f>Data!AK15</f>
        <v>0</v>
      </c>
      <c r="D46" s="141">
        <f>Data!BE15</f>
        <v>0</v>
      </c>
      <c r="E46" s="141">
        <f>Data!BY15</f>
        <v>0</v>
      </c>
      <c r="F46" s="141">
        <f>Data!CS15</f>
        <v>0</v>
      </c>
      <c r="G46" s="141">
        <f>Data!DM15</f>
        <v>0</v>
      </c>
      <c r="H46" s="142">
        <f t="shared" si="0"/>
        <v>0</v>
      </c>
      <c r="W46" s="145"/>
    </row>
    <row r="47" spans="2:23">
      <c r="B47" s="130" t="s">
        <v>57</v>
      </c>
      <c r="C47" s="141">
        <f>Data!AL15</f>
        <v>5043</v>
      </c>
      <c r="D47" s="141">
        <f>Data!BF15</f>
        <v>18651</v>
      </c>
      <c r="E47" s="141">
        <f>Data!BZ15</f>
        <v>23430</v>
      </c>
      <c r="F47" s="141">
        <f>Data!CT15</f>
        <v>0</v>
      </c>
      <c r="G47" s="141">
        <f>Data!DN15</f>
        <v>0</v>
      </c>
      <c r="H47" s="142">
        <f t="shared" si="0"/>
        <v>47124</v>
      </c>
      <c r="W47" s="145"/>
    </row>
    <row r="48" spans="2:23">
      <c r="B48" s="130" t="s">
        <v>58</v>
      </c>
      <c r="C48" s="141">
        <f>Data!AM15</f>
        <v>0</v>
      </c>
      <c r="D48" s="141">
        <f>Data!BG15</f>
        <v>0</v>
      </c>
      <c r="E48" s="141">
        <f>Data!CA15</f>
        <v>0</v>
      </c>
      <c r="F48" s="141">
        <f>Data!CU15</f>
        <v>0</v>
      </c>
      <c r="G48" s="141">
        <f>Data!DO15</f>
        <v>0</v>
      </c>
      <c r="H48" s="142">
        <f t="shared" si="0"/>
        <v>0</v>
      </c>
      <c r="W48" s="145"/>
    </row>
    <row r="49" spans="2:23">
      <c r="B49" s="130" t="s">
        <v>59</v>
      </c>
      <c r="C49" s="141">
        <f>Data!AN15</f>
        <v>0</v>
      </c>
      <c r="D49" s="141">
        <f>Data!BH15</f>
        <v>1092</v>
      </c>
      <c r="E49" s="141">
        <f>Data!CB15</f>
        <v>0</v>
      </c>
      <c r="F49" s="141">
        <f>Data!CV15</f>
        <v>0</v>
      </c>
      <c r="G49" s="141">
        <f>Data!DP15</f>
        <v>0</v>
      </c>
      <c r="H49" s="142">
        <f t="shared" si="0"/>
        <v>1092</v>
      </c>
      <c r="W49" s="145"/>
    </row>
    <row r="50" spans="2:23">
      <c r="B50" s="130" t="s">
        <v>60</v>
      </c>
      <c r="C50" s="141">
        <f>Data!AO15</f>
        <v>427</v>
      </c>
      <c r="D50" s="141">
        <f>Data!BI15</f>
        <v>711</v>
      </c>
      <c r="E50" s="141">
        <f>Data!CC15</f>
        <v>471</v>
      </c>
      <c r="F50" s="141">
        <f>Data!CW15</f>
        <v>3</v>
      </c>
      <c r="G50" s="141">
        <f>Data!DQ15</f>
        <v>0</v>
      </c>
      <c r="H50" s="142">
        <f t="shared" si="0"/>
        <v>1612</v>
      </c>
      <c r="W50" s="145"/>
    </row>
    <row r="51" spans="2:23">
      <c r="B51" s="130" t="s">
        <v>0</v>
      </c>
      <c r="C51" s="141">
        <f>Data!AP15</f>
        <v>119</v>
      </c>
      <c r="D51" s="141">
        <f>Data!BJ15</f>
        <v>13787</v>
      </c>
      <c r="E51" s="141">
        <f>Data!CD15</f>
        <v>2372</v>
      </c>
      <c r="F51" s="141">
        <f>Data!CX15</f>
        <v>339</v>
      </c>
      <c r="G51" s="141">
        <f>Data!DR15</f>
        <v>0</v>
      </c>
      <c r="H51" s="142">
        <f t="shared" si="0"/>
        <v>16617</v>
      </c>
      <c r="W51" s="145"/>
    </row>
    <row r="52" spans="2:23">
      <c r="B52" s="143" t="s">
        <v>33</v>
      </c>
      <c r="C52" s="142">
        <f>SUM(C32:C51)</f>
        <v>109910</v>
      </c>
      <c r="D52" s="142">
        <f>SUM(D32:D51)</f>
        <v>91870</v>
      </c>
      <c r="E52" s="142">
        <f>SUM(E32:E51)</f>
        <v>48202</v>
      </c>
      <c r="F52" s="142">
        <f>SUM(F32:F51)</f>
        <v>4098</v>
      </c>
      <c r="G52" s="142">
        <f>SUM(G32:G51)</f>
        <v>0</v>
      </c>
      <c r="H52" s="142">
        <f t="shared" si="0"/>
        <v>254080</v>
      </c>
    </row>
    <row r="53" spans="2:23">
      <c r="B53" s="144"/>
      <c r="C53" s="145"/>
      <c r="D53" s="145"/>
      <c r="E53" s="145"/>
      <c r="F53" s="145"/>
      <c r="G53" s="145"/>
      <c r="H53" s="145"/>
    </row>
    <row r="54" spans="2:23" ht="13.5" customHeight="1">
      <c r="B54" s="308"/>
      <c r="D54" s="390" t="s">
        <v>22</v>
      </c>
      <c r="E54" s="390"/>
      <c r="F54" s="390"/>
      <c r="G54" s="309" t="s">
        <v>23</v>
      </c>
      <c r="H54" s="309" t="s">
        <v>24</v>
      </c>
    </row>
    <row r="55" spans="2:23" ht="27.6">
      <c r="B55" s="388" t="s">
        <v>953</v>
      </c>
      <c r="C55" s="389"/>
      <c r="D55" s="384" t="str">
        <f>Data!T15</f>
        <v>Mulligan-Nguyen, Erin</v>
      </c>
      <c r="E55" s="384"/>
      <c r="F55" s="384"/>
      <c r="G55" s="310" t="str">
        <f>Data!U15</f>
        <v>(361) 825-5989</v>
      </c>
      <c r="H55" s="311" t="str">
        <f>Data!V15</f>
        <v>Erin.Mulligan-Nguyen@tamucc.edu</v>
      </c>
    </row>
    <row r="56" spans="2:23" ht="13.5" customHeight="1">
      <c r="B56" s="308"/>
      <c r="C56" s="308"/>
      <c r="D56" s="308"/>
      <c r="E56" s="308"/>
      <c r="F56" s="308"/>
      <c r="G56" s="308"/>
      <c r="H56" s="298"/>
    </row>
    <row r="57" spans="2:23">
      <c r="B57" s="117" t="s">
        <v>9</v>
      </c>
    </row>
    <row r="58" spans="2:23" ht="31.5" customHeight="1">
      <c r="B58" s="391" t="s">
        <v>39</v>
      </c>
      <c r="C58" s="391"/>
      <c r="D58" s="391"/>
      <c r="E58" s="391"/>
      <c r="F58" s="391"/>
      <c r="G58" s="391"/>
      <c r="H58" s="321"/>
    </row>
    <row r="59" spans="2:23" ht="8.25" customHeight="1" thickBot="1">
      <c r="B59" s="320"/>
    </row>
    <row r="60" spans="2:23" ht="14.4" thickBot="1">
      <c r="B60" s="124" t="s">
        <v>31</v>
      </c>
      <c r="C60" s="125" t="s">
        <v>25</v>
      </c>
      <c r="D60" s="125" t="s">
        <v>26</v>
      </c>
      <c r="E60" s="125" t="s">
        <v>27</v>
      </c>
      <c r="F60" s="125" t="s">
        <v>28</v>
      </c>
      <c r="G60" s="125" t="s">
        <v>29</v>
      </c>
      <c r="H60" s="126" t="s">
        <v>30</v>
      </c>
    </row>
    <row r="61" spans="2:23">
      <c r="B61" s="128" t="str">
        <f>$B$32</f>
        <v>Liberal Arts</v>
      </c>
      <c r="C61" s="322">
        <f>Data!DS15</f>
        <v>4354769.9508115286</v>
      </c>
      <c r="D61" s="322">
        <f>Data!EM15</f>
        <v>2401891.2972478145</v>
      </c>
      <c r="E61" s="322">
        <f>Data!FG15</f>
        <v>913592.15471814817</v>
      </c>
      <c r="F61" s="322">
        <f>Data!GA15</f>
        <v>49415.791666666664</v>
      </c>
      <c r="G61" s="322">
        <f>Data!GU15</f>
        <v>0</v>
      </c>
      <c r="H61" s="323">
        <f>SUM(C61:G61)</f>
        <v>7719669.194444159</v>
      </c>
    </row>
    <row r="62" spans="2:23">
      <c r="B62" s="128" t="str">
        <f>$B$33</f>
        <v>Science</v>
      </c>
      <c r="C62" s="322">
        <f>Data!DT15</f>
        <v>1540657.2318729172</v>
      </c>
      <c r="D62" s="322">
        <f>Data!EN15</f>
        <v>2121548.340000255</v>
      </c>
      <c r="E62" s="322">
        <f>Data!FH15</f>
        <v>1130204.2121357187</v>
      </c>
      <c r="F62" s="322">
        <f>Data!GB15</f>
        <v>105060.80911344073</v>
      </c>
      <c r="G62" s="322">
        <f>Data!GV15</f>
        <v>0</v>
      </c>
      <c r="H62" s="142">
        <f t="shared" ref="H62:H81" si="1">SUM(C62:G62)</f>
        <v>4897470.5931223314</v>
      </c>
    </row>
    <row r="63" spans="2:23">
      <c r="B63" s="128" t="str">
        <f>$B$34</f>
        <v>Fine Arts</v>
      </c>
      <c r="C63" s="322">
        <f>Data!DU15</f>
        <v>1151181.353241194</v>
      </c>
      <c r="D63" s="322">
        <f>Data!EO15</f>
        <v>972631.44481559237</v>
      </c>
      <c r="E63" s="322">
        <f>Data!FI15</f>
        <v>185497.61010189226</v>
      </c>
      <c r="F63" s="322">
        <f>Data!GC15</f>
        <v>0</v>
      </c>
      <c r="G63" s="322">
        <f>Data!GW15</f>
        <v>0</v>
      </c>
      <c r="H63" s="142">
        <f t="shared" si="1"/>
        <v>2309310.4081586786</v>
      </c>
    </row>
    <row r="64" spans="2:23">
      <c r="B64" s="128" t="str">
        <f>$B$35</f>
        <v>Teacher Education</v>
      </c>
      <c r="C64" s="322">
        <f>Data!DV15</f>
        <v>125792.73757885233</v>
      </c>
      <c r="D64" s="322">
        <f>Data!EP15</f>
        <v>737476.8271352622</v>
      </c>
      <c r="E64" s="322">
        <f>Data!FJ15</f>
        <v>529398.25488678261</v>
      </c>
      <c r="F64" s="322">
        <f>Data!GD15</f>
        <v>683185.25521140872</v>
      </c>
      <c r="G64" s="322">
        <f>Data!GX15</f>
        <v>0</v>
      </c>
      <c r="H64" s="142">
        <f t="shared" si="1"/>
        <v>2075853.0748123059</v>
      </c>
    </row>
    <row r="65" spans="2:8">
      <c r="B65" s="128" t="str">
        <f>$B$36</f>
        <v>Agriculture</v>
      </c>
      <c r="C65" s="322">
        <f>Data!DW15</f>
        <v>457.70202020202021</v>
      </c>
      <c r="D65" s="322">
        <f>Data!EQ15</f>
        <v>14125.631313131313</v>
      </c>
      <c r="E65" s="322">
        <f>Data!FK15</f>
        <v>22946.907776971457</v>
      </c>
      <c r="F65" s="322">
        <f>Data!GE15</f>
        <v>0</v>
      </c>
      <c r="G65" s="322">
        <f>Data!GY15</f>
        <v>0</v>
      </c>
      <c r="H65" s="142">
        <f t="shared" si="1"/>
        <v>37530.241110304793</v>
      </c>
    </row>
    <row r="66" spans="2:8">
      <c r="B66" s="128" t="str">
        <f>$B$37</f>
        <v>Engineering</v>
      </c>
      <c r="C66" s="322">
        <f>Data!DX15</f>
        <v>615019.88295638422</v>
      </c>
      <c r="D66" s="322">
        <f>Data!ER15</f>
        <v>1209470.5671301945</v>
      </c>
      <c r="E66" s="322">
        <f>Data!FL15</f>
        <v>434456.14667485893</v>
      </c>
      <c r="F66" s="322">
        <f>Data!GF15</f>
        <v>102358.43697442346</v>
      </c>
      <c r="G66" s="322">
        <f>Data!GZ15</f>
        <v>0</v>
      </c>
      <c r="H66" s="142">
        <f t="shared" si="1"/>
        <v>2361305.0337358611</v>
      </c>
    </row>
    <row r="67" spans="2:8">
      <c r="B67" s="128" t="str">
        <f>$B$38</f>
        <v>Home Economics</v>
      </c>
      <c r="C67" s="322">
        <f>Data!DY15</f>
        <v>0</v>
      </c>
      <c r="D67" s="322">
        <f>Data!ES15</f>
        <v>0</v>
      </c>
      <c r="E67" s="322">
        <f>Data!FM15</f>
        <v>0</v>
      </c>
      <c r="F67" s="322">
        <f>Data!GG15</f>
        <v>0</v>
      </c>
      <c r="G67" s="322">
        <f>Data!HA15</f>
        <v>0</v>
      </c>
      <c r="H67" s="142">
        <f t="shared" si="1"/>
        <v>0</v>
      </c>
    </row>
    <row r="68" spans="2:8">
      <c r="B68" s="128" t="str">
        <f>$B$39</f>
        <v>Law</v>
      </c>
      <c r="C68" s="322">
        <f>Data!DZ15</f>
        <v>0</v>
      </c>
      <c r="D68" s="322">
        <f>Data!ET15</f>
        <v>0</v>
      </c>
      <c r="E68" s="322">
        <f>Data!FN15</f>
        <v>0</v>
      </c>
      <c r="F68" s="322">
        <f>Data!GH15</f>
        <v>0</v>
      </c>
      <c r="G68" s="322">
        <f>Data!HB15</f>
        <v>0</v>
      </c>
      <c r="H68" s="142">
        <f t="shared" si="1"/>
        <v>0</v>
      </c>
    </row>
    <row r="69" spans="2:8">
      <c r="B69" s="128" t="str">
        <f>$B$40</f>
        <v>Social Service</v>
      </c>
      <c r="C69" s="322">
        <f>Data!EA15</f>
        <v>7270.875</v>
      </c>
      <c r="D69" s="322">
        <f>Data!EU15</f>
        <v>8886.625</v>
      </c>
      <c r="E69" s="322">
        <f>Data!FO15</f>
        <v>0</v>
      </c>
      <c r="F69" s="322">
        <f>Data!GI15</f>
        <v>0</v>
      </c>
      <c r="G69" s="322">
        <f>Data!HC15</f>
        <v>0</v>
      </c>
      <c r="H69" s="142">
        <f t="shared" si="1"/>
        <v>16157.5</v>
      </c>
    </row>
    <row r="70" spans="2:8">
      <c r="B70" s="128" t="str">
        <f>$B$41</f>
        <v>Library Science</v>
      </c>
      <c r="C70" s="322">
        <f>Data!EB15</f>
        <v>0</v>
      </c>
      <c r="D70" s="322">
        <f>Data!EV15</f>
        <v>0</v>
      </c>
      <c r="E70" s="322">
        <f>Data!FP15</f>
        <v>0</v>
      </c>
      <c r="F70" s="322">
        <f>Data!GJ15</f>
        <v>0</v>
      </c>
      <c r="G70" s="322">
        <f>Data!HD15</f>
        <v>0</v>
      </c>
      <c r="H70" s="142">
        <f t="shared" si="1"/>
        <v>0</v>
      </c>
    </row>
    <row r="71" spans="2:8">
      <c r="B71" s="128" t="str">
        <f>$B$42</f>
        <v>Veterinary Science</v>
      </c>
      <c r="C71" s="322">
        <f>Data!EC15</f>
        <v>0</v>
      </c>
      <c r="D71" s="322">
        <f>Data!EW15</f>
        <v>0</v>
      </c>
      <c r="E71" s="322">
        <f>Data!FQ15</f>
        <v>0</v>
      </c>
      <c r="F71" s="322">
        <f>Data!GK15</f>
        <v>0</v>
      </c>
      <c r="G71" s="322">
        <f>Data!HE15</f>
        <v>0</v>
      </c>
      <c r="H71" s="142">
        <f t="shared" si="1"/>
        <v>0</v>
      </c>
    </row>
    <row r="72" spans="2:8">
      <c r="B72" s="128" t="str">
        <f>$B$43</f>
        <v>Vocational Training</v>
      </c>
      <c r="C72" s="322">
        <f>Data!ED15</f>
        <v>0</v>
      </c>
      <c r="D72" s="322">
        <f>Data!EX15</f>
        <v>0</v>
      </c>
      <c r="E72" s="322">
        <f>Data!FR15</f>
        <v>0</v>
      </c>
      <c r="F72" s="322">
        <f>Data!GL15</f>
        <v>0</v>
      </c>
      <c r="G72" s="322">
        <f>Data!HF15</f>
        <v>0</v>
      </c>
      <c r="H72" s="142">
        <f t="shared" si="1"/>
        <v>0</v>
      </c>
    </row>
    <row r="73" spans="2:8">
      <c r="B73" s="128" t="str">
        <f>$B$44</f>
        <v>Physical Training</v>
      </c>
      <c r="C73" s="322">
        <f>Data!EE15</f>
        <v>0</v>
      </c>
      <c r="D73" s="322">
        <f>Data!EY15</f>
        <v>0</v>
      </c>
      <c r="E73" s="322">
        <f>Data!FS15</f>
        <v>0</v>
      </c>
      <c r="F73" s="322">
        <f>Data!GM15</f>
        <v>0</v>
      </c>
      <c r="G73" s="322">
        <f>Data!HG15</f>
        <v>0</v>
      </c>
      <c r="H73" s="142">
        <f t="shared" si="1"/>
        <v>0</v>
      </c>
    </row>
    <row r="74" spans="2:8">
      <c r="B74" s="128" t="str">
        <f>$B$45</f>
        <v>Health Services</v>
      </c>
      <c r="C74" s="322">
        <f>Data!EF15</f>
        <v>82496.986611644621</v>
      </c>
      <c r="D74" s="322">
        <f>Data!EZ15</f>
        <v>501489.436441948</v>
      </c>
      <c r="E74" s="322">
        <f>Data!FT15</f>
        <v>526994.6152400634</v>
      </c>
      <c r="F74" s="322">
        <f>Data!GN15</f>
        <v>342861.47770908917</v>
      </c>
      <c r="G74" s="322">
        <f>Data!HH15</f>
        <v>0</v>
      </c>
      <c r="H74" s="142">
        <f t="shared" si="1"/>
        <v>1453842.5160027451</v>
      </c>
    </row>
    <row r="75" spans="2:8">
      <c r="B75" s="128" t="str">
        <f>$B$46</f>
        <v>Pharmacy</v>
      </c>
      <c r="C75" s="322">
        <f>Data!EG15</f>
        <v>0</v>
      </c>
      <c r="D75" s="322">
        <f>Data!FA15</f>
        <v>0</v>
      </c>
      <c r="E75" s="322">
        <f>Data!FU15</f>
        <v>0</v>
      </c>
      <c r="F75" s="322">
        <f>Data!GO15</f>
        <v>0</v>
      </c>
      <c r="G75" s="322">
        <f>Data!HI15</f>
        <v>0</v>
      </c>
      <c r="H75" s="142">
        <f t="shared" si="1"/>
        <v>0</v>
      </c>
    </row>
    <row r="76" spans="2:8">
      <c r="B76" s="128" t="str">
        <f>$B$47</f>
        <v>Business Administration</v>
      </c>
      <c r="C76" s="322">
        <f>Data!EH15</f>
        <v>531443.48387728399</v>
      </c>
      <c r="D76" s="322">
        <f>Data!FB15</f>
        <v>2355977.5364934956</v>
      </c>
      <c r="E76" s="322">
        <f>Data!FV15</f>
        <v>1350609.4168650508</v>
      </c>
      <c r="F76" s="322">
        <f>Data!GP15</f>
        <v>0</v>
      </c>
      <c r="G76" s="322">
        <f>Data!HJ15</f>
        <v>0</v>
      </c>
      <c r="H76" s="142">
        <f t="shared" si="1"/>
        <v>4238030.4372358304</v>
      </c>
    </row>
    <row r="77" spans="2:8">
      <c r="B77" s="128" t="str">
        <f>$B$48</f>
        <v>Optometry</v>
      </c>
      <c r="C77" s="322">
        <f>Data!EI15</f>
        <v>0</v>
      </c>
      <c r="D77" s="322">
        <f>Data!FC15</f>
        <v>0</v>
      </c>
      <c r="E77" s="322">
        <f>Data!FW15</f>
        <v>0</v>
      </c>
      <c r="F77" s="322">
        <f>Data!GQ15</f>
        <v>0</v>
      </c>
      <c r="G77" s="322">
        <f>Data!HK15</f>
        <v>0</v>
      </c>
      <c r="H77" s="142">
        <f t="shared" si="1"/>
        <v>0</v>
      </c>
    </row>
    <row r="78" spans="2:8">
      <c r="B78" s="128" t="str">
        <f>$B$49</f>
        <v>Teacher Ed-Practice Teaching</v>
      </c>
      <c r="C78" s="322">
        <f>Data!EJ15</f>
        <v>0</v>
      </c>
      <c r="D78" s="322">
        <f>Data!FD15</f>
        <v>3571.5623547637488</v>
      </c>
      <c r="E78" s="322">
        <f>Data!FX15</f>
        <v>0</v>
      </c>
      <c r="F78" s="322">
        <f>Data!GR15</f>
        <v>0</v>
      </c>
      <c r="G78" s="322">
        <f>Data!HL15</f>
        <v>0</v>
      </c>
      <c r="H78" s="142">
        <f t="shared" si="1"/>
        <v>3571.5623547637488</v>
      </c>
    </row>
    <row r="79" spans="2:8">
      <c r="B79" s="128" t="str">
        <f>$B$50</f>
        <v>Technology</v>
      </c>
      <c r="C79" s="322">
        <f>Data!EK15</f>
        <v>37505.141158016755</v>
      </c>
      <c r="D79" s="322">
        <f>Data!FE15</f>
        <v>173667.88872351017</v>
      </c>
      <c r="E79" s="322">
        <f>Data!FY15</f>
        <v>21438.25</v>
      </c>
      <c r="F79" s="322">
        <f>Data!GS15</f>
        <v>0</v>
      </c>
      <c r="G79" s="322">
        <f>Data!HM15</f>
        <v>0</v>
      </c>
      <c r="H79" s="142">
        <f t="shared" si="1"/>
        <v>232611.27988152692</v>
      </c>
    </row>
    <row r="80" spans="2:8">
      <c r="B80" s="128" t="str">
        <f>$B$51</f>
        <v>Nursing</v>
      </c>
      <c r="C80" s="322">
        <f>Data!EL15</f>
        <v>6923.8131641166074</v>
      </c>
      <c r="D80" s="322">
        <f>Data!FF15</f>
        <v>2188327.0401664819</v>
      </c>
      <c r="E80" s="322">
        <f>Data!FZ15</f>
        <v>665474.27285395481</v>
      </c>
      <c r="F80" s="322">
        <f>Data!GT15</f>
        <v>118271.57522836181</v>
      </c>
      <c r="G80" s="322">
        <f>Data!HN15</f>
        <v>0</v>
      </c>
      <c r="H80" s="142">
        <f t="shared" si="1"/>
        <v>2978996.7014129153</v>
      </c>
    </row>
    <row r="81" spans="2:8">
      <c r="B81" s="131" t="str">
        <f>$B$52</f>
        <v>Totals</v>
      </c>
      <c r="C81" s="323">
        <f>SUM(C61:C80)</f>
        <v>8453519.1582921389</v>
      </c>
      <c r="D81" s="323">
        <f>SUM(D61:D80)</f>
        <v>12689064.19682245</v>
      </c>
      <c r="E81" s="323">
        <f>SUM(E61:E80)</f>
        <v>5780611.8412534408</v>
      </c>
      <c r="F81" s="323">
        <f>SUM(F61:F80)</f>
        <v>1401153.3459033906</v>
      </c>
      <c r="G81" s="323">
        <f>SUM(G61:G80)</f>
        <v>0</v>
      </c>
      <c r="H81" s="323">
        <f t="shared" si="1"/>
        <v>28324348.542271417</v>
      </c>
    </row>
    <row r="82" spans="2:8">
      <c r="B82" s="144"/>
      <c r="C82" s="324"/>
      <c r="D82" s="324"/>
      <c r="E82" s="324"/>
      <c r="F82" s="324"/>
      <c r="G82" s="324"/>
      <c r="H82" s="325"/>
    </row>
    <row r="83" spans="2:8" ht="13.5" customHeight="1">
      <c r="B83" s="308"/>
      <c r="D83" s="390" t="s">
        <v>22</v>
      </c>
      <c r="E83" s="390"/>
      <c r="F83" s="390"/>
      <c r="G83" s="309" t="s">
        <v>23</v>
      </c>
      <c r="H83" s="309" t="s">
        <v>24</v>
      </c>
    </row>
    <row r="84" spans="2:8" ht="27.6">
      <c r="B84" s="388" t="s">
        <v>38</v>
      </c>
      <c r="C84" s="389"/>
      <c r="D84" s="384" t="str">
        <f>Data!T15</f>
        <v>Mulligan-Nguyen, Erin</v>
      </c>
      <c r="E84" s="384"/>
      <c r="F84" s="384"/>
      <c r="G84" s="310" t="str">
        <f>Data!U15</f>
        <v>(361) 825-5989</v>
      </c>
      <c r="H84" s="311" t="str">
        <f>Data!V15</f>
        <v>Erin.Mulligan-Nguyen@tamucc.edu</v>
      </c>
    </row>
    <row r="85" spans="2:8" ht="13.5" customHeight="1">
      <c r="B85" s="308"/>
      <c r="C85" s="308"/>
      <c r="D85" s="308"/>
      <c r="E85" s="308"/>
      <c r="F85" s="308"/>
      <c r="G85" s="308"/>
      <c r="H85" s="298"/>
    </row>
    <row r="86" spans="2:8">
      <c r="B86" s="120" t="s">
        <v>32</v>
      </c>
      <c r="C86" s="326"/>
      <c r="D86" s="326"/>
      <c r="E86" s="326"/>
      <c r="F86" s="326"/>
      <c r="G86" s="326"/>
      <c r="H86" s="122">
        <f>H13+H14</f>
        <v>101367532</v>
      </c>
    </row>
    <row r="87" spans="2:8" ht="42.75" customHeight="1">
      <c r="B87" s="382" t="s">
        <v>8</v>
      </c>
      <c r="C87" s="382"/>
      <c r="D87" s="382"/>
      <c r="E87" s="382"/>
      <c r="F87" s="382"/>
      <c r="G87" s="382"/>
      <c r="H87" s="321"/>
    </row>
    <row r="88" spans="2:8">
      <c r="B88" s="120" t="s">
        <v>5</v>
      </c>
      <c r="C88" s="327"/>
      <c r="D88" s="327"/>
      <c r="E88" s="327"/>
      <c r="F88" s="327"/>
      <c r="G88" s="327"/>
      <c r="H88" s="122"/>
    </row>
    <row r="89" spans="2:8" ht="98.25" customHeight="1" thickBot="1">
      <c r="B89" s="383" t="s">
        <v>228</v>
      </c>
      <c r="C89" s="383"/>
      <c r="D89" s="383"/>
      <c r="E89" s="383"/>
      <c r="F89" s="383"/>
      <c r="G89" s="383"/>
      <c r="H89" s="328"/>
    </row>
    <row r="90" spans="2:8" ht="14.4" thickBot="1">
      <c r="B90" s="124" t="s">
        <v>31</v>
      </c>
      <c r="C90" s="125" t="s">
        <v>25</v>
      </c>
      <c r="D90" s="125" t="s">
        <v>26</v>
      </c>
      <c r="E90" s="125" t="s">
        <v>27</v>
      </c>
      <c r="F90" s="125" t="s">
        <v>28</v>
      </c>
      <c r="G90" s="125" t="s">
        <v>29</v>
      </c>
      <c r="H90" s="126" t="s">
        <v>30</v>
      </c>
    </row>
    <row r="91" spans="2:8">
      <c r="B91" s="128" t="str">
        <f>$B$32</f>
        <v>Liberal Arts</v>
      </c>
      <c r="C91" s="329">
        <f>Data!HR15</f>
        <v>1576776</v>
      </c>
      <c r="D91" s="329">
        <f>Data!IL15</f>
        <v>869677</v>
      </c>
      <c r="E91" s="329">
        <f>Data!JF15</f>
        <v>330794</v>
      </c>
      <c r="F91" s="329">
        <f>Data!JZ15</f>
        <v>17892</v>
      </c>
      <c r="G91" s="329">
        <f>Data!KT15</f>
        <v>0</v>
      </c>
      <c r="H91" s="134">
        <f t="shared" ref="H91:H111" si="2">SUM(C91:G91)</f>
        <v>2795139</v>
      </c>
    </row>
    <row r="92" spans="2:8">
      <c r="B92" s="128" t="str">
        <f>$B$33</f>
        <v>Science</v>
      </c>
      <c r="C92" s="329">
        <f>Data!HS15</f>
        <v>1029332</v>
      </c>
      <c r="D92" s="329">
        <f>Data!IM15</f>
        <v>1417433</v>
      </c>
      <c r="E92" s="329">
        <f>Data!JG15</f>
        <v>755103</v>
      </c>
      <c r="F92" s="329">
        <f>Data!KA15</f>
        <v>70192</v>
      </c>
      <c r="G92" s="329">
        <f>Data!KU15</f>
        <v>0</v>
      </c>
      <c r="H92" s="137">
        <f t="shared" si="2"/>
        <v>3272060</v>
      </c>
    </row>
    <row r="93" spans="2:8">
      <c r="B93" s="128" t="str">
        <f>$B$34</f>
        <v>Fine Arts</v>
      </c>
      <c r="C93" s="329">
        <f>Data!HT15</f>
        <v>416820</v>
      </c>
      <c r="D93" s="329">
        <f>Data!IN15</f>
        <v>352171</v>
      </c>
      <c r="E93" s="329">
        <f>Data!JH15</f>
        <v>67165</v>
      </c>
      <c r="F93" s="329">
        <f>Data!KB15</f>
        <v>0</v>
      </c>
      <c r="G93" s="329">
        <f>Data!KV15</f>
        <v>0</v>
      </c>
      <c r="H93" s="137">
        <f t="shared" si="2"/>
        <v>836156</v>
      </c>
    </row>
    <row r="94" spans="2:8">
      <c r="B94" s="128" t="str">
        <f>$B$35</f>
        <v>Teacher Education</v>
      </c>
      <c r="C94" s="329">
        <f>Data!HU15</f>
        <v>194696</v>
      </c>
      <c r="D94" s="329">
        <f>Data!IO15</f>
        <v>1141430</v>
      </c>
      <c r="E94" s="329">
        <f>Data!JI15</f>
        <v>819377</v>
      </c>
      <c r="F94" s="329">
        <f>Data!KC15</f>
        <v>1057401</v>
      </c>
      <c r="G94" s="329">
        <f>Data!KW15</f>
        <v>0</v>
      </c>
      <c r="H94" s="137">
        <f t="shared" si="2"/>
        <v>3212904</v>
      </c>
    </row>
    <row r="95" spans="2:8">
      <c r="B95" s="128" t="str">
        <f>$B$36</f>
        <v>Agriculture</v>
      </c>
      <c r="C95" s="329">
        <f>Data!HV15</f>
        <v>11</v>
      </c>
      <c r="D95" s="329">
        <f>Data!IP15</f>
        <v>327</v>
      </c>
      <c r="E95" s="329">
        <f>Data!JJ15</f>
        <v>531</v>
      </c>
      <c r="F95" s="329">
        <f>Data!KD15</f>
        <v>0</v>
      </c>
      <c r="G95" s="329">
        <f>Data!KX15</f>
        <v>0</v>
      </c>
      <c r="H95" s="137">
        <f t="shared" si="2"/>
        <v>869</v>
      </c>
    </row>
    <row r="96" spans="2:8">
      <c r="B96" s="128" t="str">
        <f>$B$37</f>
        <v>Engineering</v>
      </c>
      <c r="C96" s="329">
        <f>Data!HW15</f>
        <v>410902</v>
      </c>
      <c r="D96" s="329">
        <f>Data!IQ15</f>
        <v>808062</v>
      </c>
      <c r="E96" s="329">
        <f>Data!JK15</f>
        <v>290266</v>
      </c>
      <c r="F96" s="329">
        <f>Data!KE15</f>
        <v>68387</v>
      </c>
      <c r="G96" s="329">
        <f>Data!KY15</f>
        <v>0</v>
      </c>
      <c r="H96" s="137">
        <f t="shared" si="2"/>
        <v>1577617</v>
      </c>
    </row>
    <row r="97" spans="2:8">
      <c r="B97" s="128" t="str">
        <f>$B$38</f>
        <v>Home Economics</v>
      </c>
      <c r="C97" s="329">
        <f>Data!HX15</f>
        <v>0</v>
      </c>
      <c r="D97" s="329">
        <f>Data!IR15</f>
        <v>0</v>
      </c>
      <c r="E97" s="329">
        <f>Data!JL15</f>
        <v>0</v>
      </c>
      <c r="F97" s="329">
        <f>Data!KF15</f>
        <v>0</v>
      </c>
      <c r="G97" s="329">
        <f>Data!KZ15</f>
        <v>0</v>
      </c>
      <c r="H97" s="137">
        <f t="shared" si="2"/>
        <v>0</v>
      </c>
    </row>
    <row r="98" spans="2:8">
      <c r="B98" s="128" t="str">
        <f>$B$39</f>
        <v>Law</v>
      </c>
      <c r="C98" s="329">
        <f>Data!HY15</f>
        <v>0</v>
      </c>
      <c r="D98" s="329">
        <f>Data!IS15</f>
        <v>0</v>
      </c>
      <c r="E98" s="329">
        <f>Data!JM15</f>
        <v>0</v>
      </c>
      <c r="F98" s="329">
        <f>Data!KG15</f>
        <v>0</v>
      </c>
      <c r="G98" s="329">
        <f>Data!LA15</f>
        <v>0</v>
      </c>
      <c r="H98" s="137">
        <f t="shared" si="2"/>
        <v>0</v>
      </c>
    </row>
    <row r="99" spans="2:8">
      <c r="B99" s="128" t="str">
        <f>$B$40</f>
        <v>Social Service</v>
      </c>
      <c r="C99" s="329">
        <f>Data!HZ15</f>
        <v>168</v>
      </c>
      <c r="D99" s="329">
        <f>Data!IT15</f>
        <v>206</v>
      </c>
      <c r="E99" s="329">
        <f>Data!JN15</f>
        <v>0</v>
      </c>
      <c r="F99" s="329">
        <f>Data!KH15</f>
        <v>0</v>
      </c>
      <c r="G99" s="329">
        <f>Data!LB15</f>
        <v>0</v>
      </c>
      <c r="H99" s="137">
        <f t="shared" si="2"/>
        <v>374</v>
      </c>
    </row>
    <row r="100" spans="2:8">
      <c r="B100" s="128" t="str">
        <f>$B$41</f>
        <v>Library Science</v>
      </c>
      <c r="C100" s="329">
        <f>Data!IA15</f>
        <v>0</v>
      </c>
      <c r="D100" s="329">
        <f>Data!IU15</f>
        <v>0</v>
      </c>
      <c r="E100" s="329">
        <f>Data!JO15</f>
        <v>0</v>
      </c>
      <c r="F100" s="329">
        <f>Data!KI15</f>
        <v>0</v>
      </c>
      <c r="G100" s="329">
        <f>Data!LC15</f>
        <v>0</v>
      </c>
      <c r="H100" s="137">
        <f t="shared" si="2"/>
        <v>0</v>
      </c>
    </row>
    <row r="101" spans="2:8">
      <c r="B101" s="128" t="str">
        <f>$B$42</f>
        <v>Veterinary Science</v>
      </c>
      <c r="C101" s="329">
        <f>Data!IB15</f>
        <v>0</v>
      </c>
      <c r="D101" s="329">
        <f>Data!IV15</f>
        <v>0</v>
      </c>
      <c r="E101" s="329">
        <f>Data!JP15</f>
        <v>0</v>
      </c>
      <c r="F101" s="329">
        <f>Data!KJ15</f>
        <v>0</v>
      </c>
      <c r="G101" s="329">
        <f>Data!LD15</f>
        <v>0</v>
      </c>
      <c r="H101" s="137">
        <f t="shared" si="2"/>
        <v>0</v>
      </c>
    </row>
    <row r="102" spans="2:8">
      <c r="B102" s="128" t="str">
        <f>$B$43</f>
        <v>Vocational Training</v>
      </c>
      <c r="C102" s="329">
        <f>Data!IC15</f>
        <v>0</v>
      </c>
      <c r="D102" s="329">
        <f>Data!IW15</f>
        <v>0</v>
      </c>
      <c r="E102" s="329">
        <f>Data!JQ15</f>
        <v>0</v>
      </c>
      <c r="F102" s="329">
        <f>Data!KK15</f>
        <v>0</v>
      </c>
      <c r="G102" s="329">
        <f>Data!LE15</f>
        <v>0</v>
      </c>
      <c r="H102" s="137">
        <f t="shared" si="2"/>
        <v>0</v>
      </c>
    </row>
    <row r="103" spans="2:8">
      <c r="B103" s="128" t="str">
        <f>$B$44</f>
        <v>Physical Training</v>
      </c>
      <c r="C103" s="329">
        <f>Data!ID15</f>
        <v>0</v>
      </c>
      <c r="D103" s="329">
        <f>Data!IX15</f>
        <v>0</v>
      </c>
      <c r="E103" s="329">
        <f>Data!JR15</f>
        <v>0</v>
      </c>
      <c r="F103" s="329">
        <f>Data!KL15</f>
        <v>0</v>
      </c>
      <c r="G103" s="329">
        <f>Data!LF15</f>
        <v>0</v>
      </c>
      <c r="H103" s="137">
        <f t="shared" si="2"/>
        <v>0</v>
      </c>
    </row>
    <row r="104" spans="2:8">
      <c r="B104" s="128" t="str">
        <f>$B$45</f>
        <v>Health Services</v>
      </c>
      <c r="C104" s="329">
        <f>Data!IE15</f>
        <v>4169</v>
      </c>
      <c r="D104" s="329">
        <f>Data!IY15</f>
        <v>25344</v>
      </c>
      <c r="E104" s="329">
        <f>Data!JS15</f>
        <v>26633</v>
      </c>
      <c r="F104" s="329">
        <f>Data!KM15</f>
        <v>17327</v>
      </c>
      <c r="G104" s="329">
        <f>Data!LG15</f>
        <v>0</v>
      </c>
      <c r="H104" s="137">
        <f t="shared" si="2"/>
        <v>73473</v>
      </c>
    </row>
    <row r="105" spans="2:8">
      <c r="B105" s="128" t="str">
        <f>$B$46</f>
        <v>Pharmacy</v>
      </c>
      <c r="C105" s="329">
        <f>Data!IF15</f>
        <v>0</v>
      </c>
      <c r="D105" s="329">
        <f>Data!IZ15</f>
        <v>0</v>
      </c>
      <c r="E105" s="329">
        <f>Data!JT15</f>
        <v>0</v>
      </c>
      <c r="F105" s="329">
        <f>Data!KN15</f>
        <v>0</v>
      </c>
      <c r="G105" s="329">
        <f>Data!LH15</f>
        <v>0</v>
      </c>
      <c r="H105" s="137">
        <f t="shared" si="2"/>
        <v>0</v>
      </c>
    </row>
    <row r="106" spans="2:8">
      <c r="B106" s="128" t="str">
        <f>$B$47</f>
        <v>Business Administration</v>
      </c>
      <c r="C106" s="329">
        <f>Data!IG15</f>
        <v>459378</v>
      </c>
      <c r="D106" s="329">
        <f>Data!JA15</f>
        <v>2036501</v>
      </c>
      <c r="E106" s="329">
        <f>Data!JU15</f>
        <v>1167463</v>
      </c>
      <c r="F106" s="329">
        <f>Data!KO15</f>
        <v>0</v>
      </c>
      <c r="G106" s="329">
        <f>Data!LI15</f>
        <v>0</v>
      </c>
      <c r="H106" s="137">
        <f t="shared" si="2"/>
        <v>3663342</v>
      </c>
    </row>
    <row r="107" spans="2:8">
      <c r="B107" s="128" t="str">
        <f>$B$48</f>
        <v>Optometry</v>
      </c>
      <c r="C107" s="329">
        <f>Data!IH15</f>
        <v>0</v>
      </c>
      <c r="D107" s="329">
        <f>Data!JB15</f>
        <v>0</v>
      </c>
      <c r="E107" s="329">
        <f>Data!JV15</f>
        <v>0</v>
      </c>
      <c r="F107" s="329">
        <f>Data!KP15</f>
        <v>0</v>
      </c>
      <c r="G107" s="329">
        <f>Data!LJ15</f>
        <v>0</v>
      </c>
      <c r="H107" s="137">
        <f t="shared" si="2"/>
        <v>0</v>
      </c>
    </row>
    <row r="108" spans="2:8">
      <c r="B108" s="128" t="str">
        <f>$B$49</f>
        <v>Teacher Ed-Practice Teaching</v>
      </c>
      <c r="C108" s="329">
        <f>Data!II15</f>
        <v>0</v>
      </c>
      <c r="D108" s="329">
        <f>Data!JC15</f>
        <v>83</v>
      </c>
      <c r="E108" s="329">
        <f>Data!JW15</f>
        <v>0</v>
      </c>
      <c r="F108" s="329">
        <f>Data!KQ15</f>
        <v>0</v>
      </c>
      <c r="G108" s="329">
        <f>Data!LK15</f>
        <v>0</v>
      </c>
      <c r="H108" s="137">
        <f t="shared" si="2"/>
        <v>83</v>
      </c>
    </row>
    <row r="109" spans="2:8">
      <c r="B109" s="128" t="str">
        <f>$B$50</f>
        <v>Technology</v>
      </c>
      <c r="C109" s="329">
        <f>Data!IJ15</f>
        <v>869</v>
      </c>
      <c r="D109" s="329">
        <f>Data!JD15</f>
        <v>4022</v>
      </c>
      <c r="E109" s="329">
        <f>Data!JX15</f>
        <v>496</v>
      </c>
      <c r="F109" s="329">
        <f>Data!KR15</f>
        <v>0</v>
      </c>
      <c r="G109" s="329">
        <f>Data!LL15</f>
        <v>0</v>
      </c>
      <c r="H109" s="137">
        <f t="shared" si="2"/>
        <v>5387</v>
      </c>
    </row>
    <row r="110" spans="2:8">
      <c r="B110" s="128" t="str">
        <f>$B$51</f>
        <v>Nursing</v>
      </c>
      <c r="C110" s="329">
        <f>Data!IK15</f>
        <v>350</v>
      </c>
      <c r="D110" s="329">
        <f>Data!JE15</f>
        <v>110591</v>
      </c>
      <c r="E110" s="329">
        <f>Data!JY15</f>
        <v>33631</v>
      </c>
      <c r="F110" s="329">
        <f>Data!KS15</f>
        <v>5977</v>
      </c>
      <c r="G110" s="329">
        <f>Data!HPM15</f>
        <v>0</v>
      </c>
      <c r="H110" s="137">
        <f t="shared" si="2"/>
        <v>150549</v>
      </c>
    </row>
    <row r="111" spans="2:8">
      <c r="B111" s="131" t="str">
        <f>$B$52</f>
        <v>Totals</v>
      </c>
      <c r="C111" s="134">
        <f>SUM(C91:C110)</f>
        <v>4093471</v>
      </c>
      <c r="D111" s="134">
        <f>SUM(D91:D110)</f>
        <v>6765847</v>
      </c>
      <c r="E111" s="134">
        <f>SUM(E91:E110)</f>
        <v>3491459</v>
      </c>
      <c r="F111" s="134">
        <f>SUM(F91:F110)</f>
        <v>1237176</v>
      </c>
      <c r="G111" s="134">
        <f>SUM(G91:G110)</f>
        <v>0</v>
      </c>
      <c r="H111" s="134">
        <f t="shared" si="2"/>
        <v>15587953</v>
      </c>
    </row>
    <row r="112" spans="2:8">
      <c r="B112" s="330"/>
      <c r="C112" s="331"/>
      <c r="D112" s="331"/>
      <c r="E112" s="331"/>
      <c r="F112" s="331"/>
      <c r="G112" s="331"/>
      <c r="H112" s="332"/>
    </row>
    <row r="113" spans="2:8">
      <c r="B113" s="395" t="s">
        <v>62</v>
      </c>
      <c r="C113" s="395"/>
      <c r="D113" s="395"/>
      <c r="E113" s="395"/>
      <c r="F113" s="395"/>
      <c r="G113" s="395"/>
      <c r="H113" s="395"/>
    </row>
    <row r="114" spans="2:8" ht="36.75" customHeight="1" thickBot="1">
      <c r="B114" s="394" t="s">
        <v>36</v>
      </c>
      <c r="C114" s="394"/>
      <c r="D114" s="394"/>
      <c r="E114" s="394"/>
      <c r="F114" s="394"/>
      <c r="G114" s="394"/>
      <c r="H114" s="328"/>
    </row>
    <row r="115" spans="2:8" ht="14.4" thickBot="1">
      <c r="B115" s="124" t="s">
        <v>31</v>
      </c>
      <c r="C115" s="125" t="s">
        <v>25</v>
      </c>
      <c r="D115" s="125" t="s">
        <v>26</v>
      </c>
      <c r="E115" s="125" t="s">
        <v>27</v>
      </c>
      <c r="F115" s="125" t="s">
        <v>28</v>
      </c>
      <c r="G115" s="125" t="s">
        <v>29</v>
      </c>
      <c r="H115" s="126" t="s">
        <v>30</v>
      </c>
    </row>
    <row r="116" spans="2:8">
      <c r="B116" s="128" t="str">
        <f>$B$32</f>
        <v>Liberal Arts</v>
      </c>
      <c r="C116" s="323">
        <f t="shared" ref="C116:G131" si="3">C91+C61</f>
        <v>5931545.9508115286</v>
      </c>
      <c r="D116" s="323">
        <f t="shared" si="3"/>
        <v>3271568.2972478145</v>
      </c>
      <c r="E116" s="323">
        <f t="shared" si="3"/>
        <v>1244386.1547181481</v>
      </c>
      <c r="F116" s="323">
        <f t="shared" si="3"/>
        <v>67307.791666666657</v>
      </c>
      <c r="G116" s="323">
        <f t="shared" si="3"/>
        <v>0</v>
      </c>
      <c r="H116" s="134">
        <f t="shared" ref="H116:H136" si="4">SUM(C116:G116)</f>
        <v>10514808.194444157</v>
      </c>
    </row>
    <row r="117" spans="2:8">
      <c r="B117" s="128" t="str">
        <f>$B$33</f>
        <v>Science</v>
      </c>
      <c r="C117" s="142">
        <f t="shared" si="3"/>
        <v>2569989.2318729172</v>
      </c>
      <c r="D117" s="142">
        <f t="shared" si="3"/>
        <v>3538981.340000255</v>
      </c>
      <c r="E117" s="142">
        <f t="shared" si="3"/>
        <v>1885307.2121357187</v>
      </c>
      <c r="F117" s="142">
        <f t="shared" si="3"/>
        <v>175252.80911344074</v>
      </c>
      <c r="G117" s="142">
        <f t="shared" si="3"/>
        <v>0</v>
      </c>
      <c r="H117" s="137">
        <f t="shared" si="4"/>
        <v>8169530.5931223314</v>
      </c>
    </row>
    <row r="118" spans="2:8">
      <c r="B118" s="128" t="str">
        <f>$B$34</f>
        <v>Fine Arts</v>
      </c>
      <c r="C118" s="142">
        <f t="shared" si="3"/>
        <v>1568001.353241194</v>
      </c>
      <c r="D118" s="142">
        <f t="shared" si="3"/>
        <v>1324802.4448155924</v>
      </c>
      <c r="E118" s="142">
        <f t="shared" si="3"/>
        <v>252662.61010189226</v>
      </c>
      <c r="F118" s="142">
        <f t="shared" si="3"/>
        <v>0</v>
      </c>
      <c r="G118" s="142">
        <f t="shared" si="3"/>
        <v>0</v>
      </c>
      <c r="H118" s="137">
        <f t="shared" si="4"/>
        <v>3145466.4081586786</v>
      </c>
    </row>
    <row r="119" spans="2:8">
      <c r="B119" s="128" t="str">
        <f>$B$35</f>
        <v>Teacher Education</v>
      </c>
      <c r="C119" s="142">
        <f t="shared" si="3"/>
        <v>320488.73757885233</v>
      </c>
      <c r="D119" s="142">
        <f t="shared" si="3"/>
        <v>1878906.8271352621</v>
      </c>
      <c r="E119" s="142">
        <f t="shared" si="3"/>
        <v>1348775.2548867827</v>
      </c>
      <c r="F119" s="142">
        <f t="shared" si="3"/>
        <v>1740586.2552114087</v>
      </c>
      <c r="G119" s="142">
        <f t="shared" si="3"/>
        <v>0</v>
      </c>
      <c r="H119" s="137">
        <f t="shared" si="4"/>
        <v>5288757.0748123061</v>
      </c>
    </row>
    <row r="120" spans="2:8">
      <c r="B120" s="128" t="str">
        <f>$B$36</f>
        <v>Agriculture</v>
      </c>
      <c r="C120" s="142">
        <f t="shared" si="3"/>
        <v>468.70202020202021</v>
      </c>
      <c r="D120" s="142">
        <f t="shared" si="3"/>
        <v>14452.631313131313</v>
      </c>
      <c r="E120" s="142">
        <f t="shared" si="3"/>
        <v>23477.907776971457</v>
      </c>
      <c r="F120" s="142">
        <f t="shared" si="3"/>
        <v>0</v>
      </c>
      <c r="G120" s="142">
        <f t="shared" si="3"/>
        <v>0</v>
      </c>
      <c r="H120" s="137">
        <f t="shared" si="4"/>
        <v>38399.241110304793</v>
      </c>
    </row>
    <row r="121" spans="2:8">
      <c r="B121" s="128" t="str">
        <f>$B$37</f>
        <v>Engineering</v>
      </c>
      <c r="C121" s="142">
        <f t="shared" si="3"/>
        <v>1025921.8829563842</v>
      </c>
      <c r="D121" s="142">
        <f t="shared" si="3"/>
        <v>2017532.5671301945</v>
      </c>
      <c r="E121" s="142">
        <f t="shared" si="3"/>
        <v>724722.14667485887</v>
      </c>
      <c r="F121" s="142">
        <f t="shared" si="3"/>
        <v>170745.43697442347</v>
      </c>
      <c r="G121" s="142">
        <f t="shared" si="3"/>
        <v>0</v>
      </c>
      <c r="H121" s="137">
        <f t="shared" si="4"/>
        <v>3938922.0337358611</v>
      </c>
    </row>
    <row r="122" spans="2:8">
      <c r="B122" s="128" t="str">
        <f>$B$38</f>
        <v>Home Economics</v>
      </c>
      <c r="C122" s="142">
        <f t="shared" si="3"/>
        <v>0</v>
      </c>
      <c r="D122" s="142">
        <f t="shared" si="3"/>
        <v>0</v>
      </c>
      <c r="E122" s="142">
        <f t="shared" si="3"/>
        <v>0</v>
      </c>
      <c r="F122" s="142">
        <f t="shared" si="3"/>
        <v>0</v>
      </c>
      <c r="G122" s="142">
        <f t="shared" si="3"/>
        <v>0</v>
      </c>
      <c r="H122" s="137">
        <f t="shared" si="4"/>
        <v>0</v>
      </c>
    </row>
    <row r="123" spans="2:8">
      <c r="B123" s="128" t="str">
        <f>$B$39</f>
        <v>Law</v>
      </c>
      <c r="C123" s="142">
        <f t="shared" si="3"/>
        <v>0</v>
      </c>
      <c r="D123" s="142">
        <f t="shared" si="3"/>
        <v>0</v>
      </c>
      <c r="E123" s="142">
        <f t="shared" si="3"/>
        <v>0</v>
      </c>
      <c r="F123" s="142">
        <f t="shared" si="3"/>
        <v>0</v>
      </c>
      <c r="G123" s="142">
        <f t="shared" si="3"/>
        <v>0</v>
      </c>
      <c r="H123" s="137">
        <f t="shared" si="4"/>
        <v>0</v>
      </c>
    </row>
    <row r="124" spans="2:8">
      <c r="B124" s="128" t="str">
        <f>$B$40</f>
        <v>Social Service</v>
      </c>
      <c r="C124" s="142">
        <f t="shared" si="3"/>
        <v>7438.875</v>
      </c>
      <c r="D124" s="142">
        <f t="shared" si="3"/>
        <v>9092.625</v>
      </c>
      <c r="E124" s="142">
        <f t="shared" si="3"/>
        <v>0</v>
      </c>
      <c r="F124" s="142">
        <f t="shared" si="3"/>
        <v>0</v>
      </c>
      <c r="G124" s="142">
        <f t="shared" si="3"/>
        <v>0</v>
      </c>
      <c r="H124" s="137">
        <f t="shared" si="4"/>
        <v>16531.5</v>
      </c>
    </row>
    <row r="125" spans="2:8">
      <c r="B125" s="128" t="str">
        <f>$B$41</f>
        <v>Library Science</v>
      </c>
      <c r="C125" s="142">
        <f t="shared" si="3"/>
        <v>0</v>
      </c>
      <c r="D125" s="142">
        <f t="shared" si="3"/>
        <v>0</v>
      </c>
      <c r="E125" s="142">
        <f t="shared" si="3"/>
        <v>0</v>
      </c>
      <c r="F125" s="142">
        <f t="shared" si="3"/>
        <v>0</v>
      </c>
      <c r="G125" s="142">
        <f t="shared" si="3"/>
        <v>0</v>
      </c>
      <c r="H125" s="137">
        <f t="shared" si="4"/>
        <v>0</v>
      </c>
    </row>
    <row r="126" spans="2:8">
      <c r="B126" s="128" t="str">
        <f>$B$42</f>
        <v>Veterinary Science</v>
      </c>
      <c r="C126" s="142">
        <f t="shared" si="3"/>
        <v>0</v>
      </c>
      <c r="D126" s="142">
        <f t="shared" si="3"/>
        <v>0</v>
      </c>
      <c r="E126" s="142">
        <f t="shared" si="3"/>
        <v>0</v>
      </c>
      <c r="F126" s="142">
        <f t="shared" si="3"/>
        <v>0</v>
      </c>
      <c r="G126" s="142">
        <f t="shared" si="3"/>
        <v>0</v>
      </c>
      <c r="H126" s="137">
        <f t="shared" si="4"/>
        <v>0</v>
      </c>
    </row>
    <row r="127" spans="2:8">
      <c r="B127" s="128" t="str">
        <f>$B$43</f>
        <v>Vocational Training</v>
      </c>
      <c r="C127" s="142">
        <f t="shared" si="3"/>
        <v>0</v>
      </c>
      <c r="D127" s="142">
        <f t="shared" si="3"/>
        <v>0</v>
      </c>
      <c r="E127" s="142">
        <f t="shared" si="3"/>
        <v>0</v>
      </c>
      <c r="F127" s="142">
        <f t="shared" si="3"/>
        <v>0</v>
      </c>
      <c r="G127" s="142">
        <f t="shared" si="3"/>
        <v>0</v>
      </c>
      <c r="H127" s="137">
        <f t="shared" si="4"/>
        <v>0</v>
      </c>
    </row>
    <row r="128" spans="2:8">
      <c r="B128" s="128" t="str">
        <f>$B$44</f>
        <v>Physical Training</v>
      </c>
      <c r="C128" s="142">
        <f t="shared" si="3"/>
        <v>0</v>
      </c>
      <c r="D128" s="142">
        <f t="shared" si="3"/>
        <v>0</v>
      </c>
      <c r="E128" s="142">
        <f t="shared" si="3"/>
        <v>0</v>
      </c>
      <c r="F128" s="142">
        <f t="shared" si="3"/>
        <v>0</v>
      </c>
      <c r="G128" s="142">
        <f t="shared" si="3"/>
        <v>0</v>
      </c>
      <c r="H128" s="137">
        <f t="shared" si="4"/>
        <v>0</v>
      </c>
    </row>
    <row r="129" spans="2:12">
      <c r="B129" s="128" t="str">
        <f>$B$45</f>
        <v>Health Services</v>
      </c>
      <c r="C129" s="142">
        <f t="shared" si="3"/>
        <v>86665.986611644621</v>
      </c>
      <c r="D129" s="142">
        <f t="shared" si="3"/>
        <v>526833.43644194794</v>
      </c>
      <c r="E129" s="142">
        <f t="shared" si="3"/>
        <v>553627.6152400634</v>
      </c>
      <c r="F129" s="142">
        <f t="shared" si="3"/>
        <v>360188.47770908917</v>
      </c>
      <c r="G129" s="142">
        <f t="shared" si="3"/>
        <v>0</v>
      </c>
      <c r="H129" s="137">
        <f t="shared" si="4"/>
        <v>1527315.5160027451</v>
      </c>
    </row>
    <row r="130" spans="2:12">
      <c r="B130" s="128" t="str">
        <f>$B$46</f>
        <v>Pharmacy</v>
      </c>
      <c r="C130" s="142">
        <f t="shared" si="3"/>
        <v>0</v>
      </c>
      <c r="D130" s="142">
        <f t="shared" si="3"/>
        <v>0</v>
      </c>
      <c r="E130" s="142">
        <f t="shared" si="3"/>
        <v>0</v>
      </c>
      <c r="F130" s="142">
        <f t="shared" si="3"/>
        <v>0</v>
      </c>
      <c r="G130" s="142">
        <f t="shared" si="3"/>
        <v>0</v>
      </c>
      <c r="H130" s="137">
        <f t="shared" si="4"/>
        <v>0</v>
      </c>
    </row>
    <row r="131" spans="2:12">
      <c r="B131" s="128" t="str">
        <f>$B$47</f>
        <v>Business Administration</v>
      </c>
      <c r="C131" s="142">
        <f t="shared" si="3"/>
        <v>990821.48387728399</v>
      </c>
      <c r="D131" s="142">
        <f t="shared" si="3"/>
        <v>4392478.5364934951</v>
      </c>
      <c r="E131" s="142">
        <f t="shared" si="3"/>
        <v>2518072.4168650508</v>
      </c>
      <c r="F131" s="142">
        <f t="shared" si="3"/>
        <v>0</v>
      </c>
      <c r="G131" s="142">
        <f t="shared" si="3"/>
        <v>0</v>
      </c>
      <c r="H131" s="137">
        <f t="shared" si="4"/>
        <v>7901372.4372358304</v>
      </c>
    </row>
    <row r="132" spans="2:12">
      <c r="B132" s="128" t="str">
        <f>$B$48</f>
        <v>Optometry</v>
      </c>
      <c r="C132" s="142">
        <f t="shared" ref="C132:G135" si="5">C107+C77</f>
        <v>0</v>
      </c>
      <c r="D132" s="142">
        <f t="shared" si="5"/>
        <v>0</v>
      </c>
      <c r="E132" s="142">
        <f t="shared" si="5"/>
        <v>0</v>
      </c>
      <c r="F132" s="142">
        <f t="shared" si="5"/>
        <v>0</v>
      </c>
      <c r="G132" s="142">
        <f t="shared" si="5"/>
        <v>0</v>
      </c>
      <c r="H132" s="137">
        <f t="shared" si="4"/>
        <v>0</v>
      </c>
    </row>
    <row r="133" spans="2:12">
      <c r="B133" s="128" t="str">
        <f>$B$49</f>
        <v>Teacher Ed-Practice Teaching</v>
      </c>
      <c r="C133" s="142">
        <f t="shared" si="5"/>
        <v>0</v>
      </c>
      <c r="D133" s="142">
        <f t="shared" si="5"/>
        <v>3654.5623547637488</v>
      </c>
      <c r="E133" s="142">
        <f t="shared" si="5"/>
        <v>0</v>
      </c>
      <c r="F133" s="142">
        <f t="shared" si="5"/>
        <v>0</v>
      </c>
      <c r="G133" s="142">
        <f t="shared" si="5"/>
        <v>0</v>
      </c>
      <c r="H133" s="137">
        <f t="shared" si="4"/>
        <v>3654.5623547637488</v>
      </c>
    </row>
    <row r="134" spans="2:12">
      <c r="B134" s="128" t="str">
        <f>$B$50</f>
        <v>Technology</v>
      </c>
      <c r="C134" s="142">
        <f t="shared" si="5"/>
        <v>38374.141158016755</v>
      </c>
      <c r="D134" s="142">
        <f t="shared" si="5"/>
        <v>177689.88872351017</v>
      </c>
      <c r="E134" s="142">
        <f t="shared" si="5"/>
        <v>21934.25</v>
      </c>
      <c r="F134" s="142">
        <f t="shared" si="5"/>
        <v>0</v>
      </c>
      <c r="G134" s="142">
        <f t="shared" si="5"/>
        <v>0</v>
      </c>
      <c r="H134" s="137">
        <f t="shared" si="4"/>
        <v>237998.27988152692</v>
      </c>
    </row>
    <row r="135" spans="2:12">
      <c r="B135" s="128" t="str">
        <f>$B$51</f>
        <v>Nursing</v>
      </c>
      <c r="C135" s="142">
        <f t="shared" si="5"/>
        <v>7273.8131641166074</v>
      </c>
      <c r="D135" s="142">
        <f t="shared" si="5"/>
        <v>2298918.0401664819</v>
      </c>
      <c r="E135" s="142">
        <f t="shared" si="5"/>
        <v>699105.27285395481</v>
      </c>
      <c r="F135" s="142">
        <f t="shared" si="5"/>
        <v>124248.57522836181</v>
      </c>
      <c r="G135" s="142">
        <f t="shared" si="5"/>
        <v>0</v>
      </c>
      <c r="H135" s="137">
        <f t="shared" si="4"/>
        <v>3129545.7014129153</v>
      </c>
    </row>
    <row r="136" spans="2:12">
      <c r="B136" s="131" t="str">
        <f>$B$52</f>
        <v>Totals</v>
      </c>
      <c r="C136" s="134">
        <f>SUM(C116:C135)</f>
        <v>12546990.158292139</v>
      </c>
      <c r="D136" s="134">
        <f>SUM(D116:D135)</f>
        <v>19454911.19682245</v>
      </c>
      <c r="E136" s="134">
        <f>SUM(E116:E135)</f>
        <v>9272070.8412534427</v>
      </c>
      <c r="F136" s="134">
        <f>SUM(F116:F135)</f>
        <v>2638329.3459033906</v>
      </c>
      <c r="G136" s="134">
        <f>SUM(G116:G135)</f>
        <v>0</v>
      </c>
      <c r="H136" s="134">
        <f t="shared" si="4"/>
        <v>43912301.54227142</v>
      </c>
    </row>
    <row r="137" spans="2:12">
      <c r="B137" s="330"/>
      <c r="C137" s="333"/>
      <c r="D137" s="333"/>
      <c r="E137" s="333"/>
      <c r="F137" s="333"/>
      <c r="G137" s="333"/>
      <c r="H137" s="334"/>
    </row>
    <row r="138" spans="2:12">
      <c r="B138" s="120" t="s">
        <v>4</v>
      </c>
      <c r="C138" s="327"/>
      <c r="D138" s="327"/>
      <c r="E138" s="327"/>
      <c r="F138" s="327"/>
      <c r="G138" s="327"/>
      <c r="H138" s="122">
        <f>H86-H81-H111</f>
        <v>57455230.45772858</v>
      </c>
    </row>
    <row r="139" spans="2:12" ht="152.25" customHeight="1" thickBot="1">
      <c r="B139" s="382" t="s">
        <v>887</v>
      </c>
      <c r="C139" s="382"/>
      <c r="D139" s="382"/>
      <c r="E139" s="382"/>
      <c r="F139" s="382"/>
      <c r="G139" s="382"/>
      <c r="H139" s="321"/>
    </row>
    <row r="140" spans="2:12" ht="36.75" customHeight="1" thickTop="1">
      <c r="B140" s="429" t="s">
        <v>889</v>
      </c>
      <c r="C140" s="404"/>
      <c r="D140" s="404"/>
      <c r="E140" s="404"/>
      <c r="F140" s="405"/>
      <c r="G140" s="335" t="s">
        <v>2</v>
      </c>
      <c r="H140" s="336">
        <v>1</v>
      </c>
      <c r="I140" s="396" t="str">
        <f>IF(H140+H141=1,"","Error, the two cells on the left must equal 100%")</f>
        <v/>
      </c>
      <c r="L140" s="290"/>
    </row>
    <row r="141" spans="2:12" ht="37.5" customHeight="1" thickBot="1">
      <c r="B141" s="406"/>
      <c r="C141" s="407"/>
      <c r="D141" s="407"/>
      <c r="E141" s="407"/>
      <c r="F141" s="408"/>
      <c r="G141" s="335" t="s">
        <v>3</v>
      </c>
      <c r="H141" s="337">
        <f>1-H140</f>
        <v>0</v>
      </c>
      <c r="I141" s="396"/>
    </row>
    <row r="142" spans="2:12" ht="42" thickBot="1">
      <c r="B142" s="338" t="s">
        <v>31</v>
      </c>
      <c r="C142" s="339" t="s">
        <v>25</v>
      </c>
      <c r="D142" s="339" t="s">
        <v>26</v>
      </c>
      <c r="E142" s="339" t="s">
        <v>27</v>
      </c>
      <c r="F142" s="339" t="s">
        <v>28</v>
      </c>
      <c r="G142" s="340" t="s">
        <v>29</v>
      </c>
      <c r="H142" s="341" t="s">
        <v>6</v>
      </c>
      <c r="I142" s="342" t="s">
        <v>7</v>
      </c>
    </row>
    <row r="143" spans="2:12">
      <c r="B143" s="128" t="str">
        <f>$B$32</f>
        <v>Liberal Arts</v>
      </c>
      <c r="C143" s="329">
        <f>Data!LN15</f>
        <v>0</v>
      </c>
      <c r="D143" s="329">
        <f>Data!MH15</f>
        <v>0</v>
      </c>
      <c r="E143" s="329">
        <f>Data!NB15</f>
        <v>0</v>
      </c>
      <c r="F143" s="329">
        <f>Data!NV15</f>
        <v>0</v>
      </c>
      <c r="G143" s="329">
        <f>Data!OP15</f>
        <v>0</v>
      </c>
      <c r="H143" s="343">
        <f>Data!PJ15</f>
        <v>11495201</v>
      </c>
      <c r="I143" s="344">
        <f t="shared" ref="I143:I162" si="6">SUM(C143:H143)</f>
        <v>11495201</v>
      </c>
    </row>
    <row r="144" spans="2:12">
      <c r="B144" s="128" t="str">
        <f>$B$33</f>
        <v>Science</v>
      </c>
      <c r="C144" s="329">
        <f>Data!LO15</f>
        <v>0</v>
      </c>
      <c r="D144" s="329">
        <f>Data!MI15</f>
        <v>0</v>
      </c>
      <c r="E144" s="329">
        <f>Data!NC15</f>
        <v>0</v>
      </c>
      <c r="F144" s="329">
        <f>Data!NW15</f>
        <v>0</v>
      </c>
      <c r="G144" s="329">
        <f>Data!OQ15</f>
        <v>0</v>
      </c>
      <c r="H144" s="343">
        <f>Data!PK15</f>
        <v>25424256</v>
      </c>
      <c r="I144" s="344">
        <f t="shared" si="6"/>
        <v>25424256</v>
      </c>
    </row>
    <row r="145" spans="2:9">
      <c r="B145" s="128" t="str">
        <f>$B$34</f>
        <v>Fine Arts</v>
      </c>
      <c r="C145" s="329">
        <f>Data!LP15</f>
        <v>0</v>
      </c>
      <c r="D145" s="329">
        <f>Data!MJ15</f>
        <v>0</v>
      </c>
      <c r="E145" s="329">
        <f>Data!ND15</f>
        <v>0</v>
      </c>
      <c r="F145" s="329">
        <f>Data!NX15</f>
        <v>0</v>
      </c>
      <c r="G145" s="329">
        <f>Data!OR15</f>
        <v>0</v>
      </c>
      <c r="H145" s="343">
        <f>Data!PL15</f>
        <v>1752769</v>
      </c>
      <c r="I145" s="344">
        <f t="shared" si="6"/>
        <v>1752769</v>
      </c>
    </row>
    <row r="146" spans="2:9">
      <c r="B146" s="128" t="str">
        <f>$B$35</f>
        <v>Teacher Education</v>
      </c>
      <c r="C146" s="329">
        <f>Data!LQ15</f>
        <v>0</v>
      </c>
      <c r="D146" s="329">
        <f>Data!MK15</f>
        <v>0</v>
      </c>
      <c r="E146" s="329">
        <f>Data!NE15</f>
        <v>0</v>
      </c>
      <c r="F146" s="329">
        <f>Data!NY15</f>
        <v>0</v>
      </c>
      <c r="G146" s="329">
        <f>Data!OS15</f>
        <v>0</v>
      </c>
      <c r="H146" s="343">
        <f>Data!PN15</f>
        <v>2444713</v>
      </c>
      <c r="I146" s="344">
        <f t="shared" si="6"/>
        <v>2444713</v>
      </c>
    </row>
    <row r="147" spans="2:9">
      <c r="B147" s="128" t="str">
        <f>$B$36</f>
        <v>Agriculture</v>
      </c>
      <c r="C147" s="329">
        <f>Data!LR15</f>
        <v>0</v>
      </c>
      <c r="D147" s="329">
        <f>Data!ML15</f>
        <v>0</v>
      </c>
      <c r="E147" s="329">
        <f>Data!NF15</f>
        <v>0</v>
      </c>
      <c r="F147" s="329">
        <f>Data!NZ15</f>
        <v>0</v>
      </c>
      <c r="G147" s="329">
        <f>Data!OT15</f>
        <v>0</v>
      </c>
      <c r="H147" s="343">
        <f>Data!PM15</f>
        <v>36514</v>
      </c>
      <c r="I147" s="344">
        <f t="shared" si="6"/>
        <v>36514</v>
      </c>
    </row>
    <row r="148" spans="2:9">
      <c r="B148" s="128" t="str">
        <f>$B$37</f>
        <v>Engineering</v>
      </c>
      <c r="C148" s="329">
        <f>Data!LS15</f>
        <v>0</v>
      </c>
      <c r="D148" s="329">
        <f>Data!MM15</f>
        <v>0</v>
      </c>
      <c r="E148" s="329">
        <f>Data!NG15</f>
        <v>0</v>
      </c>
      <c r="F148" s="329">
        <f>Data!OA15</f>
        <v>0</v>
      </c>
      <c r="G148" s="329">
        <f>Data!OU15</f>
        <v>0</v>
      </c>
      <c r="H148" s="343">
        <f>Data!PO15</f>
        <v>3272757</v>
      </c>
      <c r="I148" s="344">
        <f t="shared" si="6"/>
        <v>3272757</v>
      </c>
    </row>
    <row r="149" spans="2:9">
      <c r="B149" s="128" t="str">
        <f>$B$38</f>
        <v>Home Economics</v>
      </c>
      <c r="C149" s="329">
        <f>Data!LT15</f>
        <v>0</v>
      </c>
      <c r="D149" s="329">
        <f>Data!MN15</f>
        <v>0</v>
      </c>
      <c r="E149" s="329">
        <f>Data!NH15</f>
        <v>0</v>
      </c>
      <c r="F149" s="329">
        <f>Data!OB15</f>
        <v>0</v>
      </c>
      <c r="G149" s="329">
        <f>Data!OV15</f>
        <v>0</v>
      </c>
      <c r="H149" s="343">
        <f>Data!PP15</f>
        <v>0</v>
      </c>
      <c r="I149" s="344">
        <f t="shared" si="6"/>
        <v>0</v>
      </c>
    </row>
    <row r="150" spans="2:9">
      <c r="B150" s="128" t="str">
        <f>$B$39</f>
        <v>Law</v>
      </c>
      <c r="C150" s="329">
        <f>Data!LU15</f>
        <v>0</v>
      </c>
      <c r="D150" s="329">
        <f>Data!MO15</f>
        <v>0</v>
      </c>
      <c r="E150" s="329">
        <f>Data!NI15</f>
        <v>0</v>
      </c>
      <c r="F150" s="329">
        <f>Data!OC15</f>
        <v>0</v>
      </c>
      <c r="G150" s="329">
        <f>Data!OW15</f>
        <v>0</v>
      </c>
      <c r="H150" s="343">
        <f>Data!PQ15</f>
        <v>0</v>
      </c>
      <c r="I150" s="344">
        <f t="shared" si="6"/>
        <v>0</v>
      </c>
    </row>
    <row r="151" spans="2:9">
      <c r="B151" s="128" t="str">
        <f>$B$40</f>
        <v>Social Service</v>
      </c>
      <c r="C151" s="329">
        <f>Data!LV15</f>
        <v>0</v>
      </c>
      <c r="D151" s="329">
        <f>Data!MP15</f>
        <v>0</v>
      </c>
      <c r="E151" s="329">
        <f>Data!NJ15</f>
        <v>0</v>
      </c>
      <c r="F151" s="329">
        <f>Data!OD15</f>
        <v>0</v>
      </c>
      <c r="G151" s="329">
        <f>Data!OX15</f>
        <v>0</v>
      </c>
      <c r="H151" s="343">
        <f>Data!PR15</f>
        <v>15046</v>
      </c>
      <c r="I151" s="344">
        <f t="shared" si="6"/>
        <v>15046</v>
      </c>
    </row>
    <row r="152" spans="2:9">
      <c r="B152" s="128" t="str">
        <f>$B$41</f>
        <v>Library Science</v>
      </c>
      <c r="C152" s="329">
        <f>Data!LW15</f>
        <v>0</v>
      </c>
      <c r="D152" s="329">
        <f>Data!MQ15</f>
        <v>0</v>
      </c>
      <c r="E152" s="329">
        <f>Data!NK15</f>
        <v>0</v>
      </c>
      <c r="F152" s="329">
        <f>Data!OE15</f>
        <v>0</v>
      </c>
      <c r="G152" s="329">
        <f>Data!OY15</f>
        <v>0</v>
      </c>
      <c r="H152" s="343">
        <f>Data!PS15</f>
        <v>0</v>
      </c>
      <c r="I152" s="344">
        <f t="shared" si="6"/>
        <v>0</v>
      </c>
    </row>
    <row r="153" spans="2:9">
      <c r="B153" s="128" t="str">
        <f>$B$42</f>
        <v>Veterinary Science</v>
      </c>
      <c r="C153" s="329">
        <f>Data!LX15</f>
        <v>0</v>
      </c>
      <c r="D153" s="329">
        <f>Data!MR15</f>
        <v>0</v>
      </c>
      <c r="E153" s="329">
        <f>Data!NL15</f>
        <v>0</v>
      </c>
      <c r="F153" s="329">
        <f>Data!OF15</f>
        <v>0</v>
      </c>
      <c r="G153" s="329">
        <f>Data!OZ15</f>
        <v>0</v>
      </c>
      <c r="H153" s="343">
        <f>Data!PT15</f>
        <v>0</v>
      </c>
      <c r="I153" s="344">
        <f t="shared" si="6"/>
        <v>0</v>
      </c>
    </row>
    <row r="154" spans="2:9">
      <c r="B154" s="128" t="str">
        <f>$B$43</f>
        <v>Vocational Training</v>
      </c>
      <c r="C154" s="329">
        <f>Data!LY15</f>
        <v>0</v>
      </c>
      <c r="D154" s="329">
        <f>Data!MS15</f>
        <v>0</v>
      </c>
      <c r="E154" s="329">
        <f>Data!NM15</f>
        <v>0</v>
      </c>
      <c r="F154" s="329">
        <f>Data!OG15</f>
        <v>0</v>
      </c>
      <c r="G154" s="329">
        <f>Data!PA15</f>
        <v>0</v>
      </c>
      <c r="H154" s="343">
        <f>Data!PU15</f>
        <v>0</v>
      </c>
      <c r="I154" s="344">
        <f t="shared" si="6"/>
        <v>0</v>
      </c>
    </row>
    <row r="155" spans="2:9">
      <c r="B155" s="128" t="str">
        <f>$B$44</f>
        <v>Physical Training</v>
      </c>
      <c r="C155" s="329">
        <f>Data!LZ15</f>
        <v>0</v>
      </c>
      <c r="D155" s="329">
        <f>Data!MT15</f>
        <v>0</v>
      </c>
      <c r="E155" s="329">
        <f>Data!NN15</f>
        <v>0</v>
      </c>
      <c r="F155" s="329">
        <f>Data!OH15</f>
        <v>0</v>
      </c>
      <c r="G155" s="329">
        <f>Data!PB15</f>
        <v>0</v>
      </c>
      <c r="H155" s="343">
        <f>Data!PV15</f>
        <v>0</v>
      </c>
      <c r="I155" s="344">
        <f t="shared" si="6"/>
        <v>0</v>
      </c>
    </row>
    <row r="156" spans="2:9">
      <c r="B156" s="128" t="str">
        <f>$B$45</f>
        <v>Health Services</v>
      </c>
      <c r="C156" s="329">
        <f>Data!MA15</f>
        <v>0</v>
      </c>
      <c r="D156" s="329">
        <f>Data!MU15</f>
        <v>0</v>
      </c>
      <c r="E156" s="329">
        <f>Data!NO15</f>
        <v>0</v>
      </c>
      <c r="F156" s="329">
        <f>Data!OI15</f>
        <v>0</v>
      </c>
      <c r="G156" s="329">
        <f>Data!PC15</f>
        <v>0</v>
      </c>
      <c r="H156" s="343">
        <f>Data!PW15</f>
        <v>1090729</v>
      </c>
      <c r="I156" s="344">
        <f t="shared" si="6"/>
        <v>1090729</v>
      </c>
    </row>
    <row r="157" spans="2:9">
      <c r="B157" s="128" t="str">
        <f>$B$46</f>
        <v>Pharmacy</v>
      </c>
      <c r="C157" s="329">
        <f>Data!MB15</f>
        <v>0</v>
      </c>
      <c r="D157" s="329">
        <f>Data!MV15</f>
        <v>0</v>
      </c>
      <c r="E157" s="329">
        <f>Data!NP15</f>
        <v>0</v>
      </c>
      <c r="F157" s="329">
        <f>Data!OJ15</f>
        <v>0</v>
      </c>
      <c r="G157" s="329">
        <f>Data!PD15</f>
        <v>0</v>
      </c>
      <c r="H157" s="343">
        <f>Data!PX15</f>
        <v>0</v>
      </c>
      <c r="I157" s="344">
        <f t="shared" si="6"/>
        <v>0</v>
      </c>
    </row>
    <row r="158" spans="2:9">
      <c r="B158" s="128" t="str">
        <f>$B$47</f>
        <v>Business Administration</v>
      </c>
      <c r="C158" s="329">
        <f>Data!MC15</f>
        <v>0</v>
      </c>
      <c r="D158" s="329">
        <f>Data!MW15</f>
        <v>0</v>
      </c>
      <c r="E158" s="329">
        <f>Data!NQ15</f>
        <v>0</v>
      </c>
      <c r="F158" s="329">
        <f>Data!OK15</f>
        <v>0</v>
      </c>
      <c r="G158" s="329">
        <f>Data!PE15</f>
        <v>0</v>
      </c>
      <c r="H158" s="343">
        <f>Data!PY15</f>
        <v>7952822</v>
      </c>
      <c r="I158" s="344">
        <f t="shared" si="6"/>
        <v>7952822</v>
      </c>
    </row>
    <row r="159" spans="2:9">
      <c r="B159" s="128" t="str">
        <f>$B$48</f>
        <v>Optometry</v>
      </c>
      <c r="C159" s="329">
        <f>Data!MD15</f>
        <v>0</v>
      </c>
      <c r="D159" s="329">
        <f>Data!MX15</f>
        <v>0</v>
      </c>
      <c r="E159" s="329">
        <f>Data!NR15</f>
        <v>0</v>
      </c>
      <c r="F159" s="329">
        <f>Data!OL15</f>
        <v>0</v>
      </c>
      <c r="G159" s="329">
        <f>Data!PF15</f>
        <v>0</v>
      </c>
      <c r="H159" s="343">
        <f>Data!PZ15</f>
        <v>0</v>
      </c>
      <c r="I159" s="344">
        <f t="shared" si="6"/>
        <v>0</v>
      </c>
    </row>
    <row r="160" spans="2:9">
      <c r="B160" s="128" t="str">
        <f>$B$49</f>
        <v>Teacher Ed-Practice Teaching</v>
      </c>
      <c r="C160" s="329">
        <f>Data!ME15</f>
        <v>0</v>
      </c>
      <c r="D160" s="329">
        <f>Data!MY15</f>
        <v>0</v>
      </c>
      <c r="E160" s="329">
        <f>Data!NS15</f>
        <v>0</v>
      </c>
      <c r="F160" s="329">
        <f>Data!OM15</f>
        <v>0</v>
      </c>
      <c r="G160" s="329">
        <f>Data!PG15</f>
        <v>0</v>
      </c>
      <c r="H160" s="343">
        <f>Data!QA15</f>
        <v>128965</v>
      </c>
      <c r="I160" s="344">
        <f t="shared" si="6"/>
        <v>128965</v>
      </c>
    </row>
    <row r="161" spans="2:10">
      <c r="B161" s="128" t="str">
        <f>$B$50</f>
        <v>Technology</v>
      </c>
      <c r="C161" s="329">
        <f>Data!MF15</f>
        <v>0</v>
      </c>
      <c r="D161" s="329">
        <f>Data!MZ15</f>
        <v>0</v>
      </c>
      <c r="E161" s="329">
        <f>Data!NT15</f>
        <v>0</v>
      </c>
      <c r="F161" s="329">
        <f>Data!ON15</f>
        <v>0</v>
      </c>
      <c r="G161" s="329">
        <f>Data!PH15</f>
        <v>0</v>
      </c>
      <c r="H161" s="343">
        <f>Data!QB15</f>
        <v>202987</v>
      </c>
      <c r="I161" s="344">
        <f t="shared" si="6"/>
        <v>202987</v>
      </c>
    </row>
    <row r="162" spans="2:10">
      <c r="B162" s="128" t="str">
        <f>$B$51</f>
        <v>Nursing</v>
      </c>
      <c r="C162" s="329">
        <f>Data!MG15</f>
        <v>0</v>
      </c>
      <c r="D162" s="329">
        <f>Data!NA15</f>
        <v>0</v>
      </c>
      <c r="E162" s="329">
        <f>Data!NU15</f>
        <v>0</v>
      </c>
      <c r="F162" s="329">
        <f>Data!OO15</f>
        <v>0</v>
      </c>
      <c r="G162" s="329">
        <f>Data!PI15</f>
        <v>0</v>
      </c>
      <c r="H162" s="343">
        <f>Data!QC15</f>
        <v>3638471</v>
      </c>
      <c r="I162" s="344">
        <f t="shared" si="6"/>
        <v>3638471</v>
      </c>
    </row>
    <row r="163" spans="2:10" ht="14.4" thickBot="1">
      <c r="B163" s="131" t="str">
        <f>$B$52</f>
        <v>Totals</v>
      </c>
      <c r="C163" s="134">
        <f t="shared" ref="C163:H163" si="7">SUM(C143:C162)</f>
        <v>0</v>
      </c>
      <c r="D163" s="134">
        <f t="shared" si="7"/>
        <v>0</v>
      </c>
      <c r="E163" s="134">
        <f t="shared" si="7"/>
        <v>0</v>
      </c>
      <c r="F163" s="134">
        <f t="shared" si="7"/>
        <v>0</v>
      </c>
      <c r="G163" s="135">
        <f t="shared" si="7"/>
        <v>0</v>
      </c>
      <c r="H163" s="345">
        <f t="shared" si="7"/>
        <v>57455230</v>
      </c>
      <c r="I163" s="344">
        <f>SUM(I143:I162)</f>
        <v>57455230</v>
      </c>
    </row>
    <row r="164" spans="2:10" ht="14.4" thickTop="1">
      <c r="B164" s="144"/>
      <c r="C164" s="331"/>
      <c r="D164" s="331"/>
      <c r="E164" s="331"/>
      <c r="F164" s="331"/>
      <c r="G164" s="331"/>
      <c r="H164" s="346"/>
      <c r="I164" s="347"/>
    </row>
    <row r="165" spans="2:10">
      <c r="B165" s="387" t="s">
        <v>63</v>
      </c>
      <c r="C165" s="387"/>
      <c r="D165" s="387"/>
      <c r="E165" s="387"/>
      <c r="F165" s="387"/>
      <c r="G165" s="387"/>
      <c r="H165" s="348"/>
      <c r="I165" s="348"/>
    </row>
    <row r="166" spans="2:10" ht="43.5" customHeight="1" thickBot="1">
      <c r="B166" s="394" t="s">
        <v>40</v>
      </c>
      <c r="C166" s="394"/>
      <c r="D166" s="394"/>
      <c r="E166" s="394"/>
      <c r="F166" s="394"/>
      <c r="G166" s="394"/>
      <c r="H166" s="328"/>
    </row>
    <row r="167" spans="2:10" ht="14.4" thickBot="1">
      <c r="B167" s="124" t="s">
        <v>31</v>
      </c>
      <c r="C167" s="125" t="s">
        <v>25</v>
      </c>
      <c r="D167" s="125" t="s">
        <v>26</v>
      </c>
      <c r="E167" s="125" t="s">
        <v>27</v>
      </c>
      <c r="F167" s="125" t="s">
        <v>28</v>
      </c>
      <c r="G167" s="125" t="s">
        <v>29</v>
      </c>
      <c r="H167" s="126" t="s">
        <v>1</v>
      </c>
    </row>
    <row r="168" spans="2:10">
      <c r="B168" s="128" t="str">
        <f>$B$32</f>
        <v>Liberal Arts</v>
      </c>
      <c r="C168" s="323">
        <f t="shared" ref="C168:G183" si="8">C143+$H$140*IF($H116=0,0,$H143*C116/$H116)+IF($H32=0,0,$H$141*$H143*C32/$H32)</f>
        <v>6484598.8328481391</v>
      </c>
      <c r="D168" s="323">
        <f t="shared" si="8"/>
        <v>3576606.8640189213</v>
      </c>
      <c r="E168" s="323">
        <f t="shared" si="8"/>
        <v>1360411.7836082303</v>
      </c>
      <c r="F168" s="323">
        <f t="shared" si="8"/>
        <v>73583.519524709613</v>
      </c>
      <c r="G168" s="323">
        <f t="shared" si="8"/>
        <v>0</v>
      </c>
      <c r="H168" s="134">
        <f t="shared" ref="H168:H188" si="9">SUM(C168:G168)</f>
        <v>11495201</v>
      </c>
      <c r="I168" s="349"/>
      <c r="J168" s="290"/>
    </row>
    <row r="169" spans="2:10">
      <c r="B169" s="128" t="str">
        <f>$B$33</f>
        <v>Science</v>
      </c>
      <c r="C169" s="142">
        <f t="shared" si="8"/>
        <v>7998019.3970248587</v>
      </c>
      <c r="D169" s="142">
        <f t="shared" si="8"/>
        <v>11013603.112415962</v>
      </c>
      <c r="E169" s="142">
        <f t="shared" si="8"/>
        <v>5867232.2300056871</v>
      </c>
      <c r="F169" s="142">
        <f t="shared" si="8"/>
        <v>545401.26055349375</v>
      </c>
      <c r="G169" s="142">
        <f t="shared" si="8"/>
        <v>0</v>
      </c>
      <c r="H169" s="137">
        <f t="shared" si="9"/>
        <v>25424256</v>
      </c>
      <c r="I169" s="349"/>
      <c r="J169" s="290"/>
    </row>
    <row r="170" spans="2:10">
      <c r="B170" s="128" t="str">
        <f>$B$34</f>
        <v>Fine Arts</v>
      </c>
      <c r="C170" s="142">
        <f t="shared" si="8"/>
        <v>873747.7395373187</v>
      </c>
      <c r="D170" s="142">
        <f t="shared" si="8"/>
        <v>738228.40720028442</v>
      </c>
      <c r="E170" s="142">
        <f t="shared" si="8"/>
        <v>140792.85326239694</v>
      </c>
      <c r="F170" s="142">
        <f t="shared" si="8"/>
        <v>0</v>
      </c>
      <c r="G170" s="142">
        <f t="shared" si="8"/>
        <v>0</v>
      </c>
      <c r="H170" s="137">
        <f t="shared" si="9"/>
        <v>1752769</v>
      </c>
      <c r="I170" s="349"/>
      <c r="J170" s="290"/>
    </row>
    <row r="171" spans="2:10">
      <c r="B171" s="128" t="str">
        <f>$B$35</f>
        <v>Teacher Education</v>
      </c>
      <c r="C171" s="142">
        <f t="shared" si="8"/>
        <v>148145.01252932189</v>
      </c>
      <c r="D171" s="142">
        <f t="shared" si="8"/>
        <v>868519.36685886525</v>
      </c>
      <c r="E171" s="142">
        <f t="shared" si="8"/>
        <v>623467.54692208138</v>
      </c>
      <c r="F171" s="142">
        <f t="shared" si="8"/>
        <v>804581.07368973142</v>
      </c>
      <c r="G171" s="142">
        <f t="shared" si="8"/>
        <v>0</v>
      </c>
      <c r="H171" s="137">
        <f t="shared" si="9"/>
        <v>2444713</v>
      </c>
      <c r="I171" s="349"/>
      <c r="J171" s="290"/>
    </row>
    <row r="172" spans="2:10">
      <c r="B172" s="128" t="str">
        <f>$B$36</f>
        <v>Agriculture</v>
      </c>
      <c r="C172" s="142">
        <f t="shared" si="8"/>
        <v>445.69072384776416</v>
      </c>
      <c r="D172" s="142">
        <f t="shared" si="8"/>
        <v>13743.067948966765</v>
      </c>
      <c r="E172" s="142">
        <f t="shared" si="8"/>
        <v>22325.241327185468</v>
      </c>
      <c r="F172" s="142">
        <f t="shared" si="8"/>
        <v>0</v>
      </c>
      <c r="G172" s="142">
        <f t="shared" si="8"/>
        <v>0</v>
      </c>
      <c r="H172" s="137">
        <f t="shared" si="9"/>
        <v>36514</v>
      </c>
      <c r="I172" s="349"/>
      <c r="J172" s="290"/>
    </row>
    <row r="173" spans="2:10">
      <c r="B173" s="128" t="str">
        <f>$B$37</f>
        <v>Engineering</v>
      </c>
      <c r="C173" s="142">
        <f t="shared" si="8"/>
        <v>852414.18721715244</v>
      </c>
      <c r="D173" s="142">
        <f t="shared" si="8"/>
        <v>1676320.0122396979</v>
      </c>
      <c r="E173" s="142">
        <f t="shared" si="8"/>
        <v>602154.46212719404</v>
      </c>
      <c r="F173" s="142">
        <f t="shared" si="8"/>
        <v>141868.3384159556</v>
      </c>
      <c r="G173" s="142">
        <f t="shared" si="8"/>
        <v>0</v>
      </c>
      <c r="H173" s="137">
        <f t="shared" si="9"/>
        <v>3272756.9999999995</v>
      </c>
      <c r="I173" s="349"/>
      <c r="J173" s="290"/>
    </row>
    <row r="174" spans="2:10">
      <c r="B174" s="128" t="str">
        <f>$B$38</f>
        <v>Home Economics</v>
      </c>
      <c r="C174" s="142">
        <f t="shared" si="8"/>
        <v>0</v>
      </c>
      <c r="D174" s="142">
        <f t="shared" si="8"/>
        <v>0</v>
      </c>
      <c r="E174" s="142">
        <f t="shared" si="8"/>
        <v>0</v>
      </c>
      <c r="F174" s="142">
        <f t="shared" si="8"/>
        <v>0</v>
      </c>
      <c r="G174" s="142">
        <f t="shared" si="8"/>
        <v>0</v>
      </c>
      <c r="H174" s="137">
        <f t="shared" si="9"/>
        <v>0</v>
      </c>
      <c r="I174" s="349"/>
      <c r="J174" s="290"/>
    </row>
    <row r="175" spans="2:10">
      <c r="B175" s="128" t="str">
        <f>$B$39</f>
        <v>Law</v>
      </c>
      <c r="C175" s="142">
        <f t="shared" si="8"/>
        <v>0</v>
      </c>
      <c r="D175" s="142">
        <f t="shared" si="8"/>
        <v>0</v>
      </c>
      <c r="E175" s="142">
        <f t="shared" si="8"/>
        <v>0</v>
      </c>
      <c r="F175" s="142">
        <f t="shared" si="8"/>
        <v>0</v>
      </c>
      <c r="G175" s="142">
        <f t="shared" si="8"/>
        <v>0</v>
      </c>
      <c r="H175" s="137">
        <f t="shared" si="9"/>
        <v>0</v>
      </c>
      <c r="I175" s="349"/>
      <c r="J175" s="290"/>
    </row>
    <row r="176" spans="2:10">
      <c r="B176" s="128" t="str">
        <f>$B$40</f>
        <v>Social Service</v>
      </c>
      <c r="C176" s="142">
        <f t="shared" si="8"/>
        <v>6770.4269576263496</v>
      </c>
      <c r="D176" s="142">
        <f t="shared" si="8"/>
        <v>8275.5730423736495</v>
      </c>
      <c r="E176" s="142">
        <f t="shared" si="8"/>
        <v>0</v>
      </c>
      <c r="F176" s="142">
        <f t="shared" si="8"/>
        <v>0</v>
      </c>
      <c r="G176" s="142">
        <f t="shared" si="8"/>
        <v>0</v>
      </c>
      <c r="H176" s="137">
        <f t="shared" si="9"/>
        <v>15046</v>
      </c>
      <c r="I176" s="349"/>
      <c r="J176" s="290"/>
    </row>
    <row r="177" spans="2:10">
      <c r="B177" s="128" t="str">
        <f>$B$41</f>
        <v>Library Science</v>
      </c>
      <c r="C177" s="142">
        <f t="shared" si="8"/>
        <v>0</v>
      </c>
      <c r="D177" s="142">
        <f t="shared" si="8"/>
        <v>0</v>
      </c>
      <c r="E177" s="142">
        <f t="shared" si="8"/>
        <v>0</v>
      </c>
      <c r="F177" s="142">
        <f t="shared" si="8"/>
        <v>0</v>
      </c>
      <c r="G177" s="142">
        <f t="shared" si="8"/>
        <v>0</v>
      </c>
      <c r="H177" s="137">
        <f t="shared" si="9"/>
        <v>0</v>
      </c>
      <c r="I177" s="349"/>
      <c r="J177" s="290"/>
    </row>
    <row r="178" spans="2:10">
      <c r="B178" s="128" t="str">
        <f>$B$42</f>
        <v>Veterinary Science</v>
      </c>
      <c r="C178" s="142">
        <f t="shared" si="8"/>
        <v>0</v>
      </c>
      <c r="D178" s="142">
        <f t="shared" si="8"/>
        <v>0</v>
      </c>
      <c r="E178" s="142">
        <f t="shared" si="8"/>
        <v>0</v>
      </c>
      <c r="F178" s="142">
        <f t="shared" si="8"/>
        <v>0</v>
      </c>
      <c r="G178" s="142">
        <f t="shared" si="8"/>
        <v>0</v>
      </c>
      <c r="H178" s="137">
        <f t="shared" si="9"/>
        <v>0</v>
      </c>
      <c r="I178" s="349"/>
      <c r="J178" s="290"/>
    </row>
    <row r="179" spans="2:10">
      <c r="B179" s="128" t="str">
        <f>$B$43</f>
        <v>Vocational Training</v>
      </c>
      <c r="C179" s="142">
        <f t="shared" si="8"/>
        <v>0</v>
      </c>
      <c r="D179" s="142">
        <f t="shared" si="8"/>
        <v>0</v>
      </c>
      <c r="E179" s="142">
        <f t="shared" si="8"/>
        <v>0</v>
      </c>
      <c r="F179" s="142">
        <f t="shared" si="8"/>
        <v>0</v>
      </c>
      <c r="G179" s="142">
        <f t="shared" si="8"/>
        <v>0</v>
      </c>
      <c r="H179" s="137">
        <f t="shared" si="9"/>
        <v>0</v>
      </c>
      <c r="I179" s="349"/>
      <c r="J179" s="290"/>
    </row>
    <row r="180" spans="2:10">
      <c r="B180" s="128" t="str">
        <f>$B$44</f>
        <v>Physical Training</v>
      </c>
      <c r="C180" s="142">
        <f t="shared" si="8"/>
        <v>0</v>
      </c>
      <c r="D180" s="142">
        <f t="shared" si="8"/>
        <v>0</v>
      </c>
      <c r="E180" s="142">
        <f t="shared" si="8"/>
        <v>0</v>
      </c>
      <c r="F180" s="142">
        <f t="shared" si="8"/>
        <v>0</v>
      </c>
      <c r="G180" s="142">
        <f t="shared" si="8"/>
        <v>0</v>
      </c>
      <c r="H180" s="137">
        <f t="shared" si="9"/>
        <v>0</v>
      </c>
      <c r="I180" s="349"/>
      <c r="J180" s="290"/>
    </row>
    <row r="181" spans="2:10">
      <c r="B181" s="128" t="str">
        <f>$B$45</f>
        <v>Health Services</v>
      </c>
      <c r="C181" s="142">
        <f t="shared" si="8"/>
        <v>61892.322784968434</v>
      </c>
      <c r="D181" s="142">
        <f t="shared" si="8"/>
        <v>376236.93419995124</v>
      </c>
      <c r="E181" s="142">
        <f t="shared" si="8"/>
        <v>395371.93776671728</v>
      </c>
      <c r="F181" s="142">
        <f t="shared" si="8"/>
        <v>257227.80524836297</v>
      </c>
      <c r="G181" s="142">
        <f t="shared" si="8"/>
        <v>0</v>
      </c>
      <c r="H181" s="137">
        <f t="shared" si="9"/>
        <v>1090729</v>
      </c>
      <c r="I181" s="349"/>
      <c r="J181" s="290"/>
    </row>
    <row r="182" spans="2:10">
      <c r="B182" s="128" t="str">
        <f>$B$46</f>
        <v>Pharmacy</v>
      </c>
      <c r="C182" s="142">
        <f t="shared" si="8"/>
        <v>0</v>
      </c>
      <c r="D182" s="142">
        <f t="shared" si="8"/>
        <v>0</v>
      </c>
      <c r="E182" s="142">
        <f t="shared" si="8"/>
        <v>0</v>
      </c>
      <c r="F182" s="142">
        <f t="shared" si="8"/>
        <v>0</v>
      </c>
      <c r="G182" s="142">
        <f t="shared" si="8"/>
        <v>0</v>
      </c>
      <c r="H182" s="137">
        <f t="shared" si="9"/>
        <v>0</v>
      </c>
      <c r="I182" s="349"/>
      <c r="J182" s="290"/>
    </row>
    <row r="183" spans="2:10">
      <c r="B183" s="128" t="str">
        <f>$B$47</f>
        <v>Business Administration</v>
      </c>
      <c r="C183" s="142">
        <f t="shared" si="8"/>
        <v>997273.18989769602</v>
      </c>
      <c r="D183" s="142">
        <f t="shared" si="8"/>
        <v>4421080.0360366106</v>
      </c>
      <c r="E183" s="142">
        <f t="shared" si="8"/>
        <v>2534468.7740656924</v>
      </c>
      <c r="F183" s="142">
        <f t="shared" si="8"/>
        <v>0</v>
      </c>
      <c r="G183" s="142">
        <f t="shared" si="8"/>
        <v>0</v>
      </c>
      <c r="H183" s="137">
        <f t="shared" si="9"/>
        <v>7952821.9999999981</v>
      </c>
      <c r="I183" s="349"/>
      <c r="J183" s="290"/>
    </row>
    <row r="184" spans="2:10">
      <c r="B184" s="128" t="str">
        <f>$B$48</f>
        <v>Optometry</v>
      </c>
      <c r="C184" s="142">
        <f t="shared" ref="C184:G187" si="10">C159+$H$140*IF($H132=0,0,$H159*C132/$H132)+IF($H48=0,0,$H$141*$H159*C48/$H48)</f>
        <v>0</v>
      </c>
      <c r="D184" s="142">
        <f t="shared" si="10"/>
        <v>0</v>
      </c>
      <c r="E184" s="142">
        <f t="shared" si="10"/>
        <v>0</v>
      </c>
      <c r="F184" s="142">
        <f t="shared" si="10"/>
        <v>0</v>
      </c>
      <c r="G184" s="142">
        <f t="shared" si="10"/>
        <v>0</v>
      </c>
      <c r="H184" s="137">
        <f t="shared" si="9"/>
        <v>0</v>
      </c>
      <c r="I184" s="349"/>
      <c r="J184" s="290"/>
    </row>
    <row r="185" spans="2:10">
      <c r="B185" s="128" t="str">
        <f>$B$49</f>
        <v>Teacher Ed-Practice Teaching</v>
      </c>
      <c r="C185" s="142">
        <f t="shared" si="10"/>
        <v>0</v>
      </c>
      <c r="D185" s="142">
        <f t="shared" si="10"/>
        <v>128965.00000000001</v>
      </c>
      <c r="E185" s="142">
        <f t="shared" si="10"/>
        <v>0</v>
      </c>
      <c r="F185" s="142">
        <f t="shared" si="10"/>
        <v>0</v>
      </c>
      <c r="G185" s="142">
        <f t="shared" si="10"/>
        <v>0</v>
      </c>
      <c r="H185" s="137">
        <f t="shared" si="9"/>
        <v>128965.00000000001</v>
      </c>
      <c r="I185" s="349"/>
      <c r="J185" s="290"/>
    </row>
    <row r="186" spans="2:10">
      <c r="B186" s="128" t="str">
        <f>$B$50</f>
        <v>Technology</v>
      </c>
      <c r="C186" s="142">
        <f t="shared" si="10"/>
        <v>32729.025584217899</v>
      </c>
      <c r="D186" s="142">
        <f t="shared" si="10"/>
        <v>151550.41229824771</v>
      </c>
      <c r="E186" s="142">
        <f t="shared" si="10"/>
        <v>18707.562117534388</v>
      </c>
      <c r="F186" s="142">
        <f t="shared" si="10"/>
        <v>0</v>
      </c>
      <c r="G186" s="142">
        <f t="shared" si="10"/>
        <v>0</v>
      </c>
      <c r="H186" s="137">
        <f t="shared" si="9"/>
        <v>202987</v>
      </c>
      <c r="I186" s="349"/>
      <c r="J186" s="290"/>
    </row>
    <row r="187" spans="2:10">
      <c r="B187" s="128" t="str">
        <f>$B$51</f>
        <v>Nursing</v>
      </c>
      <c r="C187" s="142">
        <f t="shared" si="10"/>
        <v>8456.6773525971985</v>
      </c>
      <c r="D187" s="142">
        <f t="shared" si="10"/>
        <v>2672767.0462668706</v>
      </c>
      <c r="E187" s="142">
        <f t="shared" si="10"/>
        <v>812793.45435914013</v>
      </c>
      <c r="F187" s="142">
        <f t="shared" si="10"/>
        <v>144453.82202139174</v>
      </c>
      <c r="G187" s="142">
        <f t="shared" si="10"/>
        <v>0</v>
      </c>
      <c r="H187" s="137">
        <f t="shared" si="9"/>
        <v>3638470.9999999995</v>
      </c>
      <c r="I187" s="349"/>
      <c r="J187" s="290"/>
    </row>
    <row r="188" spans="2:10">
      <c r="B188" s="131" t="str">
        <f>$B$52</f>
        <v>Totals</v>
      </c>
      <c r="C188" s="134">
        <f>SUM(C168:C187)</f>
        <v>17464492.502457742</v>
      </c>
      <c r="D188" s="134">
        <f>SUM(D168:D187)</f>
        <v>25645895.832526751</v>
      </c>
      <c r="E188" s="134">
        <f>SUM(E168:E187)</f>
        <v>12377725.845561858</v>
      </c>
      <c r="F188" s="134">
        <f>SUM(F168:F187)</f>
        <v>1967115.819453645</v>
      </c>
      <c r="G188" s="134">
        <f>SUM(G168:G187)</f>
        <v>0</v>
      </c>
      <c r="H188" s="134">
        <f t="shared" si="9"/>
        <v>57455230</v>
      </c>
      <c r="I188" s="349"/>
      <c r="J188" s="290"/>
    </row>
    <row r="189" spans="2:10">
      <c r="B189" s="330"/>
      <c r="C189" s="331"/>
      <c r="D189" s="331"/>
      <c r="E189" s="331"/>
      <c r="F189" s="331"/>
      <c r="G189" s="331"/>
      <c r="H189" s="346"/>
    </row>
    <row r="190" spans="2:10">
      <c r="B190" s="392" t="s">
        <v>34</v>
      </c>
      <c r="C190" s="392"/>
      <c r="D190" s="392"/>
      <c r="E190" s="392"/>
      <c r="F190" s="392"/>
      <c r="G190" s="392"/>
      <c r="H190" s="122">
        <f>H15</f>
        <v>36379326</v>
      </c>
    </row>
    <row r="191" spans="2:10" ht="43.5" customHeight="1" thickBot="1">
      <c r="B191" s="382" t="s">
        <v>229</v>
      </c>
      <c r="C191" s="382"/>
      <c r="D191" s="382"/>
      <c r="E191" s="382"/>
      <c r="F191" s="382"/>
      <c r="G191" s="382"/>
      <c r="H191" s="382"/>
    </row>
    <row r="192" spans="2:10" ht="14.4" thickBot="1">
      <c r="B192" s="124" t="s">
        <v>31</v>
      </c>
      <c r="C192" s="125" t="s">
        <v>25</v>
      </c>
      <c r="D192" s="125" t="s">
        <v>26</v>
      </c>
      <c r="E192" s="125" t="s">
        <v>27</v>
      </c>
      <c r="F192" s="125" t="s">
        <v>28</v>
      </c>
      <c r="G192" s="125" t="s">
        <v>29</v>
      </c>
      <c r="H192" s="126" t="s">
        <v>1</v>
      </c>
    </row>
    <row r="193" spans="2:8">
      <c r="B193" s="128" t="str">
        <f>$B$32</f>
        <v>Liberal Arts</v>
      </c>
      <c r="C193" s="136">
        <f t="shared" ref="C193:G208" si="11">$H$190*IF($H$136=0,0,C116/$H$136)</f>
        <v>4914013.5280959988</v>
      </c>
      <c r="D193" s="136">
        <f t="shared" si="11"/>
        <v>2710344.1504261177</v>
      </c>
      <c r="E193" s="136">
        <f t="shared" si="11"/>
        <v>1030916.8046862592</v>
      </c>
      <c r="F193" s="136">
        <f t="shared" si="11"/>
        <v>55761.415580202178</v>
      </c>
      <c r="G193" s="136">
        <f t="shared" si="11"/>
        <v>0</v>
      </c>
      <c r="H193" s="136">
        <f>SUM(C193:G193)</f>
        <v>8711035.8987885769</v>
      </c>
    </row>
    <row r="194" spans="2:8">
      <c r="B194" s="128" t="str">
        <f>$B$33</f>
        <v>Science</v>
      </c>
      <c r="C194" s="139">
        <f t="shared" si="11"/>
        <v>2129118.1012863466</v>
      </c>
      <c r="D194" s="139">
        <f t="shared" si="11"/>
        <v>2931883.5805463586</v>
      </c>
      <c r="E194" s="139">
        <f t="shared" si="11"/>
        <v>1561890.4787856117</v>
      </c>
      <c r="F194" s="139">
        <f t="shared" si="11"/>
        <v>145188.90723630803</v>
      </c>
      <c r="G194" s="139">
        <f t="shared" si="11"/>
        <v>0</v>
      </c>
      <c r="H194" s="139">
        <f t="shared" ref="H194:H213" si="12">SUM(C194:G194)</f>
        <v>6768081.0678546242</v>
      </c>
    </row>
    <row r="195" spans="2:8">
      <c r="B195" s="128" t="str">
        <f>$B$34</f>
        <v>Fine Arts</v>
      </c>
      <c r="C195" s="139">
        <f t="shared" si="11"/>
        <v>1299017.140859521</v>
      </c>
      <c r="D195" s="139">
        <f t="shared" si="11"/>
        <v>1097538.0094607191</v>
      </c>
      <c r="E195" s="139">
        <f t="shared" si="11"/>
        <v>209319.37379914839</v>
      </c>
      <c r="F195" s="139">
        <f t="shared" si="11"/>
        <v>0</v>
      </c>
      <c r="G195" s="139">
        <f t="shared" si="11"/>
        <v>0</v>
      </c>
      <c r="H195" s="139">
        <f t="shared" si="12"/>
        <v>2605874.5241193888</v>
      </c>
    </row>
    <row r="196" spans="2:8">
      <c r="B196" s="128" t="str">
        <f>$B$35</f>
        <v>Teacher Education</v>
      </c>
      <c r="C196" s="139">
        <f t="shared" si="11"/>
        <v>265510.20680357702</v>
      </c>
      <c r="D196" s="139">
        <f t="shared" si="11"/>
        <v>1556588.0536272996</v>
      </c>
      <c r="E196" s="139">
        <f t="shared" si="11"/>
        <v>1117398.3821145277</v>
      </c>
      <c r="F196" s="139">
        <f t="shared" si="11"/>
        <v>1441995.8094999832</v>
      </c>
      <c r="G196" s="139">
        <f t="shared" si="11"/>
        <v>0</v>
      </c>
      <c r="H196" s="139">
        <f t="shared" si="12"/>
        <v>4381492.4520453876</v>
      </c>
    </row>
    <row r="197" spans="2:8">
      <c r="B197" s="128" t="str">
        <f>$B$36</f>
        <v>Agriculture</v>
      </c>
      <c r="C197" s="139">
        <f t="shared" si="11"/>
        <v>388.2981076128284</v>
      </c>
      <c r="D197" s="139">
        <f t="shared" si="11"/>
        <v>11973.341583840282</v>
      </c>
      <c r="E197" s="139">
        <f t="shared" si="11"/>
        <v>19450.368821916229</v>
      </c>
      <c r="F197" s="139">
        <f t="shared" si="11"/>
        <v>0</v>
      </c>
      <c r="G197" s="139">
        <f t="shared" si="11"/>
        <v>0</v>
      </c>
      <c r="H197" s="139">
        <f t="shared" si="12"/>
        <v>31812.008513369339</v>
      </c>
    </row>
    <row r="198" spans="2:8">
      <c r="B198" s="128" t="str">
        <f>$B$37</f>
        <v>Engineering</v>
      </c>
      <c r="C198" s="139">
        <f t="shared" si="11"/>
        <v>849929.18430104223</v>
      </c>
      <c r="D198" s="139">
        <f t="shared" si="11"/>
        <v>1671433.1154925318</v>
      </c>
      <c r="E198" s="139">
        <f t="shared" si="11"/>
        <v>600399.02959595015</v>
      </c>
      <c r="F198" s="139">
        <f t="shared" si="11"/>
        <v>141454.75633349601</v>
      </c>
      <c r="G198" s="139">
        <f t="shared" si="11"/>
        <v>0</v>
      </c>
      <c r="H198" s="139">
        <f t="shared" si="12"/>
        <v>3263216.0857230201</v>
      </c>
    </row>
    <row r="199" spans="2:8">
      <c r="B199" s="128" t="str">
        <f>$B$38</f>
        <v>Home Economics</v>
      </c>
      <c r="C199" s="139">
        <f t="shared" si="11"/>
        <v>0</v>
      </c>
      <c r="D199" s="139">
        <f t="shared" si="11"/>
        <v>0</v>
      </c>
      <c r="E199" s="139">
        <f t="shared" si="11"/>
        <v>0</v>
      </c>
      <c r="F199" s="139">
        <f t="shared" si="11"/>
        <v>0</v>
      </c>
      <c r="G199" s="139">
        <f t="shared" si="11"/>
        <v>0</v>
      </c>
      <c r="H199" s="139">
        <f t="shared" si="12"/>
        <v>0</v>
      </c>
    </row>
    <row r="200" spans="2:8">
      <c r="B200" s="128" t="str">
        <f>$B$39</f>
        <v>Law</v>
      </c>
      <c r="C200" s="139">
        <f t="shared" si="11"/>
        <v>0</v>
      </c>
      <c r="D200" s="139">
        <f t="shared" si="11"/>
        <v>0</v>
      </c>
      <c r="E200" s="139">
        <f t="shared" si="11"/>
        <v>0</v>
      </c>
      <c r="F200" s="139">
        <f t="shared" si="11"/>
        <v>0</v>
      </c>
      <c r="G200" s="139">
        <f t="shared" si="11"/>
        <v>0</v>
      </c>
      <c r="H200" s="139">
        <f t="shared" si="12"/>
        <v>0</v>
      </c>
    </row>
    <row r="201" spans="2:8">
      <c r="B201" s="128" t="str">
        <f>$B$40</f>
        <v>Social Service</v>
      </c>
      <c r="C201" s="139">
        <f t="shared" si="11"/>
        <v>6162.7664502563393</v>
      </c>
      <c r="D201" s="139">
        <f t="shared" si="11"/>
        <v>7532.8224085983484</v>
      </c>
      <c r="E201" s="139">
        <f t="shared" si="11"/>
        <v>0</v>
      </c>
      <c r="F201" s="139">
        <f t="shared" si="11"/>
        <v>0</v>
      </c>
      <c r="G201" s="139">
        <f t="shared" si="11"/>
        <v>0</v>
      </c>
      <c r="H201" s="139">
        <f t="shared" si="12"/>
        <v>13695.588858854688</v>
      </c>
    </row>
    <row r="202" spans="2:8">
      <c r="B202" s="128" t="str">
        <f>$B$41</f>
        <v>Library Science</v>
      </c>
      <c r="C202" s="139">
        <f t="shared" si="11"/>
        <v>0</v>
      </c>
      <c r="D202" s="139">
        <f t="shared" si="11"/>
        <v>0</v>
      </c>
      <c r="E202" s="139">
        <f t="shared" si="11"/>
        <v>0</v>
      </c>
      <c r="F202" s="139">
        <f t="shared" si="11"/>
        <v>0</v>
      </c>
      <c r="G202" s="139">
        <f t="shared" si="11"/>
        <v>0</v>
      </c>
      <c r="H202" s="139">
        <f t="shared" si="12"/>
        <v>0</v>
      </c>
    </row>
    <row r="203" spans="2:8">
      <c r="B203" s="128" t="str">
        <f>$B$42</f>
        <v>Veterinary Science</v>
      </c>
      <c r="C203" s="139">
        <f t="shared" si="11"/>
        <v>0</v>
      </c>
      <c r="D203" s="139">
        <f t="shared" si="11"/>
        <v>0</v>
      </c>
      <c r="E203" s="139">
        <f t="shared" si="11"/>
        <v>0</v>
      </c>
      <c r="F203" s="139">
        <f t="shared" si="11"/>
        <v>0</v>
      </c>
      <c r="G203" s="139">
        <f t="shared" si="11"/>
        <v>0</v>
      </c>
      <c r="H203" s="139">
        <f t="shared" si="12"/>
        <v>0</v>
      </c>
    </row>
    <row r="204" spans="2:8">
      <c r="B204" s="128" t="str">
        <f>$B$43</f>
        <v>Vocational Training</v>
      </c>
      <c r="C204" s="139">
        <f t="shared" si="11"/>
        <v>0</v>
      </c>
      <c r="D204" s="139">
        <f t="shared" si="11"/>
        <v>0</v>
      </c>
      <c r="E204" s="139">
        <f t="shared" si="11"/>
        <v>0</v>
      </c>
      <c r="F204" s="139">
        <f t="shared" si="11"/>
        <v>0</v>
      </c>
      <c r="G204" s="139">
        <f t="shared" si="11"/>
        <v>0</v>
      </c>
      <c r="H204" s="139">
        <f t="shared" si="12"/>
        <v>0</v>
      </c>
    </row>
    <row r="205" spans="2:8">
      <c r="B205" s="128" t="str">
        <f>$B$44</f>
        <v>Physical Training</v>
      </c>
      <c r="C205" s="139">
        <f t="shared" si="11"/>
        <v>0</v>
      </c>
      <c r="D205" s="139">
        <f t="shared" si="11"/>
        <v>0</v>
      </c>
      <c r="E205" s="139">
        <f t="shared" si="11"/>
        <v>0</v>
      </c>
      <c r="F205" s="139">
        <f t="shared" si="11"/>
        <v>0</v>
      </c>
      <c r="G205" s="139">
        <f t="shared" si="11"/>
        <v>0</v>
      </c>
      <c r="H205" s="139">
        <f t="shared" si="12"/>
        <v>0</v>
      </c>
    </row>
    <row r="206" spans="2:8">
      <c r="B206" s="128" t="str">
        <f>$B$45</f>
        <v>Health Services</v>
      </c>
      <c r="C206" s="139">
        <f t="shared" si="11"/>
        <v>71798.791439378736</v>
      </c>
      <c r="D206" s="139">
        <f t="shared" si="11"/>
        <v>436457.31740050641</v>
      </c>
      <c r="E206" s="139">
        <f t="shared" si="11"/>
        <v>458655.06452748401</v>
      </c>
      <c r="F206" s="139">
        <f t="shared" si="11"/>
        <v>298399.6190545584</v>
      </c>
      <c r="G206" s="139">
        <f t="shared" si="11"/>
        <v>0</v>
      </c>
      <c r="H206" s="139">
        <f t="shared" si="12"/>
        <v>1265310.7924219277</v>
      </c>
    </row>
    <row r="207" spans="2:8">
      <c r="B207" s="128" t="str">
        <f>$B$46</f>
        <v>Pharmacy</v>
      </c>
      <c r="C207" s="139">
        <f t="shared" si="11"/>
        <v>0</v>
      </c>
      <c r="D207" s="139">
        <f t="shared" si="11"/>
        <v>0</v>
      </c>
      <c r="E207" s="139">
        <f t="shared" si="11"/>
        <v>0</v>
      </c>
      <c r="F207" s="139">
        <f t="shared" si="11"/>
        <v>0</v>
      </c>
      <c r="G207" s="139">
        <f t="shared" si="11"/>
        <v>0</v>
      </c>
      <c r="H207" s="139">
        <f t="shared" si="12"/>
        <v>0</v>
      </c>
    </row>
    <row r="208" spans="2:8">
      <c r="B208" s="128" t="str">
        <f>$B$47</f>
        <v>Business Administration</v>
      </c>
      <c r="C208" s="139">
        <f t="shared" si="11"/>
        <v>820850.11497466057</v>
      </c>
      <c r="D208" s="139">
        <f t="shared" si="11"/>
        <v>3638966.8273997311</v>
      </c>
      <c r="E208" s="139">
        <f t="shared" si="11"/>
        <v>2086107.4033334113</v>
      </c>
      <c r="F208" s="139">
        <f t="shared" si="11"/>
        <v>0</v>
      </c>
      <c r="G208" s="139">
        <f t="shared" si="11"/>
        <v>0</v>
      </c>
      <c r="H208" s="139">
        <f t="shared" si="12"/>
        <v>6545924.345707803</v>
      </c>
    </row>
    <row r="209" spans="2:8">
      <c r="B209" s="128" t="str">
        <f>$B$48</f>
        <v>Optometry</v>
      </c>
      <c r="C209" s="139">
        <f t="shared" ref="C209:G212" si="13">$H$190*IF($H$136=0,0,C132/$H$136)</f>
        <v>0</v>
      </c>
      <c r="D209" s="139">
        <f t="shared" si="13"/>
        <v>0</v>
      </c>
      <c r="E209" s="139">
        <f t="shared" si="13"/>
        <v>0</v>
      </c>
      <c r="F209" s="139">
        <f t="shared" si="13"/>
        <v>0</v>
      </c>
      <c r="G209" s="139">
        <f t="shared" si="13"/>
        <v>0</v>
      </c>
      <c r="H209" s="139">
        <f t="shared" si="12"/>
        <v>0</v>
      </c>
    </row>
    <row r="210" spans="2:8">
      <c r="B210" s="128" t="str">
        <f>$B$49</f>
        <v>Teacher Ed-Practice Teaching</v>
      </c>
      <c r="C210" s="139">
        <f t="shared" si="13"/>
        <v>0</v>
      </c>
      <c r="D210" s="139">
        <f t="shared" si="13"/>
        <v>3027.6371454430723</v>
      </c>
      <c r="E210" s="139">
        <f t="shared" si="13"/>
        <v>0</v>
      </c>
      <c r="F210" s="139">
        <f t="shared" si="13"/>
        <v>0</v>
      </c>
      <c r="G210" s="139">
        <f t="shared" si="13"/>
        <v>0</v>
      </c>
      <c r="H210" s="139">
        <f t="shared" si="12"/>
        <v>3027.6371454430723</v>
      </c>
    </row>
    <row r="211" spans="2:8">
      <c r="B211" s="128" t="str">
        <f>$B$50</f>
        <v>Technology</v>
      </c>
      <c r="C211" s="139">
        <f t="shared" si="13"/>
        <v>31791.2143551312</v>
      </c>
      <c r="D211" s="139">
        <f t="shared" si="13"/>
        <v>147207.91581724799</v>
      </c>
      <c r="E211" s="139">
        <f t="shared" si="13"/>
        <v>18171.519216485704</v>
      </c>
      <c r="F211" s="139">
        <f t="shared" si="13"/>
        <v>0</v>
      </c>
      <c r="G211" s="139">
        <f t="shared" si="13"/>
        <v>0</v>
      </c>
      <c r="H211" s="139">
        <f t="shared" si="12"/>
        <v>197170.6493888649</v>
      </c>
    </row>
    <row r="212" spans="2:8">
      <c r="B212" s="128" t="str">
        <f>$B$51</f>
        <v>Nursing</v>
      </c>
      <c r="C212" s="139">
        <f t="shared" si="13"/>
        <v>6026.0202965167091</v>
      </c>
      <c r="D212" s="139">
        <f t="shared" si="13"/>
        <v>1904548.0626878457</v>
      </c>
      <c r="E212" s="139">
        <f t="shared" si="13"/>
        <v>579176.62559750723</v>
      </c>
      <c r="F212" s="139">
        <f t="shared" si="13"/>
        <v>102934.24085086776</v>
      </c>
      <c r="G212" s="139">
        <f t="shared" si="13"/>
        <v>0</v>
      </c>
      <c r="H212" s="139">
        <f t="shared" si="12"/>
        <v>2592684.9494327372</v>
      </c>
    </row>
    <row r="213" spans="2:8">
      <c r="B213" s="131" t="str">
        <f>$B$52</f>
        <v>Totals</v>
      </c>
      <c r="C213" s="136">
        <f>SUM(C193:C212)</f>
        <v>10394605.366970042</v>
      </c>
      <c r="D213" s="136">
        <f>SUM(D193:D212)</f>
        <v>16117500.833996238</v>
      </c>
      <c r="E213" s="136">
        <f>SUM(E193:E212)</f>
        <v>7681485.0504783019</v>
      </c>
      <c r="F213" s="136">
        <f>SUM(F193:F212)</f>
        <v>2185734.7485554158</v>
      </c>
      <c r="G213" s="136">
        <f>SUM(G193:G212)</f>
        <v>0</v>
      </c>
      <c r="H213" s="136">
        <f t="shared" si="12"/>
        <v>36379325.999999993</v>
      </c>
    </row>
    <row r="214" spans="2:8">
      <c r="B214" s="144"/>
      <c r="C214" s="145"/>
      <c r="D214" s="145"/>
      <c r="E214" s="145"/>
      <c r="F214" s="145"/>
      <c r="G214" s="145"/>
      <c r="H214" s="145"/>
    </row>
    <row r="215" spans="2:8">
      <c r="B215" s="392" t="s">
        <v>35</v>
      </c>
      <c r="C215" s="392"/>
      <c r="D215" s="392"/>
      <c r="E215" s="392"/>
      <c r="F215" s="392"/>
      <c r="G215" s="392"/>
      <c r="H215" s="122">
        <f>H17</f>
        <v>18463733</v>
      </c>
    </row>
    <row r="216" spans="2:8" ht="60.75" customHeight="1" thickBot="1">
      <c r="B216" s="382" t="s">
        <v>230</v>
      </c>
      <c r="C216" s="382"/>
      <c r="D216" s="382"/>
      <c r="E216" s="382"/>
      <c r="F216" s="382"/>
      <c r="G216" s="382"/>
      <c r="H216" s="382"/>
    </row>
    <row r="217" spans="2:8" ht="14.4" thickBot="1">
      <c r="B217" s="124" t="s">
        <v>31</v>
      </c>
      <c r="C217" s="125" t="s">
        <v>25</v>
      </c>
      <c r="D217" s="125" t="s">
        <v>26</v>
      </c>
      <c r="E217" s="125" t="s">
        <v>27</v>
      </c>
      <c r="F217" s="125" t="s">
        <v>28</v>
      </c>
      <c r="G217" s="125" t="s">
        <v>29</v>
      </c>
      <c r="H217" s="126" t="s">
        <v>1</v>
      </c>
    </row>
    <row r="218" spans="2:8">
      <c r="B218" s="128" t="str">
        <f>$B$32</f>
        <v>Liberal Arts</v>
      </c>
      <c r="C218" s="136">
        <f t="shared" ref="C218:G233" si="14">$H$215*IF($H$25=0,0,C$25/$H$25)*IF(C$52=0,0,C32/C$52)</f>
        <v>3463423.7680764496</v>
      </c>
      <c r="D218" s="136">
        <f t="shared" si="14"/>
        <v>1545724.1251341759</v>
      </c>
      <c r="E218" s="136">
        <f t="shared" si="14"/>
        <v>472304.67286347016</v>
      </c>
      <c r="F218" s="136">
        <f t="shared" si="14"/>
        <v>14525.17793784214</v>
      </c>
      <c r="G218" s="136">
        <f t="shared" si="14"/>
        <v>0</v>
      </c>
      <c r="H218" s="136">
        <f>SUM(C218:G218)</f>
        <v>5495977.7440119376</v>
      </c>
    </row>
    <row r="219" spans="2:8">
      <c r="B219" s="128" t="str">
        <f>$B$33</f>
        <v>Science</v>
      </c>
      <c r="C219" s="139">
        <f t="shared" si="14"/>
        <v>1414001.0666283392</v>
      </c>
      <c r="D219" s="139">
        <f t="shared" si="14"/>
        <v>1599591.1574067508</v>
      </c>
      <c r="E219" s="139">
        <f t="shared" si="14"/>
        <v>427852.46835867298</v>
      </c>
      <c r="F219" s="139">
        <f t="shared" si="14"/>
        <v>107055.94109742909</v>
      </c>
      <c r="G219" s="139">
        <f t="shared" si="14"/>
        <v>0</v>
      </c>
      <c r="H219" s="139">
        <f t="shared" ref="H219:H238" si="15">SUM(C219:G219)</f>
        <v>3548500.633491192</v>
      </c>
    </row>
    <row r="220" spans="2:8">
      <c r="B220" s="128" t="str">
        <f>$B$34</f>
        <v>Fine Arts</v>
      </c>
      <c r="C220" s="139">
        <f t="shared" si="14"/>
        <v>533276.61210344057</v>
      </c>
      <c r="D220" s="139">
        <f t="shared" si="14"/>
        <v>330993.22629695566</v>
      </c>
      <c r="E220" s="139">
        <f t="shared" si="14"/>
        <v>15787.588504679954</v>
      </c>
      <c r="F220" s="139">
        <f t="shared" si="14"/>
        <v>0</v>
      </c>
      <c r="G220" s="139">
        <f t="shared" si="14"/>
        <v>0</v>
      </c>
      <c r="H220" s="139">
        <f t="shared" si="15"/>
        <v>880057.42690507625</v>
      </c>
    </row>
    <row r="221" spans="2:8">
      <c r="B221" s="128" t="str">
        <f>$B$35</f>
        <v>Teacher Education</v>
      </c>
      <c r="C221" s="139">
        <f t="shared" si="14"/>
        <v>57871.12488311591</v>
      </c>
      <c r="D221" s="139">
        <f t="shared" si="14"/>
        <v>508260.16298244247</v>
      </c>
      <c r="E221" s="139">
        <f t="shared" si="14"/>
        <v>207972.81393315829</v>
      </c>
      <c r="F221" s="139">
        <f t="shared" si="14"/>
        <v>184846.33849787255</v>
      </c>
      <c r="G221" s="139">
        <f t="shared" si="14"/>
        <v>0</v>
      </c>
      <c r="H221" s="139">
        <f t="shared" si="15"/>
        <v>958950.44029658928</v>
      </c>
    </row>
    <row r="222" spans="2:8">
      <c r="B222" s="128" t="str">
        <f>$B$36</f>
        <v>Agriculture</v>
      </c>
      <c r="C222" s="139">
        <f t="shared" si="14"/>
        <v>331.63968414393071</v>
      </c>
      <c r="D222" s="139">
        <f t="shared" si="14"/>
        <v>16336.036225741929</v>
      </c>
      <c r="E222" s="139">
        <f t="shared" si="14"/>
        <v>8026.0924800328266</v>
      </c>
      <c r="F222" s="139">
        <f t="shared" si="14"/>
        <v>0</v>
      </c>
      <c r="G222" s="139">
        <f t="shared" si="14"/>
        <v>0</v>
      </c>
      <c r="H222" s="139">
        <f t="shared" si="15"/>
        <v>24693.768389918689</v>
      </c>
    </row>
    <row r="223" spans="2:8">
      <c r="B223" s="128" t="str">
        <f>$B$37</f>
        <v>Engineering</v>
      </c>
      <c r="C223" s="139">
        <f t="shared" si="14"/>
        <v>236569.64135600391</v>
      </c>
      <c r="D223" s="139">
        <f t="shared" si="14"/>
        <v>521077.66832879384</v>
      </c>
      <c r="E223" s="139">
        <f t="shared" si="14"/>
        <v>503791.65105436812</v>
      </c>
      <c r="F223" s="139">
        <f t="shared" si="14"/>
        <v>38088.244370341607</v>
      </c>
      <c r="G223" s="139">
        <f t="shared" si="14"/>
        <v>0</v>
      </c>
      <c r="H223" s="139">
        <f t="shared" si="15"/>
        <v>1299527.2051095075</v>
      </c>
    </row>
    <row r="224" spans="2:8">
      <c r="B224" s="128" t="str">
        <f>$B$38</f>
        <v>Home Economics</v>
      </c>
      <c r="C224" s="139">
        <f t="shared" si="14"/>
        <v>0</v>
      </c>
      <c r="D224" s="139">
        <f t="shared" si="14"/>
        <v>0</v>
      </c>
      <c r="E224" s="139">
        <f t="shared" si="14"/>
        <v>0</v>
      </c>
      <c r="F224" s="139">
        <f t="shared" si="14"/>
        <v>0</v>
      </c>
      <c r="G224" s="139">
        <f t="shared" si="14"/>
        <v>0</v>
      </c>
      <c r="H224" s="139">
        <f t="shared" si="15"/>
        <v>0</v>
      </c>
    </row>
    <row r="225" spans="2:10">
      <c r="B225" s="128" t="str">
        <f>$B$39</f>
        <v>Law</v>
      </c>
      <c r="C225" s="139">
        <f t="shared" si="14"/>
        <v>0</v>
      </c>
      <c r="D225" s="139">
        <f t="shared" si="14"/>
        <v>0</v>
      </c>
      <c r="E225" s="139">
        <f t="shared" si="14"/>
        <v>0</v>
      </c>
      <c r="F225" s="139">
        <f t="shared" si="14"/>
        <v>0</v>
      </c>
      <c r="G225" s="139">
        <f t="shared" si="14"/>
        <v>0</v>
      </c>
      <c r="H225" s="139">
        <f t="shared" si="15"/>
        <v>0</v>
      </c>
    </row>
    <row r="226" spans="2:10">
      <c r="B226" s="128" t="str">
        <f>$B$40</f>
        <v>Social Service</v>
      </c>
      <c r="C226" s="139">
        <f t="shared" si="14"/>
        <v>3150.5769993673425</v>
      </c>
      <c r="D226" s="139">
        <f t="shared" si="14"/>
        <v>5277.7963190858545</v>
      </c>
      <c r="E226" s="139">
        <f t="shared" si="14"/>
        <v>0</v>
      </c>
      <c r="F226" s="139">
        <f t="shared" si="14"/>
        <v>0</v>
      </c>
      <c r="G226" s="139">
        <f t="shared" si="14"/>
        <v>0</v>
      </c>
      <c r="H226" s="139">
        <f t="shared" si="15"/>
        <v>8428.3733184531975</v>
      </c>
    </row>
    <row r="227" spans="2:10">
      <c r="B227" s="128" t="str">
        <f>$B$41</f>
        <v>Library Science</v>
      </c>
      <c r="C227" s="139">
        <f t="shared" si="14"/>
        <v>0</v>
      </c>
      <c r="D227" s="139">
        <f t="shared" si="14"/>
        <v>0</v>
      </c>
      <c r="E227" s="139">
        <f t="shared" si="14"/>
        <v>0</v>
      </c>
      <c r="F227" s="139">
        <f t="shared" si="14"/>
        <v>0</v>
      </c>
      <c r="G227" s="139">
        <f t="shared" si="14"/>
        <v>0</v>
      </c>
      <c r="H227" s="139">
        <f t="shared" si="15"/>
        <v>0</v>
      </c>
    </row>
    <row r="228" spans="2:10">
      <c r="B228" s="128" t="str">
        <f>$B$42</f>
        <v>Veterinary Science</v>
      </c>
      <c r="C228" s="139">
        <f t="shared" si="14"/>
        <v>0</v>
      </c>
      <c r="D228" s="139">
        <f t="shared" si="14"/>
        <v>0</v>
      </c>
      <c r="E228" s="139">
        <f t="shared" si="14"/>
        <v>0</v>
      </c>
      <c r="F228" s="139">
        <f t="shared" si="14"/>
        <v>0</v>
      </c>
      <c r="G228" s="139">
        <f t="shared" si="14"/>
        <v>0</v>
      </c>
      <c r="H228" s="139">
        <f t="shared" si="15"/>
        <v>0</v>
      </c>
    </row>
    <row r="229" spans="2:10">
      <c r="B229" s="128" t="str">
        <f>$B$43</f>
        <v>Vocational Training</v>
      </c>
      <c r="C229" s="139">
        <f t="shared" si="14"/>
        <v>0</v>
      </c>
      <c r="D229" s="139">
        <f t="shared" si="14"/>
        <v>0</v>
      </c>
      <c r="E229" s="139">
        <f t="shared" si="14"/>
        <v>0</v>
      </c>
      <c r="F229" s="139">
        <f t="shared" si="14"/>
        <v>0</v>
      </c>
      <c r="G229" s="139">
        <f t="shared" si="14"/>
        <v>0</v>
      </c>
      <c r="H229" s="139">
        <f t="shared" si="15"/>
        <v>0</v>
      </c>
    </row>
    <row r="230" spans="2:10">
      <c r="B230" s="128" t="str">
        <f>$B$44</f>
        <v>Physical Training</v>
      </c>
      <c r="C230" s="139">
        <f t="shared" si="14"/>
        <v>0</v>
      </c>
      <c r="D230" s="139">
        <f t="shared" si="14"/>
        <v>0</v>
      </c>
      <c r="E230" s="139">
        <f t="shared" si="14"/>
        <v>0</v>
      </c>
      <c r="F230" s="139">
        <f t="shared" si="14"/>
        <v>0</v>
      </c>
      <c r="G230" s="139">
        <f t="shared" si="14"/>
        <v>0</v>
      </c>
      <c r="H230" s="139">
        <f t="shared" si="15"/>
        <v>0</v>
      </c>
    </row>
    <row r="231" spans="2:10">
      <c r="B231" s="128" t="str">
        <f>$B$45</f>
        <v>Health Services</v>
      </c>
      <c r="C231" s="139">
        <f t="shared" si="14"/>
        <v>57539.485198971983</v>
      </c>
      <c r="D231" s="139">
        <f t="shared" si="14"/>
        <v>300583.06655365147</v>
      </c>
      <c r="E231" s="139">
        <f t="shared" si="14"/>
        <v>298376.60285660491</v>
      </c>
      <c r="F231" s="139">
        <f t="shared" si="14"/>
        <v>59607.02650047811</v>
      </c>
      <c r="G231" s="139">
        <f t="shared" si="14"/>
        <v>0</v>
      </c>
      <c r="H231" s="139">
        <f t="shared" si="15"/>
        <v>716106.18110970652</v>
      </c>
    </row>
    <row r="232" spans="2:10">
      <c r="B232" s="128" t="str">
        <f>$B$46</f>
        <v>Pharmacy</v>
      </c>
      <c r="C232" s="139">
        <f t="shared" si="14"/>
        <v>0</v>
      </c>
      <c r="D232" s="139">
        <f t="shared" si="14"/>
        <v>0</v>
      </c>
      <c r="E232" s="139">
        <f t="shared" si="14"/>
        <v>0</v>
      </c>
      <c r="F232" s="139">
        <f t="shared" si="14"/>
        <v>0</v>
      </c>
      <c r="G232" s="139">
        <f t="shared" si="14"/>
        <v>0</v>
      </c>
      <c r="H232" s="139">
        <f t="shared" si="15"/>
        <v>0</v>
      </c>
    </row>
    <row r="233" spans="2:10">
      <c r="B233" s="128" t="str">
        <f>$B$47</f>
        <v>Business Administration</v>
      </c>
      <c r="C233" s="139">
        <f t="shared" si="14"/>
        <v>278743.15452297375</v>
      </c>
      <c r="D233" s="139">
        <f t="shared" si="14"/>
        <v>1562479.0340836551</v>
      </c>
      <c r="E233" s="139">
        <f t="shared" si="14"/>
        <v>2066498.316562298</v>
      </c>
      <c r="F233" s="139">
        <f t="shared" si="14"/>
        <v>0</v>
      </c>
      <c r="G233" s="139">
        <f t="shared" si="14"/>
        <v>0</v>
      </c>
      <c r="H233" s="139">
        <f t="shared" si="15"/>
        <v>3907720.5051689269</v>
      </c>
    </row>
    <row r="234" spans="2:10">
      <c r="B234" s="128" t="str">
        <f>$B$48</f>
        <v>Optometry</v>
      </c>
      <c r="C234" s="139">
        <f t="shared" ref="C234:G237" si="16">$H$215*IF($H$25=0,0,C$25/$H$25)*IF(C$52=0,0,C48/C$52)</f>
        <v>0</v>
      </c>
      <c r="D234" s="139">
        <f t="shared" si="16"/>
        <v>0</v>
      </c>
      <c r="E234" s="139">
        <f t="shared" si="16"/>
        <v>0</v>
      </c>
      <c r="F234" s="139">
        <f t="shared" si="16"/>
        <v>0</v>
      </c>
      <c r="G234" s="139">
        <f t="shared" si="16"/>
        <v>0</v>
      </c>
      <c r="H234" s="139">
        <f t="shared" si="15"/>
        <v>0</v>
      </c>
    </row>
    <row r="235" spans="2:10">
      <c r="B235" s="128" t="str">
        <f>$B$49</f>
        <v>Teacher Ed-Practice Teaching</v>
      </c>
      <c r="C235" s="139">
        <f t="shared" si="16"/>
        <v>0</v>
      </c>
      <c r="D235" s="139">
        <f t="shared" si="16"/>
        <v>91481.802864154801</v>
      </c>
      <c r="E235" s="139">
        <f t="shared" si="16"/>
        <v>0</v>
      </c>
      <c r="F235" s="139">
        <f t="shared" si="16"/>
        <v>0</v>
      </c>
      <c r="G235" s="139">
        <f t="shared" si="16"/>
        <v>0</v>
      </c>
      <c r="H235" s="139">
        <f t="shared" si="15"/>
        <v>91481.802864154801</v>
      </c>
    </row>
    <row r="236" spans="2:10">
      <c r="B236" s="128" t="str">
        <f>$B$50</f>
        <v>Technology</v>
      </c>
      <c r="C236" s="139">
        <f t="shared" si="16"/>
        <v>23601.690854909739</v>
      </c>
      <c r="D236" s="139">
        <f t="shared" si="16"/>
        <v>59563.701315397499</v>
      </c>
      <c r="E236" s="139">
        <f t="shared" si="16"/>
        <v>41541.643495554519</v>
      </c>
      <c r="F236" s="139">
        <f t="shared" si="16"/>
        <v>322.78173195204755</v>
      </c>
      <c r="G236" s="139">
        <f t="shared" si="16"/>
        <v>0</v>
      </c>
      <c r="H236" s="139">
        <f t="shared" si="15"/>
        <v>125029.81739781382</v>
      </c>
    </row>
    <row r="237" spans="2:10">
      <c r="B237" s="128" t="str">
        <f>$B$51</f>
        <v>Nursing</v>
      </c>
      <c r="C237" s="139">
        <f t="shared" si="16"/>
        <v>6577.5204021879599</v>
      </c>
      <c r="D237" s="139">
        <f t="shared" si="16"/>
        <v>1154999.6484323281</v>
      </c>
      <c r="E237" s="139">
        <f t="shared" si="16"/>
        <v>209207.59739162485</v>
      </c>
      <c r="F237" s="139">
        <f t="shared" si="16"/>
        <v>36474.33571058137</v>
      </c>
      <c r="G237" s="139">
        <f t="shared" si="16"/>
        <v>0</v>
      </c>
      <c r="H237" s="139">
        <f t="shared" si="15"/>
        <v>1407259.1019367224</v>
      </c>
    </row>
    <row r="238" spans="2:10">
      <c r="B238" s="131" t="str">
        <f>$B$52</f>
        <v>Totals</v>
      </c>
      <c r="C238" s="136">
        <f>SUM(C218:C237)</f>
        <v>6075086.2807099037</v>
      </c>
      <c r="D238" s="136">
        <f>SUM(D218:D237)</f>
        <v>7696367.4259431334</v>
      </c>
      <c r="E238" s="136">
        <f>SUM(E218:E237)</f>
        <v>4251359.4475004645</v>
      </c>
      <c r="F238" s="136">
        <f>SUM(F218:F237)</f>
        <v>440919.84584649693</v>
      </c>
      <c r="G238" s="136">
        <f>SUM(G218:G237)</f>
        <v>0</v>
      </c>
      <c r="H238" s="136">
        <f t="shared" si="15"/>
        <v>18463732.999999996</v>
      </c>
    </row>
    <row r="239" spans="2:10">
      <c r="B239" s="330"/>
      <c r="C239" s="350"/>
      <c r="D239" s="350"/>
      <c r="E239" s="350"/>
      <c r="F239" s="350"/>
      <c r="G239" s="350"/>
      <c r="H239" s="350"/>
    </row>
    <row r="240" spans="2:10">
      <c r="B240" s="120" t="s">
        <v>11</v>
      </c>
      <c r="C240" s="121"/>
      <c r="D240" s="121"/>
      <c r="E240" s="121"/>
      <c r="F240" s="121"/>
      <c r="G240" s="121"/>
      <c r="H240" s="122">
        <f>H16</f>
        <v>13998576</v>
      </c>
      <c r="J240" s="360"/>
    </row>
    <row r="241" spans="2:8" ht="61.5" customHeight="1" thickBot="1">
      <c r="B241" s="394" t="s">
        <v>231</v>
      </c>
      <c r="C241" s="394"/>
      <c r="D241" s="394"/>
      <c r="E241" s="394"/>
      <c r="F241" s="394"/>
      <c r="G241" s="394"/>
      <c r="H241" s="328"/>
    </row>
    <row r="242" spans="2:8" ht="14.4" thickBot="1">
      <c r="B242" s="124" t="s">
        <v>31</v>
      </c>
      <c r="C242" s="125" t="s">
        <v>25</v>
      </c>
      <c r="D242" s="125" t="s">
        <v>26</v>
      </c>
      <c r="E242" s="125" t="s">
        <v>27</v>
      </c>
      <c r="F242" s="125" t="s">
        <v>28</v>
      </c>
      <c r="G242" s="125" t="s">
        <v>29</v>
      </c>
      <c r="H242" s="126" t="s">
        <v>1</v>
      </c>
    </row>
    <row r="243" spans="2:8">
      <c r="B243" s="128" t="str">
        <f>$B$32</f>
        <v>Liberal Arts</v>
      </c>
      <c r="C243" s="136">
        <f t="shared" ref="C243:G258" si="17">$H$240*IF($H$25=0,0,C$25/$H$25)*IF(C$52=0,0,C32/C$52)</f>
        <v>2625850.4083450814</v>
      </c>
      <c r="D243" s="136">
        <f t="shared" si="17"/>
        <v>1171915.5947892158</v>
      </c>
      <c r="E243" s="136">
        <f t="shared" si="17"/>
        <v>358085.38058010396</v>
      </c>
      <c r="F243" s="136">
        <f t="shared" si="17"/>
        <v>11012.497162757199</v>
      </c>
      <c r="G243" s="136">
        <f t="shared" si="17"/>
        <v>0</v>
      </c>
      <c r="H243" s="136">
        <f>SUM(C243:G243)</f>
        <v>4166863.8808771581</v>
      </c>
    </row>
    <row r="244" spans="2:8">
      <c r="B244" s="128" t="str">
        <f>$B$33</f>
        <v>Science</v>
      </c>
      <c r="C244" s="139">
        <f t="shared" si="17"/>
        <v>1072047.6403811662</v>
      </c>
      <c r="D244" s="139">
        <f t="shared" si="17"/>
        <v>1212755.7512820598</v>
      </c>
      <c r="E244" s="139">
        <f t="shared" si="17"/>
        <v>324383.22711374122</v>
      </c>
      <c r="F244" s="139">
        <f t="shared" si="17"/>
        <v>81166.182792173422</v>
      </c>
      <c r="G244" s="139">
        <f t="shared" si="17"/>
        <v>0</v>
      </c>
      <c r="H244" s="139">
        <f t="shared" ref="H244:H263" si="18">SUM(C244:G244)</f>
        <v>2690352.801569141</v>
      </c>
    </row>
    <row r="245" spans="2:8">
      <c r="B245" s="128" t="str">
        <f>$B$34</f>
        <v>Fine Arts</v>
      </c>
      <c r="C245" s="139">
        <f t="shared" si="17"/>
        <v>404312.2365099481</v>
      </c>
      <c r="D245" s="139">
        <f t="shared" si="17"/>
        <v>250947.83561932642</v>
      </c>
      <c r="E245" s="139">
        <f t="shared" si="17"/>
        <v>11969.61402872803</v>
      </c>
      <c r="F245" s="139">
        <f t="shared" si="17"/>
        <v>0</v>
      </c>
      <c r="G245" s="139">
        <f t="shared" si="17"/>
        <v>0</v>
      </c>
      <c r="H245" s="139">
        <f t="shared" si="18"/>
        <v>667229.68615800247</v>
      </c>
    </row>
    <row r="246" spans="2:8">
      <c r="B246" s="128" t="str">
        <f>$B$35</f>
        <v>Teacher Education</v>
      </c>
      <c r="C246" s="139">
        <f t="shared" si="17"/>
        <v>43875.923675986283</v>
      </c>
      <c r="D246" s="139">
        <f t="shared" si="17"/>
        <v>385345.61344025645</v>
      </c>
      <c r="E246" s="139">
        <f t="shared" si="17"/>
        <v>157677.93228905418</v>
      </c>
      <c r="F246" s="139">
        <f t="shared" si="17"/>
        <v>140144.22315271755</v>
      </c>
      <c r="G246" s="139">
        <f t="shared" si="17"/>
        <v>0</v>
      </c>
      <c r="H246" s="139">
        <f t="shared" si="18"/>
        <v>727043.69255801453</v>
      </c>
    </row>
    <row r="247" spans="2:8">
      <c r="B247" s="128" t="str">
        <f>$B$36</f>
        <v>Agriculture</v>
      </c>
      <c r="C247" s="139">
        <f t="shared" si="17"/>
        <v>251.43795802857468</v>
      </c>
      <c r="D247" s="139">
        <f t="shared" si="17"/>
        <v>12385.428485388169</v>
      </c>
      <c r="E247" s="139">
        <f t="shared" si="17"/>
        <v>6085.1110425377146</v>
      </c>
      <c r="F247" s="139">
        <f t="shared" si="17"/>
        <v>0</v>
      </c>
      <c r="G247" s="139">
        <f t="shared" si="17"/>
        <v>0</v>
      </c>
      <c r="H247" s="139">
        <f t="shared" si="18"/>
        <v>18721.97748595446</v>
      </c>
    </row>
    <row r="248" spans="2:8">
      <c r="B248" s="128" t="str">
        <f>$B$37</f>
        <v>Engineering</v>
      </c>
      <c r="C248" s="139">
        <f t="shared" si="17"/>
        <v>179359.07672704992</v>
      </c>
      <c r="D248" s="139">
        <f t="shared" si="17"/>
        <v>395063.41117494571</v>
      </c>
      <c r="E248" s="139">
        <f t="shared" si="17"/>
        <v>381957.7392854442</v>
      </c>
      <c r="F248" s="139">
        <f t="shared" si="17"/>
        <v>28877.2147823411</v>
      </c>
      <c r="G248" s="139">
        <f t="shared" si="17"/>
        <v>0</v>
      </c>
      <c r="H248" s="139">
        <f t="shared" si="18"/>
        <v>985257.44196978095</v>
      </c>
    </row>
    <row r="249" spans="2:8">
      <c r="B249" s="128" t="str">
        <f>$B$38</f>
        <v>Home Economics</v>
      </c>
      <c r="C249" s="139">
        <f t="shared" si="17"/>
        <v>0</v>
      </c>
      <c r="D249" s="139">
        <f t="shared" si="17"/>
        <v>0</v>
      </c>
      <c r="E249" s="139">
        <f t="shared" si="17"/>
        <v>0</v>
      </c>
      <c r="F249" s="139">
        <f t="shared" si="17"/>
        <v>0</v>
      </c>
      <c r="G249" s="139">
        <f t="shared" si="17"/>
        <v>0</v>
      </c>
      <c r="H249" s="139">
        <f t="shared" si="18"/>
        <v>0</v>
      </c>
    </row>
    <row r="250" spans="2:8">
      <c r="B250" s="128" t="str">
        <f>$B$39</f>
        <v>Law</v>
      </c>
      <c r="C250" s="139">
        <f t="shared" si="17"/>
        <v>0</v>
      </c>
      <c r="D250" s="139">
        <f t="shared" si="17"/>
        <v>0</v>
      </c>
      <c r="E250" s="139">
        <f t="shared" si="17"/>
        <v>0</v>
      </c>
      <c r="F250" s="139">
        <f t="shared" si="17"/>
        <v>0</v>
      </c>
      <c r="G250" s="139">
        <f t="shared" si="17"/>
        <v>0</v>
      </c>
      <c r="H250" s="139">
        <f t="shared" si="18"/>
        <v>0</v>
      </c>
    </row>
    <row r="251" spans="2:8">
      <c r="B251" s="128" t="str">
        <f>$B$40</f>
        <v>Social Service</v>
      </c>
      <c r="C251" s="139">
        <f t="shared" si="17"/>
        <v>2388.6606012714597</v>
      </c>
      <c r="D251" s="139">
        <f t="shared" si="17"/>
        <v>4001.4461260484854</v>
      </c>
      <c r="E251" s="139">
        <f t="shared" si="17"/>
        <v>0</v>
      </c>
      <c r="F251" s="139">
        <f t="shared" si="17"/>
        <v>0</v>
      </c>
      <c r="G251" s="139">
        <f t="shared" si="17"/>
        <v>0</v>
      </c>
      <c r="H251" s="139">
        <f t="shared" si="18"/>
        <v>6390.1067273199451</v>
      </c>
    </row>
    <row r="252" spans="2:8">
      <c r="B252" s="128" t="str">
        <f>$B$41</f>
        <v>Library Science</v>
      </c>
      <c r="C252" s="139">
        <f t="shared" si="17"/>
        <v>0</v>
      </c>
      <c r="D252" s="139">
        <f t="shared" si="17"/>
        <v>0</v>
      </c>
      <c r="E252" s="139">
        <f t="shared" si="17"/>
        <v>0</v>
      </c>
      <c r="F252" s="139">
        <f t="shared" si="17"/>
        <v>0</v>
      </c>
      <c r="G252" s="139">
        <f t="shared" si="17"/>
        <v>0</v>
      </c>
      <c r="H252" s="139">
        <f t="shared" si="18"/>
        <v>0</v>
      </c>
    </row>
    <row r="253" spans="2:8">
      <c r="B253" s="128" t="str">
        <f>$B$42</f>
        <v>Veterinary Science</v>
      </c>
      <c r="C253" s="139">
        <f t="shared" si="17"/>
        <v>0</v>
      </c>
      <c r="D253" s="139">
        <f t="shared" si="17"/>
        <v>0</v>
      </c>
      <c r="E253" s="139">
        <f t="shared" si="17"/>
        <v>0</v>
      </c>
      <c r="F253" s="139">
        <f t="shared" si="17"/>
        <v>0</v>
      </c>
      <c r="G253" s="139">
        <f t="shared" si="17"/>
        <v>0</v>
      </c>
      <c r="H253" s="139">
        <f t="shared" si="18"/>
        <v>0</v>
      </c>
    </row>
    <row r="254" spans="2:8">
      <c r="B254" s="128" t="str">
        <f>$B$43</f>
        <v>Vocational Training</v>
      </c>
      <c r="C254" s="139">
        <f t="shared" si="17"/>
        <v>0</v>
      </c>
      <c r="D254" s="139">
        <f t="shared" si="17"/>
        <v>0</v>
      </c>
      <c r="E254" s="139">
        <f t="shared" si="17"/>
        <v>0</v>
      </c>
      <c r="F254" s="139">
        <f t="shared" si="17"/>
        <v>0</v>
      </c>
      <c r="G254" s="139">
        <f t="shared" si="17"/>
        <v>0</v>
      </c>
      <c r="H254" s="139">
        <f t="shared" si="18"/>
        <v>0</v>
      </c>
    </row>
    <row r="255" spans="2:8">
      <c r="B255" s="128" t="str">
        <f>$B$44</f>
        <v>Physical Training</v>
      </c>
      <c r="C255" s="139">
        <f t="shared" si="17"/>
        <v>0</v>
      </c>
      <c r="D255" s="139">
        <f t="shared" si="17"/>
        <v>0</v>
      </c>
      <c r="E255" s="139">
        <f t="shared" si="17"/>
        <v>0</v>
      </c>
      <c r="F255" s="139">
        <f t="shared" si="17"/>
        <v>0</v>
      </c>
      <c r="G255" s="139">
        <f t="shared" si="17"/>
        <v>0</v>
      </c>
      <c r="H255" s="139">
        <f t="shared" si="18"/>
        <v>0</v>
      </c>
    </row>
    <row r="256" spans="2:8">
      <c r="B256" s="128" t="str">
        <f>$B$45</f>
        <v>Health Services</v>
      </c>
      <c r="C256" s="139">
        <f t="shared" si="17"/>
        <v>43624.485717957708</v>
      </c>
      <c r="D256" s="139">
        <f t="shared" si="17"/>
        <v>227891.88413114229</v>
      </c>
      <c r="E256" s="139">
        <f t="shared" si="17"/>
        <v>226219.01820774819</v>
      </c>
      <c r="F256" s="139">
        <f t="shared" si="17"/>
        <v>45192.025393833246</v>
      </c>
      <c r="G256" s="139">
        <f t="shared" si="17"/>
        <v>0</v>
      </c>
      <c r="H256" s="139">
        <f t="shared" si="18"/>
        <v>542927.41345068149</v>
      </c>
    </row>
    <row r="257" spans="2:10">
      <c r="B257" s="128" t="str">
        <f>$B$46</f>
        <v>Pharmacy</v>
      </c>
      <c r="C257" s="139">
        <f t="shared" si="17"/>
        <v>0</v>
      </c>
      <c r="D257" s="139">
        <f t="shared" si="17"/>
        <v>0</v>
      </c>
      <c r="E257" s="139">
        <f t="shared" si="17"/>
        <v>0</v>
      </c>
      <c r="F257" s="139">
        <f t="shared" si="17"/>
        <v>0</v>
      </c>
      <c r="G257" s="139">
        <f t="shared" si="17"/>
        <v>0</v>
      </c>
      <c r="H257" s="139">
        <f t="shared" si="18"/>
        <v>0</v>
      </c>
    </row>
    <row r="258" spans="2:10">
      <c r="B258" s="128" t="str">
        <f>$B$47</f>
        <v>Business Administration</v>
      </c>
      <c r="C258" s="139">
        <f t="shared" si="17"/>
        <v>211333.603723017</v>
      </c>
      <c r="D258" s="139">
        <f t="shared" si="17"/>
        <v>1184618.598363973</v>
      </c>
      <c r="E258" s="139">
        <f t="shared" si="17"/>
        <v>1566748.9200731718</v>
      </c>
      <c r="F258" s="139">
        <f t="shared" si="17"/>
        <v>0</v>
      </c>
      <c r="G258" s="139">
        <f t="shared" si="17"/>
        <v>0</v>
      </c>
      <c r="H258" s="139">
        <f t="shared" si="18"/>
        <v>2962701.1221601618</v>
      </c>
    </row>
    <row r="259" spans="2:10">
      <c r="B259" s="128" t="str">
        <f>$B$48</f>
        <v>Optometry</v>
      </c>
      <c r="C259" s="139">
        <f t="shared" ref="C259:G262" si="19">$H$240*IF($H$25=0,0,C$25/$H$25)*IF(C$52=0,0,C48/C$52)</f>
        <v>0</v>
      </c>
      <c r="D259" s="139">
        <f t="shared" si="19"/>
        <v>0</v>
      </c>
      <c r="E259" s="139">
        <f t="shared" si="19"/>
        <v>0</v>
      </c>
      <c r="F259" s="139">
        <f t="shared" si="19"/>
        <v>0</v>
      </c>
      <c r="G259" s="139">
        <f t="shared" si="19"/>
        <v>0</v>
      </c>
      <c r="H259" s="139">
        <f t="shared" si="18"/>
        <v>0</v>
      </c>
    </row>
    <row r="260" spans="2:10">
      <c r="B260" s="128" t="str">
        <f>$B$49</f>
        <v>Teacher Ed-Practice Teaching</v>
      </c>
      <c r="C260" s="139">
        <f t="shared" si="19"/>
        <v>0</v>
      </c>
      <c r="D260" s="139">
        <f t="shared" si="19"/>
        <v>69358.399518173741</v>
      </c>
      <c r="E260" s="139">
        <f t="shared" si="19"/>
        <v>0</v>
      </c>
      <c r="F260" s="139">
        <f t="shared" si="19"/>
        <v>0</v>
      </c>
      <c r="G260" s="139">
        <f t="shared" si="19"/>
        <v>0</v>
      </c>
      <c r="H260" s="139">
        <f t="shared" si="18"/>
        <v>69358.399518173741</v>
      </c>
    </row>
    <row r="261" spans="2:10">
      <c r="B261" s="128" t="str">
        <f>$B$50</f>
        <v>Technology</v>
      </c>
      <c r="C261" s="139">
        <f t="shared" si="19"/>
        <v>17894.001346366898</v>
      </c>
      <c r="D261" s="139">
        <f t="shared" si="19"/>
        <v>45159.177708261472</v>
      </c>
      <c r="E261" s="139">
        <f t="shared" si="19"/>
        <v>31495.464846541356</v>
      </c>
      <c r="F261" s="139">
        <f t="shared" si="19"/>
        <v>244.72215917238222</v>
      </c>
      <c r="G261" s="139">
        <f t="shared" si="19"/>
        <v>0</v>
      </c>
      <c r="H261" s="139">
        <f t="shared" si="18"/>
        <v>94793.366060342116</v>
      </c>
    </row>
    <row r="262" spans="2:10">
      <c r="B262" s="128" t="str">
        <f>$B$51</f>
        <v>Nursing</v>
      </c>
      <c r="C262" s="139">
        <f t="shared" si="19"/>
        <v>4986.8528342333984</v>
      </c>
      <c r="D262" s="139">
        <f t="shared" si="19"/>
        <v>875681.5514258804</v>
      </c>
      <c r="E262" s="139">
        <f t="shared" si="19"/>
        <v>158614.10321867536</v>
      </c>
      <c r="F262" s="139">
        <f t="shared" si="19"/>
        <v>27653.603986479189</v>
      </c>
      <c r="G262" s="139">
        <f t="shared" si="19"/>
        <v>0</v>
      </c>
      <c r="H262" s="139">
        <f t="shared" si="18"/>
        <v>1066936.1114652683</v>
      </c>
    </row>
    <row r="263" spans="2:10">
      <c r="B263" s="131" t="str">
        <f>$B$52</f>
        <v>Totals</v>
      </c>
      <c r="C263" s="136">
        <f>SUM(C243:C262)</f>
        <v>4605924.3278201064</v>
      </c>
      <c r="D263" s="136">
        <f>SUM(D243:D262)</f>
        <v>5835124.6920646727</v>
      </c>
      <c r="E263" s="136">
        <f>SUM(E243:E262)</f>
        <v>3223236.5106857456</v>
      </c>
      <c r="F263" s="136">
        <f>SUM(F243:F262)</f>
        <v>334290.46942947409</v>
      </c>
      <c r="G263" s="136">
        <f>SUM(G243:G262)</f>
        <v>0</v>
      </c>
      <c r="H263" s="136">
        <f t="shared" si="18"/>
        <v>13998576</v>
      </c>
      <c r="I263" s="351"/>
    </row>
    <row r="264" spans="2:10">
      <c r="B264" s="401"/>
      <c r="C264" s="401"/>
      <c r="D264" s="401"/>
      <c r="E264" s="401"/>
      <c r="F264" s="401"/>
      <c r="G264" s="401"/>
      <c r="H264" s="402"/>
      <c r="I264" s="352"/>
    </row>
    <row r="265" spans="2:10">
      <c r="B265" s="120" t="s">
        <v>232</v>
      </c>
      <c r="C265" s="121"/>
      <c r="D265" s="121"/>
      <c r="E265" s="121"/>
      <c r="F265" s="121"/>
      <c r="G265" s="121"/>
      <c r="H265" s="122"/>
      <c r="J265" s="360"/>
    </row>
    <row r="266" spans="2:10" ht="45" customHeight="1" thickBot="1">
      <c r="B266" s="382" t="s">
        <v>233</v>
      </c>
      <c r="C266" s="382"/>
      <c r="D266" s="382"/>
      <c r="E266" s="382"/>
      <c r="F266" s="382"/>
      <c r="G266" s="382"/>
      <c r="H266" s="382"/>
    </row>
    <row r="267" spans="2:10" ht="14.4" thickBot="1">
      <c r="B267" s="124" t="s">
        <v>31</v>
      </c>
      <c r="C267" s="125" t="s">
        <v>25</v>
      </c>
      <c r="D267" s="125" t="s">
        <v>26</v>
      </c>
      <c r="E267" s="125" t="s">
        <v>27</v>
      </c>
      <c r="F267" s="125" t="s">
        <v>28</v>
      </c>
      <c r="G267" s="125" t="s">
        <v>29</v>
      </c>
      <c r="H267" s="126" t="s">
        <v>1</v>
      </c>
    </row>
    <row r="268" spans="2:10">
      <c r="B268" s="128" t="str">
        <f>$B$32</f>
        <v>Liberal Arts</v>
      </c>
      <c r="C268" s="136">
        <f t="shared" ref="C268:G283" si="20">C243+C218+C193+C168+C116</f>
        <v>23419432.488177195</v>
      </c>
      <c r="D268" s="136">
        <f t="shared" si="20"/>
        <v>12276159.031616244</v>
      </c>
      <c r="E268" s="136">
        <f t="shared" si="20"/>
        <v>4466104.7964562122</v>
      </c>
      <c r="F268" s="136">
        <f t="shared" si="20"/>
        <v>222190.40187217778</v>
      </c>
      <c r="G268" s="136">
        <f t="shared" si="20"/>
        <v>0</v>
      </c>
      <c r="H268" s="136">
        <f>SUM(C268:G268)</f>
        <v>40383886.718121827</v>
      </c>
    </row>
    <row r="269" spans="2:10">
      <c r="B269" s="128" t="str">
        <f>$B$33</f>
        <v>Science</v>
      </c>
      <c r="C269" s="139">
        <f t="shared" si="20"/>
        <v>15183175.437193628</v>
      </c>
      <c r="D269" s="139">
        <f t="shared" si="20"/>
        <v>20296814.941651389</v>
      </c>
      <c r="E269" s="139">
        <f t="shared" si="20"/>
        <v>10066665.616399432</v>
      </c>
      <c r="F269" s="139">
        <f t="shared" si="20"/>
        <v>1054065.100792845</v>
      </c>
      <c r="G269" s="139">
        <f t="shared" si="20"/>
        <v>0</v>
      </c>
      <c r="H269" s="139">
        <f t="shared" ref="H269:H288" si="21">SUM(C269:G269)</f>
        <v>46600721.096037298</v>
      </c>
    </row>
    <row r="270" spans="2:10">
      <c r="B270" s="128" t="str">
        <f>$B$34</f>
        <v>Fine Arts</v>
      </c>
      <c r="C270" s="139">
        <f t="shared" si="20"/>
        <v>4678355.0822514221</v>
      </c>
      <c r="D270" s="139">
        <f t="shared" si="20"/>
        <v>3742509.9233928779</v>
      </c>
      <c r="E270" s="139">
        <f t="shared" si="20"/>
        <v>630532.03969684558</v>
      </c>
      <c r="F270" s="139">
        <f t="shared" si="20"/>
        <v>0</v>
      </c>
      <c r="G270" s="139">
        <f t="shared" si="20"/>
        <v>0</v>
      </c>
      <c r="H270" s="139">
        <f t="shared" si="21"/>
        <v>9051397.0453411452</v>
      </c>
    </row>
    <row r="271" spans="2:10">
      <c r="B271" s="128" t="str">
        <f>$B$35</f>
        <v>Teacher Education</v>
      </c>
      <c r="C271" s="139">
        <f t="shared" si="20"/>
        <v>835891.00547085353</v>
      </c>
      <c r="D271" s="139">
        <f t="shared" si="20"/>
        <v>5197620.0240441263</v>
      </c>
      <c r="E271" s="139">
        <f t="shared" si="20"/>
        <v>3455291.9301456045</v>
      </c>
      <c r="F271" s="139">
        <f t="shared" si="20"/>
        <v>4312153.7000517137</v>
      </c>
      <c r="G271" s="139">
        <f t="shared" si="20"/>
        <v>0</v>
      </c>
      <c r="H271" s="139">
        <f t="shared" si="21"/>
        <v>13800956.659712298</v>
      </c>
    </row>
    <row r="272" spans="2:10">
      <c r="B272" s="128" t="str">
        <f>$B$36</f>
        <v>Agriculture</v>
      </c>
      <c r="C272" s="139">
        <f t="shared" si="20"/>
        <v>1885.7684938351181</v>
      </c>
      <c r="D272" s="139">
        <f t="shared" si="20"/>
        <v>68890.505557068464</v>
      </c>
      <c r="E272" s="139">
        <f t="shared" si="20"/>
        <v>79364.721448643686</v>
      </c>
      <c r="F272" s="139">
        <f t="shared" si="20"/>
        <v>0</v>
      </c>
      <c r="G272" s="139">
        <f t="shared" si="20"/>
        <v>0</v>
      </c>
      <c r="H272" s="139">
        <f t="shared" si="21"/>
        <v>150140.99549954728</v>
      </c>
    </row>
    <row r="273" spans="2:10">
      <c r="B273" s="128" t="str">
        <f>$B$37</f>
        <v>Engineering</v>
      </c>
      <c r="C273" s="139">
        <f t="shared" si="20"/>
        <v>3144193.9725576327</v>
      </c>
      <c r="D273" s="139">
        <f t="shared" si="20"/>
        <v>6281426.7743661646</v>
      </c>
      <c r="E273" s="139">
        <f t="shared" si="20"/>
        <v>2813025.0287378151</v>
      </c>
      <c r="F273" s="139">
        <f t="shared" si="20"/>
        <v>521033.99087655777</v>
      </c>
      <c r="G273" s="139">
        <f t="shared" si="20"/>
        <v>0</v>
      </c>
      <c r="H273" s="139">
        <f t="shared" si="21"/>
        <v>12759679.766538169</v>
      </c>
    </row>
    <row r="274" spans="2:10">
      <c r="B274" s="128" t="str">
        <f>$B$38</f>
        <v>Home Economics</v>
      </c>
      <c r="C274" s="139">
        <f t="shared" si="20"/>
        <v>0</v>
      </c>
      <c r="D274" s="139">
        <f t="shared" si="20"/>
        <v>0</v>
      </c>
      <c r="E274" s="139">
        <f t="shared" si="20"/>
        <v>0</v>
      </c>
      <c r="F274" s="139">
        <f t="shared" si="20"/>
        <v>0</v>
      </c>
      <c r="G274" s="139">
        <f t="shared" si="20"/>
        <v>0</v>
      </c>
      <c r="H274" s="139">
        <f t="shared" si="21"/>
        <v>0</v>
      </c>
    </row>
    <row r="275" spans="2:10">
      <c r="B275" s="128" t="str">
        <f>$B$39</f>
        <v>Law</v>
      </c>
      <c r="C275" s="139">
        <f t="shared" si="20"/>
        <v>0</v>
      </c>
      <c r="D275" s="139">
        <f t="shared" si="20"/>
        <v>0</v>
      </c>
      <c r="E275" s="139">
        <f t="shared" si="20"/>
        <v>0</v>
      </c>
      <c r="F275" s="139">
        <f t="shared" si="20"/>
        <v>0</v>
      </c>
      <c r="G275" s="139">
        <f t="shared" si="20"/>
        <v>0</v>
      </c>
      <c r="H275" s="139">
        <f t="shared" si="21"/>
        <v>0</v>
      </c>
    </row>
    <row r="276" spans="2:10">
      <c r="B276" s="128" t="str">
        <f>$B$40</f>
        <v>Social Service</v>
      </c>
      <c r="C276" s="139">
        <f t="shared" si="20"/>
        <v>25911.306008521493</v>
      </c>
      <c r="D276" s="139">
        <f t="shared" si="20"/>
        <v>34180.262896106338</v>
      </c>
      <c r="E276" s="139">
        <f t="shared" si="20"/>
        <v>0</v>
      </c>
      <c r="F276" s="139">
        <f t="shared" si="20"/>
        <v>0</v>
      </c>
      <c r="G276" s="139">
        <f t="shared" si="20"/>
        <v>0</v>
      </c>
      <c r="H276" s="139">
        <f t="shared" si="21"/>
        <v>60091.568904627828</v>
      </c>
    </row>
    <row r="277" spans="2:10">
      <c r="B277" s="128" t="str">
        <f>$B$41</f>
        <v>Library Science</v>
      </c>
      <c r="C277" s="139">
        <f t="shared" si="20"/>
        <v>0</v>
      </c>
      <c r="D277" s="139">
        <f t="shared" si="20"/>
        <v>0</v>
      </c>
      <c r="E277" s="139">
        <f t="shared" si="20"/>
        <v>0</v>
      </c>
      <c r="F277" s="139">
        <f t="shared" si="20"/>
        <v>0</v>
      </c>
      <c r="G277" s="139">
        <f t="shared" si="20"/>
        <v>0</v>
      </c>
      <c r="H277" s="139">
        <f t="shared" si="21"/>
        <v>0</v>
      </c>
    </row>
    <row r="278" spans="2:10">
      <c r="B278" s="128" t="str">
        <f>$B$42</f>
        <v>Veterinary Science</v>
      </c>
      <c r="C278" s="139">
        <f t="shared" si="20"/>
        <v>0</v>
      </c>
      <c r="D278" s="139">
        <f t="shared" si="20"/>
        <v>0</v>
      </c>
      <c r="E278" s="139">
        <f t="shared" si="20"/>
        <v>0</v>
      </c>
      <c r="F278" s="139">
        <f t="shared" si="20"/>
        <v>0</v>
      </c>
      <c r="G278" s="139">
        <f t="shared" si="20"/>
        <v>0</v>
      </c>
      <c r="H278" s="139">
        <f t="shared" si="21"/>
        <v>0</v>
      </c>
    </row>
    <row r="279" spans="2:10">
      <c r="B279" s="128" t="str">
        <f>$B$43</f>
        <v>Vocational Training</v>
      </c>
      <c r="C279" s="139">
        <f t="shared" si="20"/>
        <v>0</v>
      </c>
      <c r="D279" s="139">
        <f t="shared" si="20"/>
        <v>0</v>
      </c>
      <c r="E279" s="139">
        <f t="shared" si="20"/>
        <v>0</v>
      </c>
      <c r="F279" s="139">
        <f t="shared" si="20"/>
        <v>0</v>
      </c>
      <c r="G279" s="139">
        <f t="shared" si="20"/>
        <v>0</v>
      </c>
      <c r="H279" s="139">
        <f t="shared" si="21"/>
        <v>0</v>
      </c>
    </row>
    <row r="280" spans="2:10">
      <c r="B280" s="128" t="str">
        <f>$B$44</f>
        <v>Physical Training</v>
      </c>
      <c r="C280" s="139">
        <f t="shared" si="20"/>
        <v>0</v>
      </c>
      <c r="D280" s="139">
        <f t="shared" si="20"/>
        <v>0</v>
      </c>
      <c r="E280" s="139">
        <f t="shared" si="20"/>
        <v>0</v>
      </c>
      <c r="F280" s="139">
        <f t="shared" si="20"/>
        <v>0</v>
      </c>
      <c r="G280" s="139">
        <f t="shared" si="20"/>
        <v>0</v>
      </c>
      <c r="H280" s="139">
        <f t="shared" si="21"/>
        <v>0</v>
      </c>
    </row>
    <row r="281" spans="2:10">
      <c r="B281" s="128" t="str">
        <f>$B$45</f>
        <v>Health Services</v>
      </c>
      <c r="C281" s="139">
        <f t="shared" si="20"/>
        <v>321521.07175292145</v>
      </c>
      <c r="D281" s="139">
        <f t="shared" si="20"/>
        <v>1868002.6387271995</v>
      </c>
      <c r="E281" s="139">
        <f t="shared" si="20"/>
        <v>1932250.2385986177</v>
      </c>
      <c r="F281" s="139">
        <f t="shared" si="20"/>
        <v>1020614.9539063219</v>
      </c>
      <c r="G281" s="139">
        <f t="shared" si="20"/>
        <v>0</v>
      </c>
      <c r="H281" s="139">
        <f t="shared" si="21"/>
        <v>5142388.9029850606</v>
      </c>
    </row>
    <row r="282" spans="2:10">
      <c r="B282" s="128" t="str">
        <f>$B$46</f>
        <v>Pharmacy</v>
      </c>
      <c r="C282" s="139">
        <f t="shared" si="20"/>
        <v>0</v>
      </c>
      <c r="D282" s="139">
        <f t="shared" si="20"/>
        <v>0</v>
      </c>
      <c r="E282" s="139">
        <f t="shared" si="20"/>
        <v>0</v>
      </c>
      <c r="F282" s="139">
        <f t="shared" si="20"/>
        <v>0</v>
      </c>
      <c r="G282" s="139">
        <f t="shared" si="20"/>
        <v>0</v>
      </c>
      <c r="H282" s="139">
        <f t="shared" si="21"/>
        <v>0</v>
      </c>
    </row>
    <row r="283" spans="2:10">
      <c r="B283" s="128" t="str">
        <f>$B$47</f>
        <v>Business Administration</v>
      </c>
      <c r="C283" s="139">
        <f t="shared" si="20"/>
        <v>3299021.5469956314</v>
      </c>
      <c r="D283" s="139">
        <f t="shared" si="20"/>
        <v>15199623.032377465</v>
      </c>
      <c r="E283" s="139">
        <f t="shared" si="20"/>
        <v>10771895.830899624</v>
      </c>
      <c r="F283" s="139">
        <f t="shared" si="20"/>
        <v>0</v>
      </c>
      <c r="G283" s="139">
        <f t="shared" si="20"/>
        <v>0</v>
      </c>
      <c r="H283" s="139">
        <f t="shared" si="21"/>
        <v>29270540.410272717</v>
      </c>
    </row>
    <row r="284" spans="2:10">
      <c r="B284" s="128" t="str">
        <f>$B$48</f>
        <v>Optometry</v>
      </c>
      <c r="C284" s="139">
        <f t="shared" ref="C284:G287" si="22">C259+C234+C209+C184+C132</f>
        <v>0</v>
      </c>
      <c r="D284" s="139">
        <f t="shared" si="22"/>
        <v>0</v>
      </c>
      <c r="E284" s="139">
        <f t="shared" si="22"/>
        <v>0</v>
      </c>
      <c r="F284" s="139">
        <f t="shared" si="22"/>
        <v>0</v>
      </c>
      <c r="G284" s="139">
        <f t="shared" si="22"/>
        <v>0</v>
      </c>
      <c r="H284" s="139">
        <f t="shared" si="21"/>
        <v>0</v>
      </c>
    </row>
    <row r="285" spans="2:10">
      <c r="B285" s="128" t="str">
        <f>$B$49</f>
        <v>Teacher Ed-Practice Teaching</v>
      </c>
      <c r="C285" s="139">
        <f t="shared" si="22"/>
        <v>0</v>
      </c>
      <c r="D285" s="139">
        <f t="shared" si="22"/>
        <v>296487.40188253537</v>
      </c>
      <c r="E285" s="139">
        <f t="shared" si="22"/>
        <v>0</v>
      </c>
      <c r="F285" s="139">
        <f t="shared" si="22"/>
        <v>0</v>
      </c>
      <c r="G285" s="139">
        <f t="shared" si="22"/>
        <v>0</v>
      </c>
      <c r="H285" s="139">
        <f t="shared" si="21"/>
        <v>296487.40188253537</v>
      </c>
    </row>
    <row r="286" spans="2:10">
      <c r="B286" s="128" t="str">
        <f>$B$50</f>
        <v>Technology</v>
      </c>
      <c r="C286" s="139">
        <f t="shared" si="22"/>
        <v>144390.0732986425</v>
      </c>
      <c r="D286" s="139">
        <f t="shared" si="22"/>
        <v>581171.09586266486</v>
      </c>
      <c r="E286" s="139">
        <f t="shared" si="22"/>
        <v>131850.43967611596</v>
      </c>
      <c r="F286" s="139">
        <f t="shared" si="22"/>
        <v>567.50389112442974</v>
      </c>
      <c r="G286" s="139">
        <f t="shared" si="22"/>
        <v>0</v>
      </c>
      <c r="H286" s="139">
        <f t="shared" si="21"/>
        <v>857979.11272854777</v>
      </c>
    </row>
    <row r="287" spans="2:10">
      <c r="B287" s="128" t="str">
        <f>$B$51</f>
        <v>Nursing</v>
      </c>
      <c r="C287" s="139">
        <f t="shared" si="22"/>
        <v>33320.884049651868</v>
      </c>
      <c r="D287" s="139">
        <f t="shared" si="22"/>
        <v>8906914.3489794061</v>
      </c>
      <c r="E287" s="139">
        <f t="shared" si="22"/>
        <v>2458897.0534209022</v>
      </c>
      <c r="F287" s="139">
        <f t="shared" si="22"/>
        <v>435764.57779768185</v>
      </c>
      <c r="G287" s="139">
        <f t="shared" si="22"/>
        <v>0</v>
      </c>
      <c r="H287" s="139">
        <f t="shared" si="21"/>
        <v>11834896.864247642</v>
      </c>
    </row>
    <row r="288" spans="2:10">
      <c r="B288" s="131" t="str">
        <f>$B$52</f>
        <v>Totals</v>
      </c>
      <c r="C288" s="136">
        <f>SUM(C268:C287)</f>
        <v>51087098.636249952</v>
      </c>
      <c r="D288" s="136">
        <f>SUM(D268:D287)</f>
        <v>74749799.981353253</v>
      </c>
      <c r="E288" s="136">
        <f>SUM(E268:E287)</f>
        <v>36805877.69547981</v>
      </c>
      <c r="F288" s="136">
        <f>SUM(F268:F287)</f>
        <v>7566390.2291884217</v>
      </c>
      <c r="G288" s="136">
        <f>SUM(G268:G287)</f>
        <v>0</v>
      </c>
      <c r="H288" s="136">
        <f t="shared" si="21"/>
        <v>170209166.54227144</v>
      </c>
      <c r="I288" s="353"/>
      <c r="J288" s="140"/>
    </row>
    <row r="289" spans="2:10">
      <c r="H289" s="140"/>
    </row>
    <row r="290" spans="2:10">
      <c r="B290" s="120" t="s">
        <v>222</v>
      </c>
      <c r="C290" s="121"/>
      <c r="D290" s="121"/>
      <c r="E290" s="121"/>
      <c r="F290" s="121"/>
      <c r="G290" s="121"/>
      <c r="H290" s="122"/>
      <c r="J290" s="360"/>
    </row>
    <row r="291" spans="2:10" ht="30" customHeight="1" thickBot="1">
      <c r="B291" s="382" t="s">
        <v>234</v>
      </c>
      <c r="C291" s="382"/>
      <c r="D291" s="382"/>
      <c r="E291" s="382"/>
      <c r="F291" s="382"/>
      <c r="G291" s="382"/>
      <c r="H291" s="382"/>
    </row>
    <row r="292" spans="2:10" ht="14.4" thickBot="1">
      <c r="B292" s="124" t="s">
        <v>31</v>
      </c>
      <c r="C292" s="125" t="s">
        <v>25</v>
      </c>
      <c r="D292" s="125" t="s">
        <v>26</v>
      </c>
      <c r="E292" s="125" t="s">
        <v>27</v>
      </c>
      <c r="F292" s="125" t="s">
        <v>28</v>
      </c>
      <c r="G292" s="125" t="s">
        <v>29</v>
      </c>
      <c r="H292" s="126" t="s">
        <v>1</v>
      </c>
    </row>
    <row r="293" spans="2:10">
      <c r="B293" s="128" t="str">
        <f>$B$32</f>
        <v>Liberal Arts</v>
      </c>
      <c r="C293" s="134">
        <f t="shared" ref="C293:H308" si="23">IF(C32=0,0,C268/C32)</f>
        <v>373.75410929105004</v>
      </c>
      <c r="D293" s="134">
        <f t="shared" si="23"/>
        <v>665.33841155580967</v>
      </c>
      <c r="E293" s="134">
        <f t="shared" si="23"/>
        <v>834.00649793766797</v>
      </c>
      <c r="F293" s="134">
        <f t="shared" si="23"/>
        <v>1645.8548286827984</v>
      </c>
      <c r="G293" s="135">
        <f t="shared" si="23"/>
        <v>0</v>
      </c>
      <c r="H293" s="136">
        <f t="shared" si="23"/>
        <v>466.32125169595992</v>
      </c>
    </row>
    <row r="294" spans="2:10">
      <c r="B294" s="128" t="str">
        <f>$B$33</f>
        <v>Science</v>
      </c>
      <c r="C294" s="137">
        <f t="shared" si="23"/>
        <v>593.51010230606005</v>
      </c>
      <c r="D294" s="137">
        <f t="shared" si="23"/>
        <v>1062.9943930895249</v>
      </c>
      <c r="E294" s="137">
        <f t="shared" si="23"/>
        <v>2075.1732872396274</v>
      </c>
      <c r="F294" s="137">
        <f t="shared" si="23"/>
        <v>1059.3619103445678</v>
      </c>
      <c r="G294" s="138">
        <f t="shared" si="23"/>
        <v>0</v>
      </c>
      <c r="H294" s="139">
        <f t="shared" si="23"/>
        <v>922.38472538769838</v>
      </c>
    </row>
    <row r="295" spans="2:10">
      <c r="B295" s="128" t="str">
        <f>$B$34</f>
        <v>Fine Arts</v>
      </c>
      <c r="C295" s="137">
        <f t="shared" si="23"/>
        <v>484.90413373252716</v>
      </c>
      <c r="D295" s="137">
        <f t="shared" si="23"/>
        <v>947.23106134975399</v>
      </c>
      <c r="E295" s="137">
        <f t="shared" si="23"/>
        <v>3522.5253614348917</v>
      </c>
      <c r="F295" s="137">
        <f t="shared" si="23"/>
        <v>0</v>
      </c>
      <c r="G295" s="138">
        <f t="shared" si="23"/>
        <v>0</v>
      </c>
      <c r="H295" s="139">
        <f t="shared" si="23"/>
        <v>656.94564126441753</v>
      </c>
    </row>
    <row r="296" spans="2:10">
      <c r="B296" s="128" t="str">
        <f>$B$35</f>
        <v>Teacher Education</v>
      </c>
      <c r="C296" s="137">
        <f t="shared" si="23"/>
        <v>798.36772251275409</v>
      </c>
      <c r="D296" s="137">
        <f t="shared" si="23"/>
        <v>856.7034817939882</v>
      </c>
      <c r="E296" s="137">
        <f t="shared" si="23"/>
        <v>1465.3485708844803</v>
      </c>
      <c r="F296" s="137">
        <f t="shared" si="23"/>
        <v>2509.9846915318471</v>
      </c>
      <c r="G296" s="138">
        <f t="shared" si="23"/>
        <v>0</v>
      </c>
      <c r="H296" s="139">
        <f t="shared" si="23"/>
        <v>1233.3294602066396</v>
      </c>
    </row>
    <row r="297" spans="2:10">
      <c r="B297" s="128" t="str">
        <f>$B$36</f>
        <v>Agriculture</v>
      </c>
      <c r="C297" s="137">
        <f t="shared" si="23"/>
        <v>314.2947489725197</v>
      </c>
      <c r="D297" s="137">
        <f t="shared" si="23"/>
        <v>353.28464388240235</v>
      </c>
      <c r="E297" s="137">
        <f t="shared" si="23"/>
        <v>872.13979613894162</v>
      </c>
      <c r="F297" s="137">
        <f t="shared" si="23"/>
        <v>0</v>
      </c>
      <c r="G297" s="138">
        <f t="shared" si="23"/>
        <v>0</v>
      </c>
      <c r="H297" s="139">
        <f t="shared" si="23"/>
        <v>514.1814914368058</v>
      </c>
    </row>
    <row r="298" spans="2:10">
      <c r="B298" s="128" t="str">
        <f>$B$37</f>
        <v>Engineering</v>
      </c>
      <c r="C298" s="137">
        <f t="shared" si="23"/>
        <v>734.62475994337217</v>
      </c>
      <c r="D298" s="137">
        <f t="shared" si="23"/>
        <v>1009.8756871971326</v>
      </c>
      <c r="E298" s="137">
        <f t="shared" si="23"/>
        <v>492.47637057734858</v>
      </c>
      <c r="F298" s="137">
        <f t="shared" si="23"/>
        <v>1471.847431854683</v>
      </c>
      <c r="G298" s="138">
        <f t="shared" si="23"/>
        <v>0</v>
      </c>
      <c r="H298" s="139">
        <f t="shared" si="23"/>
        <v>770.23299327165091</v>
      </c>
    </row>
    <row r="299" spans="2:10">
      <c r="B299" s="128" t="str">
        <f>$B$38</f>
        <v>Home Economics</v>
      </c>
      <c r="C299" s="137">
        <f t="shared" si="23"/>
        <v>0</v>
      </c>
      <c r="D299" s="137">
        <f t="shared" si="23"/>
        <v>0</v>
      </c>
      <c r="E299" s="137">
        <f t="shared" si="23"/>
        <v>0</v>
      </c>
      <c r="F299" s="137">
        <f t="shared" si="23"/>
        <v>0</v>
      </c>
      <c r="G299" s="138">
        <f t="shared" si="23"/>
        <v>0</v>
      </c>
      <c r="H299" s="139">
        <f t="shared" si="23"/>
        <v>0</v>
      </c>
    </row>
    <row r="300" spans="2:10">
      <c r="B300" s="128" t="str">
        <f>$B$39</f>
        <v>Law</v>
      </c>
      <c r="C300" s="137">
        <f t="shared" si="23"/>
        <v>0</v>
      </c>
      <c r="D300" s="137">
        <f t="shared" si="23"/>
        <v>0</v>
      </c>
      <c r="E300" s="137">
        <f t="shared" si="23"/>
        <v>0</v>
      </c>
      <c r="F300" s="137">
        <f t="shared" si="23"/>
        <v>0</v>
      </c>
      <c r="G300" s="138">
        <f t="shared" si="23"/>
        <v>0</v>
      </c>
      <c r="H300" s="139">
        <f t="shared" si="23"/>
        <v>0</v>
      </c>
    </row>
    <row r="301" spans="2:10">
      <c r="B301" s="128" t="str">
        <f>$B$40</f>
        <v>Social Service</v>
      </c>
      <c r="C301" s="137">
        <f t="shared" si="23"/>
        <v>454.58431593897353</v>
      </c>
      <c r="D301" s="137">
        <f t="shared" si="23"/>
        <v>542.54385549375138</v>
      </c>
      <c r="E301" s="137">
        <f t="shared" si="23"/>
        <v>0</v>
      </c>
      <c r="F301" s="137">
        <f t="shared" si="23"/>
        <v>0</v>
      </c>
      <c r="G301" s="138">
        <f t="shared" si="23"/>
        <v>0</v>
      </c>
      <c r="H301" s="139">
        <f t="shared" si="23"/>
        <v>500.76307420523187</v>
      </c>
    </row>
    <row r="302" spans="2:10">
      <c r="B302" s="128" t="str">
        <f>$B$41</f>
        <v>Library Science</v>
      </c>
      <c r="C302" s="137">
        <f t="shared" si="23"/>
        <v>0</v>
      </c>
      <c r="D302" s="137">
        <f t="shared" si="23"/>
        <v>0</v>
      </c>
      <c r="E302" s="137">
        <f t="shared" si="23"/>
        <v>0</v>
      </c>
      <c r="F302" s="137">
        <f t="shared" si="23"/>
        <v>0</v>
      </c>
      <c r="G302" s="138">
        <f t="shared" si="23"/>
        <v>0</v>
      </c>
      <c r="H302" s="139">
        <f t="shared" si="23"/>
        <v>0</v>
      </c>
    </row>
    <row r="303" spans="2:10">
      <c r="B303" s="128" t="str">
        <f>$B$42</f>
        <v>Veterinary Science</v>
      </c>
      <c r="C303" s="137">
        <f t="shared" si="23"/>
        <v>0</v>
      </c>
      <c r="D303" s="137">
        <f t="shared" si="23"/>
        <v>0</v>
      </c>
      <c r="E303" s="137">
        <f t="shared" si="23"/>
        <v>0</v>
      </c>
      <c r="F303" s="137">
        <f t="shared" si="23"/>
        <v>0</v>
      </c>
      <c r="G303" s="138">
        <f t="shared" si="23"/>
        <v>0</v>
      </c>
      <c r="H303" s="139">
        <f t="shared" si="23"/>
        <v>0</v>
      </c>
    </row>
    <row r="304" spans="2:10">
      <c r="B304" s="128" t="str">
        <f>$B$43</f>
        <v>Vocational Training</v>
      </c>
      <c r="C304" s="137">
        <f t="shared" si="23"/>
        <v>0</v>
      </c>
      <c r="D304" s="137">
        <f t="shared" si="23"/>
        <v>0</v>
      </c>
      <c r="E304" s="137">
        <f t="shared" si="23"/>
        <v>0</v>
      </c>
      <c r="F304" s="137">
        <f t="shared" si="23"/>
        <v>0</v>
      </c>
      <c r="G304" s="138">
        <f t="shared" si="23"/>
        <v>0</v>
      </c>
      <c r="H304" s="139">
        <f t="shared" si="23"/>
        <v>0</v>
      </c>
    </row>
    <row r="305" spans="2:10">
      <c r="B305" s="128" t="str">
        <f>$B$44</f>
        <v>Physical Training</v>
      </c>
      <c r="C305" s="137">
        <f t="shared" si="23"/>
        <v>0</v>
      </c>
      <c r="D305" s="137">
        <f t="shared" si="23"/>
        <v>0</v>
      </c>
      <c r="E305" s="137">
        <f t="shared" si="23"/>
        <v>0</v>
      </c>
      <c r="F305" s="137">
        <f t="shared" si="23"/>
        <v>0</v>
      </c>
      <c r="G305" s="138">
        <f t="shared" si="23"/>
        <v>0</v>
      </c>
      <c r="H305" s="139">
        <f t="shared" si="23"/>
        <v>0</v>
      </c>
    </row>
    <row r="306" spans="2:10">
      <c r="B306" s="128" t="str">
        <f>$B$45</f>
        <v>Health Services</v>
      </c>
      <c r="C306" s="137">
        <f t="shared" si="23"/>
        <v>308.85789793748455</v>
      </c>
      <c r="D306" s="137">
        <f t="shared" si="23"/>
        <v>520.62503866421389</v>
      </c>
      <c r="E306" s="137">
        <f t="shared" si="23"/>
        <v>571.16471729193552</v>
      </c>
      <c r="F306" s="137">
        <f t="shared" si="23"/>
        <v>1842.2652597587037</v>
      </c>
      <c r="G306" s="138">
        <f t="shared" si="23"/>
        <v>0</v>
      </c>
      <c r="H306" s="139">
        <f t="shared" si="23"/>
        <v>600.3255782144596</v>
      </c>
    </row>
    <row r="307" spans="2:10">
      <c r="B307" s="128" t="str">
        <f>$B$46</f>
        <v>Pharmacy</v>
      </c>
      <c r="C307" s="137">
        <f t="shared" si="23"/>
        <v>0</v>
      </c>
      <c r="D307" s="137">
        <f t="shared" si="23"/>
        <v>0</v>
      </c>
      <c r="E307" s="137">
        <f t="shared" si="23"/>
        <v>0</v>
      </c>
      <c r="F307" s="137">
        <f t="shared" si="23"/>
        <v>0</v>
      </c>
      <c r="G307" s="138">
        <f t="shared" si="23"/>
        <v>0</v>
      </c>
      <c r="H307" s="139">
        <f t="shared" si="23"/>
        <v>0</v>
      </c>
    </row>
    <row r="308" spans="2:10">
      <c r="B308" s="128" t="str">
        <f>$B$47</f>
        <v>Business Administration</v>
      </c>
      <c r="C308" s="137">
        <f t="shared" si="23"/>
        <v>654.17837537093624</v>
      </c>
      <c r="D308" s="137">
        <f t="shared" si="23"/>
        <v>814.94949506071873</v>
      </c>
      <c r="E308" s="137">
        <f t="shared" si="23"/>
        <v>459.74800814765786</v>
      </c>
      <c r="F308" s="137">
        <f t="shared" si="23"/>
        <v>0</v>
      </c>
      <c r="G308" s="138">
        <f t="shared" si="23"/>
        <v>0</v>
      </c>
      <c r="H308" s="139">
        <f t="shared" si="23"/>
        <v>621.13870660964085</v>
      </c>
    </row>
    <row r="309" spans="2:10">
      <c r="B309" s="128" t="str">
        <f>$B$48</f>
        <v>Optometry</v>
      </c>
      <c r="C309" s="137">
        <f t="shared" ref="C309:H313" si="24">IF(C48=0,0,C284/C48)</f>
        <v>0</v>
      </c>
      <c r="D309" s="137">
        <f t="shared" si="24"/>
        <v>0</v>
      </c>
      <c r="E309" s="137">
        <f t="shared" si="24"/>
        <v>0</v>
      </c>
      <c r="F309" s="137">
        <f t="shared" si="24"/>
        <v>0</v>
      </c>
      <c r="G309" s="138">
        <f t="shared" si="24"/>
        <v>0</v>
      </c>
      <c r="H309" s="139">
        <f t="shared" si="24"/>
        <v>0</v>
      </c>
    </row>
    <row r="310" spans="2:10">
      <c r="B310" s="128" t="str">
        <f>$B$49</f>
        <v>Teacher Ed-Practice Teaching</v>
      </c>
      <c r="C310" s="137">
        <f t="shared" si="24"/>
        <v>0</v>
      </c>
      <c r="D310" s="137">
        <f t="shared" si="24"/>
        <v>271.50860978254155</v>
      </c>
      <c r="E310" s="137">
        <f t="shared" si="24"/>
        <v>0</v>
      </c>
      <c r="F310" s="137">
        <f t="shared" si="24"/>
        <v>0</v>
      </c>
      <c r="G310" s="138">
        <f t="shared" si="24"/>
        <v>0</v>
      </c>
      <c r="H310" s="139">
        <f t="shared" si="24"/>
        <v>271.50860978254155</v>
      </c>
    </row>
    <row r="311" spans="2:10">
      <c r="B311" s="128" t="str">
        <f>$B$50</f>
        <v>Technology</v>
      </c>
      <c r="C311" s="137">
        <f t="shared" si="24"/>
        <v>338.15005456356556</v>
      </c>
      <c r="D311" s="137">
        <f t="shared" si="24"/>
        <v>817.39957224003501</v>
      </c>
      <c r="E311" s="137">
        <f t="shared" si="24"/>
        <v>279.93723922742242</v>
      </c>
      <c r="F311" s="137">
        <f t="shared" si="24"/>
        <v>189.16796370814325</v>
      </c>
      <c r="G311" s="138">
        <f t="shared" si="24"/>
        <v>0</v>
      </c>
      <c r="H311" s="139">
        <f t="shared" si="24"/>
        <v>532.24510715170459</v>
      </c>
    </row>
    <row r="312" spans="2:10">
      <c r="B312" s="128" t="str">
        <f>$B$51</f>
        <v>Nursing</v>
      </c>
      <c r="C312" s="137">
        <f t="shared" si="24"/>
        <v>280.00742898867117</v>
      </c>
      <c r="D312" s="137">
        <f t="shared" si="24"/>
        <v>646.03716174507917</v>
      </c>
      <c r="E312" s="137">
        <f t="shared" si="24"/>
        <v>1036.6345081875643</v>
      </c>
      <c r="F312" s="137">
        <f t="shared" si="24"/>
        <v>1285.4412324415393</v>
      </c>
      <c r="G312" s="138">
        <f t="shared" si="24"/>
        <v>0</v>
      </c>
      <c r="H312" s="139">
        <f t="shared" si="24"/>
        <v>712.21621617907215</v>
      </c>
    </row>
    <row r="313" spans="2:10">
      <c r="B313" s="131" t="str">
        <f>$B$52</f>
        <v>Totals</v>
      </c>
      <c r="C313" s="136">
        <f t="shared" si="24"/>
        <v>464.808467257301</v>
      </c>
      <c r="D313" s="136">
        <f t="shared" si="24"/>
        <v>813.6475452416812</v>
      </c>
      <c r="E313" s="136">
        <f t="shared" si="24"/>
        <v>763.57573742748866</v>
      </c>
      <c r="F313" s="136">
        <f t="shared" si="24"/>
        <v>1846.3616957512011</v>
      </c>
      <c r="G313" s="136">
        <f t="shared" si="24"/>
        <v>0</v>
      </c>
      <c r="H313" s="136">
        <f t="shared" si="24"/>
        <v>669.90383557254188</v>
      </c>
      <c r="I313" s="351"/>
    </row>
    <row r="315" spans="2:10">
      <c r="B315" s="120" t="s">
        <v>37</v>
      </c>
      <c r="C315" s="121"/>
      <c r="D315" s="121"/>
      <c r="E315" s="121"/>
      <c r="F315" s="121"/>
      <c r="G315" s="121"/>
      <c r="H315" s="122"/>
      <c r="J315" s="360"/>
    </row>
    <row r="316" spans="2:10" ht="55.5" customHeight="1" thickBot="1">
      <c r="B316" s="382" t="s">
        <v>235</v>
      </c>
      <c r="C316" s="382"/>
      <c r="D316" s="382"/>
      <c r="E316" s="382"/>
      <c r="F316" s="382"/>
      <c r="G316" s="382"/>
      <c r="H316" s="382"/>
    </row>
    <row r="317" spans="2:10" ht="14.4" thickBot="1">
      <c r="B317" s="124" t="s">
        <v>31</v>
      </c>
      <c r="C317" s="125" t="s">
        <v>25</v>
      </c>
      <c r="D317" s="125" t="s">
        <v>26</v>
      </c>
      <c r="E317" s="125" t="s">
        <v>27</v>
      </c>
      <c r="F317" s="125" t="s">
        <v>28</v>
      </c>
      <c r="G317" s="125" t="s">
        <v>29</v>
      </c>
      <c r="H317" s="126" t="s">
        <v>1</v>
      </c>
    </row>
    <row r="318" spans="2:10">
      <c r="B318" s="128" t="str">
        <f>$B$32</f>
        <v>Liberal Arts</v>
      </c>
      <c r="C318" s="129">
        <f t="shared" ref="C318:H318" si="25">IF($C$293=0,"",C293/$C$293)</f>
        <v>1</v>
      </c>
      <c r="D318" s="129">
        <f t="shared" si="25"/>
        <v>1.7801500907049477</v>
      </c>
      <c r="E318" s="129">
        <f t="shared" si="25"/>
        <v>2.2314309788316198</v>
      </c>
      <c r="F318" s="129">
        <f t="shared" si="25"/>
        <v>4.4035765434250713</v>
      </c>
      <c r="G318" s="129">
        <f t="shared" si="25"/>
        <v>0</v>
      </c>
      <c r="H318" s="129">
        <f t="shared" si="25"/>
        <v>1.2476685609704585</v>
      </c>
    </row>
    <row r="319" spans="2:10">
      <c r="B319" s="128" t="str">
        <f>$B$33</f>
        <v>Science</v>
      </c>
      <c r="C319" s="129">
        <f t="shared" ref="C319:H334" si="26">IF($C$293=0,"",C294/$C$293)</f>
        <v>1.5879694364614503</v>
      </c>
      <c r="D319" s="129">
        <f t="shared" si="26"/>
        <v>2.8441008852206338</v>
      </c>
      <c r="E319" s="129">
        <f t="shared" si="26"/>
        <v>5.5522420641097145</v>
      </c>
      <c r="F319" s="129">
        <f t="shared" si="26"/>
        <v>2.8343819746998977</v>
      </c>
      <c r="G319" s="129">
        <f t="shared" si="26"/>
        <v>0</v>
      </c>
      <c r="H319" s="129">
        <f t="shared" si="26"/>
        <v>2.4678918638173912</v>
      </c>
    </row>
    <row r="320" spans="2:10">
      <c r="B320" s="128" t="str">
        <f>$B$34</f>
        <v>Fine Arts</v>
      </c>
      <c r="C320" s="129">
        <f t="shared" si="26"/>
        <v>1.2973881000326937</v>
      </c>
      <c r="D320" s="129">
        <f t="shared" si="26"/>
        <v>2.53436962377884</v>
      </c>
      <c r="E320" s="129">
        <f t="shared" si="26"/>
        <v>9.4247133981123099</v>
      </c>
      <c r="F320" s="129">
        <f t="shared" si="26"/>
        <v>0</v>
      </c>
      <c r="G320" s="129">
        <f t="shared" si="26"/>
        <v>0</v>
      </c>
      <c r="H320" s="129">
        <f t="shared" si="26"/>
        <v>1.7576947649098364</v>
      </c>
    </row>
    <row r="321" spans="2:8">
      <c r="B321" s="128" t="str">
        <f>$B$35</f>
        <v>Teacher Education</v>
      </c>
      <c r="C321" s="129">
        <f t="shared" si="26"/>
        <v>2.1360774441440284</v>
      </c>
      <c r="D321" s="129">
        <f t="shared" si="26"/>
        <v>2.2921580271559114</v>
      </c>
      <c r="E321" s="129">
        <f t="shared" si="26"/>
        <v>3.9206219663082904</v>
      </c>
      <c r="F321" s="129">
        <f t="shared" si="26"/>
        <v>6.7156042679848378</v>
      </c>
      <c r="G321" s="129">
        <f t="shared" si="26"/>
        <v>0</v>
      </c>
      <c r="H321" s="129">
        <f t="shared" si="26"/>
        <v>3.2998418734340134</v>
      </c>
    </row>
    <row r="322" spans="2:8">
      <c r="B322" s="128" t="str">
        <f>$B$36</f>
        <v>Agriculture</v>
      </c>
      <c r="C322" s="129">
        <f t="shared" si="26"/>
        <v>0.84091315964039848</v>
      </c>
      <c r="D322" s="129">
        <f t="shared" si="26"/>
        <v>0.94523280172765223</v>
      </c>
      <c r="E322" s="129">
        <f t="shared" si="26"/>
        <v>2.3334587485693392</v>
      </c>
      <c r="F322" s="129">
        <f t="shared" si="26"/>
        <v>0</v>
      </c>
      <c r="G322" s="129">
        <f t="shared" si="26"/>
        <v>0</v>
      </c>
      <c r="H322" s="129">
        <f t="shared" si="26"/>
        <v>1.3757213062141935</v>
      </c>
    </row>
    <row r="323" spans="2:8">
      <c r="B323" s="128" t="str">
        <f>$B$37</f>
        <v>Engineering</v>
      </c>
      <c r="C323" s="129">
        <f t="shared" si="26"/>
        <v>1.9655295866494533</v>
      </c>
      <c r="D323" s="129">
        <f t="shared" si="26"/>
        <v>2.7019788200127093</v>
      </c>
      <c r="E323" s="129">
        <f t="shared" si="26"/>
        <v>1.317648042750607</v>
      </c>
      <c r="F323" s="129">
        <f t="shared" si="26"/>
        <v>3.9380100319071678</v>
      </c>
      <c r="G323" s="129">
        <f t="shared" si="26"/>
        <v>0</v>
      </c>
      <c r="H323" s="129">
        <f t="shared" si="26"/>
        <v>2.0608014042511962</v>
      </c>
    </row>
    <row r="324" spans="2:8">
      <c r="B324" s="128" t="str">
        <f>$B$38</f>
        <v>Home Economics</v>
      </c>
      <c r="C324" s="129">
        <f t="shared" si="26"/>
        <v>0</v>
      </c>
      <c r="D324" s="129">
        <f t="shared" si="26"/>
        <v>0</v>
      </c>
      <c r="E324" s="129">
        <f t="shared" si="26"/>
        <v>0</v>
      </c>
      <c r="F324" s="129">
        <f t="shared" si="26"/>
        <v>0</v>
      </c>
      <c r="G324" s="129">
        <f t="shared" si="26"/>
        <v>0</v>
      </c>
      <c r="H324" s="129">
        <f t="shared" si="26"/>
        <v>0</v>
      </c>
    </row>
    <row r="325" spans="2:8">
      <c r="B325" s="128" t="str">
        <f>$B$39</f>
        <v>Law</v>
      </c>
      <c r="C325" s="129">
        <f t="shared" si="26"/>
        <v>0</v>
      </c>
      <c r="D325" s="129">
        <f t="shared" si="26"/>
        <v>0</v>
      </c>
      <c r="E325" s="129">
        <f t="shared" si="26"/>
        <v>0</v>
      </c>
      <c r="F325" s="129">
        <f t="shared" si="26"/>
        <v>0</v>
      </c>
      <c r="G325" s="129">
        <f t="shared" si="26"/>
        <v>0</v>
      </c>
      <c r="H325" s="129">
        <f t="shared" si="26"/>
        <v>0</v>
      </c>
    </row>
    <row r="326" spans="2:8">
      <c r="B326" s="128" t="str">
        <f>$B$40</f>
        <v>Social Service</v>
      </c>
      <c r="C326" s="129">
        <f t="shared" si="26"/>
        <v>1.2162657336430229</v>
      </c>
      <c r="D326" s="129">
        <f t="shared" si="26"/>
        <v>1.4516063957741299</v>
      </c>
      <c r="E326" s="129">
        <f t="shared" si="26"/>
        <v>0</v>
      </c>
      <c r="F326" s="129">
        <f t="shared" si="26"/>
        <v>0</v>
      </c>
      <c r="G326" s="129">
        <f t="shared" si="26"/>
        <v>0</v>
      </c>
      <c r="H326" s="129">
        <f t="shared" si="26"/>
        <v>1.3398195812618541</v>
      </c>
    </row>
    <row r="327" spans="2:8">
      <c r="B327" s="128" t="str">
        <f>$B$41</f>
        <v>Library Science</v>
      </c>
      <c r="C327" s="129">
        <f t="shared" si="26"/>
        <v>0</v>
      </c>
      <c r="D327" s="129">
        <f t="shared" si="26"/>
        <v>0</v>
      </c>
      <c r="E327" s="129">
        <f t="shared" si="26"/>
        <v>0</v>
      </c>
      <c r="F327" s="129">
        <f t="shared" si="26"/>
        <v>0</v>
      </c>
      <c r="G327" s="129">
        <f t="shared" si="26"/>
        <v>0</v>
      </c>
      <c r="H327" s="129">
        <f t="shared" si="26"/>
        <v>0</v>
      </c>
    </row>
    <row r="328" spans="2:8">
      <c r="B328" s="128" t="str">
        <f>$B$42</f>
        <v>Veterinary Science</v>
      </c>
      <c r="C328" s="129">
        <f t="shared" si="26"/>
        <v>0</v>
      </c>
      <c r="D328" s="129">
        <f t="shared" si="26"/>
        <v>0</v>
      </c>
      <c r="E328" s="129">
        <f t="shared" si="26"/>
        <v>0</v>
      </c>
      <c r="F328" s="129">
        <f t="shared" si="26"/>
        <v>0</v>
      </c>
      <c r="G328" s="129">
        <f t="shared" si="26"/>
        <v>0</v>
      </c>
      <c r="H328" s="129">
        <f t="shared" si="26"/>
        <v>0</v>
      </c>
    </row>
    <row r="329" spans="2:8">
      <c r="B329" s="128" t="str">
        <f>$B$43</f>
        <v>Vocational Training</v>
      </c>
      <c r="C329" s="129">
        <f t="shared" si="26"/>
        <v>0</v>
      </c>
      <c r="D329" s="129">
        <f t="shared" si="26"/>
        <v>0</v>
      </c>
      <c r="E329" s="129">
        <f t="shared" si="26"/>
        <v>0</v>
      </c>
      <c r="F329" s="129">
        <f t="shared" si="26"/>
        <v>0</v>
      </c>
      <c r="G329" s="129">
        <f t="shared" si="26"/>
        <v>0</v>
      </c>
      <c r="H329" s="129">
        <f t="shared" si="26"/>
        <v>0</v>
      </c>
    </row>
    <row r="330" spans="2:8">
      <c r="B330" s="128" t="str">
        <f>$B$44</f>
        <v>Physical Training</v>
      </c>
      <c r="C330" s="129">
        <f t="shared" si="26"/>
        <v>0</v>
      </c>
      <c r="D330" s="129">
        <f t="shared" si="26"/>
        <v>0</v>
      </c>
      <c r="E330" s="129">
        <f t="shared" si="26"/>
        <v>0</v>
      </c>
      <c r="F330" s="129">
        <f t="shared" si="26"/>
        <v>0</v>
      </c>
      <c r="G330" s="129">
        <f t="shared" si="26"/>
        <v>0</v>
      </c>
      <c r="H330" s="129">
        <f t="shared" si="26"/>
        <v>0</v>
      </c>
    </row>
    <row r="331" spans="2:8">
      <c r="B331" s="128" t="str">
        <f>$B$45</f>
        <v>Health Services</v>
      </c>
      <c r="C331" s="129">
        <f t="shared" si="26"/>
        <v>0.82636656095457273</v>
      </c>
      <c r="D331" s="129">
        <f t="shared" si="26"/>
        <v>1.3929613768040003</v>
      </c>
      <c r="E331" s="129">
        <f t="shared" si="26"/>
        <v>1.5281831104822925</v>
      </c>
      <c r="F331" s="129">
        <f t="shared" si="26"/>
        <v>4.9290836246675047</v>
      </c>
      <c r="G331" s="129">
        <f t="shared" si="26"/>
        <v>0</v>
      </c>
      <c r="H331" s="129">
        <f t="shared" si="26"/>
        <v>1.60620462301586</v>
      </c>
    </row>
    <row r="332" spans="2:8">
      <c r="B332" s="128" t="str">
        <f>$B$46</f>
        <v>Pharmacy</v>
      </c>
      <c r="C332" s="129">
        <f t="shared" si="26"/>
        <v>0</v>
      </c>
      <c r="D332" s="129">
        <f t="shared" si="26"/>
        <v>0</v>
      </c>
      <c r="E332" s="129">
        <f t="shared" si="26"/>
        <v>0</v>
      </c>
      <c r="F332" s="129">
        <f t="shared" si="26"/>
        <v>0</v>
      </c>
      <c r="G332" s="129">
        <f t="shared" si="26"/>
        <v>0</v>
      </c>
      <c r="H332" s="129">
        <f t="shared" si="26"/>
        <v>0</v>
      </c>
    </row>
    <row r="333" spans="2:8">
      <c r="B333" s="128" t="str">
        <f>$B$47</f>
        <v>Business Administration</v>
      </c>
      <c r="C333" s="129">
        <f t="shared" si="26"/>
        <v>1.7502907904124581</v>
      </c>
      <c r="D333" s="129">
        <f t="shared" si="26"/>
        <v>2.1804429029731436</v>
      </c>
      <c r="E333" s="129">
        <f t="shared" si="26"/>
        <v>1.2300814806283309</v>
      </c>
      <c r="F333" s="129">
        <f t="shared" si="26"/>
        <v>0</v>
      </c>
      <c r="G333" s="129">
        <f t="shared" si="26"/>
        <v>0</v>
      </c>
      <c r="H333" s="129">
        <f t="shared" si="26"/>
        <v>1.6618913108081637</v>
      </c>
    </row>
    <row r="334" spans="2:8">
      <c r="B334" s="128" t="str">
        <f>$B$48</f>
        <v>Optometry</v>
      </c>
      <c r="C334" s="129">
        <f t="shared" si="26"/>
        <v>0</v>
      </c>
      <c r="D334" s="129">
        <f t="shared" si="26"/>
        <v>0</v>
      </c>
      <c r="E334" s="129">
        <f t="shared" si="26"/>
        <v>0</v>
      </c>
      <c r="F334" s="129">
        <f t="shared" si="26"/>
        <v>0</v>
      </c>
      <c r="G334" s="129">
        <f t="shared" si="26"/>
        <v>0</v>
      </c>
      <c r="H334" s="129">
        <f t="shared" si="26"/>
        <v>0</v>
      </c>
    </row>
    <row r="335" spans="2:8">
      <c r="B335" s="128" t="str">
        <f>$B$49</f>
        <v>Teacher Ed-Practice Teaching</v>
      </c>
      <c r="C335" s="129">
        <f t="shared" ref="C335:H338" si="27">IF($C$293=0,"",C310/$C$293)</f>
        <v>0</v>
      </c>
      <c r="D335" s="129">
        <f t="shared" si="27"/>
        <v>0.72643645389624922</v>
      </c>
      <c r="E335" s="129">
        <f t="shared" si="27"/>
        <v>0</v>
      </c>
      <c r="F335" s="129">
        <f t="shared" si="27"/>
        <v>0</v>
      </c>
      <c r="G335" s="129">
        <f t="shared" si="27"/>
        <v>0</v>
      </c>
      <c r="H335" s="129">
        <f t="shared" si="27"/>
        <v>0.72643645389624922</v>
      </c>
    </row>
    <row r="336" spans="2:8">
      <c r="B336" s="128" t="str">
        <f>$B$50</f>
        <v>Technology</v>
      </c>
      <c r="C336" s="129">
        <f t="shared" si="27"/>
        <v>0.90473936247812903</v>
      </c>
      <c r="D336" s="129">
        <f t="shared" si="27"/>
        <v>2.1869982213453314</v>
      </c>
      <c r="E336" s="129">
        <f t="shared" si="27"/>
        <v>0.7489877228598697</v>
      </c>
      <c r="F336" s="129">
        <f t="shared" si="27"/>
        <v>0.50612945518368668</v>
      </c>
      <c r="G336" s="129">
        <f t="shared" si="27"/>
        <v>0</v>
      </c>
      <c r="H336" s="129">
        <f t="shared" si="27"/>
        <v>1.4240515192228544</v>
      </c>
    </row>
    <row r="337" spans="2:10">
      <c r="B337" s="128" t="str">
        <f>$B$51</f>
        <v>Nursing</v>
      </c>
      <c r="C337" s="129">
        <f t="shared" si="27"/>
        <v>0.74917551948739536</v>
      </c>
      <c r="D337" s="129">
        <f t="shared" si="27"/>
        <v>1.72850851852975</v>
      </c>
      <c r="E337" s="129">
        <f t="shared" si="27"/>
        <v>2.7735735405127429</v>
      </c>
      <c r="F337" s="129">
        <f t="shared" si="27"/>
        <v>3.4392698313867625</v>
      </c>
      <c r="G337" s="129">
        <f t="shared" si="27"/>
        <v>0</v>
      </c>
      <c r="H337" s="129">
        <f t="shared" si="27"/>
        <v>1.9055742759056988</v>
      </c>
    </row>
    <row r="338" spans="2:10">
      <c r="B338" s="131" t="str">
        <f>$B$52</f>
        <v>Totals</v>
      </c>
      <c r="C338" s="129">
        <f t="shared" si="27"/>
        <v>1.2436210216898111</v>
      </c>
      <c r="D338" s="129">
        <f t="shared" si="27"/>
        <v>2.176959463496031</v>
      </c>
      <c r="E338" s="129">
        <f t="shared" si="27"/>
        <v>2.0429895443179635</v>
      </c>
      <c r="F338" s="129">
        <f t="shared" si="27"/>
        <v>4.9400438680217986</v>
      </c>
      <c r="G338" s="129">
        <f t="shared" si="27"/>
        <v>0</v>
      </c>
      <c r="H338" s="129">
        <f t="shared" si="27"/>
        <v>1.7923651377191252</v>
      </c>
      <c r="I338" s="351"/>
    </row>
    <row r="340" spans="2:10">
      <c r="B340" s="120" t="s">
        <v>236</v>
      </c>
      <c r="C340" s="121"/>
      <c r="D340" s="121"/>
      <c r="E340" s="121"/>
      <c r="F340" s="121"/>
      <c r="G340" s="121"/>
      <c r="H340" s="122"/>
      <c r="J340" s="360"/>
    </row>
    <row r="341" spans="2:10" ht="55.5" customHeight="1" thickBot="1">
      <c r="B341" s="382" t="s">
        <v>237</v>
      </c>
      <c r="C341" s="382"/>
      <c r="D341" s="382"/>
      <c r="E341" s="382"/>
      <c r="F341" s="382"/>
      <c r="G341" s="382"/>
      <c r="H341" s="382"/>
    </row>
    <row r="342" spans="2:10" ht="14.4" thickBot="1">
      <c r="B342" s="124" t="s">
        <v>31</v>
      </c>
      <c r="C342" s="125" t="s">
        <v>25</v>
      </c>
      <c r="D342" s="125" t="s">
        <v>26</v>
      </c>
      <c r="E342" s="125" t="s">
        <v>27</v>
      </c>
      <c r="F342" s="125" t="s">
        <v>28</v>
      </c>
      <c r="G342" s="125" t="s">
        <v>29</v>
      </c>
      <c r="H342" s="126" t="s">
        <v>1</v>
      </c>
    </row>
    <row r="343" spans="2:10">
      <c r="B343" s="128" t="str">
        <f>$B$32</f>
        <v>Liberal Arts</v>
      </c>
      <c r="C343" s="136">
        <f t="shared" ref="C343:D358" si="28">C293*30</f>
        <v>11212.623278731502</v>
      </c>
      <c r="D343" s="136">
        <f t="shared" si="28"/>
        <v>19960.152346674291</v>
      </c>
      <c r="E343" s="136">
        <f>E293*24</f>
        <v>20016.155950504031</v>
      </c>
      <c r="F343" s="136">
        <f>F293*18</f>
        <v>29625.386916290372</v>
      </c>
      <c r="G343" s="136">
        <f>G293*24</f>
        <v>0</v>
      </c>
      <c r="H343" s="136">
        <f>IF((C32/30+D32/30+E32/24+F32/18+G32/24)=0,0,H268/(C32/30+D32/30+E32/24+F32/18+G32/24))</f>
        <v>13762.58141757366</v>
      </c>
    </row>
    <row r="344" spans="2:10">
      <c r="B344" s="128" t="str">
        <f>$B$33</f>
        <v>Science</v>
      </c>
      <c r="C344" s="139">
        <f t="shared" si="28"/>
        <v>17805.303069181802</v>
      </c>
      <c r="D344" s="139">
        <f t="shared" si="28"/>
        <v>31889.831792685749</v>
      </c>
      <c r="E344" s="139">
        <f>E294*24</f>
        <v>49804.158893751053</v>
      </c>
      <c r="F344" s="139">
        <f>F294*18</f>
        <v>19068.51438620222</v>
      </c>
      <c r="G344" s="139">
        <f>G294*24</f>
        <v>0</v>
      </c>
      <c r="H344" s="139">
        <f t="shared" ref="H344:H363" si="29">IF((C33/30+D33/30+E33/24+F33/18+G33/24)=0,0,H269/(C33/30+D33/30+E33/24+F33/18+G33/24))</f>
        <v>26680.778073265126</v>
      </c>
    </row>
    <row r="345" spans="2:10">
      <c r="B345" s="128" t="str">
        <f>$B$34</f>
        <v>Fine Arts</v>
      </c>
      <c r="C345" s="139">
        <f t="shared" si="28"/>
        <v>14547.124011975815</v>
      </c>
      <c r="D345" s="139">
        <f t="shared" si="28"/>
        <v>28416.93184049262</v>
      </c>
      <c r="E345" s="139">
        <f t="shared" ref="E345:E363" si="30">E295*24</f>
        <v>84540.608674437404</v>
      </c>
      <c r="F345" s="139">
        <f t="shared" ref="F345:F363" si="31">F295*18</f>
        <v>0</v>
      </c>
      <c r="G345" s="139">
        <f t="shared" ref="G345:G363" si="32">G295*24</f>
        <v>0</v>
      </c>
      <c r="H345" s="139">
        <f t="shared" si="29"/>
        <v>19644.565036641361</v>
      </c>
    </row>
    <row r="346" spans="2:10">
      <c r="B346" s="128" t="str">
        <f>$B$35</f>
        <v>Teacher Education</v>
      </c>
      <c r="C346" s="139">
        <f t="shared" si="28"/>
        <v>23951.031675382623</v>
      </c>
      <c r="D346" s="139">
        <f t="shared" si="28"/>
        <v>25701.104453819647</v>
      </c>
      <c r="E346" s="139">
        <f t="shared" si="30"/>
        <v>35168.365701227529</v>
      </c>
      <c r="F346" s="139">
        <f t="shared" si="31"/>
        <v>45179.724447573251</v>
      </c>
      <c r="G346" s="139">
        <f t="shared" si="32"/>
        <v>0</v>
      </c>
      <c r="H346" s="139">
        <f t="shared" si="29"/>
        <v>32033.581332424837</v>
      </c>
    </row>
    <row r="347" spans="2:10">
      <c r="B347" s="128" t="str">
        <f>$B$36</f>
        <v>Agriculture</v>
      </c>
      <c r="C347" s="139">
        <f t="shared" si="28"/>
        <v>9428.8424691755918</v>
      </c>
      <c r="D347" s="139">
        <f t="shared" si="28"/>
        <v>10598.53931647207</v>
      </c>
      <c r="E347" s="139">
        <f t="shared" si="30"/>
        <v>20931.355107334599</v>
      </c>
      <c r="F347" s="139">
        <f t="shared" si="31"/>
        <v>0</v>
      </c>
      <c r="G347" s="139">
        <f t="shared" si="32"/>
        <v>0</v>
      </c>
      <c r="H347" s="139">
        <f t="shared" si="29"/>
        <v>14310.499968185602</v>
      </c>
    </row>
    <row r="348" spans="2:10">
      <c r="B348" s="128" t="str">
        <f>$B$37</f>
        <v>Engineering</v>
      </c>
      <c r="C348" s="139">
        <f t="shared" si="28"/>
        <v>22038.742798301166</v>
      </c>
      <c r="D348" s="139">
        <f t="shared" si="28"/>
        <v>30296.270615913978</v>
      </c>
      <c r="E348" s="139">
        <f t="shared" si="30"/>
        <v>11819.432893856367</v>
      </c>
      <c r="F348" s="139">
        <f t="shared" si="31"/>
        <v>26493.253773384295</v>
      </c>
      <c r="G348" s="139">
        <f t="shared" si="32"/>
        <v>0</v>
      </c>
      <c r="H348" s="139">
        <f t="shared" si="29"/>
        <v>20997.827372251515</v>
      </c>
    </row>
    <row r="349" spans="2:10">
      <c r="B349" s="128" t="str">
        <f>$B$38</f>
        <v>Home Economics</v>
      </c>
      <c r="C349" s="139">
        <f t="shared" si="28"/>
        <v>0</v>
      </c>
      <c r="D349" s="139">
        <f t="shared" si="28"/>
        <v>0</v>
      </c>
      <c r="E349" s="139">
        <f t="shared" si="30"/>
        <v>0</v>
      </c>
      <c r="F349" s="139">
        <f t="shared" si="31"/>
        <v>0</v>
      </c>
      <c r="G349" s="139">
        <f t="shared" si="32"/>
        <v>0</v>
      </c>
      <c r="H349" s="139">
        <f t="shared" si="29"/>
        <v>0</v>
      </c>
    </row>
    <row r="350" spans="2:10">
      <c r="B350" s="128" t="str">
        <f>$B$39</f>
        <v>Law</v>
      </c>
      <c r="C350" s="139">
        <f t="shared" si="28"/>
        <v>0</v>
      </c>
      <c r="D350" s="139">
        <f t="shared" si="28"/>
        <v>0</v>
      </c>
      <c r="E350" s="139">
        <f t="shared" si="30"/>
        <v>0</v>
      </c>
      <c r="F350" s="139">
        <f t="shared" si="31"/>
        <v>0</v>
      </c>
      <c r="G350" s="139">
        <f t="shared" si="32"/>
        <v>0</v>
      </c>
      <c r="H350" s="139">
        <f t="shared" si="29"/>
        <v>0</v>
      </c>
    </row>
    <row r="351" spans="2:10">
      <c r="B351" s="128" t="str">
        <f>$B$40</f>
        <v>Social Service</v>
      </c>
      <c r="C351" s="139">
        <f t="shared" si="28"/>
        <v>13637.529478169206</v>
      </c>
      <c r="D351" s="139">
        <f t="shared" si="28"/>
        <v>16276.31566481254</v>
      </c>
      <c r="E351" s="139">
        <f t="shared" si="30"/>
        <v>0</v>
      </c>
      <c r="F351" s="139">
        <f t="shared" si="31"/>
        <v>0</v>
      </c>
      <c r="G351" s="139">
        <f t="shared" si="32"/>
        <v>0</v>
      </c>
      <c r="H351" s="139">
        <f t="shared" si="29"/>
        <v>15022.892226156957</v>
      </c>
    </row>
    <row r="352" spans="2:10">
      <c r="B352" s="128" t="str">
        <f>$B$41</f>
        <v>Library Science</v>
      </c>
      <c r="C352" s="139">
        <f t="shared" si="28"/>
        <v>0</v>
      </c>
      <c r="D352" s="139">
        <f t="shared" si="28"/>
        <v>0</v>
      </c>
      <c r="E352" s="139">
        <f t="shared" si="30"/>
        <v>0</v>
      </c>
      <c r="F352" s="139">
        <f t="shared" si="31"/>
        <v>0</v>
      </c>
      <c r="G352" s="139">
        <f t="shared" si="32"/>
        <v>0</v>
      </c>
      <c r="H352" s="139">
        <f t="shared" si="29"/>
        <v>0</v>
      </c>
    </row>
    <row r="353" spans="2:9">
      <c r="B353" s="128" t="str">
        <f>$B$42</f>
        <v>Veterinary Science</v>
      </c>
      <c r="C353" s="139">
        <f t="shared" si="28"/>
        <v>0</v>
      </c>
      <c r="D353" s="139">
        <f t="shared" si="28"/>
        <v>0</v>
      </c>
      <c r="E353" s="139">
        <f t="shared" si="30"/>
        <v>0</v>
      </c>
      <c r="F353" s="139">
        <f t="shared" si="31"/>
        <v>0</v>
      </c>
      <c r="G353" s="139">
        <f t="shared" si="32"/>
        <v>0</v>
      </c>
      <c r="H353" s="139">
        <f t="shared" si="29"/>
        <v>0</v>
      </c>
    </row>
    <row r="354" spans="2:9">
      <c r="B354" s="128" t="str">
        <f>$B$43</f>
        <v>Vocational Training</v>
      </c>
      <c r="C354" s="139">
        <f t="shared" si="28"/>
        <v>0</v>
      </c>
      <c r="D354" s="139">
        <f t="shared" si="28"/>
        <v>0</v>
      </c>
      <c r="E354" s="139">
        <f t="shared" si="30"/>
        <v>0</v>
      </c>
      <c r="F354" s="139">
        <f t="shared" si="31"/>
        <v>0</v>
      </c>
      <c r="G354" s="139">
        <f t="shared" si="32"/>
        <v>0</v>
      </c>
      <c r="H354" s="139">
        <f t="shared" si="29"/>
        <v>0</v>
      </c>
    </row>
    <row r="355" spans="2:9">
      <c r="B355" s="128" t="str">
        <f>$B$44</f>
        <v>Physical Training</v>
      </c>
      <c r="C355" s="139">
        <f t="shared" si="28"/>
        <v>0</v>
      </c>
      <c r="D355" s="139">
        <f t="shared" si="28"/>
        <v>0</v>
      </c>
      <c r="E355" s="139">
        <f t="shared" si="30"/>
        <v>0</v>
      </c>
      <c r="F355" s="139">
        <f t="shared" si="31"/>
        <v>0</v>
      </c>
      <c r="G355" s="139">
        <f t="shared" si="32"/>
        <v>0</v>
      </c>
      <c r="H355" s="139">
        <f t="shared" si="29"/>
        <v>0</v>
      </c>
    </row>
    <row r="356" spans="2:9">
      <c r="B356" s="128" t="str">
        <f>$B$45</f>
        <v>Health Services</v>
      </c>
      <c r="C356" s="139">
        <f t="shared" si="28"/>
        <v>9265.7369381245371</v>
      </c>
      <c r="D356" s="139">
        <f t="shared" si="28"/>
        <v>15618.751159926416</v>
      </c>
      <c r="E356" s="139">
        <f t="shared" si="30"/>
        <v>13707.953215006452</v>
      </c>
      <c r="F356" s="139">
        <f t="shared" si="31"/>
        <v>33160.774675656663</v>
      </c>
      <c r="G356" s="139">
        <f t="shared" si="32"/>
        <v>0</v>
      </c>
      <c r="H356" s="139">
        <f t="shared" si="29"/>
        <v>15772.451969998398</v>
      </c>
    </row>
    <row r="357" spans="2:9">
      <c r="B357" s="128" t="str">
        <f>$B$46</f>
        <v>Pharmacy</v>
      </c>
      <c r="C357" s="139">
        <f t="shared" si="28"/>
        <v>0</v>
      </c>
      <c r="D357" s="139">
        <f t="shared" si="28"/>
        <v>0</v>
      </c>
      <c r="E357" s="139">
        <f t="shared" si="30"/>
        <v>0</v>
      </c>
      <c r="F357" s="139">
        <f t="shared" si="31"/>
        <v>0</v>
      </c>
      <c r="G357" s="139">
        <f t="shared" si="32"/>
        <v>0</v>
      </c>
      <c r="H357" s="139">
        <f t="shared" si="29"/>
        <v>0</v>
      </c>
    </row>
    <row r="358" spans="2:9">
      <c r="B358" s="128" t="str">
        <f>$B$47</f>
        <v>Business Administration</v>
      </c>
      <c r="C358" s="139">
        <f t="shared" si="28"/>
        <v>19625.351261128086</v>
      </c>
      <c r="D358" s="139">
        <f t="shared" si="28"/>
        <v>24448.484851821562</v>
      </c>
      <c r="E358" s="139">
        <f t="shared" si="30"/>
        <v>11033.952195543789</v>
      </c>
      <c r="F358" s="139">
        <f t="shared" si="31"/>
        <v>0</v>
      </c>
      <c r="G358" s="139">
        <f t="shared" si="32"/>
        <v>0</v>
      </c>
      <c r="H358" s="139">
        <f t="shared" si="29"/>
        <v>16574.015690536911</v>
      </c>
    </row>
    <row r="359" spans="2:9">
      <c r="B359" s="128" t="str">
        <f>$B$48</f>
        <v>Optometry</v>
      </c>
      <c r="C359" s="139">
        <f t="shared" ref="C359:D363" si="33">C309*30</f>
        <v>0</v>
      </c>
      <c r="D359" s="139">
        <f t="shared" si="33"/>
        <v>0</v>
      </c>
      <c r="E359" s="139">
        <f t="shared" si="30"/>
        <v>0</v>
      </c>
      <c r="F359" s="139">
        <f t="shared" si="31"/>
        <v>0</v>
      </c>
      <c r="G359" s="139">
        <f t="shared" si="32"/>
        <v>0</v>
      </c>
      <c r="H359" s="139">
        <f t="shared" si="29"/>
        <v>0</v>
      </c>
    </row>
    <row r="360" spans="2:9">
      <c r="B360" s="128" t="str">
        <f>$B$49</f>
        <v>Teacher Ed-Practice Teaching</v>
      </c>
      <c r="C360" s="139">
        <f t="shared" si="33"/>
        <v>0</v>
      </c>
      <c r="D360" s="139">
        <f t="shared" si="33"/>
        <v>8145.2582934762468</v>
      </c>
      <c r="E360" s="139">
        <f t="shared" si="30"/>
        <v>0</v>
      </c>
      <c r="F360" s="139">
        <f t="shared" si="31"/>
        <v>0</v>
      </c>
      <c r="G360" s="139">
        <f t="shared" si="32"/>
        <v>0</v>
      </c>
      <c r="H360" s="139">
        <f t="shared" si="29"/>
        <v>8145.2582934762468</v>
      </c>
    </row>
    <row r="361" spans="2:9">
      <c r="B361" s="128" t="str">
        <f>$B$50</f>
        <v>Technology</v>
      </c>
      <c r="C361" s="139">
        <f t="shared" si="33"/>
        <v>10144.501636906967</v>
      </c>
      <c r="D361" s="139">
        <f t="shared" si="33"/>
        <v>24521.987167201049</v>
      </c>
      <c r="E361" s="139">
        <f t="shared" si="30"/>
        <v>6718.4937414581382</v>
      </c>
      <c r="F361" s="139">
        <f t="shared" si="31"/>
        <v>3405.0233467465787</v>
      </c>
      <c r="G361" s="139">
        <f t="shared" si="32"/>
        <v>0</v>
      </c>
      <c r="H361" s="139">
        <f t="shared" si="29"/>
        <v>14863.215465197884</v>
      </c>
    </row>
    <row r="362" spans="2:9">
      <c r="B362" s="128" t="str">
        <f>$B$51</f>
        <v>Nursing</v>
      </c>
      <c r="C362" s="139">
        <f t="shared" si="33"/>
        <v>8400.2228696601342</v>
      </c>
      <c r="D362" s="139">
        <f t="shared" si="33"/>
        <v>19381.114852352373</v>
      </c>
      <c r="E362" s="139">
        <f t="shared" si="30"/>
        <v>24879.228196501543</v>
      </c>
      <c r="F362" s="139">
        <f t="shared" si="31"/>
        <v>23137.942183947707</v>
      </c>
      <c r="G362" s="139">
        <f t="shared" si="32"/>
        <v>0</v>
      </c>
      <c r="H362" s="139">
        <f t="shared" si="29"/>
        <v>20362.864528987684</v>
      </c>
    </row>
    <row r="363" spans="2:9">
      <c r="B363" s="131" t="str">
        <f>$B$52</f>
        <v>Totals</v>
      </c>
      <c r="C363" s="136">
        <f t="shared" si="33"/>
        <v>13944.254017719029</v>
      </c>
      <c r="D363" s="136">
        <f t="shared" si="33"/>
        <v>24409.426357250435</v>
      </c>
      <c r="E363" s="136">
        <f t="shared" si="30"/>
        <v>18325.817698259729</v>
      </c>
      <c r="F363" s="136">
        <f t="shared" si="31"/>
        <v>33234.510523521618</v>
      </c>
      <c r="G363" s="136">
        <f t="shared" si="32"/>
        <v>0</v>
      </c>
      <c r="H363" s="136">
        <f t="shared" si="29"/>
        <v>18992.142810054</v>
      </c>
      <c r="I363" s="351"/>
    </row>
  </sheetData>
  <mergeCells count="45">
    <mergeCell ref="B316:H316"/>
    <mergeCell ref="B341:H341"/>
    <mergeCell ref="B215:G215"/>
    <mergeCell ref="B216:H216"/>
    <mergeCell ref="B241:G241"/>
    <mergeCell ref="B264:H264"/>
    <mergeCell ref="B266:H266"/>
    <mergeCell ref="B291:H291"/>
    <mergeCell ref="I140:I141"/>
    <mergeCell ref="B165:G165"/>
    <mergeCell ref="B166:G166"/>
    <mergeCell ref="B190:G190"/>
    <mergeCell ref="B191:H191"/>
    <mergeCell ref="B89:G89"/>
    <mergeCell ref="B113:H113"/>
    <mergeCell ref="B114:G114"/>
    <mergeCell ref="B139:G139"/>
    <mergeCell ref="B140:F141"/>
    <mergeCell ref="B58:G58"/>
    <mergeCell ref="D83:F83"/>
    <mergeCell ref="B84:C84"/>
    <mergeCell ref="D84:F84"/>
    <mergeCell ref="B87:G87"/>
    <mergeCell ref="D27:F27"/>
    <mergeCell ref="B28:C28"/>
    <mergeCell ref="D28:F28"/>
    <mergeCell ref="D54:F54"/>
    <mergeCell ref="B55:C55"/>
    <mergeCell ref="D55:F55"/>
    <mergeCell ref="B16:E16"/>
    <mergeCell ref="B17:E17"/>
    <mergeCell ref="B18:E18"/>
    <mergeCell ref="D20:F20"/>
    <mergeCell ref="B21:C21"/>
    <mergeCell ref="D21:F21"/>
    <mergeCell ref="B11:H11"/>
    <mergeCell ref="B12:E12"/>
    <mergeCell ref="B13:E13"/>
    <mergeCell ref="B14:E14"/>
    <mergeCell ref="B15:E15"/>
    <mergeCell ref="B1:H1"/>
    <mergeCell ref="B2:H2"/>
    <mergeCell ref="B8:H8"/>
    <mergeCell ref="B9:G9"/>
    <mergeCell ref="B10:G10"/>
  </mergeCells>
  <conditionalFormatting sqref="C61:G80">
    <cfRule type="expression" dxfId="189" priority="6" stopIfTrue="1">
      <formula>C32=0</formula>
    </cfRule>
  </conditionalFormatting>
  <conditionalFormatting sqref="C91:G110">
    <cfRule type="expression" dxfId="188" priority="5" stopIfTrue="1">
      <formula>C32=0</formula>
    </cfRule>
  </conditionalFormatting>
  <conditionalFormatting sqref="C143:H162">
    <cfRule type="expression" dxfId="187" priority="3" stopIfTrue="1">
      <formula>C32=0</formula>
    </cfRule>
  </conditionalFormatting>
  <conditionalFormatting sqref="H143:H162">
    <cfRule type="expression" dxfId="186" priority="4" stopIfTrue="1">
      <formula>OR(AND(#REF!&gt;0,H143&gt;0,H61=0),AND(#REF!&gt;0,H143&gt;0,H32=0))</formula>
    </cfRule>
  </conditionalFormatting>
  <conditionalFormatting sqref="H143:H162">
    <cfRule type="expression" dxfId="185" priority="2" stopIfTrue="1">
      <formula>OR(AND(#REF!&gt;0,H143&gt;0,H61=0),AND(#REF!&gt;0,H143&gt;0,H32=0))</formula>
    </cfRule>
  </conditionalFormatting>
  <conditionalFormatting sqref="H143:H162">
    <cfRule type="expression" dxfId="184" priority="1"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2">
    <tabColor rgb="FFFFC000"/>
    <pageSetUpPr fitToPage="1"/>
  </sheetPr>
  <dimension ref="B1:W363"/>
  <sheetViews>
    <sheetView showGridLines="0" showZeros="0" zoomScale="70" zoomScaleNormal="70" workbookViewId="0"/>
  </sheetViews>
  <sheetFormatPr defaultColWidth="9.109375" defaultRowHeight="13.8"/>
  <cols>
    <col min="1" max="1" width="1.88671875" style="107" customWidth="1"/>
    <col min="2" max="2" width="30.5546875" style="107" customWidth="1"/>
    <col min="3"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5.88671875" style="107" bestFit="1" customWidth="1"/>
    <col min="11" max="16384" width="9.109375" style="107"/>
  </cols>
  <sheetData>
    <row r="1" spans="2:8">
      <c r="B1" s="392" t="str">
        <f>'Relative Weights'!A1</f>
        <v>THECB Texas Public University Expenditure Study Fiscal Year 2022</v>
      </c>
      <c r="C1" s="392"/>
      <c r="D1" s="392"/>
      <c r="E1" s="392"/>
      <c r="F1" s="392"/>
      <c r="G1" s="392"/>
      <c r="H1" s="392"/>
    </row>
    <row r="2" spans="2:8">
      <c r="B2" s="393" t="str">
        <f>'Relative Weights'!A2</f>
        <v>Institution Survey for the Year Ended August 31, 2022</v>
      </c>
      <c r="C2" s="393"/>
      <c r="D2" s="393"/>
      <c r="E2" s="393"/>
      <c r="F2" s="393"/>
      <c r="G2" s="393"/>
      <c r="H2" s="393"/>
    </row>
    <row r="3" spans="2:8">
      <c r="B3" s="119" t="s">
        <v>106</v>
      </c>
      <c r="C3" s="119"/>
      <c r="D3" s="119"/>
      <c r="E3" s="119"/>
      <c r="F3" s="119"/>
      <c r="G3" s="119"/>
      <c r="H3" s="119"/>
    </row>
    <row r="4" spans="2:8">
      <c r="B4" s="294" t="s">
        <v>144</v>
      </c>
      <c r="C4" s="119"/>
      <c r="D4" s="119"/>
      <c r="E4" s="119"/>
      <c r="F4" s="119"/>
      <c r="G4" s="119"/>
      <c r="H4" s="119"/>
    </row>
    <row r="5" spans="2:8">
      <c r="B5" s="119"/>
      <c r="C5" s="119"/>
      <c r="D5" s="119"/>
      <c r="E5" s="119"/>
      <c r="F5" s="119"/>
      <c r="G5" s="119"/>
      <c r="H5" s="246"/>
    </row>
    <row r="6" spans="2:8">
      <c r="B6" s="295" t="s">
        <v>10</v>
      </c>
      <c r="C6" s="295"/>
      <c r="D6" s="295"/>
      <c r="E6" s="295"/>
      <c r="F6" s="295"/>
      <c r="G6" s="295"/>
      <c r="H6" s="296"/>
    </row>
    <row r="7" spans="2:8">
      <c r="B7" s="119"/>
      <c r="C7" s="119"/>
      <c r="D7" s="119"/>
      <c r="E7" s="119"/>
      <c r="F7" s="119"/>
      <c r="G7" s="119"/>
      <c r="H7" s="297"/>
    </row>
    <row r="8" spans="2:8" ht="129" customHeight="1">
      <c r="B8" s="381" t="s">
        <v>227</v>
      </c>
      <c r="C8" s="381"/>
      <c r="D8" s="381"/>
      <c r="E8" s="381"/>
      <c r="F8" s="381"/>
      <c r="G8" s="381"/>
      <c r="H8" s="381"/>
    </row>
    <row r="9" spans="2:8" ht="99.75" customHeight="1">
      <c r="B9" s="382" t="s">
        <v>41</v>
      </c>
      <c r="C9" s="382"/>
      <c r="D9" s="382"/>
      <c r="E9" s="382"/>
      <c r="F9" s="382"/>
      <c r="G9" s="382"/>
      <c r="H9" s="298"/>
    </row>
    <row r="10" spans="2:8">
      <c r="B10" s="392" t="s">
        <v>20</v>
      </c>
      <c r="C10" s="392"/>
      <c r="D10" s="392"/>
      <c r="E10" s="392"/>
      <c r="F10" s="392"/>
      <c r="G10" s="392"/>
      <c r="H10" s="298"/>
    </row>
    <row r="11" spans="2:8" ht="21" customHeight="1" thickBot="1">
      <c r="B11" s="382" t="s">
        <v>888</v>
      </c>
      <c r="C11" s="382"/>
      <c r="D11" s="382"/>
      <c r="E11" s="382"/>
      <c r="F11" s="382"/>
      <c r="G11" s="382"/>
      <c r="H11" s="382"/>
    </row>
    <row r="12" spans="2:8" ht="14.4" thickBot="1">
      <c r="B12" s="397" t="s">
        <v>16</v>
      </c>
      <c r="C12" s="398"/>
      <c r="D12" s="398"/>
      <c r="E12" s="398"/>
      <c r="F12" s="299"/>
      <c r="G12" s="300"/>
      <c r="H12" s="301" t="s">
        <v>17</v>
      </c>
    </row>
    <row r="13" spans="2:8">
      <c r="B13" s="399" t="s">
        <v>12</v>
      </c>
      <c r="C13" s="399"/>
      <c r="D13" s="399"/>
      <c r="E13" s="399"/>
      <c r="F13" s="354"/>
      <c r="G13" s="303"/>
      <c r="H13" s="355">
        <f>Data!$G16</f>
        <v>39420722</v>
      </c>
    </row>
    <row r="14" spans="2:8">
      <c r="B14" s="385" t="s">
        <v>13</v>
      </c>
      <c r="C14" s="385"/>
      <c r="D14" s="385"/>
      <c r="E14" s="385"/>
      <c r="F14" s="356"/>
      <c r="G14" s="303"/>
      <c r="H14" s="357">
        <f>Data!$H16</f>
        <v>20154356</v>
      </c>
    </row>
    <row r="15" spans="2:8">
      <c r="B15" s="385" t="s">
        <v>14</v>
      </c>
      <c r="C15" s="385"/>
      <c r="D15" s="385"/>
      <c r="E15" s="385"/>
      <c r="F15" s="356"/>
      <c r="G15" s="303"/>
      <c r="H15" s="357">
        <f>Data!$I16</f>
        <v>14772557</v>
      </c>
    </row>
    <row r="16" spans="2:8">
      <c r="B16" s="385" t="s">
        <v>18</v>
      </c>
      <c r="C16" s="385"/>
      <c r="D16" s="385"/>
      <c r="E16" s="385"/>
      <c r="F16" s="356"/>
      <c r="G16" s="303"/>
      <c r="H16" s="357">
        <f>Data!$J16</f>
        <v>13371772</v>
      </c>
    </row>
    <row r="17" spans="2:23">
      <c r="B17" s="385" t="s">
        <v>15</v>
      </c>
      <c r="C17" s="385"/>
      <c r="D17" s="385"/>
      <c r="E17" s="385"/>
      <c r="F17" s="356"/>
      <c r="G17" s="303"/>
      <c r="H17" s="357">
        <f>Data!$K16</f>
        <v>11341319</v>
      </c>
    </row>
    <row r="18" spans="2:23">
      <c r="B18" s="385" t="s">
        <v>1</v>
      </c>
      <c r="C18" s="385"/>
      <c r="D18" s="385"/>
      <c r="E18" s="385"/>
      <c r="F18" s="358"/>
      <c r="G18" s="303"/>
      <c r="H18" s="359">
        <f>SUM(H13:H17)</f>
        <v>99060726</v>
      </c>
    </row>
    <row r="19" spans="2:23" ht="13.5" customHeight="1">
      <c r="B19" s="308"/>
      <c r="D19" s="308"/>
      <c r="E19" s="308"/>
      <c r="F19" s="308"/>
      <c r="G19" s="308"/>
      <c r="H19" s="298"/>
    </row>
    <row r="20" spans="2:23" ht="13.5" customHeight="1">
      <c r="B20" s="308"/>
      <c r="D20" s="390" t="s">
        <v>22</v>
      </c>
      <c r="E20" s="390"/>
      <c r="F20" s="390"/>
      <c r="G20" s="309" t="s">
        <v>23</v>
      </c>
      <c r="H20" s="309" t="s">
        <v>24</v>
      </c>
    </row>
    <row r="21" spans="2:23">
      <c r="B21" s="388" t="s">
        <v>21</v>
      </c>
      <c r="C21" s="389"/>
      <c r="D21" s="384" t="str">
        <f>Data!L16</f>
        <v>Monica Poehl</v>
      </c>
      <c r="E21" s="384"/>
      <c r="F21" s="384"/>
      <c r="G21" s="310" t="str">
        <f>Data!M16</f>
        <v>979-458-6090</v>
      </c>
      <c r="H21" s="311" t="str">
        <f>Data!N16</f>
        <v>mpoehl@tamus.edu</v>
      </c>
    </row>
    <row r="22" spans="2:23" ht="13.5" customHeight="1">
      <c r="B22" s="308"/>
      <c r="C22" s="308"/>
      <c r="D22" s="308"/>
      <c r="E22" s="308"/>
      <c r="F22" s="308"/>
      <c r="G22" s="308"/>
      <c r="H22" s="298"/>
    </row>
    <row r="23" spans="2:23" ht="13.5" customHeight="1" thickBot="1">
      <c r="B23" s="117" t="s">
        <v>937</v>
      </c>
      <c r="C23" s="308"/>
      <c r="D23" s="308"/>
      <c r="E23" s="308"/>
      <c r="F23" s="308"/>
      <c r="G23" s="308"/>
      <c r="H23" s="298"/>
    </row>
    <row r="24" spans="2:23" s="315" customFormat="1">
      <c r="B24" s="312"/>
      <c r="C24" s="123" t="s">
        <v>25</v>
      </c>
      <c r="D24" s="313" t="s">
        <v>26</v>
      </c>
      <c r="E24" s="313" t="s">
        <v>27</v>
      </c>
      <c r="F24" s="313" t="s">
        <v>28</v>
      </c>
      <c r="G24" s="313" t="s">
        <v>29</v>
      </c>
      <c r="H24" s="314" t="s">
        <v>30</v>
      </c>
      <c r="J24" s="107"/>
    </row>
    <row r="25" spans="2:23" s="315" customFormat="1" ht="14.4" thickBot="1">
      <c r="B25" s="316" t="s">
        <v>680</v>
      </c>
      <c r="C25" s="317">
        <f>Data!O16</f>
        <v>2438</v>
      </c>
      <c r="D25" s="318">
        <f>Data!P16</f>
        <v>2647</v>
      </c>
      <c r="E25" s="318">
        <f>Data!Q16</f>
        <v>1105</v>
      </c>
      <c r="F25" s="318">
        <f>Data!R16</f>
        <v>185</v>
      </c>
      <c r="G25" s="318">
        <f>Data!S16</f>
        <v>0</v>
      </c>
      <c r="H25" s="319">
        <f>SUM(C25:G25)</f>
        <v>6375</v>
      </c>
    </row>
    <row r="26" spans="2:23">
      <c r="C26" s="320"/>
      <c r="D26" s="320"/>
      <c r="E26" s="320"/>
      <c r="F26" s="320"/>
      <c r="G26" s="320"/>
      <c r="H26" s="320"/>
      <c r="I26" s="320"/>
    </row>
    <row r="27" spans="2:23" ht="13.5" customHeight="1">
      <c r="B27" s="308"/>
      <c r="D27" s="390" t="s">
        <v>22</v>
      </c>
      <c r="E27" s="390"/>
      <c r="F27" s="390"/>
      <c r="G27" s="309" t="s">
        <v>23</v>
      </c>
      <c r="H27" s="309" t="s">
        <v>24</v>
      </c>
    </row>
    <row r="28" spans="2:23">
      <c r="B28" s="388" t="s">
        <v>952</v>
      </c>
      <c r="C28" s="389"/>
      <c r="D28" s="384" t="str">
        <f>Data!T16</f>
        <v>Weir, George W.</v>
      </c>
      <c r="E28" s="384"/>
      <c r="F28" s="384"/>
      <c r="G28" s="310" t="str">
        <f>Data!U16</f>
        <v>(361) 593-2315</v>
      </c>
      <c r="H28" s="311" t="str">
        <f>Data!V16</f>
        <v>kagww00@tamuk.edu</v>
      </c>
    </row>
    <row r="29" spans="2:23" ht="13.5" customHeight="1">
      <c r="B29" s="308"/>
      <c r="C29" s="308"/>
      <c r="D29" s="308"/>
      <c r="E29" s="308"/>
      <c r="F29" s="308"/>
      <c r="G29" s="308"/>
      <c r="H29" s="298"/>
    </row>
    <row r="30" spans="2:23" ht="14.4" thickBot="1">
      <c r="B30" s="117" t="s">
        <v>938</v>
      </c>
    </row>
    <row r="31" spans="2:23" ht="14.4" thickBot="1">
      <c r="B31" s="124" t="s">
        <v>31</v>
      </c>
      <c r="C31" s="125" t="s">
        <v>25</v>
      </c>
      <c r="D31" s="125" t="s">
        <v>26</v>
      </c>
      <c r="E31" s="125" t="s">
        <v>27</v>
      </c>
      <c r="F31" s="125" t="s">
        <v>28</v>
      </c>
      <c r="G31" s="125" t="s">
        <v>29</v>
      </c>
      <c r="H31" s="126" t="s">
        <v>30</v>
      </c>
    </row>
    <row r="32" spans="2:23">
      <c r="B32" s="128" t="s">
        <v>42</v>
      </c>
      <c r="C32" s="141">
        <f>Data!W16</f>
        <v>39841</v>
      </c>
      <c r="D32" s="141">
        <f>Data!AQ16</f>
        <v>11558</v>
      </c>
      <c r="E32" s="141">
        <f>Data!BK16</f>
        <v>2146</v>
      </c>
      <c r="F32" s="141">
        <f>Data!CE16</f>
        <v>109</v>
      </c>
      <c r="G32" s="141">
        <f>Data!CY16</f>
        <v>0</v>
      </c>
      <c r="H32" s="142">
        <f>SUM(C32:G32)</f>
        <v>53654</v>
      </c>
      <c r="W32" s="145"/>
    </row>
    <row r="33" spans="2:23">
      <c r="B33" s="130" t="s">
        <v>43</v>
      </c>
      <c r="C33" s="141">
        <f>Data!X16</f>
        <v>13192</v>
      </c>
      <c r="D33" s="141">
        <f>Data!AR16</f>
        <v>6629</v>
      </c>
      <c r="E33" s="141">
        <f>Data!BL16</f>
        <v>1513</v>
      </c>
      <c r="F33" s="141">
        <f>Data!CF16</f>
        <v>0</v>
      </c>
      <c r="G33" s="141">
        <f>Data!CZ16</f>
        <v>0</v>
      </c>
      <c r="H33" s="142">
        <f t="shared" ref="H33:H52" si="0">SUM(C33:G33)</f>
        <v>21334</v>
      </c>
      <c r="W33" s="145"/>
    </row>
    <row r="34" spans="2:23">
      <c r="B34" s="130" t="s">
        <v>44</v>
      </c>
      <c r="C34" s="141">
        <f>Data!Y16</f>
        <v>6642</v>
      </c>
      <c r="D34" s="141">
        <f>Data!AS16</f>
        <v>1853</v>
      </c>
      <c r="E34" s="141">
        <f>Data!BM16</f>
        <v>399</v>
      </c>
      <c r="F34" s="141">
        <f>Data!CG16</f>
        <v>0</v>
      </c>
      <c r="G34" s="141">
        <f>Data!DA16</f>
        <v>0</v>
      </c>
      <c r="H34" s="142">
        <f t="shared" si="0"/>
        <v>8894</v>
      </c>
      <c r="W34" s="145"/>
    </row>
    <row r="35" spans="2:23">
      <c r="B35" s="130" t="s">
        <v>45</v>
      </c>
      <c r="C35" s="141">
        <f>Data!Z16</f>
        <v>554</v>
      </c>
      <c r="D35" s="141">
        <f>Data!AT16</f>
        <v>4366</v>
      </c>
      <c r="E35" s="141">
        <f>Data!BN16</f>
        <v>3313</v>
      </c>
      <c r="F35" s="141">
        <f>Data!CH16</f>
        <v>1482</v>
      </c>
      <c r="G35" s="141">
        <f>Data!DB16</f>
        <v>0</v>
      </c>
      <c r="H35" s="142">
        <f t="shared" si="0"/>
        <v>9715</v>
      </c>
      <c r="W35" s="145"/>
    </row>
    <row r="36" spans="2:23">
      <c r="B36" s="130" t="s">
        <v>46</v>
      </c>
      <c r="C36" s="141">
        <f>Data!AA16</f>
        <v>3536</v>
      </c>
      <c r="D36" s="141">
        <f>Data!AU16</f>
        <v>5683</v>
      </c>
      <c r="E36" s="141">
        <f>Data!BO16</f>
        <v>1417</v>
      </c>
      <c r="F36" s="141">
        <f>Data!CI16</f>
        <v>287</v>
      </c>
      <c r="G36" s="141">
        <f>Data!DC16</f>
        <v>0</v>
      </c>
      <c r="H36" s="142">
        <f t="shared" si="0"/>
        <v>10923</v>
      </c>
      <c r="W36" s="145"/>
    </row>
    <row r="37" spans="2:23">
      <c r="B37" s="130" t="s">
        <v>47</v>
      </c>
      <c r="C37" s="141">
        <f>Data!AB16</f>
        <v>3748</v>
      </c>
      <c r="D37" s="141">
        <f>Data!AV16</f>
        <v>10388</v>
      </c>
      <c r="E37" s="141">
        <f>Data!BP16</f>
        <v>7636</v>
      </c>
      <c r="F37" s="141">
        <f>Data!CJ16</f>
        <v>504</v>
      </c>
      <c r="G37" s="141">
        <f>Data!DD16</f>
        <v>0</v>
      </c>
      <c r="H37" s="142">
        <f t="shared" si="0"/>
        <v>22276</v>
      </c>
      <c r="W37" s="145"/>
    </row>
    <row r="38" spans="2:23">
      <c r="B38" s="130" t="s">
        <v>48</v>
      </c>
      <c r="C38" s="141">
        <f>Data!AC16</f>
        <v>362</v>
      </c>
      <c r="D38" s="141">
        <f>Data!AW16</f>
        <v>396</v>
      </c>
      <c r="E38" s="141">
        <f>Data!BQ16</f>
        <v>75</v>
      </c>
      <c r="F38" s="141">
        <f>Data!CK16</f>
        <v>0</v>
      </c>
      <c r="G38" s="141">
        <f>Data!DE16</f>
        <v>0</v>
      </c>
      <c r="H38" s="142">
        <f t="shared" si="0"/>
        <v>833</v>
      </c>
      <c r="W38" s="145"/>
    </row>
    <row r="39" spans="2:23">
      <c r="B39" s="130" t="s">
        <v>49</v>
      </c>
      <c r="C39" s="141">
        <f>Data!AD16</f>
        <v>0</v>
      </c>
      <c r="D39" s="141">
        <f>Data!AX16</f>
        <v>0</v>
      </c>
      <c r="E39" s="141">
        <f>Data!BR16</f>
        <v>0</v>
      </c>
      <c r="F39" s="141">
        <f>Data!CL16</f>
        <v>0</v>
      </c>
      <c r="G39" s="141">
        <f>Data!DF16</f>
        <v>0</v>
      </c>
      <c r="H39" s="142">
        <f t="shared" si="0"/>
        <v>0</v>
      </c>
      <c r="W39" s="145"/>
    </row>
    <row r="40" spans="2:23">
      <c r="B40" s="130" t="s">
        <v>50</v>
      </c>
      <c r="C40" s="141">
        <f>Data!AE16</f>
        <v>93</v>
      </c>
      <c r="D40" s="141">
        <f>Data!AY16</f>
        <v>678</v>
      </c>
      <c r="E40" s="141">
        <f>Data!BS16</f>
        <v>1106</v>
      </c>
      <c r="F40" s="141">
        <f>Data!CM16</f>
        <v>0</v>
      </c>
      <c r="G40" s="141">
        <f>Data!DG16</f>
        <v>0</v>
      </c>
      <c r="H40" s="142">
        <f t="shared" si="0"/>
        <v>1877</v>
      </c>
      <c r="W40" s="145"/>
    </row>
    <row r="41" spans="2:23">
      <c r="B41" s="130" t="s">
        <v>51</v>
      </c>
      <c r="C41" s="141">
        <f>Data!AF16</f>
        <v>44</v>
      </c>
      <c r="D41" s="141">
        <f>Data!AZ16</f>
        <v>0</v>
      </c>
      <c r="E41" s="141">
        <f>Data!BT16</f>
        <v>0</v>
      </c>
      <c r="F41" s="141">
        <f>Data!CN16</f>
        <v>0</v>
      </c>
      <c r="G41" s="141">
        <f>Data!DH16</f>
        <v>0</v>
      </c>
      <c r="H41" s="142">
        <f t="shared" si="0"/>
        <v>44</v>
      </c>
      <c r="W41" s="145"/>
    </row>
    <row r="42" spans="2:23">
      <c r="B42" s="130" t="s">
        <v>52</v>
      </c>
      <c r="C42" s="141">
        <f>Data!AG16</f>
        <v>0</v>
      </c>
      <c r="D42" s="141">
        <f>Data!BA16</f>
        <v>0</v>
      </c>
      <c r="E42" s="141">
        <f>Data!BU16</f>
        <v>0</v>
      </c>
      <c r="F42" s="141">
        <f>Data!CO16</f>
        <v>0</v>
      </c>
      <c r="G42" s="141">
        <f>Data!DI16</f>
        <v>0</v>
      </c>
      <c r="H42" s="142">
        <f t="shared" si="0"/>
        <v>0</v>
      </c>
      <c r="W42" s="145"/>
    </row>
    <row r="43" spans="2:23">
      <c r="B43" s="130" t="s">
        <v>53</v>
      </c>
      <c r="C43" s="141">
        <f>Data!AH16</f>
        <v>87</v>
      </c>
      <c r="D43" s="141">
        <f>Data!BB16</f>
        <v>93</v>
      </c>
      <c r="E43" s="141">
        <f>Data!BV16</f>
        <v>0</v>
      </c>
      <c r="F43" s="141">
        <f>Data!CP16</f>
        <v>0</v>
      </c>
      <c r="G43" s="141">
        <f>Data!DJ16</f>
        <v>0</v>
      </c>
      <c r="H43" s="142">
        <f t="shared" si="0"/>
        <v>180</v>
      </c>
      <c r="W43" s="145"/>
    </row>
    <row r="44" spans="2:23">
      <c r="B44" s="130" t="s">
        <v>54</v>
      </c>
      <c r="C44" s="141">
        <f>Data!AI16</f>
        <v>0</v>
      </c>
      <c r="D44" s="141">
        <f>Data!BC16</f>
        <v>0</v>
      </c>
      <c r="E44" s="141">
        <f>Data!BW16</f>
        <v>0</v>
      </c>
      <c r="F44" s="141">
        <f>Data!CQ16</f>
        <v>0</v>
      </c>
      <c r="G44" s="141">
        <f>Data!DK16</f>
        <v>0</v>
      </c>
      <c r="H44" s="142">
        <f t="shared" si="0"/>
        <v>0</v>
      </c>
      <c r="W44" s="145"/>
    </row>
    <row r="45" spans="2:23">
      <c r="B45" s="130" t="s">
        <v>55</v>
      </c>
      <c r="C45" s="141">
        <f>Data!AJ16</f>
        <v>1214</v>
      </c>
      <c r="D45" s="141">
        <f>Data!BD16</f>
        <v>1251</v>
      </c>
      <c r="E45" s="141">
        <f>Data!BX16</f>
        <v>1950</v>
      </c>
      <c r="F45" s="141">
        <f>Data!CR16</f>
        <v>0</v>
      </c>
      <c r="G45" s="141">
        <f>Data!DL16</f>
        <v>0</v>
      </c>
      <c r="H45" s="142">
        <f t="shared" si="0"/>
        <v>4415</v>
      </c>
      <c r="W45" s="145"/>
    </row>
    <row r="46" spans="2:23">
      <c r="B46" s="130" t="s">
        <v>56</v>
      </c>
      <c r="C46" s="141">
        <f>Data!AK16</f>
        <v>0</v>
      </c>
      <c r="D46" s="141">
        <f>Data!BE16</f>
        <v>0</v>
      </c>
      <c r="E46" s="141">
        <f>Data!BY16</f>
        <v>0</v>
      </c>
      <c r="F46" s="141">
        <f>Data!CS16</f>
        <v>0</v>
      </c>
      <c r="G46" s="141">
        <f>Data!DM16</f>
        <v>0</v>
      </c>
      <c r="H46" s="142">
        <f t="shared" si="0"/>
        <v>0</v>
      </c>
      <c r="W46" s="145"/>
    </row>
    <row r="47" spans="2:23">
      <c r="B47" s="130" t="s">
        <v>57</v>
      </c>
      <c r="C47" s="141">
        <f>Data!AL16</f>
        <v>3418</v>
      </c>
      <c r="D47" s="141">
        <f>Data!BF16</f>
        <v>4458</v>
      </c>
      <c r="E47" s="141">
        <f>Data!BZ16</f>
        <v>2244</v>
      </c>
      <c r="F47" s="141">
        <f>Data!CT16</f>
        <v>0</v>
      </c>
      <c r="G47" s="141">
        <f>Data!DN16</f>
        <v>0</v>
      </c>
      <c r="H47" s="142">
        <f t="shared" si="0"/>
        <v>10120</v>
      </c>
      <c r="W47" s="145"/>
    </row>
    <row r="48" spans="2:23">
      <c r="B48" s="130" t="s">
        <v>58</v>
      </c>
      <c r="C48" s="141">
        <f>Data!AM16</f>
        <v>0</v>
      </c>
      <c r="D48" s="141">
        <f>Data!BG16</f>
        <v>0</v>
      </c>
      <c r="E48" s="141">
        <f>Data!CA16</f>
        <v>0</v>
      </c>
      <c r="F48" s="141">
        <f>Data!CU16</f>
        <v>0</v>
      </c>
      <c r="G48" s="141">
        <f>Data!DO16</f>
        <v>0</v>
      </c>
      <c r="H48" s="142">
        <f t="shared" si="0"/>
        <v>0</v>
      </c>
      <c r="W48" s="145"/>
    </row>
    <row r="49" spans="2:23">
      <c r="B49" s="130" t="s">
        <v>59</v>
      </c>
      <c r="C49" s="141">
        <f>Data!AN16</f>
        <v>0</v>
      </c>
      <c r="D49" s="141">
        <f>Data!BH16</f>
        <v>390</v>
      </c>
      <c r="E49" s="141">
        <f>Data!CB16</f>
        <v>0</v>
      </c>
      <c r="F49" s="141">
        <f>Data!CV16</f>
        <v>0</v>
      </c>
      <c r="G49" s="141">
        <f>Data!DP16</f>
        <v>0</v>
      </c>
      <c r="H49" s="142">
        <f t="shared" si="0"/>
        <v>390</v>
      </c>
      <c r="W49" s="145"/>
    </row>
    <row r="50" spans="2:23">
      <c r="B50" s="130" t="s">
        <v>60</v>
      </c>
      <c r="C50" s="141">
        <f>Data!AO16</f>
        <v>651</v>
      </c>
      <c r="D50" s="141">
        <f>Data!BI16</f>
        <v>1277</v>
      </c>
      <c r="E50" s="141">
        <f>Data!CC16</f>
        <v>378</v>
      </c>
      <c r="F50" s="141">
        <f>Data!CW16</f>
        <v>0</v>
      </c>
      <c r="G50" s="141">
        <f>Data!DQ16</f>
        <v>0</v>
      </c>
      <c r="H50" s="142">
        <f t="shared" si="0"/>
        <v>2306</v>
      </c>
      <c r="W50" s="145"/>
    </row>
    <row r="51" spans="2:23">
      <c r="B51" s="130" t="s">
        <v>0</v>
      </c>
      <c r="C51" s="141">
        <f>Data!AP16</f>
        <v>0</v>
      </c>
      <c r="D51" s="141">
        <f>Data!BJ16</f>
        <v>0</v>
      </c>
      <c r="E51" s="141">
        <f>Data!CD16</f>
        <v>0</v>
      </c>
      <c r="F51" s="141">
        <f>Data!CX16</f>
        <v>0</v>
      </c>
      <c r="G51" s="141">
        <f>Data!DR16</f>
        <v>0</v>
      </c>
      <c r="H51" s="142">
        <f t="shared" si="0"/>
        <v>0</v>
      </c>
      <c r="W51" s="145"/>
    </row>
    <row r="52" spans="2:23">
      <c r="B52" s="143" t="s">
        <v>33</v>
      </c>
      <c r="C52" s="142">
        <f>SUM(C32:C51)</f>
        <v>73382</v>
      </c>
      <c r="D52" s="142">
        <f>SUM(D32:D51)</f>
        <v>49020</v>
      </c>
      <c r="E52" s="142">
        <f>SUM(E32:E51)</f>
        <v>22177</v>
      </c>
      <c r="F52" s="142">
        <f>SUM(F32:F51)</f>
        <v>2382</v>
      </c>
      <c r="G52" s="142">
        <f>SUM(G32:G51)</f>
        <v>0</v>
      </c>
      <c r="H52" s="142">
        <f t="shared" si="0"/>
        <v>146961</v>
      </c>
    </row>
    <row r="53" spans="2:23">
      <c r="B53" s="144"/>
      <c r="C53" s="145"/>
      <c r="D53" s="145"/>
      <c r="E53" s="145"/>
      <c r="F53" s="145"/>
      <c r="G53" s="145"/>
      <c r="H53" s="145"/>
    </row>
    <row r="54" spans="2:23" ht="13.5" customHeight="1">
      <c r="B54" s="308"/>
      <c r="D54" s="390" t="s">
        <v>22</v>
      </c>
      <c r="E54" s="390"/>
      <c r="F54" s="390"/>
      <c r="G54" s="309" t="s">
        <v>23</v>
      </c>
      <c r="H54" s="309" t="s">
        <v>24</v>
      </c>
    </row>
    <row r="55" spans="2:23">
      <c r="B55" s="388" t="s">
        <v>953</v>
      </c>
      <c r="C55" s="389"/>
      <c r="D55" s="384" t="str">
        <f>Data!T16</f>
        <v>Weir, George W.</v>
      </c>
      <c r="E55" s="384"/>
      <c r="F55" s="384"/>
      <c r="G55" s="310" t="str">
        <f>Data!U16</f>
        <v>(361) 593-2315</v>
      </c>
      <c r="H55" s="311" t="str">
        <f>Data!V16</f>
        <v>kagww00@tamuk.edu</v>
      </c>
    </row>
    <row r="56" spans="2:23" ht="13.5" customHeight="1">
      <c r="B56" s="308"/>
      <c r="C56" s="308"/>
      <c r="D56" s="308"/>
      <c r="E56" s="308"/>
      <c r="F56" s="308"/>
      <c r="G56" s="308"/>
      <c r="H56" s="298"/>
    </row>
    <row r="57" spans="2:23">
      <c r="B57" s="117" t="s">
        <v>9</v>
      </c>
    </row>
    <row r="58" spans="2:23" ht="31.5" customHeight="1">
      <c r="B58" s="391" t="s">
        <v>39</v>
      </c>
      <c r="C58" s="391"/>
      <c r="D58" s="391"/>
      <c r="E58" s="391"/>
      <c r="F58" s="391"/>
      <c r="G58" s="391"/>
      <c r="H58" s="321"/>
    </row>
    <row r="59" spans="2:23" ht="8.25" customHeight="1" thickBot="1">
      <c r="B59" s="320"/>
    </row>
    <row r="60" spans="2:23" ht="14.4" thickBot="1">
      <c r="B60" s="124" t="s">
        <v>31</v>
      </c>
      <c r="C60" s="125" t="s">
        <v>25</v>
      </c>
      <c r="D60" s="125" t="s">
        <v>26</v>
      </c>
      <c r="E60" s="125" t="s">
        <v>27</v>
      </c>
      <c r="F60" s="125" t="s">
        <v>28</v>
      </c>
      <c r="G60" s="125" t="s">
        <v>29</v>
      </c>
      <c r="H60" s="126" t="s">
        <v>30</v>
      </c>
    </row>
    <row r="61" spans="2:23">
      <c r="B61" s="128" t="str">
        <f>$B$32</f>
        <v>Liberal Arts</v>
      </c>
      <c r="C61" s="322">
        <f>Data!DS16</f>
        <v>2990026.7986709843</v>
      </c>
      <c r="D61" s="322">
        <f>Data!EM16</f>
        <v>963477.4125470072</v>
      </c>
      <c r="E61" s="322">
        <f>Data!FG16</f>
        <v>365374.51666666666</v>
      </c>
      <c r="F61" s="322">
        <f>Data!GA16</f>
        <v>73799.719047619044</v>
      </c>
      <c r="G61" s="322">
        <f>Data!GU16</f>
        <v>0</v>
      </c>
      <c r="H61" s="323">
        <f>SUM(C61:G61)</f>
        <v>4392678.4469322776</v>
      </c>
    </row>
    <row r="62" spans="2:23">
      <c r="B62" s="128" t="str">
        <f>$B$33</f>
        <v>Science</v>
      </c>
      <c r="C62" s="322">
        <f>Data!DT16</f>
        <v>1270537.4660896179</v>
      </c>
      <c r="D62" s="322">
        <f>Data!EN16</f>
        <v>974536.76949732134</v>
      </c>
      <c r="E62" s="322">
        <f>Data!FH16</f>
        <v>404859.42044412834</v>
      </c>
      <c r="F62" s="322">
        <f>Data!GB16</f>
        <v>0</v>
      </c>
      <c r="G62" s="322">
        <f>Data!GV16</f>
        <v>0</v>
      </c>
      <c r="H62" s="142">
        <f t="shared" ref="H62:H81" si="1">SUM(C62:G62)</f>
        <v>2649933.6560310675</v>
      </c>
    </row>
    <row r="63" spans="2:23">
      <c r="B63" s="128" t="str">
        <f>$B$34</f>
        <v>Fine Arts</v>
      </c>
      <c r="C63" s="322">
        <f>Data!DU16</f>
        <v>1171113.3939039714</v>
      </c>
      <c r="D63" s="322">
        <f>Data!EO16</f>
        <v>674058.95407802798</v>
      </c>
      <c r="E63" s="322">
        <f>Data!FI16</f>
        <v>61105.647878141295</v>
      </c>
      <c r="F63" s="322">
        <f>Data!GC16</f>
        <v>0</v>
      </c>
      <c r="G63" s="322">
        <f>Data!GW16</f>
        <v>0</v>
      </c>
      <c r="H63" s="142">
        <f t="shared" si="1"/>
        <v>1906277.9958601408</v>
      </c>
    </row>
    <row r="64" spans="2:23">
      <c r="B64" s="128" t="str">
        <f>$B$35</f>
        <v>Teacher Education</v>
      </c>
      <c r="C64" s="322">
        <f>Data!DV16</f>
        <v>61785.568175613131</v>
      </c>
      <c r="D64" s="322">
        <f>Data!EP16</f>
        <v>641623.8183506499</v>
      </c>
      <c r="E64" s="322">
        <f>Data!FJ16</f>
        <v>533814.03637256473</v>
      </c>
      <c r="F64" s="322">
        <f>Data!GD16</f>
        <v>457588.25753357768</v>
      </c>
      <c r="G64" s="322">
        <f>Data!GX16</f>
        <v>0</v>
      </c>
      <c r="H64" s="142">
        <f t="shared" si="1"/>
        <v>1694811.6804324056</v>
      </c>
    </row>
    <row r="65" spans="2:8">
      <c r="B65" s="128" t="str">
        <f>$B$36</f>
        <v>Agriculture</v>
      </c>
      <c r="C65" s="322">
        <f>Data!DW16</f>
        <v>268357.8358023999</v>
      </c>
      <c r="D65" s="322">
        <f>Data!EQ16</f>
        <v>586988.1700852064</v>
      </c>
      <c r="E65" s="322">
        <f>Data!FK16</f>
        <v>414234.5075724402</v>
      </c>
      <c r="F65" s="322">
        <f>Data!GE16</f>
        <v>9938.1578947368416</v>
      </c>
      <c r="G65" s="322">
        <f>Data!GY16</f>
        <v>0</v>
      </c>
      <c r="H65" s="142">
        <f t="shared" si="1"/>
        <v>1279518.6713547835</v>
      </c>
    </row>
    <row r="66" spans="2:8">
      <c r="B66" s="128" t="str">
        <f>$B$37</f>
        <v>Engineering</v>
      </c>
      <c r="C66" s="322">
        <f>Data!DX16</f>
        <v>889226.33421197208</v>
      </c>
      <c r="D66" s="322">
        <f>Data!ER16</f>
        <v>2491963.9095189678</v>
      </c>
      <c r="E66" s="322">
        <f>Data!FL16</f>
        <v>2408045.9297623131</v>
      </c>
      <c r="F66" s="322">
        <f>Data!GF16</f>
        <v>107756.67912087913</v>
      </c>
      <c r="G66" s="322">
        <f>Data!GZ16</f>
        <v>0</v>
      </c>
      <c r="H66" s="142">
        <f t="shared" si="1"/>
        <v>5896992.8526141318</v>
      </c>
    </row>
    <row r="67" spans="2:8">
      <c r="B67" s="128" t="str">
        <f>$B$38</f>
        <v>Home Economics</v>
      </c>
      <c r="C67" s="322">
        <f>Data!DY16</f>
        <v>5434.090909090909</v>
      </c>
      <c r="D67" s="322">
        <f>Data!ES16</f>
        <v>14490.909090909092</v>
      </c>
      <c r="E67" s="322">
        <f>Data!FM16</f>
        <v>58635</v>
      </c>
      <c r="F67" s="322">
        <f>Data!GG16</f>
        <v>0</v>
      </c>
      <c r="G67" s="322">
        <f>Data!HA16</f>
        <v>0</v>
      </c>
      <c r="H67" s="142">
        <f t="shared" si="1"/>
        <v>78560</v>
      </c>
    </row>
    <row r="68" spans="2:8">
      <c r="B68" s="128" t="str">
        <f>$B$39</f>
        <v>Law</v>
      </c>
      <c r="C68" s="322">
        <f>Data!DZ16</f>
        <v>0</v>
      </c>
      <c r="D68" s="322">
        <f>Data!ET16</f>
        <v>0</v>
      </c>
      <c r="E68" s="322">
        <f>Data!FN16</f>
        <v>0</v>
      </c>
      <c r="F68" s="322">
        <f>Data!GH16</f>
        <v>0</v>
      </c>
      <c r="G68" s="322">
        <f>Data!HB16</f>
        <v>0</v>
      </c>
      <c r="H68" s="142">
        <f t="shared" si="1"/>
        <v>0</v>
      </c>
    </row>
    <row r="69" spans="2:8">
      <c r="B69" s="128" t="str">
        <f>$B$40</f>
        <v>Social Service</v>
      </c>
      <c r="C69" s="322">
        <f>Data!EA16</f>
        <v>23771.088888888888</v>
      </c>
      <c r="D69" s="322">
        <f>Data!EU16</f>
        <v>101113.91111111111</v>
      </c>
      <c r="E69" s="322">
        <f>Data!FO16</f>
        <v>8822</v>
      </c>
      <c r="F69" s="322">
        <f>Data!GI16</f>
        <v>0</v>
      </c>
      <c r="G69" s="322">
        <f>Data!HC16</f>
        <v>0</v>
      </c>
      <c r="H69" s="142">
        <f t="shared" si="1"/>
        <v>133707</v>
      </c>
    </row>
    <row r="70" spans="2:8">
      <c r="B70" s="128" t="str">
        <f>$B$41</f>
        <v>Library Science</v>
      </c>
      <c r="C70" s="322">
        <f>Data!EB16</f>
        <v>5759.3200000000006</v>
      </c>
      <c r="D70" s="322">
        <f>Data!EV16</f>
        <v>0</v>
      </c>
      <c r="E70" s="322">
        <f>Data!FP16</f>
        <v>0</v>
      </c>
      <c r="F70" s="322">
        <f>Data!GJ16</f>
        <v>0</v>
      </c>
      <c r="G70" s="322">
        <f>Data!HD16</f>
        <v>0</v>
      </c>
      <c r="H70" s="142">
        <f t="shared" si="1"/>
        <v>5759.3200000000006</v>
      </c>
    </row>
    <row r="71" spans="2:8">
      <c r="B71" s="128" t="str">
        <f>$B$42</f>
        <v>Veterinary Science</v>
      </c>
      <c r="C71" s="322">
        <f>Data!EC16</f>
        <v>0</v>
      </c>
      <c r="D71" s="322">
        <f>Data!EW16</f>
        <v>0</v>
      </c>
      <c r="E71" s="322">
        <f>Data!FQ16</f>
        <v>0</v>
      </c>
      <c r="F71" s="322">
        <f>Data!GK16</f>
        <v>0</v>
      </c>
      <c r="G71" s="322">
        <f>Data!HE16</f>
        <v>0</v>
      </c>
      <c r="H71" s="142">
        <f t="shared" si="1"/>
        <v>0</v>
      </c>
    </row>
    <row r="72" spans="2:8">
      <c r="B72" s="128" t="str">
        <f>$B$43</f>
        <v>Vocational Training</v>
      </c>
      <c r="C72" s="322">
        <f>Data!ED16</f>
        <v>33028.067801857585</v>
      </c>
      <c r="D72" s="322">
        <f>Data!EX16</f>
        <v>19579.482198142417</v>
      </c>
      <c r="E72" s="322">
        <f>Data!FR16</f>
        <v>0</v>
      </c>
      <c r="F72" s="322">
        <f>Data!GL16</f>
        <v>0</v>
      </c>
      <c r="G72" s="322">
        <f>Data!HF16</f>
        <v>0</v>
      </c>
      <c r="H72" s="142">
        <f t="shared" si="1"/>
        <v>52607.55</v>
      </c>
    </row>
    <row r="73" spans="2:8">
      <c r="B73" s="128" t="str">
        <f>$B$44</f>
        <v>Physical Training</v>
      </c>
      <c r="C73" s="322">
        <f>Data!EE16</f>
        <v>0</v>
      </c>
      <c r="D73" s="322">
        <f>Data!EY16</f>
        <v>0</v>
      </c>
      <c r="E73" s="322">
        <f>Data!FS16</f>
        <v>0</v>
      </c>
      <c r="F73" s="322">
        <f>Data!GM16</f>
        <v>0</v>
      </c>
      <c r="G73" s="322">
        <f>Data!HG16</f>
        <v>0</v>
      </c>
      <c r="H73" s="142">
        <f t="shared" si="1"/>
        <v>0</v>
      </c>
    </row>
    <row r="74" spans="2:8">
      <c r="B74" s="128" t="str">
        <f>$B$45</f>
        <v>Health Services</v>
      </c>
      <c r="C74" s="322">
        <f>Data!EF16</f>
        <v>135355.90504262224</v>
      </c>
      <c r="D74" s="322">
        <f>Data!EZ16</f>
        <v>111425.9059849467</v>
      </c>
      <c r="E74" s="322">
        <f>Data!FT16</f>
        <v>307981.58333333337</v>
      </c>
      <c r="F74" s="322">
        <f>Data!GN16</f>
        <v>0</v>
      </c>
      <c r="G74" s="322">
        <f>Data!HH16</f>
        <v>0</v>
      </c>
      <c r="H74" s="142">
        <f t="shared" si="1"/>
        <v>554763.39436090225</v>
      </c>
    </row>
    <row r="75" spans="2:8">
      <c r="B75" s="128" t="str">
        <f>$B$46</f>
        <v>Pharmacy</v>
      </c>
      <c r="C75" s="322">
        <f>Data!EG16</f>
        <v>0</v>
      </c>
      <c r="D75" s="322">
        <f>Data!FA16</f>
        <v>0</v>
      </c>
      <c r="E75" s="322">
        <f>Data!FU16</f>
        <v>0</v>
      </c>
      <c r="F75" s="322">
        <f>Data!GO16</f>
        <v>0</v>
      </c>
      <c r="G75" s="322">
        <f>Data!HI16</f>
        <v>0</v>
      </c>
      <c r="H75" s="142">
        <f t="shared" si="1"/>
        <v>0</v>
      </c>
    </row>
    <row r="76" spans="2:8">
      <c r="B76" s="128" t="str">
        <f>$B$47</f>
        <v>Business Administration</v>
      </c>
      <c r="C76" s="322">
        <f>Data!EH16</f>
        <v>507464.94024572033</v>
      </c>
      <c r="D76" s="322">
        <f>Data!FB16</f>
        <v>924038.65605057566</v>
      </c>
      <c r="E76" s="322">
        <f>Data!FV16</f>
        <v>220835.78703703699</v>
      </c>
      <c r="F76" s="322">
        <f>Data!GP16</f>
        <v>0</v>
      </c>
      <c r="G76" s="322">
        <f>Data!HJ16</f>
        <v>0</v>
      </c>
      <c r="H76" s="142">
        <f t="shared" si="1"/>
        <v>1652339.3833333331</v>
      </c>
    </row>
    <row r="77" spans="2:8">
      <c r="B77" s="128" t="str">
        <f>$B$48</f>
        <v>Optometry</v>
      </c>
      <c r="C77" s="322">
        <f>Data!EI16</f>
        <v>0</v>
      </c>
      <c r="D77" s="322">
        <f>Data!FC16</f>
        <v>0</v>
      </c>
      <c r="E77" s="322">
        <f>Data!FW16</f>
        <v>0</v>
      </c>
      <c r="F77" s="322">
        <f>Data!GQ16</f>
        <v>0</v>
      </c>
      <c r="G77" s="322">
        <f>Data!HK16</f>
        <v>0</v>
      </c>
      <c r="H77" s="142">
        <f t="shared" si="1"/>
        <v>0</v>
      </c>
    </row>
    <row r="78" spans="2:8">
      <c r="B78" s="128" t="str">
        <f>$B$49</f>
        <v>Teacher Ed-Practice Teaching</v>
      </c>
      <c r="C78" s="322">
        <f>Data!EJ16</f>
        <v>0</v>
      </c>
      <c r="D78" s="322">
        <f>Data!FD16</f>
        <v>56215.681034482761</v>
      </c>
      <c r="E78" s="322">
        <f>Data!FX16</f>
        <v>0</v>
      </c>
      <c r="F78" s="322">
        <f>Data!GR16</f>
        <v>0</v>
      </c>
      <c r="G78" s="322">
        <f>Data!HL16</f>
        <v>0</v>
      </c>
      <c r="H78" s="142">
        <f t="shared" si="1"/>
        <v>56215.681034482761</v>
      </c>
    </row>
    <row r="79" spans="2:8">
      <c r="B79" s="128" t="str">
        <f>$B$50</f>
        <v>Technology</v>
      </c>
      <c r="C79" s="322">
        <f>Data!EK16</f>
        <v>81709.886193550221</v>
      </c>
      <c r="D79" s="322">
        <f>Data!FE16</f>
        <v>145417.22958179144</v>
      </c>
      <c r="E79" s="322">
        <f>Data!FY16</f>
        <v>17620.090909090908</v>
      </c>
      <c r="F79" s="322">
        <f>Data!GS16</f>
        <v>0</v>
      </c>
      <c r="G79" s="322">
        <f>Data!HM16</f>
        <v>0</v>
      </c>
      <c r="H79" s="142">
        <f t="shared" si="1"/>
        <v>244747.20668443257</v>
      </c>
    </row>
    <row r="80" spans="2:8">
      <c r="B80" s="128" t="str">
        <f>$B$51</f>
        <v>Nursing</v>
      </c>
      <c r="C80" s="322">
        <f>Data!EL16</f>
        <v>0</v>
      </c>
      <c r="D80" s="322">
        <f>Data!FF16</f>
        <v>0</v>
      </c>
      <c r="E80" s="322">
        <f>Data!FZ16</f>
        <v>0</v>
      </c>
      <c r="F80" s="322">
        <f>Data!GT16</f>
        <v>0</v>
      </c>
      <c r="G80" s="322">
        <f>Data!HN16</f>
        <v>0</v>
      </c>
      <c r="H80" s="142">
        <f t="shared" si="1"/>
        <v>0</v>
      </c>
    </row>
    <row r="81" spans="2:8">
      <c r="B81" s="131" t="str">
        <f>$B$52</f>
        <v>Totals</v>
      </c>
      <c r="C81" s="323">
        <f>SUM(C61:C80)</f>
        <v>7443570.6959362896</v>
      </c>
      <c r="D81" s="323">
        <f>SUM(D61:D80)</f>
        <v>7704930.8091291394</v>
      </c>
      <c r="E81" s="323">
        <f>SUM(E61:E80)</f>
        <v>4801328.5199757153</v>
      </c>
      <c r="F81" s="323">
        <f>SUM(F61:F80)</f>
        <v>649082.81359681278</v>
      </c>
      <c r="G81" s="323">
        <f>SUM(G61:G80)</f>
        <v>0</v>
      </c>
      <c r="H81" s="323">
        <f t="shared" si="1"/>
        <v>20598912.838637955</v>
      </c>
    </row>
    <row r="82" spans="2:8">
      <c r="B82" s="144"/>
      <c r="C82" s="324"/>
      <c r="D82" s="324"/>
      <c r="E82" s="324"/>
      <c r="F82" s="324"/>
      <c r="G82" s="324"/>
      <c r="H82" s="325"/>
    </row>
    <row r="83" spans="2:8" ht="13.5" customHeight="1">
      <c r="B83" s="308"/>
      <c r="D83" s="390" t="s">
        <v>22</v>
      </c>
      <c r="E83" s="390"/>
      <c r="F83" s="390"/>
      <c r="G83" s="309" t="s">
        <v>23</v>
      </c>
      <c r="H83" s="309" t="s">
        <v>24</v>
      </c>
    </row>
    <row r="84" spans="2:8">
      <c r="B84" s="388" t="s">
        <v>38</v>
      </c>
      <c r="C84" s="389"/>
      <c r="D84" s="384" t="str">
        <f>Data!T16</f>
        <v>Weir, George W.</v>
      </c>
      <c r="E84" s="384"/>
      <c r="F84" s="384"/>
      <c r="G84" s="310" t="str">
        <f>Data!U16</f>
        <v>(361) 593-2315</v>
      </c>
      <c r="H84" s="311" t="str">
        <f>Data!V16</f>
        <v>kagww00@tamuk.edu</v>
      </c>
    </row>
    <row r="85" spans="2:8" ht="13.5" customHeight="1">
      <c r="B85" s="308"/>
      <c r="C85" s="308"/>
      <c r="D85" s="308"/>
      <c r="E85" s="308"/>
      <c r="F85" s="308"/>
      <c r="G85" s="308"/>
      <c r="H85" s="298"/>
    </row>
    <row r="86" spans="2:8">
      <c r="B86" s="120" t="s">
        <v>32</v>
      </c>
      <c r="C86" s="326"/>
      <c r="D86" s="326"/>
      <c r="E86" s="326"/>
      <c r="F86" s="326"/>
      <c r="G86" s="326"/>
      <c r="H86" s="122">
        <f>H13+H14</f>
        <v>59575078</v>
      </c>
    </row>
    <row r="87" spans="2:8" ht="42.75" customHeight="1">
      <c r="B87" s="382" t="s">
        <v>8</v>
      </c>
      <c r="C87" s="382"/>
      <c r="D87" s="382"/>
      <c r="E87" s="382"/>
      <c r="F87" s="382"/>
      <c r="G87" s="382"/>
      <c r="H87" s="321"/>
    </row>
    <row r="88" spans="2:8">
      <c r="B88" s="120" t="s">
        <v>5</v>
      </c>
      <c r="C88" s="327"/>
      <c r="D88" s="327"/>
      <c r="E88" s="327"/>
      <c r="F88" s="327"/>
      <c r="G88" s="327"/>
      <c r="H88" s="122"/>
    </row>
    <row r="89" spans="2:8" ht="98.25" customHeight="1" thickBot="1">
      <c r="B89" s="383" t="s">
        <v>228</v>
      </c>
      <c r="C89" s="383"/>
      <c r="D89" s="383"/>
      <c r="E89" s="383"/>
      <c r="F89" s="383"/>
      <c r="G89" s="383"/>
      <c r="H89" s="328"/>
    </row>
    <row r="90" spans="2:8" ht="14.4" thickBot="1">
      <c r="B90" s="124" t="s">
        <v>31</v>
      </c>
      <c r="C90" s="125" t="s">
        <v>25</v>
      </c>
      <c r="D90" s="125" t="s">
        <v>26</v>
      </c>
      <c r="E90" s="125" t="s">
        <v>27</v>
      </c>
      <c r="F90" s="125" t="s">
        <v>28</v>
      </c>
      <c r="G90" s="125" t="s">
        <v>29</v>
      </c>
      <c r="H90" s="126" t="s">
        <v>30</v>
      </c>
    </row>
    <row r="91" spans="2:8">
      <c r="B91" s="128" t="str">
        <f>$B$32</f>
        <v>Liberal Arts</v>
      </c>
      <c r="C91" s="329">
        <f>Data!HR16</f>
        <v>123799</v>
      </c>
      <c r="D91" s="329">
        <f>Data!IL16</f>
        <v>39357.23659498286</v>
      </c>
      <c r="E91" s="329">
        <f>Data!JF16</f>
        <v>7653.4898196119884</v>
      </c>
      <c r="F91" s="329">
        <f>Data!JZ16</f>
        <v>522.88808355262256</v>
      </c>
      <c r="G91" s="329">
        <f>Data!KT16</f>
        <v>0</v>
      </c>
      <c r="H91" s="134">
        <f t="shared" ref="H91:H111" si="2">SUM(C91:G91)</f>
        <v>171332.61449814745</v>
      </c>
    </row>
    <row r="92" spans="2:8">
      <c r="B92" s="128" t="str">
        <f>$B$33</f>
        <v>Science</v>
      </c>
      <c r="C92" s="329">
        <f>Data!HS16</f>
        <v>42792.142219315487</v>
      </c>
      <c r="D92" s="329">
        <f>Data!IM16</f>
        <v>22158.201376933372</v>
      </c>
      <c r="E92" s="329">
        <f>Data!JG16</f>
        <v>5818.0541881706904</v>
      </c>
      <c r="F92" s="329">
        <f>Data!KA16</f>
        <v>0</v>
      </c>
      <c r="G92" s="329">
        <f>Data!KU16</f>
        <v>0</v>
      </c>
      <c r="H92" s="137">
        <f t="shared" si="2"/>
        <v>70768.397784419547</v>
      </c>
    </row>
    <row r="93" spans="2:8">
      <c r="B93" s="128" t="str">
        <f>$B$34</f>
        <v>Fine Arts</v>
      </c>
      <c r="C93" s="329">
        <f>Data!HT16</f>
        <v>20972.560525543769</v>
      </c>
      <c r="D93" s="329">
        <f>Data!IN16</f>
        <v>5998.9076803454254</v>
      </c>
      <c r="E93" s="329">
        <f>Data!JH16</f>
        <v>1255.9876851475685</v>
      </c>
      <c r="F93" s="329">
        <f>Data!KB16</f>
        <v>0</v>
      </c>
      <c r="G93" s="329">
        <f>Data!KV16</f>
        <v>0</v>
      </c>
      <c r="H93" s="137">
        <f t="shared" si="2"/>
        <v>28227.455891036763</v>
      </c>
    </row>
    <row r="94" spans="2:8">
      <c r="B94" s="128" t="str">
        <f>$B$35</f>
        <v>Teacher Education</v>
      </c>
      <c r="C94" s="329">
        <f>Data!HU16</f>
        <v>2056.4665100495954</v>
      </c>
      <c r="D94" s="329">
        <f>Data!IO16</f>
        <v>16206.737875228398</v>
      </c>
      <c r="E94" s="329">
        <f>Data!JI16</f>
        <v>12297.966692769511</v>
      </c>
      <c r="F94" s="329">
        <f>Data!KC16</f>
        <v>5501.2335160532493</v>
      </c>
      <c r="G94" s="329">
        <f>Data!KW16</f>
        <v>0</v>
      </c>
      <c r="H94" s="137">
        <f t="shared" si="2"/>
        <v>36062.40459410075</v>
      </c>
    </row>
    <row r="95" spans="2:8">
      <c r="B95" s="128" t="str">
        <f>$B$36</f>
        <v>Agriculture</v>
      </c>
      <c r="C95" s="329">
        <f>Data!HV16</f>
        <v>19635.727956504852</v>
      </c>
      <c r="D95" s="329">
        <f>Data!IP16</f>
        <v>31558.213228737859</v>
      </c>
      <c r="E95" s="329">
        <f>Data!JJ16</f>
        <v>8068.6404753398047</v>
      </c>
      <c r="F95" s="329">
        <f>Data!KD16</f>
        <v>1627.0555122330095</v>
      </c>
      <c r="G95" s="329">
        <f>Data!KX16</f>
        <v>0</v>
      </c>
      <c r="H95" s="137">
        <f t="shared" si="2"/>
        <v>60889.637172815528</v>
      </c>
    </row>
    <row r="96" spans="2:8">
      <c r="B96" s="128" t="str">
        <f>$B$37</f>
        <v>Engineering</v>
      </c>
      <c r="C96" s="329">
        <f>Data!HW16</f>
        <v>24352.656422001659</v>
      </c>
      <c r="D96" s="329">
        <f>Data!IQ16</f>
        <v>69992.408052055267</v>
      </c>
      <c r="E96" s="329">
        <f>Data!JK16</f>
        <v>51080.493788390326</v>
      </c>
      <c r="F96" s="329">
        <f>Data!KE16</f>
        <v>3430.5626989619373</v>
      </c>
      <c r="G96" s="329">
        <f>Data!KY16</f>
        <v>0</v>
      </c>
      <c r="H96" s="137">
        <f t="shared" si="2"/>
        <v>148856.12096140918</v>
      </c>
    </row>
    <row r="97" spans="2:8">
      <c r="B97" s="128" t="str">
        <f>$B$38</f>
        <v>Home Economics</v>
      </c>
      <c r="C97" s="329">
        <f>Data!HX16</f>
        <v>1139.5176491815032</v>
      </c>
      <c r="D97" s="329">
        <f>Data!IR16</f>
        <v>1270.2403419913126</v>
      </c>
      <c r="E97" s="329">
        <f>Data!JL16</f>
        <v>416.48178640776695</v>
      </c>
      <c r="F97" s="329">
        <f>Data!KF16</f>
        <v>0</v>
      </c>
      <c r="G97" s="329">
        <f>Data!KZ16</f>
        <v>0</v>
      </c>
      <c r="H97" s="137">
        <f t="shared" si="2"/>
        <v>2826.2397775805825</v>
      </c>
    </row>
    <row r="98" spans="2:8">
      <c r="B98" s="128" t="str">
        <f>$B$39</f>
        <v>Law</v>
      </c>
      <c r="C98" s="329">
        <f>Data!HY16</f>
        <v>0</v>
      </c>
      <c r="D98" s="329">
        <f>Data!IS16</f>
        <v>0</v>
      </c>
      <c r="E98" s="329">
        <f>Data!JM16</f>
        <v>0</v>
      </c>
      <c r="F98" s="329">
        <f>Data!KG16</f>
        <v>0</v>
      </c>
      <c r="G98" s="329">
        <f>Data!LA16</f>
        <v>0</v>
      </c>
      <c r="H98" s="137">
        <f t="shared" si="2"/>
        <v>0</v>
      </c>
    </row>
    <row r="99" spans="2:8">
      <c r="B99" s="128" t="str">
        <f>$B$40</f>
        <v>Social Service</v>
      </c>
      <c r="C99" s="329">
        <f>Data!HZ16</f>
        <v>292.74900932010996</v>
      </c>
      <c r="D99" s="329">
        <f>Data!IT16</f>
        <v>2134.2347131078982</v>
      </c>
      <c r="E99" s="329">
        <f>Data!JN16</f>
        <v>3481.5097237423829</v>
      </c>
      <c r="F99" s="329">
        <f>Data!KH16</f>
        <v>0</v>
      </c>
      <c r="G99" s="329">
        <f>Data!LB16</f>
        <v>0</v>
      </c>
      <c r="H99" s="137">
        <f t="shared" si="2"/>
        <v>5908.4934461703906</v>
      </c>
    </row>
    <row r="100" spans="2:8">
      <c r="B100" s="128" t="str">
        <f>$B$41</f>
        <v>Library Science</v>
      </c>
      <c r="C100" s="329">
        <f>Data!IA16</f>
        <v>138.50490763532085</v>
      </c>
      <c r="D100" s="329">
        <f>Data!IU16</f>
        <v>0</v>
      </c>
      <c r="E100" s="329">
        <f>Data!JO16</f>
        <v>0</v>
      </c>
      <c r="F100" s="329">
        <f>Data!KI16</f>
        <v>0</v>
      </c>
      <c r="G100" s="329">
        <f>Data!LC16</f>
        <v>0</v>
      </c>
      <c r="H100" s="137">
        <f t="shared" si="2"/>
        <v>138.50490763532085</v>
      </c>
    </row>
    <row r="101" spans="2:8">
      <c r="B101" s="128" t="str">
        <f>$B$42</f>
        <v>Veterinary Science</v>
      </c>
      <c r="C101" s="329">
        <f>Data!IB16</f>
        <v>0</v>
      </c>
      <c r="D101" s="329">
        <f>Data!IV16</f>
        <v>0</v>
      </c>
      <c r="E101" s="329">
        <f>Data!JP16</f>
        <v>0</v>
      </c>
      <c r="F101" s="329">
        <f>Data!KJ16</f>
        <v>0</v>
      </c>
      <c r="G101" s="329">
        <f>Data!LD16</f>
        <v>0</v>
      </c>
      <c r="H101" s="137">
        <f t="shared" si="2"/>
        <v>0</v>
      </c>
    </row>
    <row r="102" spans="2:8">
      <c r="B102" s="128" t="str">
        <f>$B$43</f>
        <v>Vocational Training</v>
      </c>
      <c r="C102" s="329">
        <f>Data!IC16</f>
        <v>483.11887223300971</v>
      </c>
      <c r="D102" s="329">
        <f>Data!IW16</f>
        <v>516.43741514563101</v>
      </c>
      <c r="E102" s="329">
        <f>Data!JQ16</f>
        <v>0</v>
      </c>
      <c r="F102" s="329">
        <f>Data!KK16</f>
        <v>0</v>
      </c>
      <c r="G102" s="329">
        <f>Data!LE16</f>
        <v>0</v>
      </c>
      <c r="H102" s="137">
        <f t="shared" si="2"/>
        <v>999.55628737864072</v>
      </c>
    </row>
    <row r="103" spans="2:8">
      <c r="B103" s="128" t="str">
        <f>$B$44</f>
        <v>Physical Training</v>
      </c>
      <c r="C103" s="329">
        <f>Data!ID16</f>
        <v>0</v>
      </c>
      <c r="D103" s="329">
        <f>Data!IX16</f>
        <v>0</v>
      </c>
      <c r="E103" s="329">
        <f>Data!JR16</f>
        <v>0</v>
      </c>
      <c r="F103" s="329">
        <f>Data!KL16</f>
        <v>0</v>
      </c>
      <c r="G103" s="329">
        <f>Data!LF16</f>
        <v>0</v>
      </c>
      <c r="H103" s="137">
        <f t="shared" si="2"/>
        <v>0</v>
      </c>
    </row>
    <row r="104" spans="2:8">
      <c r="B104" s="128" t="str">
        <f>$B$45</f>
        <v>Health Services</v>
      </c>
      <c r="C104" s="329">
        <f>Data!IE16</f>
        <v>4346.0079298435958</v>
      </c>
      <c r="D104" s="329">
        <f>Data!IY16</f>
        <v>4492.1768527879885</v>
      </c>
      <c r="E104" s="329">
        <f>Data!JS16</f>
        <v>6258.4591294649972</v>
      </c>
      <c r="F104" s="329">
        <f>Data!KM16</f>
        <v>0</v>
      </c>
      <c r="G104" s="329">
        <f>Data!LG16</f>
        <v>0</v>
      </c>
      <c r="H104" s="137">
        <f t="shared" si="2"/>
        <v>15096.643912096581</v>
      </c>
    </row>
    <row r="105" spans="2:8">
      <c r="B105" s="128" t="str">
        <f>$B$46</f>
        <v>Pharmacy</v>
      </c>
      <c r="C105" s="329">
        <f>Data!IF16</f>
        <v>0</v>
      </c>
      <c r="D105" s="329">
        <f>Data!IZ16</f>
        <v>0</v>
      </c>
      <c r="E105" s="329">
        <f>Data!JT16</f>
        <v>0</v>
      </c>
      <c r="F105" s="329">
        <f>Data!KN16</f>
        <v>0</v>
      </c>
      <c r="G105" s="329">
        <f>Data!LH16</f>
        <v>0</v>
      </c>
      <c r="H105" s="137">
        <f t="shared" si="2"/>
        <v>0</v>
      </c>
    </row>
    <row r="106" spans="2:8">
      <c r="B106" s="128" t="str">
        <f>$B$47</f>
        <v>Business Administration</v>
      </c>
      <c r="C106" s="329">
        <f>Data!IG16</f>
        <v>6160.5713917015091</v>
      </c>
      <c r="D106" s="329">
        <f>Data!JA16</f>
        <v>6073.7796584635944</v>
      </c>
      <c r="E106" s="329">
        <f>Data!JU16</f>
        <v>3464.8530146307185</v>
      </c>
      <c r="F106" s="329">
        <f>Data!KO16</f>
        <v>0</v>
      </c>
      <c r="G106" s="329">
        <f>Data!LI16</f>
        <v>0</v>
      </c>
      <c r="H106" s="137">
        <f t="shared" si="2"/>
        <v>15699.204064795822</v>
      </c>
    </row>
    <row r="107" spans="2:8">
      <c r="B107" s="128" t="str">
        <f>$B$48</f>
        <v>Optometry</v>
      </c>
      <c r="C107" s="329">
        <f>Data!IH16</f>
        <v>0</v>
      </c>
      <c r="D107" s="329">
        <f>Data!JB16</f>
        <v>0</v>
      </c>
      <c r="E107" s="329">
        <f>Data!JV16</f>
        <v>0</v>
      </c>
      <c r="F107" s="329">
        <f>Data!KP16</f>
        <v>0</v>
      </c>
      <c r="G107" s="329">
        <f>Data!LJ16</f>
        <v>0</v>
      </c>
      <c r="H107" s="137">
        <f t="shared" si="2"/>
        <v>0</v>
      </c>
    </row>
    <row r="108" spans="2:8">
      <c r="B108" s="128" t="str">
        <f>$B$49</f>
        <v>Teacher Ed-Practice Teaching</v>
      </c>
      <c r="C108" s="329">
        <f>Data!II16</f>
        <v>0</v>
      </c>
      <c r="D108" s="329">
        <f>Data!JC16</f>
        <v>1525.0174276397197</v>
      </c>
      <c r="E108" s="329">
        <f>Data!JW16</f>
        <v>0</v>
      </c>
      <c r="F108" s="329">
        <f>Data!KQ16</f>
        <v>0</v>
      </c>
      <c r="G108" s="329">
        <f>Data!LK16</f>
        <v>0</v>
      </c>
      <c r="H108" s="137">
        <f t="shared" si="2"/>
        <v>1525.0174276397197</v>
      </c>
    </row>
    <row r="109" spans="2:8">
      <c r="B109" s="128" t="str">
        <f>$B$50</f>
        <v>Technology</v>
      </c>
      <c r="C109" s="329">
        <f>Data!IJ16</f>
        <v>4172.0597537307131</v>
      </c>
      <c r="D109" s="329">
        <f>Data!JD16</f>
        <v>7276.0378153255897</v>
      </c>
      <c r="E109" s="329">
        <f>Data!JX16</f>
        <v>731.73974315734154</v>
      </c>
      <c r="F109" s="329">
        <f>Data!KR16</f>
        <v>0</v>
      </c>
      <c r="G109" s="329">
        <f>Data!LL16</f>
        <v>0</v>
      </c>
      <c r="H109" s="137">
        <f t="shared" si="2"/>
        <v>12179.837312213644</v>
      </c>
    </row>
    <row r="110" spans="2:8">
      <c r="B110" s="128" t="str">
        <f>$B$51</f>
        <v>Nursing</v>
      </c>
      <c r="C110" s="329">
        <f>Data!IK16</f>
        <v>0</v>
      </c>
      <c r="D110" s="329">
        <f>Data!JE16</f>
        <v>0</v>
      </c>
      <c r="E110" s="329">
        <f>Data!JY16</f>
        <v>0</v>
      </c>
      <c r="F110" s="329">
        <f>Data!KS16</f>
        <v>0</v>
      </c>
      <c r="G110" s="329">
        <f>Data!HPM16</f>
        <v>0</v>
      </c>
      <c r="H110" s="137">
        <f t="shared" si="2"/>
        <v>0</v>
      </c>
    </row>
    <row r="111" spans="2:8">
      <c r="B111" s="131" t="str">
        <f>$B$52</f>
        <v>Totals</v>
      </c>
      <c r="C111" s="134">
        <f>SUM(C91:C110)</f>
        <v>250341.08314706112</v>
      </c>
      <c r="D111" s="134">
        <f>SUM(D91:D110)</f>
        <v>208559.62903274494</v>
      </c>
      <c r="E111" s="134">
        <f>SUM(E91:E110)</f>
        <v>100527.67604683309</v>
      </c>
      <c r="F111" s="134">
        <f>SUM(F91:F110)</f>
        <v>11081.739810800818</v>
      </c>
      <c r="G111" s="134">
        <f>SUM(G91:G110)</f>
        <v>0</v>
      </c>
      <c r="H111" s="134">
        <f t="shared" si="2"/>
        <v>570510.12803743989</v>
      </c>
    </row>
    <row r="112" spans="2:8">
      <c r="B112" s="330"/>
      <c r="C112" s="331"/>
      <c r="D112" s="331"/>
      <c r="E112" s="331"/>
      <c r="F112" s="331"/>
      <c r="G112" s="331"/>
      <c r="H112" s="332"/>
    </row>
    <row r="113" spans="2:8">
      <c r="B113" s="395" t="s">
        <v>62</v>
      </c>
      <c r="C113" s="395"/>
      <c r="D113" s="395"/>
      <c r="E113" s="395"/>
      <c r="F113" s="395"/>
      <c r="G113" s="395"/>
      <c r="H113" s="395"/>
    </row>
    <row r="114" spans="2:8" ht="36.75" customHeight="1" thickBot="1">
      <c r="B114" s="394" t="s">
        <v>36</v>
      </c>
      <c r="C114" s="394"/>
      <c r="D114" s="394"/>
      <c r="E114" s="394"/>
      <c r="F114" s="394"/>
      <c r="G114" s="394"/>
      <c r="H114" s="328"/>
    </row>
    <row r="115" spans="2:8" ht="14.4" thickBot="1">
      <c r="B115" s="124" t="s">
        <v>31</v>
      </c>
      <c r="C115" s="125" t="s">
        <v>25</v>
      </c>
      <c r="D115" s="125" t="s">
        <v>26</v>
      </c>
      <c r="E115" s="125" t="s">
        <v>27</v>
      </c>
      <c r="F115" s="125" t="s">
        <v>28</v>
      </c>
      <c r="G115" s="125" t="s">
        <v>29</v>
      </c>
      <c r="H115" s="126" t="s">
        <v>30</v>
      </c>
    </row>
    <row r="116" spans="2:8">
      <c r="B116" s="128" t="str">
        <f>$B$32</f>
        <v>Liberal Arts</v>
      </c>
      <c r="C116" s="323">
        <f t="shared" ref="C116:G131" si="3">C91+C61</f>
        <v>3113825.7986709843</v>
      </c>
      <c r="D116" s="323">
        <f t="shared" si="3"/>
        <v>1002834.6491419901</v>
      </c>
      <c r="E116" s="323">
        <f t="shared" si="3"/>
        <v>373028.00648627867</v>
      </c>
      <c r="F116" s="323">
        <f t="shared" si="3"/>
        <v>74322.607131171666</v>
      </c>
      <c r="G116" s="323">
        <f t="shared" si="3"/>
        <v>0</v>
      </c>
      <c r="H116" s="134">
        <f t="shared" ref="H116:H136" si="4">SUM(C116:G116)</f>
        <v>4564011.0614304254</v>
      </c>
    </row>
    <row r="117" spans="2:8">
      <c r="B117" s="128" t="str">
        <f>$B$33</f>
        <v>Science</v>
      </c>
      <c r="C117" s="142">
        <f t="shared" si="3"/>
        <v>1313329.6083089334</v>
      </c>
      <c r="D117" s="142">
        <f t="shared" si="3"/>
        <v>996694.97087425471</v>
      </c>
      <c r="E117" s="142">
        <f t="shared" si="3"/>
        <v>410677.47463229904</v>
      </c>
      <c r="F117" s="142">
        <f t="shared" si="3"/>
        <v>0</v>
      </c>
      <c r="G117" s="142">
        <f t="shared" si="3"/>
        <v>0</v>
      </c>
      <c r="H117" s="137">
        <f t="shared" si="4"/>
        <v>2720702.0538154873</v>
      </c>
    </row>
    <row r="118" spans="2:8">
      <c r="B118" s="128" t="str">
        <f>$B$34</f>
        <v>Fine Arts</v>
      </c>
      <c r="C118" s="142">
        <f t="shared" si="3"/>
        <v>1192085.9544295152</v>
      </c>
      <c r="D118" s="142">
        <f t="shared" si="3"/>
        <v>680057.86175837344</v>
      </c>
      <c r="E118" s="142">
        <f t="shared" si="3"/>
        <v>62361.635563288866</v>
      </c>
      <c r="F118" s="142">
        <f t="shared" si="3"/>
        <v>0</v>
      </c>
      <c r="G118" s="142">
        <f t="shared" si="3"/>
        <v>0</v>
      </c>
      <c r="H118" s="137">
        <f t="shared" si="4"/>
        <v>1934505.4517511774</v>
      </c>
    </row>
    <row r="119" spans="2:8">
      <c r="B119" s="128" t="str">
        <f>$B$35</f>
        <v>Teacher Education</v>
      </c>
      <c r="C119" s="142">
        <f t="shared" si="3"/>
        <v>63842.034685662729</v>
      </c>
      <c r="D119" s="142">
        <f t="shared" si="3"/>
        <v>657830.5562258783</v>
      </c>
      <c r="E119" s="142">
        <f t="shared" si="3"/>
        <v>546112.00306533428</v>
      </c>
      <c r="F119" s="142">
        <f t="shared" si="3"/>
        <v>463089.49104963092</v>
      </c>
      <c r="G119" s="142">
        <f t="shared" si="3"/>
        <v>0</v>
      </c>
      <c r="H119" s="137">
        <f t="shared" si="4"/>
        <v>1730874.0850265063</v>
      </c>
    </row>
    <row r="120" spans="2:8">
      <c r="B120" s="128" t="str">
        <f>$B$36</f>
        <v>Agriculture</v>
      </c>
      <c r="C120" s="142">
        <f t="shared" si="3"/>
        <v>287993.56375890475</v>
      </c>
      <c r="D120" s="142">
        <f t="shared" si="3"/>
        <v>618546.38331394421</v>
      </c>
      <c r="E120" s="142">
        <f t="shared" si="3"/>
        <v>422303.14804777998</v>
      </c>
      <c r="F120" s="142">
        <f t="shared" si="3"/>
        <v>11565.213406969851</v>
      </c>
      <c r="G120" s="142">
        <f t="shared" si="3"/>
        <v>0</v>
      </c>
      <c r="H120" s="137">
        <f t="shared" si="4"/>
        <v>1340408.3085275986</v>
      </c>
    </row>
    <row r="121" spans="2:8">
      <c r="B121" s="128" t="str">
        <f>$B$37</f>
        <v>Engineering</v>
      </c>
      <c r="C121" s="142">
        <f t="shared" si="3"/>
        <v>913578.99063397374</v>
      </c>
      <c r="D121" s="142">
        <f t="shared" si="3"/>
        <v>2561956.317571023</v>
      </c>
      <c r="E121" s="142">
        <f t="shared" si="3"/>
        <v>2459126.4235507036</v>
      </c>
      <c r="F121" s="142">
        <f t="shared" si="3"/>
        <v>111187.24181984106</v>
      </c>
      <c r="G121" s="142">
        <f t="shared" si="3"/>
        <v>0</v>
      </c>
      <c r="H121" s="137">
        <f t="shared" si="4"/>
        <v>6045848.9735755408</v>
      </c>
    </row>
    <row r="122" spans="2:8">
      <c r="B122" s="128" t="str">
        <f>$B$38</f>
        <v>Home Economics</v>
      </c>
      <c r="C122" s="142">
        <f t="shared" si="3"/>
        <v>6573.6085582724118</v>
      </c>
      <c r="D122" s="142">
        <f t="shared" si="3"/>
        <v>15761.149432900405</v>
      </c>
      <c r="E122" s="142">
        <f t="shared" si="3"/>
        <v>59051.48178640777</v>
      </c>
      <c r="F122" s="142">
        <f t="shared" si="3"/>
        <v>0</v>
      </c>
      <c r="G122" s="142">
        <f t="shared" si="3"/>
        <v>0</v>
      </c>
      <c r="H122" s="137">
        <f t="shared" si="4"/>
        <v>81386.239777580588</v>
      </c>
    </row>
    <row r="123" spans="2:8">
      <c r="B123" s="128" t="str">
        <f>$B$39</f>
        <v>Law</v>
      </c>
      <c r="C123" s="142">
        <f t="shared" si="3"/>
        <v>0</v>
      </c>
      <c r="D123" s="142">
        <f t="shared" si="3"/>
        <v>0</v>
      </c>
      <c r="E123" s="142">
        <f t="shared" si="3"/>
        <v>0</v>
      </c>
      <c r="F123" s="142">
        <f t="shared" si="3"/>
        <v>0</v>
      </c>
      <c r="G123" s="142">
        <f t="shared" si="3"/>
        <v>0</v>
      </c>
      <c r="H123" s="137">
        <f t="shared" si="4"/>
        <v>0</v>
      </c>
    </row>
    <row r="124" spans="2:8">
      <c r="B124" s="128" t="str">
        <f>$B$40</f>
        <v>Social Service</v>
      </c>
      <c r="C124" s="142">
        <f t="shared" si="3"/>
        <v>24063.837898208996</v>
      </c>
      <c r="D124" s="142">
        <f t="shared" si="3"/>
        <v>103248.14582421901</v>
      </c>
      <c r="E124" s="142">
        <f t="shared" si="3"/>
        <v>12303.509723742383</v>
      </c>
      <c r="F124" s="142">
        <f t="shared" si="3"/>
        <v>0</v>
      </c>
      <c r="G124" s="142">
        <f t="shared" si="3"/>
        <v>0</v>
      </c>
      <c r="H124" s="137">
        <f t="shared" si="4"/>
        <v>139615.49344617038</v>
      </c>
    </row>
    <row r="125" spans="2:8">
      <c r="B125" s="128" t="str">
        <f>$B$41</f>
        <v>Library Science</v>
      </c>
      <c r="C125" s="142">
        <f t="shared" si="3"/>
        <v>5897.8249076353213</v>
      </c>
      <c r="D125" s="142">
        <f t="shared" si="3"/>
        <v>0</v>
      </c>
      <c r="E125" s="142">
        <f t="shared" si="3"/>
        <v>0</v>
      </c>
      <c r="F125" s="142">
        <f t="shared" si="3"/>
        <v>0</v>
      </c>
      <c r="G125" s="142">
        <f t="shared" si="3"/>
        <v>0</v>
      </c>
      <c r="H125" s="137">
        <f t="shared" si="4"/>
        <v>5897.8249076353213</v>
      </c>
    </row>
    <row r="126" spans="2:8">
      <c r="B126" s="128" t="str">
        <f>$B$42</f>
        <v>Veterinary Science</v>
      </c>
      <c r="C126" s="142">
        <f t="shared" si="3"/>
        <v>0</v>
      </c>
      <c r="D126" s="142">
        <f t="shared" si="3"/>
        <v>0</v>
      </c>
      <c r="E126" s="142">
        <f t="shared" si="3"/>
        <v>0</v>
      </c>
      <c r="F126" s="142">
        <f t="shared" si="3"/>
        <v>0</v>
      </c>
      <c r="G126" s="142">
        <f t="shared" si="3"/>
        <v>0</v>
      </c>
      <c r="H126" s="137">
        <f t="shared" si="4"/>
        <v>0</v>
      </c>
    </row>
    <row r="127" spans="2:8">
      <c r="B127" s="128" t="str">
        <f>$B$43</f>
        <v>Vocational Training</v>
      </c>
      <c r="C127" s="142">
        <f t="shared" si="3"/>
        <v>33511.186674090597</v>
      </c>
      <c r="D127" s="142">
        <f t="shared" si="3"/>
        <v>20095.91961328805</v>
      </c>
      <c r="E127" s="142">
        <f t="shared" si="3"/>
        <v>0</v>
      </c>
      <c r="F127" s="142">
        <f t="shared" si="3"/>
        <v>0</v>
      </c>
      <c r="G127" s="142">
        <f t="shared" si="3"/>
        <v>0</v>
      </c>
      <c r="H127" s="137">
        <f t="shared" si="4"/>
        <v>53607.106287378643</v>
      </c>
    </row>
    <row r="128" spans="2:8">
      <c r="B128" s="128" t="str">
        <f>$B$44</f>
        <v>Physical Training</v>
      </c>
      <c r="C128" s="142">
        <f t="shared" si="3"/>
        <v>0</v>
      </c>
      <c r="D128" s="142">
        <f t="shared" si="3"/>
        <v>0</v>
      </c>
      <c r="E128" s="142">
        <f t="shared" si="3"/>
        <v>0</v>
      </c>
      <c r="F128" s="142">
        <f t="shared" si="3"/>
        <v>0</v>
      </c>
      <c r="G128" s="142">
        <f t="shared" si="3"/>
        <v>0</v>
      </c>
      <c r="H128" s="137">
        <f t="shared" si="4"/>
        <v>0</v>
      </c>
    </row>
    <row r="129" spans="2:12">
      <c r="B129" s="128" t="str">
        <f>$B$45</f>
        <v>Health Services</v>
      </c>
      <c r="C129" s="142">
        <f t="shared" si="3"/>
        <v>139701.91297246583</v>
      </c>
      <c r="D129" s="142">
        <f t="shared" si="3"/>
        <v>115918.08283773469</v>
      </c>
      <c r="E129" s="142">
        <f t="shared" si="3"/>
        <v>314240.04246279836</v>
      </c>
      <c r="F129" s="142">
        <f t="shared" si="3"/>
        <v>0</v>
      </c>
      <c r="G129" s="142">
        <f t="shared" si="3"/>
        <v>0</v>
      </c>
      <c r="H129" s="137">
        <f t="shared" si="4"/>
        <v>569860.03827299888</v>
      </c>
    </row>
    <row r="130" spans="2:12">
      <c r="B130" s="128" t="str">
        <f>$B$46</f>
        <v>Pharmacy</v>
      </c>
      <c r="C130" s="142">
        <f t="shared" si="3"/>
        <v>0</v>
      </c>
      <c r="D130" s="142">
        <f t="shared" si="3"/>
        <v>0</v>
      </c>
      <c r="E130" s="142">
        <f t="shared" si="3"/>
        <v>0</v>
      </c>
      <c r="F130" s="142">
        <f t="shared" si="3"/>
        <v>0</v>
      </c>
      <c r="G130" s="142">
        <f t="shared" si="3"/>
        <v>0</v>
      </c>
      <c r="H130" s="137">
        <f t="shared" si="4"/>
        <v>0</v>
      </c>
    </row>
    <row r="131" spans="2:12">
      <c r="B131" s="128" t="str">
        <f>$B$47</f>
        <v>Business Administration</v>
      </c>
      <c r="C131" s="142">
        <f t="shared" si="3"/>
        <v>513625.51163742185</v>
      </c>
      <c r="D131" s="142">
        <f t="shared" si="3"/>
        <v>930112.43570903921</v>
      </c>
      <c r="E131" s="142">
        <f t="shared" si="3"/>
        <v>224300.64005166772</v>
      </c>
      <c r="F131" s="142">
        <f t="shared" si="3"/>
        <v>0</v>
      </c>
      <c r="G131" s="142">
        <f t="shared" si="3"/>
        <v>0</v>
      </c>
      <c r="H131" s="137">
        <f t="shared" si="4"/>
        <v>1668038.5873981288</v>
      </c>
    </row>
    <row r="132" spans="2:12">
      <c r="B132" s="128" t="str">
        <f>$B$48</f>
        <v>Optometry</v>
      </c>
      <c r="C132" s="142">
        <f t="shared" ref="C132:G135" si="5">C107+C77</f>
        <v>0</v>
      </c>
      <c r="D132" s="142">
        <f t="shared" si="5"/>
        <v>0</v>
      </c>
      <c r="E132" s="142">
        <f t="shared" si="5"/>
        <v>0</v>
      </c>
      <c r="F132" s="142">
        <f t="shared" si="5"/>
        <v>0</v>
      </c>
      <c r="G132" s="142">
        <f t="shared" si="5"/>
        <v>0</v>
      </c>
      <c r="H132" s="137">
        <f t="shared" si="4"/>
        <v>0</v>
      </c>
    </row>
    <row r="133" spans="2:12">
      <c r="B133" s="128" t="str">
        <f>$B$49</f>
        <v>Teacher Ed-Practice Teaching</v>
      </c>
      <c r="C133" s="142">
        <f t="shared" si="5"/>
        <v>0</v>
      </c>
      <c r="D133" s="142">
        <f t="shared" si="5"/>
        <v>57740.698462122484</v>
      </c>
      <c r="E133" s="142">
        <f t="shared" si="5"/>
        <v>0</v>
      </c>
      <c r="F133" s="142">
        <f t="shared" si="5"/>
        <v>0</v>
      </c>
      <c r="G133" s="142">
        <f t="shared" si="5"/>
        <v>0</v>
      </c>
      <c r="H133" s="137">
        <f t="shared" si="4"/>
        <v>57740.698462122484</v>
      </c>
    </row>
    <row r="134" spans="2:12">
      <c r="B134" s="128" t="str">
        <f>$B$50</f>
        <v>Technology</v>
      </c>
      <c r="C134" s="142">
        <f t="shared" si="5"/>
        <v>85881.945947280939</v>
      </c>
      <c r="D134" s="142">
        <f t="shared" si="5"/>
        <v>152693.26739711704</v>
      </c>
      <c r="E134" s="142">
        <f t="shared" si="5"/>
        <v>18351.830652248249</v>
      </c>
      <c r="F134" s="142">
        <f t="shared" si="5"/>
        <v>0</v>
      </c>
      <c r="G134" s="142">
        <f t="shared" si="5"/>
        <v>0</v>
      </c>
      <c r="H134" s="137">
        <f t="shared" si="4"/>
        <v>256927.04399664624</v>
      </c>
    </row>
    <row r="135" spans="2:12">
      <c r="B135" s="128" t="str">
        <f>$B$51</f>
        <v>Nursing</v>
      </c>
      <c r="C135" s="142">
        <f t="shared" si="5"/>
        <v>0</v>
      </c>
      <c r="D135" s="142">
        <f t="shared" si="5"/>
        <v>0</v>
      </c>
      <c r="E135" s="142">
        <f t="shared" si="5"/>
        <v>0</v>
      </c>
      <c r="F135" s="142">
        <f t="shared" si="5"/>
        <v>0</v>
      </c>
      <c r="G135" s="142">
        <f t="shared" si="5"/>
        <v>0</v>
      </c>
      <c r="H135" s="137">
        <f t="shared" si="4"/>
        <v>0</v>
      </c>
    </row>
    <row r="136" spans="2:12">
      <c r="B136" s="131" t="str">
        <f>$B$52</f>
        <v>Totals</v>
      </c>
      <c r="C136" s="134">
        <f>SUM(C116:C135)</f>
        <v>7693911.7790833516</v>
      </c>
      <c r="D136" s="134">
        <f>SUM(D116:D135)</f>
        <v>7913490.4381618826</v>
      </c>
      <c r="E136" s="134">
        <f>SUM(E116:E135)</f>
        <v>4901856.1960225487</v>
      </c>
      <c r="F136" s="134">
        <f>SUM(F116:F135)</f>
        <v>660164.55340761342</v>
      </c>
      <c r="G136" s="134">
        <f>SUM(G116:G135)</f>
        <v>0</v>
      </c>
      <c r="H136" s="134">
        <f t="shared" si="4"/>
        <v>21169422.966675397</v>
      </c>
    </row>
    <row r="137" spans="2:12">
      <c r="B137" s="330"/>
      <c r="C137" s="333"/>
      <c r="D137" s="333"/>
      <c r="E137" s="333"/>
      <c r="F137" s="333"/>
      <c r="G137" s="333"/>
      <c r="H137" s="334"/>
    </row>
    <row r="138" spans="2:12">
      <c r="B138" s="120" t="s">
        <v>4</v>
      </c>
      <c r="C138" s="327"/>
      <c r="D138" s="327"/>
      <c r="E138" s="327"/>
      <c r="F138" s="327"/>
      <c r="G138" s="327"/>
      <c r="H138" s="122">
        <f>H86-H81-H111</f>
        <v>38405655.033324607</v>
      </c>
    </row>
    <row r="139" spans="2:12" ht="152.25" customHeight="1" thickBot="1">
      <c r="B139" s="382" t="s">
        <v>887</v>
      </c>
      <c r="C139" s="382"/>
      <c r="D139" s="382"/>
      <c r="E139" s="382"/>
      <c r="F139" s="382"/>
      <c r="G139" s="382"/>
      <c r="H139" s="321"/>
    </row>
    <row r="140" spans="2:12" ht="36.75" customHeight="1" thickTop="1">
      <c r="B140" s="429" t="s">
        <v>889</v>
      </c>
      <c r="C140" s="404"/>
      <c r="D140" s="404"/>
      <c r="E140" s="404"/>
      <c r="F140" s="405"/>
      <c r="G140" s="335" t="s">
        <v>2</v>
      </c>
      <c r="H140" s="336">
        <v>1</v>
      </c>
      <c r="I140" s="396" t="str">
        <f>IF(H140+H141=1,"","Error, the two cells on the left must equal 100%")</f>
        <v/>
      </c>
      <c r="L140" s="290"/>
    </row>
    <row r="141" spans="2:12" ht="37.5" customHeight="1" thickBot="1">
      <c r="B141" s="406"/>
      <c r="C141" s="407"/>
      <c r="D141" s="407"/>
      <c r="E141" s="407"/>
      <c r="F141" s="408"/>
      <c r="G141" s="335" t="s">
        <v>3</v>
      </c>
      <c r="H141" s="337">
        <f>1-H140</f>
        <v>0</v>
      </c>
      <c r="I141" s="396"/>
    </row>
    <row r="142" spans="2:12" ht="42" thickBot="1">
      <c r="B142" s="338" t="s">
        <v>31</v>
      </c>
      <c r="C142" s="339" t="s">
        <v>25</v>
      </c>
      <c r="D142" s="339" t="s">
        <v>26</v>
      </c>
      <c r="E142" s="339" t="s">
        <v>27</v>
      </c>
      <c r="F142" s="339" t="s">
        <v>28</v>
      </c>
      <c r="G142" s="340" t="s">
        <v>29</v>
      </c>
      <c r="H142" s="341" t="s">
        <v>6</v>
      </c>
      <c r="I142" s="342" t="s">
        <v>7</v>
      </c>
    </row>
    <row r="143" spans="2:12">
      <c r="B143" s="128" t="str">
        <f>$B$32</f>
        <v>Liberal Arts</v>
      </c>
      <c r="C143" s="329">
        <f>Data!LN16</f>
        <v>2856775.2316607535</v>
      </c>
      <c r="D143" s="329">
        <f>Data!MH16</f>
        <v>1032658.5743760003</v>
      </c>
      <c r="E143" s="329">
        <f>Data!NB16</f>
        <v>438754.39776485978</v>
      </c>
      <c r="F143" s="329">
        <f>Data!NV16</f>
        <v>69577.893067460958</v>
      </c>
      <c r="G143" s="329">
        <f>Data!OP16</f>
        <v>0</v>
      </c>
      <c r="H143" s="343">
        <f>Data!PJ16</f>
        <v>1223274.2396187857</v>
      </c>
      <c r="I143" s="344">
        <f t="shared" ref="I143:I162" si="6">SUM(C143:H143)</f>
        <v>5621040.3364878595</v>
      </c>
    </row>
    <row r="144" spans="2:12">
      <c r="B144" s="128" t="str">
        <f>$B$33</f>
        <v>Science</v>
      </c>
      <c r="C144" s="329">
        <f>Data!LO16</f>
        <v>1206765.3326809539</v>
      </c>
      <c r="D144" s="329">
        <f>Data!MI16</f>
        <v>1088770.2943965793</v>
      </c>
      <c r="E144" s="329">
        <f>Data!NC16</f>
        <v>614001.33466993528</v>
      </c>
      <c r="F144" s="329">
        <f>Data!NW16</f>
        <v>0</v>
      </c>
      <c r="G144" s="329">
        <f>Data!OQ16</f>
        <v>0</v>
      </c>
      <c r="H144" s="343">
        <f>Data!PK16</f>
        <v>737954.21569850435</v>
      </c>
      <c r="I144" s="344">
        <f t="shared" si="6"/>
        <v>3647491.1774459728</v>
      </c>
    </row>
    <row r="145" spans="2:9">
      <c r="B145" s="128" t="str">
        <f>$B$34</f>
        <v>Fine Arts</v>
      </c>
      <c r="C145" s="329">
        <f>Data!LP16</f>
        <v>1153269.1374170827</v>
      </c>
      <c r="D145" s="329">
        <f>Data!MJ16</f>
        <v>670610.87901144987</v>
      </c>
      <c r="E145" s="329">
        <f>Data!ND16</f>
        <v>60080.901508831092</v>
      </c>
      <c r="F145" s="329">
        <f>Data!NX16</f>
        <v>0</v>
      </c>
      <c r="G145" s="329">
        <f>Data!OR16</f>
        <v>0</v>
      </c>
      <c r="H145" s="343">
        <f>Data!PL16</f>
        <v>530860.79349067085</v>
      </c>
      <c r="I145" s="344">
        <f t="shared" si="6"/>
        <v>2414821.7114280346</v>
      </c>
    </row>
    <row r="146" spans="2:9">
      <c r="B146" s="128" t="str">
        <f>$B$35</f>
        <v>Teacher Education</v>
      </c>
      <c r="C146" s="329">
        <f>Data!LQ16</f>
        <v>41720.880014648254</v>
      </c>
      <c r="D146" s="329">
        <f>Data!MK16</f>
        <v>440432.40602844593</v>
      </c>
      <c r="E146" s="329">
        <f>Data!NE16</f>
        <v>367465.72674066829</v>
      </c>
      <c r="F146" s="329">
        <f>Data!NY16</f>
        <v>320034.243095955</v>
      </c>
      <c r="G146" s="329">
        <f>Data!OS16</f>
        <v>0</v>
      </c>
      <c r="H146" s="343">
        <f>Data!PN16</f>
        <v>471971.59881481092</v>
      </c>
      <c r="I146" s="344">
        <f t="shared" si="6"/>
        <v>1641624.8546945283</v>
      </c>
    </row>
    <row r="147" spans="2:9">
      <c r="B147" s="128" t="str">
        <f>$B$36</f>
        <v>Agriculture</v>
      </c>
      <c r="C147" s="329">
        <f>Data!LR16</f>
        <v>2742946.5417142091</v>
      </c>
      <c r="D147" s="329">
        <f>Data!ML16</f>
        <v>6019170.6284947768</v>
      </c>
      <c r="E147" s="329">
        <f>Data!NF16</f>
        <v>4260118.3947544899</v>
      </c>
      <c r="F147" s="329">
        <f>Data!NZ16</f>
        <v>100773.70020250601</v>
      </c>
      <c r="G147" s="329">
        <f>Data!OT16</f>
        <v>0</v>
      </c>
      <c r="H147" s="343">
        <f>Data!PM16</f>
        <v>356320.69332838483</v>
      </c>
      <c r="I147" s="344">
        <f t="shared" si="6"/>
        <v>13479329.958494367</v>
      </c>
    </row>
    <row r="148" spans="2:9">
      <c r="B148" s="128" t="str">
        <f>$B$37</f>
        <v>Engineering</v>
      </c>
      <c r="C148" s="329">
        <f>Data!LS16</f>
        <v>867356.32305989868</v>
      </c>
      <c r="D148" s="329">
        <f>Data!MM16</f>
        <v>2463086.6692943792</v>
      </c>
      <c r="E148" s="329">
        <f>Data!NG16</f>
        <v>2398564.11457026</v>
      </c>
      <c r="F148" s="329">
        <f>Data!OA16</f>
        <v>106814.65840506079</v>
      </c>
      <c r="G148" s="329">
        <f>Data!OU16</f>
        <v>0</v>
      </c>
      <c r="H148" s="343">
        <f>Data!PO16</f>
        <v>1642196.1076747533</v>
      </c>
      <c r="I148" s="344">
        <f t="shared" si="6"/>
        <v>7478017.8730043517</v>
      </c>
    </row>
    <row r="149" spans="2:9">
      <c r="B149" s="128" t="str">
        <f>$B$38</f>
        <v>Home Economics</v>
      </c>
      <c r="C149" s="329">
        <f>Data!LT16</f>
        <v>4315.1374201111594</v>
      </c>
      <c r="D149" s="329">
        <f>Data!MN16</f>
        <v>13275.506509455801</v>
      </c>
      <c r="E149" s="329">
        <f>Data!NH16</f>
        <v>603746.62116786605</v>
      </c>
      <c r="F149" s="329">
        <f>Data!OB16</f>
        <v>0</v>
      </c>
      <c r="G149" s="329">
        <f>Data!OV16</f>
        <v>0</v>
      </c>
      <c r="H149" s="343">
        <f>Data!PP16</f>
        <v>21877.409290353506</v>
      </c>
      <c r="I149" s="344">
        <f t="shared" si="6"/>
        <v>643214.67438778654</v>
      </c>
    </row>
    <row r="150" spans="2:9">
      <c r="B150" s="128" t="str">
        <f>$B$39</f>
        <v>Law</v>
      </c>
      <c r="C150" s="329">
        <f>Data!LU16</f>
        <v>0</v>
      </c>
      <c r="D150" s="329">
        <f>Data!MO16</f>
        <v>0</v>
      </c>
      <c r="E150" s="329">
        <f>Data!NI16</f>
        <v>0</v>
      </c>
      <c r="F150" s="329">
        <f>Data!OC16</f>
        <v>0</v>
      </c>
      <c r="G150" s="329">
        <f>Data!OW16</f>
        <v>0</v>
      </c>
      <c r="H150" s="343">
        <f>Data!PQ16</f>
        <v>0</v>
      </c>
      <c r="I150" s="344">
        <f t="shared" si="6"/>
        <v>0</v>
      </c>
    </row>
    <row r="151" spans="2:9">
      <c r="B151" s="128" t="str">
        <f>$B$40</f>
        <v>Social Service</v>
      </c>
      <c r="C151" s="329">
        <f>Data!LV16</f>
        <v>23568.296504928792</v>
      </c>
      <c r="D151" s="329">
        <f>Data!MP16</f>
        <v>99362.320468832942</v>
      </c>
      <c r="E151" s="329">
        <f>Data!NJ16</f>
        <v>5373.8752571743644</v>
      </c>
      <c r="F151" s="329">
        <f>Data!OD16</f>
        <v>0</v>
      </c>
      <c r="G151" s="329">
        <f>Data!OX16</f>
        <v>0</v>
      </c>
      <c r="H151" s="343">
        <f>Data!PR16</f>
        <v>37234.760234028712</v>
      </c>
      <c r="I151" s="344">
        <f t="shared" si="6"/>
        <v>165539.25246496481</v>
      </c>
    </row>
    <row r="152" spans="2:9">
      <c r="B152" s="128" t="str">
        <f>$B$41</f>
        <v>Library Science</v>
      </c>
      <c r="C152" s="329">
        <f>Data!LW16</f>
        <v>5642.6100128241478</v>
      </c>
      <c r="D152" s="329">
        <f>Data!MQ16</f>
        <v>0</v>
      </c>
      <c r="E152" s="329">
        <f>Data!NK16</f>
        <v>0</v>
      </c>
      <c r="F152" s="329">
        <f>Data!OE16</f>
        <v>0</v>
      </c>
      <c r="G152" s="329">
        <f>Data!OY16</f>
        <v>0</v>
      </c>
      <c r="H152" s="343">
        <f>Data!PS16</f>
        <v>1603.8569357703509</v>
      </c>
      <c r="I152" s="344">
        <f t="shared" si="6"/>
        <v>7246.4669485944987</v>
      </c>
    </row>
    <row r="153" spans="2:9">
      <c r="B153" s="128" t="str">
        <f>$B$42</f>
        <v>Veterinary Science</v>
      </c>
      <c r="C153" s="329">
        <f>Data!LX16</f>
        <v>0</v>
      </c>
      <c r="D153" s="329">
        <f>Data!MR16</f>
        <v>0</v>
      </c>
      <c r="E153" s="329">
        <f>Data!NL16</f>
        <v>0</v>
      </c>
      <c r="F153" s="329">
        <f>Data!OF16</f>
        <v>0</v>
      </c>
      <c r="G153" s="329">
        <f>Data!OZ16</f>
        <v>0</v>
      </c>
      <c r="H153" s="343">
        <f>Data!PT16</f>
        <v>0</v>
      </c>
      <c r="I153" s="344">
        <f t="shared" si="6"/>
        <v>0</v>
      </c>
    </row>
    <row r="154" spans="2:9">
      <c r="B154" s="128" t="str">
        <f>$B$43</f>
        <v>Vocational Training</v>
      </c>
      <c r="C154" s="329">
        <f>Data!LY16</f>
        <v>337645.01237370586</v>
      </c>
      <c r="D154" s="329">
        <f>Data!MS16</f>
        <v>203412.91657507321</v>
      </c>
      <c r="E154" s="329">
        <f>Data!NM16</f>
        <v>0</v>
      </c>
      <c r="F154" s="329">
        <f>Data!OG16</f>
        <v>0</v>
      </c>
      <c r="G154" s="329">
        <f>Data!PA16</f>
        <v>0</v>
      </c>
      <c r="H154" s="343">
        <f>Data!PU16</f>
        <v>14650.164245325059</v>
      </c>
      <c r="I154" s="344">
        <f t="shared" si="6"/>
        <v>555708.09319410415</v>
      </c>
    </row>
    <row r="155" spans="2:9">
      <c r="B155" s="128" t="str">
        <f>$B$44</f>
        <v>Physical Training</v>
      </c>
      <c r="C155" s="329">
        <f>Data!LZ16</f>
        <v>0</v>
      </c>
      <c r="D155" s="329">
        <f>Data!MT16</f>
        <v>0</v>
      </c>
      <c r="E155" s="329">
        <f>Data!NN16</f>
        <v>0</v>
      </c>
      <c r="F155" s="329">
        <f>Data!OH16</f>
        <v>0</v>
      </c>
      <c r="G155" s="329">
        <f>Data!PB16</f>
        <v>0</v>
      </c>
      <c r="H155" s="343">
        <f>Data!PV16</f>
        <v>0</v>
      </c>
      <c r="I155" s="344">
        <f t="shared" si="6"/>
        <v>0</v>
      </c>
    </row>
    <row r="156" spans="2:9">
      <c r="B156" s="128" t="str">
        <f>$B$45</f>
        <v>Health Services</v>
      </c>
      <c r="C156" s="329">
        <f>Data!MA16</f>
        <v>98590.585596904712</v>
      </c>
      <c r="D156" s="329">
        <f>Data!MU16</f>
        <v>98045.474290694052</v>
      </c>
      <c r="E156" s="329">
        <f>Data!NO16</f>
        <v>300169.58720406977</v>
      </c>
      <c r="F156" s="329">
        <f>Data!OI16</f>
        <v>0</v>
      </c>
      <c r="G156" s="329">
        <f>Data!PC16</f>
        <v>0</v>
      </c>
      <c r="H156" s="343">
        <f>Data!PW16</f>
        <v>154490.65475737333</v>
      </c>
      <c r="I156" s="344">
        <f t="shared" si="6"/>
        <v>651296.30184904183</v>
      </c>
    </row>
    <row r="157" spans="2:9">
      <c r="B157" s="128" t="str">
        <f>$B$46</f>
        <v>Pharmacy</v>
      </c>
      <c r="C157" s="329">
        <f>Data!MB16</f>
        <v>0</v>
      </c>
      <c r="D157" s="329">
        <f>Data!MV16</f>
        <v>0</v>
      </c>
      <c r="E157" s="329">
        <f>Data!NP16</f>
        <v>0</v>
      </c>
      <c r="F157" s="329">
        <f>Data!OJ16</f>
        <v>0</v>
      </c>
      <c r="G157" s="329">
        <f>Data!PD16</f>
        <v>0</v>
      </c>
      <c r="H157" s="343">
        <f>Data!PX16</f>
        <v>0</v>
      </c>
      <c r="I157" s="344">
        <f t="shared" si="6"/>
        <v>0</v>
      </c>
    </row>
    <row r="158" spans="2:9">
      <c r="B158" s="128" t="str">
        <f>$B$47</f>
        <v>Business Administration</v>
      </c>
      <c r="C158" s="329">
        <f>Data!MC16</f>
        <v>319542.26494908804</v>
      </c>
      <c r="D158" s="329">
        <f>Data!MW16</f>
        <v>532340.64685684117</v>
      </c>
      <c r="E158" s="329">
        <f>Data!NQ16</f>
        <v>129910.68924828173</v>
      </c>
      <c r="F158" s="329">
        <f>Data!OK16</f>
        <v>0</v>
      </c>
      <c r="G158" s="329">
        <f>Data!PE16</f>
        <v>0</v>
      </c>
      <c r="H158" s="343">
        <f>Data!PY16</f>
        <v>460143.90244085592</v>
      </c>
      <c r="I158" s="344">
        <f t="shared" si="6"/>
        <v>1441937.5034950669</v>
      </c>
    </row>
    <row r="159" spans="2:9">
      <c r="B159" s="128" t="str">
        <f>$B$48</f>
        <v>Optometry</v>
      </c>
      <c r="C159" s="329">
        <f>Data!MD16</f>
        <v>0</v>
      </c>
      <c r="D159" s="329">
        <f>Data!MX16</f>
        <v>0</v>
      </c>
      <c r="E159" s="329">
        <f>Data!NR16</f>
        <v>0</v>
      </c>
      <c r="F159" s="329">
        <f>Data!OL16</f>
        <v>0</v>
      </c>
      <c r="G159" s="329">
        <f>Data!PF16</f>
        <v>0</v>
      </c>
      <c r="H159" s="343">
        <f>Data!PZ16</f>
        <v>0</v>
      </c>
      <c r="I159" s="344">
        <f t="shared" si="6"/>
        <v>0</v>
      </c>
    </row>
    <row r="160" spans="2:9">
      <c r="B160" s="128" t="str">
        <f>$B$49</f>
        <v>Teacher Ed-Practice Teaching</v>
      </c>
      <c r="C160" s="329">
        <f>Data!ME16</f>
        <v>0</v>
      </c>
      <c r="D160" s="329">
        <f>Data!MY16</f>
        <v>134038.988445764</v>
      </c>
      <c r="E160" s="329">
        <f>Data!NS16</f>
        <v>0</v>
      </c>
      <c r="F160" s="329">
        <f>Data!OM16</f>
        <v>0</v>
      </c>
      <c r="G160" s="329">
        <f>Data!PG16</f>
        <v>0</v>
      </c>
      <c r="H160" s="343">
        <f>Data!QA16</f>
        <v>15654.957516895905</v>
      </c>
      <c r="I160" s="344">
        <f t="shared" si="6"/>
        <v>149693.9459626599</v>
      </c>
    </row>
    <row r="161" spans="2:10">
      <c r="B161" s="128" t="str">
        <f>$B$50</f>
        <v>Technology</v>
      </c>
      <c r="C161" s="329">
        <f>Data!MF16</f>
        <v>154392.41491267763</v>
      </c>
      <c r="D161" s="329">
        <f>Data!MZ16</f>
        <v>270789.13311672554</v>
      </c>
      <c r="E161" s="329">
        <f>Data!NT16</f>
        <v>15353.667521837899</v>
      </c>
      <c r="F161" s="329">
        <f>Data!ON16</f>
        <v>0</v>
      </c>
      <c r="G161" s="329">
        <f>Data!PH16</f>
        <v>0</v>
      </c>
      <c r="H161" s="343">
        <f>Data!QB16</f>
        <v>68157.265953488721</v>
      </c>
      <c r="I161" s="344">
        <f t="shared" si="6"/>
        <v>508692.48150472983</v>
      </c>
    </row>
    <row r="162" spans="2:10">
      <c r="B162" s="128" t="str">
        <f>$B$51</f>
        <v>Nursing</v>
      </c>
      <c r="C162" s="329">
        <f>Data!MG16</f>
        <v>0</v>
      </c>
      <c r="D162" s="329">
        <f>Data!NA16</f>
        <v>0</v>
      </c>
      <c r="E162" s="329">
        <f>Data!NU16</f>
        <v>0</v>
      </c>
      <c r="F162" s="329">
        <f>Data!OO16</f>
        <v>0</v>
      </c>
      <c r="G162" s="329">
        <f>Data!PI16</f>
        <v>0</v>
      </c>
      <c r="H162" s="343">
        <f>Data!QC16</f>
        <v>0</v>
      </c>
      <c r="I162" s="344">
        <f t="shared" si="6"/>
        <v>0</v>
      </c>
    </row>
    <row r="163" spans="2:10" ht="14.4" thickBot="1">
      <c r="B163" s="131" t="str">
        <f>$B$52</f>
        <v>Totals</v>
      </c>
      <c r="C163" s="134">
        <f t="shared" ref="C163:H163" si="7">SUM(C143:C162)</f>
        <v>9812529.768317787</v>
      </c>
      <c r="D163" s="134">
        <f t="shared" si="7"/>
        <v>13065994.437865017</v>
      </c>
      <c r="E163" s="134">
        <f t="shared" si="7"/>
        <v>9193539.3104082737</v>
      </c>
      <c r="F163" s="134">
        <f t="shared" si="7"/>
        <v>597200.49477098277</v>
      </c>
      <c r="G163" s="135">
        <f t="shared" si="7"/>
        <v>0</v>
      </c>
      <c r="H163" s="345">
        <f t="shared" si="7"/>
        <v>5736390.620000002</v>
      </c>
      <c r="I163" s="344">
        <f>SUM(I143:I162)</f>
        <v>38405654.631362073</v>
      </c>
    </row>
    <row r="164" spans="2:10" ht="14.4" thickTop="1">
      <c r="B164" s="144"/>
      <c r="C164" s="331"/>
      <c r="D164" s="331"/>
      <c r="E164" s="331"/>
      <c r="F164" s="331"/>
      <c r="G164" s="331"/>
      <c r="H164" s="346"/>
      <c r="I164" s="347"/>
    </row>
    <row r="165" spans="2:10">
      <c r="B165" s="387" t="s">
        <v>63</v>
      </c>
      <c r="C165" s="387"/>
      <c r="D165" s="387"/>
      <c r="E165" s="387"/>
      <c r="F165" s="387"/>
      <c r="G165" s="387"/>
      <c r="H165" s="348"/>
      <c r="I165" s="348"/>
    </row>
    <row r="166" spans="2:10" ht="43.5" customHeight="1" thickBot="1">
      <c r="B166" s="394" t="s">
        <v>40</v>
      </c>
      <c r="C166" s="394"/>
      <c r="D166" s="394"/>
      <c r="E166" s="394"/>
      <c r="F166" s="394"/>
      <c r="G166" s="394"/>
      <c r="H166" s="328"/>
    </row>
    <row r="167" spans="2:10" ht="14.4" thickBot="1">
      <c r="B167" s="124" t="s">
        <v>31</v>
      </c>
      <c r="C167" s="125" t="s">
        <v>25</v>
      </c>
      <c r="D167" s="125" t="s">
        <v>26</v>
      </c>
      <c r="E167" s="125" t="s">
        <v>27</v>
      </c>
      <c r="F167" s="125" t="s">
        <v>28</v>
      </c>
      <c r="G167" s="125" t="s">
        <v>29</v>
      </c>
      <c r="H167" s="126" t="s">
        <v>1</v>
      </c>
    </row>
    <row r="168" spans="2:10">
      <c r="B168" s="128" t="str">
        <f>$B$32</f>
        <v>Liberal Arts</v>
      </c>
      <c r="C168" s="323">
        <f t="shared" ref="C168:G183" si="8">C143+$H$140*IF($H116=0,0,$H143*C116/$H116)+IF($H32=0,0,$H$141*$H143*C32/$H32)</f>
        <v>3691361.9219438378</v>
      </c>
      <c r="D168" s="323">
        <f t="shared" si="8"/>
        <v>1301444.4682708459</v>
      </c>
      <c r="E168" s="323">
        <f t="shared" si="8"/>
        <v>538735.65215910273</v>
      </c>
      <c r="F168" s="323">
        <f t="shared" si="8"/>
        <v>89498.294114073477</v>
      </c>
      <c r="G168" s="323">
        <f t="shared" si="8"/>
        <v>0</v>
      </c>
      <c r="H168" s="134">
        <f t="shared" ref="H168:H188" si="9">SUM(C168:G168)</f>
        <v>5621040.3364878595</v>
      </c>
      <c r="I168" s="349"/>
      <c r="J168" s="290"/>
    </row>
    <row r="169" spans="2:10">
      <c r="B169" s="128" t="str">
        <f>$B$33</f>
        <v>Science</v>
      </c>
      <c r="C169" s="142">
        <f t="shared" si="8"/>
        <v>1562988.506656979</v>
      </c>
      <c r="D169" s="142">
        <f t="shared" si="8"/>
        <v>1359110.5378240705</v>
      </c>
      <c r="E169" s="142">
        <f t="shared" si="8"/>
        <v>725392.13296492328</v>
      </c>
      <c r="F169" s="142">
        <f t="shared" si="8"/>
        <v>0</v>
      </c>
      <c r="G169" s="142">
        <f t="shared" si="8"/>
        <v>0</v>
      </c>
      <c r="H169" s="137">
        <f t="shared" si="9"/>
        <v>3647491.1774459723</v>
      </c>
      <c r="I169" s="349"/>
      <c r="J169" s="290"/>
    </row>
    <row r="170" spans="2:10">
      <c r="B170" s="128" t="str">
        <f>$B$34</f>
        <v>Fine Arts</v>
      </c>
      <c r="C170" s="142">
        <f t="shared" si="8"/>
        <v>1480397.5490246469</v>
      </c>
      <c r="D170" s="142">
        <f t="shared" si="8"/>
        <v>857230.18049018993</v>
      </c>
      <c r="E170" s="142">
        <f t="shared" si="8"/>
        <v>77193.981913197757</v>
      </c>
      <c r="F170" s="142">
        <f t="shared" si="8"/>
        <v>0</v>
      </c>
      <c r="G170" s="142">
        <f t="shared" si="8"/>
        <v>0</v>
      </c>
      <c r="H170" s="137">
        <f t="shared" si="9"/>
        <v>2414821.7114280346</v>
      </c>
      <c r="I170" s="349"/>
      <c r="J170" s="290"/>
    </row>
    <row r="171" spans="2:10">
      <c r="B171" s="128" t="str">
        <f>$B$35</f>
        <v>Teacher Education</v>
      </c>
      <c r="C171" s="142">
        <f t="shared" si="8"/>
        <v>59129.209969349395</v>
      </c>
      <c r="D171" s="142">
        <f t="shared" si="8"/>
        <v>619808.44617893989</v>
      </c>
      <c r="E171" s="142">
        <f t="shared" si="8"/>
        <v>516378.55491716595</v>
      </c>
      <c r="F171" s="142">
        <f t="shared" si="8"/>
        <v>446308.64362907311</v>
      </c>
      <c r="G171" s="142">
        <f t="shared" si="8"/>
        <v>0</v>
      </c>
      <c r="H171" s="137">
        <f t="shared" si="9"/>
        <v>1641624.8546945285</v>
      </c>
      <c r="I171" s="349"/>
      <c r="J171" s="290"/>
    </row>
    <row r="172" spans="2:10">
      <c r="B172" s="128" t="str">
        <f>$B$36</f>
        <v>Agriculture</v>
      </c>
      <c r="C172" s="142">
        <f t="shared" si="8"/>
        <v>2819503.8605996827</v>
      </c>
      <c r="D172" s="142">
        <f t="shared" si="8"/>
        <v>6183598.7917313157</v>
      </c>
      <c r="E172" s="142">
        <f t="shared" si="8"/>
        <v>4372379.2256892351</v>
      </c>
      <c r="F172" s="142">
        <f t="shared" si="8"/>
        <v>103848.08047413305</v>
      </c>
      <c r="G172" s="142">
        <f t="shared" si="8"/>
        <v>0</v>
      </c>
      <c r="H172" s="137">
        <f t="shared" si="9"/>
        <v>13479329.958494367</v>
      </c>
      <c r="I172" s="349"/>
      <c r="J172" s="290"/>
    </row>
    <row r="173" spans="2:10">
      <c r="B173" s="128" t="str">
        <f>$B$37</f>
        <v>Engineering</v>
      </c>
      <c r="C173" s="142">
        <f t="shared" si="8"/>
        <v>1115506.0649786538</v>
      </c>
      <c r="D173" s="142">
        <f t="shared" si="8"/>
        <v>3158974.8251408692</v>
      </c>
      <c r="E173" s="142">
        <f t="shared" si="8"/>
        <v>3066521.2300532148</v>
      </c>
      <c r="F173" s="142">
        <f t="shared" si="8"/>
        <v>137015.75283161397</v>
      </c>
      <c r="G173" s="142">
        <f t="shared" si="8"/>
        <v>0</v>
      </c>
      <c r="H173" s="137">
        <f t="shared" si="9"/>
        <v>7478017.8730043508</v>
      </c>
      <c r="I173" s="349"/>
      <c r="J173" s="290"/>
    </row>
    <row r="174" spans="2:10">
      <c r="B174" s="128" t="str">
        <f>$B$38</f>
        <v>Home Economics</v>
      </c>
      <c r="C174" s="142">
        <f t="shared" si="8"/>
        <v>6082.1870508217353</v>
      </c>
      <c r="D174" s="142">
        <f t="shared" si="8"/>
        <v>17512.256087422797</v>
      </c>
      <c r="E174" s="142">
        <f t="shared" si="8"/>
        <v>619620.23124954198</v>
      </c>
      <c r="F174" s="142">
        <f t="shared" si="8"/>
        <v>0</v>
      </c>
      <c r="G174" s="142">
        <f t="shared" si="8"/>
        <v>0</v>
      </c>
      <c r="H174" s="137">
        <f t="shared" si="9"/>
        <v>643214.67438778654</v>
      </c>
      <c r="I174" s="349"/>
      <c r="J174" s="290"/>
    </row>
    <row r="175" spans="2:10">
      <c r="B175" s="128" t="str">
        <f>$B$39</f>
        <v>Law</v>
      </c>
      <c r="C175" s="142">
        <f t="shared" si="8"/>
        <v>0</v>
      </c>
      <c r="D175" s="142">
        <f t="shared" si="8"/>
        <v>0</v>
      </c>
      <c r="E175" s="142">
        <f t="shared" si="8"/>
        <v>0</v>
      </c>
      <c r="F175" s="142">
        <f t="shared" si="8"/>
        <v>0</v>
      </c>
      <c r="G175" s="142">
        <f t="shared" si="8"/>
        <v>0</v>
      </c>
      <c r="H175" s="137">
        <f t="shared" si="9"/>
        <v>0</v>
      </c>
      <c r="I175" s="349"/>
      <c r="J175" s="290"/>
    </row>
    <row r="176" spans="2:10">
      <c r="B176" s="128" t="str">
        <f>$B$40</f>
        <v>Social Service</v>
      </c>
      <c r="C176" s="142">
        <f t="shared" si="8"/>
        <v>29986.002823431387</v>
      </c>
      <c r="D176" s="142">
        <f t="shared" si="8"/>
        <v>126898.08931138671</v>
      </c>
      <c r="E176" s="142">
        <f t="shared" si="8"/>
        <v>8655.1603301467185</v>
      </c>
      <c r="F176" s="142">
        <f t="shared" si="8"/>
        <v>0</v>
      </c>
      <c r="G176" s="142">
        <f t="shared" si="8"/>
        <v>0</v>
      </c>
      <c r="H176" s="137">
        <f t="shared" si="9"/>
        <v>165539.25246496481</v>
      </c>
      <c r="I176" s="349"/>
      <c r="J176" s="290"/>
    </row>
    <row r="177" spans="2:10">
      <c r="B177" s="128" t="str">
        <f>$B$41</f>
        <v>Library Science</v>
      </c>
      <c r="C177" s="142">
        <f t="shared" si="8"/>
        <v>7246.4669485944987</v>
      </c>
      <c r="D177" s="142">
        <f t="shared" si="8"/>
        <v>0</v>
      </c>
      <c r="E177" s="142">
        <f t="shared" si="8"/>
        <v>0</v>
      </c>
      <c r="F177" s="142">
        <f t="shared" si="8"/>
        <v>0</v>
      </c>
      <c r="G177" s="142">
        <f t="shared" si="8"/>
        <v>0</v>
      </c>
      <c r="H177" s="137">
        <f t="shared" si="9"/>
        <v>7246.4669485944987</v>
      </c>
      <c r="I177" s="349"/>
      <c r="J177" s="290"/>
    </row>
    <row r="178" spans="2:10">
      <c r="B178" s="128" t="str">
        <f>$B$42</f>
        <v>Veterinary Science</v>
      </c>
      <c r="C178" s="142">
        <f t="shared" si="8"/>
        <v>0</v>
      </c>
      <c r="D178" s="142">
        <f t="shared" si="8"/>
        <v>0</v>
      </c>
      <c r="E178" s="142">
        <f t="shared" si="8"/>
        <v>0</v>
      </c>
      <c r="F178" s="142">
        <f t="shared" si="8"/>
        <v>0</v>
      </c>
      <c r="G178" s="142">
        <f t="shared" si="8"/>
        <v>0</v>
      </c>
      <c r="H178" s="137">
        <f t="shared" si="9"/>
        <v>0</v>
      </c>
      <c r="I178" s="349"/>
      <c r="J178" s="290"/>
    </row>
    <row r="179" spans="2:10">
      <c r="B179" s="128" t="str">
        <f>$B$43</f>
        <v>Vocational Training</v>
      </c>
      <c r="C179" s="142">
        <f t="shared" si="8"/>
        <v>346803.20841956785</v>
      </c>
      <c r="D179" s="142">
        <f t="shared" si="8"/>
        <v>208904.88477453624</v>
      </c>
      <c r="E179" s="142">
        <f t="shared" si="8"/>
        <v>0</v>
      </c>
      <c r="F179" s="142">
        <f t="shared" si="8"/>
        <v>0</v>
      </c>
      <c r="G179" s="142">
        <f t="shared" si="8"/>
        <v>0</v>
      </c>
      <c r="H179" s="137">
        <f t="shared" si="9"/>
        <v>555708.09319410403</v>
      </c>
      <c r="I179" s="349"/>
      <c r="J179" s="290"/>
    </row>
    <row r="180" spans="2:10">
      <c r="B180" s="128" t="str">
        <f>$B$44</f>
        <v>Physical Training</v>
      </c>
      <c r="C180" s="142">
        <f t="shared" si="8"/>
        <v>0</v>
      </c>
      <c r="D180" s="142">
        <f t="shared" si="8"/>
        <v>0</v>
      </c>
      <c r="E180" s="142">
        <f t="shared" si="8"/>
        <v>0</v>
      </c>
      <c r="F180" s="142">
        <f t="shared" si="8"/>
        <v>0</v>
      </c>
      <c r="G180" s="142">
        <f t="shared" si="8"/>
        <v>0</v>
      </c>
      <c r="H180" s="137">
        <f t="shared" si="9"/>
        <v>0</v>
      </c>
      <c r="I180" s="349"/>
      <c r="J180" s="290"/>
    </row>
    <row r="181" spans="2:10">
      <c r="B181" s="128" t="str">
        <f>$B$45</f>
        <v>Health Services</v>
      </c>
      <c r="C181" s="142">
        <f t="shared" si="8"/>
        <v>136464.16604901283</v>
      </c>
      <c r="D181" s="142">
        <f t="shared" si="8"/>
        <v>129471.19168279847</v>
      </c>
      <c r="E181" s="142">
        <f t="shared" si="8"/>
        <v>385360.9441172306</v>
      </c>
      <c r="F181" s="142">
        <f t="shared" si="8"/>
        <v>0</v>
      </c>
      <c r="G181" s="142">
        <f t="shared" si="8"/>
        <v>0</v>
      </c>
      <c r="H181" s="137">
        <f t="shared" si="9"/>
        <v>651296.30184904183</v>
      </c>
      <c r="I181" s="349"/>
      <c r="J181" s="290"/>
    </row>
    <row r="182" spans="2:10">
      <c r="B182" s="128" t="str">
        <f>$B$46</f>
        <v>Pharmacy</v>
      </c>
      <c r="C182" s="142">
        <f t="shared" si="8"/>
        <v>0</v>
      </c>
      <c r="D182" s="142">
        <f t="shared" si="8"/>
        <v>0</v>
      </c>
      <c r="E182" s="142">
        <f t="shared" si="8"/>
        <v>0</v>
      </c>
      <c r="F182" s="142">
        <f t="shared" si="8"/>
        <v>0</v>
      </c>
      <c r="G182" s="142">
        <f t="shared" si="8"/>
        <v>0</v>
      </c>
      <c r="H182" s="137">
        <f t="shared" si="9"/>
        <v>0</v>
      </c>
      <c r="I182" s="349"/>
      <c r="J182" s="290"/>
    </row>
    <row r="183" spans="2:10">
      <c r="B183" s="128" t="str">
        <f>$B$47</f>
        <v>Business Administration</v>
      </c>
      <c r="C183" s="142">
        <f t="shared" si="8"/>
        <v>461230.6222230522</v>
      </c>
      <c r="D183" s="142">
        <f t="shared" si="8"/>
        <v>788920.78181853623</v>
      </c>
      <c r="E183" s="142">
        <f t="shared" si="8"/>
        <v>191786.09945347847</v>
      </c>
      <c r="F183" s="142">
        <f t="shared" si="8"/>
        <v>0</v>
      </c>
      <c r="G183" s="142">
        <f t="shared" si="8"/>
        <v>0</v>
      </c>
      <c r="H183" s="137">
        <f t="shared" si="9"/>
        <v>1441937.5034950669</v>
      </c>
      <c r="I183" s="349"/>
      <c r="J183" s="290"/>
    </row>
    <row r="184" spans="2:10">
      <c r="B184" s="128" t="str">
        <f>$B$48</f>
        <v>Optometry</v>
      </c>
      <c r="C184" s="142">
        <f t="shared" ref="C184:G187" si="10">C159+$H$140*IF($H132=0,0,$H159*C132/$H132)+IF($H48=0,0,$H$141*$H159*C48/$H48)</f>
        <v>0</v>
      </c>
      <c r="D184" s="142">
        <f t="shared" si="10"/>
        <v>0</v>
      </c>
      <c r="E184" s="142">
        <f t="shared" si="10"/>
        <v>0</v>
      </c>
      <c r="F184" s="142">
        <f t="shared" si="10"/>
        <v>0</v>
      </c>
      <c r="G184" s="142">
        <f t="shared" si="10"/>
        <v>0</v>
      </c>
      <c r="H184" s="137">
        <f t="shared" si="9"/>
        <v>0</v>
      </c>
      <c r="I184" s="349"/>
      <c r="J184" s="290"/>
    </row>
    <row r="185" spans="2:10">
      <c r="B185" s="128" t="str">
        <f>$B$49</f>
        <v>Teacher Ed-Practice Teaching</v>
      </c>
      <c r="C185" s="142">
        <f t="shared" si="10"/>
        <v>0</v>
      </c>
      <c r="D185" s="142">
        <f t="shared" si="10"/>
        <v>149693.9459626599</v>
      </c>
      <c r="E185" s="142">
        <f t="shared" si="10"/>
        <v>0</v>
      </c>
      <c r="F185" s="142">
        <f t="shared" si="10"/>
        <v>0</v>
      </c>
      <c r="G185" s="142">
        <f t="shared" si="10"/>
        <v>0</v>
      </c>
      <c r="H185" s="137">
        <f t="shared" si="9"/>
        <v>149693.9459626599</v>
      </c>
      <c r="I185" s="349"/>
      <c r="J185" s="290"/>
    </row>
    <row r="186" spans="2:10">
      <c r="B186" s="128" t="str">
        <f>$B$50</f>
        <v>Technology</v>
      </c>
      <c r="C186" s="142">
        <f t="shared" si="10"/>
        <v>177175.06379026474</v>
      </c>
      <c r="D186" s="142">
        <f t="shared" si="10"/>
        <v>311295.40086263214</v>
      </c>
      <c r="E186" s="142">
        <f t="shared" si="10"/>
        <v>20222.016851832905</v>
      </c>
      <c r="F186" s="142">
        <f t="shared" si="10"/>
        <v>0</v>
      </c>
      <c r="G186" s="142">
        <f t="shared" si="10"/>
        <v>0</v>
      </c>
      <c r="H186" s="137">
        <f t="shared" si="9"/>
        <v>508692.48150472977</v>
      </c>
      <c r="I186" s="349"/>
      <c r="J186" s="290"/>
    </row>
    <row r="187" spans="2:10">
      <c r="B187" s="128" t="str">
        <f>$B$51</f>
        <v>Nursing</v>
      </c>
      <c r="C187" s="142">
        <f t="shared" si="10"/>
        <v>0</v>
      </c>
      <c r="D187" s="142">
        <f t="shared" si="10"/>
        <v>0</v>
      </c>
      <c r="E187" s="142">
        <f t="shared" si="10"/>
        <v>0</v>
      </c>
      <c r="F187" s="142">
        <f t="shared" si="10"/>
        <v>0</v>
      </c>
      <c r="G187" s="142">
        <f t="shared" si="10"/>
        <v>0</v>
      </c>
      <c r="H187" s="137">
        <f t="shared" si="9"/>
        <v>0</v>
      </c>
      <c r="I187" s="349"/>
      <c r="J187" s="290"/>
    </row>
    <row r="188" spans="2:10">
      <c r="B188" s="131" t="str">
        <f>$B$52</f>
        <v>Totals</v>
      </c>
      <c r="C188" s="134">
        <f>SUM(C168:C187)</f>
        <v>11893874.830477893</v>
      </c>
      <c r="D188" s="134">
        <f>SUM(D168:D187)</f>
        <v>15212863.800136205</v>
      </c>
      <c r="E188" s="134">
        <f>SUM(E168:E187)</f>
        <v>10522245.229699071</v>
      </c>
      <c r="F188" s="134">
        <f>SUM(F168:F187)</f>
        <v>776670.77104889357</v>
      </c>
      <c r="G188" s="134">
        <f>SUM(G168:G187)</f>
        <v>0</v>
      </c>
      <c r="H188" s="134">
        <f t="shared" si="9"/>
        <v>38405654.631362066</v>
      </c>
      <c r="I188" s="349"/>
      <c r="J188" s="290"/>
    </row>
    <row r="189" spans="2:10">
      <c r="B189" s="330"/>
      <c r="C189" s="331"/>
      <c r="D189" s="331"/>
      <c r="E189" s="331"/>
      <c r="F189" s="331"/>
      <c r="G189" s="331"/>
      <c r="H189" s="346"/>
    </row>
    <row r="190" spans="2:10">
      <c r="B190" s="392" t="s">
        <v>34</v>
      </c>
      <c r="C190" s="392"/>
      <c r="D190" s="392"/>
      <c r="E190" s="392"/>
      <c r="F190" s="392"/>
      <c r="G190" s="392"/>
      <c r="H190" s="122">
        <f>H15</f>
        <v>14772557</v>
      </c>
    </row>
    <row r="191" spans="2:10" ht="43.5" customHeight="1" thickBot="1">
      <c r="B191" s="382" t="s">
        <v>229</v>
      </c>
      <c r="C191" s="382"/>
      <c r="D191" s="382"/>
      <c r="E191" s="382"/>
      <c r="F191" s="382"/>
      <c r="G191" s="382"/>
      <c r="H191" s="382"/>
    </row>
    <row r="192" spans="2:10" ht="14.4" thickBot="1">
      <c r="B192" s="124" t="s">
        <v>31</v>
      </c>
      <c r="C192" s="125" t="s">
        <v>25</v>
      </c>
      <c r="D192" s="125" t="s">
        <v>26</v>
      </c>
      <c r="E192" s="125" t="s">
        <v>27</v>
      </c>
      <c r="F192" s="125" t="s">
        <v>28</v>
      </c>
      <c r="G192" s="125" t="s">
        <v>29</v>
      </c>
      <c r="H192" s="126" t="s">
        <v>1</v>
      </c>
    </row>
    <row r="193" spans="2:8">
      <c r="B193" s="128" t="str">
        <f>$B$32</f>
        <v>Liberal Arts</v>
      </c>
      <c r="C193" s="136">
        <f t="shared" ref="C193:G208" si="11">$H$190*IF($H$136=0,0,C116/$H$136)</f>
        <v>2172906.1378455553</v>
      </c>
      <c r="D193" s="136">
        <f t="shared" si="11"/>
        <v>699803.29833957762</v>
      </c>
      <c r="E193" s="136">
        <f t="shared" si="11"/>
        <v>260308.34648112961</v>
      </c>
      <c r="F193" s="136">
        <f t="shared" si="11"/>
        <v>51864.188833214459</v>
      </c>
      <c r="G193" s="136">
        <f t="shared" si="11"/>
        <v>0</v>
      </c>
      <c r="H193" s="136">
        <f>SUM(C193:G193)</f>
        <v>3184881.9714994766</v>
      </c>
    </row>
    <row r="194" spans="2:8">
      <c r="B194" s="128" t="str">
        <f>$B$33</f>
        <v>Science</v>
      </c>
      <c r="C194" s="139">
        <f t="shared" si="11"/>
        <v>916474.50802379183</v>
      </c>
      <c r="D194" s="139">
        <f t="shared" si="11"/>
        <v>695518.87607098022</v>
      </c>
      <c r="E194" s="139">
        <f t="shared" si="11"/>
        <v>286581.09444796358</v>
      </c>
      <c r="F194" s="139">
        <f t="shared" si="11"/>
        <v>0</v>
      </c>
      <c r="G194" s="139">
        <f t="shared" si="11"/>
        <v>0</v>
      </c>
      <c r="H194" s="139">
        <f t="shared" ref="H194:H213" si="12">SUM(C194:G194)</f>
        <v>1898574.4785427356</v>
      </c>
    </row>
    <row r="195" spans="2:8">
      <c r="B195" s="128" t="str">
        <f>$B$34</f>
        <v>Fine Arts</v>
      </c>
      <c r="C195" s="139">
        <f t="shared" si="11"/>
        <v>831867.62995056948</v>
      </c>
      <c r="D195" s="139">
        <f t="shared" si="11"/>
        <v>474561.51931671769</v>
      </c>
      <c r="E195" s="139">
        <f t="shared" si="11"/>
        <v>43517.521352476921</v>
      </c>
      <c r="F195" s="139">
        <f t="shared" si="11"/>
        <v>0</v>
      </c>
      <c r="G195" s="139">
        <f t="shared" si="11"/>
        <v>0</v>
      </c>
      <c r="H195" s="139">
        <f t="shared" si="12"/>
        <v>1349946.6706197641</v>
      </c>
    </row>
    <row r="196" spans="2:8">
      <c r="B196" s="128" t="str">
        <f>$B$35</f>
        <v>Teacher Education</v>
      </c>
      <c r="C196" s="139">
        <f t="shared" si="11"/>
        <v>44550.581179022221</v>
      </c>
      <c r="D196" s="139">
        <f t="shared" si="11"/>
        <v>459050.74519443332</v>
      </c>
      <c r="E196" s="139">
        <f t="shared" si="11"/>
        <v>381090.72251834749</v>
      </c>
      <c r="F196" s="139">
        <f t="shared" si="11"/>
        <v>323155.52074332361</v>
      </c>
      <c r="G196" s="139">
        <f t="shared" si="11"/>
        <v>0</v>
      </c>
      <c r="H196" s="139">
        <f t="shared" si="12"/>
        <v>1207847.5696351267</v>
      </c>
    </row>
    <row r="197" spans="2:8">
      <c r="B197" s="128" t="str">
        <f>$B$36</f>
        <v>Agriculture</v>
      </c>
      <c r="C197" s="139">
        <f t="shared" si="11"/>
        <v>200969.16873732329</v>
      </c>
      <c r="D197" s="139">
        <f t="shared" si="11"/>
        <v>431637.25903314562</v>
      </c>
      <c r="E197" s="139">
        <f t="shared" si="11"/>
        <v>294693.78242552106</v>
      </c>
      <c r="F197" s="139">
        <f t="shared" si="11"/>
        <v>8070.497459499602</v>
      </c>
      <c r="G197" s="139">
        <f t="shared" si="11"/>
        <v>0</v>
      </c>
      <c r="H197" s="139">
        <f t="shared" si="12"/>
        <v>935370.70765548956</v>
      </c>
    </row>
    <row r="198" spans="2:8">
      <c r="B198" s="128" t="str">
        <f>$B$37</f>
        <v>Engineering</v>
      </c>
      <c r="C198" s="139">
        <f t="shared" si="11"/>
        <v>637518.44981263275</v>
      </c>
      <c r="D198" s="139">
        <f t="shared" si="11"/>
        <v>1787797.7020160488</v>
      </c>
      <c r="E198" s="139">
        <f t="shared" si="11"/>
        <v>1716040.409759646</v>
      </c>
      <c r="F198" s="139">
        <f t="shared" si="11"/>
        <v>77589.260228869578</v>
      </c>
      <c r="G198" s="139">
        <f t="shared" si="11"/>
        <v>0</v>
      </c>
      <c r="H198" s="139">
        <f t="shared" si="12"/>
        <v>4218945.8218171969</v>
      </c>
    </row>
    <row r="199" spans="2:8">
      <c r="B199" s="128" t="str">
        <f>$B$38</f>
        <v>Home Economics</v>
      </c>
      <c r="C199" s="139">
        <f t="shared" si="11"/>
        <v>4587.2297641572295</v>
      </c>
      <c r="D199" s="139">
        <f t="shared" si="11"/>
        <v>10998.527392530277</v>
      </c>
      <c r="E199" s="139">
        <f t="shared" si="11"/>
        <v>41207.612602261193</v>
      </c>
      <c r="F199" s="139">
        <f t="shared" si="11"/>
        <v>0</v>
      </c>
      <c r="G199" s="139">
        <f t="shared" si="11"/>
        <v>0</v>
      </c>
      <c r="H199" s="139">
        <f t="shared" si="12"/>
        <v>56793.369758948698</v>
      </c>
    </row>
    <row r="200" spans="2:8">
      <c r="B200" s="128" t="str">
        <f>$B$39</f>
        <v>Law</v>
      </c>
      <c r="C200" s="139">
        <f t="shared" si="11"/>
        <v>0</v>
      </c>
      <c r="D200" s="139">
        <f t="shared" si="11"/>
        <v>0</v>
      </c>
      <c r="E200" s="139">
        <f t="shared" si="11"/>
        <v>0</v>
      </c>
      <c r="F200" s="139">
        <f t="shared" si="11"/>
        <v>0</v>
      </c>
      <c r="G200" s="139">
        <f t="shared" si="11"/>
        <v>0</v>
      </c>
      <c r="H200" s="139">
        <f t="shared" si="12"/>
        <v>0</v>
      </c>
    </row>
    <row r="201" spans="2:8">
      <c r="B201" s="128" t="str">
        <f>$B$40</f>
        <v>Social Service</v>
      </c>
      <c r="C201" s="139">
        <f t="shared" si="11"/>
        <v>16792.352703692071</v>
      </c>
      <c r="D201" s="139">
        <f t="shared" si="11"/>
        <v>72049.158908752361</v>
      </c>
      <c r="E201" s="139">
        <f t="shared" si="11"/>
        <v>8585.6992408415499</v>
      </c>
      <c r="F201" s="139">
        <f t="shared" si="11"/>
        <v>0</v>
      </c>
      <c r="G201" s="139">
        <f t="shared" si="11"/>
        <v>0</v>
      </c>
      <c r="H201" s="139">
        <f t="shared" si="12"/>
        <v>97427.210853285986</v>
      </c>
    </row>
    <row r="202" spans="2:8">
      <c r="B202" s="128" t="str">
        <f>$B$41</f>
        <v>Library Science</v>
      </c>
      <c r="C202" s="139">
        <f t="shared" si="11"/>
        <v>4115.650897108294</v>
      </c>
      <c r="D202" s="139">
        <f t="shared" si="11"/>
        <v>0</v>
      </c>
      <c r="E202" s="139">
        <f t="shared" si="11"/>
        <v>0</v>
      </c>
      <c r="F202" s="139">
        <f t="shared" si="11"/>
        <v>0</v>
      </c>
      <c r="G202" s="139">
        <f t="shared" si="11"/>
        <v>0</v>
      </c>
      <c r="H202" s="139">
        <f t="shared" si="12"/>
        <v>4115.650897108294</v>
      </c>
    </row>
    <row r="203" spans="2:8">
      <c r="B203" s="128" t="str">
        <f>$B$42</f>
        <v>Veterinary Science</v>
      </c>
      <c r="C203" s="139">
        <f t="shared" si="11"/>
        <v>0</v>
      </c>
      <c r="D203" s="139">
        <f t="shared" si="11"/>
        <v>0</v>
      </c>
      <c r="E203" s="139">
        <f t="shared" si="11"/>
        <v>0</v>
      </c>
      <c r="F203" s="139">
        <f t="shared" si="11"/>
        <v>0</v>
      </c>
      <c r="G203" s="139">
        <f t="shared" si="11"/>
        <v>0</v>
      </c>
      <c r="H203" s="139">
        <f t="shared" si="12"/>
        <v>0</v>
      </c>
    </row>
    <row r="204" spans="2:8">
      <c r="B204" s="128" t="str">
        <f>$B$43</f>
        <v>Vocational Training</v>
      </c>
      <c r="C204" s="139">
        <f t="shared" si="11"/>
        <v>23384.950834982035</v>
      </c>
      <c r="D204" s="139">
        <f t="shared" si="11"/>
        <v>14023.439298371108</v>
      </c>
      <c r="E204" s="139">
        <f t="shared" si="11"/>
        <v>0</v>
      </c>
      <c r="F204" s="139">
        <f t="shared" si="11"/>
        <v>0</v>
      </c>
      <c r="G204" s="139">
        <f t="shared" si="11"/>
        <v>0</v>
      </c>
      <c r="H204" s="139">
        <f t="shared" si="12"/>
        <v>37408.390133353139</v>
      </c>
    </row>
    <row r="205" spans="2:8">
      <c r="B205" s="128" t="str">
        <f>$B$44</f>
        <v>Physical Training</v>
      </c>
      <c r="C205" s="139">
        <f t="shared" si="11"/>
        <v>0</v>
      </c>
      <c r="D205" s="139">
        <f t="shared" si="11"/>
        <v>0</v>
      </c>
      <c r="E205" s="139">
        <f t="shared" si="11"/>
        <v>0</v>
      </c>
      <c r="F205" s="139">
        <f t="shared" si="11"/>
        <v>0</v>
      </c>
      <c r="G205" s="139">
        <f t="shared" si="11"/>
        <v>0</v>
      </c>
      <c r="H205" s="139">
        <f t="shared" si="12"/>
        <v>0</v>
      </c>
    </row>
    <row r="206" spans="2:8">
      <c r="B206" s="128" t="str">
        <f>$B$45</f>
        <v>Health Services</v>
      </c>
      <c r="C206" s="139">
        <f t="shared" si="11"/>
        <v>97487.516577259739</v>
      </c>
      <c r="D206" s="139">
        <f t="shared" si="11"/>
        <v>80890.560349557156</v>
      </c>
      <c r="E206" s="139">
        <f t="shared" si="11"/>
        <v>219284.62321678214</v>
      </c>
      <c r="F206" s="139">
        <f t="shared" si="11"/>
        <v>0</v>
      </c>
      <c r="G206" s="139">
        <f t="shared" si="11"/>
        <v>0</v>
      </c>
      <c r="H206" s="139">
        <f t="shared" si="12"/>
        <v>397662.70014359907</v>
      </c>
    </row>
    <row r="207" spans="2:8">
      <c r="B207" s="128" t="str">
        <f>$B$46</f>
        <v>Pharmacy</v>
      </c>
      <c r="C207" s="139">
        <f t="shared" si="11"/>
        <v>0</v>
      </c>
      <c r="D207" s="139">
        <f t="shared" si="11"/>
        <v>0</v>
      </c>
      <c r="E207" s="139">
        <f t="shared" si="11"/>
        <v>0</v>
      </c>
      <c r="F207" s="139">
        <f t="shared" si="11"/>
        <v>0</v>
      </c>
      <c r="G207" s="139">
        <f t="shared" si="11"/>
        <v>0</v>
      </c>
      <c r="H207" s="139">
        <f t="shared" si="12"/>
        <v>0</v>
      </c>
    </row>
    <row r="208" spans="2:8">
      <c r="B208" s="128" t="str">
        <f>$B$47</f>
        <v>Business Administration</v>
      </c>
      <c r="C208" s="139">
        <f t="shared" si="11"/>
        <v>358420.82985739427</v>
      </c>
      <c r="D208" s="139">
        <f t="shared" si="11"/>
        <v>649055.90457284299</v>
      </c>
      <c r="E208" s="139">
        <f t="shared" si="11"/>
        <v>156522.640957942</v>
      </c>
      <c r="F208" s="139">
        <f t="shared" si="11"/>
        <v>0</v>
      </c>
      <c r="G208" s="139">
        <f t="shared" si="11"/>
        <v>0</v>
      </c>
      <c r="H208" s="139">
        <f t="shared" si="12"/>
        <v>1163999.3753881792</v>
      </c>
    </row>
    <row r="209" spans="2:8">
      <c r="B209" s="128" t="str">
        <f>$B$48</f>
        <v>Optometry</v>
      </c>
      <c r="C209" s="139">
        <f t="shared" ref="C209:G212" si="13">$H$190*IF($H$136=0,0,C132/$H$136)</f>
        <v>0</v>
      </c>
      <c r="D209" s="139">
        <f t="shared" si="13"/>
        <v>0</v>
      </c>
      <c r="E209" s="139">
        <f t="shared" si="13"/>
        <v>0</v>
      </c>
      <c r="F209" s="139">
        <f t="shared" si="13"/>
        <v>0</v>
      </c>
      <c r="G209" s="139">
        <f t="shared" si="13"/>
        <v>0</v>
      </c>
      <c r="H209" s="139">
        <f t="shared" si="12"/>
        <v>0</v>
      </c>
    </row>
    <row r="210" spans="2:8">
      <c r="B210" s="128" t="str">
        <f>$B$49</f>
        <v>Teacher Ed-Practice Teaching</v>
      </c>
      <c r="C210" s="139">
        <f t="shared" si="13"/>
        <v>0</v>
      </c>
      <c r="D210" s="139">
        <f t="shared" si="13"/>
        <v>40292.91495541764</v>
      </c>
      <c r="E210" s="139">
        <f t="shared" si="13"/>
        <v>0</v>
      </c>
      <c r="F210" s="139">
        <f t="shared" si="13"/>
        <v>0</v>
      </c>
      <c r="G210" s="139">
        <f t="shared" si="13"/>
        <v>0</v>
      </c>
      <c r="H210" s="139">
        <f t="shared" si="12"/>
        <v>40292.91495541764</v>
      </c>
    </row>
    <row r="211" spans="2:8">
      <c r="B211" s="128" t="str">
        <f>$B$50</f>
        <v>Technology</v>
      </c>
      <c r="C211" s="139">
        <f t="shared" si="13"/>
        <v>59930.586855120695</v>
      </c>
      <c r="D211" s="139">
        <f t="shared" si="13"/>
        <v>106553.21119007337</v>
      </c>
      <c r="E211" s="139">
        <f t="shared" si="13"/>
        <v>12806.370055123922</v>
      </c>
      <c r="F211" s="139">
        <f t="shared" si="13"/>
        <v>0</v>
      </c>
      <c r="G211" s="139">
        <f t="shared" si="13"/>
        <v>0</v>
      </c>
      <c r="H211" s="139">
        <f t="shared" si="12"/>
        <v>179290.168100318</v>
      </c>
    </row>
    <row r="212" spans="2:8">
      <c r="B212" s="128" t="str">
        <f>$B$51</f>
        <v>Nursing</v>
      </c>
      <c r="C212" s="139">
        <f t="shared" si="13"/>
        <v>0</v>
      </c>
      <c r="D212" s="139">
        <f t="shared" si="13"/>
        <v>0</v>
      </c>
      <c r="E212" s="139">
        <f t="shared" si="13"/>
        <v>0</v>
      </c>
      <c r="F212" s="139">
        <f t="shared" si="13"/>
        <v>0</v>
      </c>
      <c r="G212" s="139">
        <f t="shared" si="13"/>
        <v>0</v>
      </c>
      <c r="H212" s="139">
        <f t="shared" si="12"/>
        <v>0</v>
      </c>
    </row>
    <row r="213" spans="2:8">
      <c r="B213" s="131" t="str">
        <f>$B$52</f>
        <v>Totals</v>
      </c>
      <c r="C213" s="136">
        <f>SUM(C193:C212)</f>
        <v>5369005.5930386093</v>
      </c>
      <c r="D213" s="136">
        <f>SUM(D193:D212)</f>
        <v>5522233.116638449</v>
      </c>
      <c r="E213" s="136">
        <f>SUM(E193:E212)</f>
        <v>3420638.8230580348</v>
      </c>
      <c r="F213" s="136">
        <f>SUM(F193:F212)</f>
        <v>460679.46726490726</v>
      </c>
      <c r="G213" s="136">
        <f>SUM(G193:G212)</f>
        <v>0</v>
      </c>
      <c r="H213" s="136">
        <f t="shared" si="12"/>
        <v>14772557.000000002</v>
      </c>
    </row>
    <row r="214" spans="2:8">
      <c r="B214" s="144"/>
      <c r="C214" s="145"/>
      <c r="D214" s="145"/>
      <c r="E214" s="145"/>
      <c r="F214" s="145"/>
      <c r="G214" s="145"/>
      <c r="H214" s="145"/>
    </row>
    <row r="215" spans="2:8">
      <c r="B215" s="392" t="s">
        <v>35</v>
      </c>
      <c r="C215" s="392"/>
      <c r="D215" s="392"/>
      <c r="E215" s="392"/>
      <c r="F215" s="392"/>
      <c r="G215" s="392"/>
      <c r="H215" s="122">
        <f>H17</f>
        <v>11341319</v>
      </c>
    </row>
    <row r="216" spans="2:8" ht="60.75" customHeight="1" thickBot="1">
      <c r="B216" s="382" t="s">
        <v>230</v>
      </c>
      <c r="C216" s="382"/>
      <c r="D216" s="382"/>
      <c r="E216" s="382"/>
      <c r="F216" s="382"/>
      <c r="G216" s="382"/>
      <c r="H216" s="382"/>
    </row>
    <row r="217" spans="2:8" ht="14.4" thickBot="1">
      <c r="B217" s="124" t="s">
        <v>31</v>
      </c>
      <c r="C217" s="125" t="s">
        <v>25</v>
      </c>
      <c r="D217" s="125" t="s">
        <v>26</v>
      </c>
      <c r="E217" s="125" t="s">
        <v>27</v>
      </c>
      <c r="F217" s="125" t="s">
        <v>28</v>
      </c>
      <c r="G217" s="125" t="s">
        <v>29</v>
      </c>
      <c r="H217" s="126" t="s">
        <v>1</v>
      </c>
    </row>
    <row r="218" spans="2:8">
      <c r="B218" s="128" t="str">
        <f>$B$32</f>
        <v>Liberal Arts</v>
      </c>
      <c r="C218" s="136">
        <f t="shared" ref="C218:G233" si="14">$H$215*IF($H$25=0,0,C$25/$H$25)*IF(C$52=0,0,C32/C$52)</f>
        <v>2354820.265909526</v>
      </c>
      <c r="D218" s="136">
        <f t="shared" si="14"/>
        <v>1110316.2642228268</v>
      </c>
      <c r="E218" s="136">
        <f t="shared" si="14"/>
        <v>190227.18279418617</v>
      </c>
      <c r="F218" s="136">
        <f t="shared" si="14"/>
        <v>15060.515805469124</v>
      </c>
      <c r="G218" s="136">
        <f t="shared" si="14"/>
        <v>0</v>
      </c>
      <c r="H218" s="136">
        <f>SUM(C218:G218)</f>
        <v>3670424.228732008</v>
      </c>
    </row>
    <row r="219" spans="2:8">
      <c r="B219" s="128" t="str">
        <f>$B$33</f>
        <v>Science</v>
      </c>
      <c r="C219" s="139">
        <f t="shared" si="14"/>
        <v>779719.10714787454</v>
      </c>
      <c r="D219" s="139">
        <f t="shared" si="14"/>
        <v>636813.16106014175</v>
      </c>
      <c r="E219" s="139">
        <f t="shared" si="14"/>
        <v>134116.36885722447</v>
      </c>
      <c r="F219" s="139">
        <f t="shared" si="14"/>
        <v>0</v>
      </c>
      <c r="G219" s="139">
        <f t="shared" si="14"/>
        <v>0</v>
      </c>
      <c r="H219" s="139">
        <f t="shared" ref="H219:H238" si="15">SUM(C219:G219)</f>
        <v>1550648.6370652406</v>
      </c>
    </row>
    <row r="220" spans="2:8">
      <c r="B220" s="128" t="str">
        <f>$B$34</f>
        <v>Fine Arts</v>
      </c>
      <c r="C220" s="139">
        <f t="shared" si="14"/>
        <v>392578.40431141475</v>
      </c>
      <c r="D220" s="139">
        <f t="shared" si="14"/>
        <v>178007.96310822791</v>
      </c>
      <c r="E220" s="139">
        <f t="shared" si="14"/>
        <v>35368.427742255488</v>
      </c>
      <c r="F220" s="139">
        <f t="shared" si="14"/>
        <v>0</v>
      </c>
      <c r="G220" s="139">
        <f t="shared" si="14"/>
        <v>0</v>
      </c>
      <c r="H220" s="139">
        <f t="shared" si="15"/>
        <v>605954.79516189813</v>
      </c>
    </row>
    <row r="221" spans="2:8">
      <c r="B221" s="128" t="str">
        <f>$B$35</f>
        <v>Teacher Education</v>
      </c>
      <c r="C221" s="139">
        <f t="shared" si="14"/>
        <v>32744.41975135859</v>
      </c>
      <c r="D221" s="139">
        <f t="shared" si="14"/>
        <v>419418.65457664494</v>
      </c>
      <c r="E221" s="139">
        <f t="shared" si="14"/>
        <v>293673.18573958008</v>
      </c>
      <c r="F221" s="139">
        <f t="shared" si="14"/>
        <v>204767.7470064701</v>
      </c>
      <c r="G221" s="139">
        <f t="shared" si="14"/>
        <v>0</v>
      </c>
      <c r="H221" s="139">
        <f t="shared" si="15"/>
        <v>950604.00707405363</v>
      </c>
    </row>
    <row r="222" spans="2:8">
      <c r="B222" s="128" t="str">
        <f>$B$36</f>
        <v>Agriculture</v>
      </c>
      <c r="C222" s="139">
        <f t="shared" si="14"/>
        <v>208996.87408087359</v>
      </c>
      <c r="D222" s="139">
        <f t="shared" si="14"/>
        <v>545935.9170772041</v>
      </c>
      <c r="E222" s="139">
        <f t="shared" si="14"/>
        <v>125606.67195683214</v>
      </c>
      <c r="F222" s="139">
        <f t="shared" si="14"/>
        <v>39654.752625409528</v>
      </c>
      <c r="G222" s="139">
        <f t="shared" si="14"/>
        <v>0</v>
      </c>
      <c r="H222" s="139">
        <f t="shared" si="15"/>
        <v>920194.21574031934</v>
      </c>
    </row>
    <row r="223" spans="2:8">
      <c r="B223" s="128" t="str">
        <f>$B$37</f>
        <v>Engineering</v>
      </c>
      <c r="C223" s="139">
        <f t="shared" si="14"/>
        <v>221527.22965359566</v>
      </c>
      <c r="D223" s="139">
        <f t="shared" si="14"/>
        <v>997920.51849340065</v>
      </c>
      <c r="E223" s="139">
        <f t="shared" si="14"/>
        <v>676875.47428537067</v>
      </c>
      <c r="F223" s="139">
        <f t="shared" si="14"/>
        <v>69637.614366572816</v>
      </c>
      <c r="G223" s="139">
        <f t="shared" si="14"/>
        <v>0</v>
      </c>
      <c r="H223" s="139">
        <f t="shared" si="15"/>
        <v>1965960.8367989399</v>
      </c>
    </row>
    <row r="224" spans="2:8">
      <c r="B224" s="128" t="str">
        <f>$B$38</f>
        <v>Home Economics</v>
      </c>
      <c r="C224" s="139">
        <f t="shared" si="14"/>
        <v>21396.173194931063</v>
      </c>
      <c r="D224" s="139">
        <f t="shared" si="14"/>
        <v>38041.637016113462</v>
      </c>
      <c r="E224" s="139">
        <f t="shared" si="14"/>
        <v>6648.2007034314838</v>
      </c>
      <c r="F224" s="139">
        <f t="shared" si="14"/>
        <v>0</v>
      </c>
      <c r="G224" s="139">
        <f t="shared" si="14"/>
        <v>0</v>
      </c>
      <c r="H224" s="139">
        <f t="shared" si="15"/>
        <v>66086.010914476006</v>
      </c>
    </row>
    <row r="225" spans="2:10">
      <c r="B225" s="128" t="str">
        <f>$B$39</f>
        <v>Law</v>
      </c>
      <c r="C225" s="139">
        <f t="shared" si="14"/>
        <v>0</v>
      </c>
      <c r="D225" s="139">
        <f t="shared" si="14"/>
        <v>0</v>
      </c>
      <c r="E225" s="139">
        <f t="shared" si="14"/>
        <v>0</v>
      </c>
      <c r="F225" s="139">
        <f t="shared" si="14"/>
        <v>0</v>
      </c>
      <c r="G225" s="139">
        <f t="shared" si="14"/>
        <v>0</v>
      </c>
      <c r="H225" s="139">
        <f t="shared" si="15"/>
        <v>0</v>
      </c>
    </row>
    <row r="226" spans="2:10">
      <c r="B226" s="128" t="str">
        <f>$B$40</f>
        <v>Social Service</v>
      </c>
      <c r="C226" s="139">
        <f t="shared" si="14"/>
        <v>5496.8069257695834</v>
      </c>
      <c r="D226" s="139">
        <f t="shared" si="14"/>
        <v>65131.893679103356</v>
      </c>
      <c r="E226" s="139">
        <f t="shared" si="14"/>
        <v>98038.799706602935</v>
      </c>
      <c r="F226" s="139">
        <f t="shared" si="14"/>
        <v>0</v>
      </c>
      <c r="G226" s="139">
        <f t="shared" si="14"/>
        <v>0</v>
      </c>
      <c r="H226" s="139">
        <f t="shared" si="15"/>
        <v>168667.50031147589</v>
      </c>
    </row>
    <row r="227" spans="2:10">
      <c r="B227" s="128" t="str">
        <f>$B$41</f>
        <v>Library Science</v>
      </c>
      <c r="C227" s="139">
        <f t="shared" si="14"/>
        <v>2600.6398358479746</v>
      </c>
      <c r="D227" s="139">
        <f t="shared" si="14"/>
        <v>0</v>
      </c>
      <c r="E227" s="139">
        <f t="shared" si="14"/>
        <v>0</v>
      </c>
      <c r="F227" s="139">
        <f t="shared" si="14"/>
        <v>0</v>
      </c>
      <c r="G227" s="139">
        <f t="shared" si="14"/>
        <v>0</v>
      </c>
      <c r="H227" s="139">
        <f t="shared" si="15"/>
        <v>2600.6398358479746</v>
      </c>
    </row>
    <row r="228" spans="2:10">
      <c r="B228" s="128" t="str">
        <f>$B$42</f>
        <v>Veterinary Science</v>
      </c>
      <c r="C228" s="139">
        <f t="shared" si="14"/>
        <v>0</v>
      </c>
      <c r="D228" s="139">
        <f t="shared" si="14"/>
        <v>0</v>
      </c>
      <c r="E228" s="139">
        <f t="shared" si="14"/>
        <v>0</v>
      </c>
      <c r="F228" s="139">
        <f t="shared" si="14"/>
        <v>0</v>
      </c>
      <c r="G228" s="139">
        <f t="shared" si="14"/>
        <v>0</v>
      </c>
      <c r="H228" s="139">
        <f t="shared" si="15"/>
        <v>0</v>
      </c>
    </row>
    <row r="229" spans="2:10">
      <c r="B229" s="128" t="str">
        <f>$B$43</f>
        <v>Vocational Training</v>
      </c>
      <c r="C229" s="139">
        <f t="shared" si="14"/>
        <v>5142.1742208812229</v>
      </c>
      <c r="D229" s="139">
        <f t="shared" si="14"/>
        <v>8934.0208143902837</v>
      </c>
      <c r="E229" s="139">
        <f t="shared" si="14"/>
        <v>0</v>
      </c>
      <c r="F229" s="139">
        <f t="shared" si="14"/>
        <v>0</v>
      </c>
      <c r="G229" s="139">
        <f t="shared" si="14"/>
        <v>0</v>
      </c>
      <c r="H229" s="139">
        <f t="shared" si="15"/>
        <v>14076.195035271507</v>
      </c>
    </row>
    <row r="230" spans="2:10">
      <c r="B230" s="128" t="str">
        <f>$B$44</f>
        <v>Physical Training</v>
      </c>
      <c r="C230" s="139">
        <f t="shared" si="14"/>
        <v>0</v>
      </c>
      <c r="D230" s="139">
        <f t="shared" si="14"/>
        <v>0</v>
      </c>
      <c r="E230" s="139">
        <f t="shared" si="14"/>
        <v>0</v>
      </c>
      <c r="F230" s="139">
        <f t="shared" si="14"/>
        <v>0</v>
      </c>
      <c r="G230" s="139">
        <f t="shared" si="14"/>
        <v>0</v>
      </c>
      <c r="H230" s="139">
        <f t="shared" si="15"/>
        <v>0</v>
      </c>
    </row>
    <row r="231" spans="2:10">
      <c r="B231" s="128" t="str">
        <f>$B$45</f>
        <v>Health Services</v>
      </c>
      <c r="C231" s="139">
        <f t="shared" si="14"/>
        <v>71754.017289078198</v>
      </c>
      <c r="D231" s="139">
        <f t="shared" si="14"/>
        <v>120176.98966454028</v>
      </c>
      <c r="E231" s="139">
        <f t="shared" si="14"/>
        <v>172853.21828921858</v>
      </c>
      <c r="F231" s="139">
        <f t="shared" si="14"/>
        <v>0</v>
      </c>
      <c r="G231" s="139">
        <f t="shared" si="14"/>
        <v>0</v>
      </c>
      <c r="H231" s="139">
        <f t="shared" si="15"/>
        <v>364784.2252428371</v>
      </c>
    </row>
    <row r="232" spans="2:10">
      <c r="B232" s="128" t="str">
        <f>$B$46</f>
        <v>Pharmacy</v>
      </c>
      <c r="C232" s="139">
        <f t="shared" si="14"/>
        <v>0</v>
      </c>
      <c r="D232" s="139">
        <f t="shared" si="14"/>
        <v>0</v>
      </c>
      <c r="E232" s="139">
        <f t="shared" si="14"/>
        <v>0</v>
      </c>
      <c r="F232" s="139">
        <f t="shared" si="14"/>
        <v>0</v>
      </c>
      <c r="G232" s="139">
        <f t="shared" si="14"/>
        <v>0</v>
      </c>
      <c r="H232" s="139">
        <f t="shared" si="15"/>
        <v>0</v>
      </c>
    </row>
    <row r="233" spans="2:10">
      <c r="B233" s="128" t="str">
        <f>$B$47</f>
        <v>Business Administration</v>
      </c>
      <c r="C233" s="139">
        <f t="shared" si="14"/>
        <v>202022.43088473583</v>
      </c>
      <c r="D233" s="139">
        <f t="shared" si="14"/>
        <v>428256.61065109551</v>
      </c>
      <c r="E233" s="139">
        <f t="shared" si="14"/>
        <v>198914.16504666998</v>
      </c>
      <c r="F233" s="139">
        <f t="shared" si="14"/>
        <v>0</v>
      </c>
      <c r="G233" s="139">
        <f t="shared" si="14"/>
        <v>0</v>
      </c>
      <c r="H233" s="139">
        <f t="shared" si="15"/>
        <v>829193.2065825013</v>
      </c>
    </row>
    <row r="234" spans="2:10">
      <c r="B234" s="128" t="str">
        <f>$B$48</f>
        <v>Optometry</v>
      </c>
      <c r="C234" s="139">
        <f t="shared" ref="C234:G237" si="16">$H$215*IF($H$25=0,0,C$25/$H$25)*IF(C$52=0,0,C48/C$52)</f>
        <v>0</v>
      </c>
      <c r="D234" s="139">
        <f t="shared" si="16"/>
        <v>0</v>
      </c>
      <c r="E234" s="139">
        <f t="shared" si="16"/>
        <v>0</v>
      </c>
      <c r="F234" s="139">
        <f t="shared" si="16"/>
        <v>0</v>
      </c>
      <c r="G234" s="139">
        <f t="shared" si="16"/>
        <v>0</v>
      </c>
      <c r="H234" s="139">
        <f t="shared" si="15"/>
        <v>0</v>
      </c>
    </row>
    <row r="235" spans="2:10">
      <c r="B235" s="128" t="str">
        <f>$B$49</f>
        <v>Teacher Ed-Practice Teaching</v>
      </c>
      <c r="C235" s="139">
        <f t="shared" si="16"/>
        <v>0</v>
      </c>
      <c r="D235" s="139">
        <f t="shared" si="16"/>
        <v>37465.24857647538</v>
      </c>
      <c r="E235" s="139">
        <f t="shared" si="16"/>
        <v>0</v>
      </c>
      <c r="F235" s="139">
        <f t="shared" si="16"/>
        <v>0</v>
      </c>
      <c r="G235" s="139">
        <f t="shared" si="16"/>
        <v>0</v>
      </c>
      <c r="H235" s="139">
        <f t="shared" si="15"/>
        <v>37465.24857647538</v>
      </c>
    </row>
    <row r="236" spans="2:10">
      <c r="B236" s="128" t="str">
        <f>$B$50</f>
        <v>Technology</v>
      </c>
      <c r="C236" s="139">
        <f t="shared" si="16"/>
        <v>38477.648480387077</v>
      </c>
      <c r="D236" s="139">
        <f t="shared" si="16"/>
        <v>122674.67290297196</v>
      </c>
      <c r="E236" s="139">
        <f t="shared" si="16"/>
        <v>33506.931545294676</v>
      </c>
      <c r="F236" s="139">
        <f t="shared" si="16"/>
        <v>0</v>
      </c>
      <c r="G236" s="139">
        <f t="shared" si="16"/>
        <v>0</v>
      </c>
      <c r="H236" s="139">
        <f t="shared" si="15"/>
        <v>194659.2529286537</v>
      </c>
    </row>
    <row r="237" spans="2:10">
      <c r="B237" s="128" t="str">
        <f>$B$51</f>
        <v>Nursing</v>
      </c>
      <c r="C237" s="139">
        <f t="shared" si="16"/>
        <v>0</v>
      </c>
      <c r="D237" s="139">
        <f t="shared" si="16"/>
        <v>0</v>
      </c>
      <c r="E237" s="139">
        <f t="shared" si="16"/>
        <v>0</v>
      </c>
      <c r="F237" s="139">
        <f t="shared" si="16"/>
        <v>0</v>
      </c>
      <c r="G237" s="139">
        <f t="shared" si="16"/>
        <v>0</v>
      </c>
      <c r="H237" s="139">
        <f t="shared" si="15"/>
        <v>0</v>
      </c>
    </row>
    <row r="238" spans="2:10">
      <c r="B238" s="131" t="str">
        <f>$B$52</f>
        <v>Totals</v>
      </c>
      <c r="C238" s="136">
        <f>SUM(C218:C237)</f>
        <v>4337276.1916862745</v>
      </c>
      <c r="D238" s="136">
        <f>SUM(D218:D237)</f>
        <v>4709093.5518431356</v>
      </c>
      <c r="E238" s="136">
        <f>SUM(E218:E237)</f>
        <v>1965828.6266666665</v>
      </c>
      <c r="F238" s="136">
        <f>SUM(F218:F237)</f>
        <v>329120.62980392156</v>
      </c>
      <c r="G238" s="136">
        <f>SUM(G218:G237)</f>
        <v>0</v>
      </c>
      <c r="H238" s="136">
        <f t="shared" si="15"/>
        <v>11341318.999999998</v>
      </c>
    </row>
    <row r="239" spans="2:10">
      <c r="B239" s="330"/>
      <c r="C239" s="350"/>
      <c r="D239" s="350"/>
      <c r="E239" s="350"/>
      <c r="F239" s="350"/>
      <c r="G239" s="350"/>
      <c r="H239" s="350"/>
    </row>
    <row r="240" spans="2:10">
      <c r="B240" s="120" t="s">
        <v>11</v>
      </c>
      <c r="C240" s="121"/>
      <c r="D240" s="121"/>
      <c r="E240" s="121"/>
      <c r="F240" s="121"/>
      <c r="G240" s="121"/>
      <c r="H240" s="122">
        <f>H16</f>
        <v>13371772</v>
      </c>
      <c r="J240" s="360"/>
    </row>
    <row r="241" spans="2:8" ht="61.5" customHeight="1" thickBot="1">
      <c r="B241" s="394" t="s">
        <v>231</v>
      </c>
      <c r="C241" s="394"/>
      <c r="D241" s="394"/>
      <c r="E241" s="394"/>
      <c r="F241" s="394"/>
      <c r="G241" s="394"/>
      <c r="H241" s="328"/>
    </row>
    <row r="242" spans="2:8" ht="14.4" thickBot="1">
      <c r="B242" s="124" t="s">
        <v>31</v>
      </c>
      <c r="C242" s="125" t="s">
        <v>25</v>
      </c>
      <c r="D242" s="125" t="s">
        <v>26</v>
      </c>
      <c r="E242" s="125" t="s">
        <v>27</v>
      </c>
      <c r="F242" s="125" t="s">
        <v>28</v>
      </c>
      <c r="G242" s="125" t="s">
        <v>29</v>
      </c>
      <c r="H242" s="126" t="s">
        <v>1</v>
      </c>
    </row>
    <row r="243" spans="2:8">
      <c r="B243" s="128" t="str">
        <f>$B$32</f>
        <v>Liberal Arts</v>
      </c>
      <c r="C243" s="136">
        <f t="shared" ref="C243:G258" si="17">$H$240*IF($H$25=0,0,C$25/$H$25)*IF(C$52=0,0,C32/C$52)</f>
        <v>2776407.1971453722</v>
      </c>
      <c r="D243" s="136">
        <f t="shared" si="17"/>
        <v>1309097.8159665025</v>
      </c>
      <c r="E243" s="136">
        <f t="shared" si="17"/>
        <v>224283.83475733118</v>
      </c>
      <c r="F243" s="136">
        <f t="shared" si="17"/>
        <v>17756.822072735056</v>
      </c>
      <c r="G243" s="136">
        <f t="shared" si="17"/>
        <v>0</v>
      </c>
      <c r="H243" s="136">
        <f>SUM(C243:G243)</f>
        <v>4327545.6699419403</v>
      </c>
    </row>
    <row r="244" spans="2:8">
      <c r="B244" s="128" t="str">
        <f>$B$33</f>
        <v>Science</v>
      </c>
      <c r="C244" s="139">
        <f t="shared" si="17"/>
        <v>919313.36424140329</v>
      </c>
      <c r="D244" s="139">
        <f t="shared" si="17"/>
        <v>750822.75670894142</v>
      </c>
      <c r="E244" s="139">
        <f t="shared" si="17"/>
        <v>158127.41937923676</v>
      </c>
      <c r="F244" s="139">
        <f t="shared" si="17"/>
        <v>0</v>
      </c>
      <c r="G244" s="139">
        <f t="shared" si="17"/>
        <v>0</v>
      </c>
      <c r="H244" s="139">
        <f t="shared" ref="H244:H263" si="18">SUM(C244:G244)</f>
        <v>1828263.5403295816</v>
      </c>
    </row>
    <row r="245" spans="2:8">
      <c r="B245" s="128" t="str">
        <f>$B$34</f>
        <v>Fine Arts</v>
      </c>
      <c r="C245" s="139">
        <f t="shared" si="17"/>
        <v>462862.29269946949</v>
      </c>
      <c r="D245" s="139">
        <f t="shared" si="17"/>
        <v>209876.99022200462</v>
      </c>
      <c r="E245" s="139">
        <f t="shared" si="17"/>
        <v>41700.489314154307</v>
      </c>
      <c r="F245" s="139">
        <f t="shared" si="17"/>
        <v>0</v>
      </c>
      <c r="G245" s="139">
        <f t="shared" si="17"/>
        <v>0</v>
      </c>
      <c r="H245" s="139">
        <f t="shared" si="18"/>
        <v>714439.77223562833</v>
      </c>
    </row>
    <row r="246" spans="2:8">
      <c r="B246" s="128" t="str">
        <f>$B$35</f>
        <v>Teacher Education</v>
      </c>
      <c r="C246" s="139">
        <f t="shared" si="17"/>
        <v>38606.701318203261</v>
      </c>
      <c r="D246" s="139">
        <f t="shared" si="17"/>
        <v>494507.79239572166</v>
      </c>
      <c r="E246" s="139">
        <f t="shared" si="17"/>
        <v>346249.92756339151</v>
      </c>
      <c r="F246" s="139">
        <f t="shared" si="17"/>
        <v>241427.61753938856</v>
      </c>
      <c r="G246" s="139">
        <f t="shared" si="17"/>
        <v>0</v>
      </c>
      <c r="H246" s="139">
        <f t="shared" si="18"/>
        <v>1120792.0388167049</v>
      </c>
    </row>
    <row r="247" spans="2:8">
      <c r="B247" s="128" t="str">
        <f>$B$36</f>
        <v>Agriculture</v>
      </c>
      <c r="C247" s="139">
        <f t="shared" si="17"/>
        <v>246413.89144614936</v>
      </c>
      <c r="D247" s="139">
        <f t="shared" si="17"/>
        <v>643675.62624482042</v>
      </c>
      <c r="E247" s="139">
        <f t="shared" si="17"/>
        <v>148094.2189427485</v>
      </c>
      <c r="F247" s="139">
        <f t="shared" si="17"/>
        <v>46754.201237384965</v>
      </c>
      <c r="G247" s="139">
        <f t="shared" si="17"/>
        <v>0</v>
      </c>
      <c r="H247" s="139">
        <f t="shared" si="18"/>
        <v>1084937.9378711032</v>
      </c>
    </row>
    <row r="248" spans="2:8">
      <c r="B248" s="128" t="str">
        <f>$B$37</f>
        <v>Engineering</v>
      </c>
      <c r="C248" s="139">
        <f t="shared" si="17"/>
        <v>261187.5749830791</v>
      </c>
      <c r="D248" s="139">
        <f t="shared" si="17"/>
        <v>1176579.6947793763</v>
      </c>
      <c r="E248" s="139">
        <f t="shared" si="17"/>
        <v>798057.4847190032</v>
      </c>
      <c r="F248" s="139">
        <f t="shared" si="17"/>
        <v>82104.938758334567</v>
      </c>
      <c r="G248" s="139">
        <f t="shared" si="17"/>
        <v>0</v>
      </c>
      <c r="H248" s="139">
        <f t="shared" si="18"/>
        <v>2317929.6932397932</v>
      </c>
    </row>
    <row r="249" spans="2:8">
      <c r="B249" s="128" t="str">
        <f>$B$38</f>
        <v>Home Economics</v>
      </c>
      <c r="C249" s="139">
        <f t="shared" si="17"/>
        <v>25226.761511172532</v>
      </c>
      <c r="D249" s="139">
        <f t="shared" si="17"/>
        <v>44852.287171027434</v>
      </c>
      <c r="E249" s="139">
        <f t="shared" si="17"/>
        <v>7838.4378410064492</v>
      </c>
      <c r="F249" s="139">
        <f t="shared" si="17"/>
        <v>0</v>
      </c>
      <c r="G249" s="139">
        <f t="shared" si="17"/>
        <v>0</v>
      </c>
      <c r="H249" s="139">
        <f t="shared" si="18"/>
        <v>77917.486523206418</v>
      </c>
    </row>
    <row r="250" spans="2:8">
      <c r="B250" s="128" t="str">
        <f>$B$39</f>
        <v>Law</v>
      </c>
      <c r="C250" s="139">
        <f t="shared" si="17"/>
        <v>0</v>
      </c>
      <c r="D250" s="139">
        <f t="shared" si="17"/>
        <v>0</v>
      </c>
      <c r="E250" s="139">
        <f t="shared" si="17"/>
        <v>0</v>
      </c>
      <c r="F250" s="139">
        <f t="shared" si="17"/>
        <v>0</v>
      </c>
      <c r="G250" s="139">
        <f t="shared" si="17"/>
        <v>0</v>
      </c>
      <c r="H250" s="139">
        <f t="shared" si="18"/>
        <v>0</v>
      </c>
    </row>
    <row r="251" spans="2:8">
      <c r="B251" s="128" t="str">
        <f>$B$40</f>
        <v>Social Service</v>
      </c>
      <c r="C251" s="139">
        <f t="shared" si="17"/>
        <v>6480.9083440305121</v>
      </c>
      <c r="D251" s="139">
        <f t="shared" si="17"/>
        <v>76792.552277668176</v>
      </c>
      <c r="E251" s="139">
        <f t="shared" si="17"/>
        <v>115590.83002870843</v>
      </c>
      <c r="F251" s="139">
        <f t="shared" si="17"/>
        <v>0</v>
      </c>
      <c r="G251" s="139">
        <f t="shared" si="17"/>
        <v>0</v>
      </c>
      <c r="H251" s="139">
        <f t="shared" si="18"/>
        <v>198864.29065040711</v>
      </c>
    </row>
    <row r="252" spans="2:8">
      <c r="B252" s="128" t="str">
        <f>$B$41</f>
        <v>Library Science</v>
      </c>
      <c r="C252" s="139">
        <f t="shared" si="17"/>
        <v>3066.2362057778764</v>
      </c>
      <c r="D252" s="139">
        <f t="shared" si="17"/>
        <v>0</v>
      </c>
      <c r="E252" s="139">
        <f t="shared" si="17"/>
        <v>0</v>
      </c>
      <c r="F252" s="139">
        <f t="shared" si="17"/>
        <v>0</v>
      </c>
      <c r="G252" s="139">
        <f t="shared" si="17"/>
        <v>0</v>
      </c>
      <c r="H252" s="139">
        <f t="shared" si="18"/>
        <v>3066.2362057778764</v>
      </c>
    </row>
    <row r="253" spans="2:8">
      <c r="B253" s="128" t="str">
        <f>$B$42</f>
        <v>Veterinary Science</v>
      </c>
      <c r="C253" s="139">
        <f t="shared" si="17"/>
        <v>0</v>
      </c>
      <c r="D253" s="139">
        <f t="shared" si="17"/>
        <v>0</v>
      </c>
      <c r="E253" s="139">
        <f t="shared" si="17"/>
        <v>0</v>
      </c>
      <c r="F253" s="139">
        <f t="shared" si="17"/>
        <v>0</v>
      </c>
      <c r="G253" s="139">
        <f t="shared" si="17"/>
        <v>0</v>
      </c>
      <c r="H253" s="139">
        <f t="shared" si="18"/>
        <v>0</v>
      </c>
    </row>
    <row r="254" spans="2:8">
      <c r="B254" s="128" t="str">
        <f>$B$43</f>
        <v>Vocational Training</v>
      </c>
      <c r="C254" s="139">
        <f t="shared" si="17"/>
        <v>6062.7852250608012</v>
      </c>
      <c r="D254" s="139">
        <f t="shared" si="17"/>
        <v>10533.491684104927</v>
      </c>
      <c r="E254" s="139">
        <f t="shared" si="17"/>
        <v>0</v>
      </c>
      <c r="F254" s="139">
        <f t="shared" si="17"/>
        <v>0</v>
      </c>
      <c r="G254" s="139">
        <f t="shared" si="17"/>
        <v>0</v>
      </c>
      <c r="H254" s="139">
        <f t="shared" si="18"/>
        <v>16596.276909165728</v>
      </c>
    </row>
    <row r="255" spans="2:8">
      <c r="B255" s="128" t="str">
        <f>$B$44</f>
        <v>Physical Training</v>
      </c>
      <c r="C255" s="139">
        <f t="shared" si="17"/>
        <v>0</v>
      </c>
      <c r="D255" s="139">
        <f t="shared" si="17"/>
        <v>0</v>
      </c>
      <c r="E255" s="139">
        <f t="shared" si="17"/>
        <v>0</v>
      </c>
      <c r="F255" s="139">
        <f t="shared" si="17"/>
        <v>0</v>
      </c>
      <c r="G255" s="139">
        <f t="shared" si="17"/>
        <v>0</v>
      </c>
      <c r="H255" s="139">
        <f t="shared" si="18"/>
        <v>0</v>
      </c>
    </row>
    <row r="256" spans="2:8">
      <c r="B256" s="128" t="str">
        <f>$B$45</f>
        <v>Health Services</v>
      </c>
      <c r="C256" s="139">
        <f t="shared" si="17"/>
        <v>84600.24440487141</v>
      </c>
      <c r="D256" s="139">
        <f t="shared" si="17"/>
        <v>141692.45265392758</v>
      </c>
      <c r="E256" s="139">
        <f t="shared" si="17"/>
        <v>203799.38386616766</v>
      </c>
      <c r="F256" s="139">
        <f t="shared" si="17"/>
        <v>0</v>
      </c>
      <c r="G256" s="139">
        <f t="shared" si="17"/>
        <v>0</v>
      </c>
      <c r="H256" s="139">
        <f t="shared" si="18"/>
        <v>430092.08092496661</v>
      </c>
    </row>
    <row r="257" spans="2:10">
      <c r="B257" s="128" t="str">
        <f>$B$46</f>
        <v>Pharmacy</v>
      </c>
      <c r="C257" s="139">
        <f t="shared" si="17"/>
        <v>0</v>
      </c>
      <c r="D257" s="139">
        <f t="shared" si="17"/>
        <v>0</v>
      </c>
      <c r="E257" s="139">
        <f t="shared" si="17"/>
        <v>0</v>
      </c>
      <c r="F257" s="139">
        <f t="shared" si="17"/>
        <v>0</v>
      </c>
      <c r="G257" s="139">
        <f t="shared" si="17"/>
        <v>0</v>
      </c>
      <c r="H257" s="139">
        <f t="shared" si="18"/>
        <v>0</v>
      </c>
    </row>
    <row r="258" spans="2:10">
      <c r="B258" s="128" t="str">
        <f>$B$47</f>
        <v>Business Administration</v>
      </c>
      <c r="C258" s="139">
        <f t="shared" si="17"/>
        <v>238190.80343974504</v>
      </c>
      <c r="D258" s="139">
        <f t="shared" si="17"/>
        <v>504928.02072838455</v>
      </c>
      <c r="E258" s="139">
        <f t="shared" si="17"/>
        <v>234526.06020291292</v>
      </c>
      <c r="F258" s="139">
        <f t="shared" si="17"/>
        <v>0</v>
      </c>
      <c r="G258" s="139">
        <f t="shared" si="17"/>
        <v>0</v>
      </c>
      <c r="H258" s="139">
        <f t="shared" si="18"/>
        <v>977644.88437104248</v>
      </c>
    </row>
    <row r="259" spans="2:10">
      <c r="B259" s="128" t="str">
        <f>$B$48</f>
        <v>Optometry</v>
      </c>
      <c r="C259" s="139">
        <f t="shared" ref="C259:G262" si="19">$H$240*IF($H$25=0,0,C$25/$H$25)*IF(C$52=0,0,C48/C$52)</f>
        <v>0</v>
      </c>
      <c r="D259" s="139">
        <f t="shared" si="19"/>
        <v>0</v>
      </c>
      <c r="E259" s="139">
        <f t="shared" si="19"/>
        <v>0</v>
      </c>
      <c r="F259" s="139">
        <f t="shared" si="19"/>
        <v>0</v>
      </c>
      <c r="G259" s="139">
        <f t="shared" si="19"/>
        <v>0</v>
      </c>
      <c r="H259" s="139">
        <f t="shared" si="18"/>
        <v>0</v>
      </c>
    </row>
    <row r="260" spans="2:10">
      <c r="B260" s="128" t="str">
        <f>$B$49</f>
        <v>Teacher Ed-Practice Teaching</v>
      </c>
      <c r="C260" s="139">
        <f t="shared" si="19"/>
        <v>0</v>
      </c>
      <c r="D260" s="139">
        <f t="shared" si="19"/>
        <v>44172.707062375499</v>
      </c>
      <c r="E260" s="139">
        <f t="shared" si="19"/>
        <v>0</v>
      </c>
      <c r="F260" s="139">
        <f t="shared" si="19"/>
        <v>0</v>
      </c>
      <c r="G260" s="139">
        <f t="shared" si="19"/>
        <v>0</v>
      </c>
      <c r="H260" s="139">
        <f t="shared" si="18"/>
        <v>44172.707062375499</v>
      </c>
    </row>
    <row r="261" spans="2:10">
      <c r="B261" s="128" t="str">
        <f>$B$50</f>
        <v>Technology</v>
      </c>
      <c r="C261" s="139">
        <f t="shared" si="19"/>
        <v>45366.358408213586</v>
      </c>
      <c r="D261" s="139">
        <f t="shared" si="19"/>
        <v>144637.29979141927</v>
      </c>
      <c r="E261" s="139">
        <f t="shared" si="19"/>
        <v>39505.7267186725</v>
      </c>
      <c r="F261" s="139">
        <f t="shared" si="19"/>
        <v>0</v>
      </c>
      <c r="G261" s="139">
        <f t="shared" si="19"/>
        <v>0</v>
      </c>
      <c r="H261" s="139">
        <f t="shared" si="18"/>
        <v>229509.38491830535</v>
      </c>
    </row>
    <row r="262" spans="2:10">
      <c r="B262" s="128" t="str">
        <f>$B$51</f>
        <v>Nursing</v>
      </c>
      <c r="C262" s="139">
        <f t="shared" si="19"/>
        <v>0</v>
      </c>
      <c r="D262" s="139">
        <f t="shared" si="19"/>
        <v>0</v>
      </c>
      <c r="E262" s="139">
        <f t="shared" si="19"/>
        <v>0</v>
      </c>
      <c r="F262" s="139">
        <f t="shared" si="19"/>
        <v>0</v>
      </c>
      <c r="G262" s="139">
        <f t="shared" si="19"/>
        <v>0</v>
      </c>
      <c r="H262" s="139">
        <f t="shared" si="18"/>
        <v>0</v>
      </c>
    </row>
    <row r="263" spans="2:10">
      <c r="B263" s="131" t="str">
        <f>$B$52</f>
        <v>Totals</v>
      </c>
      <c r="C263" s="136">
        <f>SUM(C243:C262)</f>
        <v>5113785.1193725467</v>
      </c>
      <c r="D263" s="136">
        <f>SUM(D243:D262)</f>
        <v>5552169.4876862746</v>
      </c>
      <c r="E263" s="136">
        <f>SUM(E243:E262)</f>
        <v>2317773.8133333335</v>
      </c>
      <c r="F263" s="136">
        <f>SUM(F243:F262)</f>
        <v>388043.57960784313</v>
      </c>
      <c r="G263" s="136">
        <f>SUM(G243:G262)</f>
        <v>0</v>
      </c>
      <c r="H263" s="136">
        <f t="shared" si="18"/>
        <v>13371771.999999998</v>
      </c>
      <c r="I263" s="351"/>
    </row>
    <row r="264" spans="2:10">
      <c r="B264" s="401"/>
      <c r="C264" s="401"/>
      <c r="D264" s="401"/>
      <c r="E264" s="401"/>
      <c r="F264" s="401"/>
      <c r="G264" s="401"/>
      <c r="H264" s="402"/>
      <c r="I264" s="352"/>
    </row>
    <row r="265" spans="2:10">
      <c r="B265" s="120" t="s">
        <v>232</v>
      </c>
      <c r="C265" s="121"/>
      <c r="D265" s="121"/>
      <c r="E265" s="121"/>
      <c r="F265" s="121"/>
      <c r="G265" s="121"/>
      <c r="H265" s="122"/>
      <c r="J265" s="360"/>
    </row>
    <row r="266" spans="2:10" ht="45" customHeight="1" thickBot="1">
      <c r="B266" s="382" t="s">
        <v>233</v>
      </c>
      <c r="C266" s="382"/>
      <c r="D266" s="382"/>
      <c r="E266" s="382"/>
      <c r="F266" s="382"/>
      <c r="G266" s="382"/>
      <c r="H266" s="382"/>
    </row>
    <row r="267" spans="2:10" ht="14.4" thickBot="1">
      <c r="B267" s="124" t="s">
        <v>31</v>
      </c>
      <c r="C267" s="125" t="s">
        <v>25</v>
      </c>
      <c r="D267" s="125" t="s">
        <v>26</v>
      </c>
      <c r="E267" s="125" t="s">
        <v>27</v>
      </c>
      <c r="F267" s="125" t="s">
        <v>28</v>
      </c>
      <c r="G267" s="125" t="s">
        <v>29</v>
      </c>
      <c r="H267" s="126" t="s">
        <v>1</v>
      </c>
    </row>
    <row r="268" spans="2:10">
      <c r="B268" s="128" t="str">
        <f>$B$32</f>
        <v>Liberal Arts</v>
      </c>
      <c r="C268" s="136">
        <f t="shared" ref="C268:G283" si="20">C243+C218+C193+C168+C116</f>
        <v>14109321.321515277</v>
      </c>
      <c r="D268" s="136">
        <f t="shared" si="20"/>
        <v>5423496.4959417433</v>
      </c>
      <c r="E268" s="136">
        <f t="shared" si="20"/>
        <v>1586583.0226780286</v>
      </c>
      <c r="F268" s="136">
        <f t="shared" si="20"/>
        <v>248502.42795666377</v>
      </c>
      <c r="G268" s="136">
        <f t="shared" si="20"/>
        <v>0</v>
      </c>
      <c r="H268" s="136">
        <f>SUM(C268:G268)</f>
        <v>21367903.268091712</v>
      </c>
    </row>
    <row r="269" spans="2:10">
      <c r="B269" s="128" t="str">
        <f>$B$33</f>
        <v>Science</v>
      </c>
      <c r="C269" s="139">
        <f t="shared" si="20"/>
        <v>5491825.0943789827</v>
      </c>
      <c r="D269" s="139">
        <f t="shared" si="20"/>
        <v>4438960.3025383884</v>
      </c>
      <c r="E269" s="139">
        <f t="shared" si="20"/>
        <v>1714894.4902816471</v>
      </c>
      <c r="F269" s="139">
        <f t="shared" si="20"/>
        <v>0</v>
      </c>
      <c r="G269" s="139">
        <f t="shared" si="20"/>
        <v>0</v>
      </c>
      <c r="H269" s="139">
        <f t="shared" ref="H269:H288" si="21">SUM(C269:G269)</f>
        <v>11645679.887199018</v>
      </c>
    </row>
    <row r="270" spans="2:10">
      <c r="B270" s="128" t="str">
        <f>$B$34</f>
        <v>Fine Arts</v>
      </c>
      <c r="C270" s="139">
        <f t="shared" si="20"/>
        <v>4359791.8304156158</v>
      </c>
      <c r="D270" s="139">
        <f t="shared" si="20"/>
        <v>2399734.5148955137</v>
      </c>
      <c r="E270" s="139">
        <f t="shared" si="20"/>
        <v>260142.05588537332</v>
      </c>
      <c r="F270" s="139">
        <f t="shared" si="20"/>
        <v>0</v>
      </c>
      <c r="G270" s="139">
        <f t="shared" si="20"/>
        <v>0</v>
      </c>
      <c r="H270" s="139">
        <f t="shared" si="21"/>
        <v>7019668.4011965031</v>
      </c>
    </row>
    <row r="271" spans="2:10">
      <c r="B271" s="128" t="str">
        <f>$B$35</f>
        <v>Teacher Education</v>
      </c>
      <c r="C271" s="139">
        <f t="shared" si="20"/>
        <v>238872.94690359617</v>
      </c>
      <c r="D271" s="139">
        <f t="shared" si="20"/>
        <v>2650616.194571618</v>
      </c>
      <c r="E271" s="139">
        <f t="shared" si="20"/>
        <v>2083504.3938038195</v>
      </c>
      <c r="F271" s="139">
        <f t="shared" si="20"/>
        <v>1678749.0199678862</v>
      </c>
      <c r="G271" s="139">
        <f t="shared" si="20"/>
        <v>0</v>
      </c>
      <c r="H271" s="139">
        <f t="shared" si="21"/>
        <v>6651742.5552469194</v>
      </c>
    </row>
    <row r="272" spans="2:10">
      <c r="B272" s="128" t="str">
        <f>$B$36</f>
        <v>Agriculture</v>
      </c>
      <c r="C272" s="139">
        <f t="shared" si="20"/>
        <v>3763877.3586229333</v>
      </c>
      <c r="D272" s="139">
        <f t="shared" si="20"/>
        <v>8423393.9774004295</v>
      </c>
      <c r="E272" s="139">
        <f t="shared" si="20"/>
        <v>5363077.0470621167</v>
      </c>
      <c r="F272" s="139">
        <f t="shared" si="20"/>
        <v>209892.745203397</v>
      </c>
      <c r="G272" s="139">
        <f t="shared" si="20"/>
        <v>0</v>
      </c>
      <c r="H272" s="139">
        <f t="shared" si="21"/>
        <v>17760241.128288876</v>
      </c>
    </row>
    <row r="273" spans="2:10">
      <c r="B273" s="128" t="str">
        <f>$B$37</f>
        <v>Engineering</v>
      </c>
      <c r="C273" s="139">
        <f t="shared" si="20"/>
        <v>3149318.3100619353</v>
      </c>
      <c r="D273" s="139">
        <f t="shared" si="20"/>
        <v>9683229.0580007173</v>
      </c>
      <c r="E273" s="139">
        <f t="shared" si="20"/>
        <v>8716621.0223679394</v>
      </c>
      <c r="F273" s="139">
        <f t="shared" si="20"/>
        <v>477534.80800523201</v>
      </c>
      <c r="G273" s="139">
        <f t="shared" si="20"/>
        <v>0</v>
      </c>
      <c r="H273" s="139">
        <f t="shared" si="21"/>
        <v>22026703.198435824</v>
      </c>
    </row>
    <row r="274" spans="2:10">
      <c r="B274" s="128" t="str">
        <f>$B$38</f>
        <v>Home Economics</v>
      </c>
      <c r="C274" s="139">
        <f t="shared" si="20"/>
        <v>63865.960079354969</v>
      </c>
      <c r="D274" s="139">
        <f t="shared" si="20"/>
        <v>127165.85709999436</v>
      </c>
      <c r="E274" s="139">
        <f t="shared" si="20"/>
        <v>734365.96418264881</v>
      </c>
      <c r="F274" s="139">
        <f t="shared" si="20"/>
        <v>0</v>
      </c>
      <c r="G274" s="139">
        <f t="shared" si="20"/>
        <v>0</v>
      </c>
      <c r="H274" s="139">
        <f t="shared" si="21"/>
        <v>925397.78136199818</v>
      </c>
    </row>
    <row r="275" spans="2:10">
      <c r="B275" s="128" t="str">
        <f>$B$39</f>
        <v>Law</v>
      </c>
      <c r="C275" s="139">
        <f t="shared" si="20"/>
        <v>0</v>
      </c>
      <c r="D275" s="139">
        <f t="shared" si="20"/>
        <v>0</v>
      </c>
      <c r="E275" s="139">
        <f t="shared" si="20"/>
        <v>0</v>
      </c>
      <c r="F275" s="139">
        <f t="shared" si="20"/>
        <v>0</v>
      </c>
      <c r="G275" s="139">
        <f t="shared" si="20"/>
        <v>0</v>
      </c>
      <c r="H275" s="139">
        <f t="shared" si="21"/>
        <v>0</v>
      </c>
    </row>
    <row r="276" spans="2:10">
      <c r="B276" s="128" t="str">
        <f>$B$40</f>
        <v>Social Service</v>
      </c>
      <c r="C276" s="139">
        <f t="shared" si="20"/>
        <v>82819.908695132544</v>
      </c>
      <c r="D276" s="139">
        <f t="shared" si="20"/>
        <v>444119.84000112955</v>
      </c>
      <c r="E276" s="139">
        <f t="shared" si="20"/>
        <v>243173.99903004203</v>
      </c>
      <c r="F276" s="139">
        <f t="shared" si="20"/>
        <v>0</v>
      </c>
      <c r="G276" s="139">
        <f t="shared" si="20"/>
        <v>0</v>
      </c>
      <c r="H276" s="139">
        <f t="shared" si="21"/>
        <v>770113.74772630422</v>
      </c>
    </row>
    <row r="277" spans="2:10">
      <c r="B277" s="128" t="str">
        <f>$B$41</f>
        <v>Library Science</v>
      </c>
      <c r="C277" s="139">
        <f>C252+C227+C202+C177+C125</f>
        <v>22926.818794963965</v>
      </c>
      <c r="D277" s="139">
        <f t="shared" si="20"/>
        <v>0</v>
      </c>
      <c r="E277" s="139">
        <f t="shared" si="20"/>
        <v>0</v>
      </c>
      <c r="F277" s="139">
        <f t="shared" si="20"/>
        <v>0</v>
      </c>
      <c r="G277" s="139">
        <f t="shared" si="20"/>
        <v>0</v>
      </c>
      <c r="H277" s="139">
        <f t="shared" si="21"/>
        <v>22926.818794963965</v>
      </c>
    </row>
    <row r="278" spans="2:10">
      <c r="B278" s="128" t="str">
        <f>$B$42</f>
        <v>Veterinary Science</v>
      </c>
      <c r="C278" s="139">
        <f t="shared" si="20"/>
        <v>0</v>
      </c>
      <c r="D278" s="139">
        <f t="shared" si="20"/>
        <v>0</v>
      </c>
      <c r="E278" s="139">
        <f t="shared" si="20"/>
        <v>0</v>
      </c>
      <c r="F278" s="139">
        <f t="shared" si="20"/>
        <v>0</v>
      </c>
      <c r="G278" s="139">
        <f t="shared" si="20"/>
        <v>0</v>
      </c>
      <c r="H278" s="139">
        <f t="shared" si="21"/>
        <v>0</v>
      </c>
    </row>
    <row r="279" spans="2:10">
      <c r="B279" s="128" t="str">
        <f>$B$43</f>
        <v>Vocational Training</v>
      </c>
      <c r="C279" s="139">
        <f t="shared" si="20"/>
        <v>414904.30537458253</v>
      </c>
      <c r="D279" s="139">
        <f t="shared" si="20"/>
        <v>262491.75618469063</v>
      </c>
      <c r="E279" s="139">
        <f t="shared" si="20"/>
        <v>0</v>
      </c>
      <c r="F279" s="139">
        <f t="shared" si="20"/>
        <v>0</v>
      </c>
      <c r="G279" s="139">
        <f t="shared" si="20"/>
        <v>0</v>
      </c>
      <c r="H279" s="139">
        <f t="shared" si="21"/>
        <v>677396.06155927316</v>
      </c>
    </row>
    <row r="280" spans="2:10">
      <c r="B280" s="128" t="str">
        <f>$B$44</f>
        <v>Physical Training</v>
      </c>
      <c r="C280" s="139">
        <f t="shared" si="20"/>
        <v>0</v>
      </c>
      <c r="D280" s="139">
        <f t="shared" si="20"/>
        <v>0</v>
      </c>
      <c r="E280" s="139">
        <f t="shared" si="20"/>
        <v>0</v>
      </c>
      <c r="F280" s="139">
        <f t="shared" si="20"/>
        <v>0</v>
      </c>
      <c r="G280" s="139">
        <f t="shared" si="20"/>
        <v>0</v>
      </c>
      <c r="H280" s="139">
        <f t="shared" si="21"/>
        <v>0</v>
      </c>
    </row>
    <row r="281" spans="2:10">
      <c r="B281" s="128" t="str">
        <f>$B$45</f>
        <v>Health Services</v>
      </c>
      <c r="C281" s="139">
        <f t="shared" si="20"/>
        <v>530007.85729268799</v>
      </c>
      <c r="D281" s="139">
        <f t="shared" si="20"/>
        <v>588149.27718855825</v>
      </c>
      <c r="E281" s="139">
        <f t="shared" si="20"/>
        <v>1295538.2119521974</v>
      </c>
      <c r="F281" s="139">
        <f t="shared" si="20"/>
        <v>0</v>
      </c>
      <c r="G281" s="139">
        <f t="shared" si="20"/>
        <v>0</v>
      </c>
      <c r="H281" s="139">
        <f t="shared" si="21"/>
        <v>2413695.3464334435</v>
      </c>
    </row>
    <row r="282" spans="2:10">
      <c r="B282" s="128" t="str">
        <f>$B$46</f>
        <v>Pharmacy</v>
      </c>
      <c r="C282" s="139">
        <f t="shared" si="20"/>
        <v>0</v>
      </c>
      <c r="D282" s="139">
        <f t="shared" si="20"/>
        <v>0</v>
      </c>
      <c r="E282" s="139">
        <f t="shared" si="20"/>
        <v>0</v>
      </c>
      <c r="F282" s="139">
        <f t="shared" si="20"/>
        <v>0</v>
      </c>
      <c r="G282" s="139">
        <f t="shared" si="20"/>
        <v>0</v>
      </c>
      <c r="H282" s="139">
        <f t="shared" si="21"/>
        <v>0</v>
      </c>
    </row>
    <row r="283" spans="2:10">
      <c r="B283" s="128" t="str">
        <f>$B$47</f>
        <v>Business Administration</v>
      </c>
      <c r="C283" s="139">
        <f t="shared" si="20"/>
        <v>1773490.1980423492</v>
      </c>
      <c r="D283" s="139">
        <f t="shared" si="20"/>
        <v>3301273.7534798984</v>
      </c>
      <c r="E283" s="139">
        <f t="shared" si="20"/>
        <v>1006049.6057126711</v>
      </c>
      <c r="F283" s="139">
        <f t="shared" si="20"/>
        <v>0</v>
      </c>
      <c r="G283" s="139">
        <f t="shared" si="20"/>
        <v>0</v>
      </c>
      <c r="H283" s="139">
        <f t="shared" si="21"/>
        <v>6080813.5572349187</v>
      </c>
    </row>
    <row r="284" spans="2:10">
      <c r="B284" s="128" t="str">
        <f>$B$48</f>
        <v>Optometry</v>
      </c>
      <c r="C284" s="139">
        <f t="shared" ref="C284:G287" si="22">C259+C234+C209+C184+C132</f>
        <v>0</v>
      </c>
      <c r="D284" s="139">
        <f t="shared" si="22"/>
        <v>0</v>
      </c>
      <c r="E284" s="139">
        <f t="shared" si="22"/>
        <v>0</v>
      </c>
      <c r="F284" s="139">
        <f t="shared" si="22"/>
        <v>0</v>
      </c>
      <c r="G284" s="139">
        <f t="shared" si="22"/>
        <v>0</v>
      </c>
      <c r="H284" s="139">
        <f t="shared" si="21"/>
        <v>0</v>
      </c>
    </row>
    <row r="285" spans="2:10">
      <c r="B285" s="128" t="str">
        <f>$B$49</f>
        <v>Teacher Ed-Practice Teaching</v>
      </c>
      <c r="C285" s="139">
        <f t="shared" si="22"/>
        <v>0</v>
      </c>
      <c r="D285" s="139">
        <f t="shared" si="22"/>
        <v>329365.51501905092</v>
      </c>
      <c r="E285" s="139">
        <f t="shared" si="22"/>
        <v>0</v>
      </c>
      <c r="F285" s="139">
        <f t="shared" si="22"/>
        <v>0</v>
      </c>
      <c r="G285" s="139">
        <f t="shared" si="22"/>
        <v>0</v>
      </c>
      <c r="H285" s="139">
        <f t="shared" si="21"/>
        <v>329365.51501905092</v>
      </c>
    </row>
    <row r="286" spans="2:10">
      <c r="B286" s="128" t="str">
        <f>$B$50</f>
        <v>Technology</v>
      </c>
      <c r="C286" s="139">
        <f t="shared" si="22"/>
        <v>406831.60348126711</v>
      </c>
      <c r="D286" s="139">
        <f t="shared" si="22"/>
        <v>837853.85214421386</v>
      </c>
      <c r="E286" s="139">
        <f t="shared" si="22"/>
        <v>124392.87582317223</v>
      </c>
      <c r="F286" s="139">
        <f t="shared" si="22"/>
        <v>0</v>
      </c>
      <c r="G286" s="139">
        <f t="shared" si="22"/>
        <v>0</v>
      </c>
      <c r="H286" s="139">
        <f t="shared" si="21"/>
        <v>1369078.3314486532</v>
      </c>
    </row>
    <row r="287" spans="2:10">
      <c r="B287" s="128" t="str">
        <f>$B$51</f>
        <v>Nursing</v>
      </c>
      <c r="C287" s="139">
        <f t="shared" si="22"/>
        <v>0</v>
      </c>
      <c r="D287" s="139">
        <f t="shared" si="22"/>
        <v>0</v>
      </c>
      <c r="E287" s="139">
        <f t="shared" si="22"/>
        <v>0</v>
      </c>
      <c r="F287" s="139">
        <f t="shared" si="22"/>
        <v>0</v>
      </c>
      <c r="G287" s="139">
        <f t="shared" si="22"/>
        <v>0</v>
      </c>
      <c r="H287" s="139">
        <f t="shared" si="21"/>
        <v>0</v>
      </c>
    </row>
    <row r="288" spans="2:10">
      <c r="B288" s="131" t="str">
        <f>$B$52</f>
        <v>Totals</v>
      </c>
      <c r="C288" s="136">
        <f>SUM(C268:C287)</f>
        <v>34407853.513658687</v>
      </c>
      <c r="D288" s="136">
        <f>SUM(D268:D287)</f>
        <v>38909850.394465946</v>
      </c>
      <c r="E288" s="136">
        <f>SUM(E268:E287)</f>
        <v>23128342.68877966</v>
      </c>
      <c r="F288" s="136">
        <f>SUM(F268:F287)</f>
        <v>2614679.0011331788</v>
      </c>
      <c r="G288" s="136">
        <f>SUM(G268:G287)</f>
        <v>0</v>
      </c>
      <c r="H288" s="136">
        <f t="shared" si="21"/>
        <v>99060725.598037452</v>
      </c>
      <c r="I288" s="353"/>
      <c r="J288" s="140"/>
    </row>
    <row r="289" spans="2:10">
      <c r="H289" s="140"/>
    </row>
    <row r="290" spans="2:10">
      <c r="B290" s="120" t="s">
        <v>222</v>
      </c>
      <c r="C290" s="121"/>
      <c r="D290" s="121"/>
      <c r="E290" s="121"/>
      <c r="F290" s="121"/>
      <c r="G290" s="121"/>
      <c r="H290" s="122"/>
      <c r="J290" s="360"/>
    </row>
    <row r="291" spans="2:10" ht="30" customHeight="1" thickBot="1">
      <c r="B291" s="382" t="s">
        <v>234</v>
      </c>
      <c r="C291" s="382"/>
      <c r="D291" s="382"/>
      <c r="E291" s="382"/>
      <c r="F291" s="382"/>
      <c r="G291" s="382"/>
      <c r="H291" s="382"/>
    </row>
    <row r="292" spans="2:10" ht="14.4" thickBot="1">
      <c r="B292" s="124" t="s">
        <v>31</v>
      </c>
      <c r="C292" s="125" t="s">
        <v>25</v>
      </c>
      <c r="D292" s="125" t="s">
        <v>26</v>
      </c>
      <c r="E292" s="125" t="s">
        <v>27</v>
      </c>
      <c r="F292" s="125" t="s">
        <v>28</v>
      </c>
      <c r="G292" s="125" t="s">
        <v>29</v>
      </c>
      <c r="H292" s="126" t="s">
        <v>1</v>
      </c>
    </row>
    <row r="293" spans="2:10">
      <c r="B293" s="128" t="str">
        <f>$B$32</f>
        <v>Liberal Arts</v>
      </c>
      <c r="C293" s="134">
        <f t="shared" ref="C293:H308" si="23">IF(C32=0,0,C268/C32)</f>
        <v>354.14074248927682</v>
      </c>
      <c r="D293" s="134">
        <f t="shared" si="23"/>
        <v>469.24178023375526</v>
      </c>
      <c r="E293" s="134">
        <f t="shared" si="23"/>
        <v>739.32107300933296</v>
      </c>
      <c r="F293" s="134">
        <f t="shared" si="23"/>
        <v>2279.8387885932457</v>
      </c>
      <c r="G293" s="135">
        <f t="shared" si="23"/>
        <v>0</v>
      </c>
      <c r="H293" s="136">
        <f t="shared" si="23"/>
        <v>398.25368598970647</v>
      </c>
    </row>
    <row r="294" spans="2:10">
      <c r="B294" s="128" t="str">
        <f>$B$33</f>
        <v>Science</v>
      </c>
      <c r="C294" s="137">
        <f t="shared" si="23"/>
        <v>416.29965845807936</v>
      </c>
      <c r="D294" s="137">
        <f t="shared" si="23"/>
        <v>669.62744041912629</v>
      </c>
      <c r="E294" s="137">
        <f t="shared" si="23"/>
        <v>1133.4398481702888</v>
      </c>
      <c r="F294" s="137">
        <f t="shared" si="23"/>
        <v>0</v>
      </c>
      <c r="G294" s="138">
        <f t="shared" si="23"/>
        <v>0</v>
      </c>
      <c r="H294" s="139">
        <f t="shared" si="23"/>
        <v>545.87418614413696</v>
      </c>
    </row>
    <row r="295" spans="2:10">
      <c r="B295" s="128" t="str">
        <f>$B$34</f>
        <v>Fine Arts</v>
      </c>
      <c r="C295" s="137">
        <f t="shared" si="23"/>
        <v>656.39744510924663</v>
      </c>
      <c r="D295" s="137">
        <f t="shared" si="23"/>
        <v>1295.0537047466344</v>
      </c>
      <c r="E295" s="137">
        <f t="shared" si="23"/>
        <v>651.98510246960734</v>
      </c>
      <c r="F295" s="137">
        <f t="shared" si="23"/>
        <v>0</v>
      </c>
      <c r="G295" s="138">
        <f t="shared" si="23"/>
        <v>0</v>
      </c>
      <c r="H295" s="139">
        <f t="shared" si="23"/>
        <v>789.25887128361853</v>
      </c>
    </row>
    <row r="296" spans="2:10">
      <c r="B296" s="128" t="str">
        <f>$B$35</f>
        <v>Teacher Education</v>
      </c>
      <c r="C296" s="137">
        <f t="shared" si="23"/>
        <v>431.17860451912668</v>
      </c>
      <c r="D296" s="137">
        <f t="shared" si="23"/>
        <v>607.1040299064631</v>
      </c>
      <c r="E296" s="137">
        <f t="shared" si="23"/>
        <v>628.88753208687581</v>
      </c>
      <c r="F296" s="137">
        <f t="shared" si="23"/>
        <v>1132.7591227853484</v>
      </c>
      <c r="G296" s="138">
        <f t="shared" si="23"/>
        <v>0</v>
      </c>
      <c r="H296" s="139">
        <f t="shared" si="23"/>
        <v>684.68785952104167</v>
      </c>
    </row>
    <row r="297" spans="2:10">
      <c r="B297" s="128" t="str">
        <f>$B$36</f>
        <v>Agriculture</v>
      </c>
      <c r="C297" s="137">
        <f t="shared" si="23"/>
        <v>1064.4449543616893</v>
      </c>
      <c r="D297" s="137">
        <f t="shared" si="23"/>
        <v>1482.2090405420429</v>
      </c>
      <c r="E297" s="137">
        <f t="shared" si="23"/>
        <v>3784.8109012435543</v>
      </c>
      <c r="F297" s="137">
        <f t="shared" si="23"/>
        <v>731.33360698047738</v>
      </c>
      <c r="G297" s="138">
        <f t="shared" si="23"/>
        <v>0</v>
      </c>
      <c r="H297" s="139">
        <f t="shared" si="23"/>
        <v>1625.9490184279846</v>
      </c>
    </row>
    <row r="298" spans="2:10">
      <c r="B298" s="128" t="str">
        <f>$B$37</f>
        <v>Engineering</v>
      </c>
      <c r="C298" s="137">
        <f t="shared" si="23"/>
        <v>840.26635807415562</v>
      </c>
      <c r="D298" s="137">
        <f t="shared" si="23"/>
        <v>932.15528090110877</v>
      </c>
      <c r="E298" s="137">
        <f t="shared" si="23"/>
        <v>1141.5166346736432</v>
      </c>
      <c r="F298" s="137">
        <f t="shared" si="23"/>
        <v>947.4896984230794</v>
      </c>
      <c r="G298" s="138">
        <f t="shared" si="23"/>
        <v>0</v>
      </c>
      <c r="H298" s="139">
        <f t="shared" si="23"/>
        <v>988.80872681073015</v>
      </c>
    </row>
    <row r="299" spans="2:10">
      <c r="B299" s="128" t="str">
        <f>$B$38</f>
        <v>Home Economics</v>
      </c>
      <c r="C299" s="137">
        <f t="shared" si="23"/>
        <v>176.42530408661594</v>
      </c>
      <c r="D299" s="137">
        <f t="shared" si="23"/>
        <v>321.12590176766253</v>
      </c>
      <c r="E299" s="137">
        <f t="shared" si="23"/>
        <v>9791.5461891019841</v>
      </c>
      <c r="F299" s="137">
        <f t="shared" si="23"/>
        <v>0</v>
      </c>
      <c r="G299" s="138">
        <f t="shared" si="23"/>
        <v>0</v>
      </c>
      <c r="H299" s="139">
        <f t="shared" si="23"/>
        <v>1110.9217063169247</v>
      </c>
    </row>
    <row r="300" spans="2:10">
      <c r="B300" s="128" t="str">
        <f>$B$39</f>
        <v>Law</v>
      </c>
      <c r="C300" s="137">
        <f t="shared" si="23"/>
        <v>0</v>
      </c>
      <c r="D300" s="137">
        <f t="shared" si="23"/>
        <v>0</v>
      </c>
      <c r="E300" s="137">
        <f t="shared" si="23"/>
        <v>0</v>
      </c>
      <c r="F300" s="137">
        <f t="shared" si="23"/>
        <v>0</v>
      </c>
      <c r="G300" s="138">
        <f t="shared" si="23"/>
        <v>0</v>
      </c>
      <c r="H300" s="139">
        <f t="shared" si="23"/>
        <v>0</v>
      </c>
    </row>
    <row r="301" spans="2:10">
      <c r="B301" s="128" t="str">
        <f>$B$40</f>
        <v>Social Service</v>
      </c>
      <c r="C301" s="137">
        <f t="shared" si="23"/>
        <v>890.53665263583378</v>
      </c>
      <c r="D301" s="137">
        <f t="shared" si="23"/>
        <v>655.04401180107607</v>
      </c>
      <c r="E301" s="137">
        <f t="shared" si="23"/>
        <v>219.8679918897306</v>
      </c>
      <c r="F301" s="137">
        <f t="shared" si="23"/>
        <v>0</v>
      </c>
      <c r="G301" s="138">
        <f t="shared" si="23"/>
        <v>0</v>
      </c>
      <c r="H301" s="139">
        <f t="shared" si="23"/>
        <v>410.28968978492497</v>
      </c>
    </row>
    <row r="302" spans="2:10">
      <c r="B302" s="128" t="str">
        <f>$B$41</f>
        <v>Library Science</v>
      </c>
      <c r="C302" s="137">
        <f t="shared" si="23"/>
        <v>521.06406352190834</v>
      </c>
      <c r="D302" s="137">
        <f t="shared" si="23"/>
        <v>0</v>
      </c>
      <c r="E302" s="137">
        <f t="shared" si="23"/>
        <v>0</v>
      </c>
      <c r="F302" s="137">
        <f t="shared" si="23"/>
        <v>0</v>
      </c>
      <c r="G302" s="138">
        <f t="shared" si="23"/>
        <v>0</v>
      </c>
      <c r="H302" s="139">
        <f t="shared" si="23"/>
        <v>521.06406352190834</v>
      </c>
    </row>
    <row r="303" spans="2:10">
      <c r="B303" s="128" t="str">
        <f>$B$42</f>
        <v>Veterinary Science</v>
      </c>
      <c r="C303" s="137">
        <f t="shared" si="23"/>
        <v>0</v>
      </c>
      <c r="D303" s="137">
        <f t="shared" si="23"/>
        <v>0</v>
      </c>
      <c r="E303" s="137">
        <f t="shared" si="23"/>
        <v>0</v>
      </c>
      <c r="F303" s="137">
        <f t="shared" si="23"/>
        <v>0</v>
      </c>
      <c r="G303" s="138">
        <f t="shared" si="23"/>
        <v>0</v>
      </c>
      <c r="H303" s="139">
        <f t="shared" si="23"/>
        <v>0</v>
      </c>
    </row>
    <row r="304" spans="2:10">
      <c r="B304" s="128" t="str">
        <f>$B$43</f>
        <v>Vocational Training</v>
      </c>
      <c r="C304" s="137">
        <f t="shared" si="23"/>
        <v>4769.0150043055464</v>
      </c>
      <c r="D304" s="137">
        <f t="shared" si="23"/>
        <v>2822.492001985921</v>
      </c>
      <c r="E304" s="137">
        <f t="shared" si="23"/>
        <v>0</v>
      </c>
      <c r="F304" s="137">
        <f t="shared" si="23"/>
        <v>0</v>
      </c>
      <c r="G304" s="138">
        <f t="shared" si="23"/>
        <v>0</v>
      </c>
      <c r="H304" s="139">
        <f t="shared" si="23"/>
        <v>3763.3114531070732</v>
      </c>
    </row>
    <row r="305" spans="2:10">
      <c r="B305" s="128" t="str">
        <f>$B$44</f>
        <v>Physical Training</v>
      </c>
      <c r="C305" s="137">
        <f t="shared" si="23"/>
        <v>0</v>
      </c>
      <c r="D305" s="137">
        <f t="shared" si="23"/>
        <v>0</v>
      </c>
      <c r="E305" s="137">
        <f t="shared" si="23"/>
        <v>0</v>
      </c>
      <c r="F305" s="137">
        <f t="shared" si="23"/>
        <v>0</v>
      </c>
      <c r="G305" s="138">
        <f t="shared" si="23"/>
        <v>0</v>
      </c>
      <c r="H305" s="139">
        <f t="shared" si="23"/>
        <v>0</v>
      </c>
    </row>
    <row r="306" spans="2:10">
      <c r="B306" s="128" t="str">
        <f>$B$45</f>
        <v>Health Services</v>
      </c>
      <c r="C306" s="137">
        <f t="shared" si="23"/>
        <v>436.57978360188469</v>
      </c>
      <c r="D306" s="137">
        <f t="shared" si="23"/>
        <v>470.14330710516248</v>
      </c>
      <c r="E306" s="137">
        <f t="shared" si="23"/>
        <v>664.37857023189611</v>
      </c>
      <c r="F306" s="137">
        <f t="shared" si="23"/>
        <v>0</v>
      </c>
      <c r="G306" s="138">
        <f t="shared" si="23"/>
        <v>0</v>
      </c>
      <c r="H306" s="139">
        <f t="shared" si="23"/>
        <v>546.70336272558177</v>
      </c>
    </row>
    <row r="307" spans="2:10">
      <c r="B307" s="128" t="str">
        <f>$B$46</f>
        <v>Pharmacy</v>
      </c>
      <c r="C307" s="137">
        <f t="shared" si="23"/>
        <v>0</v>
      </c>
      <c r="D307" s="137">
        <f t="shared" si="23"/>
        <v>0</v>
      </c>
      <c r="E307" s="137">
        <f t="shared" si="23"/>
        <v>0</v>
      </c>
      <c r="F307" s="137">
        <f t="shared" si="23"/>
        <v>0</v>
      </c>
      <c r="G307" s="138">
        <f t="shared" si="23"/>
        <v>0</v>
      </c>
      <c r="H307" s="139">
        <f t="shared" si="23"/>
        <v>0</v>
      </c>
    </row>
    <row r="308" spans="2:10">
      <c r="B308" s="128" t="str">
        <f>$B$47</f>
        <v>Business Administration</v>
      </c>
      <c r="C308" s="137">
        <f t="shared" si="23"/>
        <v>518.86781686435029</v>
      </c>
      <c r="D308" s="137">
        <f t="shared" si="23"/>
        <v>740.52798418122438</v>
      </c>
      <c r="E308" s="137">
        <f t="shared" si="23"/>
        <v>448.32870129798175</v>
      </c>
      <c r="F308" s="137">
        <f t="shared" si="23"/>
        <v>0</v>
      </c>
      <c r="G308" s="138">
        <f t="shared" si="23"/>
        <v>0</v>
      </c>
      <c r="H308" s="139">
        <f t="shared" si="23"/>
        <v>600.87090486511056</v>
      </c>
    </row>
    <row r="309" spans="2:10">
      <c r="B309" s="128" t="str">
        <f>$B$48</f>
        <v>Optometry</v>
      </c>
      <c r="C309" s="137">
        <f t="shared" ref="C309:H313" si="24">IF(C48=0,0,C284/C48)</f>
        <v>0</v>
      </c>
      <c r="D309" s="137">
        <f t="shared" si="24"/>
        <v>0</v>
      </c>
      <c r="E309" s="137">
        <f t="shared" si="24"/>
        <v>0</v>
      </c>
      <c r="F309" s="137">
        <f t="shared" si="24"/>
        <v>0</v>
      </c>
      <c r="G309" s="138">
        <f t="shared" si="24"/>
        <v>0</v>
      </c>
      <c r="H309" s="139">
        <f t="shared" si="24"/>
        <v>0</v>
      </c>
    </row>
    <row r="310" spans="2:10">
      <c r="B310" s="128" t="str">
        <f>$B$49</f>
        <v>Teacher Ed-Practice Teaching</v>
      </c>
      <c r="C310" s="137">
        <f t="shared" si="24"/>
        <v>0</v>
      </c>
      <c r="D310" s="137">
        <f t="shared" si="24"/>
        <v>844.52696158730998</v>
      </c>
      <c r="E310" s="137">
        <f t="shared" si="24"/>
        <v>0</v>
      </c>
      <c r="F310" s="137">
        <f t="shared" si="24"/>
        <v>0</v>
      </c>
      <c r="G310" s="138">
        <f t="shared" si="24"/>
        <v>0</v>
      </c>
      <c r="H310" s="139">
        <f t="shared" si="24"/>
        <v>844.52696158730998</v>
      </c>
    </row>
    <row r="311" spans="2:10">
      <c r="B311" s="128" t="str">
        <f>$B$50</f>
        <v>Technology</v>
      </c>
      <c r="C311" s="137">
        <f t="shared" si="24"/>
        <v>624.9333386809019</v>
      </c>
      <c r="D311" s="137">
        <f t="shared" si="24"/>
        <v>656.11108233689413</v>
      </c>
      <c r="E311" s="137">
        <f t="shared" si="24"/>
        <v>329.08168207188419</v>
      </c>
      <c r="F311" s="137">
        <f t="shared" si="24"/>
        <v>0</v>
      </c>
      <c r="G311" s="138">
        <f t="shared" si="24"/>
        <v>0</v>
      </c>
      <c r="H311" s="139">
        <f t="shared" si="24"/>
        <v>593.70265891095107</v>
      </c>
    </row>
    <row r="312" spans="2:10">
      <c r="B312" s="128" t="str">
        <f>$B$51</f>
        <v>Nursing</v>
      </c>
      <c r="C312" s="137">
        <f t="shared" si="24"/>
        <v>0</v>
      </c>
      <c r="D312" s="137">
        <f t="shared" si="24"/>
        <v>0</v>
      </c>
      <c r="E312" s="137">
        <f t="shared" si="24"/>
        <v>0</v>
      </c>
      <c r="F312" s="137">
        <f t="shared" si="24"/>
        <v>0</v>
      </c>
      <c r="G312" s="138">
        <f t="shared" si="24"/>
        <v>0</v>
      </c>
      <c r="H312" s="139">
        <f t="shared" si="24"/>
        <v>0</v>
      </c>
    </row>
    <row r="313" spans="2:10">
      <c r="B313" s="131" t="str">
        <f>$B$52</f>
        <v>Totals</v>
      </c>
      <c r="C313" s="136">
        <f t="shared" si="24"/>
        <v>468.88683210676578</v>
      </c>
      <c r="D313" s="136">
        <f t="shared" si="24"/>
        <v>793.75459801032116</v>
      </c>
      <c r="E313" s="136">
        <f t="shared" si="24"/>
        <v>1042.8977178509112</v>
      </c>
      <c r="F313" s="136">
        <f t="shared" si="24"/>
        <v>1097.6822003077996</v>
      </c>
      <c r="G313" s="136">
        <f t="shared" si="24"/>
        <v>0</v>
      </c>
      <c r="H313" s="136">
        <f t="shared" si="24"/>
        <v>674.06131965649013</v>
      </c>
      <c r="I313" s="351"/>
    </row>
    <row r="315" spans="2:10">
      <c r="B315" s="120" t="s">
        <v>37</v>
      </c>
      <c r="C315" s="121"/>
      <c r="D315" s="121"/>
      <c r="E315" s="121"/>
      <c r="F315" s="121"/>
      <c r="G315" s="121"/>
      <c r="H315" s="122"/>
      <c r="J315" s="360"/>
    </row>
    <row r="316" spans="2:10" ht="55.5" customHeight="1" thickBot="1">
      <c r="B316" s="382" t="s">
        <v>235</v>
      </c>
      <c r="C316" s="382"/>
      <c r="D316" s="382"/>
      <c r="E316" s="382"/>
      <c r="F316" s="382"/>
      <c r="G316" s="382"/>
      <c r="H316" s="382"/>
    </row>
    <row r="317" spans="2:10" ht="14.4" thickBot="1">
      <c r="B317" s="124" t="s">
        <v>31</v>
      </c>
      <c r="C317" s="125" t="s">
        <v>25</v>
      </c>
      <c r="D317" s="125" t="s">
        <v>26</v>
      </c>
      <c r="E317" s="125" t="s">
        <v>27</v>
      </c>
      <c r="F317" s="125" t="s">
        <v>28</v>
      </c>
      <c r="G317" s="125" t="s">
        <v>29</v>
      </c>
      <c r="H317" s="126" t="s">
        <v>1</v>
      </c>
    </row>
    <row r="318" spans="2:10">
      <c r="B318" s="128" t="str">
        <f>$B$32</f>
        <v>Liberal Arts</v>
      </c>
      <c r="C318" s="129">
        <f t="shared" ref="C318:H318" si="25">IF($C$293=0,"",C293/$C$293)</f>
        <v>1</v>
      </c>
      <c r="D318" s="129">
        <f t="shared" si="25"/>
        <v>1.3250149557360338</v>
      </c>
      <c r="E318" s="129">
        <f t="shared" si="25"/>
        <v>2.0876476053350999</v>
      </c>
      <c r="F318" s="129">
        <f t="shared" si="25"/>
        <v>6.4376630956611214</v>
      </c>
      <c r="G318" s="129">
        <f t="shared" si="25"/>
        <v>0</v>
      </c>
      <c r="H318" s="129">
        <f t="shared" si="25"/>
        <v>1.124563311158036</v>
      </c>
    </row>
    <row r="319" spans="2:10">
      <c r="B319" s="128" t="str">
        <f>$B$33</f>
        <v>Science</v>
      </c>
      <c r="C319" s="129">
        <f t="shared" ref="C319:H334" si="26">IF($C$293=0,"",C294/$C$293)</f>
        <v>1.1755203751251091</v>
      </c>
      <c r="D319" s="129">
        <f t="shared" si="26"/>
        <v>1.8908511788626021</v>
      </c>
      <c r="E319" s="129">
        <f t="shared" si="26"/>
        <v>3.2005350195045934</v>
      </c>
      <c r="F319" s="129">
        <f t="shared" si="26"/>
        <v>0</v>
      </c>
      <c r="G319" s="129">
        <f t="shared" si="26"/>
        <v>0</v>
      </c>
      <c r="H319" s="129">
        <f t="shared" si="26"/>
        <v>1.5414046469410836</v>
      </c>
    </row>
    <row r="320" spans="2:10">
      <c r="B320" s="128" t="str">
        <f>$B$34</f>
        <v>Fine Arts</v>
      </c>
      <c r="C320" s="129">
        <f t="shared" si="26"/>
        <v>1.853493163467691</v>
      </c>
      <c r="D320" s="129">
        <f t="shared" si="26"/>
        <v>3.6568899010139955</v>
      </c>
      <c r="E320" s="129">
        <f t="shared" si="26"/>
        <v>1.8410338722587083</v>
      </c>
      <c r="F320" s="129">
        <f t="shared" si="26"/>
        <v>0</v>
      </c>
      <c r="G320" s="129">
        <f t="shared" si="26"/>
        <v>0</v>
      </c>
      <c r="H320" s="129">
        <f t="shared" si="26"/>
        <v>2.228658769210992</v>
      </c>
    </row>
    <row r="321" spans="2:8">
      <c r="B321" s="128" t="str">
        <f>$B$35</f>
        <v>Teacher Education</v>
      </c>
      <c r="C321" s="129">
        <f t="shared" si="26"/>
        <v>1.2175345922876482</v>
      </c>
      <c r="D321" s="129">
        <f t="shared" si="26"/>
        <v>1.7143015673347606</v>
      </c>
      <c r="E321" s="129">
        <f t="shared" si="26"/>
        <v>1.7758124288845929</v>
      </c>
      <c r="F321" s="129">
        <f t="shared" si="26"/>
        <v>3.1986128306591204</v>
      </c>
      <c r="G321" s="129">
        <f t="shared" si="26"/>
        <v>0</v>
      </c>
      <c r="H321" s="129">
        <f t="shared" si="26"/>
        <v>1.9333778280023051</v>
      </c>
    </row>
    <row r="322" spans="2:8">
      <c r="B322" s="128" t="str">
        <f>$B$36</f>
        <v>Agriculture</v>
      </c>
      <c r="C322" s="129">
        <f t="shared" si="26"/>
        <v>3.005711646956069</v>
      </c>
      <c r="D322" s="129">
        <f t="shared" si="26"/>
        <v>4.185367179510342</v>
      </c>
      <c r="E322" s="129">
        <f t="shared" si="26"/>
        <v>10.687307183691683</v>
      </c>
      <c r="F322" s="129">
        <f t="shared" si="26"/>
        <v>2.0650931091404194</v>
      </c>
      <c r="G322" s="129">
        <f t="shared" si="26"/>
        <v>0</v>
      </c>
      <c r="H322" s="129">
        <f t="shared" si="26"/>
        <v>4.5912509444665703</v>
      </c>
    </row>
    <row r="323" spans="2:8">
      <c r="B323" s="128" t="str">
        <f>$B$37</f>
        <v>Engineering</v>
      </c>
      <c r="C323" s="129">
        <f t="shared" si="26"/>
        <v>2.3726904511688551</v>
      </c>
      <c r="D323" s="129">
        <f t="shared" si="26"/>
        <v>2.6321605199925111</v>
      </c>
      <c r="E323" s="129">
        <f t="shared" si="26"/>
        <v>3.2233417331478251</v>
      </c>
      <c r="F323" s="129">
        <f t="shared" si="26"/>
        <v>2.6754608683630035</v>
      </c>
      <c r="G323" s="129">
        <f t="shared" si="26"/>
        <v>0</v>
      </c>
      <c r="H323" s="129">
        <f t="shared" si="26"/>
        <v>2.7921349005492377</v>
      </c>
    </row>
    <row r="324" spans="2:8">
      <c r="B324" s="128" t="str">
        <f>$B$38</f>
        <v>Home Economics</v>
      </c>
      <c r="C324" s="129">
        <f t="shared" si="26"/>
        <v>0.49817850057723306</v>
      </c>
      <c r="D324" s="129">
        <f t="shared" si="26"/>
        <v>0.9067748023298563</v>
      </c>
      <c r="E324" s="129">
        <f t="shared" si="26"/>
        <v>27.648742475312527</v>
      </c>
      <c r="F324" s="129">
        <f t="shared" si="26"/>
        <v>0</v>
      </c>
      <c r="G324" s="129">
        <f t="shared" si="26"/>
        <v>0</v>
      </c>
      <c r="H324" s="129">
        <f t="shared" si="26"/>
        <v>3.1369497293877808</v>
      </c>
    </row>
    <row r="325" spans="2:8">
      <c r="B325" s="128" t="str">
        <f>$B$39</f>
        <v>Law</v>
      </c>
      <c r="C325" s="129">
        <f t="shared" si="26"/>
        <v>0</v>
      </c>
      <c r="D325" s="129">
        <f t="shared" si="26"/>
        <v>0</v>
      </c>
      <c r="E325" s="129">
        <f t="shared" si="26"/>
        <v>0</v>
      </c>
      <c r="F325" s="129">
        <f t="shared" si="26"/>
        <v>0</v>
      </c>
      <c r="G325" s="129">
        <f t="shared" si="26"/>
        <v>0</v>
      </c>
      <c r="H325" s="129">
        <f t="shared" si="26"/>
        <v>0</v>
      </c>
    </row>
    <row r="326" spans="2:8">
      <c r="B326" s="128" t="str">
        <f>$B$40</f>
        <v>Social Service</v>
      </c>
      <c r="C326" s="129">
        <f t="shared" si="26"/>
        <v>2.5146404968154679</v>
      </c>
      <c r="D326" s="129">
        <f t="shared" si="26"/>
        <v>1.8496714249728283</v>
      </c>
      <c r="E326" s="129">
        <f t="shared" si="26"/>
        <v>0.62084918652472776</v>
      </c>
      <c r="F326" s="129">
        <f t="shared" si="26"/>
        <v>0</v>
      </c>
      <c r="G326" s="129">
        <f t="shared" si="26"/>
        <v>0</v>
      </c>
      <c r="H326" s="129">
        <f t="shared" si="26"/>
        <v>1.1585498096066942</v>
      </c>
    </row>
    <row r="327" spans="2:8">
      <c r="B327" s="128" t="str">
        <f>$B$41</f>
        <v>Library Science</v>
      </c>
      <c r="C327" s="129">
        <f t="shared" si="26"/>
        <v>1.4713474079805597</v>
      </c>
      <c r="D327" s="129">
        <f t="shared" si="26"/>
        <v>0</v>
      </c>
      <c r="E327" s="129">
        <f t="shared" si="26"/>
        <v>0</v>
      </c>
      <c r="F327" s="129">
        <f t="shared" si="26"/>
        <v>0</v>
      </c>
      <c r="G327" s="129">
        <f t="shared" si="26"/>
        <v>0</v>
      </c>
      <c r="H327" s="129">
        <f t="shared" si="26"/>
        <v>1.4713474079805597</v>
      </c>
    </row>
    <row r="328" spans="2:8">
      <c r="B328" s="128" t="str">
        <f>$B$42</f>
        <v>Veterinary Science</v>
      </c>
      <c r="C328" s="129">
        <f t="shared" si="26"/>
        <v>0</v>
      </c>
      <c r="D328" s="129">
        <f t="shared" si="26"/>
        <v>0</v>
      </c>
      <c r="E328" s="129">
        <f t="shared" si="26"/>
        <v>0</v>
      </c>
      <c r="F328" s="129">
        <f t="shared" si="26"/>
        <v>0</v>
      </c>
      <c r="G328" s="129">
        <f t="shared" si="26"/>
        <v>0</v>
      </c>
      <c r="H328" s="129">
        <f t="shared" si="26"/>
        <v>0</v>
      </c>
    </row>
    <row r="329" spans="2:8">
      <c r="B329" s="128" t="str">
        <f>$B$43</f>
        <v>Vocational Training</v>
      </c>
      <c r="C329" s="129">
        <f t="shared" si="26"/>
        <v>13.466439841922311</v>
      </c>
      <c r="D329" s="129">
        <f t="shared" si="26"/>
        <v>7.9699725655581251</v>
      </c>
      <c r="E329" s="129">
        <f t="shared" si="26"/>
        <v>0</v>
      </c>
      <c r="F329" s="129">
        <f t="shared" si="26"/>
        <v>0</v>
      </c>
      <c r="G329" s="129">
        <f t="shared" si="26"/>
        <v>0</v>
      </c>
      <c r="H329" s="129">
        <f t="shared" si="26"/>
        <v>10.626598415800814</v>
      </c>
    </row>
    <row r="330" spans="2:8">
      <c r="B330" s="128" t="str">
        <f>$B$44</f>
        <v>Physical Training</v>
      </c>
      <c r="C330" s="129">
        <f t="shared" si="26"/>
        <v>0</v>
      </c>
      <c r="D330" s="129">
        <f t="shared" si="26"/>
        <v>0</v>
      </c>
      <c r="E330" s="129">
        <f t="shared" si="26"/>
        <v>0</v>
      </c>
      <c r="F330" s="129">
        <f t="shared" si="26"/>
        <v>0</v>
      </c>
      <c r="G330" s="129">
        <f t="shared" si="26"/>
        <v>0</v>
      </c>
      <c r="H330" s="129">
        <f t="shared" si="26"/>
        <v>0</v>
      </c>
    </row>
    <row r="331" spans="2:8">
      <c r="B331" s="128" t="str">
        <f>$B$45</f>
        <v>Health Services</v>
      </c>
      <c r="C331" s="129">
        <f t="shared" si="26"/>
        <v>1.2327860966607198</v>
      </c>
      <c r="D331" s="129">
        <f t="shared" si="26"/>
        <v>1.3275606297103704</v>
      </c>
      <c r="E331" s="129">
        <f t="shared" si="26"/>
        <v>1.8760297546165932</v>
      </c>
      <c r="F331" s="129">
        <f t="shared" si="26"/>
        <v>0</v>
      </c>
      <c r="G331" s="129">
        <f t="shared" si="26"/>
        <v>0</v>
      </c>
      <c r="H331" s="129">
        <f t="shared" si="26"/>
        <v>1.5437460227896134</v>
      </c>
    </row>
    <row r="332" spans="2:8">
      <c r="B332" s="128" t="str">
        <f>$B$46</f>
        <v>Pharmacy</v>
      </c>
      <c r="C332" s="129">
        <f t="shared" si="26"/>
        <v>0</v>
      </c>
      <c r="D332" s="129">
        <f t="shared" si="26"/>
        <v>0</v>
      </c>
      <c r="E332" s="129">
        <f t="shared" si="26"/>
        <v>0</v>
      </c>
      <c r="F332" s="129">
        <f t="shared" si="26"/>
        <v>0</v>
      </c>
      <c r="G332" s="129">
        <f t="shared" si="26"/>
        <v>0</v>
      </c>
      <c r="H332" s="129">
        <f t="shared" si="26"/>
        <v>0</v>
      </c>
    </row>
    <row r="333" spans="2:8">
      <c r="B333" s="128" t="str">
        <f>$B$47</f>
        <v>Business Administration</v>
      </c>
      <c r="C333" s="129">
        <f t="shared" si="26"/>
        <v>1.4651457870032034</v>
      </c>
      <c r="D333" s="129">
        <f t="shared" si="26"/>
        <v>2.0910556039839081</v>
      </c>
      <c r="E333" s="129">
        <f t="shared" si="26"/>
        <v>1.2659619397267088</v>
      </c>
      <c r="F333" s="129">
        <f t="shared" si="26"/>
        <v>0</v>
      </c>
      <c r="G333" s="129">
        <f t="shared" si="26"/>
        <v>0</v>
      </c>
      <c r="H333" s="129">
        <f t="shared" si="26"/>
        <v>1.6967008671229196</v>
      </c>
    </row>
    <row r="334" spans="2:8">
      <c r="B334" s="128" t="str">
        <f>$B$48</f>
        <v>Optometry</v>
      </c>
      <c r="C334" s="129">
        <f t="shared" si="26"/>
        <v>0</v>
      </c>
      <c r="D334" s="129">
        <f t="shared" si="26"/>
        <v>0</v>
      </c>
      <c r="E334" s="129">
        <f t="shared" si="26"/>
        <v>0</v>
      </c>
      <c r="F334" s="129">
        <f t="shared" si="26"/>
        <v>0</v>
      </c>
      <c r="G334" s="129">
        <f t="shared" si="26"/>
        <v>0</v>
      </c>
      <c r="H334" s="129">
        <f t="shared" si="26"/>
        <v>0</v>
      </c>
    </row>
    <row r="335" spans="2:8">
      <c r="B335" s="128" t="str">
        <f>$B$49</f>
        <v>Teacher Ed-Practice Teaching</v>
      </c>
      <c r="C335" s="129">
        <f t="shared" ref="C335:H338" si="27">IF($C$293=0,"",C310/$C$293)</f>
        <v>0</v>
      </c>
      <c r="D335" s="129">
        <f t="shared" si="27"/>
        <v>2.3847212711281922</v>
      </c>
      <c r="E335" s="129">
        <f t="shared" si="27"/>
        <v>0</v>
      </c>
      <c r="F335" s="129">
        <f t="shared" si="27"/>
        <v>0</v>
      </c>
      <c r="G335" s="129">
        <f t="shared" si="27"/>
        <v>0</v>
      </c>
      <c r="H335" s="129">
        <f t="shared" si="27"/>
        <v>2.3847212711281922</v>
      </c>
    </row>
    <row r="336" spans="2:8">
      <c r="B336" s="128" t="str">
        <f>$B$50</f>
        <v>Technology</v>
      </c>
      <c r="C336" s="129">
        <f t="shared" si="27"/>
        <v>1.7646468302071303</v>
      </c>
      <c r="D336" s="129">
        <f t="shared" si="27"/>
        <v>1.8526845505689331</v>
      </c>
      <c r="E336" s="129">
        <f t="shared" si="27"/>
        <v>0.92923982639994773</v>
      </c>
      <c r="F336" s="129">
        <f t="shared" si="27"/>
        <v>0</v>
      </c>
      <c r="G336" s="129">
        <f t="shared" si="27"/>
        <v>0</v>
      </c>
      <c r="H336" s="129">
        <f t="shared" si="27"/>
        <v>1.6764596322292062</v>
      </c>
    </row>
    <row r="337" spans="2:10">
      <c r="B337" s="128" t="str">
        <f>$B$51</f>
        <v>Nursing</v>
      </c>
      <c r="C337" s="129">
        <f t="shared" si="27"/>
        <v>0</v>
      </c>
      <c r="D337" s="129">
        <f t="shared" si="27"/>
        <v>0</v>
      </c>
      <c r="E337" s="129">
        <f t="shared" si="27"/>
        <v>0</v>
      </c>
      <c r="F337" s="129">
        <f t="shared" si="27"/>
        <v>0</v>
      </c>
      <c r="G337" s="129">
        <f t="shared" si="27"/>
        <v>0</v>
      </c>
      <c r="H337" s="129">
        <f t="shared" si="27"/>
        <v>0</v>
      </c>
    </row>
    <row r="338" spans="2:10">
      <c r="B338" s="131" t="str">
        <f>$B$52</f>
        <v>Totals</v>
      </c>
      <c r="C338" s="129">
        <f t="shared" si="27"/>
        <v>1.3240126758952717</v>
      </c>
      <c r="D338" s="129">
        <f t="shared" si="27"/>
        <v>2.2413535150770052</v>
      </c>
      <c r="E338" s="129">
        <f t="shared" si="27"/>
        <v>2.9448679373074098</v>
      </c>
      <c r="F338" s="129">
        <f t="shared" si="27"/>
        <v>3.0995648582880486</v>
      </c>
      <c r="G338" s="129">
        <f t="shared" si="27"/>
        <v>0</v>
      </c>
      <c r="H338" s="129">
        <f t="shared" si="27"/>
        <v>1.9033712837401089</v>
      </c>
      <c r="I338" s="351"/>
    </row>
    <row r="340" spans="2:10">
      <c r="B340" s="120" t="s">
        <v>236</v>
      </c>
      <c r="C340" s="121"/>
      <c r="D340" s="121"/>
      <c r="E340" s="121"/>
      <c r="F340" s="121"/>
      <c r="G340" s="121"/>
      <c r="H340" s="122"/>
      <c r="J340" s="360"/>
    </row>
    <row r="341" spans="2:10" ht="55.5" customHeight="1" thickBot="1">
      <c r="B341" s="382" t="s">
        <v>237</v>
      </c>
      <c r="C341" s="382"/>
      <c r="D341" s="382"/>
      <c r="E341" s="382"/>
      <c r="F341" s="382"/>
      <c r="G341" s="382"/>
      <c r="H341" s="382"/>
    </row>
    <row r="342" spans="2:10" ht="14.4" thickBot="1">
      <c r="B342" s="124" t="s">
        <v>31</v>
      </c>
      <c r="C342" s="125" t="s">
        <v>25</v>
      </c>
      <c r="D342" s="125" t="s">
        <v>26</v>
      </c>
      <c r="E342" s="125" t="s">
        <v>27</v>
      </c>
      <c r="F342" s="125" t="s">
        <v>28</v>
      </c>
      <c r="G342" s="125" t="s">
        <v>29</v>
      </c>
      <c r="H342" s="126" t="s">
        <v>1</v>
      </c>
    </row>
    <row r="343" spans="2:10">
      <c r="B343" s="128" t="str">
        <f>$B$32</f>
        <v>Liberal Arts</v>
      </c>
      <c r="C343" s="136">
        <f t="shared" ref="C343:D358" si="28">C293*30</f>
        <v>10624.222274678305</v>
      </c>
      <c r="D343" s="136">
        <f t="shared" si="28"/>
        <v>14077.253407012658</v>
      </c>
      <c r="E343" s="136">
        <f>E293*24</f>
        <v>17743.705752223992</v>
      </c>
      <c r="F343" s="136">
        <f>F293*18</f>
        <v>41037.098194678423</v>
      </c>
      <c r="G343" s="136">
        <f>G293*24</f>
        <v>0</v>
      </c>
      <c r="H343" s="136">
        <f>IF((C32/30+D32/30+E32/24+F32/18+G32/24)=0,0,H268/(C32/30+D32/30+E32/24+F32/18+G32/24))</f>
        <v>11813.484863140768</v>
      </c>
    </row>
    <row r="344" spans="2:10">
      <c r="B344" s="128" t="str">
        <f>$B$33</f>
        <v>Science</v>
      </c>
      <c r="C344" s="139">
        <f t="shared" si="28"/>
        <v>12488.98975374238</v>
      </c>
      <c r="D344" s="139">
        <f t="shared" si="28"/>
        <v>20088.823212573789</v>
      </c>
      <c r="E344" s="139">
        <f>E294*24</f>
        <v>27202.55635608693</v>
      </c>
      <c r="F344" s="139">
        <f>F294*18</f>
        <v>0</v>
      </c>
      <c r="G344" s="139">
        <f>G294*24</f>
        <v>0</v>
      </c>
      <c r="H344" s="139">
        <f t="shared" ref="H344:H363" si="29">IF((C33/30+D33/30+E33/24+F33/18+G33/24)=0,0,H269/(C33/30+D33/30+E33/24+F33/18+G33/24))</f>
        <v>16090.934685072738</v>
      </c>
    </row>
    <row r="345" spans="2:10">
      <c r="B345" s="128" t="str">
        <f>$B$34</f>
        <v>Fine Arts</v>
      </c>
      <c r="C345" s="139">
        <f t="shared" si="28"/>
        <v>19691.923353277398</v>
      </c>
      <c r="D345" s="139">
        <f t="shared" si="28"/>
        <v>38851.61114239903</v>
      </c>
      <c r="E345" s="139">
        <f t="shared" ref="E345:E363" si="30">E295*24</f>
        <v>15647.642459270577</v>
      </c>
      <c r="F345" s="139">
        <f t="shared" ref="F345:F363" si="31">F295*18</f>
        <v>0</v>
      </c>
      <c r="G345" s="139">
        <f t="shared" ref="G345:G363" si="32">G295*24</f>
        <v>0</v>
      </c>
      <c r="H345" s="139">
        <f t="shared" si="29"/>
        <v>23415.155195096049</v>
      </c>
    </row>
    <row r="346" spans="2:10">
      <c r="B346" s="128" t="str">
        <f>$B$35</f>
        <v>Teacher Education</v>
      </c>
      <c r="C346" s="139">
        <f t="shared" si="28"/>
        <v>12935.358135573801</v>
      </c>
      <c r="D346" s="139">
        <f t="shared" si="28"/>
        <v>18213.120897193894</v>
      </c>
      <c r="E346" s="139">
        <f t="shared" si="30"/>
        <v>15093.300770085019</v>
      </c>
      <c r="F346" s="139">
        <f t="shared" si="31"/>
        <v>20389.66421013627</v>
      </c>
      <c r="G346" s="139">
        <f t="shared" si="32"/>
        <v>0</v>
      </c>
      <c r="H346" s="139">
        <f t="shared" si="29"/>
        <v>17305.346485195241</v>
      </c>
    </row>
    <row r="347" spans="2:10">
      <c r="B347" s="128" t="str">
        <f>$B$36</f>
        <v>Agriculture</v>
      </c>
      <c r="C347" s="139">
        <f t="shared" si="28"/>
        <v>31933.348630850676</v>
      </c>
      <c r="D347" s="139">
        <f t="shared" si="28"/>
        <v>44466.271216261288</v>
      </c>
      <c r="E347" s="139">
        <f t="shared" si="30"/>
        <v>90835.461629845304</v>
      </c>
      <c r="F347" s="139">
        <f t="shared" si="31"/>
        <v>13164.004925648593</v>
      </c>
      <c r="G347" s="139">
        <f t="shared" si="32"/>
        <v>0</v>
      </c>
      <c r="H347" s="139">
        <f t="shared" si="29"/>
        <v>46457.981632314331</v>
      </c>
    </row>
    <row r="348" spans="2:10">
      <c r="B348" s="128" t="str">
        <f>$B$37</f>
        <v>Engineering</v>
      </c>
      <c r="C348" s="139">
        <f t="shared" si="28"/>
        <v>25207.990742224669</v>
      </c>
      <c r="D348" s="139">
        <f t="shared" si="28"/>
        <v>27964.658427033264</v>
      </c>
      <c r="E348" s="139">
        <f t="shared" si="30"/>
        <v>27396.399232167438</v>
      </c>
      <c r="F348" s="139">
        <f t="shared" si="31"/>
        <v>17054.814571615429</v>
      </c>
      <c r="G348" s="139">
        <f t="shared" si="32"/>
        <v>0</v>
      </c>
      <c r="H348" s="139">
        <f t="shared" si="29"/>
        <v>26948.37469732371</v>
      </c>
    </row>
    <row r="349" spans="2:10">
      <c r="B349" s="128" t="str">
        <f>$B$38</f>
        <v>Home Economics</v>
      </c>
      <c r="C349" s="139">
        <f t="shared" si="28"/>
        <v>5292.7591225984779</v>
      </c>
      <c r="D349" s="139">
        <f t="shared" si="28"/>
        <v>9633.7770530298767</v>
      </c>
      <c r="E349" s="139">
        <f t="shared" si="30"/>
        <v>234997.10853844762</v>
      </c>
      <c r="F349" s="139">
        <f t="shared" si="31"/>
        <v>0</v>
      </c>
      <c r="G349" s="139">
        <f t="shared" si="32"/>
        <v>0</v>
      </c>
      <c r="H349" s="139">
        <f t="shared" si="29"/>
        <v>32593.992886245902</v>
      </c>
    </row>
    <row r="350" spans="2:10">
      <c r="B350" s="128" t="str">
        <f>$B$39</f>
        <v>Law</v>
      </c>
      <c r="C350" s="139">
        <f t="shared" si="28"/>
        <v>0</v>
      </c>
      <c r="D350" s="139">
        <f t="shared" si="28"/>
        <v>0</v>
      </c>
      <c r="E350" s="139">
        <f t="shared" si="30"/>
        <v>0</v>
      </c>
      <c r="F350" s="139">
        <f t="shared" si="31"/>
        <v>0</v>
      </c>
      <c r="G350" s="139">
        <f t="shared" si="32"/>
        <v>0</v>
      </c>
      <c r="H350" s="139">
        <f t="shared" si="29"/>
        <v>0</v>
      </c>
    </row>
    <row r="351" spans="2:10">
      <c r="B351" s="128" t="str">
        <f>$B$40</f>
        <v>Social Service</v>
      </c>
      <c r="C351" s="139">
        <f t="shared" si="28"/>
        <v>26716.099579075013</v>
      </c>
      <c r="D351" s="139">
        <f t="shared" si="28"/>
        <v>19651.320354032283</v>
      </c>
      <c r="E351" s="139">
        <f t="shared" si="30"/>
        <v>5276.8318053535349</v>
      </c>
      <c r="F351" s="139">
        <f t="shared" si="31"/>
        <v>0</v>
      </c>
      <c r="G351" s="139">
        <f t="shared" si="32"/>
        <v>0</v>
      </c>
      <c r="H351" s="139">
        <f t="shared" si="29"/>
        <v>10728.308535773916</v>
      </c>
    </row>
    <row r="352" spans="2:10">
      <c r="B352" s="128" t="str">
        <f>$B$41</f>
        <v>Library Science</v>
      </c>
      <c r="C352" s="139">
        <f t="shared" si="28"/>
        <v>15631.921905657251</v>
      </c>
      <c r="D352" s="139">
        <f t="shared" si="28"/>
        <v>0</v>
      </c>
      <c r="E352" s="139">
        <f t="shared" si="30"/>
        <v>0</v>
      </c>
      <c r="F352" s="139">
        <f t="shared" si="31"/>
        <v>0</v>
      </c>
      <c r="G352" s="139">
        <f t="shared" si="32"/>
        <v>0</v>
      </c>
      <c r="H352" s="139">
        <f t="shared" si="29"/>
        <v>15631.921905657249</v>
      </c>
    </row>
    <row r="353" spans="2:9">
      <c r="B353" s="128" t="str">
        <f>$B$42</f>
        <v>Veterinary Science</v>
      </c>
      <c r="C353" s="139">
        <f t="shared" si="28"/>
        <v>0</v>
      </c>
      <c r="D353" s="139">
        <f t="shared" si="28"/>
        <v>0</v>
      </c>
      <c r="E353" s="139">
        <f t="shared" si="30"/>
        <v>0</v>
      </c>
      <c r="F353" s="139">
        <f t="shared" si="31"/>
        <v>0</v>
      </c>
      <c r="G353" s="139">
        <f t="shared" si="32"/>
        <v>0</v>
      </c>
      <c r="H353" s="139">
        <f t="shared" si="29"/>
        <v>0</v>
      </c>
    </row>
    <row r="354" spans="2:9">
      <c r="B354" s="128" t="str">
        <f>$B$43</f>
        <v>Vocational Training</v>
      </c>
      <c r="C354" s="139">
        <f t="shared" si="28"/>
        <v>143070.45012916639</v>
      </c>
      <c r="D354" s="139">
        <f t="shared" si="28"/>
        <v>84674.760059577631</v>
      </c>
      <c r="E354" s="139">
        <f t="shared" si="30"/>
        <v>0</v>
      </c>
      <c r="F354" s="139">
        <f t="shared" si="31"/>
        <v>0</v>
      </c>
      <c r="G354" s="139">
        <f t="shared" si="32"/>
        <v>0</v>
      </c>
      <c r="H354" s="139">
        <f t="shared" si="29"/>
        <v>112899.34359321219</v>
      </c>
    </row>
    <row r="355" spans="2:9">
      <c r="B355" s="128" t="str">
        <f>$B$44</f>
        <v>Physical Training</v>
      </c>
      <c r="C355" s="139">
        <f t="shared" si="28"/>
        <v>0</v>
      </c>
      <c r="D355" s="139">
        <f t="shared" si="28"/>
        <v>0</v>
      </c>
      <c r="E355" s="139">
        <f t="shared" si="30"/>
        <v>0</v>
      </c>
      <c r="F355" s="139">
        <f t="shared" si="31"/>
        <v>0</v>
      </c>
      <c r="G355" s="139">
        <f t="shared" si="32"/>
        <v>0</v>
      </c>
      <c r="H355" s="139">
        <f t="shared" si="29"/>
        <v>0</v>
      </c>
    </row>
    <row r="356" spans="2:9">
      <c r="B356" s="128" t="str">
        <f>$B$45</f>
        <v>Health Services</v>
      </c>
      <c r="C356" s="139">
        <f t="shared" si="28"/>
        <v>13097.393508056541</v>
      </c>
      <c r="D356" s="139">
        <f t="shared" si="28"/>
        <v>14104.299213154874</v>
      </c>
      <c r="E356" s="139">
        <f t="shared" si="30"/>
        <v>15945.085685565507</v>
      </c>
      <c r="F356" s="139">
        <f t="shared" si="31"/>
        <v>0</v>
      </c>
      <c r="G356" s="139">
        <f t="shared" si="32"/>
        <v>0</v>
      </c>
      <c r="H356" s="139">
        <f t="shared" si="29"/>
        <v>14770.190799184762</v>
      </c>
    </row>
    <row r="357" spans="2:9">
      <c r="B357" s="128" t="str">
        <f>$B$46</f>
        <v>Pharmacy</v>
      </c>
      <c r="C357" s="139">
        <f t="shared" si="28"/>
        <v>0</v>
      </c>
      <c r="D357" s="139">
        <f t="shared" si="28"/>
        <v>0</v>
      </c>
      <c r="E357" s="139">
        <f t="shared" si="30"/>
        <v>0</v>
      </c>
      <c r="F357" s="139">
        <f t="shared" si="31"/>
        <v>0</v>
      </c>
      <c r="G357" s="139">
        <f t="shared" si="32"/>
        <v>0</v>
      </c>
      <c r="H357" s="139">
        <f t="shared" si="29"/>
        <v>0</v>
      </c>
    </row>
    <row r="358" spans="2:9">
      <c r="B358" s="128" t="str">
        <f>$B$47</f>
        <v>Business Administration</v>
      </c>
      <c r="C358" s="139">
        <f t="shared" si="28"/>
        <v>15566.034505930509</v>
      </c>
      <c r="D358" s="139">
        <f t="shared" si="28"/>
        <v>22215.839525436731</v>
      </c>
      <c r="E358" s="139">
        <f t="shared" si="30"/>
        <v>10759.888831151562</v>
      </c>
      <c r="F358" s="139">
        <f t="shared" si="31"/>
        <v>0</v>
      </c>
      <c r="G358" s="139">
        <f t="shared" si="32"/>
        <v>0</v>
      </c>
      <c r="H358" s="139">
        <f t="shared" si="29"/>
        <v>17079.337769595317</v>
      </c>
    </row>
    <row r="359" spans="2:9">
      <c r="B359" s="128" t="str">
        <f>$B$48</f>
        <v>Optometry</v>
      </c>
      <c r="C359" s="139">
        <f t="shared" ref="C359:D363" si="33">C309*30</f>
        <v>0</v>
      </c>
      <c r="D359" s="139">
        <f t="shared" si="33"/>
        <v>0</v>
      </c>
      <c r="E359" s="139">
        <f t="shared" si="30"/>
        <v>0</v>
      </c>
      <c r="F359" s="139">
        <f t="shared" si="31"/>
        <v>0</v>
      </c>
      <c r="G359" s="139">
        <f t="shared" si="32"/>
        <v>0</v>
      </c>
      <c r="H359" s="139">
        <f t="shared" si="29"/>
        <v>0</v>
      </c>
    </row>
    <row r="360" spans="2:9">
      <c r="B360" s="128" t="str">
        <f>$B$49</f>
        <v>Teacher Ed-Practice Teaching</v>
      </c>
      <c r="C360" s="139">
        <f t="shared" si="33"/>
        <v>0</v>
      </c>
      <c r="D360" s="139">
        <f t="shared" si="33"/>
        <v>25335.808847619301</v>
      </c>
      <c r="E360" s="139">
        <f t="shared" si="30"/>
        <v>0</v>
      </c>
      <c r="F360" s="139">
        <f t="shared" si="31"/>
        <v>0</v>
      </c>
      <c r="G360" s="139">
        <f t="shared" si="32"/>
        <v>0</v>
      </c>
      <c r="H360" s="139">
        <f t="shared" si="29"/>
        <v>25335.808847619301</v>
      </c>
    </row>
    <row r="361" spans="2:9">
      <c r="B361" s="128" t="str">
        <f>$B$50</f>
        <v>Technology</v>
      </c>
      <c r="C361" s="139">
        <f t="shared" si="33"/>
        <v>18748.000160427058</v>
      </c>
      <c r="D361" s="139">
        <f t="shared" si="33"/>
        <v>19683.332470106823</v>
      </c>
      <c r="E361" s="139">
        <f t="shared" si="30"/>
        <v>7897.9603697252205</v>
      </c>
      <c r="F361" s="139">
        <f t="shared" si="31"/>
        <v>0</v>
      </c>
      <c r="G361" s="139">
        <f t="shared" si="32"/>
        <v>0</v>
      </c>
      <c r="H361" s="139">
        <f t="shared" si="29"/>
        <v>17109.914577571173</v>
      </c>
    </row>
    <row r="362" spans="2:9">
      <c r="B362" s="128" t="str">
        <f>$B$51</f>
        <v>Nursing</v>
      </c>
      <c r="C362" s="139">
        <f t="shared" si="33"/>
        <v>0</v>
      </c>
      <c r="D362" s="139">
        <f t="shared" si="33"/>
        <v>0</v>
      </c>
      <c r="E362" s="139">
        <f t="shared" si="30"/>
        <v>0</v>
      </c>
      <c r="F362" s="139">
        <f t="shared" si="31"/>
        <v>0</v>
      </c>
      <c r="G362" s="139">
        <f t="shared" si="32"/>
        <v>0</v>
      </c>
      <c r="H362" s="139">
        <f t="shared" si="29"/>
        <v>0</v>
      </c>
    </row>
    <row r="363" spans="2:9">
      <c r="B363" s="131" t="str">
        <f>$B$52</f>
        <v>Totals</v>
      </c>
      <c r="C363" s="136">
        <f t="shared" si="33"/>
        <v>14066.604963202974</v>
      </c>
      <c r="D363" s="136">
        <f t="shared" si="33"/>
        <v>23812.637940309636</v>
      </c>
      <c r="E363" s="136">
        <f t="shared" si="30"/>
        <v>25029.54522842187</v>
      </c>
      <c r="F363" s="136">
        <f t="shared" si="31"/>
        <v>19758.279605540392</v>
      </c>
      <c r="G363" s="136">
        <f t="shared" si="32"/>
        <v>0</v>
      </c>
      <c r="H363" s="136">
        <f t="shared" si="29"/>
        <v>19285.865980119983</v>
      </c>
      <c r="I363" s="351"/>
    </row>
  </sheetData>
  <mergeCells count="45">
    <mergeCell ref="B316:H316"/>
    <mergeCell ref="B341:H341"/>
    <mergeCell ref="B215:G215"/>
    <mergeCell ref="B216:H216"/>
    <mergeCell ref="B241:G241"/>
    <mergeCell ref="B264:H264"/>
    <mergeCell ref="B266:H266"/>
    <mergeCell ref="B291:H291"/>
    <mergeCell ref="I140:I141"/>
    <mergeCell ref="B165:G165"/>
    <mergeCell ref="B166:G166"/>
    <mergeCell ref="B190:G190"/>
    <mergeCell ref="B191:H191"/>
    <mergeCell ref="B89:G89"/>
    <mergeCell ref="B113:H113"/>
    <mergeCell ref="B114:G114"/>
    <mergeCell ref="B139:G139"/>
    <mergeCell ref="B140:F141"/>
    <mergeCell ref="B58:G58"/>
    <mergeCell ref="D83:F83"/>
    <mergeCell ref="B84:C84"/>
    <mergeCell ref="D84:F84"/>
    <mergeCell ref="B87:G87"/>
    <mergeCell ref="D27:F27"/>
    <mergeCell ref="B28:C28"/>
    <mergeCell ref="D28:F28"/>
    <mergeCell ref="D54:F54"/>
    <mergeCell ref="B55:C55"/>
    <mergeCell ref="D55:F55"/>
    <mergeCell ref="B16:E16"/>
    <mergeCell ref="B17:E17"/>
    <mergeCell ref="B18:E18"/>
    <mergeCell ref="D20:F20"/>
    <mergeCell ref="B21:C21"/>
    <mergeCell ref="D21:F21"/>
    <mergeCell ref="B11:H11"/>
    <mergeCell ref="B12:E12"/>
    <mergeCell ref="B13:E13"/>
    <mergeCell ref="B14:E14"/>
    <mergeCell ref="B15:E15"/>
    <mergeCell ref="B1:H1"/>
    <mergeCell ref="B2:H2"/>
    <mergeCell ref="B8:H8"/>
    <mergeCell ref="B9:G9"/>
    <mergeCell ref="B10:G10"/>
  </mergeCells>
  <conditionalFormatting sqref="C61:G80">
    <cfRule type="expression" dxfId="183" priority="6" stopIfTrue="1">
      <formula>C32=0</formula>
    </cfRule>
  </conditionalFormatting>
  <conditionalFormatting sqref="C91:G110">
    <cfRule type="expression" dxfId="182" priority="5" stopIfTrue="1">
      <formula>C32=0</formula>
    </cfRule>
  </conditionalFormatting>
  <conditionalFormatting sqref="C143:H162">
    <cfRule type="expression" dxfId="181" priority="3" stopIfTrue="1">
      <formula>C32=0</formula>
    </cfRule>
  </conditionalFormatting>
  <conditionalFormatting sqref="H143:H162">
    <cfRule type="expression" dxfId="180" priority="4" stopIfTrue="1">
      <formula>OR(AND(#REF!&gt;0,H143&gt;0,H61=0),AND(#REF!&gt;0,H143&gt;0,H32=0))</formula>
    </cfRule>
  </conditionalFormatting>
  <conditionalFormatting sqref="H143:H162">
    <cfRule type="expression" dxfId="179" priority="2" stopIfTrue="1">
      <formula>OR(AND(#REF!&gt;0,H143&gt;0,H61=0),AND(#REF!&gt;0,H143&gt;0,H32=0))</formula>
    </cfRule>
  </conditionalFormatting>
  <conditionalFormatting sqref="H143:H162">
    <cfRule type="expression" dxfId="178" priority="1"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2">
    <tabColor rgb="FFFFC000"/>
    <pageSetUpPr fitToPage="1"/>
  </sheetPr>
  <dimension ref="B1:W363"/>
  <sheetViews>
    <sheetView showGridLines="0" showZeros="0" zoomScale="70" zoomScaleNormal="70" workbookViewId="0">
      <selection activeCell="K27" sqref="K27"/>
    </sheetView>
  </sheetViews>
  <sheetFormatPr defaultColWidth="9.109375" defaultRowHeight="13.8"/>
  <cols>
    <col min="1" max="1" width="1.88671875" style="107" customWidth="1"/>
    <col min="2" max="2" width="30.5546875" style="107" customWidth="1"/>
    <col min="3"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5.88671875" style="107" bestFit="1" customWidth="1"/>
    <col min="11" max="16384" width="9.109375" style="107"/>
  </cols>
  <sheetData>
    <row r="1" spans="2:8">
      <c r="B1" s="392" t="str">
        <f>'Relative Weights'!A1</f>
        <v>THECB Texas Public University Expenditure Study Fiscal Year 2022</v>
      </c>
      <c r="C1" s="392"/>
      <c r="D1" s="392"/>
      <c r="E1" s="392"/>
      <c r="F1" s="392"/>
      <c r="G1" s="392"/>
      <c r="H1" s="392"/>
    </row>
    <row r="2" spans="2:8">
      <c r="B2" s="393" t="str">
        <f>'Relative Weights'!A2</f>
        <v>Institution Survey for the Year Ended August 31, 2022</v>
      </c>
      <c r="C2" s="393"/>
      <c r="D2" s="393"/>
      <c r="E2" s="393"/>
      <c r="F2" s="393"/>
      <c r="G2" s="393"/>
      <c r="H2" s="393"/>
    </row>
    <row r="3" spans="2:8">
      <c r="B3" s="119" t="s">
        <v>817</v>
      </c>
      <c r="C3" s="119"/>
      <c r="D3" s="119"/>
      <c r="E3" s="119"/>
      <c r="F3" s="119"/>
      <c r="G3" s="119"/>
      <c r="H3" s="119"/>
    </row>
    <row r="4" spans="2:8">
      <c r="B4" s="294" t="s">
        <v>803</v>
      </c>
      <c r="C4" s="119"/>
      <c r="D4" s="119"/>
      <c r="E4" s="119"/>
      <c r="F4" s="119"/>
      <c r="G4" s="119"/>
      <c r="H4" s="119"/>
    </row>
    <row r="5" spans="2:8">
      <c r="B5" s="119"/>
      <c r="C5" s="119"/>
      <c r="D5" s="119"/>
      <c r="E5" s="119"/>
      <c r="F5" s="119"/>
      <c r="G5" s="119"/>
      <c r="H5" s="246"/>
    </row>
    <row r="6" spans="2:8">
      <c r="B6" s="295" t="s">
        <v>10</v>
      </c>
      <c r="C6" s="295"/>
      <c r="D6" s="295"/>
      <c r="E6" s="295"/>
      <c r="F6" s="295"/>
      <c r="G6" s="295"/>
      <c r="H6" s="296"/>
    </row>
    <row r="7" spans="2:8">
      <c r="B7" s="119"/>
      <c r="C7" s="119"/>
      <c r="D7" s="119"/>
      <c r="E7" s="119"/>
      <c r="F7" s="119"/>
      <c r="G7" s="119"/>
      <c r="H7" s="297"/>
    </row>
    <row r="8" spans="2:8" ht="129" customHeight="1">
      <c r="B8" s="381" t="s">
        <v>227</v>
      </c>
      <c r="C8" s="381"/>
      <c r="D8" s="381"/>
      <c r="E8" s="381"/>
      <c r="F8" s="381"/>
      <c r="G8" s="381"/>
      <c r="H8" s="381"/>
    </row>
    <row r="9" spans="2:8" ht="99.75" customHeight="1">
      <c r="B9" s="382" t="s">
        <v>41</v>
      </c>
      <c r="C9" s="382"/>
      <c r="D9" s="382"/>
      <c r="E9" s="382"/>
      <c r="F9" s="382"/>
      <c r="G9" s="382"/>
      <c r="H9" s="298"/>
    </row>
    <row r="10" spans="2:8">
      <c r="B10" s="392" t="s">
        <v>20</v>
      </c>
      <c r="C10" s="392"/>
      <c r="D10" s="392"/>
      <c r="E10" s="392"/>
      <c r="F10" s="392"/>
      <c r="G10" s="392"/>
      <c r="H10" s="298"/>
    </row>
    <row r="11" spans="2:8" ht="21" customHeight="1" thickBot="1">
      <c r="B11" s="382" t="s">
        <v>888</v>
      </c>
      <c r="C11" s="382"/>
      <c r="D11" s="382"/>
      <c r="E11" s="382"/>
      <c r="F11" s="382"/>
      <c r="G11" s="382"/>
      <c r="H11" s="382"/>
    </row>
    <row r="12" spans="2:8" ht="14.4" thickBot="1">
      <c r="B12" s="397" t="s">
        <v>16</v>
      </c>
      <c r="C12" s="398"/>
      <c r="D12" s="398"/>
      <c r="E12" s="398"/>
      <c r="F12" s="299"/>
      <c r="G12" s="300"/>
      <c r="H12" s="301" t="s">
        <v>17</v>
      </c>
    </row>
    <row r="13" spans="2:8">
      <c r="B13" s="399" t="s">
        <v>12</v>
      </c>
      <c r="C13" s="399"/>
      <c r="D13" s="399"/>
      <c r="E13" s="399"/>
      <c r="F13" s="354"/>
      <c r="G13" s="303"/>
      <c r="H13" s="355">
        <f>Data!$G17</f>
        <v>29312661</v>
      </c>
    </row>
    <row r="14" spans="2:8">
      <c r="B14" s="385" t="s">
        <v>13</v>
      </c>
      <c r="C14" s="385"/>
      <c r="D14" s="385"/>
      <c r="E14" s="385"/>
      <c r="F14" s="356"/>
      <c r="G14" s="303"/>
      <c r="H14" s="357">
        <f>Data!$H17</f>
        <v>1209580</v>
      </c>
    </row>
    <row r="15" spans="2:8">
      <c r="B15" s="385" t="s">
        <v>14</v>
      </c>
      <c r="C15" s="385"/>
      <c r="D15" s="385"/>
      <c r="E15" s="385"/>
      <c r="F15" s="356"/>
      <c r="G15" s="303"/>
      <c r="H15" s="357">
        <f>Data!$I17</f>
        <v>6969897</v>
      </c>
    </row>
    <row r="16" spans="2:8">
      <c r="B16" s="385" t="s">
        <v>18</v>
      </c>
      <c r="C16" s="385"/>
      <c r="D16" s="385"/>
      <c r="E16" s="385"/>
      <c r="F16" s="356"/>
      <c r="G16" s="303"/>
      <c r="H16" s="357">
        <f>Data!$J17</f>
        <v>24129796</v>
      </c>
    </row>
    <row r="17" spans="2:23">
      <c r="B17" s="385" t="s">
        <v>15</v>
      </c>
      <c r="C17" s="385"/>
      <c r="D17" s="385"/>
      <c r="E17" s="385"/>
      <c r="F17" s="356"/>
      <c r="G17" s="303"/>
      <c r="H17" s="357">
        <f>Data!$K17</f>
        <v>13531031</v>
      </c>
    </row>
    <row r="18" spans="2:23">
      <c r="B18" s="385" t="s">
        <v>1</v>
      </c>
      <c r="C18" s="385"/>
      <c r="D18" s="385"/>
      <c r="E18" s="385"/>
      <c r="F18" s="358"/>
      <c r="G18" s="303"/>
      <c r="H18" s="359">
        <f>SUM(H13:H17)</f>
        <v>75152965</v>
      </c>
    </row>
    <row r="19" spans="2:23" ht="13.5" customHeight="1">
      <c r="B19" s="308"/>
      <c r="D19" s="308"/>
      <c r="E19" s="308"/>
      <c r="F19" s="308"/>
      <c r="G19" s="308"/>
      <c r="H19" s="298"/>
    </row>
    <row r="20" spans="2:23" ht="13.5" customHeight="1">
      <c r="B20" s="308"/>
      <c r="D20" s="390" t="s">
        <v>22</v>
      </c>
      <c r="E20" s="390"/>
      <c r="F20" s="390"/>
      <c r="G20" s="309" t="s">
        <v>23</v>
      </c>
      <c r="H20" s="309" t="s">
        <v>24</v>
      </c>
    </row>
    <row r="21" spans="2:23">
      <c r="B21" s="388" t="s">
        <v>21</v>
      </c>
      <c r="C21" s="389"/>
      <c r="D21" s="384" t="str">
        <f>Data!L17</f>
        <v>Monica Poehl</v>
      </c>
      <c r="E21" s="384"/>
      <c r="F21" s="384"/>
      <c r="G21" s="310" t="str">
        <f>Data!M17</f>
        <v>979-458-6090</v>
      </c>
      <c r="H21" s="311" t="str">
        <f>Data!N17</f>
        <v>mpoehl@tamus.edu</v>
      </c>
    </row>
    <row r="22" spans="2:23" ht="13.5" customHeight="1">
      <c r="B22" s="308"/>
      <c r="C22" s="308"/>
      <c r="D22" s="308"/>
      <c r="E22" s="308"/>
      <c r="F22" s="308"/>
      <c r="G22" s="308"/>
      <c r="H22" s="298"/>
    </row>
    <row r="23" spans="2:23" ht="13.5" customHeight="1" thickBot="1">
      <c r="B23" s="117" t="s">
        <v>937</v>
      </c>
      <c r="C23" s="308"/>
      <c r="D23" s="308"/>
      <c r="E23" s="308"/>
      <c r="F23" s="308"/>
      <c r="G23" s="308"/>
      <c r="H23" s="298"/>
    </row>
    <row r="24" spans="2:23" s="315" customFormat="1">
      <c r="B24" s="312"/>
      <c r="C24" s="123" t="s">
        <v>25</v>
      </c>
      <c r="D24" s="313" t="s">
        <v>26</v>
      </c>
      <c r="E24" s="313" t="s">
        <v>27</v>
      </c>
      <c r="F24" s="313" t="s">
        <v>28</v>
      </c>
      <c r="G24" s="313" t="s">
        <v>29</v>
      </c>
      <c r="H24" s="314" t="s">
        <v>30</v>
      </c>
      <c r="J24" s="107"/>
    </row>
    <row r="25" spans="2:23" s="315" customFormat="1" ht="14.4" thickBot="1">
      <c r="B25" s="316" t="s">
        <v>680</v>
      </c>
      <c r="C25" s="317">
        <f>Data!O17</f>
        <v>2046</v>
      </c>
      <c r="D25" s="318">
        <f>Data!P17</f>
        <v>4344</v>
      </c>
      <c r="E25" s="318">
        <f>Data!Q17</f>
        <v>468</v>
      </c>
      <c r="F25" s="318">
        <f>Data!R17</f>
        <v>0</v>
      </c>
      <c r="G25" s="318">
        <f>Data!S17</f>
        <v>0</v>
      </c>
      <c r="H25" s="319">
        <f>SUM(C25:G25)</f>
        <v>6858</v>
      </c>
    </row>
    <row r="26" spans="2:23">
      <c r="C26" s="320"/>
      <c r="D26" s="320"/>
      <c r="E26" s="320"/>
      <c r="F26" s="320"/>
      <c r="G26" s="320"/>
      <c r="H26" s="320"/>
      <c r="I26" s="320"/>
    </row>
    <row r="27" spans="2:23" ht="13.5" customHeight="1">
      <c r="B27" s="308"/>
      <c r="D27" s="390" t="s">
        <v>22</v>
      </c>
      <c r="E27" s="390"/>
      <c r="F27" s="390"/>
      <c r="G27" s="309" t="s">
        <v>23</v>
      </c>
      <c r="H27" s="309" t="s">
        <v>24</v>
      </c>
    </row>
    <row r="28" spans="2:23" ht="27.6">
      <c r="B28" s="388" t="s">
        <v>952</v>
      </c>
      <c r="C28" s="389"/>
      <c r="D28" s="384" t="str">
        <f>Data!T17</f>
        <v>Jane Mims</v>
      </c>
      <c r="E28" s="384"/>
      <c r="F28" s="384"/>
      <c r="G28" s="310" t="str">
        <f>Data!U17</f>
        <v>(210) 784-1205</v>
      </c>
      <c r="H28" s="311" t="str">
        <f>Data!V17</f>
        <v>Jane.Mims@tamusa.edu</v>
      </c>
    </row>
    <row r="29" spans="2:23" ht="13.5" customHeight="1">
      <c r="B29" s="308"/>
      <c r="C29" s="308"/>
      <c r="D29" s="308"/>
      <c r="E29" s="308"/>
      <c r="F29" s="308"/>
      <c r="G29" s="308"/>
      <c r="H29" s="298"/>
    </row>
    <row r="30" spans="2:23" ht="14.4" thickBot="1">
      <c r="B30" s="117" t="s">
        <v>938</v>
      </c>
    </row>
    <row r="31" spans="2:23" ht="14.4" thickBot="1">
      <c r="B31" s="124" t="s">
        <v>31</v>
      </c>
      <c r="C31" s="125" t="s">
        <v>25</v>
      </c>
      <c r="D31" s="125" t="s">
        <v>26</v>
      </c>
      <c r="E31" s="125" t="s">
        <v>27</v>
      </c>
      <c r="F31" s="125" t="s">
        <v>28</v>
      </c>
      <c r="G31" s="125" t="s">
        <v>29</v>
      </c>
      <c r="H31" s="126" t="s">
        <v>30</v>
      </c>
    </row>
    <row r="32" spans="2:23">
      <c r="B32" s="128" t="s">
        <v>42</v>
      </c>
      <c r="C32" s="141">
        <f>Data!W17</f>
        <v>39563</v>
      </c>
      <c r="D32" s="141">
        <f>Data!AQ17</f>
        <v>20260</v>
      </c>
      <c r="E32" s="141">
        <f>Data!BK17</f>
        <v>780</v>
      </c>
      <c r="F32" s="141">
        <f>Data!CE17</f>
        <v>0</v>
      </c>
      <c r="G32" s="141">
        <f>Data!CY17</f>
        <v>0</v>
      </c>
      <c r="H32" s="142">
        <f>SUM(C32:G32)</f>
        <v>60603</v>
      </c>
      <c r="W32" s="145"/>
    </row>
    <row r="33" spans="2:23">
      <c r="B33" s="130" t="s">
        <v>43</v>
      </c>
      <c r="C33" s="141">
        <f>Data!X17</f>
        <v>10670</v>
      </c>
      <c r="D33" s="141">
        <f>Data!AR17</f>
        <v>4770</v>
      </c>
      <c r="E33" s="141">
        <f>Data!BL17</f>
        <v>400</v>
      </c>
      <c r="F33" s="141">
        <f>Data!CF17</f>
        <v>0</v>
      </c>
      <c r="G33" s="141">
        <f>Data!CZ17</f>
        <v>0</v>
      </c>
      <c r="H33" s="142">
        <f t="shared" ref="H33:H52" si="0">SUM(C33:G33)</f>
        <v>15840</v>
      </c>
      <c r="W33" s="145"/>
    </row>
    <row r="34" spans="2:23">
      <c r="B34" s="130" t="s">
        <v>44</v>
      </c>
      <c r="C34" s="141">
        <f>Data!Y17</f>
        <v>2784</v>
      </c>
      <c r="D34" s="141">
        <f>Data!AS17</f>
        <v>0</v>
      </c>
      <c r="E34" s="141">
        <f>Data!BM17</f>
        <v>0</v>
      </c>
      <c r="F34" s="141">
        <f>Data!CG17</f>
        <v>0</v>
      </c>
      <c r="G34" s="141">
        <f>Data!DA17</f>
        <v>0</v>
      </c>
      <c r="H34" s="142">
        <f t="shared" si="0"/>
        <v>2784</v>
      </c>
      <c r="W34" s="145"/>
    </row>
    <row r="35" spans="2:23">
      <c r="B35" s="130" t="s">
        <v>45</v>
      </c>
      <c r="C35" s="141">
        <f>Data!Z17</f>
        <v>1707</v>
      </c>
      <c r="D35" s="141">
        <f>Data!AT17</f>
        <v>14992</v>
      </c>
      <c r="E35" s="141">
        <f>Data!BN17</f>
        <v>3467.7</v>
      </c>
      <c r="F35" s="141">
        <f>Data!CH17</f>
        <v>0</v>
      </c>
      <c r="G35" s="141">
        <f>Data!DB17</f>
        <v>0</v>
      </c>
      <c r="H35" s="142">
        <f t="shared" si="0"/>
        <v>20166.7</v>
      </c>
      <c r="W35" s="145"/>
    </row>
    <row r="36" spans="2:23">
      <c r="B36" s="130" t="s">
        <v>46</v>
      </c>
      <c r="C36" s="141">
        <f>Data!AA17</f>
        <v>0</v>
      </c>
      <c r="D36" s="141">
        <f>Data!AU17</f>
        <v>0</v>
      </c>
      <c r="E36" s="141">
        <f>Data!BO17</f>
        <v>0</v>
      </c>
      <c r="F36" s="141">
        <f>Data!CI17</f>
        <v>0</v>
      </c>
      <c r="G36" s="141">
        <f>Data!DC17</f>
        <v>0</v>
      </c>
      <c r="H36" s="142">
        <f t="shared" si="0"/>
        <v>0</v>
      </c>
      <c r="W36" s="145"/>
    </row>
    <row r="37" spans="2:23">
      <c r="B37" s="130" t="s">
        <v>47</v>
      </c>
      <c r="C37" s="141">
        <f>Data!AB17</f>
        <v>3285</v>
      </c>
      <c r="D37" s="141">
        <f>Data!AV17</f>
        <v>2783</v>
      </c>
      <c r="E37" s="141">
        <f>Data!BP17</f>
        <v>291</v>
      </c>
      <c r="F37" s="141">
        <f>Data!CJ17</f>
        <v>0</v>
      </c>
      <c r="G37" s="141">
        <f>Data!DD17</f>
        <v>0</v>
      </c>
      <c r="H37" s="142">
        <f t="shared" si="0"/>
        <v>6359</v>
      </c>
      <c r="W37" s="145"/>
    </row>
    <row r="38" spans="2:23">
      <c r="B38" s="130" t="s">
        <v>48</v>
      </c>
      <c r="C38" s="141">
        <f>Data!AC17</f>
        <v>402</v>
      </c>
      <c r="D38" s="141">
        <f>Data!AW17</f>
        <v>66</v>
      </c>
      <c r="E38" s="141">
        <f>Data!BQ17</f>
        <v>180</v>
      </c>
      <c r="F38" s="141">
        <f>Data!CK17</f>
        <v>0</v>
      </c>
      <c r="G38" s="141">
        <f>Data!DE17</f>
        <v>0</v>
      </c>
      <c r="H38" s="142">
        <f t="shared" si="0"/>
        <v>648</v>
      </c>
      <c r="W38" s="145"/>
    </row>
    <row r="39" spans="2:23">
      <c r="B39" s="130" t="s">
        <v>49</v>
      </c>
      <c r="C39" s="141">
        <f>Data!AD17</f>
        <v>0</v>
      </c>
      <c r="D39" s="141">
        <f>Data!AX17</f>
        <v>0</v>
      </c>
      <c r="E39" s="141">
        <f>Data!BR17</f>
        <v>0</v>
      </c>
      <c r="F39" s="141">
        <f>Data!CL17</f>
        <v>0</v>
      </c>
      <c r="G39" s="141">
        <f>Data!DF17</f>
        <v>0</v>
      </c>
      <c r="H39" s="142">
        <f t="shared" si="0"/>
        <v>0</v>
      </c>
      <c r="W39" s="145"/>
    </row>
    <row r="40" spans="2:23">
      <c r="B40" s="130" t="s">
        <v>50</v>
      </c>
      <c r="C40" s="141">
        <f>Data!AE17</f>
        <v>0</v>
      </c>
      <c r="D40" s="141">
        <f>Data!AY17</f>
        <v>0</v>
      </c>
      <c r="E40" s="141">
        <f>Data!BS17</f>
        <v>0</v>
      </c>
      <c r="F40" s="141">
        <f>Data!CM17</f>
        <v>0</v>
      </c>
      <c r="G40" s="141">
        <f>Data!DG17</f>
        <v>0</v>
      </c>
      <c r="H40" s="142">
        <f t="shared" si="0"/>
        <v>0</v>
      </c>
      <c r="W40" s="145"/>
    </row>
    <row r="41" spans="2:23">
      <c r="B41" s="130" t="s">
        <v>51</v>
      </c>
      <c r="C41" s="141">
        <f>Data!AF17</f>
        <v>0</v>
      </c>
      <c r="D41" s="141">
        <f>Data!AZ17</f>
        <v>0</v>
      </c>
      <c r="E41" s="141">
        <f>Data!BT17</f>
        <v>0</v>
      </c>
      <c r="F41" s="141">
        <f>Data!CN17</f>
        <v>0</v>
      </c>
      <c r="G41" s="141">
        <f>Data!DH17</f>
        <v>0</v>
      </c>
      <c r="H41" s="142">
        <f t="shared" si="0"/>
        <v>0</v>
      </c>
      <c r="W41" s="145"/>
    </row>
    <row r="42" spans="2:23">
      <c r="B42" s="130" t="s">
        <v>52</v>
      </c>
      <c r="C42" s="141">
        <f>Data!AG17</f>
        <v>0</v>
      </c>
      <c r="D42" s="141">
        <f>Data!BA17</f>
        <v>0</v>
      </c>
      <c r="E42" s="141">
        <f>Data!BU17</f>
        <v>0</v>
      </c>
      <c r="F42" s="141">
        <f>Data!CO17</f>
        <v>0</v>
      </c>
      <c r="G42" s="141">
        <f>Data!DI17</f>
        <v>0</v>
      </c>
      <c r="H42" s="142">
        <f t="shared" si="0"/>
        <v>0</v>
      </c>
      <c r="W42" s="145"/>
    </row>
    <row r="43" spans="2:23">
      <c r="B43" s="130" t="s">
        <v>53</v>
      </c>
      <c r="C43" s="141">
        <f>Data!AH17</f>
        <v>0</v>
      </c>
      <c r="D43" s="141">
        <f>Data!BB17</f>
        <v>0</v>
      </c>
      <c r="E43" s="141">
        <f>Data!BV17</f>
        <v>0</v>
      </c>
      <c r="F43" s="141">
        <f>Data!CP17</f>
        <v>0</v>
      </c>
      <c r="G43" s="141">
        <f>Data!DJ17</f>
        <v>0</v>
      </c>
      <c r="H43" s="142">
        <f t="shared" si="0"/>
        <v>0</v>
      </c>
      <c r="W43" s="145"/>
    </row>
    <row r="44" spans="2:23">
      <c r="B44" s="130" t="s">
        <v>54</v>
      </c>
      <c r="C44" s="141">
        <f>Data!AI17</f>
        <v>0</v>
      </c>
      <c r="D44" s="141">
        <f>Data!BC17</f>
        <v>0</v>
      </c>
      <c r="E44" s="141">
        <f>Data!BW17</f>
        <v>0</v>
      </c>
      <c r="F44" s="141">
        <f>Data!CQ17</f>
        <v>0</v>
      </c>
      <c r="G44" s="141">
        <f>Data!DK17</f>
        <v>0</v>
      </c>
      <c r="H44" s="142">
        <f t="shared" si="0"/>
        <v>0</v>
      </c>
      <c r="W44" s="145"/>
    </row>
    <row r="45" spans="2:23">
      <c r="B45" s="130" t="s">
        <v>55</v>
      </c>
      <c r="C45" s="141">
        <f>Data!AJ17</f>
        <v>1038</v>
      </c>
      <c r="D45" s="141">
        <f>Data!BD17</f>
        <v>279</v>
      </c>
      <c r="E45" s="141">
        <f>Data!BX17</f>
        <v>51</v>
      </c>
      <c r="F45" s="141">
        <f>Data!CR17</f>
        <v>0</v>
      </c>
      <c r="G45" s="141">
        <f>Data!DL17</f>
        <v>0</v>
      </c>
      <c r="H45" s="142">
        <f t="shared" si="0"/>
        <v>1368</v>
      </c>
      <c r="W45" s="145"/>
    </row>
    <row r="46" spans="2:23">
      <c r="B46" s="130" t="s">
        <v>56</v>
      </c>
      <c r="C46" s="141">
        <f>Data!AK17</f>
        <v>0</v>
      </c>
      <c r="D46" s="141">
        <f>Data!BE17</f>
        <v>0</v>
      </c>
      <c r="E46" s="141">
        <f>Data!BY17</f>
        <v>0</v>
      </c>
      <c r="F46" s="141">
        <f>Data!CS17</f>
        <v>0</v>
      </c>
      <c r="G46" s="141">
        <f>Data!DM17</f>
        <v>0</v>
      </c>
      <c r="H46" s="142">
        <f t="shared" si="0"/>
        <v>0</v>
      </c>
      <c r="W46" s="145"/>
    </row>
    <row r="47" spans="2:23">
      <c r="B47" s="130" t="s">
        <v>57</v>
      </c>
      <c r="C47" s="141">
        <f>Data!AL17</f>
        <v>5695</v>
      </c>
      <c r="D47" s="141">
        <f>Data!BF17</f>
        <v>20476</v>
      </c>
      <c r="E47" s="141">
        <f>Data!BZ17</f>
        <v>1603</v>
      </c>
      <c r="F47" s="141">
        <f>Data!CT17</f>
        <v>0</v>
      </c>
      <c r="G47" s="141">
        <f>Data!DN17</f>
        <v>0</v>
      </c>
      <c r="H47" s="142">
        <f t="shared" si="0"/>
        <v>27774</v>
      </c>
      <c r="W47" s="145"/>
    </row>
    <row r="48" spans="2:23">
      <c r="B48" s="130" t="s">
        <v>58</v>
      </c>
      <c r="C48" s="141">
        <f>Data!AM17</f>
        <v>0</v>
      </c>
      <c r="D48" s="141">
        <f>Data!BG17</f>
        <v>0</v>
      </c>
      <c r="E48" s="141">
        <f>Data!CA17</f>
        <v>0</v>
      </c>
      <c r="F48" s="141">
        <f>Data!CU17</f>
        <v>0</v>
      </c>
      <c r="G48" s="141">
        <f>Data!DO17</f>
        <v>0</v>
      </c>
      <c r="H48" s="142">
        <f t="shared" si="0"/>
        <v>0</v>
      </c>
      <c r="W48" s="145"/>
    </row>
    <row r="49" spans="2:23">
      <c r="B49" s="130" t="s">
        <v>59</v>
      </c>
      <c r="C49" s="141">
        <f>Data!AN17</f>
        <v>0</v>
      </c>
      <c r="D49" s="141">
        <f>Data!BH17</f>
        <v>829</v>
      </c>
      <c r="E49" s="141">
        <f>Data!CB17</f>
        <v>0</v>
      </c>
      <c r="F49" s="141">
        <f>Data!CV17</f>
        <v>0</v>
      </c>
      <c r="G49" s="141">
        <f>Data!DP17</f>
        <v>0</v>
      </c>
      <c r="H49" s="142">
        <f t="shared" si="0"/>
        <v>829</v>
      </c>
      <c r="W49" s="145"/>
    </row>
    <row r="50" spans="2:23">
      <c r="B50" s="130" t="s">
        <v>60</v>
      </c>
      <c r="C50" s="141">
        <f>Data!AO17</f>
        <v>84</v>
      </c>
      <c r="D50" s="141">
        <f>Data!BI17</f>
        <v>2186</v>
      </c>
      <c r="E50" s="141">
        <f>Data!CC17</f>
        <v>18</v>
      </c>
      <c r="F50" s="141">
        <f>Data!CW17</f>
        <v>0</v>
      </c>
      <c r="G50" s="141">
        <f>Data!DQ17</f>
        <v>0</v>
      </c>
      <c r="H50" s="142">
        <f t="shared" si="0"/>
        <v>2288</v>
      </c>
      <c r="W50" s="145"/>
    </row>
    <row r="51" spans="2:23">
      <c r="B51" s="130" t="s">
        <v>0</v>
      </c>
      <c r="C51" s="141">
        <f>Data!AP17</f>
        <v>0</v>
      </c>
      <c r="D51" s="141">
        <f>Data!BJ17</f>
        <v>0</v>
      </c>
      <c r="E51" s="141">
        <f>Data!CD17</f>
        <v>0</v>
      </c>
      <c r="F51" s="141">
        <f>Data!CX17</f>
        <v>0</v>
      </c>
      <c r="G51" s="141">
        <f>Data!DR17</f>
        <v>0</v>
      </c>
      <c r="H51" s="142">
        <f t="shared" si="0"/>
        <v>0</v>
      </c>
      <c r="W51" s="145"/>
    </row>
    <row r="52" spans="2:23">
      <c r="B52" s="143" t="s">
        <v>33</v>
      </c>
      <c r="C52" s="142">
        <f>SUM(C32:C51)</f>
        <v>65228</v>
      </c>
      <c r="D52" s="142">
        <f>SUM(D32:D51)</f>
        <v>66641</v>
      </c>
      <c r="E52" s="142">
        <f>SUM(E32:E51)</f>
        <v>6790.7</v>
      </c>
      <c r="F52" s="142">
        <f>SUM(F32:F51)</f>
        <v>0</v>
      </c>
      <c r="G52" s="142">
        <f>SUM(G32:G51)</f>
        <v>0</v>
      </c>
      <c r="H52" s="142">
        <f t="shared" si="0"/>
        <v>138659.70000000001</v>
      </c>
    </row>
    <row r="53" spans="2:23">
      <c r="B53" s="144"/>
      <c r="C53" s="145"/>
      <c r="D53" s="145"/>
      <c r="E53" s="145"/>
      <c r="F53" s="145"/>
      <c r="G53" s="145"/>
      <c r="H53" s="145"/>
    </row>
    <row r="54" spans="2:23" ht="13.5" customHeight="1">
      <c r="B54" s="308"/>
      <c r="D54" s="390" t="s">
        <v>22</v>
      </c>
      <c r="E54" s="390"/>
      <c r="F54" s="390"/>
      <c r="G54" s="309" t="s">
        <v>23</v>
      </c>
      <c r="H54" s="309" t="s">
        <v>24</v>
      </c>
    </row>
    <row r="55" spans="2:23" ht="27.6">
      <c r="B55" s="388" t="s">
        <v>953</v>
      </c>
      <c r="C55" s="389"/>
      <c r="D55" s="384" t="str">
        <f>Data!T17</f>
        <v>Jane Mims</v>
      </c>
      <c r="E55" s="384"/>
      <c r="F55" s="384"/>
      <c r="G55" s="310" t="str">
        <f>Data!U17</f>
        <v>(210) 784-1205</v>
      </c>
      <c r="H55" s="311" t="str">
        <f>Data!V17</f>
        <v>Jane.Mims@tamusa.edu</v>
      </c>
    </row>
    <row r="56" spans="2:23" ht="13.5" customHeight="1">
      <c r="B56" s="308"/>
      <c r="C56" s="308"/>
      <c r="D56" s="308"/>
      <c r="E56" s="308"/>
      <c r="F56" s="308"/>
      <c r="G56" s="308"/>
      <c r="H56" s="298"/>
    </row>
    <row r="57" spans="2:23">
      <c r="B57" s="117" t="s">
        <v>9</v>
      </c>
    </row>
    <row r="58" spans="2:23" ht="31.5" customHeight="1">
      <c r="B58" s="391" t="s">
        <v>39</v>
      </c>
      <c r="C58" s="391"/>
      <c r="D58" s="391"/>
      <c r="E58" s="391"/>
      <c r="F58" s="391"/>
      <c r="G58" s="391"/>
      <c r="H58" s="321"/>
    </row>
    <row r="59" spans="2:23" ht="8.25" customHeight="1" thickBot="1">
      <c r="B59" s="320"/>
    </row>
    <row r="60" spans="2:23" ht="14.4" thickBot="1">
      <c r="B60" s="124" t="s">
        <v>31</v>
      </c>
      <c r="C60" s="125" t="s">
        <v>25</v>
      </c>
      <c r="D60" s="125" t="s">
        <v>26</v>
      </c>
      <c r="E60" s="125" t="s">
        <v>27</v>
      </c>
      <c r="F60" s="125" t="s">
        <v>28</v>
      </c>
      <c r="G60" s="125" t="s">
        <v>29</v>
      </c>
      <c r="H60" s="126" t="s">
        <v>30</v>
      </c>
    </row>
    <row r="61" spans="2:23">
      <c r="B61" s="128" t="str">
        <f>$B$32</f>
        <v>Liberal Arts</v>
      </c>
      <c r="C61" s="322">
        <f>Data!DS17</f>
        <v>3334760.4316902142</v>
      </c>
      <c r="D61" s="322">
        <f>Data!EM17</f>
        <v>2507526.2442018511</v>
      </c>
      <c r="E61" s="322">
        <f>Data!FG17</f>
        <v>259619.26666666666</v>
      </c>
      <c r="F61" s="322">
        <f>Data!GA17</f>
        <v>0</v>
      </c>
      <c r="G61" s="322">
        <f>Data!GU17</f>
        <v>0</v>
      </c>
      <c r="H61" s="323">
        <f>SUM(C61:G61)</f>
        <v>6101905.9425587319</v>
      </c>
    </row>
    <row r="62" spans="2:23">
      <c r="B62" s="128" t="str">
        <f>$B$33</f>
        <v>Science</v>
      </c>
      <c r="C62" s="322">
        <f>Data!DT17</f>
        <v>973015.55238635757</v>
      </c>
      <c r="D62" s="322">
        <f>Data!EN17</f>
        <v>698374.86346617085</v>
      </c>
      <c r="E62" s="322">
        <f>Data!FH17</f>
        <v>230880.52094880023</v>
      </c>
      <c r="F62" s="322">
        <f>Data!GB17</f>
        <v>0</v>
      </c>
      <c r="G62" s="322">
        <f>Data!GV17</f>
        <v>0</v>
      </c>
      <c r="H62" s="142">
        <f t="shared" ref="H62:H81" si="1">SUM(C62:G62)</f>
        <v>1902270.9368013288</v>
      </c>
    </row>
    <row r="63" spans="2:23">
      <c r="B63" s="128" t="str">
        <f>$B$34</f>
        <v>Fine Arts</v>
      </c>
      <c r="C63" s="322">
        <f>Data!DU17</f>
        <v>187232.82857142857</v>
      </c>
      <c r="D63" s="322">
        <f>Data!EO17</f>
        <v>0</v>
      </c>
      <c r="E63" s="322">
        <f>Data!FI17</f>
        <v>0</v>
      </c>
      <c r="F63" s="322">
        <f>Data!GC17</f>
        <v>0</v>
      </c>
      <c r="G63" s="322">
        <f>Data!GW17</f>
        <v>0</v>
      </c>
      <c r="H63" s="142">
        <f t="shared" si="1"/>
        <v>187232.82857142857</v>
      </c>
    </row>
    <row r="64" spans="2:23">
      <c r="B64" s="128" t="str">
        <f>$B$35</f>
        <v>Teacher Education</v>
      </c>
      <c r="C64" s="322">
        <f>Data!DV17</f>
        <v>140773.22511345698</v>
      </c>
      <c r="D64" s="322">
        <f>Data!EP17</f>
        <v>1634660.5386160465</v>
      </c>
      <c r="E64" s="322">
        <f>Data!FJ17</f>
        <v>1083996.8481989712</v>
      </c>
      <c r="F64" s="322">
        <f>Data!GD17</f>
        <v>0</v>
      </c>
      <c r="G64" s="322">
        <f>Data!GX17</f>
        <v>0</v>
      </c>
      <c r="H64" s="142">
        <f t="shared" si="1"/>
        <v>2859430.6119284751</v>
      </c>
    </row>
    <row r="65" spans="2:8">
      <c r="B65" s="128" t="str">
        <f>$B$36</f>
        <v>Agriculture</v>
      </c>
      <c r="C65" s="322">
        <f>Data!DW17</f>
        <v>0</v>
      </c>
      <c r="D65" s="322">
        <f>Data!EQ17</f>
        <v>0</v>
      </c>
      <c r="E65" s="322">
        <f>Data!FK17</f>
        <v>0</v>
      </c>
      <c r="F65" s="322">
        <f>Data!GE17</f>
        <v>0</v>
      </c>
      <c r="G65" s="322">
        <f>Data!GY17</f>
        <v>0</v>
      </c>
      <c r="H65" s="142">
        <f t="shared" si="1"/>
        <v>0</v>
      </c>
    </row>
    <row r="66" spans="2:8">
      <c r="B66" s="128" t="str">
        <f>$B$37</f>
        <v>Engineering</v>
      </c>
      <c r="C66" s="322">
        <f>Data!DX17</f>
        <v>405818.89008158213</v>
      </c>
      <c r="D66" s="322">
        <f>Data!ER17</f>
        <v>384746.78676178691</v>
      </c>
      <c r="E66" s="322">
        <f>Data!FL17</f>
        <v>168611.1564899644</v>
      </c>
      <c r="F66" s="322">
        <f>Data!GF17</f>
        <v>0</v>
      </c>
      <c r="G66" s="322">
        <f>Data!GZ17</f>
        <v>0</v>
      </c>
      <c r="H66" s="142">
        <f t="shared" si="1"/>
        <v>959176.83333333349</v>
      </c>
    </row>
    <row r="67" spans="2:8">
      <c r="B67" s="128" t="str">
        <f>$B$38</f>
        <v>Home Economics</v>
      </c>
      <c r="C67" s="322">
        <f>Data!DY17</f>
        <v>18130.434782608696</v>
      </c>
      <c r="D67" s="322">
        <f>Data!ES17</f>
        <v>2869.5652173913045</v>
      </c>
      <c r="E67" s="322">
        <f>Data!FM17</f>
        <v>23100</v>
      </c>
      <c r="F67" s="322">
        <f>Data!GG17</f>
        <v>0</v>
      </c>
      <c r="G67" s="322">
        <f>Data!HA17</f>
        <v>0</v>
      </c>
      <c r="H67" s="142">
        <f t="shared" si="1"/>
        <v>44100</v>
      </c>
    </row>
    <row r="68" spans="2:8">
      <c r="B68" s="128" t="str">
        <f>$B$39</f>
        <v>Law</v>
      </c>
      <c r="C68" s="322">
        <f>Data!DZ17</f>
        <v>0</v>
      </c>
      <c r="D68" s="322">
        <f>Data!ET17</f>
        <v>0</v>
      </c>
      <c r="E68" s="322">
        <f>Data!FN17</f>
        <v>0</v>
      </c>
      <c r="F68" s="322">
        <f>Data!GH17</f>
        <v>0</v>
      </c>
      <c r="G68" s="322">
        <f>Data!HB17</f>
        <v>0</v>
      </c>
      <c r="H68" s="142">
        <f t="shared" si="1"/>
        <v>0</v>
      </c>
    </row>
    <row r="69" spans="2:8">
      <c r="B69" s="128" t="str">
        <f>$B$40</f>
        <v>Social Service</v>
      </c>
      <c r="C69" s="322">
        <f>Data!EA17</f>
        <v>0</v>
      </c>
      <c r="D69" s="322">
        <f>Data!EU17</f>
        <v>0</v>
      </c>
      <c r="E69" s="322">
        <f>Data!FO17</f>
        <v>0</v>
      </c>
      <c r="F69" s="322">
        <f>Data!GI17</f>
        <v>0</v>
      </c>
      <c r="G69" s="322">
        <f>Data!HC17</f>
        <v>0</v>
      </c>
      <c r="H69" s="142">
        <f t="shared" si="1"/>
        <v>0</v>
      </c>
    </row>
    <row r="70" spans="2:8">
      <c r="B70" s="128" t="str">
        <f>$B$41</f>
        <v>Library Science</v>
      </c>
      <c r="C70" s="322">
        <f>Data!EB17</f>
        <v>0</v>
      </c>
      <c r="D70" s="322">
        <f>Data!EV17</f>
        <v>0</v>
      </c>
      <c r="E70" s="322">
        <f>Data!FP17</f>
        <v>0</v>
      </c>
      <c r="F70" s="322">
        <f>Data!GJ17</f>
        <v>0</v>
      </c>
      <c r="G70" s="322">
        <f>Data!HD17</f>
        <v>0</v>
      </c>
      <c r="H70" s="142">
        <f t="shared" si="1"/>
        <v>0</v>
      </c>
    </row>
    <row r="71" spans="2:8">
      <c r="B71" s="128" t="str">
        <f>$B$42</f>
        <v>Veterinary Science</v>
      </c>
      <c r="C71" s="322">
        <f>Data!EC17</f>
        <v>0</v>
      </c>
      <c r="D71" s="322">
        <f>Data!EW17</f>
        <v>0</v>
      </c>
      <c r="E71" s="322">
        <f>Data!FQ17</f>
        <v>0</v>
      </c>
      <c r="F71" s="322">
        <f>Data!GK17</f>
        <v>0</v>
      </c>
      <c r="G71" s="322">
        <f>Data!HE17</f>
        <v>0</v>
      </c>
      <c r="H71" s="142">
        <f t="shared" si="1"/>
        <v>0</v>
      </c>
    </row>
    <row r="72" spans="2:8">
      <c r="B72" s="128" t="str">
        <f>$B$43</f>
        <v>Vocational Training</v>
      </c>
      <c r="C72" s="322">
        <f>Data!ED17</f>
        <v>0</v>
      </c>
      <c r="D72" s="322">
        <f>Data!EX17</f>
        <v>0</v>
      </c>
      <c r="E72" s="322">
        <f>Data!FR17</f>
        <v>0</v>
      </c>
      <c r="F72" s="322">
        <f>Data!GL17</f>
        <v>0</v>
      </c>
      <c r="G72" s="322">
        <f>Data!HF17</f>
        <v>0</v>
      </c>
      <c r="H72" s="142">
        <f t="shared" si="1"/>
        <v>0</v>
      </c>
    </row>
    <row r="73" spans="2:8">
      <c r="B73" s="128" t="str">
        <f>$B$44</f>
        <v>Physical Training</v>
      </c>
      <c r="C73" s="322">
        <f>Data!EE17</f>
        <v>0</v>
      </c>
      <c r="D73" s="322">
        <f>Data!EY17</f>
        <v>0</v>
      </c>
      <c r="E73" s="322">
        <f>Data!FS17</f>
        <v>0</v>
      </c>
      <c r="F73" s="322">
        <f>Data!GM17</f>
        <v>0</v>
      </c>
      <c r="G73" s="322">
        <f>Data!HG17</f>
        <v>0</v>
      </c>
      <c r="H73" s="142">
        <f t="shared" si="1"/>
        <v>0</v>
      </c>
    </row>
    <row r="74" spans="2:8">
      <c r="B74" s="128" t="str">
        <f>$B$45</f>
        <v>Health Services</v>
      </c>
      <c r="C74" s="322">
        <f>Data!EF17</f>
        <v>61262.483047676076</v>
      </c>
      <c r="D74" s="322">
        <f>Data!EZ17</f>
        <v>25033.644899007639</v>
      </c>
      <c r="E74" s="322">
        <f>Data!FT17</f>
        <v>16382.64192139738</v>
      </c>
      <c r="F74" s="322">
        <f>Data!GN17</f>
        <v>0</v>
      </c>
      <c r="G74" s="322">
        <f>Data!HH17</f>
        <v>0</v>
      </c>
      <c r="H74" s="142">
        <f t="shared" si="1"/>
        <v>102678.7698680811</v>
      </c>
    </row>
    <row r="75" spans="2:8">
      <c r="B75" s="128" t="str">
        <f>$B$46</f>
        <v>Pharmacy</v>
      </c>
      <c r="C75" s="322">
        <f>Data!EG17</f>
        <v>0</v>
      </c>
      <c r="D75" s="322">
        <f>Data!FA17</f>
        <v>0</v>
      </c>
      <c r="E75" s="322">
        <f>Data!FU17</f>
        <v>0</v>
      </c>
      <c r="F75" s="322">
        <f>Data!GO17</f>
        <v>0</v>
      </c>
      <c r="G75" s="322">
        <f>Data!HI17</f>
        <v>0</v>
      </c>
      <c r="H75" s="142">
        <f t="shared" si="1"/>
        <v>0</v>
      </c>
    </row>
    <row r="76" spans="2:8">
      <c r="B76" s="128" t="str">
        <f>$B$47</f>
        <v>Business Administration</v>
      </c>
      <c r="C76" s="322">
        <f>Data!EH17</f>
        <v>355706.9897679041</v>
      </c>
      <c r="D76" s="322">
        <f>Data!FB17</f>
        <v>2507036.4929845901</v>
      </c>
      <c r="E76" s="322">
        <f>Data!FV17</f>
        <v>797294.42082280351</v>
      </c>
      <c r="F76" s="322">
        <f>Data!GP17</f>
        <v>0</v>
      </c>
      <c r="G76" s="322">
        <f>Data!HJ17</f>
        <v>0</v>
      </c>
      <c r="H76" s="142">
        <f t="shared" si="1"/>
        <v>3660037.9035752974</v>
      </c>
    </row>
    <row r="77" spans="2:8">
      <c r="B77" s="128" t="str">
        <f>$B$48</f>
        <v>Optometry</v>
      </c>
      <c r="C77" s="322">
        <f>Data!EI17</f>
        <v>0</v>
      </c>
      <c r="D77" s="322">
        <f>Data!FC17</f>
        <v>0</v>
      </c>
      <c r="E77" s="322">
        <f>Data!FW17</f>
        <v>0</v>
      </c>
      <c r="F77" s="322">
        <f>Data!GQ17</f>
        <v>0</v>
      </c>
      <c r="G77" s="322">
        <f>Data!HK17</f>
        <v>0</v>
      </c>
      <c r="H77" s="142">
        <f t="shared" si="1"/>
        <v>0</v>
      </c>
    </row>
    <row r="78" spans="2:8">
      <c r="B78" s="128" t="str">
        <f>$B$49</f>
        <v>Teacher Ed-Practice Teaching</v>
      </c>
      <c r="C78" s="322">
        <f>Data!EJ17</f>
        <v>0</v>
      </c>
      <c r="D78" s="322">
        <f>Data!FD17</f>
        <v>343154.03841536614</v>
      </c>
      <c r="E78" s="322">
        <f>Data!FX17</f>
        <v>0</v>
      </c>
      <c r="F78" s="322">
        <f>Data!GR17</f>
        <v>0</v>
      </c>
      <c r="G78" s="322">
        <f>Data!HL17</f>
        <v>0</v>
      </c>
      <c r="H78" s="142">
        <f t="shared" si="1"/>
        <v>343154.03841536614</v>
      </c>
    </row>
    <row r="79" spans="2:8">
      <c r="B79" s="128" t="str">
        <f>$B$50</f>
        <v>Technology</v>
      </c>
      <c r="C79" s="322">
        <f>Data!EK17</f>
        <v>3926.5605326429604</v>
      </c>
      <c r="D79" s="322">
        <f>Data!FE17</f>
        <v>139516.42395489165</v>
      </c>
      <c r="E79" s="322">
        <f>Data!FY17</f>
        <v>12853.866666666665</v>
      </c>
      <c r="F79" s="322">
        <f>Data!GS17</f>
        <v>0</v>
      </c>
      <c r="G79" s="322">
        <f>Data!HM17</f>
        <v>0</v>
      </c>
      <c r="H79" s="142">
        <f t="shared" si="1"/>
        <v>156296.85115420129</v>
      </c>
    </row>
    <row r="80" spans="2:8">
      <c r="B80" s="128" t="str">
        <f>$B$51</f>
        <v>Nursing</v>
      </c>
      <c r="C80" s="322">
        <f>Data!EL17</f>
        <v>0</v>
      </c>
      <c r="D80" s="322">
        <f>Data!FF17</f>
        <v>0</v>
      </c>
      <c r="E80" s="322">
        <f>Data!FZ17</f>
        <v>0</v>
      </c>
      <c r="F80" s="322">
        <f>Data!GT17</f>
        <v>0</v>
      </c>
      <c r="G80" s="322">
        <f>Data!HN17</f>
        <v>0</v>
      </c>
      <c r="H80" s="142">
        <f t="shared" si="1"/>
        <v>0</v>
      </c>
    </row>
    <row r="81" spans="2:8">
      <c r="B81" s="131" t="str">
        <f>$B$52</f>
        <v>Totals</v>
      </c>
      <c r="C81" s="323">
        <f>SUM(C61:C80)</f>
        <v>5480627.3959738715</v>
      </c>
      <c r="D81" s="323">
        <f>SUM(D61:D80)</f>
        <v>8242918.5985171022</v>
      </c>
      <c r="E81" s="323">
        <f>SUM(E61:E80)</f>
        <v>2592738.7217152701</v>
      </c>
      <c r="F81" s="323">
        <f>SUM(F61:F80)</f>
        <v>0</v>
      </c>
      <c r="G81" s="323">
        <f>SUM(G61:G80)</f>
        <v>0</v>
      </c>
      <c r="H81" s="323">
        <f t="shared" si="1"/>
        <v>16316284.716206243</v>
      </c>
    </row>
    <row r="82" spans="2:8">
      <c r="B82" s="144"/>
      <c r="C82" s="324"/>
      <c r="D82" s="324"/>
      <c r="E82" s="324"/>
      <c r="F82" s="324"/>
      <c r="G82" s="324"/>
      <c r="H82" s="325"/>
    </row>
    <row r="83" spans="2:8" ht="13.5" customHeight="1">
      <c r="B83" s="308"/>
      <c r="D83" s="390" t="s">
        <v>22</v>
      </c>
      <c r="E83" s="390"/>
      <c r="F83" s="390"/>
      <c r="G83" s="309" t="s">
        <v>23</v>
      </c>
      <c r="H83" s="309" t="s">
        <v>24</v>
      </c>
    </row>
    <row r="84" spans="2:8" ht="27.6">
      <c r="B84" s="388" t="s">
        <v>38</v>
      </c>
      <c r="C84" s="389"/>
      <c r="D84" s="384" t="str">
        <f>Data!T17</f>
        <v>Jane Mims</v>
      </c>
      <c r="E84" s="384"/>
      <c r="F84" s="384"/>
      <c r="G84" s="310" t="str">
        <f>Data!U17</f>
        <v>(210) 784-1205</v>
      </c>
      <c r="H84" s="311" t="str">
        <f>Data!V17</f>
        <v>Jane.Mims@tamusa.edu</v>
      </c>
    </row>
    <row r="85" spans="2:8" ht="13.5" customHeight="1">
      <c r="B85" s="308"/>
      <c r="C85" s="308"/>
      <c r="D85" s="308"/>
      <c r="E85" s="308"/>
      <c r="F85" s="308"/>
      <c r="G85" s="308"/>
      <c r="H85" s="298"/>
    </row>
    <row r="86" spans="2:8">
      <c r="B86" s="120" t="s">
        <v>32</v>
      </c>
      <c r="C86" s="326"/>
      <c r="D86" s="326"/>
      <c r="E86" s="326"/>
      <c r="F86" s="326"/>
      <c r="G86" s="326"/>
      <c r="H86" s="122">
        <f>H13+H14</f>
        <v>30522241</v>
      </c>
    </row>
    <row r="87" spans="2:8" ht="42.75" customHeight="1">
      <c r="B87" s="382" t="s">
        <v>8</v>
      </c>
      <c r="C87" s="382"/>
      <c r="D87" s="382"/>
      <c r="E87" s="382"/>
      <c r="F87" s="382"/>
      <c r="G87" s="382"/>
      <c r="H87" s="321"/>
    </row>
    <row r="88" spans="2:8">
      <c r="B88" s="120" t="s">
        <v>5</v>
      </c>
      <c r="C88" s="327"/>
      <c r="D88" s="327"/>
      <c r="E88" s="327"/>
      <c r="F88" s="327"/>
      <c r="G88" s="327"/>
      <c r="H88" s="122"/>
    </row>
    <row r="89" spans="2:8" ht="98.25" customHeight="1" thickBot="1">
      <c r="B89" s="383" t="s">
        <v>228</v>
      </c>
      <c r="C89" s="383"/>
      <c r="D89" s="383"/>
      <c r="E89" s="383"/>
      <c r="F89" s="383"/>
      <c r="G89" s="383"/>
      <c r="H89" s="328"/>
    </row>
    <row r="90" spans="2:8" ht="14.4" thickBot="1">
      <c r="B90" s="124" t="s">
        <v>31</v>
      </c>
      <c r="C90" s="125" t="s">
        <v>25</v>
      </c>
      <c r="D90" s="125" t="s">
        <v>26</v>
      </c>
      <c r="E90" s="125" t="s">
        <v>27</v>
      </c>
      <c r="F90" s="125" t="s">
        <v>28</v>
      </c>
      <c r="G90" s="125" t="s">
        <v>29</v>
      </c>
      <c r="H90" s="126" t="s">
        <v>30</v>
      </c>
    </row>
    <row r="91" spans="2:8">
      <c r="B91" s="128" t="str">
        <f>$B$32</f>
        <v>Liberal Arts</v>
      </c>
      <c r="C91" s="329">
        <f>Data!HR17</f>
        <v>6066.7</v>
      </c>
      <c r="D91" s="329">
        <f>Data!IL17</f>
        <v>0</v>
      </c>
      <c r="E91" s="329">
        <f>Data!JF17</f>
        <v>0</v>
      </c>
      <c r="F91" s="329">
        <f>Data!JZ17</f>
        <v>0</v>
      </c>
      <c r="G91" s="329">
        <f>Data!KT17</f>
        <v>0</v>
      </c>
      <c r="H91" s="134">
        <f t="shared" ref="H91:H111" si="2">SUM(C91:G91)</f>
        <v>6066.7</v>
      </c>
    </row>
    <row r="92" spans="2:8">
      <c r="B92" s="128" t="str">
        <f>$B$33</f>
        <v>Science</v>
      </c>
      <c r="C92" s="329">
        <f>Data!HS17</f>
        <v>33934.75</v>
      </c>
      <c r="D92" s="329">
        <f>Data!IM17</f>
        <v>0</v>
      </c>
      <c r="E92" s="329">
        <f>Data!JG17</f>
        <v>0</v>
      </c>
      <c r="F92" s="329">
        <f>Data!KA17</f>
        <v>0</v>
      </c>
      <c r="G92" s="329">
        <f>Data!KU17</f>
        <v>0</v>
      </c>
      <c r="H92" s="137">
        <f t="shared" si="2"/>
        <v>33934.75</v>
      </c>
    </row>
    <row r="93" spans="2:8">
      <c r="B93" s="128" t="str">
        <f>$B$34</f>
        <v>Fine Arts</v>
      </c>
      <c r="C93" s="329">
        <f>Data!HT17</f>
        <v>0</v>
      </c>
      <c r="D93" s="329">
        <f>Data!IN17</f>
        <v>0</v>
      </c>
      <c r="E93" s="329">
        <f>Data!JH17</f>
        <v>0</v>
      </c>
      <c r="F93" s="329">
        <f>Data!KB17</f>
        <v>0</v>
      </c>
      <c r="G93" s="329">
        <f>Data!KV17</f>
        <v>0</v>
      </c>
      <c r="H93" s="137">
        <f t="shared" si="2"/>
        <v>0</v>
      </c>
    </row>
    <row r="94" spans="2:8">
      <c r="B94" s="128" t="str">
        <f>$B$35</f>
        <v>Teacher Education</v>
      </c>
      <c r="C94" s="329">
        <f>Data!HU17</f>
        <v>0</v>
      </c>
      <c r="D94" s="329">
        <f>Data!IO17</f>
        <v>0</v>
      </c>
      <c r="E94" s="329">
        <f>Data!JI17</f>
        <v>0</v>
      </c>
      <c r="F94" s="329">
        <f>Data!KC17</f>
        <v>0</v>
      </c>
      <c r="G94" s="329">
        <f>Data!KW17</f>
        <v>0</v>
      </c>
      <c r="H94" s="137">
        <f t="shared" si="2"/>
        <v>0</v>
      </c>
    </row>
    <row r="95" spans="2:8">
      <c r="B95" s="128" t="str">
        <f>$B$36</f>
        <v>Agriculture</v>
      </c>
      <c r="C95" s="329">
        <f>Data!HV17</f>
        <v>0</v>
      </c>
      <c r="D95" s="329">
        <f>Data!IP17</f>
        <v>0</v>
      </c>
      <c r="E95" s="329">
        <f>Data!JJ17</f>
        <v>0</v>
      </c>
      <c r="F95" s="329">
        <f>Data!KD17</f>
        <v>0</v>
      </c>
      <c r="G95" s="329">
        <f>Data!KX17</f>
        <v>0</v>
      </c>
      <c r="H95" s="137">
        <f t="shared" si="2"/>
        <v>0</v>
      </c>
    </row>
    <row r="96" spans="2:8">
      <c r="B96" s="128" t="str">
        <f>$B$37</f>
        <v>Engineering</v>
      </c>
      <c r="C96" s="329">
        <f>Data!HW17</f>
        <v>0</v>
      </c>
      <c r="D96" s="329">
        <f>Data!IQ17</f>
        <v>0</v>
      </c>
      <c r="E96" s="329">
        <f>Data!JK17</f>
        <v>0</v>
      </c>
      <c r="F96" s="329">
        <f>Data!KE17</f>
        <v>0</v>
      </c>
      <c r="G96" s="329">
        <f>Data!KY17</f>
        <v>0</v>
      </c>
      <c r="H96" s="137">
        <f t="shared" si="2"/>
        <v>0</v>
      </c>
    </row>
    <row r="97" spans="2:8">
      <c r="B97" s="128" t="str">
        <f>$B$38</f>
        <v>Home Economics</v>
      </c>
      <c r="C97" s="329">
        <f>Data!HX17</f>
        <v>0</v>
      </c>
      <c r="D97" s="329">
        <f>Data!IR17</f>
        <v>0</v>
      </c>
      <c r="E97" s="329">
        <f>Data!JL17</f>
        <v>0</v>
      </c>
      <c r="F97" s="329">
        <f>Data!KF17</f>
        <v>0</v>
      </c>
      <c r="G97" s="329">
        <f>Data!KZ17</f>
        <v>0</v>
      </c>
      <c r="H97" s="137">
        <f t="shared" si="2"/>
        <v>0</v>
      </c>
    </row>
    <row r="98" spans="2:8">
      <c r="B98" s="128" t="str">
        <f>$B$39</f>
        <v>Law</v>
      </c>
      <c r="C98" s="329">
        <f>Data!HY17</f>
        <v>0</v>
      </c>
      <c r="D98" s="329">
        <f>Data!IS17</f>
        <v>0</v>
      </c>
      <c r="E98" s="329">
        <f>Data!JM17</f>
        <v>0</v>
      </c>
      <c r="F98" s="329">
        <f>Data!KG17</f>
        <v>0</v>
      </c>
      <c r="G98" s="329">
        <f>Data!LA17</f>
        <v>0</v>
      </c>
      <c r="H98" s="137">
        <f t="shared" si="2"/>
        <v>0</v>
      </c>
    </row>
    <row r="99" spans="2:8">
      <c r="B99" s="128" t="str">
        <f>$B$40</f>
        <v>Social Service</v>
      </c>
      <c r="C99" s="329">
        <f>Data!HZ17</f>
        <v>0</v>
      </c>
      <c r="D99" s="329">
        <f>Data!IT17</f>
        <v>0</v>
      </c>
      <c r="E99" s="329">
        <f>Data!JN17</f>
        <v>0</v>
      </c>
      <c r="F99" s="329">
        <f>Data!KH17</f>
        <v>0</v>
      </c>
      <c r="G99" s="329">
        <f>Data!LB17</f>
        <v>0</v>
      </c>
      <c r="H99" s="137">
        <f t="shared" si="2"/>
        <v>0</v>
      </c>
    </row>
    <row r="100" spans="2:8">
      <c r="B100" s="128" t="str">
        <f>$B$41</f>
        <v>Library Science</v>
      </c>
      <c r="C100" s="329">
        <f>Data!IA17</f>
        <v>0</v>
      </c>
      <c r="D100" s="329">
        <f>Data!IU17</f>
        <v>0</v>
      </c>
      <c r="E100" s="329">
        <f>Data!JO17</f>
        <v>0</v>
      </c>
      <c r="F100" s="329">
        <f>Data!KI17</f>
        <v>0</v>
      </c>
      <c r="G100" s="329">
        <f>Data!LC17</f>
        <v>0</v>
      </c>
      <c r="H100" s="137">
        <f t="shared" si="2"/>
        <v>0</v>
      </c>
    </row>
    <row r="101" spans="2:8">
      <c r="B101" s="128" t="str">
        <f>$B$42</f>
        <v>Veterinary Science</v>
      </c>
      <c r="C101" s="329">
        <f>Data!IB17</f>
        <v>0</v>
      </c>
      <c r="D101" s="329">
        <f>Data!IV17</f>
        <v>0</v>
      </c>
      <c r="E101" s="329">
        <f>Data!JP17</f>
        <v>0</v>
      </c>
      <c r="F101" s="329">
        <f>Data!KJ17</f>
        <v>0</v>
      </c>
      <c r="G101" s="329">
        <f>Data!LD17</f>
        <v>0</v>
      </c>
      <c r="H101" s="137">
        <f t="shared" si="2"/>
        <v>0</v>
      </c>
    </row>
    <row r="102" spans="2:8">
      <c r="B102" s="128" t="str">
        <f>$B$43</f>
        <v>Vocational Training</v>
      </c>
      <c r="C102" s="329">
        <f>Data!IC17</f>
        <v>0</v>
      </c>
      <c r="D102" s="329">
        <f>Data!IW17</f>
        <v>0</v>
      </c>
      <c r="E102" s="329">
        <f>Data!JQ17</f>
        <v>0</v>
      </c>
      <c r="F102" s="329">
        <f>Data!KK17</f>
        <v>0</v>
      </c>
      <c r="G102" s="329">
        <f>Data!LE17</f>
        <v>0</v>
      </c>
      <c r="H102" s="137">
        <f t="shared" si="2"/>
        <v>0</v>
      </c>
    </row>
    <row r="103" spans="2:8">
      <c r="B103" s="128" t="str">
        <f>$B$44</f>
        <v>Physical Training</v>
      </c>
      <c r="C103" s="329">
        <f>Data!ID17</f>
        <v>0</v>
      </c>
      <c r="D103" s="329">
        <f>Data!IX17</f>
        <v>0</v>
      </c>
      <c r="E103" s="329">
        <f>Data!JR17</f>
        <v>0</v>
      </c>
      <c r="F103" s="329">
        <f>Data!KL17</f>
        <v>0</v>
      </c>
      <c r="G103" s="329">
        <f>Data!LF17</f>
        <v>0</v>
      </c>
      <c r="H103" s="137">
        <f t="shared" si="2"/>
        <v>0</v>
      </c>
    </row>
    <row r="104" spans="2:8">
      <c r="B104" s="128" t="str">
        <f>$B$45</f>
        <v>Health Services</v>
      </c>
      <c r="C104" s="329">
        <f>Data!IE17</f>
        <v>0</v>
      </c>
      <c r="D104" s="329">
        <f>Data!IY17</f>
        <v>0</v>
      </c>
      <c r="E104" s="329">
        <f>Data!JS17</f>
        <v>0</v>
      </c>
      <c r="F104" s="329">
        <f>Data!KM17</f>
        <v>0</v>
      </c>
      <c r="G104" s="329">
        <f>Data!LG17</f>
        <v>0</v>
      </c>
      <c r="H104" s="137">
        <f t="shared" si="2"/>
        <v>0</v>
      </c>
    </row>
    <row r="105" spans="2:8">
      <c r="B105" s="128" t="str">
        <f>$B$46</f>
        <v>Pharmacy</v>
      </c>
      <c r="C105" s="329">
        <f>Data!IF17</f>
        <v>0</v>
      </c>
      <c r="D105" s="329">
        <f>Data!IZ17</f>
        <v>0</v>
      </c>
      <c r="E105" s="329">
        <f>Data!JT17</f>
        <v>0</v>
      </c>
      <c r="F105" s="329">
        <f>Data!KN17</f>
        <v>0</v>
      </c>
      <c r="G105" s="329">
        <f>Data!LH17</f>
        <v>0</v>
      </c>
      <c r="H105" s="137">
        <f t="shared" si="2"/>
        <v>0</v>
      </c>
    </row>
    <row r="106" spans="2:8">
      <c r="B106" s="128" t="str">
        <f>$B$47</f>
        <v>Business Administration</v>
      </c>
      <c r="C106" s="329">
        <f>Data!IG17</f>
        <v>0</v>
      </c>
      <c r="D106" s="329">
        <f>Data!JA17</f>
        <v>0</v>
      </c>
      <c r="E106" s="329">
        <f>Data!JU17</f>
        <v>0</v>
      </c>
      <c r="F106" s="329">
        <f>Data!KO17</f>
        <v>0</v>
      </c>
      <c r="G106" s="329">
        <f>Data!LI17</f>
        <v>0</v>
      </c>
      <c r="H106" s="137">
        <f t="shared" si="2"/>
        <v>0</v>
      </c>
    </row>
    <row r="107" spans="2:8">
      <c r="B107" s="128" t="str">
        <f>$B$48</f>
        <v>Optometry</v>
      </c>
      <c r="C107" s="329">
        <f>Data!IH17</f>
        <v>0</v>
      </c>
      <c r="D107" s="329">
        <f>Data!JB17</f>
        <v>0</v>
      </c>
      <c r="E107" s="329">
        <f>Data!JV17</f>
        <v>0</v>
      </c>
      <c r="F107" s="329">
        <f>Data!KP17</f>
        <v>0</v>
      </c>
      <c r="G107" s="329">
        <f>Data!LJ17</f>
        <v>0</v>
      </c>
      <c r="H107" s="137">
        <f t="shared" si="2"/>
        <v>0</v>
      </c>
    </row>
    <row r="108" spans="2:8">
      <c r="B108" s="128" t="str">
        <f>$B$49</f>
        <v>Teacher Ed-Practice Teaching</v>
      </c>
      <c r="C108" s="329">
        <f>Data!II17</f>
        <v>0</v>
      </c>
      <c r="D108" s="329">
        <f>Data!JC17</f>
        <v>0</v>
      </c>
      <c r="E108" s="329">
        <f>Data!JW17</f>
        <v>0</v>
      </c>
      <c r="F108" s="329">
        <f>Data!KQ17</f>
        <v>0</v>
      </c>
      <c r="G108" s="329">
        <f>Data!LK17</f>
        <v>0</v>
      </c>
      <c r="H108" s="137">
        <f t="shared" si="2"/>
        <v>0</v>
      </c>
    </row>
    <row r="109" spans="2:8">
      <c r="B109" s="128" t="str">
        <f>$B$50</f>
        <v>Technology</v>
      </c>
      <c r="C109" s="329">
        <f>Data!IJ17</f>
        <v>0</v>
      </c>
      <c r="D109" s="329">
        <f>Data!JD17</f>
        <v>0</v>
      </c>
      <c r="E109" s="329">
        <f>Data!JX17</f>
        <v>0</v>
      </c>
      <c r="F109" s="329">
        <f>Data!KR17</f>
        <v>0</v>
      </c>
      <c r="G109" s="329">
        <f>Data!LL17</f>
        <v>0</v>
      </c>
      <c r="H109" s="137">
        <f t="shared" si="2"/>
        <v>0</v>
      </c>
    </row>
    <row r="110" spans="2:8">
      <c r="B110" s="128" t="str">
        <f>$B$51</f>
        <v>Nursing</v>
      </c>
      <c r="C110" s="329">
        <f>Data!IK17</f>
        <v>0</v>
      </c>
      <c r="D110" s="329">
        <f>Data!JE17</f>
        <v>0</v>
      </c>
      <c r="E110" s="329">
        <f>Data!JY17</f>
        <v>0</v>
      </c>
      <c r="F110" s="329">
        <f>Data!KS17</f>
        <v>0</v>
      </c>
      <c r="G110" s="329">
        <f>Data!HPM17</f>
        <v>0</v>
      </c>
      <c r="H110" s="137">
        <f t="shared" si="2"/>
        <v>0</v>
      </c>
    </row>
    <row r="111" spans="2:8">
      <c r="B111" s="131" t="str">
        <f>$B$52</f>
        <v>Totals</v>
      </c>
      <c r="C111" s="134">
        <f>SUM(C91:C110)</f>
        <v>40001.449999999997</v>
      </c>
      <c r="D111" s="134">
        <f>SUM(D91:D110)</f>
        <v>0</v>
      </c>
      <c r="E111" s="134">
        <f>SUM(E91:E110)</f>
        <v>0</v>
      </c>
      <c r="F111" s="134">
        <f>SUM(F91:F110)</f>
        <v>0</v>
      </c>
      <c r="G111" s="134">
        <f>SUM(G91:G110)</f>
        <v>0</v>
      </c>
      <c r="H111" s="134">
        <f t="shared" si="2"/>
        <v>40001.449999999997</v>
      </c>
    </row>
    <row r="112" spans="2:8">
      <c r="B112" s="330"/>
      <c r="C112" s="331"/>
      <c r="D112" s="331"/>
      <c r="E112" s="331"/>
      <c r="F112" s="331"/>
      <c r="G112" s="331"/>
      <c r="H112" s="332"/>
    </row>
    <row r="113" spans="2:8">
      <c r="B113" s="395" t="s">
        <v>62</v>
      </c>
      <c r="C113" s="395"/>
      <c r="D113" s="395"/>
      <c r="E113" s="395"/>
      <c r="F113" s="395"/>
      <c r="G113" s="395"/>
      <c r="H113" s="395"/>
    </row>
    <row r="114" spans="2:8" ht="36.75" customHeight="1" thickBot="1">
      <c r="B114" s="394" t="s">
        <v>36</v>
      </c>
      <c r="C114" s="394"/>
      <c r="D114" s="394"/>
      <c r="E114" s="394"/>
      <c r="F114" s="394"/>
      <c r="G114" s="394"/>
      <c r="H114" s="328"/>
    </row>
    <row r="115" spans="2:8" ht="14.4" thickBot="1">
      <c r="B115" s="124" t="s">
        <v>31</v>
      </c>
      <c r="C115" s="125" t="s">
        <v>25</v>
      </c>
      <c r="D115" s="125" t="s">
        <v>26</v>
      </c>
      <c r="E115" s="125" t="s">
        <v>27</v>
      </c>
      <c r="F115" s="125" t="s">
        <v>28</v>
      </c>
      <c r="G115" s="125" t="s">
        <v>29</v>
      </c>
      <c r="H115" s="126" t="s">
        <v>30</v>
      </c>
    </row>
    <row r="116" spans="2:8">
      <c r="B116" s="128" t="str">
        <f>$B$32</f>
        <v>Liberal Arts</v>
      </c>
      <c r="C116" s="323">
        <f t="shared" ref="C116:G131" si="3">C91+C61</f>
        <v>3340827.1316902144</v>
      </c>
      <c r="D116" s="323">
        <f t="shared" si="3"/>
        <v>2507526.2442018511</v>
      </c>
      <c r="E116" s="323">
        <f t="shared" si="3"/>
        <v>259619.26666666666</v>
      </c>
      <c r="F116" s="323">
        <f t="shared" si="3"/>
        <v>0</v>
      </c>
      <c r="G116" s="323">
        <f t="shared" si="3"/>
        <v>0</v>
      </c>
      <c r="H116" s="134">
        <f t="shared" ref="H116:H136" si="4">SUM(C116:G116)</f>
        <v>6107972.6425587321</v>
      </c>
    </row>
    <row r="117" spans="2:8">
      <c r="B117" s="128" t="str">
        <f>$B$33</f>
        <v>Science</v>
      </c>
      <c r="C117" s="142">
        <f t="shared" si="3"/>
        <v>1006950.3023863576</v>
      </c>
      <c r="D117" s="142">
        <f t="shared" si="3"/>
        <v>698374.86346617085</v>
      </c>
      <c r="E117" s="142">
        <f t="shared" si="3"/>
        <v>230880.52094880023</v>
      </c>
      <c r="F117" s="142">
        <f t="shared" si="3"/>
        <v>0</v>
      </c>
      <c r="G117" s="142">
        <f t="shared" si="3"/>
        <v>0</v>
      </c>
      <c r="H117" s="137">
        <f t="shared" si="4"/>
        <v>1936205.6868013288</v>
      </c>
    </row>
    <row r="118" spans="2:8">
      <c r="B118" s="128" t="str">
        <f>$B$34</f>
        <v>Fine Arts</v>
      </c>
      <c r="C118" s="142">
        <f t="shared" si="3"/>
        <v>187232.82857142857</v>
      </c>
      <c r="D118" s="142">
        <f t="shared" si="3"/>
        <v>0</v>
      </c>
      <c r="E118" s="142">
        <f t="shared" si="3"/>
        <v>0</v>
      </c>
      <c r="F118" s="142">
        <f t="shared" si="3"/>
        <v>0</v>
      </c>
      <c r="G118" s="142">
        <f t="shared" si="3"/>
        <v>0</v>
      </c>
      <c r="H118" s="137">
        <f t="shared" si="4"/>
        <v>187232.82857142857</v>
      </c>
    </row>
    <row r="119" spans="2:8">
      <c r="B119" s="128" t="str">
        <f>$B$35</f>
        <v>Teacher Education</v>
      </c>
      <c r="C119" s="142">
        <f t="shared" si="3"/>
        <v>140773.22511345698</v>
      </c>
      <c r="D119" s="142">
        <f t="shared" si="3"/>
        <v>1634660.5386160465</v>
      </c>
      <c r="E119" s="142">
        <f t="shared" si="3"/>
        <v>1083996.8481989712</v>
      </c>
      <c r="F119" s="142">
        <f t="shared" si="3"/>
        <v>0</v>
      </c>
      <c r="G119" s="142">
        <f t="shared" si="3"/>
        <v>0</v>
      </c>
      <c r="H119" s="137">
        <f t="shared" si="4"/>
        <v>2859430.6119284751</v>
      </c>
    </row>
    <row r="120" spans="2:8">
      <c r="B120" s="128" t="str">
        <f>$B$36</f>
        <v>Agriculture</v>
      </c>
      <c r="C120" s="142">
        <f t="shared" si="3"/>
        <v>0</v>
      </c>
      <c r="D120" s="142">
        <f t="shared" si="3"/>
        <v>0</v>
      </c>
      <c r="E120" s="142">
        <f t="shared" si="3"/>
        <v>0</v>
      </c>
      <c r="F120" s="142">
        <f t="shared" si="3"/>
        <v>0</v>
      </c>
      <c r="G120" s="142">
        <f t="shared" si="3"/>
        <v>0</v>
      </c>
      <c r="H120" s="137">
        <f t="shared" si="4"/>
        <v>0</v>
      </c>
    </row>
    <row r="121" spans="2:8">
      <c r="B121" s="128" t="str">
        <f>$B$37</f>
        <v>Engineering</v>
      </c>
      <c r="C121" s="142">
        <f t="shared" si="3"/>
        <v>405818.89008158213</v>
      </c>
      <c r="D121" s="142">
        <f t="shared" si="3"/>
        <v>384746.78676178691</v>
      </c>
      <c r="E121" s="142">
        <f t="shared" si="3"/>
        <v>168611.1564899644</v>
      </c>
      <c r="F121" s="142">
        <f t="shared" si="3"/>
        <v>0</v>
      </c>
      <c r="G121" s="142">
        <f t="shared" si="3"/>
        <v>0</v>
      </c>
      <c r="H121" s="137">
        <f t="shared" si="4"/>
        <v>959176.83333333349</v>
      </c>
    </row>
    <row r="122" spans="2:8">
      <c r="B122" s="128" t="str">
        <f>$B$38</f>
        <v>Home Economics</v>
      </c>
      <c r="C122" s="142">
        <f t="shared" si="3"/>
        <v>18130.434782608696</v>
      </c>
      <c r="D122" s="142">
        <f t="shared" si="3"/>
        <v>2869.5652173913045</v>
      </c>
      <c r="E122" s="142">
        <f t="shared" si="3"/>
        <v>23100</v>
      </c>
      <c r="F122" s="142">
        <f t="shared" si="3"/>
        <v>0</v>
      </c>
      <c r="G122" s="142">
        <f t="shared" si="3"/>
        <v>0</v>
      </c>
      <c r="H122" s="137">
        <f t="shared" si="4"/>
        <v>44100</v>
      </c>
    </row>
    <row r="123" spans="2:8">
      <c r="B123" s="128" t="str">
        <f>$B$39</f>
        <v>Law</v>
      </c>
      <c r="C123" s="142">
        <f t="shared" si="3"/>
        <v>0</v>
      </c>
      <c r="D123" s="142">
        <f t="shared" si="3"/>
        <v>0</v>
      </c>
      <c r="E123" s="142">
        <f t="shared" si="3"/>
        <v>0</v>
      </c>
      <c r="F123" s="142">
        <f t="shared" si="3"/>
        <v>0</v>
      </c>
      <c r="G123" s="142">
        <f t="shared" si="3"/>
        <v>0</v>
      </c>
      <c r="H123" s="137">
        <f t="shared" si="4"/>
        <v>0</v>
      </c>
    </row>
    <row r="124" spans="2:8">
      <c r="B124" s="128" t="str">
        <f>$B$40</f>
        <v>Social Service</v>
      </c>
      <c r="C124" s="142">
        <f t="shared" si="3"/>
        <v>0</v>
      </c>
      <c r="D124" s="142">
        <f t="shared" si="3"/>
        <v>0</v>
      </c>
      <c r="E124" s="142">
        <f t="shared" si="3"/>
        <v>0</v>
      </c>
      <c r="F124" s="142">
        <f t="shared" si="3"/>
        <v>0</v>
      </c>
      <c r="G124" s="142">
        <f t="shared" si="3"/>
        <v>0</v>
      </c>
      <c r="H124" s="137">
        <f t="shared" si="4"/>
        <v>0</v>
      </c>
    </row>
    <row r="125" spans="2:8">
      <c r="B125" s="128" t="str">
        <f>$B$41</f>
        <v>Library Science</v>
      </c>
      <c r="C125" s="142">
        <f t="shared" si="3"/>
        <v>0</v>
      </c>
      <c r="D125" s="142">
        <f t="shared" si="3"/>
        <v>0</v>
      </c>
      <c r="E125" s="142">
        <f t="shared" si="3"/>
        <v>0</v>
      </c>
      <c r="F125" s="142">
        <f t="shared" si="3"/>
        <v>0</v>
      </c>
      <c r="G125" s="142">
        <f t="shared" si="3"/>
        <v>0</v>
      </c>
      <c r="H125" s="137">
        <f t="shared" si="4"/>
        <v>0</v>
      </c>
    </row>
    <row r="126" spans="2:8">
      <c r="B126" s="128" t="str">
        <f>$B$42</f>
        <v>Veterinary Science</v>
      </c>
      <c r="C126" s="142">
        <f t="shared" si="3"/>
        <v>0</v>
      </c>
      <c r="D126" s="142">
        <f t="shared" si="3"/>
        <v>0</v>
      </c>
      <c r="E126" s="142">
        <f t="shared" si="3"/>
        <v>0</v>
      </c>
      <c r="F126" s="142">
        <f t="shared" si="3"/>
        <v>0</v>
      </c>
      <c r="G126" s="142">
        <f t="shared" si="3"/>
        <v>0</v>
      </c>
      <c r="H126" s="137">
        <f t="shared" si="4"/>
        <v>0</v>
      </c>
    </row>
    <row r="127" spans="2:8">
      <c r="B127" s="128" t="str">
        <f>$B$43</f>
        <v>Vocational Training</v>
      </c>
      <c r="C127" s="142">
        <f t="shared" si="3"/>
        <v>0</v>
      </c>
      <c r="D127" s="142">
        <f t="shared" si="3"/>
        <v>0</v>
      </c>
      <c r="E127" s="142">
        <f t="shared" si="3"/>
        <v>0</v>
      </c>
      <c r="F127" s="142">
        <f t="shared" si="3"/>
        <v>0</v>
      </c>
      <c r="G127" s="142">
        <f t="shared" si="3"/>
        <v>0</v>
      </c>
      <c r="H127" s="137">
        <f t="shared" si="4"/>
        <v>0</v>
      </c>
    </row>
    <row r="128" spans="2:8">
      <c r="B128" s="128" t="str">
        <f>$B$44</f>
        <v>Physical Training</v>
      </c>
      <c r="C128" s="142">
        <f t="shared" si="3"/>
        <v>0</v>
      </c>
      <c r="D128" s="142">
        <f t="shared" si="3"/>
        <v>0</v>
      </c>
      <c r="E128" s="142">
        <f t="shared" si="3"/>
        <v>0</v>
      </c>
      <c r="F128" s="142">
        <f t="shared" si="3"/>
        <v>0</v>
      </c>
      <c r="G128" s="142">
        <f t="shared" si="3"/>
        <v>0</v>
      </c>
      <c r="H128" s="137">
        <f t="shared" si="4"/>
        <v>0</v>
      </c>
    </row>
    <row r="129" spans="2:12">
      <c r="B129" s="128" t="str">
        <f>$B$45</f>
        <v>Health Services</v>
      </c>
      <c r="C129" s="142">
        <f t="shared" si="3"/>
        <v>61262.483047676076</v>
      </c>
      <c r="D129" s="142">
        <f t="shared" si="3"/>
        <v>25033.644899007639</v>
      </c>
      <c r="E129" s="142">
        <f t="shared" si="3"/>
        <v>16382.64192139738</v>
      </c>
      <c r="F129" s="142">
        <f t="shared" si="3"/>
        <v>0</v>
      </c>
      <c r="G129" s="142">
        <f t="shared" si="3"/>
        <v>0</v>
      </c>
      <c r="H129" s="137">
        <f t="shared" si="4"/>
        <v>102678.7698680811</v>
      </c>
    </row>
    <row r="130" spans="2:12">
      <c r="B130" s="128" t="str">
        <f>$B$46</f>
        <v>Pharmacy</v>
      </c>
      <c r="C130" s="142">
        <f t="shared" si="3"/>
        <v>0</v>
      </c>
      <c r="D130" s="142">
        <f t="shared" si="3"/>
        <v>0</v>
      </c>
      <c r="E130" s="142">
        <f t="shared" si="3"/>
        <v>0</v>
      </c>
      <c r="F130" s="142">
        <f t="shared" si="3"/>
        <v>0</v>
      </c>
      <c r="G130" s="142">
        <f t="shared" si="3"/>
        <v>0</v>
      </c>
      <c r="H130" s="137">
        <f t="shared" si="4"/>
        <v>0</v>
      </c>
    </row>
    <row r="131" spans="2:12">
      <c r="B131" s="128" t="str">
        <f>$B$47</f>
        <v>Business Administration</v>
      </c>
      <c r="C131" s="142">
        <f t="shared" si="3"/>
        <v>355706.9897679041</v>
      </c>
      <c r="D131" s="142">
        <f t="shared" si="3"/>
        <v>2507036.4929845901</v>
      </c>
      <c r="E131" s="142">
        <f t="shared" si="3"/>
        <v>797294.42082280351</v>
      </c>
      <c r="F131" s="142">
        <f t="shared" si="3"/>
        <v>0</v>
      </c>
      <c r="G131" s="142">
        <f t="shared" si="3"/>
        <v>0</v>
      </c>
      <c r="H131" s="137">
        <f t="shared" si="4"/>
        <v>3660037.9035752974</v>
      </c>
    </row>
    <row r="132" spans="2:12">
      <c r="B132" s="128" t="str">
        <f>$B$48</f>
        <v>Optometry</v>
      </c>
      <c r="C132" s="142">
        <f t="shared" ref="C132:G135" si="5">C107+C77</f>
        <v>0</v>
      </c>
      <c r="D132" s="142">
        <f t="shared" si="5"/>
        <v>0</v>
      </c>
      <c r="E132" s="142">
        <f t="shared" si="5"/>
        <v>0</v>
      </c>
      <c r="F132" s="142">
        <f t="shared" si="5"/>
        <v>0</v>
      </c>
      <c r="G132" s="142">
        <f t="shared" si="5"/>
        <v>0</v>
      </c>
      <c r="H132" s="137">
        <f t="shared" si="4"/>
        <v>0</v>
      </c>
    </row>
    <row r="133" spans="2:12">
      <c r="B133" s="128" t="str">
        <f>$B$49</f>
        <v>Teacher Ed-Practice Teaching</v>
      </c>
      <c r="C133" s="142">
        <f t="shared" si="5"/>
        <v>0</v>
      </c>
      <c r="D133" s="142">
        <f t="shared" si="5"/>
        <v>343154.03841536614</v>
      </c>
      <c r="E133" s="142">
        <f t="shared" si="5"/>
        <v>0</v>
      </c>
      <c r="F133" s="142">
        <f t="shared" si="5"/>
        <v>0</v>
      </c>
      <c r="G133" s="142">
        <f t="shared" si="5"/>
        <v>0</v>
      </c>
      <c r="H133" s="137">
        <f t="shared" si="4"/>
        <v>343154.03841536614</v>
      </c>
    </row>
    <row r="134" spans="2:12">
      <c r="B134" s="128" t="str">
        <f>$B$50</f>
        <v>Technology</v>
      </c>
      <c r="C134" s="142">
        <f t="shared" si="5"/>
        <v>3926.5605326429604</v>
      </c>
      <c r="D134" s="142">
        <f t="shared" si="5"/>
        <v>139516.42395489165</v>
      </c>
      <c r="E134" s="142">
        <f t="shared" si="5"/>
        <v>12853.866666666665</v>
      </c>
      <c r="F134" s="142">
        <f t="shared" si="5"/>
        <v>0</v>
      </c>
      <c r="G134" s="142">
        <f t="shared" si="5"/>
        <v>0</v>
      </c>
      <c r="H134" s="137">
        <f t="shared" si="4"/>
        <v>156296.85115420129</v>
      </c>
    </row>
    <row r="135" spans="2:12">
      <c r="B135" s="128" t="str">
        <f>$B$51</f>
        <v>Nursing</v>
      </c>
      <c r="C135" s="142">
        <f t="shared" si="5"/>
        <v>0</v>
      </c>
      <c r="D135" s="142">
        <f t="shared" si="5"/>
        <v>0</v>
      </c>
      <c r="E135" s="142">
        <f t="shared" si="5"/>
        <v>0</v>
      </c>
      <c r="F135" s="142">
        <f t="shared" si="5"/>
        <v>0</v>
      </c>
      <c r="G135" s="142">
        <f t="shared" si="5"/>
        <v>0</v>
      </c>
      <c r="H135" s="137">
        <f t="shared" si="4"/>
        <v>0</v>
      </c>
    </row>
    <row r="136" spans="2:12">
      <c r="B136" s="131" t="str">
        <f>$B$52</f>
        <v>Totals</v>
      </c>
      <c r="C136" s="134">
        <f>SUM(C116:C135)</f>
        <v>5520628.8459738707</v>
      </c>
      <c r="D136" s="134">
        <f>SUM(D116:D135)</f>
        <v>8242918.5985171022</v>
      </c>
      <c r="E136" s="134">
        <f>SUM(E116:E135)</f>
        <v>2592738.7217152701</v>
      </c>
      <c r="F136" s="134">
        <f>SUM(F116:F135)</f>
        <v>0</v>
      </c>
      <c r="G136" s="134">
        <f>SUM(G116:G135)</f>
        <v>0</v>
      </c>
      <c r="H136" s="134">
        <f t="shared" si="4"/>
        <v>16356286.166206243</v>
      </c>
    </row>
    <row r="137" spans="2:12">
      <c r="B137" s="330"/>
      <c r="C137" s="333"/>
      <c r="D137" s="333"/>
      <c r="E137" s="333"/>
      <c r="F137" s="333"/>
      <c r="G137" s="333"/>
      <c r="H137" s="334"/>
    </row>
    <row r="138" spans="2:12">
      <c r="B138" s="120" t="s">
        <v>4</v>
      </c>
      <c r="C138" s="327"/>
      <c r="D138" s="327"/>
      <c r="E138" s="327"/>
      <c r="F138" s="327"/>
      <c r="G138" s="327"/>
      <c r="H138" s="122">
        <f>H86-H81-H111</f>
        <v>14165954.833793757</v>
      </c>
    </row>
    <row r="139" spans="2:12" ht="152.25" customHeight="1" thickBot="1">
      <c r="B139" s="382" t="s">
        <v>887</v>
      </c>
      <c r="C139" s="382"/>
      <c r="D139" s="382"/>
      <c r="E139" s="382"/>
      <c r="F139" s="382"/>
      <c r="G139" s="382"/>
      <c r="H139" s="321"/>
    </row>
    <row r="140" spans="2:12" ht="36.75" customHeight="1" thickTop="1">
      <c r="B140" s="429" t="s">
        <v>889</v>
      </c>
      <c r="C140" s="404"/>
      <c r="D140" s="404"/>
      <c r="E140" s="404"/>
      <c r="F140" s="405"/>
      <c r="G140" s="335" t="s">
        <v>2</v>
      </c>
      <c r="H140" s="336">
        <v>1</v>
      </c>
      <c r="I140" s="396" t="str">
        <f>IF(H140+H141=1,"","Error, the two cells on the left must equal 100%")</f>
        <v/>
      </c>
      <c r="L140" s="290"/>
    </row>
    <row r="141" spans="2:12" ht="37.5" customHeight="1" thickBot="1">
      <c r="B141" s="406"/>
      <c r="C141" s="407"/>
      <c r="D141" s="407"/>
      <c r="E141" s="407"/>
      <c r="F141" s="408"/>
      <c r="G141" s="335" t="s">
        <v>3</v>
      </c>
      <c r="H141" s="337">
        <f>1-H140</f>
        <v>0</v>
      </c>
      <c r="I141" s="396"/>
    </row>
    <row r="142" spans="2:12" ht="42" thickBot="1">
      <c r="B142" s="338" t="s">
        <v>31</v>
      </c>
      <c r="C142" s="339" t="s">
        <v>25</v>
      </c>
      <c r="D142" s="339" t="s">
        <v>26</v>
      </c>
      <c r="E142" s="339" t="s">
        <v>27</v>
      </c>
      <c r="F142" s="339" t="s">
        <v>28</v>
      </c>
      <c r="G142" s="340" t="s">
        <v>29</v>
      </c>
      <c r="H142" s="341" t="s">
        <v>6</v>
      </c>
      <c r="I142" s="342" t="s">
        <v>7</v>
      </c>
    </row>
    <row r="143" spans="2:12">
      <c r="B143" s="128" t="str">
        <f>$B$32</f>
        <v>Liberal Arts</v>
      </c>
      <c r="C143" s="329">
        <f>Data!LN17</f>
        <v>0</v>
      </c>
      <c r="D143" s="329">
        <f>Data!MH17</f>
        <v>0</v>
      </c>
      <c r="E143" s="329">
        <f>Data!NB17</f>
        <v>0</v>
      </c>
      <c r="F143" s="329">
        <f>Data!NV17</f>
        <v>0</v>
      </c>
      <c r="G143" s="329">
        <f>Data!OP17</f>
        <v>0</v>
      </c>
      <c r="H143" s="343">
        <f>Data!PJ17</f>
        <v>5290031.2300000004</v>
      </c>
      <c r="I143" s="344">
        <f t="shared" ref="I143:I162" si="6">SUM(C143:H143)</f>
        <v>5290031.2300000004</v>
      </c>
    </row>
    <row r="144" spans="2:12">
      <c r="B144" s="128" t="str">
        <f>$B$33</f>
        <v>Science</v>
      </c>
      <c r="C144" s="329">
        <f>Data!LO17</f>
        <v>0</v>
      </c>
      <c r="D144" s="329">
        <f>Data!MI17</f>
        <v>0</v>
      </c>
      <c r="E144" s="329">
        <f>Data!NC17</f>
        <v>0</v>
      </c>
      <c r="F144" s="329">
        <f>Data!NW17</f>
        <v>0</v>
      </c>
      <c r="G144" s="329">
        <f>Data!OQ17</f>
        <v>0</v>
      </c>
      <c r="H144" s="343">
        <f>Data!PK17</f>
        <v>1676921.16</v>
      </c>
      <c r="I144" s="344">
        <f t="shared" si="6"/>
        <v>1676921.16</v>
      </c>
    </row>
    <row r="145" spans="2:9">
      <c r="B145" s="128" t="str">
        <f>$B$34</f>
        <v>Fine Arts</v>
      </c>
      <c r="C145" s="329">
        <f>Data!LP17</f>
        <v>0</v>
      </c>
      <c r="D145" s="329">
        <f>Data!MJ17</f>
        <v>0</v>
      </c>
      <c r="E145" s="329">
        <f>Data!ND17</f>
        <v>0</v>
      </c>
      <c r="F145" s="329">
        <f>Data!NX17</f>
        <v>0</v>
      </c>
      <c r="G145" s="329">
        <f>Data!OR17</f>
        <v>0</v>
      </c>
      <c r="H145" s="343">
        <f>Data!PL17</f>
        <v>162159.78</v>
      </c>
      <c r="I145" s="344">
        <f t="shared" si="6"/>
        <v>162159.78</v>
      </c>
    </row>
    <row r="146" spans="2:9">
      <c r="B146" s="128" t="str">
        <f>$B$35</f>
        <v>Teacher Education</v>
      </c>
      <c r="C146" s="329">
        <f>Data!LQ17</f>
        <v>0</v>
      </c>
      <c r="D146" s="329">
        <f>Data!MK17</f>
        <v>0</v>
      </c>
      <c r="E146" s="329">
        <f>Data!NE17</f>
        <v>0</v>
      </c>
      <c r="F146" s="329">
        <f>Data!NY17</f>
        <v>0</v>
      </c>
      <c r="G146" s="329">
        <f>Data!OS17</f>
        <v>0</v>
      </c>
      <c r="H146" s="343">
        <f>Data!PN17</f>
        <v>2476513.59</v>
      </c>
      <c r="I146" s="344">
        <f t="shared" si="6"/>
        <v>2476513.59</v>
      </c>
    </row>
    <row r="147" spans="2:9">
      <c r="B147" s="128" t="str">
        <f>$B$36</f>
        <v>Agriculture</v>
      </c>
      <c r="C147" s="329">
        <f>Data!LR17</f>
        <v>0</v>
      </c>
      <c r="D147" s="329">
        <f>Data!ML17</f>
        <v>0</v>
      </c>
      <c r="E147" s="329">
        <f>Data!NF17</f>
        <v>0</v>
      </c>
      <c r="F147" s="329">
        <f>Data!NZ17</f>
        <v>0</v>
      </c>
      <c r="G147" s="329">
        <f>Data!OT17</f>
        <v>0</v>
      </c>
      <c r="H147" s="343">
        <f>Data!PM17</f>
        <v>0</v>
      </c>
      <c r="I147" s="344">
        <f t="shared" si="6"/>
        <v>0</v>
      </c>
    </row>
    <row r="148" spans="2:9">
      <c r="B148" s="128" t="str">
        <f>$B$37</f>
        <v>Engineering</v>
      </c>
      <c r="C148" s="329">
        <f>Data!LS17</f>
        <v>0</v>
      </c>
      <c r="D148" s="329">
        <f>Data!MM17</f>
        <v>0</v>
      </c>
      <c r="E148" s="329">
        <f>Data!NG17</f>
        <v>0</v>
      </c>
      <c r="F148" s="329">
        <f>Data!OA17</f>
        <v>0</v>
      </c>
      <c r="G148" s="329">
        <f>Data!OU17</f>
        <v>0</v>
      </c>
      <c r="H148" s="343">
        <f>Data!PO17</f>
        <v>830729.88</v>
      </c>
      <c r="I148" s="344">
        <f t="shared" si="6"/>
        <v>830729.88</v>
      </c>
    </row>
    <row r="149" spans="2:9">
      <c r="B149" s="128" t="str">
        <f>$B$38</f>
        <v>Home Economics</v>
      </c>
      <c r="C149" s="329">
        <f>Data!LT17</f>
        <v>0</v>
      </c>
      <c r="D149" s="329">
        <f>Data!MN17</f>
        <v>0</v>
      </c>
      <c r="E149" s="329">
        <f>Data!NH17</f>
        <v>0</v>
      </c>
      <c r="F149" s="329">
        <f>Data!OB17</f>
        <v>0</v>
      </c>
      <c r="G149" s="329">
        <f>Data!OV17</f>
        <v>0</v>
      </c>
      <c r="H149" s="343">
        <f>Data!PP17</f>
        <v>38194.400000000001</v>
      </c>
      <c r="I149" s="344">
        <f t="shared" si="6"/>
        <v>38194.400000000001</v>
      </c>
    </row>
    <row r="150" spans="2:9">
      <c r="B150" s="128" t="str">
        <f>$B$39</f>
        <v>Law</v>
      </c>
      <c r="C150" s="329">
        <f>Data!LU17</f>
        <v>0</v>
      </c>
      <c r="D150" s="329">
        <f>Data!MO17</f>
        <v>0</v>
      </c>
      <c r="E150" s="329">
        <f>Data!NI17</f>
        <v>0</v>
      </c>
      <c r="F150" s="329">
        <f>Data!OC17</f>
        <v>0</v>
      </c>
      <c r="G150" s="329">
        <f>Data!OW17</f>
        <v>0</v>
      </c>
      <c r="H150" s="343">
        <f>Data!PQ17</f>
        <v>0</v>
      </c>
      <c r="I150" s="344">
        <f t="shared" si="6"/>
        <v>0</v>
      </c>
    </row>
    <row r="151" spans="2:9">
      <c r="B151" s="128" t="str">
        <f>$B$40</f>
        <v>Social Service</v>
      </c>
      <c r="C151" s="329">
        <f>Data!LV17</f>
        <v>0</v>
      </c>
      <c r="D151" s="329">
        <f>Data!MP17</f>
        <v>0</v>
      </c>
      <c r="E151" s="329">
        <f>Data!NJ17</f>
        <v>0</v>
      </c>
      <c r="F151" s="329">
        <f>Data!OD17</f>
        <v>0</v>
      </c>
      <c r="G151" s="329">
        <f>Data!OX17</f>
        <v>0</v>
      </c>
      <c r="H151" s="343">
        <f>Data!PR17</f>
        <v>0</v>
      </c>
      <c r="I151" s="344">
        <f t="shared" si="6"/>
        <v>0</v>
      </c>
    </row>
    <row r="152" spans="2:9">
      <c r="B152" s="128" t="str">
        <f>$B$41</f>
        <v>Library Science</v>
      </c>
      <c r="C152" s="329">
        <f>Data!LW17</f>
        <v>0</v>
      </c>
      <c r="D152" s="329">
        <f>Data!MQ17</f>
        <v>0</v>
      </c>
      <c r="E152" s="329">
        <f>Data!NK17</f>
        <v>0</v>
      </c>
      <c r="F152" s="329">
        <f>Data!OE17</f>
        <v>0</v>
      </c>
      <c r="G152" s="329">
        <f>Data!OY17</f>
        <v>0</v>
      </c>
      <c r="H152" s="343">
        <f>Data!PS17</f>
        <v>0</v>
      </c>
      <c r="I152" s="344">
        <f t="shared" si="6"/>
        <v>0</v>
      </c>
    </row>
    <row r="153" spans="2:9">
      <c r="B153" s="128" t="str">
        <f>$B$42</f>
        <v>Veterinary Science</v>
      </c>
      <c r="C153" s="329">
        <f>Data!LX17</f>
        <v>0</v>
      </c>
      <c r="D153" s="329">
        <f>Data!MR17</f>
        <v>0</v>
      </c>
      <c r="E153" s="329">
        <f>Data!NL17</f>
        <v>0</v>
      </c>
      <c r="F153" s="329">
        <f>Data!OF17</f>
        <v>0</v>
      </c>
      <c r="G153" s="329">
        <f>Data!OZ17</f>
        <v>0</v>
      </c>
      <c r="H153" s="343">
        <f>Data!PT17</f>
        <v>0</v>
      </c>
      <c r="I153" s="344">
        <f t="shared" si="6"/>
        <v>0</v>
      </c>
    </row>
    <row r="154" spans="2:9">
      <c r="B154" s="128" t="str">
        <f>$B$43</f>
        <v>Vocational Training</v>
      </c>
      <c r="C154" s="329">
        <f>Data!LY17</f>
        <v>0</v>
      </c>
      <c r="D154" s="329">
        <f>Data!MS17</f>
        <v>0</v>
      </c>
      <c r="E154" s="329">
        <f>Data!NM17</f>
        <v>0</v>
      </c>
      <c r="F154" s="329">
        <f>Data!OG17</f>
        <v>0</v>
      </c>
      <c r="G154" s="329">
        <f>Data!PA17</f>
        <v>0</v>
      </c>
      <c r="H154" s="343">
        <f>Data!PU17</f>
        <v>0</v>
      </c>
      <c r="I154" s="344">
        <f t="shared" si="6"/>
        <v>0</v>
      </c>
    </row>
    <row r="155" spans="2:9">
      <c r="B155" s="128" t="str">
        <f>$B$44</f>
        <v>Physical Training</v>
      </c>
      <c r="C155" s="329">
        <f>Data!LZ17</f>
        <v>0</v>
      </c>
      <c r="D155" s="329">
        <f>Data!MT17</f>
        <v>0</v>
      </c>
      <c r="E155" s="329">
        <f>Data!NN17</f>
        <v>0</v>
      </c>
      <c r="F155" s="329">
        <f>Data!OH17</f>
        <v>0</v>
      </c>
      <c r="G155" s="329">
        <f>Data!PB17</f>
        <v>0</v>
      </c>
      <c r="H155" s="343">
        <f>Data!PV17</f>
        <v>0</v>
      </c>
      <c r="I155" s="344">
        <f t="shared" si="6"/>
        <v>0</v>
      </c>
    </row>
    <row r="156" spans="2:9">
      <c r="B156" s="128" t="str">
        <f>$B$45</f>
        <v>Health Services</v>
      </c>
      <c r="C156" s="329">
        <f>Data!MA17</f>
        <v>0</v>
      </c>
      <c r="D156" s="329">
        <f>Data!MU17</f>
        <v>0</v>
      </c>
      <c r="E156" s="329">
        <f>Data!NO17</f>
        <v>0</v>
      </c>
      <c r="F156" s="329">
        <f>Data!OI17</f>
        <v>0</v>
      </c>
      <c r="G156" s="329">
        <f>Data!PC17</f>
        <v>0</v>
      </c>
      <c r="H156" s="343">
        <f>Data!PW17</f>
        <v>88928.67</v>
      </c>
      <c r="I156" s="344">
        <f t="shared" si="6"/>
        <v>88928.67</v>
      </c>
    </row>
    <row r="157" spans="2:9">
      <c r="B157" s="128" t="str">
        <f>$B$46</f>
        <v>Pharmacy</v>
      </c>
      <c r="C157" s="329">
        <f>Data!MB17</f>
        <v>0</v>
      </c>
      <c r="D157" s="329">
        <f>Data!MV17</f>
        <v>0</v>
      </c>
      <c r="E157" s="329">
        <f>Data!NP17</f>
        <v>0</v>
      </c>
      <c r="F157" s="329">
        <f>Data!OJ17</f>
        <v>0</v>
      </c>
      <c r="G157" s="329">
        <f>Data!PD17</f>
        <v>0</v>
      </c>
      <c r="H157" s="343">
        <f>Data!PX17</f>
        <v>0</v>
      </c>
      <c r="I157" s="344">
        <f t="shared" si="6"/>
        <v>0</v>
      </c>
    </row>
    <row r="158" spans="2:9">
      <c r="B158" s="128" t="str">
        <f>$B$47</f>
        <v>Business Administration</v>
      </c>
      <c r="C158" s="329">
        <f>Data!MC17</f>
        <v>0</v>
      </c>
      <c r="D158" s="329">
        <f>Data!MW17</f>
        <v>0</v>
      </c>
      <c r="E158" s="329">
        <f>Data!NQ17</f>
        <v>0</v>
      </c>
      <c r="F158" s="329">
        <f>Data!OK17</f>
        <v>0</v>
      </c>
      <c r="G158" s="329">
        <f>Data!PE17</f>
        <v>0</v>
      </c>
      <c r="H158" s="343">
        <f>Data!PY17</f>
        <v>3169908.57</v>
      </c>
      <c r="I158" s="344">
        <f t="shared" si="6"/>
        <v>3169908.57</v>
      </c>
    </row>
    <row r="159" spans="2:9">
      <c r="B159" s="128" t="str">
        <f>$B$48</f>
        <v>Optometry</v>
      </c>
      <c r="C159" s="329">
        <f>Data!MD17</f>
        <v>0</v>
      </c>
      <c r="D159" s="329">
        <f>Data!MX17</f>
        <v>0</v>
      </c>
      <c r="E159" s="329">
        <f>Data!NR17</f>
        <v>0</v>
      </c>
      <c r="F159" s="329">
        <f>Data!OL17</f>
        <v>0</v>
      </c>
      <c r="G159" s="329">
        <f>Data!PF17</f>
        <v>0</v>
      </c>
      <c r="H159" s="343">
        <f>Data!PZ17</f>
        <v>0</v>
      </c>
      <c r="I159" s="344">
        <f t="shared" si="6"/>
        <v>0</v>
      </c>
    </row>
    <row r="160" spans="2:9">
      <c r="B160" s="128" t="str">
        <f>$B$49</f>
        <v>Teacher Ed-Practice Teaching</v>
      </c>
      <c r="C160" s="329">
        <f>Data!ME17</f>
        <v>0</v>
      </c>
      <c r="D160" s="329">
        <f>Data!MY17</f>
        <v>0</v>
      </c>
      <c r="E160" s="329">
        <f>Data!NS17</f>
        <v>0</v>
      </c>
      <c r="F160" s="329">
        <f>Data!OM17</f>
        <v>0</v>
      </c>
      <c r="G160" s="329">
        <f>Data!PG17</f>
        <v>0</v>
      </c>
      <c r="H160" s="343">
        <f>Data!QA17</f>
        <v>297201</v>
      </c>
      <c r="I160" s="344">
        <f t="shared" si="6"/>
        <v>297201</v>
      </c>
    </row>
    <row r="161" spans="2:10">
      <c r="B161" s="128" t="str">
        <f>$B$50</f>
        <v>Technology</v>
      </c>
      <c r="C161" s="329">
        <f>Data!MF17</f>
        <v>0</v>
      </c>
      <c r="D161" s="329">
        <f>Data!MZ17</f>
        <v>0</v>
      </c>
      <c r="E161" s="329">
        <f>Data!NT17</f>
        <v>0</v>
      </c>
      <c r="F161" s="329">
        <f>Data!ON17</f>
        <v>0</v>
      </c>
      <c r="G161" s="329">
        <f>Data!PH17</f>
        <v>0</v>
      </c>
      <c r="H161" s="343">
        <f>Data!QB17</f>
        <v>135366.56</v>
      </c>
      <c r="I161" s="344">
        <f t="shared" si="6"/>
        <v>135366.56</v>
      </c>
    </row>
    <row r="162" spans="2:10">
      <c r="B162" s="128" t="str">
        <f>$B$51</f>
        <v>Nursing</v>
      </c>
      <c r="C162" s="329">
        <f>Data!MG17</f>
        <v>0</v>
      </c>
      <c r="D162" s="329">
        <f>Data!NA17</f>
        <v>0</v>
      </c>
      <c r="E162" s="329">
        <f>Data!NU17</f>
        <v>0</v>
      </c>
      <c r="F162" s="329">
        <f>Data!OO17</f>
        <v>0</v>
      </c>
      <c r="G162" s="329">
        <f>Data!PI17</f>
        <v>0</v>
      </c>
      <c r="H162" s="343">
        <f>Data!QC17</f>
        <v>0</v>
      </c>
      <c r="I162" s="344">
        <f t="shared" si="6"/>
        <v>0</v>
      </c>
    </row>
    <row r="163" spans="2:10" ht="14.4" thickBot="1">
      <c r="B163" s="131" t="str">
        <f>$B$52</f>
        <v>Totals</v>
      </c>
      <c r="C163" s="134">
        <f t="shared" ref="C163:H163" si="7">SUM(C143:C162)</f>
        <v>0</v>
      </c>
      <c r="D163" s="134">
        <f t="shared" si="7"/>
        <v>0</v>
      </c>
      <c r="E163" s="134">
        <f t="shared" si="7"/>
        <v>0</v>
      </c>
      <c r="F163" s="134">
        <f t="shared" si="7"/>
        <v>0</v>
      </c>
      <c r="G163" s="135">
        <f t="shared" si="7"/>
        <v>0</v>
      </c>
      <c r="H163" s="345">
        <f t="shared" si="7"/>
        <v>14165954.840000004</v>
      </c>
      <c r="I163" s="344">
        <f>SUM(I143:I162)</f>
        <v>14165954.840000004</v>
      </c>
    </row>
    <row r="164" spans="2:10" ht="14.4" thickTop="1">
      <c r="B164" s="144"/>
      <c r="C164" s="331"/>
      <c r="D164" s="331"/>
      <c r="E164" s="331"/>
      <c r="F164" s="331"/>
      <c r="G164" s="331"/>
      <c r="H164" s="346"/>
      <c r="I164" s="347"/>
    </row>
    <row r="165" spans="2:10">
      <c r="B165" s="387" t="s">
        <v>63</v>
      </c>
      <c r="C165" s="387"/>
      <c r="D165" s="387"/>
      <c r="E165" s="387"/>
      <c r="F165" s="387"/>
      <c r="G165" s="387"/>
      <c r="H165" s="348"/>
      <c r="I165" s="348"/>
    </row>
    <row r="166" spans="2:10" ht="43.5" customHeight="1" thickBot="1">
      <c r="B166" s="394" t="s">
        <v>40</v>
      </c>
      <c r="C166" s="394"/>
      <c r="D166" s="394"/>
      <c r="E166" s="394"/>
      <c r="F166" s="394"/>
      <c r="G166" s="394"/>
      <c r="H166" s="328"/>
    </row>
    <row r="167" spans="2:10" ht="14.4" thickBot="1">
      <c r="B167" s="124" t="s">
        <v>31</v>
      </c>
      <c r="C167" s="125" t="s">
        <v>25</v>
      </c>
      <c r="D167" s="125" t="s">
        <v>26</v>
      </c>
      <c r="E167" s="125" t="s">
        <v>27</v>
      </c>
      <c r="F167" s="125" t="s">
        <v>28</v>
      </c>
      <c r="G167" s="125" t="s">
        <v>29</v>
      </c>
      <c r="H167" s="126" t="s">
        <v>1</v>
      </c>
    </row>
    <row r="168" spans="2:10">
      <c r="B168" s="128" t="str">
        <f>$B$32</f>
        <v>Liberal Arts</v>
      </c>
      <c r="C168" s="323">
        <f t="shared" ref="C168:G183" si="8">C143+$H$140*IF($H116=0,0,$H143*C116/$H116)+IF($H32=0,0,$H$141*$H143*C32/$H32)</f>
        <v>2893444.5019499972</v>
      </c>
      <c r="D168" s="323">
        <f t="shared" si="8"/>
        <v>2171734.0463259695</v>
      </c>
      <c r="E168" s="323">
        <f t="shared" si="8"/>
        <v>224852.68172403387</v>
      </c>
      <c r="F168" s="323">
        <f t="shared" si="8"/>
        <v>0</v>
      </c>
      <c r="G168" s="323">
        <f t="shared" si="8"/>
        <v>0</v>
      </c>
      <c r="H168" s="134">
        <f t="shared" ref="H168:H188" si="9">SUM(C168:G168)</f>
        <v>5290031.2300000004</v>
      </c>
      <c r="I168" s="349"/>
      <c r="J168" s="290"/>
    </row>
    <row r="169" spans="2:10">
      <c r="B169" s="128" t="str">
        <f>$B$33</f>
        <v>Science</v>
      </c>
      <c r="C169" s="142">
        <f t="shared" si="8"/>
        <v>872105.83082712721</v>
      </c>
      <c r="D169" s="142">
        <f t="shared" si="8"/>
        <v>604852.8801158818</v>
      </c>
      <c r="E169" s="142">
        <f t="shared" si="8"/>
        <v>199962.44905699068</v>
      </c>
      <c r="F169" s="142">
        <f t="shared" si="8"/>
        <v>0</v>
      </c>
      <c r="G169" s="142">
        <f t="shared" si="8"/>
        <v>0</v>
      </c>
      <c r="H169" s="137">
        <f t="shared" si="9"/>
        <v>1676921.1599999997</v>
      </c>
      <c r="I169" s="349"/>
      <c r="J169" s="290"/>
    </row>
    <row r="170" spans="2:10">
      <c r="B170" s="128" t="str">
        <f>$B$34</f>
        <v>Fine Arts</v>
      </c>
      <c r="C170" s="142">
        <f t="shared" si="8"/>
        <v>162159.78</v>
      </c>
      <c r="D170" s="142">
        <f t="shared" si="8"/>
        <v>0</v>
      </c>
      <c r="E170" s="142">
        <f t="shared" si="8"/>
        <v>0</v>
      </c>
      <c r="F170" s="142">
        <f t="shared" si="8"/>
        <v>0</v>
      </c>
      <c r="G170" s="142">
        <f t="shared" si="8"/>
        <v>0</v>
      </c>
      <c r="H170" s="137">
        <f t="shared" si="9"/>
        <v>162159.78</v>
      </c>
      <c r="I170" s="349"/>
      <c r="J170" s="290"/>
    </row>
    <row r="171" spans="2:10">
      <c r="B171" s="128" t="str">
        <f>$B$35</f>
        <v>Teacher Education</v>
      </c>
      <c r="C171" s="142">
        <f t="shared" si="8"/>
        <v>121921.75730625</v>
      </c>
      <c r="D171" s="142">
        <f t="shared" si="8"/>
        <v>1415757.0468860255</v>
      </c>
      <c r="E171" s="142">
        <f t="shared" si="8"/>
        <v>938834.78580772399</v>
      </c>
      <c r="F171" s="142">
        <f t="shared" si="8"/>
        <v>0</v>
      </c>
      <c r="G171" s="142">
        <f t="shared" si="8"/>
        <v>0</v>
      </c>
      <c r="H171" s="137">
        <f t="shared" si="9"/>
        <v>2476513.5899999994</v>
      </c>
      <c r="I171" s="349"/>
      <c r="J171" s="290"/>
    </row>
    <row r="172" spans="2:10">
      <c r="B172" s="128" t="str">
        <f>$B$36</f>
        <v>Agriculture</v>
      </c>
      <c r="C172" s="142">
        <f t="shared" si="8"/>
        <v>0</v>
      </c>
      <c r="D172" s="142">
        <f t="shared" si="8"/>
        <v>0</v>
      </c>
      <c r="E172" s="142">
        <f t="shared" si="8"/>
        <v>0</v>
      </c>
      <c r="F172" s="142">
        <f t="shared" si="8"/>
        <v>0</v>
      </c>
      <c r="G172" s="142">
        <f t="shared" si="8"/>
        <v>0</v>
      </c>
      <c r="H172" s="137">
        <f t="shared" si="9"/>
        <v>0</v>
      </c>
      <c r="I172" s="349"/>
      <c r="J172" s="290"/>
    </row>
    <row r="173" spans="2:10">
      <c r="B173" s="128" t="str">
        <f>$B$37</f>
        <v>Engineering</v>
      </c>
      <c r="C173" s="142">
        <f t="shared" si="8"/>
        <v>351474.16633033694</v>
      </c>
      <c r="D173" s="142">
        <f t="shared" si="8"/>
        <v>333223.90709360485</v>
      </c>
      <c r="E173" s="142">
        <f t="shared" si="8"/>
        <v>146031.80657605815</v>
      </c>
      <c r="F173" s="142">
        <f t="shared" si="8"/>
        <v>0</v>
      </c>
      <c r="G173" s="142">
        <f t="shared" si="8"/>
        <v>0</v>
      </c>
      <c r="H173" s="137">
        <f t="shared" si="9"/>
        <v>830729.88</v>
      </c>
      <c r="I173" s="349"/>
      <c r="J173" s="290"/>
    </row>
    <row r="174" spans="2:10">
      <c r="B174" s="128" t="str">
        <f>$B$38</f>
        <v>Home Economics</v>
      </c>
      <c r="C174" s="142">
        <f t="shared" si="8"/>
        <v>15702.518781425615</v>
      </c>
      <c r="D174" s="142">
        <f t="shared" si="8"/>
        <v>2485.2907423839101</v>
      </c>
      <c r="E174" s="142">
        <f t="shared" si="8"/>
        <v>20006.590476190475</v>
      </c>
      <c r="F174" s="142">
        <f t="shared" si="8"/>
        <v>0</v>
      </c>
      <c r="G174" s="142">
        <f t="shared" si="8"/>
        <v>0</v>
      </c>
      <c r="H174" s="137">
        <f t="shared" si="9"/>
        <v>38194.400000000001</v>
      </c>
      <c r="I174" s="349"/>
      <c r="J174" s="290"/>
    </row>
    <row r="175" spans="2:10">
      <c r="B175" s="128" t="str">
        <f>$B$39</f>
        <v>Law</v>
      </c>
      <c r="C175" s="142">
        <f t="shared" si="8"/>
        <v>0</v>
      </c>
      <c r="D175" s="142">
        <f t="shared" si="8"/>
        <v>0</v>
      </c>
      <c r="E175" s="142">
        <f t="shared" si="8"/>
        <v>0</v>
      </c>
      <c r="F175" s="142">
        <f t="shared" si="8"/>
        <v>0</v>
      </c>
      <c r="G175" s="142">
        <f t="shared" si="8"/>
        <v>0</v>
      </c>
      <c r="H175" s="137">
        <f t="shared" si="9"/>
        <v>0</v>
      </c>
      <c r="I175" s="349"/>
      <c r="J175" s="290"/>
    </row>
    <row r="176" spans="2:10">
      <c r="B176" s="128" t="str">
        <f>$B$40</f>
        <v>Social Service</v>
      </c>
      <c r="C176" s="142">
        <f t="shared" si="8"/>
        <v>0</v>
      </c>
      <c r="D176" s="142">
        <f t="shared" si="8"/>
        <v>0</v>
      </c>
      <c r="E176" s="142">
        <f t="shared" si="8"/>
        <v>0</v>
      </c>
      <c r="F176" s="142">
        <f t="shared" si="8"/>
        <v>0</v>
      </c>
      <c r="G176" s="142">
        <f t="shared" si="8"/>
        <v>0</v>
      </c>
      <c r="H176" s="137">
        <f t="shared" si="9"/>
        <v>0</v>
      </c>
      <c r="I176" s="349"/>
      <c r="J176" s="290"/>
    </row>
    <row r="177" spans="2:10">
      <c r="B177" s="128" t="str">
        <f>$B$41</f>
        <v>Library Science</v>
      </c>
      <c r="C177" s="142">
        <f t="shared" si="8"/>
        <v>0</v>
      </c>
      <c r="D177" s="142">
        <f t="shared" si="8"/>
        <v>0</v>
      </c>
      <c r="E177" s="142">
        <f t="shared" si="8"/>
        <v>0</v>
      </c>
      <c r="F177" s="142">
        <f t="shared" si="8"/>
        <v>0</v>
      </c>
      <c r="G177" s="142">
        <f t="shared" si="8"/>
        <v>0</v>
      </c>
      <c r="H177" s="137">
        <f t="shared" si="9"/>
        <v>0</v>
      </c>
      <c r="I177" s="349"/>
      <c r="J177" s="290"/>
    </row>
    <row r="178" spans="2:10">
      <c r="B178" s="128" t="str">
        <f>$B$42</f>
        <v>Veterinary Science</v>
      </c>
      <c r="C178" s="142">
        <f t="shared" si="8"/>
        <v>0</v>
      </c>
      <c r="D178" s="142">
        <f t="shared" si="8"/>
        <v>0</v>
      </c>
      <c r="E178" s="142">
        <f t="shared" si="8"/>
        <v>0</v>
      </c>
      <c r="F178" s="142">
        <f t="shared" si="8"/>
        <v>0</v>
      </c>
      <c r="G178" s="142">
        <f t="shared" si="8"/>
        <v>0</v>
      </c>
      <c r="H178" s="137">
        <f t="shared" si="9"/>
        <v>0</v>
      </c>
      <c r="I178" s="349"/>
      <c r="J178" s="290"/>
    </row>
    <row r="179" spans="2:10">
      <c r="B179" s="128" t="str">
        <f>$B$43</f>
        <v>Vocational Training</v>
      </c>
      <c r="C179" s="142">
        <f t="shared" si="8"/>
        <v>0</v>
      </c>
      <c r="D179" s="142">
        <f t="shared" si="8"/>
        <v>0</v>
      </c>
      <c r="E179" s="142">
        <f t="shared" si="8"/>
        <v>0</v>
      </c>
      <c r="F179" s="142">
        <f t="shared" si="8"/>
        <v>0</v>
      </c>
      <c r="G179" s="142">
        <f t="shared" si="8"/>
        <v>0</v>
      </c>
      <c r="H179" s="137">
        <f t="shared" si="9"/>
        <v>0</v>
      </c>
      <c r="I179" s="349"/>
      <c r="J179" s="290"/>
    </row>
    <row r="180" spans="2:10">
      <c r="B180" s="128" t="str">
        <f>$B$44</f>
        <v>Physical Training</v>
      </c>
      <c r="C180" s="142">
        <f t="shared" si="8"/>
        <v>0</v>
      </c>
      <c r="D180" s="142">
        <f t="shared" si="8"/>
        <v>0</v>
      </c>
      <c r="E180" s="142">
        <f t="shared" si="8"/>
        <v>0</v>
      </c>
      <c r="F180" s="142">
        <f t="shared" si="8"/>
        <v>0</v>
      </c>
      <c r="G180" s="142">
        <f t="shared" si="8"/>
        <v>0</v>
      </c>
      <c r="H180" s="137">
        <f t="shared" si="9"/>
        <v>0</v>
      </c>
      <c r="I180" s="349"/>
      <c r="J180" s="290"/>
    </row>
    <row r="181" spans="2:10">
      <c r="B181" s="128" t="str">
        <f>$B$45</f>
        <v>Health Services</v>
      </c>
      <c r="C181" s="142">
        <f t="shared" si="8"/>
        <v>53058.593761171971</v>
      </c>
      <c r="D181" s="142">
        <f t="shared" si="8"/>
        <v>21681.295451642109</v>
      </c>
      <c r="E181" s="142">
        <f t="shared" si="8"/>
        <v>14188.780787185919</v>
      </c>
      <c r="F181" s="142">
        <f t="shared" si="8"/>
        <v>0</v>
      </c>
      <c r="G181" s="142">
        <f t="shared" si="8"/>
        <v>0</v>
      </c>
      <c r="H181" s="137">
        <f t="shared" si="9"/>
        <v>88928.669999999984</v>
      </c>
      <c r="I181" s="349"/>
      <c r="J181" s="290"/>
    </row>
    <row r="182" spans="2:10">
      <c r="B182" s="128" t="str">
        <f>$B$46</f>
        <v>Pharmacy</v>
      </c>
      <c r="C182" s="142">
        <f t="shared" si="8"/>
        <v>0</v>
      </c>
      <c r="D182" s="142">
        <f t="shared" si="8"/>
        <v>0</v>
      </c>
      <c r="E182" s="142">
        <f t="shared" si="8"/>
        <v>0</v>
      </c>
      <c r="F182" s="142">
        <f t="shared" si="8"/>
        <v>0</v>
      </c>
      <c r="G182" s="142">
        <f t="shared" si="8"/>
        <v>0</v>
      </c>
      <c r="H182" s="137">
        <f t="shared" si="9"/>
        <v>0</v>
      </c>
      <c r="I182" s="349"/>
      <c r="J182" s="290"/>
    </row>
    <row r="183" spans="2:10">
      <c r="B183" s="128" t="str">
        <f>$B$47</f>
        <v>Business Administration</v>
      </c>
      <c r="C183" s="142">
        <f t="shared" si="8"/>
        <v>308072.93940118188</v>
      </c>
      <c r="D183" s="142">
        <f t="shared" si="8"/>
        <v>2171309.8808762385</v>
      </c>
      <c r="E183" s="142">
        <f t="shared" si="8"/>
        <v>690525.74972257973</v>
      </c>
      <c r="F183" s="142">
        <f t="shared" si="8"/>
        <v>0</v>
      </c>
      <c r="G183" s="142">
        <f t="shared" si="8"/>
        <v>0</v>
      </c>
      <c r="H183" s="137">
        <f t="shared" si="9"/>
        <v>3169908.5700000003</v>
      </c>
      <c r="I183" s="349"/>
      <c r="J183" s="290"/>
    </row>
    <row r="184" spans="2:10">
      <c r="B184" s="128" t="str">
        <f>$B$48</f>
        <v>Optometry</v>
      </c>
      <c r="C184" s="142">
        <f t="shared" ref="C184:G187" si="10">C159+$H$140*IF($H132=0,0,$H159*C132/$H132)+IF($H48=0,0,$H$141*$H159*C48/$H48)</f>
        <v>0</v>
      </c>
      <c r="D184" s="142">
        <f t="shared" si="10"/>
        <v>0</v>
      </c>
      <c r="E184" s="142">
        <f t="shared" si="10"/>
        <v>0</v>
      </c>
      <c r="F184" s="142">
        <f t="shared" si="10"/>
        <v>0</v>
      </c>
      <c r="G184" s="142">
        <f t="shared" si="10"/>
        <v>0</v>
      </c>
      <c r="H184" s="137">
        <f t="shared" si="9"/>
        <v>0</v>
      </c>
      <c r="I184" s="349"/>
      <c r="J184" s="290"/>
    </row>
    <row r="185" spans="2:10">
      <c r="B185" s="128" t="str">
        <f>$B$49</f>
        <v>Teacher Ed-Practice Teaching</v>
      </c>
      <c r="C185" s="142">
        <f t="shared" si="10"/>
        <v>0</v>
      </c>
      <c r="D185" s="142">
        <f t="shared" si="10"/>
        <v>297201</v>
      </c>
      <c r="E185" s="142">
        <f t="shared" si="10"/>
        <v>0</v>
      </c>
      <c r="F185" s="142">
        <f t="shared" si="10"/>
        <v>0</v>
      </c>
      <c r="G185" s="142">
        <f t="shared" si="10"/>
        <v>0</v>
      </c>
      <c r="H185" s="137">
        <f t="shared" si="9"/>
        <v>297201</v>
      </c>
      <c r="I185" s="349"/>
      <c r="J185" s="290"/>
    </row>
    <row r="186" spans="2:10">
      <c r="B186" s="128" t="str">
        <f>$B$50</f>
        <v>Technology</v>
      </c>
      <c r="C186" s="142">
        <f t="shared" si="10"/>
        <v>3400.7402453120872</v>
      </c>
      <c r="D186" s="142">
        <f t="shared" si="10"/>
        <v>120833.26205748465</v>
      </c>
      <c r="E186" s="142">
        <f t="shared" si="10"/>
        <v>11132.557697203243</v>
      </c>
      <c r="F186" s="142">
        <f t="shared" si="10"/>
        <v>0</v>
      </c>
      <c r="G186" s="142">
        <f t="shared" si="10"/>
        <v>0</v>
      </c>
      <c r="H186" s="137">
        <f t="shared" si="9"/>
        <v>135366.56</v>
      </c>
      <c r="I186" s="349"/>
      <c r="J186" s="290"/>
    </row>
    <row r="187" spans="2:10">
      <c r="B187" s="128" t="str">
        <f>$B$51</f>
        <v>Nursing</v>
      </c>
      <c r="C187" s="142">
        <f t="shared" si="10"/>
        <v>0</v>
      </c>
      <c r="D187" s="142">
        <f t="shared" si="10"/>
        <v>0</v>
      </c>
      <c r="E187" s="142">
        <f t="shared" si="10"/>
        <v>0</v>
      </c>
      <c r="F187" s="142">
        <f t="shared" si="10"/>
        <v>0</v>
      </c>
      <c r="G187" s="142">
        <f t="shared" si="10"/>
        <v>0</v>
      </c>
      <c r="H187" s="137">
        <f t="shared" si="9"/>
        <v>0</v>
      </c>
      <c r="I187" s="349"/>
      <c r="J187" s="290"/>
    </row>
    <row r="188" spans="2:10">
      <c r="B188" s="131" t="str">
        <f>$B$52</f>
        <v>Totals</v>
      </c>
      <c r="C188" s="134">
        <f>SUM(C168:C187)</f>
        <v>4781340.828602802</v>
      </c>
      <c r="D188" s="134">
        <f>SUM(D168:D187)</f>
        <v>7139078.6095492309</v>
      </c>
      <c r="E188" s="134">
        <f>SUM(E168:E187)</f>
        <v>2245535.401847966</v>
      </c>
      <c r="F188" s="134">
        <f>SUM(F168:F187)</f>
        <v>0</v>
      </c>
      <c r="G188" s="134">
        <f>SUM(G168:G187)</f>
        <v>0</v>
      </c>
      <c r="H188" s="134">
        <f t="shared" si="9"/>
        <v>14165954.84</v>
      </c>
      <c r="I188" s="349"/>
      <c r="J188" s="290"/>
    </row>
    <row r="189" spans="2:10">
      <c r="B189" s="330"/>
      <c r="C189" s="331"/>
      <c r="D189" s="331"/>
      <c r="E189" s="331"/>
      <c r="F189" s="331"/>
      <c r="G189" s="331"/>
      <c r="H189" s="346"/>
    </row>
    <row r="190" spans="2:10">
      <c r="B190" s="392" t="s">
        <v>34</v>
      </c>
      <c r="C190" s="392"/>
      <c r="D190" s="392"/>
      <c r="E190" s="392"/>
      <c r="F190" s="392"/>
      <c r="G190" s="392"/>
      <c r="H190" s="122">
        <f>H15</f>
        <v>6969897</v>
      </c>
    </row>
    <row r="191" spans="2:10" ht="43.5" customHeight="1" thickBot="1">
      <c r="B191" s="382" t="s">
        <v>229</v>
      </c>
      <c r="C191" s="382"/>
      <c r="D191" s="382"/>
      <c r="E191" s="382"/>
      <c r="F191" s="382"/>
      <c r="G191" s="382"/>
      <c r="H191" s="382"/>
    </row>
    <row r="192" spans="2:10" ht="14.4" thickBot="1">
      <c r="B192" s="124" t="s">
        <v>31</v>
      </c>
      <c r="C192" s="125" t="s">
        <v>25</v>
      </c>
      <c r="D192" s="125" t="s">
        <v>26</v>
      </c>
      <c r="E192" s="125" t="s">
        <v>27</v>
      </c>
      <c r="F192" s="125" t="s">
        <v>28</v>
      </c>
      <c r="G192" s="125" t="s">
        <v>29</v>
      </c>
      <c r="H192" s="126" t="s">
        <v>1</v>
      </c>
    </row>
    <row r="193" spans="2:8">
      <c r="B193" s="128" t="str">
        <f>$B$32</f>
        <v>Liberal Arts</v>
      </c>
      <c r="C193" s="136">
        <f t="shared" ref="C193:G208" si="11">$H$190*IF($H$136=0,0,C116/$H$136)</f>
        <v>1423625.1900994417</v>
      </c>
      <c r="D193" s="136">
        <f t="shared" si="11"/>
        <v>1068531.0509541847</v>
      </c>
      <c r="E193" s="136">
        <f t="shared" si="11"/>
        <v>110631.44343982266</v>
      </c>
      <c r="F193" s="136">
        <f t="shared" si="11"/>
        <v>0</v>
      </c>
      <c r="G193" s="136">
        <f t="shared" si="11"/>
        <v>0</v>
      </c>
      <c r="H193" s="136">
        <f>SUM(C193:G193)</f>
        <v>2602787.6844934491</v>
      </c>
    </row>
    <row r="194" spans="2:8">
      <c r="B194" s="128" t="str">
        <f>$B$33</f>
        <v>Science</v>
      </c>
      <c r="C194" s="139">
        <f t="shared" si="11"/>
        <v>429091.28762080317</v>
      </c>
      <c r="D194" s="139">
        <f t="shared" si="11"/>
        <v>297598.17212083476</v>
      </c>
      <c r="E194" s="139">
        <f t="shared" si="11"/>
        <v>98385.01441997751</v>
      </c>
      <c r="F194" s="139">
        <f t="shared" si="11"/>
        <v>0</v>
      </c>
      <c r="G194" s="139">
        <f t="shared" si="11"/>
        <v>0</v>
      </c>
      <c r="H194" s="139">
        <f t="shared" ref="H194:H213" si="12">SUM(C194:G194)</f>
        <v>825074.47416161548</v>
      </c>
    </row>
    <row r="195" spans="2:8">
      <c r="B195" s="128" t="str">
        <f>$B$34</f>
        <v>Fine Arts</v>
      </c>
      <c r="C195" s="139">
        <f t="shared" si="11"/>
        <v>79785.442544883103</v>
      </c>
      <c r="D195" s="139">
        <f t="shared" si="11"/>
        <v>0</v>
      </c>
      <c r="E195" s="139">
        <f t="shared" si="11"/>
        <v>0</v>
      </c>
      <c r="F195" s="139">
        <f t="shared" si="11"/>
        <v>0</v>
      </c>
      <c r="G195" s="139">
        <f t="shared" si="11"/>
        <v>0</v>
      </c>
      <c r="H195" s="139">
        <f t="shared" si="12"/>
        <v>79785.442544883103</v>
      </c>
    </row>
    <row r="196" spans="2:8">
      <c r="B196" s="128" t="str">
        <f>$B$35</f>
        <v>Teacher Education</v>
      </c>
      <c r="C196" s="139">
        <f t="shared" si="11"/>
        <v>59987.632242936423</v>
      </c>
      <c r="D196" s="139">
        <f t="shared" si="11"/>
        <v>696577.17334747582</v>
      </c>
      <c r="E196" s="139">
        <f t="shared" si="11"/>
        <v>461923.09815913968</v>
      </c>
      <c r="F196" s="139">
        <f t="shared" si="11"/>
        <v>0</v>
      </c>
      <c r="G196" s="139">
        <f t="shared" si="11"/>
        <v>0</v>
      </c>
      <c r="H196" s="139">
        <f t="shared" si="12"/>
        <v>1218487.9037495519</v>
      </c>
    </row>
    <row r="197" spans="2:8">
      <c r="B197" s="128" t="str">
        <f>$B$36</f>
        <v>Agriculture</v>
      </c>
      <c r="C197" s="139">
        <f t="shared" si="11"/>
        <v>0</v>
      </c>
      <c r="D197" s="139">
        <f t="shared" si="11"/>
        <v>0</v>
      </c>
      <c r="E197" s="139">
        <f t="shared" si="11"/>
        <v>0</v>
      </c>
      <c r="F197" s="139">
        <f t="shared" si="11"/>
        <v>0</v>
      </c>
      <c r="G197" s="139">
        <f t="shared" si="11"/>
        <v>0</v>
      </c>
      <c r="H197" s="139">
        <f t="shared" si="12"/>
        <v>0</v>
      </c>
    </row>
    <row r="198" spans="2:8">
      <c r="B198" s="128" t="str">
        <f>$B$37</f>
        <v>Engineering</v>
      </c>
      <c r="C198" s="139">
        <f t="shared" si="11"/>
        <v>172931.42439430728</v>
      </c>
      <c r="D198" s="139">
        <f t="shared" si="11"/>
        <v>163951.97831346162</v>
      </c>
      <c r="E198" s="139">
        <f t="shared" si="11"/>
        <v>71850.197645356777</v>
      </c>
      <c r="F198" s="139">
        <f t="shared" si="11"/>
        <v>0</v>
      </c>
      <c r="G198" s="139">
        <f t="shared" si="11"/>
        <v>0</v>
      </c>
      <c r="H198" s="139">
        <f t="shared" si="12"/>
        <v>408733.60035312566</v>
      </c>
    </row>
    <row r="199" spans="2:8">
      <c r="B199" s="128" t="str">
        <f>$B$38</f>
        <v>Home Economics</v>
      </c>
      <c r="C199" s="139">
        <f t="shared" si="11"/>
        <v>7725.9141663275414</v>
      </c>
      <c r="D199" s="139">
        <f t="shared" si="11"/>
        <v>1222.8065586993232</v>
      </c>
      <c r="E199" s="139">
        <f t="shared" si="11"/>
        <v>9843.5927975295508</v>
      </c>
      <c r="F199" s="139">
        <f t="shared" si="11"/>
        <v>0</v>
      </c>
      <c r="G199" s="139">
        <f t="shared" si="11"/>
        <v>0</v>
      </c>
      <c r="H199" s="139">
        <f t="shared" si="12"/>
        <v>18792.313522556415</v>
      </c>
    </row>
    <row r="200" spans="2:8">
      <c r="B200" s="128" t="str">
        <f>$B$39</f>
        <v>Law</v>
      </c>
      <c r="C200" s="139">
        <f t="shared" si="11"/>
        <v>0</v>
      </c>
      <c r="D200" s="139">
        <f t="shared" si="11"/>
        <v>0</v>
      </c>
      <c r="E200" s="139">
        <f t="shared" si="11"/>
        <v>0</v>
      </c>
      <c r="F200" s="139">
        <f t="shared" si="11"/>
        <v>0</v>
      </c>
      <c r="G200" s="139">
        <f t="shared" si="11"/>
        <v>0</v>
      </c>
      <c r="H200" s="139">
        <f t="shared" si="12"/>
        <v>0</v>
      </c>
    </row>
    <row r="201" spans="2:8">
      <c r="B201" s="128" t="str">
        <f>$B$40</f>
        <v>Social Service</v>
      </c>
      <c r="C201" s="139">
        <f t="shared" si="11"/>
        <v>0</v>
      </c>
      <c r="D201" s="139">
        <f t="shared" si="11"/>
        <v>0</v>
      </c>
      <c r="E201" s="139">
        <f t="shared" si="11"/>
        <v>0</v>
      </c>
      <c r="F201" s="139">
        <f t="shared" si="11"/>
        <v>0</v>
      </c>
      <c r="G201" s="139">
        <f t="shared" si="11"/>
        <v>0</v>
      </c>
      <c r="H201" s="139">
        <f t="shared" si="12"/>
        <v>0</v>
      </c>
    </row>
    <row r="202" spans="2:8">
      <c r="B202" s="128" t="str">
        <f>$B$41</f>
        <v>Library Science</v>
      </c>
      <c r="C202" s="139">
        <f t="shared" si="11"/>
        <v>0</v>
      </c>
      <c r="D202" s="139">
        <f t="shared" si="11"/>
        <v>0</v>
      </c>
      <c r="E202" s="139">
        <f t="shared" si="11"/>
        <v>0</v>
      </c>
      <c r="F202" s="139">
        <f t="shared" si="11"/>
        <v>0</v>
      </c>
      <c r="G202" s="139">
        <f t="shared" si="11"/>
        <v>0</v>
      </c>
      <c r="H202" s="139">
        <f t="shared" si="12"/>
        <v>0</v>
      </c>
    </row>
    <row r="203" spans="2:8">
      <c r="B203" s="128" t="str">
        <f>$B$42</f>
        <v>Veterinary Science</v>
      </c>
      <c r="C203" s="139">
        <f t="shared" si="11"/>
        <v>0</v>
      </c>
      <c r="D203" s="139">
        <f t="shared" si="11"/>
        <v>0</v>
      </c>
      <c r="E203" s="139">
        <f t="shared" si="11"/>
        <v>0</v>
      </c>
      <c r="F203" s="139">
        <f t="shared" si="11"/>
        <v>0</v>
      </c>
      <c r="G203" s="139">
        <f t="shared" si="11"/>
        <v>0</v>
      </c>
      <c r="H203" s="139">
        <f t="shared" si="12"/>
        <v>0</v>
      </c>
    </row>
    <row r="204" spans="2:8">
      <c r="B204" s="128" t="str">
        <f>$B$43</f>
        <v>Vocational Training</v>
      </c>
      <c r="C204" s="139">
        <f t="shared" si="11"/>
        <v>0</v>
      </c>
      <c r="D204" s="139">
        <f t="shared" si="11"/>
        <v>0</v>
      </c>
      <c r="E204" s="139">
        <f t="shared" si="11"/>
        <v>0</v>
      </c>
      <c r="F204" s="139">
        <f t="shared" si="11"/>
        <v>0</v>
      </c>
      <c r="G204" s="139">
        <f t="shared" si="11"/>
        <v>0</v>
      </c>
      <c r="H204" s="139">
        <f t="shared" si="12"/>
        <v>0</v>
      </c>
    </row>
    <row r="205" spans="2:8">
      <c r="B205" s="128" t="str">
        <f>$B$44</f>
        <v>Physical Training</v>
      </c>
      <c r="C205" s="139">
        <f t="shared" si="11"/>
        <v>0</v>
      </c>
      <c r="D205" s="139">
        <f t="shared" si="11"/>
        <v>0</v>
      </c>
      <c r="E205" s="139">
        <f t="shared" si="11"/>
        <v>0</v>
      </c>
      <c r="F205" s="139">
        <f t="shared" si="11"/>
        <v>0</v>
      </c>
      <c r="G205" s="139">
        <f t="shared" si="11"/>
        <v>0</v>
      </c>
      <c r="H205" s="139">
        <f t="shared" si="12"/>
        <v>0</v>
      </c>
    </row>
    <row r="206" spans="2:8">
      <c r="B206" s="128" t="str">
        <f>$B$45</f>
        <v>Health Services</v>
      </c>
      <c r="C206" s="139">
        <f t="shared" si="11"/>
        <v>26105.754843587896</v>
      </c>
      <c r="D206" s="139">
        <f t="shared" si="11"/>
        <v>10667.576044319652</v>
      </c>
      <c r="E206" s="139">
        <f t="shared" si="11"/>
        <v>6981.1279663191744</v>
      </c>
      <c r="F206" s="139">
        <f t="shared" si="11"/>
        <v>0</v>
      </c>
      <c r="G206" s="139">
        <f t="shared" si="11"/>
        <v>0</v>
      </c>
      <c r="H206" s="139">
        <f t="shared" si="12"/>
        <v>43754.458854226723</v>
      </c>
    </row>
    <row r="207" spans="2:8">
      <c r="B207" s="128" t="str">
        <f>$B$46</f>
        <v>Pharmacy</v>
      </c>
      <c r="C207" s="139">
        <f t="shared" si="11"/>
        <v>0</v>
      </c>
      <c r="D207" s="139">
        <f t="shared" si="11"/>
        <v>0</v>
      </c>
      <c r="E207" s="139">
        <f t="shared" si="11"/>
        <v>0</v>
      </c>
      <c r="F207" s="139">
        <f t="shared" si="11"/>
        <v>0</v>
      </c>
      <c r="G207" s="139">
        <f t="shared" si="11"/>
        <v>0</v>
      </c>
      <c r="H207" s="139">
        <f t="shared" si="12"/>
        <v>0</v>
      </c>
    </row>
    <row r="208" spans="2:8">
      <c r="B208" s="128" t="str">
        <f>$B$47</f>
        <v>Business Administration</v>
      </c>
      <c r="C208" s="139">
        <f t="shared" si="11"/>
        <v>151577.26244633156</v>
      </c>
      <c r="D208" s="139">
        <f t="shared" si="11"/>
        <v>1068322.3534842795</v>
      </c>
      <c r="E208" s="139">
        <f t="shared" si="11"/>
        <v>339750.71940787201</v>
      </c>
      <c r="F208" s="139">
        <f t="shared" si="11"/>
        <v>0</v>
      </c>
      <c r="G208" s="139">
        <f t="shared" si="11"/>
        <v>0</v>
      </c>
      <c r="H208" s="139">
        <f t="shared" si="12"/>
        <v>1559650.3353384831</v>
      </c>
    </row>
    <row r="209" spans="2:8">
      <c r="B209" s="128" t="str">
        <f>$B$48</f>
        <v>Optometry</v>
      </c>
      <c r="C209" s="139">
        <f t="shared" ref="C209:G212" si="13">$H$190*IF($H$136=0,0,C132/$H$136)</f>
        <v>0</v>
      </c>
      <c r="D209" s="139">
        <f t="shared" si="13"/>
        <v>0</v>
      </c>
      <c r="E209" s="139">
        <f t="shared" si="13"/>
        <v>0</v>
      </c>
      <c r="F209" s="139">
        <f t="shared" si="13"/>
        <v>0</v>
      </c>
      <c r="G209" s="139">
        <f t="shared" si="13"/>
        <v>0</v>
      </c>
      <c r="H209" s="139">
        <f t="shared" si="12"/>
        <v>0</v>
      </c>
    </row>
    <row r="210" spans="2:8">
      <c r="B210" s="128" t="str">
        <f>$B$49</f>
        <v>Teacher Ed-Practice Teaching</v>
      </c>
      <c r="C210" s="139">
        <f t="shared" si="13"/>
        <v>0</v>
      </c>
      <c r="D210" s="139">
        <f t="shared" si="13"/>
        <v>146228.07883067866</v>
      </c>
      <c r="E210" s="139">
        <f t="shared" si="13"/>
        <v>0</v>
      </c>
      <c r="F210" s="139">
        <f t="shared" si="13"/>
        <v>0</v>
      </c>
      <c r="G210" s="139">
        <f t="shared" si="13"/>
        <v>0</v>
      </c>
      <c r="H210" s="139">
        <f t="shared" si="12"/>
        <v>146228.07883067866</v>
      </c>
    </row>
    <row r="211" spans="2:8">
      <c r="B211" s="128" t="str">
        <f>$B$50</f>
        <v>Technology</v>
      </c>
      <c r="C211" s="139">
        <f t="shared" si="13"/>
        <v>1673.2235055492661</v>
      </c>
      <c r="D211" s="139">
        <f t="shared" si="13"/>
        <v>59452.07212032254</v>
      </c>
      <c r="E211" s="139">
        <f t="shared" si="13"/>
        <v>5477.412525558665</v>
      </c>
      <c r="F211" s="139">
        <f t="shared" si="13"/>
        <v>0</v>
      </c>
      <c r="G211" s="139">
        <f t="shared" si="13"/>
        <v>0</v>
      </c>
      <c r="H211" s="139">
        <f t="shared" si="12"/>
        <v>66602.708151430474</v>
      </c>
    </row>
    <row r="212" spans="2:8">
      <c r="B212" s="128" t="str">
        <f>$B$51</f>
        <v>Nursing</v>
      </c>
      <c r="C212" s="139">
        <f t="shared" si="13"/>
        <v>0</v>
      </c>
      <c r="D212" s="139">
        <f t="shared" si="13"/>
        <v>0</v>
      </c>
      <c r="E212" s="139">
        <f t="shared" si="13"/>
        <v>0</v>
      </c>
      <c r="F212" s="139">
        <f t="shared" si="13"/>
        <v>0</v>
      </c>
      <c r="G212" s="139">
        <f t="shared" si="13"/>
        <v>0</v>
      </c>
      <c r="H212" s="139">
        <f t="shared" si="12"/>
        <v>0</v>
      </c>
    </row>
    <row r="213" spans="2:8">
      <c r="B213" s="131" t="str">
        <f>$B$52</f>
        <v>Totals</v>
      </c>
      <c r="C213" s="136">
        <f>SUM(C193:C212)</f>
        <v>2352503.1318641677</v>
      </c>
      <c r="D213" s="136">
        <f>SUM(D193:D212)</f>
        <v>3512551.2617742559</v>
      </c>
      <c r="E213" s="136">
        <f>SUM(E193:E212)</f>
        <v>1104842.6063615759</v>
      </c>
      <c r="F213" s="136">
        <f>SUM(F193:F212)</f>
        <v>0</v>
      </c>
      <c r="G213" s="136">
        <f>SUM(G193:G212)</f>
        <v>0</v>
      </c>
      <c r="H213" s="136">
        <f t="shared" si="12"/>
        <v>6969897</v>
      </c>
    </row>
    <row r="214" spans="2:8">
      <c r="B214" s="144"/>
      <c r="C214" s="145"/>
      <c r="D214" s="145"/>
      <c r="E214" s="145"/>
      <c r="F214" s="145"/>
      <c r="G214" s="145"/>
      <c r="H214" s="145"/>
    </row>
    <row r="215" spans="2:8">
      <c r="B215" s="392" t="s">
        <v>35</v>
      </c>
      <c r="C215" s="392"/>
      <c r="D215" s="392"/>
      <c r="E215" s="392"/>
      <c r="F215" s="392"/>
      <c r="G215" s="392"/>
      <c r="H215" s="122">
        <f>H17</f>
        <v>13531031</v>
      </c>
    </row>
    <row r="216" spans="2:8" ht="60.75" customHeight="1" thickBot="1">
      <c r="B216" s="382" t="s">
        <v>230</v>
      </c>
      <c r="C216" s="382"/>
      <c r="D216" s="382"/>
      <c r="E216" s="382"/>
      <c r="F216" s="382"/>
      <c r="G216" s="382"/>
      <c r="H216" s="382"/>
    </row>
    <row r="217" spans="2:8" ht="14.4" thickBot="1">
      <c r="B217" s="124" t="s">
        <v>31</v>
      </c>
      <c r="C217" s="125" t="s">
        <v>25</v>
      </c>
      <c r="D217" s="125" t="s">
        <v>26</v>
      </c>
      <c r="E217" s="125" t="s">
        <v>27</v>
      </c>
      <c r="F217" s="125" t="s">
        <v>28</v>
      </c>
      <c r="G217" s="125" t="s">
        <v>29</v>
      </c>
      <c r="H217" s="126" t="s">
        <v>1</v>
      </c>
    </row>
    <row r="218" spans="2:8">
      <c r="B218" s="128" t="str">
        <f>$B$32</f>
        <v>Liberal Arts</v>
      </c>
      <c r="C218" s="136">
        <f t="shared" ref="C218:G233" si="14">$H$215*IF($H$25=0,0,C$25/$H$25)*IF(C$52=0,0,C32/C$52)</f>
        <v>2448466.6396569335</v>
      </c>
      <c r="D218" s="136">
        <f t="shared" si="14"/>
        <v>2605680.4856147831</v>
      </c>
      <c r="E218" s="136">
        <f t="shared" si="14"/>
        <v>106061.87962717422</v>
      </c>
      <c r="F218" s="136">
        <f t="shared" si="14"/>
        <v>0</v>
      </c>
      <c r="G218" s="136">
        <f t="shared" si="14"/>
        <v>0</v>
      </c>
      <c r="H218" s="136">
        <f>SUM(C218:G218)</f>
        <v>5160209.0048988909</v>
      </c>
    </row>
    <row r="219" spans="2:8">
      <c r="B219" s="128" t="str">
        <f>$B$33</f>
        <v>Science</v>
      </c>
      <c r="C219" s="139">
        <f t="shared" si="14"/>
        <v>660342.72034829203</v>
      </c>
      <c r="D219" s="139">
        <f t="shared" si="14"/>
        <v>613479.56151937391</v>
      </c>
      <c r="E219" s="139">
        <f t="shared" si="14"/>
        <v>54390.707501114986</v>
      </c>
      <c r="F219" s="139">
        <f t="shared" si="14"/>
        <v>0</v>
      </c>
      <c r="G219" s="139">
        <f t="shared" si="14"/>
        <v>0</v>
      </c>
      <c r="H219" s="139">
        <f t="shared" ref="H219:H238" si="15">SUM(C219:G219)</f>
        <v>1328212.989368781</v>
      </c>
    </row>
    <row r="220" spans="2:8">
      <c r="B220" s="128" t="str">
        <f>$B$34</f>
        <v>Fine Arts</v>
      </c>
      <c r="C220" s="139">
        <f t="shared" si="14"/>
        <v>172295.60763351875</v>
      </c>
      <c r="D220" s="139">
        <f t="shared" si="14"/>
        <v>0</v>
      </c>
      <c r="E220" s="139">
        <f t="shared" si="14"/>
        <v>0</v>
      </c>
      <c r="F220" s="139">
        <f t="shared" si="14"/>
        <v>0</v>
      </c>
      <c r="G220" s="139">
        <f t="shared" si="14"/>
        <v>0</v>
      </c>
      <c r="H220" s="139">
        <f t="shared" si="15"/>
        <v>172295.60763351875</v>
      </c>
    </row>
    <row r="221" spans="2:8">
      <c r="B221" s="128" t="str">
        <f>$B$35</f>
        <v>Teacher Education</v>
      </c>
      <c r="C221" s="139">
        <f t="shared" si="14"/>
        <v>105642.45769770707</v>
      </c>
      <c r="D221" s="139">
        <f t="shared" si="14"/>
        <v>1928152.1145279778</v>
      </c>
      <c r="E221" s="139">
        <f t="shared" si="14"/>
        <v>471526.64100404107</v>
      </c>
      <c r="F221" s="139">
        <f t="shared" si="14"/>
        <v>0</v>
      </c>
      <c r="G221" s="139">
        <f t="shared" si="14"/>
        <v>0</v>
      </c>
      <c r="H221" s="139">
        <f t="shared" si="15"/>
        <v>2505321.2132297261</v>
      </c>
    </row>
    <row r="222" spans="2:8">
      <c r="B222" s="128" t="str">
        <f>$B$36</f>
        <v>Agriculture</v>
      </c>
      <c r="C222" s="139">
        <f t="shared" si="14"/>
        <v>0</v>
      </c>
      <c r="D222" s="139">
        <f t="shared" si="14"/>
        <v>0</v>
      </c>
      <c r="E222" s="139">
        <f t="shared" si="14"/>
        <v>0</v>
      </c>
      <c r="F222" s="139">
        <f t="shared" si="14"/>
        <v>0</v>
      </c>
      <c r="G222" s="139">
        <f t="shared" si="14"/>
        <v>0</v>
      </c>
      <c r="H222" s="139">
        <f t="shared" si="15"/>
        <v>0</v>
      </c>
    </row>
    <row r="223" spans="2:8">
      <c r="B223" s="128" t="str">
        <f>$B$37</f>
        <v>Engineering</v>
      </c>
      <c r="C223" s="139">
        <f t="shared" si="14"/>
        <v>203301.39047274034</v>
      </c>
      <c r="D223" s="139">
        <f t="shared" si="14"/>
        <v>357927.38358667039</v>
      </c>
      <c r="E223" s="139">
        <f t="shared" si="14"/>
        <v>39569.239707061155</v>
      </c>
      <c r="F223" s="139">
        <f t="shared" si="14"/>
        <v>0</v>
      </c>
      <c r="G223" s="139">
        <f t="shared" si="14"/>
        <v>0</v>
      </c>
      <c r="H223" s="139">
        <f t="shared" si="15"/>
        <v>600798.01376647188</v>
      </c>
    </row>
    <row r="224" spans="2:8">
      <c r="B224" s="128" t="str">
        <f>$B$38</f>
        <v>Home Economics</v>
      </c>
      <c r="C224" s="139">
        <f t="shared" si="14"/>
        <v>24878.891619495163</v>
      </c>
      <c r="D224" s="139">
        <f t="shared" si="14"/>
        <v>8488.3964486957393</v>
      </c>
      <c r="E224" s="139">
        <f t="shared" si="14"/>
        <v>24475.818375501742</v>
      </c>
      <c r="F224" s="139">
        <f t="shared" si="14"/>
        <v>0</v>
      </c>
      <c r="G224" s="139">
        <f t="shared" si="14"/>
        <v>0</v>
      </c>
      <c r="H224" s="139">
        <f t="shared" si="15"/>
        <v>57843.106443692639</v>
      </c>
    </row>
    <row r="225" spans="2:10">
      <c r="B225" s="128" t="str">
        <f>$B$39</f>
        <v>Law</v>
      </c>
      <c r="C225" s="139">
        <f t="shared" si="14"/>
        <v>0</v>
      </c>
      <c r="D225" s="139">
        <f t="shared" si="14"/>
        <v>0</v>
      </c>
      <c r="E225" s="139">
        <f t="shared" si="14"/>
        <v>0</v>
      </c>
      <c r="F225" s="139">
        <f t="shared" si="14"/>
        <v>0</v>
      </c>
      <c r="G225" s="139">
        <f t="shared" si="14"/>
        <v>0</v>
      </c>
      <c r="H225" s="139">
        <f t="shared" si="15"/>
        <v>0</v>
      </c>
    </row>
    <row r="226" spans="2:10">
      <c r="B226" s="128" t="str">
        <f>$B$40</f>
        <v>Social Service</v>
      </c>
      <c r="C226" s="139">
        <f t="shared" si="14"/>
        <v>0</v>
      </c>
      <c r="D226" s="139">
        <f t="shared" si="14"/>
        <v>0</v>
      </c>
      <c r="E226" s="139">
        <f t="shared" si="14"/>
        <v>0</v>
      </c>
      <c r="F226" s="139">
        <f t="shared" si="14"/>
        <v>0</v>
      </c>
      <c r="G226" s="139">
        <f t="shared" si="14"/>
        <v>0</v>
      </c>
      <c r="H226" s="139">
        <f t="shared" si="15"/>
        <v>0</v>
      </c>
    </row>
    <row r="227" spans="2:10">
      <c r="B227" s="128" t="str">
        <f>$B$41</f>
        <v>Library Science</v>
      </c>
      <c r="C227" s="139">
        <f t="shared" si="14"/>
        <v>0</v>
      </c>
      <c r="D227" s="139">
        <f t="shared" si="14"/>
        <v>0</v>
      </c>
      <c r="E227" s="139">
        <f t="shared" si="14"/>
        <v>0</v>
      </c>
      <c r="F227" s="139">
        <f t="shared" si="14"/>
        <v>0</v>
      </c>
      <c r="G227" s="139">
        <f t="shared" si="14"/>
        <v>0</v>
      </c>
      <c r="H227" s="139">
        <f t="shared" si="15"/>
        <v>0</v>
      </c>
    </row>
    <row r="228" spans="2:10">
      <c r="B228" s="128" t="str">
        <f>$B$42</f>
        <v>Veterinary Science</v>
      </c>
      <c r="C228" s="139">
        <f t="shared" si="14"/>
        <v>0</v>
      </c>
      <c r="D228" s="139">
        <f t="shared" si="14"/>
        <v>0</v>
      </c>
      <c r="E228" s="139">
        <f t="shared" si="14"/>
        <v>0</v>
      </c>
      <c r="F228" s="139">
        <f t="shared" si="14"/>
        <v>0</v>
      </c>
      <c r="G228" s="139">
        <f t="shared" si="14"/>
        <v>0</v>
      </c>
      <c r="H228" s="139">
        <f t="shared" si="15"/>
        <v>0</v>
      </c>
    </row>
    <row r="229" spans="2:10">
      <c r="B229" s="128" t="str">
        <f>$B$43</f>
        <v>Vocational Training</v>
      </c>
      <c r="C229" s="139">
        <f t="shared" si="14"/>
        <v>0</v>
      </c>
      <c r="D229" s="139">
        <f t="shared" si="14"/>
        <v>0</v>
      </c>
      <c r="E229" s="139">
        <f t="shared" si="14"/>
        <v>0</v>
      </c>
      <c r="F229" s="139">
        <f t="shared" si="14"/>
        <v>0</v>
      </c>
      <c r="G229" s="139">
        <f t="shared" si="14"/>
        <v>0</v>
      </c>
      <c r="H229" s="139">
        <f t="shared" si="15"/>
        <v>0</v>
      </c>
    </row>
    <row r="230" spans="2:10">
      <c r="B230" s="128" t="str">
        <f>$B$44</f>
        <v>Physical Training</v>
      </c>
      <c r="C230" s="139">
        <f t="shared" si="14"/>
        <v>0</v>
      </c>
      <c r="D230" s="139">
        <f t="shared" si="14"/>
        <v>0</v>
      </c>
      <c r="E230" s="139">
        <f t="shared" si="14"/>
        <v>0</v>
      </c>
      <c r="F230" s="139">
        <f t="shared" si="14"/>
        <v>0</v>
      </c>
      <c r="G230" s="139">
        <f t="shared" si="14"/>
        <v>0</v>
      </c>
      <c r="H230" s="139">
        <f t="shared" si="15"/>
        <v>0</v>
      </c>
    </row>
    <row r="231" spans="2:10">
      <c r="B231" s="128" t="str">
        <f>$B$45</f>
        <v>Health Services</v>
      </c>
      <c r="C231" s="139">
        <f t="shared" si="14"/>
        <v>64239.526121980045</v>
      </c>
      <c r="D231" s="139">
        <f t="shared" si="14"/>
        <v>35882.766805850173</v>
      </c>
      <c r="E231" s="139">
        <f t="shared" si="14"/>
        <v>6934.8152063921607</v>
      </c>
      <c r="F231" s="139">
        <f t="shared" si="14"/>
        <v>0</v>
      </c>
      <c r="G231" s="139">
        <f t="shared" si="14"/>
        <v>0</v>
      </c>
      <c r="H231" s="139">
        <f t="shared" si="15"/>
        <v>107057.10813422238</v>
      </c>
    </row>
    <row r="232" spans="2:10">
      <c r="B232" s="128" t="str">
        <f>$B$46</f>
        <v>Pharmacy</v>
      </c>
      <c r="C232" s="139">
        <f t="shared" si="14"/>
        <v>0</v>
      </c>
      <c r="D232" s="139">
        <f t="shared" si="14"/>
        <v>0</v>
      </c>
      <c r="E232" s="139">
        <f t="shared" si="14"/>
        <v>0</v>
      </c>
      <c r="F232" s="139">
        <f t="shared" si="14"/>
        <v>0</v>
      </c>
      <c r="G232" s="139">
        <f t="shared" si="14"/>
        <v>0</v>
      </c>
      <c r="H232" s="139">
        <f t="shared" si="15"/>
        <v>0</v>
      </c>
    </row>
    <row r="233" spans="2:10">
      <c r="B233" s="128" t="str">
        <f>$B$47</f>
        <v>Business Administration</v>
      </c>
      <c r="C233" s="139">
        <f t="shared" si="14"/>
        <v>352450.96460951481</v>
      </c>
      <c r="D233" s="139">
        <f t="shared" si="14"/>
        <v>2633460.6921741506</v>
      </c>
      <c r="E233" s="139">
        <f t="shared" si="14"/>
        <v>217970.76031071829</v>
      </c>
      <c r="F233" s="139">
        <f t="shared" si="14"/>
        <v>0</v>
      </c>
      <c r="G233" s="139">
        <f t="shared" si="14"/>
        <v>0</v>
      </c>
      <c r="H233" s="139">
        <f t="shared" si="15"/>
        <v>3203882.4170943839</v>
      </c>
    </row>
    <row r="234" spans="2:10">
      <c r="B234" s="128" t="str">
        <f>$B$48</f>
        <v>Optometry</v>
      </c>
      <c r="C234" s="139">
        <f t="shared" ref="C234:G237" si="16">$H$215*IF($H$25=0,0,C$25/$H$25)*IF(C$52=0,0,C48/C$52)</f>
        <v>0</v>
      </c>
      <c r="D234" s="139">
        <f t="shared" si="16"/>
        <v>0</v>
      </c>
      <c r="E234" s="139">
        <f t="shared" si="16"/>
        <v>0</v>
      </c>
      <c r="F234" s="139">
        <f t="shared" si="16"/>
        <v>0</v>
      </c>
      <c r="G234" s="139">
        <f t="shared" si="16"/>
        <v>0</v>
      </c>
      <c r="H234" s="139">
        <f t="shared" si="15"/>
        <v>0</v>
      </c>
    </row>
    <row r="235" spans="2:10">
      <c r="B235" s="128" t="str">
        <f>$B$49</f>
        <v>Teacher Ed-Practice Teaching</v>
      </c>
      <c r="C235" s="139">
        <f t="shared" si="16"/>
        <v>0</v>
      </c>
      <c r="D235" s="139">
        <f t="shared" si="16"/>
        <v>106619.40387831467</v>
      </c>
      <c r="E235" s="139">
        <f t="shared" si="16"/>
        <v>0</v>
      </c>
      <c r="F235" s="139">
        <f t="shared" si="16"/>
        <v>0</v>
      </c>
      <c r="G235" s="139">
        <f t="shared" si="16"/>
        <v>0</v>
      </c>
      <c r="H235" s="139">
        <f t="shared" si="15"/>
        <v>106619.40387831467</v>
      </c>
    </row>
    <row r="236" spans="2:10">
      <c r="B236" s="128" t="str">
        <f>$B$50</f>
        <v>Technology</v>
      </c>
      <c r="C236" s="139">
        <f t="shared" si="16"/>
        <v>5198.5743682527209</v>
      </c>
      <c r="D236" s="139">
        <f t="shared" si="16"/>
        <v>281145.97934619529</v>
      </c>
      <c r="E236" s="139">
        <f t="shared" si="16"/>
        <v>2447.5818375501744</v>
      </c>
      <c r="F236" s="139">
        <f t="shared" si="16"/>
        <v>0</v>
      </c>
      <c r="G236" s="139">
        <f t="shared" si="16"/>
        <v>0</v>
      </c>
      <c r="H236" s="139">
        <f t="shared" si="15"/>
        <v>288792.13555199816</v>
      </c>
    </row>
    <row r="237" spans="2:10">
      <c r="B237" s="128" t="str">
        <f>$B$51</f>
        <v>Nursing</v>
      </c>
      <c r="C237" s="139">
        <f t="shared" si="16"/>
        <v>0</v>
      </c>
      <c r="D237" s="139">
        <f t="shared" si="16"/>
        <v>0</v>
      </c>
      <c r="E237" s="139">
        <f t="shared" si="16"/>
        <v>0</v>
      </c>
      <c r="F237" s="139">
        <f t="shared" si="16"/>
        <v>0</v>
      </c>
      <c r="G237" s="139">
        <f t="shared" si="16"/>
        <v>0</v>
      </c>
      <c r="H237" s="139">
        <f t="shared" si="15"/>
        <v>0</v>
      </c>
    </row>
    <row r="238" spans="2:10">
      <c r="B238" s="131" t="str">
        <f>$B$52</f>
        <v>Totals</v>
      </c>
      <c r="C238" s="136">
        <f>SUM(C218:C237)</f>
        <v>4036816.7725284346</v>
      </c>
      <c r="D238" s="136">
        <f>SUM(D218:D237)</f>
        <v>8570836.7839020118</v>
      </c>
      <c r="E238" s="136">
        <f>SUM(E218:E237)</f>
        <v>923377.44356955402</v>
      </c>
      <c r="F238" s="136">
        <f>SUM(F218:F237)</f>
        <v>0</v>
      </c>
      <c r="G238" s="136">
        <f>SUM(G218:G237)</f>
        <v>0</v>
      </c>
      <c r="H238" s="136">
        <f t="shared" si="15"/>
        <v>13531031</v>
      </c>
    </row>
    <row r="239" spans="2:10">
      <c r="B239" s="330"/>
      <c r="C239" s="350"/>
      <c r="D239" s="350"/>
      <c r="E239" s="350"/>
      <c r="F239" s="350"/>
      <c r="G239" s="350"/>
      <c r="H239" s="350"/>
    </row>
    <row r="240" spans="2:10">
      <c r="B240" s="120" t="s">
        <v>11</v>
      </c>
      <c r="C240" s="121"/>
      <c r="D240" s="121"/>
      <c r="E240" s="121"/>
      <c r="F240" s="121"/>
      <c r="G240" s="121"/>
      <c r="H240" s="122">
        <f>H16</f>
        <v>24129796</v>
      </c>
      <c r="J240" s="360"/>
    </row>
    <row r="241" spans="2:8" ht="61.5" customHeight="1" thickBot="1">
      <c r="B241" s="394" t="s">
        <v>231</v>
      </c>
      <c r="C241" s="394"/>
      <c r="D241" s="394"/>
      <c r="E241" s="394"/>
      <c r="F241" s="394"/>
      <c r="G241" s="394"/>
      <c r="H241" s="328"/>
    </row>
    <row r="242" spans="2:8" ht="14.4" thickBot="1">
      <c r="B242" s="124" t="s">
        <v>31</v>
      </c>
      <c r="C242" s="125" t="s">
        <v>25</v>
      </c>
      <c r="D242" s="125" t="s">
        <v>26</v>
      </c>
      <c r="E242" s="125" t="s">
        <v>27</v>
      </c>
      <c r="F242" s="125" t="s">
        <v>28</v>
      </c>
      <c r="G242" s="125" t="s">
        <v>29</v>
      </c>
      <c r="H242" s="126" t="s">
        <v>1</v>
      </c>
    </row>
    <row r="243" spans="2:8">
      <c r="B243" s="128" t="str">
        <f>$B$32</f>
        <v>Liberal Arts</v>
      </c>
      <c r="C243" s="136">
        <f t="shared" ref="C243:G258" si="17">$H$240*IF($H$25=0,0,C$25/$H$25)*IF(C$52=0,0,C32/C$52)</f>
        <v>4366333.9865031205</v>
      </c>
      <c r="D243" s="136">
        <f t="shared" si="17"/>
        <v>4646692.3739266908</v>
      </c>
      <c r="E243" s="136">
        <f t="shared" si="17"/>
        <v>189139.43207877286</v>
      </c>
      <c r="F243" s="136">
        <f t="shared" si="17"/>
        <v>0</v>
      </c>
      <c r="G243" s="136">
        <f t="shared" si="17"/>
        <v>0</v>
      </c>
      <c r="H243" s="136">
        <f>SUM(C243:G243)</f>
        <v>9202165.7925085854</v>
      </c>
    </row>
    <row r="244" spans="2:8">
      <c r="B244" s="128" t="str">
        <f>$B$33</f>
        <v>Science</v>
      </c>
      <c r="C244" s="139">
        <f t="shared" si="17"/>
        <v>1177584.7037885978</v>
      </c>
      <c r="D244" s="139">
        <f t="shared" si="17"/>
        <v>1094013.9498336781</v>
      </c>
      <c r="E244" s="139">
        <f t="shared" si="17"/>
        <v>96994.580553216845</v>
      </c>
      <c r="F244" s="139">
        <f t="shared" si="17"/>
        <v>0</v>
      </c>
      <c r="G244" s="139">
        <f t="shared" si="17"/>
        <v>0</v>
      </c>
      <c r="H244" s="139">
        <f t="shared" ref="H244:H263" si="18">SUM(C244:G244)</f>
        <v>2368593.234175493</v>
      </c>
    </row>
    <row r="245" spans="2:8">
      <c r="B245" s="128" t="str">
        <f>$B$34</f>
        <v>Fine Arts</v>
      </c>
      <c r="C245" s="139">
        <f t="shared" si="17"/>
        <v>307253.59094165475</v>
      </c>
      <c r="D245" s="139">
        <f t="shared" si="17"/>
        <v>0</v>
      </c>
      <c r="E245" s="139">
        <f t="shared" si="17"/>
        <v>0</v>
      </c>
      <c r="F245" s="139">
        <f t="shared" si="17"/>
        <v>0</v>
      </c>
      <c r="G245" s="139">
        <f t="shared" si="17"/>
        <v>0</v>
      </c>
      <c r="H245" s="139">
        <f t="shared" si="18"/>
        <v>307253.59094165475</v>
      </c>
    </row>
    <row r="246" spans="2:8">
      <c r="B246" s="128" t="str">
        <f>$B$35</f>
        <v>Teacher Education</v>
      </c>
      <c r="C246" s="139">
        <f t="shared" si="17"/>
        <v>188391.47979073442</v>
      </c>
      <c r="D246" s="139">
        <f t="shared" si="17"/>
        <v>3438460.6154940254</v>
      </c>
      <c r="E246" s="139">
        <f t="shared" si="17"/>
        <v>840870.26746097521</v>
      </c>
      <c r="F246" s="139">
        <f t="shared" si="17"/>
        <v>0</v>
      </c>
      <c r="G246" s="139">
        <f t="shared" si="17"/>
        <v>0</v>
      </c>
      <c r="H246" s="139">
        <f t="shared" si="18"/>
        <v>4467722.3627457349</v>
      </c>
    </row>
    <row r="247" spans="2:8">
      <c r="B247" s="128" t="str">
        <f>$B$36</f>
        <v>Agriculture</v>
      </c>
      <c r="C247" s="139">
        <f t="shared" si="17"/>
        <v>0</v>
      </c>
      <c r="D247" s="139">
        <f t="shared" si="17"/>
        <v>0</v>
      </c>
      <c r="E247" s="139">
        <f t="shared" si="17"/>
        <v>0</v>
      </c>
      <c r="F247" s="139">
        <f t="shared" si="17"/>
        <v>0</v>
      </c>
      <c r="G247" s="139">
        <f t="shared" si="17"/>
        <v>0</v>
      </c>
      <c r="H247" s="139">
        <f t="shared" si="18"/>
        <v>0</v>
      </c>
    </row>
    <row r="248" spans="2:8">
      <c r="B248" s="128" t="str">
        <f>$B$37</f>
        <v>Engineering</v>
      </c>
      <c r="C248" s="139">
        <f t="shared" si="17"/>
        <v>362545.99362188787</v>
      </c>
      <c r="D248" s="139">
        <f t="shared" si="17"/>
        <v>638289.48058430315</v>
      </c>
      <c r="E248" s="139">
        <f t="shared" si="17"/>
        <v>70563.557352465257</v>
      </c>
      <c r="F248" s="139">
        <f t="shared" si="17"/>
        <v>0</v>
      </c>
      <c r="G248" s="139">
        <f t="shared" si="17"/>
        <v>0</v>
      </c>
      <c r="H248" s="139">
        <f t="shared" si="18"/>
        <v>1071399.0315586564</v>
      </c>
    </row>
    <row r="249" spans="2:8">
      <c r="B249" s="128" t="str">
        <f>$B$38</f>
        <v>Home Economics</v>
      </c>
      <c r="C249" s="139">
        <f t="shared" si="17"/>
        <v>44366.359036833768</v>
      </c>
      <c r="D249" s="139">
        <f t="shared" si="17"/>
        <v>15137.299934805607</v>
      </c>
      <c r="E249" s="139">
        <f t="shared" si="17"/>
        <v>43647.561248947582</v>
      </c>
      <c r="F249" s="139">
        <f t="shared" si="17"/>
        <v>0</v>
      </c>
      <c r="G249" s="139">
        <f t="shared" si="17"/>
        <v>0</v>
      </c>
      <c r="H249" s="139">
        <f t="shared" si="18"/>
        <v>103151.22022058695</v>
      </c>
    </row>
    <row r="250" spans="2:8">
      <c r="B250" s="128" t="str">
        <f>$B$39</f>
        <v>Law</v>
      </c>
      <c r="C250" s="139">
        <f t="shared" si="17"/>
        <v>0</v>
      </c>
      <c r="D250" s="139">
        <f t="shared" si="17"/>
        <v>0</v>
      </c>
      <c r="E250" s="139">
        <f t="shared" si="17"/>
        <v>0</v>
      </c>
      <c r="F250" s="139">
        <f t="shared" si="17"/>
        <v>0</v>
      </c>
      <c r="G250" s="139">
        <f t="shared" si="17"/>
        <v>0</v>
      </c>
      <c r="H250" s="139">
        <f t="shared" si="18"/>
        <v>0</v>
      </c>
    </row>
    <row r="251" spans="2:8">
      <c r="B251" s="128" t="str">
        <f>$B$40</f>
        <v>Social Service</v>
      </c>
      <c r="C251" s="139">
        <f t="shared" si="17"/>
        <v>0</v>
      </c>
      <c r="D251" s="139">
        <f t="shared" si="17"/>
        <v>0</v>
      </c>
      <c r="E251" s="139">
        <f t="shared" si="17"/>
        <v>0</v>
      </c>
      <c r="F251" s="139">
        <f t="shared" si="17"/>
        <v>0</v>
      </c>
      <c r="G251" s="139">
        <f t="shared" si="17"/>
        <v>0</v>
      </c>
      <c r="H251" s="139">
        <f t="shared" si="18"/>
        <v>0</v>
      </c>
    </row>
    <row r="252" spans="2:8">
      <c r="B252" s="128" t="str">
        <f>$B$41</f>
        <v>Library Science</v>
      </c>
      <c r="C252" s="139">
        <f t="shared" si="17"/>
        <v>0</v>
      </c>
      <c r="D252" s="139">
        <f t="shared" si="17"/>
        <v>0</v>
      </c>
      <c r="E252" s="139">
        <f t="shared" si="17"/>
        <v>0</v>
      </c>
      <c r="F252" s="139">
        <f t="shared" si="17"/>
        <v>0</v>
      </c>
      <c r="G252" s="139">
        <f t="shared" si="17"/>
        <v>0</v>
      </c>
      <c r="H252" s="139">
        <f t="shared" si="18"/>
        <v>0</v>
      </c>
    </row>
    <row r="253" spans="2:8">
      <c r="B253" s="128" t="str">
        <f>$B$42</f>
        <v>Veterinary Science</v>
      </c>
      <c r="C253" s="139">
        <f t="shared" si="17"/>
        <v>0</v>
      </c>
      <c r="D253" s="139">
        <f t="shared" si="17"/>
        <v>0</v>
      </c>
      <c r="E253" s="139">
        <f t="shared" si="17"/>
        <v>0</v>
      </c>
      <c r="F253" s="139">
        <f t="shared" si="17"/>
        <v>0</v>
      </c>
      <c r="G253" s="139">
        <f t="shared" si="17"/>
        <v>0</v>
      </c>
      <c r="H253" s="139">
        <f t="shared" si="18"/>
        <v>0</v>
      </c>
    </row>
    <row r="254" spans="2:8">
      <c r="B254" s="128" t="str">
        <f>$B$43</f>
        <v>Vocational Training</v>
      </c>
      <c r="C254" s="139">
        <f t="shared" si="17"/>
        <v>0</v>
      </c>
      <c r="D254" s="139">
        <f t="shared" si="17"/>
        <v>0</v>
      </c>
      <c r="E254" s="139">
        <f t="shared" si="17"/>
        <v>0</v>
      </c>
      <c r="F254" s="139">
        <f t="shared" si="17"/>
        <v>0</v>
      </c>
      <c r="G254" s="139">
        <f t="shared" si="17"/>
        <v>0</v>
      </c>
      <c r="H254" s="139">
        <f t="shared" si="18"/>
        <v>0</v>
      </c>
    </row>
    <row r="255" spans="2:8">
      <c r="B255" s="128" t="str">
        <f>$B$44</f>
        <v>Physical Training</v>
      </c>
      <c r="C255" s="139">
        <f t="shared" si="17"/>
        <v>0</v>
      </c>
      <c r="D255" s="139">
        <f t="shared" si="17"/>
        <v>0</v>
      </c>
      <c r="E255" s="139">
        <f t="shared" si="17"/>
        <v>0</v>
      </c>
      <c r="F255" s="139">
        <f t="shared" si="17"/>
        <v>0</v>
      </c>
      <c r="G255" s="139">
        <f t="shared" si="17"/>
        <v>0</v>
      </c>
      <c r="H255" s="139">
        <f t="shared" si="18"/>
        <v>0</v>
      </c>
    </row>
    <row r="256" spans="2:8">
      <c r="B256" s="128" t="str">
        <f>$B$45</f>
        <v>Health Services</v>
      </c>
      <c r="C256" s="139">
        <f t="shared" si="17"/>
        <v>114557.9121398842</v>
      </c>
      <c r="D256" s="139">
        <f t="shared" si="17"/>
        <v>63989.495178950972</v>
      </c>
      <c r="E256" s="139">
        <f t="shared" si="17"/>
        <v>12366.809020535149</v>
      </c>
      <c r="F256" s="139">
        <f t="shared" si="17"/>
        <v>0</v>
      </c>
      <c r="G256" s="139">
        <f t="shared" si="17"/>
        <v>0</v>
      </c>
      <c r="H256" s="139">
        <f t="shared" si="18"/>
        <v>190914.21633937032</v>
      </c>
    </row>
    <row r="257" spans="2:10">
      <c r="B257" s="128" t="str">
        <f>$B$46</f>
        <v>Pharmacy</v>
      </c>
      <c r="C257" s="139">
        <f t="shared" si="17"/>
        <v>0</v>
      </c>
      <c r="D257" s="139">
        <f t="shared" si="17"/>
        <v>0</v>
      </c>
      <c r="E257" s="139">
        <f t="shared" si="17"/>
        <v>0</v>
      </c>
      <c r="F257" s="139">
        <f t="shared" si="17"/>
        <v>0</v>
      </c>
      <c r="G257" s="139">
        <f t="shared" si="17"/>
        <v>0</v>
      </c>
      <c r="H257" s="139">
        <f t="shared" si="18"/>
        <v>0</v>
      </c>
    </row>
    <row r="258" spans="2:10">
      <c r="B258" s="128" t="str">
        <f>$B$47</f>
        <v>Business Administration</v>
      </c>
      <c r="C258" s="139">
        <f t="shared" si="17"/>
        <v>628523.41968847835</v>
      </c>
      <c r="D258" s="139">
        <f t="shared" si="17"/>
        <v>4696232.6282587815</v>
      </c>
      <c r="E258" s="139">
        <f t="shared" si="17"/>
        <v>388705.78156701656</v>
      </c>
      <c r="F258" s="139">
        <f t="shared" si="17"/>
        <v>0</v>
      </c>
      <c r="G258" s="139">
        <f t="shared" si="17"/>
        <v>0</v>
      </c>
      <c r="H258" s="139">
        <f t="shared" si="18"/>
        <v>5713461.8295142762</v>
      </c>
    </row>
    <row r="259" spans="2:10">
      <c r="B259" s="128" t="str">
        <f>$B$48</f>
        <v>Optometry</v>
      </c>
      <c r="C259" s="139">
        <f t="shared" ref="C259:G262" si="19">$H$240*IF($H$25=0,0,C$25/$H$25)*IF(C$52=0,0,C48/C$52)</f>
        <v>0</v>
      </c>
      <c r="D259" s="139">
        <f t="shared" si="19"/>
        <v>0</v>
      </c>
      <c r="E259" s="139">
        <f t="shared" si="19"/>
        <v>0</v>
      </c>
      <c r="F259" s="139">
        <f t="shared" si="19"/>
        <v>0</v>
      </c>
      <c r="G259" s="139">
        <f t="shared" si="19"/>
        <v>0</v>
      </c>
      <c r="H259" s="139">
        <f t="shared" si="18"/>
        <v>0</v>
      </c>
    </row>
    <row r="260" spans="2:10">
      <c r="B260" s="128" t="str">
        <f>$B$49</f>
        <v>Teacher Ed-Practice Teaching</v>
      </c>
      <c r="C260" s="139">
        <f t="shared" si="19"/>
        <v>0</v>
      </c>
      <c r="D260" s="139">
        <f t="shared" si="19"/>
        <v>190133.66130233105</v>
      </c>
      <c r="E260" s="139">
        <f t="shared" si="19"/>
        <v>0</v>
      </c>
      <c r="F260" s="139">
        <f t="shared" si="19"/>
        <v>0</v>
      </c>
      <c r="G260" s="139">
        <f t="shared" si="19"/>
        <v>0</v>
      </c>
      <c r="H260" s="139">
        <f t="shared" si="18"/>
        <v>190133.66130233105</v>
      </c>
    </row>
    <row r="261" spans="2:10">
      <c r="B261" s="128" t="str">
        <f>$B$50</f>
        <v>Technology</v>
      </c>
      <c r="C261" s="139">
        <f t="shared" si="19"/>
        <v>9270.5824853085487</v>
      </c>
      <c r="D261" s="139">
        <f t="shared" si="19"/>
        <v>501365.72208310699</v>
      </c>
      <c r="E261" s="139">
        <f t="shared" si="19"/>
        <v>4364.7561248947586</v>
      </c>
      <c r="F261" s="139">
        <f t="shared" si="19"/>
        <v>0</v>
      </c>
      <c r="G261" s="139">
        <f t="shared" si="19"/>
        <v>0</v>
      </c>
      <c r="H261" s="139">
        <f t="shared" si="18"/>
        <v>515001.06069331028</v>
      </c>
    </row>
    <row r="262" spans="2:10">
      <c r="B262" s="128" t="str">
        <f>$B$51</f>
        <v>Nursing</v>
      </c>
      <c r="C262" s="139">
        <f t="shared" si="19"/>
        <v>0</v>
      </c>
      <c r="D262" s="139">
        <f t="shared" si="19"/>
        <v>0</v>
      </c>
      <c r="E262" s="139">
        <f t="shared" si="19"/>
        <v>0</v>
      </c>
      <c r="F262" s="139">
        <f t="shared" si="19"/>
        <v>0</v>
      </c>
      <c r="G262" s="139">
        <f t="shared" si="19"/>
        <v>0</v>
      </c>
      <c r="H262" s="139">
        <f t="shared" si="18"/>
        <v>0</v>
      </c>
    </row>
    <row r="263" spans="2:10">
      <c r="B263" s="131" t="str">
        <f>$B$52</f>
        <v>Totals</v>
      </c>
      <c r="C263" s="136">
        <f>SUM(C243:C262)</f>
        <v>7198828.0279965</v>
      </c>
      <c r="D263" s="136">
        <f>SUM(D243:D262)</f>
        <v>15284315.226596674</v>
      </c>
      <c r="E263" s="136">
        <f>SUM(E243:E262)</f>
        <v>1646652.7454068244</v>
      </c>
      <c r="F263" s="136">
        <f>SUM(F243:F262)</f>
        <v>0</v>
      </c>
      <c r="G263" s="136">
        <f>SUM(G243:G262)</f>
        <v>0</v>
      </c>
      <c r="H263" s="136">
        <f t="shared" si="18"/>
        <v>24129796</v>
      </c>
      <c r="I263" s="351"/>
    </row>
    <row r="264" spans="2:10">
      <c r="B264" s="401"/>
      <c r="C264" s="401"/>
      <c r="D264" s="401"/>
      <c r="E264" s="401"/>
      <c r="F264" s="401"/>
      <c r="G264" s="401"/>
      <c r="H264" s="402"/>
      <c r="I264" s="352"/>
    </row>
    <row r="265" spans="2:10">
      <c r="B265" s="120" t="s">
        <v>232</v>
      </c>
      <c r="C265" s="121"/>
      <c r="D265" s="121"/>
      <c r="E265" s="121"/>
      <c r="F265" s="121"/>
      <c r="G265" s="121"/>
      <c r="H265" s="122"/>
      <c r="J265" s="360"/>
    </row>
    <row r="266" spans="2:10" ht="45" customHeight="1" thickBot="1">
      <c r="B266" s="382" t="s">
        <v>233</v>
      </c>
      <c r="C266" s="382"/>
      <c r="D266" s="382"/>
      <c r="E266" s="382"/>
      <c r="F266" s="382"/>
      <c r="G266" s="382"/>
      <c r="H266" s="382"/>
    </row>
    <row r="267" spans="2:10" ht="14.4" thickBot="1">
      <c r="B267" s="124" t="s">
        <v>31</v>
      </c>
      <c r="C267" s="125" t="s">
        <v>25</v>
      </c>
      <c r="D267" s="125" t="s">
        <v>26</v>
      </c>
      <c r="E267" s="125" t="s">
        <v>27</v>
      </c>
      <c r="F267" s="125" t="s">
        <v>28</v>
      </c>
      <c r="G267" s="125" t="s">
        <v>29</v>
      </c>
      <c r="H267" s="126" t="s">
        <v>1</v>
      </c>
    </row>
    <row r="268" spans="2:10">
      <c r="B268" s="128" t="str">
        <f>$B$32</f>
        <v>Liberal Arts</v>
      </c>
      <c r="C268" s="136">
        <f t="shared" ref="C268:G283" si="20">C243+C218+C193+C168+C116</f>
        <v>14472697.449899707</v>
      </c>
      <c r="D268" s="136">
        <f t="shared" si="20"/>
        <v>13000164.201023478</v>
      </c>
      <c r="E268" s="136">
        <f t="shared" si="20"/>
        <v>890304.70353647019</v>
      </c>
      <c r="F268" s="136">
        <f t="shared" si="20"/>
        <v>0</v>
      </c>
      <c r="G268" s="136">
        <f t="shared" si="20"/>
        <v>0</v>
      </c>
      <c r="H268" s="136">
        <f>SUM(C268:G268)</f>
        <v>28363166.354459655</v>
      </c>
    </row>
    <row r="269" spans="2:10">
      <c r="B269" s="128" t="str">
        <f>$B$33</f>
        <v>Science</v>
      </c>
      <c r="C269" s="139">
        <f t="shared" si="20"/>
        <v>4146074.8449711776</v>
      </c>
      <c r="D269" s="139">
        <f t="shared" si="20"/>
        <v>3308319.4270559391</v>
      </c>
      <c r="E269" s="139">
        <f t="shared" si="20"/>
        <v>680613.27248010028</v>
      </c>
      <c r="F269" s="139">
        <f t="shared" si="20"/>
        <v>0</v>
      </c>
      <c r="G269" s="139">
        <f t="shared" si="20"/>
        <v>0</v>
      </c>
      <c r="H269" s="139">
        <f t="shared" ref="H269:H288" si="21">SUM(C269:G269)</f>
        <v>8135007.5445072167</v>
      </c>
    </row>
    <row r="270" spans="2:10">
      <c r="B270" s="128" t="str">
        <f>$B$34</f>
        <v>Fine Arts</v>
      </c>
      <c r="C270" s="139">
        <f t="shared" si="20"/>
        <v>908727.24969148519</v>
      </c>
      <c r="D270" s="139">
        <f t="shared" si="20"/>
        <v>0</v>
      </c>
      <c r="E270" s="139">
        <f t="shared" si="20"/>
        <v>0</v>
      </c>
      <c r="F270" s="139">
        <f t="shared" si="20"/>
        <v>0</v>
      </c>
      <c r="G270" s="139">
        <f t="shared" si="20"/>
        <v>0</v>
      </c>
      <c r="H270" s="139">
        <f t="shared" si="21"/>
        <v>908727.24969148519</v>
      </c>
    </row>
    <row r="271" spans="2:10">
      <c r="B271" s="128" t="str">
        <f>$B$35</f>
        <v>Teacher Education</v>
      </c>
      <c r="C271" s="139">
        <f t="shared" si="20"/>
        <v>616716.55215108488</v>
      </c>
      <c r="D271" s="139">
        <f t="shared" si="20"/>
        <v>9113607.4888715502</v>
      </c>
      <c r="E271" s="139">
        <f t="shared" si="20"/>
        <v>3797151.640630851</v>
      </c>
      <c r="F271" s="139">
        <f t="shared" si="20"/>
        <v>0</v>
      </c>
      <c r="G271" s="139">
        <f t="shared" si="20"/>
        <v>0</v>
      </c>
      <c r="H271" s="139">
        <f t="shared" si="21"/>
        <v>13527475.681653487</v>
      </c>
    </row>
    <row r="272" spans="2:10">
      <c r="B272" s="128" t="str">
        <f>$B$36</f>
        <v>Agriculture</v>
      </c>
      <c r="C272" s="139">
        <f t="shared" si="20"/>
        <v>0</v>
      </c>
      <c r="D272" s="139">
        <f t="shared" si="20"/>
        <v>0</v>
      </c>
      <c r="E272" s="139">
        <f t="shared" si="20"/>
        <v>0</v>
      </c>
      <c r="F272" s="139">
        <f t="shared" si="20"/>
        <v>0</v>
      </c>
      <c r="G272" s="139">
        <f t="shared" si="20"/>
        <v>0</v>
      </c>
      <c r="H272" s="139">
        <f t="shared" si="21"/>
        <v>0</v>
      </c>
    </row>
    <row r="273" spans="2:10">
      <c r="B273" s="128" t="str">
        <f>$B$37</f>
        <v>Engineering</v>
      </c>
      <c r="C273" s="139">
        <f t="shared" si="20"/>
        <v>1496071.8649008546</v>
      </c>
      <c r="D273" s="139">
        <f t="shared" si="20"/>
        <v>1878139.5363398269</v>
      </c>
      <c r="E273" s="139">
        <f t="shared" si="20"/>
        <v>496625.95777090575</v>
      </c>
      <c r="F273" s="139">
        <f t="shared" si="20"/>
        <v>0</v>
      </c>
      <c r="G273" s="139">
        <f t="shared" si="20"/>
        <v>0</v>
      </c>
      <c r="H273" s="139">
        <f t="shared" si="21"/>
        <v>3870837.3590115872</v>
      </c>
    </row>
    <row r="274" spans="2:10">
      <c r="B274" s="128" t="str">
        <f>$B$38</f>
        <v>Home Economics</v>
      </c>
      <c r="C274" s="139">
        <f t="shared" si="20"/>
        <v>110804.1183866908</v>
      </c>
      <c r="D274" s="139">
        <f t="shared" si="20"/>
        <v>30203.35890197588</v>
      </c>
      <c r="E274" s="139">
        <f t="shared" si="20"/>
        <v>121073.56289816936</v>
      </c>
      <c r="F274" s="139">
        <f t="shared" si="20"/>
        <v>0</v>
      </c>
      <c r="G274" s="139">
        <f t="shared" si="20"/>
        <v>0</v>
      </c>
      <c r="H274" s="139">
        <f t="shared" si="21"/>
        <v>262081.04018683603</v>
      </c>
    </row>
    <row r="275" spans="2:10">
      <c r="B275" s="128" t="str">
        <f>$B$39</f>
        <v>Law</v>
      </c>
      <c r="C275" s="139">
        <f t="shared" si="20"/>
        <v>0</v>
      </c>
      <c r="D275" s="139">
        <f t="shared" si="20"/>
        <v>0</v>
      </c>
      <c r="E275" s="139">
        <f t="shared" si="20"/>
        <v>0</v>
      </c>
      <c r="F275" s="139">
        <f t="shared" si="20"/>
        <v>0</v>
      </c>
      <c r="G275" s="139">
        <f t="shared" si="20"/>
        <v>0</v>
      </c>
      <c r="H275" s="139">
        <f t="shared" si="21"/>
        <v>0</v>
      </c>
    </row>
    <row r="276" spans="2:10">
      <c r="B276" s="128" t="str">
        <f>$B$40</f>
        <v>Social Service</v>
      </c>
      <c r="C276" s="139">
        <f t="shared" si="20"/>
        <v>0</v>
      </c>
      <c r="D276" s="139">
        <f t="shared" si="20"/>
        <v>0</v>
      </c>
      <c r="E276" s="139">
        <f t="shared" si="20"/>
        <v>0</v>
      </c>
      <c r="F276" s="139">
        <f t="shared" si="20"/>
        <v>0</v>
      </c>
      <c r="G276" s="139">
        <f t="shared" si="20"/>
        <v>0</v>
      </c>
      <c r="H276" s="139">
        <f t="shared" si="21"/>
        <v>0</v>
      </c>
    </row>
    <row r="277" spans="2:10">
      <c r="B277" s="128" t="str">
        <f>$B$41</f>
        <v>Library Science</v>
      </c>
      <c r="C277" s="139">
        <f t="shared" si="20"/>
        <v>0</v>
      </c>
      <c r="D277" s="139">
        <f t="shared" si="20"/>
        <v>0</v>
      </c>
      <c r="E277" s="139">
        <f t="shared" si="20"/>
        <v>0</v>
      </c>
      <c r="F277" s="139">
        <f t="shared" si="20"/>
        <v>0</v>
      </c>
      <c r="G277" s="139">
        <f t="shared" si="20"/>
        <v>0</v>
      </c>
      <c r="H277" s="139">
        <f t="shared" si="21"/>
        <v>0</v>
      </c>
    </row>
    <row r="278" spans="2:10">
      <c r="B278" s="128" t="str">
        <f>$B$42</f>
        <v>Veterinary Science</v>
      </c>
      <c r="C278" s="139">
        <f t="shared" si="20"/>
        <v>0</v>
      </c>
      <c r="D278" s="139">
        <f t="shared" si="20"/>
        <v>0</v>
      </c>
      <c r="E278" s="139">
        <f t="shared" si="20"/>
        <v>0</v>
      </c>
      <c r="F278" s="139">
        <f t="shared" si="20"/>
        <v>0</v>
      </c>
      <c r="G278" s="139">
        <f t="shared" si="20"/>
        <v>0</v>
      </c>
      <c r="H278" s="139">
        <f t="shared" si="21"/>
        <v>0</v>
      </c>
    </row>
    <row r="279" spans="2:10">
      <c r="B279" s="128" t="str">
        <f>$B$43</f>
        <v>Vocational Training</v>
      </c>
      <c r="C279" s="139">
        <f t="shared" si="20"/>
        <v>0</v>
      </c>
      <c r="D279" s="139">
        <f t="shared" si="20"/>
        <v>0</v>
      </c>
      <c r="E279" s="139">
        <f t="shared" si="20"/>
        <v>0</v>
      </c>
      <c r="F279" s="139">
        <f t="shared" si="20"/>
        <v>0</v>
      </c>
      <c r="G279" s="139">
        <f t="shared" si="20"/>
        <v>0</v>
      </c>
      <c r="H279" s="139">
        <f t="shared" si="21"/>
        <v>0</v>
      </c>
    </row>
    <row r="280" spans="2:10">
      <c r="B280" s="128" t="str">
        <f>$B$44</f>
        <v>Physical Training</v>
      </c>
      <c r="C280" s="139">
        <f t="shared" si="20"/>
        <v>0</v>
      </c>
      <c r="D280" s="139">
        <f t="shared" si="20"/>
        <v>0</v>
      </c>
      <c r="E280" s="139">
        <f t="shared" si="20"/>
        <v>0</v>
      </c>
      <c r="F280" s="139">
        <f t="shared" si="20"/>
        <v>0</v>
      </c>
      <c r="G280" s="139">
        <f t="shared" si="20"/>
        <v>0</v>
      </c>
      <c r="H280" s="139">
        <f t="shared" si="21"/>
        <v>0</v>
      </c>
    </row>
    <row r="281" spans="2:10">
      <c r="B281" s="128" t="str">
        <f>$B$45</f>
        <v>Health Services</v>
      </c>
      <c r="C281" s="139">
        <f t="shared" si="20"/>
        <v>319224.26991430018</v>
      </c>
      <c r="D281" s="139">
        <f t="shared" si="20"/>
        <v>157254.77837977055</v>
      </c>
      <c r="E281" s="139">
        <f t="shared" si="20"/>
        <v>56854.174901829778</v>
      </c>
      <c r="F281" s="139">
        <f t="shared" si="20"/>
        <v>0</v>
      </c>
      <c r="G281" s="139">
        <f t="shared" si="20"/>
        <v>0</v>
      </c>
      <c r="H281" s="139">
        <f t="shared" si="21"/>
        <v>533333.22319590056</v>
      </c>
    </row>
    <row r="282" spans="2:10">
      <c r="B282" s="128" t="str">
        <f>$B$46</f>
        <v>Pharmacy</v>
      </c>
      <c r="C282" s="139">
        <f t="shared" si="20"/>
        <v>0</v>
      </c>
      <c r="D282" s="139">
        <f t="shared" si="20"/>
        <v>0</v>
      </c>
      <c r="E282" s="139">
        <f t="shared" si="20"/>
        <v>0</v>
      </c>
      <c r="F282" s="139">
        <f t="shared" si="20"/>
        <v>0</v>
      </c>
      <c r="G282" s="139">
        <f t="shared" si="20"/>
        <v>0</v>
      </c>
      <c r="H282" s="139">
        <f t="shared" si="21"/>
        <v>0</v>
      </c>
    </row>
    <row r="283" spans="2:10">
      <c r="B283" s="128" t="str">
        <f>$B$47</f>
        <v>Business Administration</v>
      </c>
      <c r="C283" s="139">
        <f t="shared" si="20"/>
        <v>1796331.5759134109</v>
      </c>
      <c r="D283" s="139">
        <f t="shared" si="20"/>
        <v>13076362.04777804</v>
      </c>
      <c r="E283" s="139">
        <f t="shared" si="20"/>
        <v>2434247.4318309901</v>
      </c>
      <c r="F283" s="139">
        <f t="shared" si="20"/>
        <v>0</v>
      </c>
      <c r="G283" s="139">
        <f t="shared" si="20"/>
        <v>0</v>
      </c>
      <c r="H283" s="139">
        <f t="shared" si="21"/>
        <v>17306941.055522442</v>
      </c>
    </row>
    <row r="284" spans="2:10">
      <c r="B284" s="128" t="str">
        <f>$B$48</f>
        <v>Optometry</v>
      </c>
      <c r="C284" s="139">
        <f t="shared" ref="C284:G287" si="22">C259+C234+C209+C184+C132</f>
        <v>0</v>
      </c>
      <c r="D284" s="139">
        <f t="shared" si="22"/>
        <v>0</v>
      </c>
      <c r="E284" s="139">
        <f t="shared" si="22"/>
        <v>0</v>
      </c>
      <c r="F284" s="139">
        <f t="shared" si="22"/>
        <v>0</v>
      </c>
      <c r="G284" s="139">
        <f t="shared" si="22"/>
        <v>0</v>
      </c>
      <c r="H284" s="139">
        <f t="shared" si="21"/>
        <v>0</v>
      </c>
    </row>
    <row r="285" spans="2:10">
      <c r="B285" s="128" t="str">
        <f>$B$49</f>
        <v>Teacher Ed-Practice Teaching</v>
      </c>
      <c r="C285" s="139">
        <f t="shared" si="22"/>
        <v>0</v>
      </c>
      <c r="D285" s="139">
        <f t="shared" si="22"/>
        <v>1083336.1824266906</v>
      </c>
      <c r="E285" s="139">
        <f t="shared" si="22"/>
        <v>0</v>
      </c>
      <c r="F285" s="139">
        <f t="shared" si="22"/>
        <v>0</v>
      </c>
      <c r="G285" s="139">
        <f t="shared" si="22"/>
        <v>0</v>
      </c>
      <c r="H285" s="139">
        <f t="shared" si="21"/>
        <v>1083336.1824266906</v>
      </c>
    </row>
    <row r="286" spans="2:10">
      <c r="B286" s="128" t="str">
        <f>$B$50</f>
        <v>Technology</v>
      </c>
      <c r="C286" s="139">
        <f t="shared" si="22"/>
        <v>23469.681137065585</v>
      </c>
      <c r="D286" s="139">
        <f t="shared" si="22"/>
        <v>1102313.4595620013</v>
      </c>
      <c r="E286" s="139">
        <f t="shared" si="22"/>
        <v>36276.174851873511</v>
      </c>
      <c r="F286" s="139">
        <f t="shared" si="22"/>
        <v>0</v>
      </c>
      <c r="G286" s="139">
        <f t="shared" si="22"/>
        <v>0</v>
      </c>
      <c r="H286" s="139">
        <f t="shared" si="21"/>
        <v>1162059.3155509403</v>
      </c>
    </row>
    <row r="287" spans="2:10">
      <c r="B287" s="128" t="str">
        <f>$B$51</f>
        <v>Nursing</v>
      </c>
      <c r="C287" s="139">
        <f t="shared" si="22"/>
        <v>0</v>
      </c>
      <c r="D287" s="139">
        <f t="shared" si="22"/>
        <v>0</v>
      </c>
      <c r="E287" s="139">
        <f t="shared" si="22"/>
        <v>0</v>
      </c>
      <c r="F287" s="139">
        <f t="shared" si="22"/>
        <v>0</v>
      </c>
      <c r="G287" s="139">
        <f t="shared" si="22"/>
        <v>0</v>
      </c>
      <c r="H287" s="139">
        <f t="shared" si="21"/>
        <v>0</v>
      </c>
    </row>
    <row r="288" spans="2:10">
      <c r="B288" s="131" t="str">
        <f>$B$52</f>
        <v>Totals</v>
      </c>
      <c r="C288" s="136">
        <f>SUM(C268:C287)</f>
        <v>23890117.606965773</v>
      </c>
      <c r="D288" s="136">
        <f>SUM(D268:D287)</f>
        <v>42749700.480339274</v>
      </c>
      <c r="E288" s="136">
        <f>SUM(E268:E287)</f>
        <v>8513146.9189011902</v>
      </c>
      <c r="F288" s="136">
        <f>SUM(F268:F287)</f>
        <v>0</v>
      </c>
      <c r="G288" s="136">
        <f>SUM(G268:G287)</f>
        <v>0</v>
      </c>
      <c r="H288" s="136">
        <f t="shared" si="21"/>
        <v>75152965.006206244</v>
      </c>
      <c r="I288" s="353"/>
      <c r="J288" s="140"/>
    </row>
    <row r="289" spans="2:10">
      <c r="H289" s="140"/>
    </row>
    <row r="290" spans="2:10">
      <c r="B290" s="120" t="s">
        <v>222</v>
      </c>
      <c r="C290" s="121"/>
      <c r="D290" s="121"/>
      <c r="E290" s="121"/>
      <c r="F290" s="121"/>
      <c r="G290" s="121"/>
      <c r="H290" s="122"/>
      <c r="J290" s="360"/>
    </row>
    <row r="291" spans="2:10" ht="30" customHeight="1" thickBot="1">
      <c r="B291" s="382" t="s">
        <v>234</v>
      </c>
      <c r="C291" s="382"/>
      <c r="D291" s="382"/>
      <c r="E291" s="382"/>
      <c r="F291" s="382"/>
      <c r="G291" s="382"/>
      <c r="H291" s="382"/>
    </row>
    <row r="292" spans="2:10" ht="14.4" thickBot="1">
      <c r="B292" s="124" t="s">
        <v>31</v>
      </c>
      <c r="C292" s="125" t="s">
        <v>25</v>
      </c>
      <c r="D292" s="125" t="s">
        <v>26</v>
      </c>
      <c r="E292" s="125" t="s">
        <v>27</v>
      </c>
      <c r="F292" s="125" t="s">
        <v>28</v>
      </c>
      <c r="G292" s="125" t="s">
        <v>29</v>
      </c>
      <c r="H292" s="126" t="s">
        <v>1</v>
      </c>
    </row>
    <row r="293" spans="2:10">
      <c r="B293" s="128" t="str">
        <f>$B$32</f>
        <v>Liberal Arts</v>
      </c>
      <c r="C293" s="134">
        <f t="shared" ref="C293:H308" si="23">IF(C32=0,0,C268/C32)</f>
        <v>365.81395369157309</v>
      </c>
      <c r="D293" s="134">
        <f t="shared" si="23"/>
        <v>641.66654496660794</v>
      </c>
      <c r="E293" s="134">
        <f t="shared" si="23"/>
        <v>1141.4162865852181</v>
      </c>
      <c r="F293" s="134">
        <f t="shared" si="23"/>
        <v>0</v>
      </c>
      <c r="G293" s="135">
        <f t="shared" si="23"/>
        <v>0</v>
      </c>
      <c r="H293" s="136">
        <f t="shared" si="23"/>
        <v>468.01587965050663</v>
      </c>
    </row>
    <row r="294" spans="2:10">
      <c r="B294" s="128" t="str">
        <f>$B$33</f>
        <v>Science</v>
      </c>
      <c r="C294" s="137">
        <f t="shared" si="23"/>
        <v>388.57308762616475</v>
      </c>
      <c r="D294" s="137">
        <f t="shared" si="23"/>
        <v>693.56801405784881</v>
      </c>
      <c r="E294" s="137">
        <f t="shared" si="23"/>
        <v>1701.5331812002507</v>
      </c>
      <c r="F294" s="137">
        <f t="shared" si="23"/>
        <v>0</v>
      </c>
      <c r="G294" s="138">
        <f t="shared" si="23"/>
        <v>0</v>
      </c>
      <c r="H294" s="139">
        <f t="shared" si="23"/>
        <v>513.57370861787979</v>
      </c>
    </row>
    <row r="295" spans="2:10">
      <c r="B295" s="128" t="str">
        <f>$B$34</f>
        <v>Fine Arts</v>
      </c>
      <c r="C295" s="137">
        <f t="shared" si="23"/>
        <v>326.41065003286104</v>
      </c>
      <c r="D295" s="137">
        <f t="shared" si="23"/>
        <v>0</v>
      </c>
      <c r="E295" s="137">
        <f t="shared" si="23"/>
        <v>0</v>
      </c>
      <c r="F295" s="137">
        <f t="shared" si="23"/>
        <v>0</v>
      </c>
      <c r="G295" s="138">
        <f t="shared" si="23"/>
        <v>0</v>
      </c>
      <c r="H295" s="139">
        <f t="shared" si="23"/>
        <v>326.41065003286104</v>
      </c>
    </row>
    <row r="296" spans="2:10">
      <c r="B296" s="128" t="str">
        <f>$B$35</f>
        <v>Teacher Education</v>
      </c>
      <c r="C296" s="137">
        <f t="shared" si="23"/>
        <v>361.28679094966895</v>
      </c>
      <c r="D296" s="137">
        <f t="shared" si="23"/>
        <v>607.89804488204038</v>
      </c>
      <c r="E296" s="137">
        <f t="shared" si="23"/>
        <v>1095.0058080661104</v>
      </c>
      <c r="F296" s="137">
        <f t="shared" si="23"/>
        <v>0</v>
      </c>
      <c r="G296" s="138">
        <f t="shared" si="23"/>
        <v>0</v>
      </c>
      <c r="H296" s="139">
        <f t="shared" si="23"/>
        <v>670.78280936660371</v>
      </c>
    </row>
    <row r="297" spans="2:10">
      <c r="B297" s="128" t="str">
        <f>$B$36</f>
        <v>Agriculture</v>
      </c>
      <c r="C297" s="137">
        <f t="shared" si="23"/>
        <v>0</v>
      </c>
      <c r="D297" s="137">
        <f t="shared" si="23"/>
        <v>0</v>
      </c>
      <c r="E297" s="137">
        <f t="shared" si="23"/>
        <v>0</v>
      </c>
      <c r="F297" s="137">
        <f t="shared" si="23"/>
        <v>0</v>
      </c>
      <c r="G297" s="138">
        <f t="shared" si="23"/>
        <v>0</v>
      </c>
      <c r="H297" s="139">
        <f t="shared" si="23"/>
        <v>0</v>
      </c>
    </row>
    <row r="298" spans="2:10">
      <c r="B298" s="128" t="str">
        <f>$B$37</f>
        <v>Engineering</v>
      </c>
      <c r="C298" s="137">
        <f t="shared" si="23"/>
        <v>455.42522523618101</v>
      </c>
      <c r="D298" s="137">
        <f t="shared" si="23"/>
        <v>674.86149347460537</v>
      </c>
      <c r="E298" s="137">
        <f t="shared" si="23"/>
        <v>1706.6184115838685</v>
      </c>
      <c r="F298" s="137">
        <f t="shared" si="23"/>
        <v>0</v>
      </c>
      <c r="G298" s="138">
        <f t="shared" si="23"/>
        <v>0</v>
      </c>
      <c r="H298" s="139">
        <f t="shared" si="23"/>
        <v>608.71793662707773</v>
      </c>
    </row>
    <row r="299" spans="2:10">
      <c r="B299" s="128" t="str">
        <f>$B$38</f>
        <v>Home Economics</v>
      </c>
      <c r="C299" s="137">
        <f t="shared" si="23"/>
        <v>275.63213529027558</v>
      </c>
      <c r="D299" s="137">
        <f t="shared" si="23"/>
        <v>457.62665002993759</v>
      </c>
      <c r="E299" s="137">
        <f t="shared" si="23"/>
        <v>672.63090498982979</v>
      </c>
      <c r="F299" s="137">
        <f t="shared" si="23"/>
        <v>0</v>
      </c>
      <c r="G299" s="138">
        <f t="shared" si="23"/>
        <v>0</v>
      </c>
      <c r="H299" s="139">
        <f t="shared" si="23"/>
        <v>404.44604967104328</v>
      </c>
    </row>
    <row r="300" spans="2:10">
      <c r="B300" s="128" t="str">
        <f>$B$39</f>
        <v>Law</v>
      </c>
      <c r="C300" s="137">
        <f t="shared" si="23"/>
        <v>0</v>
      </c>
      <c r="D300" s="137">
        <f t="shared" si="23"/>
        <v>0</v>
      </c>
      <c r="E300" s="137">
        <f t="shared" si="23"/>
        <v>0</v>
      </c>
      <c r="F300" s="137">
        <f t="shared" si="23"/>
        <v>0</v>
      </c>
      <c r="G300" s="138">
        <f t="shared" si="23"/>
        <v>0</v>
      </c>
      <c r="H300" s="139">
        <f t="shared" si="23"/>
        <v>0</v>
      </c>
    </row>
    <row r="301" spans="2:10">
      <c r="B301" s="128" t="str">
        <f>$B$40</f>
        <v>Social Service</v>
      </c>
      <c r="C301" s="137">
        <f t="shared" si="23"/>
        <v>0</v>
      </c>
      <c r="D301" s="137">
        <f t="shared" si="23"/>
        <v>0</v>
      </c>
      <c r="E301" s="137">
        <f t="shared" si="23"/>
        <v>0</v>
      </c>
      <c r="F301" s="137">
        <f t="shared" si="23"/>
        <v>0</v>
      </c>
      <c r="G301" s="138">
        <f t="shared" si="23"/>
        <v>0</v>
      </c>
      <c r="H301" s="139">
        <f t="shared" si="23"/>
        <v>0</v>
      </c>
    </row>
    <row r="302" spans="2:10">
      <c r="B302" s="128" t="str">
        <f>$B$41</f>
        <v>Library Science</v>
      </c>
      <c r="C302" s="137">
        <f t="shared" si="23"/>
        <v>0</v>
      </c>
      <c r="D302" s="137">
        <f t="shared" si="23"/>
        <v>0</v>
      </c>
      <c r="E302" s="137">
        <f t="shared" si="23"/>
        <v>0</v>
      </c>
      <c r="F302" s="137">
        <f t="shared" si="23"/>
        <v>0</v>
      </c>
      <c r="G302" s="138">
        <f t="shared" si="23"/>
        <v>0</v>
      </c>
      <c r="H302" s="139">
        <f t="shared" si="23"/>
        <v>0</v>
      </c>
    </row>
    <row r="303" spans="2:10">
      <c r="B303" s="128" t="str">
        <f>$B$42</f>
        <v>Veterinary Science</v>
      </c>
      <c r="C303" s="137">
        <f t="shared" si="23"/>
        <v>0</v>
      </c>
      <c r="D303" s="137">
        <f t="shared" si="23"/>
        <v>0</v>
      </c>
      <c r="E303" s="137">
        <f t="shared" si="23"/>
        <v>0</v>
      </c>
      <c r="F303" s="137">
        <f t="shared" si="23"/>
        <v>0</v>
      </c>
      <c r="G303" s="138">
        <f t="shared" si="23"/>
        <v>0</v>
      </c>
      <c r="H303" s="139">
        <f t="shared" si="23"/>
        <v>0</v>
      </c>
    </row>
    <row r="304" spans="2:10">
      <c r="B304" s="128" t="str">
        <f>$B$43</f>
        <v>Vocational Training</v>
      </c>
      <c r="C304" s="137">
        <f t="shared" si="23"/>
        <v>0</v>
      </c>
      <c r="D304" s="137">
        <f t="shared" si="23"/>
        <v>0</v>
      </c>
      <c r="E304" s="137">
        <f t="shared" si="23"/>
        <v>0</v>
      </c>
      <c r="F304" s="137">
        <f t="shared" si="23"/>
        <v>0</v>
      </c>
      <c r="G304" s="138">
        <f t="shared" si="23"/>
        <v>0</v>
      </c>
      <c r="H304" s="139">
        <f t="shared" si="23"/>
        <v>0</v>
      </c>
    </row>
    <row r="305" spans="2:10">
      <c r="B305" s="128" t="str">
        <f>$B$44</f>
        <v>Physical Training</v>
      </c>
      <c r="C305" s="137">
        <f t="shared" si="23"/>
        <v>0</v>
      </c>
      <c r="D305" s="137">
        <f t="shared" si="23"/>
        <v>0</v>
      </c>
      <c r="E305" s="137">
        <f t="shared" si="23"/>
        <v>0</v>
      </c>
      <c r="F305" s="137">
        <f t="shared" si="23"/>
        <v>0</v>
      </c>
      <c r="G305" s="138">
        <f t="shared" si="23"/>
        <v>0</v>
      </c>
      <c r="H305" s="139">
        <f t="shared" si="23"/>
        <v>0</v>
      </c>
    </row>
    <row r="306" spans="2:10">
      <c r="B306" s="128" t="str">
        <f>$B$45</f>
        <v>Health Services</v>
      </c>
      <c r="C306" s="137">
        <f t="shared" si="23"/>
        <v>307.53783228737973</v>
      </c>
      <c r="D306" s="137">
        <f t="shared" si="23"/>
        <v>563.63719849380129</v>
      </c>
      <c r="E306" s="137">
        <f t="shared" si="23"/>
        <v>1114.7877431731329</v>
      </c>
      <c r="F306" s="137">
        <f t="shared" si="23"/>
        <v>0</v>
      </c>
      <c r="G306" s="138">
        <f t="shared" si="23"/>
        <v>0</v>
      </c>
      <c r="H306" s="139">
        <f t="shared" si="23"/>
        <v>389.86346724846533</v>
      </c>
    </row>
    <row r="307" spans="2:10">
      <c r="B307" s="128" t="str">
        <f>$B$46</f>
        <v>Pharmacy</v>
      </c>
      <c r="C307" s="137">
        <f t="shared" si="23"/>
        <v>0</v>
      </c>
      <c r="D307" s="137">
        <f t="shared" si="23"/>
        <v>0</v>
      </c>
      <c r="E307" s="137">
        <f t="shared" si="23"/>
        <v>0</v>
      </c>
      <c r="F307" s="137">
        <f t="shared" si="23"/>
        <v>0</v>
      </c>
      <c r="G307" s="138">
        <f t="shared" si="23"/>
        <v>0</v>
      </c>
      <c r="H307" s="139">
        <f t="shared" si="23"/>
        <v>0</v>
      </c>
    </row>
    <row r="308" spans="2:10">
      <c r="B308" s="128" t="str">
        <f>$B$47</f>
        <v>Business Administration</v>
      </c>
      <c r="C308" s="137">
        <f t="shared" si="23"/>
        <v>315.42257698216167</v>
      </c>
      <c r="D308" s="137">
        <f t="shared" si="23"/>
        <v>638.61897088191245</v>
      </c>
      <c r="E308" s="137">
        <f t="shared" si="23"/>
        <v>1518.5573498633751</v>
      </c>
      <c r="F308" s="137">
        <f t="shared" si="23"/>
        <v>0</v>
      </c>
      <c r="G308" s="138">
        <f t="shared" si="23"/>
        <v>0</v>
      </c>
      <c r="H308" s="139">
        <f t="shared" si="23"/>
        <v>623.13462430771381</v>
      </c>
    </row>
    <row r="309" spans="2:10">
      <c r="B309" s="128" t="str">
        <f>$B$48</f>
        <v>Optometry</v>
      </c>
      <c r="C309" s="137">
        <f t="shared" ref="C309:H313" si="24">IF(C48=0,0,C284/C48)</f>
        <v>0</v>
      </c>
      <c r="D309" s="137">
        <f t="shared" si="24"/>
        <v>0</v>
      </c>
      <c r="E309" s="137">
        <f t="shared" si="24"/>
        <v>0</v>
      </c>
      <c r="F309" s="137">
        <f t="shared" si="24"/>
        <v>0</v>
      </c>
      <c r="G309" s="138">
        <f t="shared" si="24"/>
        <v>0</v>
      </c>
      <c r="H309" s="139">
        <f t="shared" si="24"/>
        <v>0</v>
      </c>
    </row>
    <row r="310" spans="2:10">
      <c r="B310" s="128" t="str">
        <f>$B$49</f>
        <v>Teacher Ed-Practice Teaching</v>
      </c>
      <c r="C310" s="137">
        <f t="shared" si="24"/>
        <v>0</v>
      </c>
      <c r="D310" s="137">
        <f t="shared" si="24"/>
        <v>1306.7987725291805</v>
      </c>
      <c r="E310" s="137">
        <f t="shared" si="24"/>
        <v>0</v>
      </c>
      <c r="F310" s="137">
        <f t="shared" si="24"/>
        <v>0</v>
      </c>
      <c r="G310" s="138">
        <f t="shared" si="24"/>
        <v>0</v>
      </c>
      <c r="H310" s="139">
        <f t="shared" si="24"/>
        <v>1306.7987725291805</v>
      </c>
    </row>
    <row r="311" spans="2:10">
      <c r="B311" s="128" t="str">
        <f>$B$50</f>
        <v>Technology</v>
      </c>
      <c r="C311" s="137">
        <f t="shared" si="24"/>
        <v>279.40096591744742</v>
      </c>
      <c r="D311" s="137">
        <f t="shared" si="24"/>
        <v>504.26050300183039</v>
      </c>
      <c r="E311" s="137">
        <f t="shared" si="24"/>
        <v>2015.3430473263061</v>
      </c>
      <c r="F311" s="137">
        <f t="shared" si="24"/>
        <v>0</v>
      </c>
      <c r="G311" s="138">
        <f t="shared" si="24"/>
        <v>0</v>
      </c>
      <c r="H311" s="139">
        <f t="shared" si="24"/>
        <v>507.89305749604034</v>
      </c>
    </row>
    <row r="312" spans="2:10">
      <c r="B312" s="128" t="str">
        <f>$B$51</f>
        <v>Nursing</v>
      </c>
      <c r="C312" s="137">
        <f t="shared" si="24"/>
        <v>0</v>
      </c>
      <c r="D312" s="137">
        <f t="shared" si="24"/>
        <v>0</v>
      </c>
      <c r="E312" s="137">
        <f t="shared" si="24"/>
        <v>0</v>
      </c>
      <c r="F312" s="137">
        <f t="shared" si="24"/>
        <v>0</v>
      </c>
      <c r="G312" s="138">
        <f t="shared" si="24"/>
        <v>0</v>
      </c>
      <c r="H312" s="139">
        <f t="shared" si="24"/>
        <v>0</v>
      </c>
    </row>
    <row r="313" spans="2:10">
      <c r="B313" s="131" t="str">
        <f>$B$52</f>
        <v>Totals</v>
      </c>
      <c r="C313" s="136">
        <f t="shared" si="24"/>
        <v>366.25555906919993</v>
      </c>
      <c r="D313" s="136">
        <f t="shared" si="24"/>
        <v>641.49248181058613</v>
      </c>
      <c r="E313" s="136">
        <f t="shared" si="24"/>
        <v>1253.6479183149293</v>
      </c>
      <c r="F313" s="136">
        <f t="shared" si="24"/>
        <v>0</v>
      </c>
      <c r="G313" s="136">
        <f t="shared" si="24"/>
        <v>0</v>
      </c>
      <c r="H313" s="136">
        <f t="shared" si="24"/>
        <v>541.99572771473061</v>
      </c>
      <c r="I313" s="351"/>
    </row>
    <row r="315" spans="2:10">
      <c r="B315" s="120" t="s">
        <v>37</v>
      </c>
      <c r="C315" s="121"/>
      <c r="D315" s="121"/>
      <c r="E315" s="121"/>
      <c r="F315" s="121"/>
      <c r="G315" s="121"/>
      <c r="H315" s="122"/>
      <c r="J315" s="360"/>
    </row>
    <row r="316" spans="2:10" ht="55.5" customHeight="1" thickBot="1">
      <c r="B316" s="382" t="s">
        <v>235</v>
      </c>
      <c r="C316" s="382"/>
      <c r="D316" s="382"/>
      <c r="E316" s="382"/>
      <c r="F316" s="382"/>
      <c r="G316" s="382"/>
      <c r="H316" s="382"/>
    </row>
    <row r="317" spans="2:10" ht="14.4" thickBot="1">
      <c r="B317" s="124" t="s">
        <v>31</v>
      </c>
      <c r="C317" s="125" t="s">
        <v>25</v>
      </c>
      <c r="D317" s="125" t="s">
        <v>26</v>
      </c>
      <c r="E317" s="125" t="s">
        <v>27</v>
      </c>
      <c r="F317" s="125" t="s">
        <v>28</v>
      </c>
      <c r="G317" s="125" t="s">
        <v>29</v>
      </c>
      <c r="H317" s="126" t="s">
        <v>1</v>
      </c>
    </row>
    <row r="318" spans="2:10">
      <c r="B318" s="128" t="str">
        <f>$B$32</f>
        <v>Liberal Arts</v>
      </c>
      <c r="C318" s="129">
        <f t="shared" ref="C318:H333" si="25">IF($C$293=0,"",C293/$C$293)</f>
        <v>1</v>
      </c>
      <c r="D318" s="129">
        <f t="shared" si="25"/>
        <v>1.7540789204219724</v>
      </c>
      <c r="E318" s="129">
        <f t="shared" si="25"/>
        <v>3.1202098090210488</v>
      </c>
      <c r="F318" s="129">
        <f t="shared" si="25"/>
        <v>0</v>
      </c>
      <c r="G318" s="129">
        <f t="shared" si="25"/>
        <v>0</v>
      </c>
      <c r="H318" s="129">
        <f t="shared" si="25"/>
        <v>1.2793822513536555</v>
      </c>
    </row>
    <row r="319" spans="2:10">
      <c r="B319" s="128" t="str">
        <f>$B$33</f>
        <v>Science</v>
      </c>
      <c r="C319" s="129">
        <f t="shared" si="25"/>
        <v>1.0622150514077451</v>
      </c>
      <c r="D319" s="129">
        <f t="shared" si="25"/>
        <v>1.8959583336250028</v>
      </c>
      <c r="E319" s="129">
        <f t="shared" si="25"/>
        <v>4.6513621583578413</v>
      </c>
      <c r="F319" s="129">
        <f t="shared" si="25"/>
        <v>0</v>
      </c>
      <c r="G319" s="129">
        <f t="shared" si="25"/>
        <v>0</v>
      </c>
      <c r="H319" s="129">
        <f t="shared" si="25"/>
        <v>1.4039204995741814</v>
      </c>
    </row>
    <row r="320" spans="2:10">
      <c r="B320" s="128" t="str">
        <f>$B$34</f>
        <v>Fine Arts</v>
      </c>
      <c r="C320" s="129">
        <f t="shared" si="25"/>
        <v>0.89228594682876983</v>
      </c>
      <c r="D320" s="129">
        <f t="shared" si="25"/>
        <v>0</v>
      </c>
      <c r="E320" s="129">
        <f t="shared" si="25"/>
        <v>0</v>
      </c>
      <c r="F320" s="129">
        <f t="shared" si="25"/>
        <v>0</v>
      </c>
      <c r="G320" s="129">
        <f t="shared" si="25"/>
        <v>0</v>
      </c>
      <c r="H320" s="129">
        <f t="shared" si="25"/>
        <v>0.89228594682876983</v>
      </c>
    </row>
    <row r="321" spans="2:8">
      <c r="B321" s="128" t="str">
        <f>$B$35</f>
        <v>Teacher Education</v>
      </c>
      <c r="C321" s="129">
        <f t="shared" si="25"/>
        <v>0.98762441209194252</v>
      </c>
      <c r="D321" s="129">
        <f t="shared" si="25"/>
        <v>1.6617683353723967</v>
      </c>
      <c r="E321" s="129">
        <f t="shared" si="25"/>
        <v>2.9933407324022889</v>
      </c>
      <c r="F321" s="129">
        <f t="shared" si="25"/>
        <v>0</v>
      </c>
      <c r="G321" s="129">
        <f t="shared" si="25"/>
        <v>0</v>
      </c>
      <c r="H321" s="129">
        <f t="shared" si="25"/>
        <v>1.833672014414621</v>
      </c>
    </row>
    <row r="322" spans="2:8">
      <c r="B322" s="128" t="str">
        <f>$B$36</f>
        <v>Agriculture</v>
      </c>
      <c r="C322" s="129">
        <f t="shared" si="25"/>
        <v>0</v>
      </c>
      <c r="D322" s="129">
        <f t="shared" si="25"/>
        <v>0</v>
      </c>
      <c r="E322" s="129">
        <f t="shared" si="25"/>
        <v>0</v>
      </c>
      <c r="F322" s="129">
        <f t="shared" si="25"/>
        <v>0</v>
      </c>
      <c r="G322" s="129">
        <f t="shared" si="25"/>
        <v>0</v>
      </c>
      <c r="H322" s="129">
        <f t="shared" si="25"/>
        <v>0</v>
      </c>
    </row>
    <row r="323" spans="2:8">
      <c r="B323" s="128" t="str">
        <f>$B$37</f>
        <v>Engineering</v>
      </c>
      <c r="C323" s="129">
        <f t="shared" si="25"/>
        <v>1.2449640606660988</v>
      </c>
      <c r="D323" s="129">
        <f t="shared" si="25"/>
        <v>1.8448216276725136</v>
      </c>
      <c r="E323" s="129">
        <f t="shared" si="25"/>
        <v>4.6652632967160166</v>
      </c>
      <c r="F323" s="129">
        <f t="shared" si="25"/>
        <v>0</v>
      </c>
      <c r="G323" s="129">
        <f t="shared" si="25"/>
        <v>0</v>
      </c>
      <c r="H323" s="129">
        <f t="shared" si="25"/>
        <v>1.6640096160473503</v>
      </c>
    </row>
    <row r="324" spans="2:8">
      <c r="B324" s="128" t="str">
        <f>$B$38</f>
        <v>Home Economics</v>
      </c>
      <c r="C324" s="129">
        <f t="shared" si="25"/>
        <v>0.75347627532728823</v>
      </c>
      <c r="D324" s="129">
        <f t="shared" si="25"/>
        <v>1.2509819415357077</v>
      </c>
      <c r="E324" s="129">
        <f t="shared" si="25"/>
        <v>1.838724024062083</v>
      </c>
      <c r="F324" s="129">
        <f t="shared" si="25"/>
        <v>0</v>
      </c>
      <c r="G324" s="129">
        <f t="shared" si="25"/>
        <v>0</v>
      </c>
      <c r="H324" s="129">
        <f t="shared" si="25"/>
        <v>1.1056058567192926</v>
      </c>
    </row>
    <row r="325" spans="2:8">
      <c r="B325" s="128" t="str">
        <f>$B$39</f>
        <v>Law</v>
      </c>
      <c r="C325" s="129">
        <f t="shared" si="25"/>
        <v>0</v>
      </c>
      <c r="D325" s="129">
        <f t="shared" si="25"/>
        <v>0</v>
      </c>
      <c r="E325" s="129">
        <f t="shared" si="25"/>
        <v>0</v>
      </c>
      <c r="F325" s="129">
        <f t="shared" si="25"/>
        <v>0</v>
      </c>
      <c r="G325" s="129">
        <f t="shared" si="25"/>
        <v>0</v>
      </c>
      <c r="H325" s="129">
        <f t="shared" si="25"/>
        <v>0</v>
      </c>
    </row>
    <row r="326" spans="2:8">
      <c r="B326" s="128" t="str">
        <f>$B$40</f>
        <v>Social Service</v>
      </c>
      <c r="C326" s="129">
        <f t="shared" si="25"/>
        <v>0</v>
      </c>
      <c r="D326" s="129">
        <f t="shared" si="25"/>
        <v>0</v>
      </c>
      <c r="E326" s="129">
        <f t="shared" si="25"/>
        <v>0</v>
      </c>
      <c r="F326" s="129">
        <f t="shared" si="25"/>
        <v>0</v>
      </c>
      <c r="G326" s="129">
        <f t="shared" si="25"/>
        <v>0</v>
      </c>
      <c r="H326" s="129">
        <f t="shared" si="25"/>
        <v>0</v>
      </c>
    </row>
    <row r="327" spans="2:8">
      <c r="B327" s="128" t="str">
        <f>$B$41</f>
        <v>Library Science</v>
      </c>
      <c r="C327" s="129">
        <f t="shared" si="25"/>
        <v>0</v>
      </c>
      <c r="D327" s="129">
        <f t="shared" si="25"/>
        <v>0</v>
      </c>
      <c r="E327" s="129">
        <f t="shared" si="25"/>
        <v>0</v>
      </c>
      <c r="F327" s="129">
        <f t="shared" si="25"/>
        <v>0</v>
      </c>
      <c r="G327" s="129">
        <f t="shared" si="25"/>
        <v>0</v>
      </c>
      <c r="H327" s="129">
        <f t="shared" si="25"/>
        <v>0</v>
      </c>
    </row>
    <row r="328" spans="2:8">
      <c r="B328" s="128" t="str">
        <f>$B$42</f>
        <v>Veterinary Science</v>
      </c>
      <c r="C328" s="129">
        <f t="shared" si="25"/>
        <v>0</v>
      </c>
      <c r="D328" s="129">
        <f t="shared" si="25"/>
        <v>0</v>
      </c>
      <c r="E328" s="129">
        <f t="shared" si="25"/>
        <v>0</v>
      </c>
      <c r="F328" s="129">
        <f t="shared" si="25"/>
        <v>0</v>
      </c>
      <c r="G328" s="129">
        <f t="shared" si="25"/>
        <v>0</v>
      </c>
      <c r="H328" s="129">
        <f t="shared" si="25"/>
        <v>0</v>
      </c>
    </row>
    <row r="329" spans="2:8">
      <c r="B329" s="128" t="str">
        <f>$B$43</f>
        <v>Vocational Training</v>
      </c>
      <c r="C329" s="129">
        <f t="shared" si="25"/>
        <v>0</v>
      </c>
      <c r="D329" s="129">
        <f t="shared" si="25"/>
        <v>0</v>
      </c>
      <c r="E329" s="129">
        <f t="shared" si="25"/>
        <v>0</v>
      </c>
      <c r="F329" s="129">
        <f t="shared" si="25"/>
        <v>0</v>
      </c>
      <c r="G329" s="129">
        <f t="shared" si="25"/>
        <v>0</v>
      </c>
      <c r="H329" s="129">
        <f t="shared" si="25"/>
        <v>0</v>
      </c>
    </row>
    <row r="330" spans="2:8">
      <c r="B330" s="128" t="str">
        <f>$B$44</f>
        <v>Physical Training</v>
      </c>
      <c r="C330" s="129">
        <f t="shared" si="25"/>
        <v>0</v>
      </c>
      <c r="D330" s="129">
        <f t="shared" si="25"/>
        <v>0</v>
      </c>
      <c r="E330" s="129">
        <f t="shared" si="25"/>
        <v>0</v>
      </c>
      <c r="F330" s="129">
        <f t="shared" si="25"/>
        <v>0</v>
      </c>
      <c r="G330" s="129">
        <f t="shared" si="25"/>
        <v>0</v>
      </c>
      <c r="H330" s="129">
        <f t="shared" si="25"/>
        <v>0</v>
      </c>
    </row>
    <row r="331" spans="2:8">
      <c r="B331" s="128" t="str">
        <f>$B$45</f>
        <v>Health Services</v>
      </c>
      <c r="C331" s="129">
        <f t="shared" si="25"/>
        <v>0.84069464596386767</v>
      </c>
      <c r="D331" s="129">
        <f t="shared" si="25"/>
        <v>1.5407755576459445</v>
      </c>
      <c r="E331" s="129">
        <f t="shared" si="25"/>
        <v>3.04741722376462</v>
      </c>
      <c r="F331" s="129">
        <f t="shared" si="25"/>
        <v>0</v>
      </c>
      <c r="G331" s="129">
        <f t="shared" si="25"/>
        <v>0</v>
      </c>
      <c r="H331" s="129">
        <f t="shared" si="25"/>
        <v>1.0657424718608983</v>
      </c>
    </row>
    <row r="332" spans="2:8">
      <c r="B332" s="128" t="str">
        <f>$B$46</f>
        <v>Pharmacy</v>
      </c>
      <c r="C332" s="129">
        <f t="shared" si="25"/>
        <v>0</v>
      </c>
      <c r="D332" s="129">
        <f t="shared" si="25"/>
        <v>0</v>
      </c>
      <c r="E332" s="129">
        <f t="shared" si="25"/>
        <v>0</v>
      </c>
      <c r="F332" s="129">
        <f t="shared" si="25"/>
        <v>0</v>
      </c>
      <c r="G332" s="129">
        <f t="shared" si="25"/>
        <v>0</v>
      </c>
      <c r="H332" s="129">
        <f t="shared" si="25"/>
        <v>0</v>
      </c>
    </row>
    <row r="333" spans="2:8">
      <c r="B333" s="128" t="str">
        <f>$B$47</f>
        <v>Business Administration</v>
      </c>
      <c r="C333" s="129">
        <f t="shared" si="25"/>
        <v>0.86224862064201724</v>
      </c>
      <c r="D333" s="129">
        <f t="shared" si="25"/>
        <v>1.7457479804620797</v>
      </c>
      <c r="E333" s="129">
        <f t="shared" si="25"/>
        <v>4.1511739356550317</v>
      </c>
      <c r="F333" s="129">
        <f t="shared" si="25"/>
        <v>0</v>
      </c>
      <c r="G333" s="129">
        <f t="shared" si="25"/>
        <v>0</v>
      </c>
      <c r="H333" s="129">
        <f t="shared" si="25"/>
        <v>1.7034195060615271</v>
      </c>
    </row>
    <row r="334" spans="2:8">
      <c r="B334" s="128" t="str">
        <f>$B$48</f>
        <v>Optometry</v>
      </c>
      <c r="C334" s="129">
        <f t="shared" ref="C334:H338" si="26">IF($C$293=0,"",C309/$C$293)</f>
        <v>0</v>
      </c>
      <c r="D334" s="129">
        <f t="shared" si="26"/>
        <v>0</v>
      </c>
      <c r="E334" s="129">
        <f t="shared" si="26"/>
        <v>0</v>
      </c>
      <c r="F334" s="129">
        <f t="shared" si="26"/>
        <v>0</v>
      </c>
      <c r="G334" s="129">
        <f t="shared" si="26"/>
        <v>0</v>
      </c>
      <c r="H334" s="129">
        <f t="shared" si="26"/>
        <v>0</v>
      </c>
    </row>
    <row r="335" spans="2:8">
      <c r="B335" s="128" t="str">
        <f>$B$49</f>
        <v>Teacher Ed-Practice Teaching</v>
      </c>
      <c r="C335" s="129">
        <f t="shared" si="26"/>
        <v>0</v>
      </c>
      <c r="D335" s="129">
        <f t="shared" si="26"/>
        <v>3.5723043348722978</v>
      </c>
      <c r="E335" s="129">
        <f t="shared" si="26"/>
        <v>0</v>
      </c>
      <c r="F335" s="129">
        <f t="shared" si="26"/>
        <v>0</v>
      </c>
      <c r="G335" s="129">
        <f t="shared" si="26"/>
        <v>0</v>
      </c>
      <c r="H335" s="129">
        <f t="shared" si="26"/>
        <v>3.5723043348722978</v>
      </c>
    </row>
    <row r="336" spans="2:8">
      <c r="B336" s="128" t="str">
        <f>$B$50</f>
        <v>Technology</v>
      </c>
      <c r="C336" s="129">
        <f t="shared" si="26"/>
        <v>0.76377886381288063</v>
      </c>
      <c r="D336" s="129">
        <f t="shared" si="26"/>
        <v>1.3784616412609154</v>
      </c>
      <c r="E336" s="129">
        <f t="shared" si="26"/>
        <v>5.5092022242144765</v>
      </c>
      <c r="F336" s="129">
        <f t="shared" si="26"/>
        <v>0</v>
      </c>
      <c r="G336" s="129">
        <f t="shared" si="26"/>
        <v>0</v>
      </c>
      <c r="H336" s="129">
        <f t="shared" si="26"/>
        <v>1.3883917012204998</v>
      </c>
    </row>
    <row r="337" spans="2:10">
      <c r="B337" s="128" t="str">
        <f>$B$51</f>
        <v>Nursing</v>
      </c>
      <c r="C337" s="129">
        <f t="shared" si="26"/>
        <v>0</v>
      </c>
      <c r="D337" s="129">
        <f t="shared" si="26"/>
        <v>0</v>
      </c>
      <c r="E337" s="129">
        <f t="shared" si="26"/>
        <v>0</v>
      </c>
      <c r="F337" s="129">
        <f t="shared" si="26"/>
        <v>0</v>
      </c>
      <c r="G337" s="129">
        <f t="shared" si="26"/>
        <v>0</v>
      </c>
      <c r="H337" s="129">
        <f t="shared" si="26"/>
        <v>0</v>
      </c>
    </row>
    <row r="338" spans="2:10">
      <c r="B338" s="131" t="str">
        <f>$B$52</f>
        <v>Totals</v>
      </c>
      <c r="C338" s="129">
        <f t="shared" si="26"/>
        <v>1.0012071857105789</v>
      </c>
      <c r="D338" s="129">
        <f t="shared" si="26"/>
        <v>1.7536030961559343</v>
      </c>
      <c r="E338" s="129">
        <f t="shared" si="26"/>
        <v>3.4270095650094072</v>
      </c>
      <c r="F338" s="129">
        <f t="shared" si="26"/>
        <v>0</v>
      </c>
      <c r="G338" s="129">
        <f t="shared" si="26"/>
        <v>0</v>
      </c>
      <c r="H338" s="129">
        <f t="shared" si="26"/>
        <v>1.4816157837754347</v>
      </c>
      <c r="I338" s="351"/>
    </row>
    <row r="340" spans="2:10">
      <c r="B340" s="120" t="s">
        <v>236</v>
      </c>
      <c r="C340" s="121"/>
      <c r="D340" s="121"/>
      <c r="E340" s="121"/>
      <c r="F340" s="121"/>
      <c r="G340" s="121"/>
      <c r="H340" s="122"/>
      <c r="J340" s="360"/>
    </row>
    <row r="341" spans="2:10" ht="55.5" customHeight="1" thickBot="1">
      <c r="B341" s="382" t="s">
        <v>237</v>
      </c>
      <c r="C341" s="382"/>
      <c r="D341" s="382"/>
      <c r="E341" s="382"/>
      <c r="F341" s="382"/>
      <c r="G341" s="382"/>
      <c r="H341" s="382"/>
    </row>
    <row r="342" spans="2:10" ht="14.4" thickBot="1">
      <c r="B342" s="124" t="s">
        <v>31</v>
      </c>
      <c r="C342" s="125" t="s">
        <v>25</v>
      </c>
      <c r="D342" s="125" t="s">
        <v>26</v>
      </c>
      <c r="E342" s="125" t="s">
        <v>27</v>
      </c>
      <c r="F342" s="125" t="s">
        <v>28</v>
      </c>
      <c r="G342" s="125" t="s">
        <v>29</v>
      </c>
      <c r="H342" s="126" t="s">
        <v>1</v>
      </c>
    </row>
    <row r="343" spans="2:10">
      <c r="B343" s="128" t="str">
        <f>$B$32</f>
        <v>Liberal Arts</v>
      </c>
      <c r="C343" s="136">
        <f t="shared" ref="C343:D358" si="27">C293*30</f>
        <v>10974.418610747192</v>
      </c>
      <c r="D343" s="136">
        <f t="shared" si="27"/>
        <v>19249.99634899824</v>
      </c>
      <c r="E343" s="136">
        <f>E293*24</f>
        <v>27393.990878045235</v>
      </c>
      <c r="F343" s="136">
        <f>F293*18</f>
        <v>0</v>
      </c>
      <c r="G343" s="136">
        <f>G293*24</f>
        <v>0</v>
      </c>
      <c r="H343" s="136">
        <f>IF((C32/30+D32/30+E32/24+F32/18+G32/24)=0,0,H268/(C32/30+D32/30+E32/24+F32/18+G32/24))</f>
        <v>13995.443775022035</v>
      </c>
    </row>
    <row r="344" spans="2:10">
      <c r="B344" s="128" t="str">
        <f>$B$33</f>
        <v>Science</v>
      </c>
      <c r="C344" s="139">
        <f t="shared" si="27"/>
        <v>11657.192628784942</v>
      </c>
      <c r="D344" s="139">
        <f t="shared" si="27"/>
        <v>20807.040421735466</v>
      </c>
      <c r="E344" s="139">
        <f>E294*24</f>
        <v>40836.79634880602</v>
      </c>
      <c r="F344" s="139">
        <f>F294*18</f>
        <v>0</v>
      </c>
      <c r="G344" s="139">
        <f>G294*24</f>
        <v>0</v>
      </c>
      <c r="H344" s="139">
        <f t="shared" ref="H344:H363" si="28">IF((C33/30+D33/30+E33/24+F33/18+G33/24)=0,0,H269/(C33/30+D33/30+E33/24+F33/18+G33/24))</f>
        <v>15310.553722410068</v>
      </c>
    </row>
    <row r="345" spans="2:10">
      <c r="B345" s="128" t="str">
        <f>$B$34</f>
        <v>Fine Arts</v>
      </c>
      <c r="C345" s="139">
        <f t="shared" si="27"/>
        <v>9792.3195009858318</v>
      </c>
      <c r="D345" s="139">
        <f t="shared" si="27"/>
        <v>0</v>
      </c>
      <c r="E345" s="139">
        <f t="shared" ref="E345:E363" si="29">E295*24</f>
        <v>0</v>
      </c>
      <c r="F345" s="139">
        <f t="shared" ref="F345:F363" si="30">F295*18</f>
        <v>0</v>
      </c>
      <c r="G345" s="139">
        <f t="shared" ref="G345:G363" si="31">G295*24</f>
        <v>0</v>
      </c>
      <c r="H345" s="139">
        <f t="shared" si="28"/>
        <v>9792.3195009858318</v>
      </c>
    </row>
    <row r="346" spans="2:10">
      <c r="B346" s="128" t="str">
        <f>$B$35</f>
        <v>Teacher Education</v>
      </c>
      <c r="C346" s="139">
        <f t="shared" si="27"/>
        <v>10838.603728490069</v>
      </c>
      <c r="D346" s="139">
        <f t="shared" si="27"/>
        <v>18236.941346461212</v>
      </c>
      <c r="E346" s="139">
        <f t="shared" si="29"/>
        <v>26280.139393586651</v>
      </c>
      <c r="F346" s="139">
        <f t="shared" si="30"/>
        <v>0</v>
      </c>
      <c r="G346" s="139">
        <f t="shared" si="31"/>
        <v>0</v>
      </c>
      <c r="H346" s="139">
        <f t="shared" si="28"/>
        <v>19294.071775531065</v>
      </c>
    </row>
    <row r="347" spans="2:10">
      <c r="B347" s="128" t="str">
        <f>$B$36</f>
        <v>Agriculture</v>
      </c>
      <c r="C347" s="139">
        <f t="shared" si="27"/>
        <v>0</v>
      </c>
      <c r="D347" s="139">
        <f t="shared" si="27"/>
        <v>0</v>
      </c>
      <c r="E347" s="139">
        <f t="shared" si="29"/>
        <v>0</v>
      </c>
      <c r="F347" s="139">
        <f t="shared" si="30"/>
        <v>0</v>
      </c>
      <c r="G347" s="139">
        <f t="shared" si="31"/>
        <v>0</v>
      </c>
      <c r="H347" s="139">
        <f t="shared" si="28"/>
        <v>0</v>
      </c>
    </row>
    <row r="348" spans="2:10">
      <c r="B348" s="128" t="str">
        <f>$B$37</f>
        <v>Engineering</v>
      </c>
      <c r="C348" s="139">
        <f t="shared" si="27"/>
        <v>13662.75675708543</v>
      </c>
      <c r="D348" s="139">
        <f t="shared" si="27"/>
        <v>20245.844804238161</v>
      </c>
      <c r="E348" s="139">
        <f t="shared" si="29"/>
        <v>40958.841878012841</v>
      </c>
      <c r="F348" s="139">
        <f t="shared" si="30"/>
        <v>0</v>
      </c>
      <c r="G348" s="139">
        <f t="shared" si="31"/>
        <v>0</v>
      </c>
      <c r="H348" s="139">
        <f t="shared" si="28"/>
        <v>18054.980490589285</v>
      </c>
    </row>
    <row r="349" spans="2:10">
      <c r="B349" s="128" t="str">
        <f>$B$38</f>
        <v>Home Economics</v>
      </c>
      <c r="C349" s="139">
        <f t="shared" si="27"/>
        <v>8268.9640587082667</v>
      </c>
      <c r="D349" s="139">
        <f t="shared" si="27"/>
        <v>13728.799500898127</v>
      </c>
      <c r="E349" s="139">
        <f t="shared" si="29"/>
        <v>16143.141719755915</v>
      </c>
      <c r="F349" s="139">
        <f t="shared" si="30"/>
        <v>0</v>
      </c>
      <c r="G349" s="139">
        <f t="shared" si="31"/>
        <v>0</v>
      </c>
      <c r="H349" s="139">
        <f t="shared" si="28"/>
        <v>11345.499575187707</v>
      </c>
    </row>
    <row r="350" spans="2:10">
      <c r="B350" s="128" t="str">
        <f>$B$39</f>
        <v>Law</v>
      </c>
      <c r="C350" s="139">
        <f t="shared" si="27"/>
        <v>0</v>
      </c>
      <c r="D350" s="139">
        <f t="shared" si="27"/>
        <v>0</v>
      </c>
      <c r="E350" s="139">
        <f t="shared" si="29"/>
        <v>0</v>
      </c>
      <c r="F350" s="139">
        <f t="shared" si="30"/>
        <v>0</v>
      </c>
      <c r="G350" s="139">
        <f t="shared" si="31"/>
        <v>0</v>
      </c>
      <c r="H350" s="139">
        <f t="shared" si="28"/>
        <v>0</v>
      </c>
    </row>
    <row r="351" spans="2:10">
      <c r="B351" s="128" t="str">
        <f>$B$40</f>
        <v>Social Service</v>
      </c>
      <c r="C351" s="139">
        <f t="shared" si="27"/>
        <v>0</v>
      </c>
      <c r="D351" s="139">
        <f t="shared" si="27"/>
        <v>0</v>
      </c>
      <c r="E351" s="139">
        <f t="shared" si="29"/>
        <v>0</v>
      </c>
      <c r="F351" s="139">
        <f t="shared" si="30"/>
        <v>0</v>
      </c>
      <c r="G351" s="139">
        <f t="shared" si="31"/>
        <v>0</v>
      </c>
      <c r="H351" s="139">
        <f t="shared" si="28"/>
        <v>0</v>
      </c>
    </row>
    <row r="352" spans="2:10">
      <c r="B352" s="128" t="str">
        <f>$B$41</f>
        <v>Library Science</v>
      </c>
      <c r="C352" s="139">
        <f t="shared" si="27"/>
        <v>0</v>
      </c>
      <c r="D352" s="139">
        <f t="shared" si="27"/>
        <v>0</v>
      </c>
      <c r="E352" s="139">
        <f t="shared" si="29"/>
        <v>0</v>
      </c>
      <c r="F352" s="139">
        <f t="shared" si="30"/>
        <v>0</v>
      </c>
      <c r="G352" s="139">
        <f t="shared" si="31"/>
        <v>0</v>
      </c>
      <c r="H352" s="139">
        <f t="shared" si="28"/>
        <v>0</v>
      </c>
    </row>
    <row r="353" spans="2:9">
      <c r="B353" s="128" t="str">
        <f>$B$42</f>
        <v>Veterinary Science</v>
      </c>
      <c r="C353" s="139">
        <f t="shared" si="27"/>
        <v>0</v>
      </c>
      <c r="D353" s="139">
        <f t="shared" si="27"/>
        <v>0</v>
      </c>
      <c r="E353" s="139">
        <f t="shared" si="29"/>
        <v>0</v>
      </c>
      <c r="F353" s="139">
        <f t="shared" si="30"/>
        <v>0</v>
      </c>
      <c r="G353" s="139">
        <f t="shared" si="31"/>
        <v>0</v>
      </c>
      <c r="H353" s="139">
        <f t="shared" si="28"/>
        <v>0</v>
      </c>
    </row>
    <row r="354" spans="2:9">
      <c r="B354" s="128" t="str">
        <f>$B$43</f>
        <v>Vocational Training</v>
      </c>
      <c r="C354" s="139">
        <f t="shared" si="27"/>
        <v>0</v>
      </c>
      <c r="D354" s="139">
        <f t="shared" si="27"/>
        <v>0</v>
      </c>
      <c r="E354" s="139">
        <f t="shared" si="29"/>
        <v>0</v>
      </c>
      <c r="F354" s="139">
        <f t="shared" si="30"/>
        <v>0</v>
      </c>
      <c r="G354" s="139">
        <f t="shared" si="31"/>
        <v>0</v>
      </c>
      <c r="H354" s="139">
        <f t="shared" si="28"/>
        <v>0</v>
      </c>
    </row>
    <row r="355" spans="2:9">
      <c r="B355" s="128" t="str">
        <f>$B$44</f>
        <v>Physical Training</v>
      </c>
      <c r="C355" s="139">
        <f t="shared" si="27"/>
        <v>0</v>
      </c>
      <c r="D355" s="139">
        <f t="shared" si="27"/>
        <v>0</v>
      </c>
      <c r="E355" s="139">
        <f t="shared" si="29"/>
        <v>0</v>
      </c>
      <c r="F355" s="139">
        <f t="shared" si="30"/>
        <v>0</v>
      </c>
      <c r="G355" s="139">
        <f t="shared" si="31"/>
        <v>0</v>
      </c>
      <c r="H355" s="139">
        <f t="shared" si="28"/>
        <v>0</v>
      </c>
    </row>
    <row r="356" spans="2:9">
      <c r="B356" s="128" t="str">
        <f>$B$45</f>
        <v>Health Services</v>
      </c>
      <c r="C356" s="139">
        <f t="shared" si="27"/>
        <v>9226.1349686213925</v>
      </c>
      <c r="D356" s="139">
        <f t="shared" si="27"/>
        <v>16909.115954814039</v>
      </c>
      <c r="E356" s="139">
        <f t="shared" si="29"/>
        <v>26754.905836155187</v>
      </c>
      <c r="F356" s="139">
        <f t="shared" si="30"/>
        <v>0</v>
      </c>
      <c r="G356" s="139">
        <f t="shared" si="31"/>
        <v>0</v>
      </c>
      <c r="H356" s="139">
        <f t="shared" si="28"/>
        <v>11587.902731035318</v>
      </c>
    </row>
    <row r="357" spans="2:9">
      <c r="B357" s="128" t="str">
        <f>$B$46</f>
        <v>Pharmacy</v>
      </c>
      <c r="C357" s="139">
        <f t="shared" si="27"/>
        <v>0</v>
      </c>
      <c r="D357" s="139">
        <f t="shared" si="27"/>
        <v>0</v>
      </c>
      <c r="E357" s="139">
        <f t="shared" si="29"/>
        <v>0</v>
      </c>
      <c r="F357" s="139">
        <f t="shared" si="30"/>
        <v>0</v>
      </c>
      <c r="G357" s="139">
        <f t="shared" si="31"/>
        <v>0</v>
      </c>
      <c r="H357" s="139">
        <f t="shared" si="28"/>
        <v>0</v>
      </c>
    </row>
    <row r="358" spans="2:9">
      <c r="B358" s="128" t="str">
        <f>$B$47</f>
        <v>Business Administration</v>
      </c>
      <c r="C358" s="139">
        <f t="shared" si="27"/>
        <v>9462.6773094648506</v>
      </c>
      <c r="D358" s="139">
        <f t="shared" si="27"/>
        <v>19158.569126457372</v>
      </c>
      <c r="E358" s="139">
        <f t="shared" si="29"/>
        <v>36445.376396721003</v>
      </c>
      <c r="F358" s="139">
        <f t="shared" si="30"/>
        <v>0</v>
      </c>
      <c r="G358" s="139">
        <f t="shared" si="31"/>
        <v>0</v>
      </c>
      <c r="H358" s="139">
        <f t="shared" si="28"/>
        <v>18428.139794165814</v>
      </c>
    </row>
    <row r="359" spans="2:9">
      <c r="B359" s="128" t="str">
        <f>$B$48</f>
        <v>Optometry</v>
      </c>
      <c r="C359" s="139">
        <f t="shared" ref="C359:D363" si="32">C309*30</f>
        <v>0</v>
      </c>
      <c r="D359" s="139">
        <f t="shared" si="32"/>
        <v>0</v>
      </c>
      <c r="E359" s="139">
        <f t="shared" si="29"/>
        <v>0</v>
      </c>
      <c r="F359" s="139">
        <f t="shared" si="30"/>
        <v>0</v>
      </c>
      <c r="G359" s="139">
        <f t="shared" si="31"/>
        <v>0</v>
      </c>
      <c r="H359" s="139">
        <f t="shared" si="28"/>
        <v>0</v>
      </c>
    </row>
    <row r="360" spans="2:9">
      <c r="B360" s="128" t="str">
        <f>$B$49</f>
        <v>Teacher Ed-Practice Teaching</v>
      </c>
      <c r="C360" s="139">
        <f t="shared" si="32"/>
        <v>0</v>
      </c>
      <c r="D360" s="139">
        <f t="shared" si="32"/>
        <v>39203.963175875411</v>
      </c>
      <c r="E360" s="139">
        <f t="shared" si="29"/>
        <v>0</v>
      </c>
      <c r="F360" s="139">
        <f t="shared" si="30"/>
        <v>0</v>
      </c>
      <c r="G360" s="139">
        <f t="shared" si="31"/>
        <v>0</v>
      </c>
      <c r="H360" s="139">
        <f t="shared" si="28"/>
        <v>39203.963175875411</v>
      </c>
    </row>
    <row r="361" spans="2:9">
      <c r="B361" s="128" t="str">
        <f>$B$50</f>
        <v>Technology</v>
      </c>
      <c r="C361" s="139">
        <f t="shared" si="32"/>
        <v>8382.0289775234232</v>
      </c>
      <c r="D361" s="139">
        <f t="shared" si="32"/>
        <v>15127.815090054912</v>
      </c>
      <c r="E361" s="139">
        <f t="shared" si="29"/>
        <v>48368.233135831346</v>
      </c>
      <c r="F361" s="139">
        <f t="shared" si="30"/>
        <v>0</v>
      </c>
      <c r="G361" s="139">
        <f t="shared" si="31"/>
        <v>0</v>
      </c>
      <c r="H361" s="139">
        <f t="shared" si="28"/>
        <v>15206.883082455055</v>
      </c>
    </row>
    <row r="362" spans="2:9">
      <c r="B362" s="128" t="str">
        <f>$B$51</f>
        <v>Nursing</v>
      </c>
      <c r="C362" s="139">
        <f t="shared" si="32"/>
        <v>0</v>
      </c>
      <c r="D362" s="139">
        <f t="shared" si="32"/>
        <v>0</v>
      </c>
      <c r="E362" s="139">
        <f t="shared" si="29"/>
        <v>0</v>
      </c>
      <c r="F362" s="139">
        <f t="shared" si="30"/>
        <v>0</v>
      </c>
      <c r="G362" s="139">
        <f t="shared" si="31"/>
        <v>0</v>
      </c>
      <c r="H362" s="139">
        <f t="shared" si="28"/>
        <v>0</v>
      </c>
    </row>
    <row r="363" spans="2:9">
      <c r="B363" s="131" t="str">
        <f>$B$52</f>
        <v>Totals</v>
      </c>
      <c r="C363" s="136">
        <f t="shared" si="32"/>
        <v>10987.666772075998</v>
      </c>
      <c r="D363" s="136">
        <f t="shared" si="32"/>
        <v>19244.774454317583</v>
      </c>
      <c r="E363" s="136">
        <f t="shared" si="29"/>
        <v>30087.5500395583</v>
      </c>
      <c r="F363" s="136">
        <f t="shared" si="30"/>
        <v>0</v>
      </c>
      <c r="G363" s="136">
        <f t="shared" si="31"/>
        <v>0</v>
      </c>
      <c r="H363" s="136">
        <f t="shared" si="28"/>
        <v>16063.202593993992</v>
      </c>
      <c r="I363" s="351"/>
    </row>
  </sheetData>
  <mergeCells count="45">
    <mergeCell ref="B341:H341"/>
    <mergeCell ref="B215:G215"/>
    <mergeCell ref="B216:H216"/>
    <mergeCell ref="B241:G241"/>
    <mergeCell ref="B264:H264"/>
    <mergeCell ref="B266:H266"/>
    <mergeCell ref="B291:H291"/>
    <mergeCell ref="I140:I141"/>
    <mergeCell ref="B165:G165"/>
    <mergeCell ref="B166:G166"/>
    <mergeCell ref="B190:G190"/>
    <mergeCell ref="B316:H316"/>
    <mergeCell ref="B191:H191"/>
    <mergeCell ref="B140:F141"/>
    <mergeCell ref="B87:G87"/>
    <mergeCell ref="B89:G89"/>
    <mergeCell ref="B113:H113"/>
    <mergeCell ref="B114:G114"/>
    <mergeCell ref="B139:G139"/>
    <mergeCell ref="B84:C84"/>
    <mergeCell ref="D84:F84"/>
    <mergeCell ref="B18:E18"/>
    <mergeCell ref="D20:F20"/>
    <mergeCell ref="B21:C21"/>
    <mergeCell ref="D21:F21"/>
    <mergeCell ref="D27:F27"/>
    <mergeCell ref="B28:C28"/>
    <mergeCell ref="D28:F28"/>
    <mergeCell ref="D54:F54"/>
    <mergeCell ref="B55:C55"/>
    <mergeCell ref="D55:F55"/>
    <mergeCell ref="B58:G58"/>
    <mergeCell ref="D83:F83"/>
    <mergeCell ref="B17:E17"/>
    <mergeCell ref="B1:H1"/>
    <mergeCell ref="B2:H2"/>
    <mergeCell ref="B8:H8"/>
    <mergeCell ref="B9:G9"/>
    <mergeCell ref="B10:G10"/>
    <mergeCell ref="B11:H11"/>
    <mergeCell ref="B12:E12"/>
    <mergeCell ref="B13:E13"/>
    <mergeCell ref="B14:E14"/>
    <mergeCell ref="B15:E15"/>
    <mergeCell ref="B16:E16"/>
  </mergeCells>
  <conditionalFormatting sqref="C61:G80">
    <cfRule type="expression" dxfId="177" priority="6" stopIfTrue="1">
      <formula>C32=0</formula>
    </cfRule>
  </conditionalFormatting>
  <conditionalFormatting sqref="C91:G110">
    <cfRule type="expression" dxfId="176" priority="5" stopIfTrue="1">
      <formula>C32=0</formula>
    </cfRule>
  </conditionalFormatting>
  <conditionalFormatting sqref="C143:H162">
    <cfRule type="expression" dxfId="175" priority="3" stopIfTrue="1">
      <formula>C32=0</formula>
    </cfRule>
  </conditionalFormatting>
  <conditionalFormatting sqref="H143:H162">
    <cfRule type="expression" dxfId="174" priority="4" stopIfTrue="1">
      <formula>OR(AND(#REF!&gt;0,H143&gt;0,H61=0),AND(#REF!&gt;0,H143&gt;0,H32=0))</formula>
    </cfRule>
  </conditionalFormatting>
  <conditionalFormatting sqref="H143:H162">
    <cfRule type="expression" dxfId="173" priority="2" stopIfTrue="1">
      <formula>OR(AND(#REF!&gt;0,H143&gt;0,H61=0),AND(#REF!&gt;0,H143&gt;0,H32=0))</formula>
    </cfRule>
  </conditionalFormatting>
  <conditionalFormatting sqref="H143:H162">
    <cfRule type="expression" dxfId="172" priority="1"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rgb="FFFFC000"/>
    <pageSetUpPr fitToPage="1"/>
  </sheetPr>
  <dimension ref="B1:W363"/>
  <sheetViews>
    <sheetView showGridLines="0" showZeros="0" zoomScale="70" zoomScaleNormal="70" workbookViewId="0"/>
  </sheetViews>
  <sheetFormatPr defaultColWidth="9.109375" defaultRowHeight="13.8"/>
  <cols>
    <col min="1" max="1" width="1.88671875" style="107" customWidth="1"/>
    <col min="2" max="2" width="30.5546875" style="107" customWidth="1"/>
    <col min="3" max="3" width="14.5546875" style="107" bestFit="1" customWidth="1"/>
    <col min="4"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5.88671875" style="107" bestFit="1" customWidth="1"/>
    <col min="11" max="16384" width="9.109375" style="107"/>
  </cols>
  <sheetData>
    <row r="1" spans="2:8">
      <c r="B1" s="392" t="str">
        <f>'Relative Weights'!A1</f>
        <v>THECB Texas Public University Expenditure Study Fiscal Year 2022</v>
      </c>
      <c r="C1" s="392"/>
      <c r="D1" s="392"/>
      <c r="E1" s="392"/>
      <c r="F1" s="392"/>
      <c r="G1" s="392"/>
      <c r="H1" s="392"/>
    </row>
    <row r="2" spans="2:8">
      <c r="B2" s="393" t="str">
        <f>'Relative Weights'!A2</f>
        <v>Institution Survey for the Year Ended August 31, 2022</v>
      </c>
      <c r="C2" s="393"/>
      <c r="D2" s="393"/>
      <c r="E2" s="393"/>
      <c r="F2" s="393"/>
      <c r="G2" s="393"/>
      <c r="H2" s="393"/>
    </row>
    <row r="3" spans="2:8">
      <c r="B3" s="119" t="s">
        <v>124</v>
      </c>
      <c r="C3" s="119"/>
      <c r="D3" s="119"/>
      <c r="E3" s="119"/>
      <c r="F3" s="119"/>
      <c r="G3" s="119"/>
      <c r="H3" s="119"/>
    </row>
    <row r="4" spans="2:8">
      <c r="B4" s="294" t="s">
        <v>145</v>
      </c>
      <c r="C4" s="119"/>
      <c r="D4" s="119"/>
      <c r="E4" s="119"/>
      <c r="F4" s="119"/>
      <c r="G4" s="119"/>
      <c r="H4" s="119"/>
    </row>
    <row r="5" spans="2:8">
      <c r="B5" s="119"/>
      <c r="C5" s="119"/>
      <c r="D5" s="119"/>
      <c r="E5" s="119"/>
      <c r="F5" s="119"/>
      <c r="G5" s="119"/>
      <c r="H5" s="246"/>
    </row>
    <row r="6" spans="2:8">
      <c r="B6" s="295" t="s">
        <v>10</v>
      </c>
      <c r="C6" s="295"/>
      <c r="D6" s="295"/>
      <c r="E6" s="295"/>
      <c r="F6" s="295"/>
      <c r="G6" s="295"/>
      <c r="H6" s="296"/>
    </row>
    <row r="7" spans="2:8">
      <c r="B7" s="119"/>
      <c r="C7" s="119"/>
      <c r="D7" s="119"/>
      <c r="E7" s="119"/>
      <c r="F7" s="119"/>
      <c r="G7" s="119"/>
      <c r="H7" s="297"/>
    </row>
    <row r="8" spans="2:8" ht="129" customHeight="1">
      <c r="B8" s="381" t="s">
        <v>227</v>
      </c>
      <c r="C8" s="381"/>
      <c r="D8" s="381"/>
      <c r="E8" s="381"/>
      <c r="F8" s="381"/>
      <c r="G8" s="381"/>
      <c r="H8" s="381"/>
    </row>
    <row r="9" spans="2:8" ht="99.75" customHeight="1">
      <c r="B9" s="382" t="s">
        <v>41</v>
      </c>
      <c r="C9" s="382"/>
      <c r="D9" s="382"/>
      <c r="E9" s="382"/>
      <c r="F9" s="382"/>
      <c r="G9" s="382"/>
      <c r="H9" s="298"/>
    </row>
    <row r="10" spans="2:8">
      <c r="B10" s="392" t="s">
        <v>20</v>
      </c>
      <c r="C10" s="392"/>
      <c r="D10" s="392"/>
      <c r="E10" s="392"/>
      <c r="F10" s="392"/>
      <c r="G10" s="392"/>
      <c r="H10" s="298"/>
    </row>
    <row r="11" spans="2:8" ht="21" customHeight="1" thickBot="1">
      <c r="B11" s="382" t="s">
        <v>888</v>
      </c>
      <c r="C11" s="382"/>
      <c r="D11" s="382"/>
      <c r="E11" s="382"/>
      <c r="F11" s="382"/>
      <c r="G11" s="382"/>
      <c r="H11" s="382"/>
    </row>
    <row r="12" spans="2:8" ht="14.4" thickBot="1">
      <c r="B12" s="397" t="s">
        <v>16</v>
      </c>
      <c r="C12" s="398"/>
      <c r="D12" s="398"/>
      <c r="E12" s="398"/>
      <c r="F12" s="299"/>
      <c r="G12" s="300"/>
      <c r="H12" s="301" t="s">
        <v>17</v>
      </c>
    </row>
    <row r="13" spans="2:8">
      <c r="B13" s="399" t="s">
        <v>12</v>
      </c>
      <c r="C13" s="399"/>
      <c r="D13" s="399"/>
      <c r="E13" s="399"/>
      <c r="F13" s="354"/>
      <c r="G13" s="303"/>
      <c r="H13" s="355">
        <f>Data!$G18</f>
        <v>42849972</v>
      </c>
    </row>
    <row r="14" spans="2:8">
      <c r="B14" s="385" t="s">
        <v>13</v>
      </c>
      <c r="C14" s="385"/>
      <c r="D14" s="385"/>
      <c r="E14" s="385"/>
      <c r="F14" s="356"/>
      <c r="G14" s="303"/>
      <c r="H14" s="357">
        <f>Data!$H18</f>
        <v>3660354</v>
      </c>
    </row>
    <row r="15" spans="2:8">
      <c r="B15" s="385" t="s">
        <v>14</v>
      </c>
      <c r="C15" s="385"/>
      <c r="D15" s="385"/>
      <c r="E15" s="385"/>
      <c r="F15" s="356"/>
      <c r="G15" s="303"/>
      <c r="H15" s="357">
        <f>Data!$I18</f>
        <v>22397423</v>
      </c>
    </row>
    <row r="16" spans="2:8">
      <c r="B16" s="385" t="s">
        <v>18</v>
      </c>
      <c r="C16" s="385"/>
      <c r="D16" s="385"/>
      <c r="E16" s="385"/>
      <c r="F16" s="356"/>
      <c r="G16" s="303"/>
      <c r="H16" s="357">
        <f>Data!$J18</f>
        <v>8135189</v>
      </c>
    </row>
    <row r="17" spans="2:23">
      <c r="B17" s="385" t="s">
        <v>15</v>
      </c>
      <c r="C17" s="385"/>
      <c r="D17" s="385"/>
      <c r="E17" s="385"/>
      <c r="F17" s="356"/>
      <c r="G17" s="303"/>
      <c r="H17" s="357">
        <f>Data!$K18</f>
        <v>7780736</v>
      </c>
    </row>
    <row r="18" spans="2:23">
      <c r="B18" s="385" t="s">
        <v>1</v>
      </c>
      <c r="C18" s="385"/>
      <c r="D18" s="385"/>
      <c r="E18" s="385"/>
      <c r="F18" s="358"/>
      <c r="G18" s="303"/>
      <c r="H18" s="359">
        <f>SUM(H13:H17)</f>
        <v>84823674</v>
      </c>
    </row>
    <row r="19" spans="2:23" ht="13.5" customHeight="1">
      <c r="B19" s="308"/>
      <c r="D19" s="308"/>
      <c r="E19" s="308"/>
      <c r="F19" s="308"/>
      <c r="G19" s="308"/>
      <c r="H19" s="298"/>
    </row>
    <row r="20" spans="2:23" ht="13.5" customHeight="1">
      <c r="B20" s="308"/>
      <c r="D20" s="390" t="s">
        <v>22</v>
      </c>
      <c r="E20" s="390"/>
      <c r="F20" s="390"/>
      <c r="G20" s="309" t="s">
        <v>23</v>
      </c>
      <c r="H20" s="309" t="s">
        <v>24</v>
      </c>
    </row>
    <row r="21" spans="2:23">
      <c r="B21" s="388" t="s">
        <v>21</v>
      </c>
      <c r="C21" s="389"/>
      <c r="D21" s="384" t="str">
        <f>Data!L18</f>
        <v>Monica Poehl</v>
      </c>
      <c r="E21" s="384"/>
      <c r="F21" s="384"/>
      <c r="G21" s="310" t="str">
        <f>Data!M18</f>
        <v>979-458-6090</v>
      </c>
      <c r="H21" s="311" t="str">
        <f>Data!N18</f>
        <v>mpoehl@tamus.edu</v>
      </c>
    </row>
    <row r="22" spans="2:23" ht="13.5" customHeight="1">
      <c r="B22" s="308"/>
      <c r="C22" s="308"/>
      <c r="D22" s="308"/>
      <c r="E22" s="308"/>
      <c r="F22" s="308"/>
      <c r="G22" s="308"/>
      <c r="H22" s="298"/>
    </row>
    <row r="23" spans="2:23" ht="13.5" customHeight="1" thickBot="1">
      <c r="B23" s="117" t="s">
        <v>937</v>
      </c>
      <c r="C23" s="308"/>
      <c r="D23" s="308"/>
      <c r="E23" s="308"/>
      <c r="F23" s="308"/>
      <c r="G23" s="308"/>
      <c r="H23" s="298"/>
    </row>
    <row r="24" spans="2:23" s="315" customFormat="1">
      <c r="B24" s="312"/>
      <c r="C24" s="123" t="s">
        <v>25</v>
      </c>
      <c r="D24" s="313" t="s">
        <v>26</v>
      </c>
      <c r="E24" s="313" t="s">
        <v>27</v>
      </c>
      <c r="F24" s="313" t="s">
        <v>28</v>
      </c>
      <c r="G24" s="313" t="s">
        <v>29</v>
      </c>
      <c r="H24" s="314" t="s">
        <v>30</v>
      </c>
      <c r="J24" s="107"/>
    </row>
    <row r="25" spans="2:23" s="315" customFormat="1" ht="14.4" thickBot="1">
      <c r="B25" s="316" t="s">
        <v>680</v>
      </c>
      <c r="C25" s="317">
        <f>Data!O18</f>
        <v>2821</v>
      </c>
      <c r="D25" s="318">
        <f>Data!P18</f>
        <v>4043</v>
      </c>
      <c r="E25" s="318">
        <f>Data!Q18</f>
        <v>1254</v>
      </c>
      <c r="F25" s="318">
        <f>Data!R18</f>
        <v>27</v>
      </c>
      <c r="G25" s="318">
        <f>Data!S18</f>
        <v>0</v>
      </c>
      <c r="H25" s="319">
        <f>SUM(C25:G25)</f>
        <v>8145</v>
      </c>
    </row>
    <row r="26" spans="2:23">
      <c r="C26" s="320"/>
      <c r="D26" s="320"/>
      <c r="E26" s="320"/>
      <c r="F26" s="320"/>
      <c r="G26" s="320"/>
      <c r="H26" s="320"/>
      <c r="I26" s="320"/>
    </row>
    <row r="27" spans="2:23" ht="13.5" customHeight="1">
      <c r="B27" s="308"/>
      <c r="D27" s="390" t="s">
        <v>22</v>
      </c>
      <c r="E27" s="390"/>
      <c r="F27" s="390"/>
      <c r="G27" s="309" t="s">
        <v>23</v>
      </c>
      <c r="H27" s="309" t="s">
        <v>24</v>
      </c>
    </row>
    <row r="28" spans="2:23" ht="27.6">
      <c r="B28" s="388" t="s">
        <v>952</v>
      </c>
      <c r="C28" s="389"/>
      <c r="D28" s="384" t="str">
        <f>Data!T18</f>
        <v>Wilkinson, Robert B</v>
      </c>
      <c r="E28" s="384"/>
      <c r="F28" s="384"/>
      <c r="G28" s="310" t="str">
        <f>Data!U18</f>
        <v>(956) 326-2276</v>
      </c>
      <c r="H28" s="311" t="str">
        <f>Data!V18</f>
        <v>robert.wilkinson@tamiu.edu</v>
      </c>
    </row>
    <row r="29" spans="2:23" ht="13.5" customHeight="1">
      <c r="B29" s="308"/>
      <c r="C29" s="308"/>
      <c r="D29" s="308"/>
      <c r="E29" s="308"/>
      <c r="F29" s="308"/>
      <c r="G29" s="308"/>
      <c r="H29" s="298"/>
    </row>
    <row r="30" spans="2:23" ht="14.4" thickBot="1">
      <c r="B30" s="117" t="s">
        <v>938</v>
      </c>
    </row>
    <row r="31" spans="2:23" ht="14.4" thickBot="1">
      <c r="B31" s="124" t="s">
        <v>31</v>
      </c>
      <c r="C31" s="125" t="s">
        <v>25</v>
      </c>
      <c r="D31" s="125" t="s">
        <v>26</v>
      </c>
      <c r="E31" s="125" t="s">
        <v>27</v>
      </c>
      <c r="F31" s="125" t="s">
        <v>28</v>
      </c>
      <c r="G31" s="125" t="s">
        <v>29</v>
      </c>
      <c r="H31" s="126" t="s">
        <v>30</v>
      </c>
    </row>
    <row r="32" spans="2:23">
      <c r="B32" s="128" t="s">
        <v>42</v>
      </c>
      <c r="C32" s="141">
        <f>Data!W18</f>
        <v>52479</v>
      </c>
      <c r="D32" s="141">
        <f>Data!AQ18</f>
        <v>29757</v>
      </c>
      <c r="E32" s="141">
        <f>Data!BK18</f>
        <v>5859</v>
      </c>
      <c r="F32" s="141">
        <f>Data!CE18</f>
        <v>146</v>
      </c>
      <c r="G32" s="141">
        <f>Data!CY18</f>
        <v>0</v>
      </c>
      <c r="H32" s="142">
        <f>SUM(C32:G32)</f>
        <v>88241</v>
      </c>
      <c r="W32" s="145"/>
    </row>
    <row r="33" spans="2:23">
      <c r="B33" s="130" t="s">
        <v>43</v>
      </c>
      <c r="C33" s="141">
        <f>Data!X18</f>
        <v>20359</v>
      </c>
      <c r="D33" s="141">
        <f>Data!AR18</f>
        <v>8177</v>
      </c>
      <c r="E33" s="141">
        <f>Data!BL18</f>
        <v>593</v>
      </c>
      <c r="F33" s="141">
        <f>Data!CF18</f>
        <v>0</v>
      </c>
      <c r="G33" s="141">
        <f>Data!CZ18</f>
        <v>0</v>
      </c>
      <c r="H33" s="142">
        <f t="shared" ref="H33:H52" si="0">SUM(C33:G33)</f>
        <v>29129</v>
      </c>
      <c r="W33" s="145"/>
    </row>
    <row r="34" spans="2:23">
      <c r="B34" s="130" t="s">
        <v>44</v>
      </c>
      <c r="C34" s="141">
        <f>Data!Y18</f>
        <v>5517</v>
      </c>
      <c r="D34" s="141">
        <f>Data!AS18</f>
        <v>2318</v>
      </c>
      <c r="E34" s="141">
        <f>Data!BM18</f>
        <v>0</v>
      </c>
      <c r="F34" s="141">
        <f>Data!CG18</f>
        <v>0</v>
      </c>
      <c r="G34" s="141">
        <f>Data!DA18</f>
        <v>0</v>
      </c>
      <c r="H34" s="142">
        <f t="shared" si="0"/>
        <v>7835</v>
      </c>
      <c r="W34" s="145"/>
    </row>
    <row r="35" spans="2:23">
      <c r="B35" s="130" t="s">
        <v>45</v>
      </c>
      <c r="C35" s="141">
        <f>Data!Z18</f>
        <v>944</v>
      </c>
      <c r="D35" s="141">
        <f>Data!AT18</f>
        <v>5390</v>
      </c>
      <c r="E35" s="141">
        <f>Data!BN18</f>
        <v>7830</v>
      </c>
      <c r="F35" s="141">
        <f>Data!CH18</f>
        <v>0</v>
      </c>
      <c r="G35" s="141">
        <f>Data!DB18</f>
        <v>0</v>
      </c>
      <c r="H35" s="142">
        <f t="shared" si="0"/>
        <v>14164</v>
      </c>
      <c r="W35" s="145"/>
    </row>
    <row r="36" spans="2:23">
      <c r="B36" s="130" t="s">
        <v>46</v>
      </c>
      <c r="C36" s="141">
        <f>Data!AA18</f>
        <v>0</v>
      </c>
      <c r="D36" s="141">
        <f>Data!AU18</f>
        <v>0</v>
      </c>
      <c r="E36" s="141">
        <f>Data!BO18</f>
        <v>0</v>
      </c>
      <c r="F36" s="141">
        <f>Data!CI18</f>
        <v>0</v>
      </c>
      <c r="G36" s="141">
        <f>Data!DC18</f>
        <v>0</v>
      </c>
      <c r="H36" s="142">
        <f t="shared" si="0"/>
        <v>0</v>
      </c>
      <c r="W36" s="145"/>
    </row>
    <row r="37" spans="2:23">
      <c r="B37" s="130" t="s">
        <v>47</v>
      </c>
      <c r="C37" s="141">
        <f>Data!AB18</f>
        <v>2000</v>
      </c>
      <c r="D37" s="141">
        <f>Data!AV18</f>
        <v>2351</v>
      </c>
      <c r="E37" s="141">
        <f>Data!BP18</f>
        <v>153</v>
      </c>
      <c r="F37" s="141">
        <f>Data!CJ18</f>
        <v>0</v>
      </c>
      <c r="G37" s="141">
        <f>Data!DD18</f>
        <v>0</v>
      </c>
      <c r="H37" s="142">
        <f t="shared" si="0"/>
        <v>4504</v>
      </c>
      <c r="W37" s="145"/>
    </row>
    <row r="38" spans="2:23">
      <c r="B38" s="130" t="s">
        <v>48</v>
      </c>
      <c r="C38" s="141">
        <f>Data!AC18</f>
        <v>15</v>
      </c>
      <c r="D38" s="141">
        <f>Data!AW18</f>
        <v>837</v>
      </c>
      <c r="E38" s="141">
        <f>Data!BQ18</f>
        <v>0</v>
      </c>
      <c r="F38" s="141">
        <f>Data!CK18</f>
        <v>0</v>
      </c>
      <c r="G38" s="141">
        <f>Data!DE18</f>
        <v>0</v>
      </c>
      <c r="H38" s="142">
        <f t="shared" si="0"/>
        <v>852</v>
      </c>
      <c r="W38" s="145"/>
    </row>
    <row r="39" spans="2:23">
      <c r="B39" s="130" t="s">
        <v>49</v>
      </c>
      <c r="C39" s="141">
        <f>Data!AD18</f>
        <v>0</v>
      </c>
      <c r="D39" s="141">
        <f>Data!AX18</f>
        <v>0</v>
      </c>
      <c r="E39" s="141">
        <f>Data!BR18</f>
        <v>0</v>
      </c>
      <c r="F39" s="141">
        <f>Data!CL18</f>
        <v>0</v>
      </c>
      <c r="G39" s="141">
        <f>Data!DF18</f>
        <v>0</v>
      </c>
      <c r="H39" s="142">
        <f t="shared" si="0"/>
        <v>0</v>
      </c>
      <c r="W39" s="145"/>
    </row>
    <row r="40" spans="2:23">
      <c r="B40" s="130" t="s">
        <v>50</v>
      </c>
      <c r="C40" s="141">
        <f>Data!AE18</f>
        <v>30</v>
      </c>
      <c r="D40" s="141">
        <f>Data!AY18</f>
        <v>144</v>
      </c>
      <c r="E40" s="141">
        <f>Data!BS18</f>
        <v>0</v>
      </c>
      <c r="F40" s="141">
        <f>Data!CM18</f>
        <v>0</v>
      </c>
      <c r="G40" s="141">
        <f>Data!DG18</f>
        <v>0</v>
      </c>
      <c r="H40" s="142">
        <f t="shared" si="0"/>
        <v>174</v>
      </c>
      <c r="W40" s="145"/>
    </row>
    <row r="41" spans="2:23">
      <c r="B41" s="130" t="s">
        <v>51</v>
      </c>
      <c r="C41" s="141">
        <f>Data!AF18</f>
        <v>0</v>
      </c>
      <c r="D41" s="141">
        <f>Data!AZ18</f>
        <v>0</v>
      </c>
      <c r="E41" s="141">
        <f>Data!BT18</f>
        <v>0</v>
      </c>
      <c r="F41" s="141">
        <f>Data!CN18</f>
        <v>0</v>
      </c>
      <c r="G41" s="141">
        <f>Data!DH18</f>
        <v>0</v>
      </c>
      <c r="H41" s="142">
        <f t="shared" si="0"/>
        <v>0</v>
      </c>
      <c r="W41" s="145"/>
    </row>
    <row r="42" spans="2:23">
      <c r="B42" s="130" t="s">
        <v>52</v>
      </c>
      <c r="C42" s="141">
        <f>Data!AG18</f>
        <v>0</v>
      </c>
      <c r="D42" s="141">
        <f>Data!BA18</f>
        <v>0</v>
      </c>
      <c r="E42" s="141">
        <f>Data!BU18</f>
        <v>0</v>
      </c>
      <c r="F42" s="141">
        <f>Data!CO18</f>
        <v>0</v>
      </c>
      <c r="G42" s="141">
        <f>Data!DI18</f>
        <v>0</v>
      </c>
      <c r="H42" s="142">
        <f t="shared" si="0"/>
        <v>0</v>
      </c>
      <c r="W42" s="145"/>
    </row>
    <row r="43" spans="2:23">
      <c r="B43" s="130" t="s">
        <v>53</v>
      </c>
      <c r="C43" s="141">
        <f>Data!AH18</f>
        <v>0</v>
      </c>
      <c r="D43" s="141">
        <f>Data!BB18</f>
        <v>0</v>
      </c>
      <c r="E43" s="141">
        <f>Data!BV18</f>
        <v>0</v>
      </c>
      <c r="F43" s="141">
        <f>Data!CP18</f>
        <v>0</v>
      </c>
      <c r="G43" s="141">
        <f>Data!DJ18</f>
        <v>0</v>
      </c>
      <c r="H43" s="142">
        <f t="shared" si="0"/>
        <v>0</v>
      </c>
      <c r="W43" s="145"/>
    </row>
    <row r="44" spans="2:23">
      <c r="B44" s="130" t="s">
        <v>54</v>
      </c>
      <c r="C44" s="141">
        <f>Data!AI18</f>
        <v>0</v>
      </c>
      <c r="D44" s="141">
        <f>Data!BC18</f>
        <v>0</v>
      </c>
      <c r="E44" s="141">
        <f>Data!BW18</f>
        <v>0</v>
      </c>
      <c r="F44" s="141">
        <f>Data!CQ18</f>
        <v>0</v>
      </c>
      <c r="G44" s="141">
        <f>Data!DK18</f>
        <v>0</v>
      </c>
      <c r="H44" s="142">
        <f t="shared" si="0"/>
        <v>0</v>
      </c>
      <c r="W44" s="145"/>
    </row>
    <row r="45" spans="2:23">
      <c r="B45" s="130" t="s">
        <v>55</v>
      </c>
      <c r="C45" s="141">
        <f>Data!AJ18</f>
        <v>1617</v>
      </c>
      <c r="D45" s="141">
        <f>Data!BD18</f>
        <v>4422</v>
      </c>
      <c r="E45" s="141">
        <f>Data!BX18</f>
        <v>33</v>
      </c>
      <c r="F45" s="141">
        <f>Data!CR18</f>
        <v>0</v>
      </c>
      <c r="G45" s="141">
        <f>Data!DL18</f>
        <v>0</v>
      </c>
      <c r="H45" s="142">
        <f t="shared" si="0"/>
        <v>6072</v>
      </c>
      <c r="W45" s="145"/>
    </row>
    <row r="46" spans="2:23">
      <c r="B46" s="130" t="s">
        <v>56</v>
      </c>
      <c r="C46" s="141">
        <f>Data!AK18</f>
        <v>0</v>
      </c>
      <c r="D46" s="141">
        <f>Data!BE18</f>
        <v>0</v>
      </c>
      <c r="E46" s="141">
        <f>Data!BY18</f>
        <v>0</v>
      </c>
      <c r="F46" s="141">
        <f>Data!CS18</f>
        <v>0</v>
      </c>
      <c r="G46" s="141">
        <f>Data!DM18</f>
        <v>0</v>
      </c>
      <c r="H46" s="142">
        <f t="shared" si="0"/>
        <v>0</v>
      </c>
      <c r="W46" s="145"/>
    </row>
    <row r="47" spans="2:23">
      <c r="B47" s="130" t="s">
        <v>57</v>
      </c>
      <c r="C47" s="141">
        <f>Data!AL18</f>
        <v>3321</v>
      </c>
      <c r="D47" s="141">
        <f>Data!BF18</f>
        <v>12969</v>
      </c>
      <c r="E47" s="141">
        <f>Data!BZ18</f>
        <v>8510</v>
      </c>
      <c r="F47" s="141">
        <f>Data!CT18</f>
        <v>279</v>
      </c>
      <c r="G47" s="141">
        <f>Data!DN18</f>
        <v>0</v>
      </c>
      <c r="H47" s="142">
        <f t="shared" si="0"/>
        <v>25079</v>
      </c>
      <c r="W47" s="145"/>
    </row>
    <row r="48" spans="2:23">
      <c r="B48" s="130" t="s">
        <v>58</v>
      </c>
      <c r="C48" s="141">
        <f>Data!AM18</f>
        <v>0</v>
      </c>
      <c r="D48" s="141">
        <f>Data!BG18</f>
        <v>0</v>
      </c>
      <c r="E48" s="141">
        <f>Data!CA18</f>
        <v>0</v>
      </c>
      <c r="F48" s="141">
        <f>Data!CU18</f>
        <v>0</v>
      </c>
      <c r="G48" s="141">
        <f>Data!DO18</f>
        <v>0</v>
      </c>
      <c r="H48" s="142">
        <f t="shared" si="0"/>
        <v>0</v>
      </c>
      <c r="W48" s="145"/>
    </row>
    <row r="49" spans="2:23">
      <c r="B49" s="130" t="s">
        <v>59</v>
      </c>
      <c r="C49" s="141">
        <f>Data!AN18</f>
        <v>0</v>
      </c>
      <c r="D49" s="141">
        <f>Data!BH18</f>
        <v>348</v>
      </c>
      <c r="E49" s="141">
        <f>Data!CB18</f>
        <v>0</v>
      </c>
      <c r="F49" s="141">
        <f>Data!CV18</f>
        <v>0</v>
      </c>
      <c r="G49" s="141">
        <f>Data!DP18</f>
        <v>0</v>
      </c>
      <c r="H49" s="142">
        <f t="shared" si="0"/>
        <v>348</v>
      </c>
      <c r="W49" s="145"/>
    </row>
    <row r="50" spans="2:23">
      <c r="B50" s="130" t="s">
        <v>60</v>
      </c>
      <c r="C50" s="141">
        <f>Data!AO18</f>
        <v>68</v>
      </c>
      <c r="D50" s="141">
        <f>Data!BI18</f>
        <v>0</v>
      </c>
      <c r="E50" s="141">
        <f>Data!CC18</f>
        <v>171</v>
      </c>
      <c r="F50" s="141">
        <f>Data!CW18</f>
        <v>0</v>
      </c>
      <c r="G50" s="141">
        <f>Data!DQ18</f>
        <v>0</v>
      </c>
      <c r="H50" s="142">
        <f t="shared" si="0"/>
        <v>239</v>
      </c>
      <c r="W50" s="145"/>
    </row>
    <row r="51" spans="2:23">
      <c r="B51" s="130" t="s">
        <v>0</v>
      </c>
      <c r="C51" s="141">
        <f>Data!AP18</f>
        <v>2100</v>
      </c>
      <c r="D51" s="141">
        <f>Data!BJ18</f>
        <v>7065</v>
      </c>
      <c r="E51" s="141">
        <f>Data!CD18</f>
        <v>1804</v>
      </c>
      <c r="F51" s="141">
        <f>Data!CX18</f>
        <v>0</v>
      </c>
      <c r="G51" s="141">
        <f>Data!DR18</f>
        <v>0</v>
      </c>
      <c r="H51" s="142">
        <f t="shared" si="0"/>
        <v>10969</v>
      </c>
      <c r="W51" s="145"/>
    </row>
    <row r="52" spans="2:23">
      <c r="B52" s="143" t="s">
        <v>33</v>
      </c>
      <c r="C52" s="142">
        <f>SUM(C32:C51)</f>
        <v>88450</v>
      </c>
      <c r="D52" s="142">
        <f>SUM(D32:D51)</f>
        <v>73778</v>
      </c>
      <c r="E52" s="142">
        <f>SUM(E32:E51)</f>
        <v>24953</v>
      </c>
      <c r="F52" s="142">
        <f>SUM(F32:F51)</f>
        <v>425</v>
      </c>
      <c r="G52" s="142">
        <f>SUM(G32:G51)</f>
        <v>0</v>
      </c>
      <c r="H52" s="142">
        <f t="shared" si="0"/>
        <v>187606</v>
      </c>
    </row>
    <row r="53" spans="2:23">
      <c r="B53" s="144"/>
      <c r="C53" s="145"/>
      <c r="D53" s="145"/>
      <c r="E53" s="145"/>
      <c r="F53" s="145"/>
      <c r="G53" s="145"/>
      <c r="H53" s="145"/>
    </row>
    <row r="54" spans="2:23" ht="13.5" customHeight="1">
      <c r="B54" s="308"/>
      <c r="D54" s="390" t="s">
        <v>22</v>
      </c>
      <c r="E54" s="390"/>
      <c r="F54" s="390"/>
      <c r="G54" s="309" t="s">
        <v>23</v>
      </c>
      <c r="H54" s="309" t="s">
        <v>24</v>
      </c>
    </row>
    <row r="55" spans="2:23" ht="27.6">
      <c r="B55" s="388" t="s">
        <v>953</v>
      </c>
      <c r="C55" s="389"/>
      <c r="D55" s="384" t="str">
        <f>Data!T18</f>
        <v>Wilkinson, Robert B</v>
      </c>
      <c r="E55" s="384"/>
      <c r="F55" s="384"/>
      <c r="G55" s="310" t="str">
        <f>Data!U18</f>
        <v>(956) 326-2276</v>
      </c>
      <c r="H55" s="311" t="str">
        <f>Data!V18</f>
        <v>robert.wilkinson@tamiu.edu</v>
      </c>
    </row>
    <row r="56" spans="2:23" ht="13.5" customHeight="1">
      <c r="B56" s="308"/>
      <c r="C56" s="308"/>
      <c r="D56" s="308"/>
      <c r="E56" s="308"/>
      <c r="F56" s="308"/>
      <c r="G56" s="308"/>
      <c r="H56" s="298"/>
    </row>
    <row r="57" spans="2:23">
      <c r="B57" s="117" t="s">
        <v>9</v>
      </c>
    </row>
    <row r="58" spans="2:23" ht="31.5" customHeight="1">
      <c r="B58" s="391" t="s">
        <v>39</v>
      </c>
      <c r="C58" s="391"/>
      <c r="D58" s="391"/>
      <c r="E58" s="391"/>
      <c r="F58" s="391"/>
      <c r="G58" s="391"/>
      <c r="H58" s="321"/>
    </row>
    <row r="59" spans="2:23" ht="8.25" customHeight="1" thickBot="1">
      <c r="B59" s="320"/>
    </row>
    <row r="60" spans="2:23" ht="14.4" thickBot="1">
      <c r="B60" s="124" t="s">
        <v>31</v>
      </c>
      <c r="C60" s="125" t="s">
        <v>25</v>
      </c>
      <c r="D60" s="125" t="s">
        <v>26</v>
      </c>
      <c r="E60" s="125" t="s">
        <v>27</v>
      </c>
      <c r="F60" s="125" t="s">
        <v>28</v>
      </c>
      <c r="G60" s="125" t="s">
        <v>29</v>
      </c>
      <c r="H60" s="126" t="s">
        <v>30</v>
      </c>
    </row>
    <row r="61" spans="2:23">
      <c r="B61" s="128" t="str">
        <f>$B$32</f>
        <v>Liberal Arts</v>
      </c>
      <c r="C61" s="322">
        <f>Data!DS18</f>
        <v>3203119.0531429946</v>
      </c>
      <c r="D61" s="322">
        <f>Data!EM18</f>
        <v>1830585.3977838047</v>
      </c>
      <c r="E61" s="322">
        <f>Data!FG18</f>
        <v>998927.25789678027</v>
      </c>
      <c r="F61" s="322">
        <f>Data!GA18</f>
        <v>106321</v>
      </c>
      <c r="G61" s="322">
        <f>Data!GU18</f>
        <v>0</v>
      </c>
      <c r="H61" s="323">
        <f>SUM(C61:G61)</f>
        <v>6138952.7088235794</v>
      </c>
    </row>
    <row r="62" spans="2:23">
      <c r="B62" s="128" t="str">
        <f>$B$33</f>
        <v>Science</v>
      </c>
      <c r="C62" s="322">
        <f>Data!DT18</f>
        <v>1330118.4022864189</v>
      </c>
      <c r="D62" s="322">
        <f>Data!EN18</f>
        <v>679599.37426297262</v>
      </c>
      <c r="E62" s="322">
        <f>Data!FH18</f>
        <v>203219.87964108473</v>
      </c>
      <c r="F62" s="322">
        <f>Data!GB18</f>
        <v>0</v>
      </c>
      <c r="G62" s="322">
        <f>Data!GV18</f>
        <v>0</v>
      </c>
      <c r="H62" s="142">
        <f t="shared" ref="H62:H81" si="1">SUM(C62:G62)</f>
        <v>2212937.6561904764</v>
      </c>
    </row>
    <row r="63" spans="2:23">
      <c r="B63" s="128" t="str">
        <f>$B$34</f>
        <v>Fine Arts</v>
      </c>
      <c r="C63" s="322">
        <f>Data!DU18</f>
        <v>604974.60889932397</v>
      </c>
      <c r="D63" s="322">
        <f>Data!EO18</f>
        <v>546143.39439014939</v>
      </c>
      <c r="E63" s="322">
        <f>Data!FI18</f>
        <v>0</v>
      </c>
      <c r="F63" s="322">
        <f>Data!GC18</f>
        <v>0</v>
      </c>
      <c r="G63" s="322">
        <f>Data!GW18</f>
        <v>0</v>
      </c>
      <c r="H63" s="142">
        <f t="shared" si="1"/>
        <v>1151118.0032894732</v>
      </c>
    </row>
    <row r="64" spans="2:23">
      <c r="B64" s="128" t="str">
        <f>$B$35</f>
        <v>Teacher Education</v>
      </c>
      <c r="C64" s="322">
        <f>Data!DV18</f>
        <v>87202.926141008604</v>
      </c>
      <c r="D64" s="322">
        <f>Data!EP18</f>
        <v>439481.00372863142</v>
      </c>
      <c r="E64" s="322">
        <f>Data!FJ18</f>
        <v>587809.34146735584</v>
      </c>
      <c r="F64" s="322">
        <f>Data!GD18</f>
        <v>0</v>
      </c>
      <c r="G64" s="322">
        <f>Data!GX18</f>
        <v>0</v>
      </c>
      <c r="H64" s="142">
        <f t="shared" si="1"/>
        <v>1114493.271336996</v>
      </c>
    </row>
    <row r="65" spans="2:8">
      <c r="B65" s="128" t="str">
        <f>$B$36</f>
        <v>Agriculture</v>
      </c>
      <c r="C65" s="322">
        <f>Data!DW18</f>
        <v>0</v>
      </c>
      <c r="D65" s="322">
        <f>Data!EQ18</f>
        <v>0</v>
      </c>
      <c r="E65" s="322">
        <f>Data!FK18</f>
        <v>0</v>
      </c>
      <c r="F65" s="322">
        <f>Data!GE18</f>
        <v>0</v>
      </c>
      <c r="G65" s="322">
        <f>Data!GY18</f>
        <v>0</v>
      </c>
      <c r="H65" s="142">
        <f t="shared" si="1"/>
        <v>0</v>
      </c>
    </row>
    <row r="66" spans="2:8">
      <c r="B66" s="128" t="str">
        <f>$B$37</f>
        <v>Engineering</v>
      </c>
      <c r="C66" s="322">
        <f>Data!DX18</f>
        <v>191455.80690957903</v>
      </c>
      <c r="D66" s="322">
        <f>Data!ER18</f>
        <v>687346.52499518276</v>
      </c>
      <c r="E66" s="322">
        <f>Data!FL18</f>
        <v>31857.395833333332</v>
      </c>
      <c r="F66" s="322">
        <f>Data!GF18</f>
        <v>0</v>
      </c>
      <c r="G66" s="322">
        <f>Data!GZ18</f>
        <v>0</v>
      </c>
      <c r="H66" s="142">
        <f t="shared" si="1"/>
        <v>910659.7277380951</v>
      </c>
    </row>
    <row r="67" spans="2:8">
      <c r="B67" s="128" t="str">
        <f>$B$38</f>
        <v>Home Economics</v>
      </c>
      <c r="C67" s="322">
        <f>Data!DY18</f>
        <v>842.53378174792078</v>
      </c>
      <c r="D67" s="322">
        <f>Data!ES18</f>
        <v>50275.966218252077</v>
      </c>
      <c r="E67" s="322">
        <f>Data!FM18</f>
        <v>0</v>
      </c>
      <c r="F67" s="322">
        <f>Data!GG18</f>
        <v>0</v>
      </c>
      <c r="G67" s="322">
        <f>Data!HA18</f>
        <v>0</v>
      </c>
      <c r="H67" s="142">
        <f t="shared" si="1"/>
        <v>51118.5</v>
      </c>
    </row>
    <row r="68" spans="2:8">
      <c r="B68" s="128" t="str">
        <f>$B$39</f>
        <v>Law</v>
      </c>
      <c r="C68" s="322">
        <f>Data!DZ18</f>
        <v>0</v>
      </c>
      <c r="D68" s="322">
        <f>Data!ET18</f>
        <v>0</v>
      </c>
      <c r="E68" s="322">
        <f>Data!FN18</f>
        <v>0</v>
      </c>
      <c r="F68" s="322">
        <f>Data!GH18</f>
        <v>0</v>
      </c>
      <c r="G68" s="322">
        <f>Data!HB18</f>
        <v>0</v>
      </c>
      <c r="H68" s="142">
        <f t="shared" si="1"/>
        <v>0</v>
      </c>
    </row>
    <row r="69" spans="2:8">
      <c r="B69" s="128" t="str">
        <f>$B$40</f>
        <v>Social Service</v>
      </c>
      <c r="C69" s="322">
        <f>Data!EA18</f>
        <v>8998.1034482758623</v>
      </c>
      <c r="D69" s="322">
        <f>Data!EU18</f>
        <v>43190.896551724138</v>
      </c>
      <c r="E69" s="322">
        <f>Data!FO18</f>
        <v>0</v>
      </c>
      <c r="F69" s="322">
        <f>Data!GI18</f>
        <v>0</v>
      </c>
      <c r="G69" s="322">
        <f>Data!HC18</f>
        <v>0</v>
      </c>
      <c r="H69" s="142">
        <f t="shared" si="1"/>
        <v>52189</v>
      </c>
    </row>
    <row r="70" spans="2:8">
      <c r="B70" s="128" t="str">
        <f>$B$41</f>
        <v>Library Science</v>
      </c>
      <c r="C70" s="322">
        <f>Data!EB18</f>
        <v>0</v>
      </c>
      <c r="D70" s="322">
        <f>Data!EV18</f>
        <v>0</v>
      </c>
      <c r="E70" s="322">
        <f>Data!FP18</f>
        <v>0</v>
      </c>
      <c r="F70" s="322">
        <f>Data!GJ18</f>
        <v>0</v>
      </c>
      <c r="G70" s="322">
        <f>Data!HD18</f>
        <v>0</v>
      </c>
      <c r="H70" s="142">
        <f t="shared" si="1"/>
        <v>0</v>
      </c>
    </row>
    <row r="71" spans="2:8">
      <c r="B71" s="128" t="str">
        <f>$B$42</f>
        <v>Veterinary Science</v>
      </c>
      <c r="C71" s="322">
        <f>Data!EC18</f>
        <v>0</v>
      </c>
      <c r="D71" s="322">
        <f>Data!EW18</f>
        <v>0</v>
      </c>
      <c r="E71" s="322">
        <f>Data!FQ18</f>
        <v>0</v>
      </c>
      <c r="F71" s="322">
        <f>Data!GK18</f>
        <v>0</v>
      </c>
      <c r="G71" s="322">
        <f>Data!HE18</f>
        <v>0</v>
      </c>
      <c r="H71" s="142">
        <f t="shared" si="1"/>
        <v>0</v>
      </c>
    </row>
    <row r="72" spans="2:8">
      <c r="B72" s="128" t="str">
        <f>$B$43</f>
        <v>Vocational Training</v>
      </c>
      <c r="C72" s="322">
        <f>Data!ED18</f>
        <v>0</v>
      </c>
      <c r="D72" s="322">
        <f>Data!EX18</f>
        <v>0</v>
      </c>
      <c r="E72" s="322">
        <f>Data!FR18</f>
        <v>0</v>
      </c>
      <c r="F72" s="322">
        <f>Data!GL18</f>
        <v>0</v>
      </c>
      <c r="G72" s="322">
        <f>Data!HF18</f>
        <v>0</v>
      </c>
      <c r="H72" s="142">
        <f t="shared" si="1"/>
        <v>0</v>
      </c>
    </row>
    <row r="73" spans="2:8">
      <c r="B73" s="128" t="str">
        <f>$B$44</f>
        <v>Physical Training</v>
      </c>
      <c r="C73" s="322">
        <f>Data!EE18</f>
        <v>0</v>
      </c>
      <c r="D73" s="322">
        <f>Data!EY18</f>
        <v>0</v>
      </c>
      <c r="E73" s="322">
        <f>Data!FS18</f>
        <v>0</v>
      </c>
      <c r="F73" s="322">
        <f>Data!GM18</f>
        <v>0</v>
      </c>
      <c r="G73" s="322">
        <f>Data!HG18</f>
        <v>0</v>
      </c>
      <c r="H73" s="142">
        <f t="shared" si="1"/>
        <v>0</v>
      </c>
    </row>
    <row r="74" spans="2:8">
      <c r="B74" s="128" t="str">
        <f>$B$45</f>
        <v>Health Services</v>
      </c>
      <c r="C74" s="322">
        <f>Data!EF18</f>
        <v>48816.614190887194</v>
      </c>
      <c r="D74" s="322">
        <f>Data!EZ18</f>
        <v>465055.82603467681</v>
      </c>
      <c r="E74" s="322">
        <f>Data!FT18</f>
        <v>13193.5</v>
      </c>
      <c r="F74" s="322">
        <f>Data!GN18</f>
        <v>0</v>
      </c>
      <c r="G74" s="322">
        <f>Data!HH18</f>
        <v>0</v>
      </c>
      <c r="H74" s="142">
        <f t="shared" si="1"/>
        <v>527065.94022556394</v>
      </c>
    </row>
    <row r="75" spans="2:8">
      <c r="B75" s="128" t="str">
        <f>$B$46</f>
        <v>Pharmacy</v>
      </c>
      <c r="C75" s="322">
        <f>Data!EG18</f>
        <v>0</v>
      </c>
      <c r="D75" s="322">
        <f>Data!FA18</f>
        <v>0</v>
      </c>
      <c r="E75" s="322">
        <f>Data!FU18</f>
        <v>0</v>
      </c>
      <c r="F75" s="322">
        <f>Data!GO18</f>
        <v>0</v>
      </c>
      <c r="G75" s="322">
        <f>Data!HI18</f>
        <v>0</v>
      </c>
      <c r="H75" s="142">
        <f t="shared" si="1"/>
        <v>0</v>
      </c>
    </row>
    <row r="76" spans="2:8">
      <c r="B76" s="128" t="str">
        <f>$B$47</f>
        <v>Business Administration</v>
      </c>
      <c r="C76" s="322">
        <f>Data!EH18</f>
        <v>325095.2652233087</v>
      </c>
      <c r="D76" s="322">
        <f>Data!FB18</f>
        <v>1351177.649954801</v>
      </c>
      <c r="E76" s="322">
        <f>Data!FV18</f>
        <v>579158.96268136776</v>
      </c>
      <c r="F76" s="322">
        <f>Data!GP18</f>
        <v>314088.39166666666</v>
      </c>
      <c r="G76" s="322">
        <f>Data!HJ18</f>
        <v>0</v>
      </c>
      <c r="H76" s="142">
        <f t="shared" si="1"/>
        <v>2569520.269526144</v>
      </c>
    </row>
    <row r="77" spans="2:8">
      <c r="B77" s="128" t="str">
        <f>$B$48</f>
        <v>Optometry</v>
      </c>
      <c r="C77" s="322">
        <f>Data!EI18</f>
        <v>0</v>
      </c>
      <c r="D77" s="322">
        <f>Data!FC18</f>
        <v>0</v>
      </c>
      <c r="E77" s="322">
        <f>Data!FW18</f>
        <v>0</v>
      </c>
      <c r="F77" s="322">
        <f>Data!GQ18</f>
        <v>0</v>
      </c>
      <c r="G77" s="322">
        <f>Data!HK18</f>
        <v>0</v>
      </c>
      <c r="H77" s="142">
        <f t="shared" si="1"/>
        <v>0</v>
      </c>
    </row>
    <row r="78" spans="2:8">
      <c r="B78" s="128" t="str">
        <f>$B$49</f>
        <v>Teacher Ed-Practice Teaching</v>
      </c>
      <c r="C78" s="322">
        <f>Data!EJ18</f>
        <v>0</v>
      </c>
      <c r="D78" s="322">
        <f>Data!FD18</f>
        <v>39168.857142857145</v>
      </c>
      <c r="E78" s="322">
        <f>Data!FX18</f>
        <v>0</v>
      </c>
      <c r="F78" s="322">
        <f>Data!GR18</f>
        <v>0</v>
      </c>
      <c r="G78" s="322">
        <f>Data!HL18</f>
        <v>0</v>
      </c>
      <c r="H78" s="142">
        <f t="shared" si="1"/>
        <v>39168.857142857145</v>
      </c>
    </row>
    <row r="79" spans="2:8">
      <c r="B79" s="128" t="str">
        <f>$B$50</f>
        <v>Technology</v>
      </c>
      <c r="C79" s="322">
        <f>Data!EK18</f>
        <v>5596.1714285714288</v>
      </c>
      <c r="D79" s="322">
        <f>Data!FE18</f>
        <v>0</v>
      </c>
      <c r="E79" s="322">
        <f>Data!FY18</f>
        <v>4200</v>
      </c>
      <c r="F79" s="322">
        <f>Data!GS18</f>
        <v>0</v>
      </c>
      <c r="G79" s="322">
        <f>Data!HM18</f>
        <v>0</v>
      </c>
      <c r="H79" s="142">
        <f t="shared" si="1"/>
        <v>9796.1714285714297</v>
      </c>
    </row>
    <row r="80" spans="2:8">
      <c r="B80" s="128" t="str">
        <f>$B$51</f>
        <v>Nursing</v>
      </c>
      <c r="C80" s="322">
        <f>Data!EL18</f>
        <v>411624.0151575231</v>
      </c>
      <c r="D80" s="322">
        <f>Data!FF18</f>
        <v>980026.42080738919</v>
      </c>
      <c r="E80" s="322">
        <f>Data!FZ18</f>
        <v>280374.06666666665</v>
      </c>
      <c r="F80" s="322">
        <f>Data!GT18</f>
        <v>0</v>
      </c>
      <c r="G80" s="322">
        <f>Data!HN18</f>
        <v>0</v>
      </c>
      <c r="H80" s="142">
        <f t="shared" si="1"/>
        <v>1672024.5026315788</v>
      </c>
    </row>
    <row r="81" spans="2:8">
      <c r="B81" s="131" t="str">
        <f>$B$52</f>
        <v>Totals</v>
      </c>
      <c r="C81" s="323">
        <f>SUM(C61:C80)</f>
        <v>6217843.5006096382</v>
      </c>
      <c r="D81" s="323">
        <f>SUM(D61:D80)</f>
        <v>7112051.3118704418</v>
      </c>
      <c r="E81" s="323">
        <f>SUM(E61:E80)</f>
        <v>2698740.4041865887</v>
      </c>
      <c r="F81" s="323">
        <f>SUM(F61:F80)</f>
        <v>420409.39166666666</v>
      </c>
      <c r="G81" s="323">
        <f>SUM(G61:G80)</f>
        <v>0</v>
      </c>
      <c r="H81" s="323">
        <f t="shared" si="1"/>
        <v>16449044.608333336</v>
      </c>
    </row>
    <row r="82" spans="2:8">
      <c r="B82" s="144"/>
      <c r="C82" s="324"/>
      <c r="D82" s="324"/>
      <c r="E82" s="324"/>
      <c r="F82" s="324"/>
      <c r="G82" s="324"/>
      <c r="H82" s="325"/>
    </row>
    <row r="83" spans="2:8" ht="13.5" customHeight="1">
      <c r="B83" s="308"/>
      <c r="D83" s="390" t="s">
        <v>22</v>
      </c>
      <c r="E83" s="390"/>
      <c r="F83" s="390"/>
      <c r="G83" s="309" t="s">
        <v>23</v>
      </c>
      <c r="H83" s="309" t="s">
        <v>24</v>
      </c>
    </row>
    <row r="84" spans="2:8" ht="27.6">
      <c r="B84" s="388" t="s">
        <v>38</v>
      </c>
      <c r="C84" s="389"/>
      <c r="D84" s="384" t="str">
        <f>Data!T18</f>
        <v>Wilkinson, Robert B</v>
      </c>
      <c r="E84" s="384"/>
      <c r="F84" s="384"/>
      <c r="G84" s="310" t="str">
        <f>Data!U18</f>
        <v>(956) 326-2276</v>
      </c>
      <c r="H84" s="311" t="str">
        <f>Data!V18</f>
        <v>robert.wilkinson@tamiu.edu</v>
      </c>
    </row>
    <row r="85" spans="2:8" ht="13.5" customHeight="1">
      <c r="B85" s="308"/>
      <c r="C85" s="308"/>
      <c r="D85" s="308"/>
      <c r="E85" s="308"/>
      <c r="F85" s="308"/>
      <c r="G85" s="308"/>
      <c r="H85" s="298"/>
    </row>
    <row r="86" spans="2:8">
      <c r="B86" s="120" t="s">
        <v>32</v>
      </c>
      <c r="C86" s="326"/>
      <c r="D86" s="326"/>
      <c r="E86" s="326"/>
      <c r="F86" s="326"/>
      <c r="G86" s="326"/>
      <c r="H86" s="122">
        <f>H13+H14</f>
        <v>46510326</v>
      </c>
    </row>
    <row r="87" spans="2:8" ht="42.75" customHeight="1">
      <c r="B87" s="382" t="s">
        <v>8</v>
      </c>
      <c r="C87" s="382"/>
      <c r="D87" s="382"/>
      <c r="E87" s="382"/>
      <c r="F87" s="382"/>
      <c r="G87" s="382"/>
      <c r="H87" s="321"/>
    </row>
    <row r="88" spans="2:8">
      <c r="B88" s="120" t="s">
        <v>5</v>
      </c>
      <c r="C88" s="327"/>
      <c r="D88" s="327"/>
      <c r="E88" s="327"/>
      <c r="F88" s="327"/>
      <c r="G88" s="327"/>
      <c r="H88" s="122"/>
    </row>
    <row r="89" spans="2:8" ht="98.25" customHeight="1" thickBot="1">
      <c r="B89" s="383" t="s">
        <v>228</v>
      </c>
      <c r="C89" s="383"/>
      <c r="D89" s="383"/>
      <c r="E89" s="383"/>
      <c r="F89" s="383"/>
      <c r="G89" s="383"/>
      <c r="H89" s="328"/>
    </row>
    <row r="90" spans="2:8" ht="14.4" thickBot="1">
      <c r="B90" s="124" t="s">
        <v>31</v>
      </c>
      <c r="C90" s="125" t="s">
        <v>25</v>
      </c>
      <c r="D90" s="125" t="s">
        <v>26</v>
      </c>
      <c r="E90" s="125" t="s">
        <v>27</v>
      </c>
      <c r="F90" s="125" t="s">
        <v>28</v>
      </c>
      <c r="G90" s="125" t="s">
        <v>29</v>
      </c>
      <c r="H90" s="126" t="s">
        <v>30</v>
      </c>
    </row>
    <row r="91" spans="2:8">
      <c r="B91" s="128" t="str">
        <f>$B$32</f>
        <v>Liberal Arts</v>
      </c>
      <c r="C91" s="329">
        <f>Data!HR18</f>
        <v>147160</v>
      </c>
      <c r="D91" s="329">
        <f>Data!IL18</f>
        <v>0</v>
      </c>
      <c r="E91" s="329">
        <f>Data!JF18</f>
        <v>0</v>
      </c>
      <c r="F91" s="329">
        <f>Data!JZ18</f>
        <v>0</v>
      </c>
      <c r="G91" s="329">
        <f>Data!KT18</f>
        <v>0</v>
      </c>
      <c r="H91" s="134">
        <f t="shared" ref="H91:H111" si="2">SUM(C91:G91)</f>
        <v>147160</v>
      </c>
    </row>
    <row r="92" spans="2:8">
      <c r="B92" s="128" t="str">
        <f>$B$33</f>
        <v>Science</v>
      </c>
      <c r="C92" s="329">
        <f>Data!HS18</f>
        <v>44954</v>
      </c>
      <c r="D92" s="329">
        <f>Data!IM18</f>
        <v>0</v>
      </c>
      <c r="E92" s="329">
        <f>Data!JG18</f>
        <v>0</v>
      </c>
      <c r="F92" s="329">
        <f>Data!KA18</f>
        <v>0</v>
      </c>
      <c r="G92" s="329">
        <f>Data!KU18</f>
        <v>0</v>
      </c>
      <c r="H92" s="137">
        <f t="shared" si="2"/>
        <v>44954</v>
      </c>
    </row>
    <row r="93" spans="2:8">
      <c r="B93" s="128" t="str">
        <f>$B$34</f>
        <v>Fine Arts</v>
      </c>
      <c r="C93" s="329">
        <f>Data!HT18</f>
        <v>0</v>
      </c>
      <c r="D93" s="329">
        <f>Data!IN18</f>
        <v>0</v>
      </c>
      <c r="E93" s="329">
        <f>Data!JH18</f>
        <v>0</v>
      </c>
      <c r="F93" s="329">
        <f>Data!KB18</f>
        <v>0</v>
      </c>
      <c r="G93" s="329">
        <f>Data!KV18</f>
        <v>0</v>
      </c>
      <c r="H93" s="137">
        <f t="shared" si="2"/>
        <v>0</v>
      </c>
    </row>
    <row r="94" spans="2:8">
      <c r="B94" s="128" t="str">
        <f>$B$35</f>
        <v>Teacher Education</v>
      </c>
      <c r="C94" s="329">
        <f>Data!HU18</f>
        <v>0</v>
      </c>
      <c r="D94" s="329">
        <f>Data!IO18</f>
        <v>0</v>
      </c>
      <c r="E94" s="329">
        <f>Data!JI18</f>
        <v>0</v>
      </c>
      <c r="F94" s="329">
        <f>Data!KC18</f>
        <v>0</v>
      </c>
      <c r="G94" s="329">
        <f>Data!KW18</f>
        <v>0</v>
      </c>
      <c r="H94" s="137">
        <f t="shared" si="2"/>
        <v>0</v>
      </c>
    </row>
    <row r="95" spans="2:8">
      <c r="B95" s="128" t="str">
        <f>$B$36</f>
        <v>Agriculture</v>
      </c>
      <c r="C95" s="329">
        <f>Data!HV18</f>
        <v>0</v>
      </c>
      <c r="D95" s="329">
        <f>Data!IP18</f>
        <v>0</v>
      </c>
      <c r="E95" s="329">
        <f>Data!JJ18</f>
        <v>0</v>
      </c>
      <c r="F95" s="329">
        <f>Data!KD18</f>
        <v>0</v>
      </c>
      <c r="G95" s="329">
        <f>Data!KX18</f>
        <v>0</v>
      </c>
      <c r="H95" s="137">
        <f t="shared" si="2"/>
        <v>0</v>
      </c>
    </row>
    <row r="96" spans="2:8">
      <c r="B96" s="128" t="str">
        <f>$B$37</f>
        <v>Engineering</v>
      </c>
      <c r="C96" s="329">
        <f>Data!HW18</f>
        <v>0</v>
      </c>
      <c r="D96" s="329">
        <f>Data!IQ18</f>
        <v>0</v>
      </c>
      <c r="E96" s="329">
        <f>Data!JK18</f>
        <v>0</v>
      </c>
      <c r="F96" s="329">
        <f>Data!KE18</f>
        <v>0</v>
      </c>
      <c r="G96" s="329">
        <f>Data!KY18</f>
        <v>0</v>
      </c>
      <c r="H96" s="137">
        <f t="shared" si="2"/>
        <v>0</v>
      </c>
    </row>
    <row r="97" spans="2:8">
      <c r="B97" s="128" t="str">
        <f>$B$38</f>
        <v>Home Economics</v>
      </c>
      <c r="C97" s="329">
        <f>Data!HX18</f>
        <v>0</v>
      </c>
      <c r="D97" s="329">
        <f>Data!IR18</f>
        <v>0</v>
      </c>
      <c r="E97" s="329">
        <f>Data!JL18</f>
        <v>0</v>
      </c>
      <c r="F97" s="329">
        <f>Data!KF18</f>
        <v>0</v>
      </c>
      <c r="G97" s="329">
        <f>Data!KZ18</f>
        <v>0</v>
      </c>
      <c r="H97" s="137">
        <f t="shared" si="2"/>
        <v>0</v>
      </c>
    </row>
    <row r="98" spans="2:8">
      <c r="B98" s="128" t="str">
        <f>$B$39</f>
        <v>Law</v>
      </c>
      <c r="C98" s="329">
        <f>Data!HY18</f>
        <v>0</v>
      </c>
      <c r="D98" s="329">
        <f>Data!IS18</f>
        <v>0</v>
      </c>
      <c r="E98" s="329">
        <f>Data!JM18</f>
        <v>0</v>
      </c>
      <c r="F98" s="329">
        <f>Data!KG18</f>
        <v>0</v>
      </c>
      <c r="G98" s="329">
        <f>Data!LA18</f>
        <v>0</v>
      </c>
      <c r="H98" s="137">
        <f t="shared" si="2"/>
        <v>0</v>
      </c>
    </row>
    <row r="99" spans="2:8">
      <c r="B99" s="128" t="str">
        <f>$B$40</f>
        <v>Social Service</v>
      </c>
      <c r="C99" s="329">
        <f>Data!HZ18</f>
        <v>0</v>
      </c>
      <c r="D99" s="329">
        <f>Data!IT18</f>
        <v>0</v>
      </c>
      <c r="E99" s="329">
        <f>Data!JN18</f>
        <v>0</v>
      </c>
      <c r="F99" s="329">
        <f>Data!KH18</f>
        <v>0</v>
      </c>
      <c r="G99" s="329">
        <f>Data!LB18</f>
        <v>0</v>
      </c>
      <c r="H99" s="137">
        <f t="shared" si="2"/>
        <v>0</v>
      </c>
    </row>
    <row r="100" spans="2:8">
      <c r="B100" s="128" t="str">
        <f>$B$41</f>
        <v>Library Science</v>
      </c>
      <c r="C100" s="329">
        <f>Data!IA18</f>
        <v>0</v>
      </c>
      <c r="D100" s="329">
        <f>Data!IU18</f>
        <v>0</v>
      </c>
      <c r="E100" s="329">
        <f>Data!JO18</f>
        <v>0</v>
      </c>
      <c r="F100" s="329">
        <f>Data!KI18</f>
        <v>0</v>
      </c>
      <c r="G100" s="329">
        <f>Data!LC18</f>
        <v>0</v>
      </c>
      <c r="H100" s="137">
        <f t="shared" si="2"/>
        <v>0</v>
      </c>
    </row>
    <row r="101" spans="2:8">
      <c r="B101" s="128" t="str">
        <f>$B$42</f>
        <v>Veterinary Science</v>
      </c>
      <c r="C101" s="329">
        <f>Data!IB18</f>
        <v>0</v>
      </c>
      <c r="D101" s="329">
        <f>Data!IV18</f>
        <v>0</v>
      </c>
      <c r="E101" s="329">
        <f>Data!JP18</f>
        <v>0</v>
      </c>
      <c r="F101" s="329">
        <f>Data!KJ18</f>
        <v>0</v>
      </c>
      <c r="G101" s="329">
        <f>Data!LD18</f>
        <v>0</v>
      </c>
      <c r="H101" s="137">
        <f t="shared" si="2"/>
        <v>0</v>
      </c>
    </row>
    <row r="102" spans="2:8">
      <c r="B102" s="128" t="str">
        <f>$B$43</f>
        <v>Vocational Training</v>
      </c>
      <c r="C102" s="329">
        <f>Data!IC18</f>
        <v>0</v>
      </c>
      <c r="D102" s="329">
        <f>Data!IW18</f>
        <v>0</v>
      </c>
      <c r="E102" s="329">
        <f>Data!JQ18</f>
        <v>0</v>
      </c>
      <c r="F102" s="329">
        <f>Data!KK18</f>
        <v>0</v>
      </c>
      <c r="G102" s="329">
        <f>Data!LE18</f>
        <v>0</v>
      </c>
      <c r="H102" s="137">
        <f t="shared" si="2"/>
        <v>0</v>
      </c>
    </row>
    <row r="103" spans="2:8">
      <c r="B103" s="128" t="str">
        <f>$B$44</f>
        <v>Physical Training</v>
      </c>
      <c r="C103" s="329">
        <f>Data!ID18</f>
        <v>0</v>
      </c>
      <c r="D103" s="329">
        <f>Data!IX18</f>
        <v>0</v>
      </c>
      <c r="E103" s="329">
        <f>Data!JR18</f>
        <v>0</v>
      </c>
      <c r="F103" s="329">
        <f>Data!KL18</f>
        <v>0</v>
      </c>
      <c r="G103" s="329">
        <f>Data!LF18</f>
        <v>0</v>
      </c>
      <c r="H103" s="137">
        <f t="shared" si="2"/>
        <v>0</v>
      </c>
    </row>
    <row r="104" spans="2:8">
      <c r="B104" s="128" t="str">
        <f>$B$45</f>
        <v>Health Services</v>
      </c>
      <c r="C104" s="329">
        <f>Data!IE18</f>
        <v>0</v>
      </c>
      <c r="D104" s="329">
        <f>Data!IY18</f>
        <v>0</v>
      </c>
      <c r="E104" s="329">
        <f>Data!JS18</f>
        <v>0</v>
      </c>
      <c r="F104" s="329">
        <f>Data!KM18</f>
        <v>0</v>
      </c>
      <c r="G104" s="329">
        <f>Data!LG18</f>
        <v>0</v>
      </c>
      <c r="H104" s="137">
        <f t="shared" si="2"/>
        <v>0</v>
      </c>
    </row>
    <row r="105" spans="2:8">
      <c r="B105" s="128" t="str">
        <f>$B$46</f>
        <v>Pharmacy</v>
      </c>
      <c r="C105" s="329">
        <f>Data!IF18</f>
        <v>0</v>
      </c>
      <c r="D105" s="329">
        <f>Data!IZ18</f>
        <v>0</v>
      </c>
      <c r="E105" s="329">
        <f>Data!JT18</f>
        <v>0</v>
      </c>
      <c r="F105" s="329">
        <f>Data!KN18</f>
        <v>0</v>
      </c>
      <c r="G105" s="329">
        <f>Data!LH18</f>
        <v>0</v>
      </c>
      <c r="H105" s="137">
        <f t="shared" si="2"/>
        <v>0</v>
      </c>
    </row>
    <row r="106" spans="2:8">
      <c r="B106" s="128" t="str">
        <f>$B$47</f>
        <v>Business Administration</v>
      </c>
      <c r="C106" s="329">
        <f>Data!IG18</f>
        <v>21000</v>
      </c>
      <c r="D106" s="329">
        <f>Data!JA18</f>
        <v>13500</v>
      </c>
      <c r="E106" s="329">
        <f>Data!JU18</f>
        <v>0</v>
      </c>
      <c r="F106" s="329">
        <f>Data!KO18</f>
        <v>0</v>
      </c>
      <c r="G106" s="329">
        <f>Data!LI18</f>
        <v>0</v>
      </c>
      <c r="H106" s="137">
        <f t="shared" si="2"/>
        <v>34500</v>
      </c>
    </row>
    <row r="107" spans="2:8">
      <c r="B107" s="128" t="str">
        <f>$B$48</f>
        <v>Optometry</v>
      </c>
      <c r="C107" s="329">
        <f>Data!IH18</f>
        <v>0</v>
      </c>
      <c r="D107" s="329">
        <f>Data!JB18</f>
        <v>0</v>
      </c>
      <c r="E107" s="329">
        <f>Data!JV18</f>
        <v>0</v>
      </c>
      <c r="F107" s="329">
        <f>Data!KP18</f>
        <v>0</v>
      </c>
      <c r="G107" s="329">
        <f>Data!LJ18</f>
        <v>0</v>
      </c>
      <c r="H107" s="137">
        <f t="shared" si="2"/>
        <v>0</v>
      </c>
    </row>
    <row r="108" spans="2:8">
      <c r="B108" s="128" t="str">
        <f>$B$49</f>
        <v>Teacher Ed-Practice Teaching</v>
      </c>
      <c r="C108" s="329">
        <f>Data!II18</f>
        <v>0</v>
      </c>
      <c r="D108" s="329">
        <f>Data!JC18</f>
        <v>0</v>
      </c>
      <c r="E108" s="329">
        <f>Data!JW18</f>
        <v>0</v>
      </c>
      <c r="F108" s="329">
        <f>Data!KQ18</f>
        <v>0</v>
      </c>
      <c r="G108" s="329">
        <f>Data!LK18</f>
        <v>0</v>
      </c>
      <c r="H108" s="137">
        <f t="shared" si="2"/>
        <v>0</v>
      </c>
    </row>
    <row r="109" spans="2:8">
      <c r="B109" s="128" t="str">
        <f>$B$50</f>
        <v>Technology</v>
      </c>
      <c r="C109" s="329">
        <f>Data!IJ18</f>
        <v>0</v>
      </c>
      <c r="D109" s="329">
        <f>Data!JD18</f>
        <v>0</v>
      </c>
      <c r="E109" s="329">
        <f>Data!JX18</f>
        <v>0</v>
      </c>
      <c r="F109" s="329">
        <f>Data!KR18</f>
        <v>0</v>
      </c>
      <c r="G109" s="329">
        <f>Data!LL18</f>
        <v>0</v>
      </c>
      <c r="H109" s="137">
        <f t="shared" si="2"/>
        <v>0</v>
      </c>
    </row>
    <row r="110" spans="2:8">
      <c r="B110" s="128" t="str">
        <f>$B$51</f>
        <v>Nursing</v>
      </c>
      <c r="C110" s="329">
        <f>Data!IK18</f>
        <v>0</v>
      </c>
      <c r="D110" s="329">
        <f>Data!JE18</f>
        <v>0</v>
      </c>
      <c r="E110" s="329">
        <f>Data!JY18</f>
        <v>0</v>
      </c>
      <c r="F110" s="329">
        <f>Data!KS18</f>
        <v>0</v>
      </c>
      <c r="G110" s="329">
        <f>Data!HPM18</f>
        <v>0</v>
      </c>
      <c r="H110" s="137">
        <f t="shared" si="2"/>
        <v>0</v>
      </c>
    </row>
    <row r="111" spans="2:8">
      <c r="B111" s="131" t="str">
        <f>$B$52</f>
        <v>Totals</v>
      </c>
      <c r="C111" s="134">
        <f>SUM(C91:C110)</f>
        <v>213114</v>
      </c>
      <c r="D111" s="134">
        <f>SUM(D91:D110)</f>
        <v>13500</v>
      </c>
      <c r="E111" s="134">
        <f>SUM(E91:E110)</f>
        <v>0</v>
      </c>
      <c r="F111" s="134">
        <f>SUM(F91:F110)</f>
        <v>0</v>
      </c>
      <c r="G111" s="134">
        <f>SUM(G91:G110)</f>
        <v>0</v>
      </c>
      <c r="H111" s="134">
        <f t="shared" si="2"/>
        <v>226614</v>
      </c>
    </row>
    <row r="112" spans="2:8">
      <c r="B112" s="330"/>
      <c r="C112" s="331"/>
      <c r="D112" s="331"/>
      <c r="E112" s="331"/>
      <c r="F112" s="331"/>
      <c r="G112" s="331"/>
      <c r="H112" s="332"/>
    </row>
    <row r="113" spans="2:8">
      <c r="B113" s="395" t="s">
        <v>62</v>
      </c>
      <c r="C113" s="395"/>
      <c r="D113" s="395"/>
      <c r="E113" s="395"/>
      <c r="F113" s="395"/>
      <c r="G113" s="395"/>
      <c r="H113" s="395"/>
    </row>
    <row r="114" spans="2:8" ht="36.75" customHeight="1" thickBot="1">
      <c r="B114" s="394" t="s">
        <v>36</v>
      </c>
      <c r="C114" s="394"/>
      <c r="D114" s="394"/>
      <c r="E114" s="394"/>
      <c r="F114" s="394"/>
      <c r="G114" s="394"/>
      <c r="H114" s="328"/>
    </row>
    <row r="115" spans="2:8" ht="14.4" thickBot="1">
      <c r="B115" s="124" t="s">
        <v>31</v>
      </c>
      <c r="C115" s="125" t="s">
        <v>25</v>
      </c>
      <c r="D115" s="125" t="s">
        <v>26</v>
      </c>
      <c r="E115" s="125" t="s">
        <v>27</v>
      </c>
      <c r="F115" s="125" t="s">
        <v>28</v>
      </c>
      <c r="G115" s="125" t="s">
        <v>29</v>
      </c>
      <c r="H115" s="126" t="s">
        <v>30</v>
      </c>
    </row>
    <row r="116" spans="2:8">
      <c r="B116" s="128" t="str">
        <f>$B$32</f>
        <v>Liberal Arts</v>
      </c>
      <c r="C116" s="323">
        <f t="shared" ref="C116:G131" si="3">C91+C61</f>
        <v>3350279.0531429946</v>
      </c>
      <c r="D116" s="323">
        <f t="shared" si="3"/>
        <v>1830585.3977838047</v>
      </c>
      <c r="E116" s="323">
        <f t="shared" si="3"/>
        <v>998927.25789678027</v>
      </c>
      <c r="F116" s="323">
        <f t="shared" si="3"/>
        <v>106321</v>
      </c>
      <c r="G116" s="323">
        <f t="shared" si="3"/>
        <v>0</v>
      </c>
      <c r="H116" s="134">
        <f t="shared" ref="H116:H136" si="4">SUM(C116:G116)</f>
        <v>6286112.7088235794</v>
      </c>
    </row>
    <row r="117" spans="2:8">
      <c r="B117" s="128" t="str">
        <f>$B$33</f>
        <v>Science</v>
      </c>
      <c r="C117" s="142">
        <f t="shared" si="3"/>
        <v>1375072.4022864189</v>
      </c>
      <c r="D117" s="142">
        <f t="shared" si="3"/>
        <v>679599.37426297262</v>
      </c>
      <c r="E117" s="142">
        <f t="shared" si="3"/>
        <v>203219.87964108473</v>
      </c>
      <c r="F117" s="142">
        <f t="shared" si="3"/>
        <v>0</v>
      </c>
      <c r="G117" s="142">
        <f t="shared" si="3"/>
        <v>0</v>
      </c>
      <c r="H117" s="137">
        <f t="shared" si="4"/>
        <v>2257891.6561904764</v>
      </c>
    </row>
    <row r="118" spans="2:8">
      <c r="B118" s="128" t="str">
        <f>$B$34</f>
        <v>Fine Arts</v>
      </c>
      <c r="C118" s="142">
        <f t="shared" si="3"/>
        <v>604974.60889932397</v>
      </c>
      <c r="D118" s="142">
        <f t="shared" si="3"/>
        <v>546143.39439014939</v>
      </c>
      <c r="E118" s="142">
        <f t="shared" si="3"/>
        <v>0</v>
      </c>
      <c r="F118" s="142">
        <f t="shared" si="3"/>
        <v>0</v>
      </c>
      <c r="G118" s="142">
        <f t="shared" si="3"/>
        <v>0</v>
      </c>
      <c r="H118" s="137">
        <f t="shared" si="4"/>
        <v>1151118.0032894732</v>
      </c>
    </row>
    <row r="119" spans="2:8">
      <c r="B119" s="128" t="str">
        <f>$B$35</f>
        <v>Teacher Education</v>
      </c>
      <c r="C119" s="142">
        <f t="shared" si="3"/>
        <v>87202.926141008604</v>
      </c>
      <c r="D119" s="142">
        <f t="shared" si="3"/>
        <v>439481.00372863142</v>
      </c>
      <c r="E119" s="142">
        <f t="shared" si="3"/>
        <v>587809.34146735584</v>
      </c>
      <c r="F119" s="142">
        <f t="shared" si="3"/>
        <v>0</v>
      </c>
      <c r="G119" s="142">
        <f t="shared" si="3"/>
        <v>0</v>
      </c>
      <c r="H119" s="137">
        <f t="shared" si="4"/>
        <v>1114493.271336996</v>
      </c>
    </row>
    <row r="120" spans="2:8">
      <c r="B120" s="128" t="str">
        <f>$B$36</f>
        <v>Agriculture</v>
      </c>
      <c r="C120" s="142">
        <f t="shared" si="3"/>
        <v>0</v>
      </c>
      <c r="D120" s="142">
        <f t="shared" si="3"/>
        <v>0</v>
      </c>
      <c r="E120" s="142">
        <f t="shared" si="3"/>
        <v>0</v>
      </c>
      <c r="F120" s="142">
        <f t="shared" si="3"/>
        <v>0</v>
      </c>
      <c r="G120" s="142">
        <f t="shared" si="3"/>
        <v>0</v>
      </c>
      <c r="H120" s="137">
        <f t="shared" si="4"/>
        <v>0</v>
      </c>
    </row>
    <row r="121" spans="2:8">
      <c r="B121" s="128" t="str">
        <f>$B$37</f>
        <v>Engineering</v>
      </c>
      <c r="C121" s="142">
        <f t="shared" si="3"/>
        <v>191455.80690957903</v>
      </c>
      <c r="D121" s="142">
        <f t="shared" si="3"/>
        <v>687346.52499518276</v>
      </c>
      <c r="E121" s="142">
        <f t="shared" si="3"/>
        <v>31857.395833333332</v>
      </c>
      <c r="F121" s="142">
        <f t="shared" si="3"/>
        <v>0</v>
      </c>
      <c r="G121" s="142">
        <f t="shared" si="3"/>
        <v>0</v>
      </c>
      <c r="H121" s="137">
        <f t="shared" si="4"/>
        <v>910659.7277380951</v>
      </c>
    </row>
    <row r="122" spans="2:8">
      <c r="B122" s="128" t="str">
        <f>$B$38</f>
        <v>Home Economics</v>
      </c>
      <c r="C122" s="142">
        <f t="shared" si="3"/>
        <v>842.53378174792078</v>
      </c>
      <c r="D122" s="142">
        <f t="shared" si="3"/>
        <v>50275.966218252077</v>
      </c>
      <c r="E122" s="142">
        <f t="shared" si="3"/>
        <v>0</v>
      </c>
      <c r="F122" s="142">
        <f t="shared" si="3"/>
        <v>0</v>
      </c>
      <c r="G122" s="142">
        <f t="shared" si="3"/>
        <v>0</v>
      </c>
      <c r="H122" s="137">
        <f t="shared" si="4"/>
        <v>51118.5</v>
      </c>
    </row>
    <row r="123" spans="2:8">
      <c r="B123" s="128" t="str">
        <f>$B$39</f>
        <v>Law</v>
      </c>
      <c r="C123" s="142">
        <f t="shared" si="3"/>
        <v>0</v>
      </c>
      <c r="D123" s="142">
        <f t="shared" si="3"/>
        <v>0</v>
      </c>
      <c r="E123" s="142">
        <f t="shared" si="3"/>
        <v>0</v>
      </c>
      <c r="F123" s="142">
        <f t="shared" si="3"/>
        <v>0</v>
      </c>
      <c r="G123" s="142">
        <f t="shared" si="3"/>
        <v>0</v>
      </c>
      <c r="H123" s="137">
        <f t="shared" si="4"/>
        <v>0</v>
      </c>
    </row>
    <row r="124" spans="2:8">
      <c r="B124" s="128" t="str">
        <f>$B$40</f>
        <v>Social Service</v>
      </c>
      <c r="C124" s="142">
        <f t="shared" si="3"/>
        <v>8998.1034482758623</v>
      </c>
      <c r="D124" s="142">
        <f t="shared" si="3"/>
        <v>43190.896551724138</v>
      </c>
      <c r="E124" s="142">
        <f t="shared" si="3"/>
        <v>0</v>
      </c>
      <c r="F124" s="142">
        <f t="shared" si="3"/>
        <v>0</v>
      </c>
      <c r="G124" s="142">
        <f t="shared" si="3"/>
        <v>0</v>
      </c>
      <c r="H124" s="137">
        <f t="shared" si="4"/>
        <v>52189</v>
      </c>
    </row>
    <row r="125" spans="2:8">
      <c r="B125" s="128" t="str">
        <f>$B$41</f>
        <v>Library Science</v>
      </c>
      <c r="C125" s="142">
        <f t="shared" si="3"/>
        <v>0</v>
      </c>
      <c r="D125" s="142">
        <f t="shared" si="3"/>
        <v>0</v>
      </c>
      <c r="E125" s="142">
        <f t="shared" si="3"/>
        <v>0</v>
      </c>
      <c r="F125" s="142">
        <f t="shared" si="3"/>
        <v>0</v>
      </c>
      <c r="G125" s="142">
        <f t="shared" si="3"/>
        <v>0</v>
      </c>
      <c r="H125" s="137">
        <f t="shared" si="4"/>
        <v>0</v>
      </c>
    </row>
    <row r="126" spans="2:8">
      <c r="B126" s="128" t="str">
        <f>$B$42</f>
        <v>Veterinary Science</v>
      </c>
      <c r="C126" s="142">
        <f t="shared" si="3"/>
        <v>0</v>
      </c>
      <c r="D126" s="142">
        <f t="shared" si="3"/>
        <v>0</v>
      </c>
      <c r="E126" s="142">
        <f t="shared" si="3"/>
        <v>0</v>
      </c>
      <c r="F126" s="142">
        <f t="shared" si="3"/>
        <v>0</v>
      </c>
      <c r="G126" s="142">
        <f t="shared" si="3"/>
        <v>0</v>
      </c>
      <c r="H126" s="137">
        <f t="shared" si="4"/>
        <v>0</v>
      </c>
    </row>
    <row r="127" spans="2:8">
      <c r="B127" s="128" t="str">
        <f>$B$43</f>
        <v>Vocational Training</v>
      </c>
      <c r="C127" s="142">
        <f t="shared" si="3"/>
        <v>0</v>
      </c>
      <c r="D127" s="142">
        <f t="shared" si="3"/>
        <v>0</v>
      </c>
      <c r="E127" s="142">
        <f t="shared" si="3"/>
        <v>0</v>
      </c>
      <c r="F127" s="142">
        <f t="shared" si="3"/>
        <v>0</v>
      </c>
      <c r="G127" s="142">
        <f t="shared" si="3"/>
        <v>0</v>
      </c>
      <c r="H127" s="137">
        <f t="shared" si="4"/>
        <v>0</v>
      </c>
    </row>
    <row r="128" spans="2:8">
      <c r="B128" s="128" t="str">
        <f>$B$44</f>
        <v>Physical Training</v>
      </c>
      <c r="C128" s="142">
        <f t="shared" si="3"/>
        <v>0</v>
      </c>
      <c r="D128" s="142">
        <f t="shared" si="3"/>
        <v>0</v>
      </c>
      <c r="E128" s="142">
        <f t="shared" si="3"/>
        <v>0</v>
      </c>
      <c r="F128" s="142">
        <f t="shared" si="3"/>
        <v>0</v>
      </c>
      <c r="G128" s="142">
        <f t="shared" si="3"/>
        <v>0</v>
      </c>
      <c r="H128" s="137">
        <f t="shared" si="4"/>
        <v>0</v>
      </c>
    </row>
    <row r="129" spans="2:12">
      <c r="B129" s="128" t="str">
        <f>$B$45</f>
        <v>Health Services</v>
      </c>
      <c r="C129" s="142">
        <f t="shared" si="3"/>
        <v>48816.614190887194</v>
      </c>
      <c r="D129" s="142">
        <f t="shared" si="3"/>
        <v>465055.82603467681</v>
      </c>
      <c r="E129" s="142">
        <f t="shared" si="3"/>
        <v>13193.5</v>
      </c>
      <c r="F129" s="142">
        <f t="shared" si="3"/>
        <v>0</v>
      </c>
      <c r="G129" s="142">
        <f t="shared" si="3"/>
        <v>0</v>
      </c>
      <c r="H129" s="137">
        <f t="shared" si="4"/>
        <v>527065.94022556394</v>
      </c>
    </row>
    <row r="130" spans="2:12">
      <c r="B130" s="128" t="str">
        <f>$B$46</f>
        <v>Pharmacy</v>
      </c>
      <c r="C130" s="142">
        <f t="shared" si="3"/>
        <v>0</v>
      </c>
      <c r="D130" s="142">
        <f t="shared" si="3"/>
        <v>0</v>
      </c>
      <c r="E130" s="142">
        <f t="shared" si="3"/>
        <v>0</v>
      </c>
      <c r="F130" s="142">
        <f t="shared" si="3"/>
        <v>0</v>
      </c>
      <c r="G130" s="142">
        <f t="shared" si="3"/>
        <v>0</v>
      </c>
      <c r="H130" s="137">
        <f t="shared" si="4"/>
        <v>0</v>
      </c>
    </row>
    <row r="131" spans="2:12">
      <c r="B131" s="128" t="str">
        <f>$B$47</f>
        <v>Business Administration</v>
      </c>
      <c r="C131" s="142">
        <f t="shared" si="3"/>
        <v>346095.2652233087</v>
      </c>
      <c r="D131" s="142">
        <f t="shared" si="3"/>
        <v>1364677.649954801</v>
      </c>
      <c r="E131" s="142">
        <f t="shared" si="3"/>
        <v>579158.96268136776</v>
      </c>
      <c r="F131" s="142">
        <f t="shared" si="3"/>
        <v>314088.39166666666</v>
      </c>
      <c r="G131" s="142">
        <f t="shared" si="3"/>
        <v>0</v>
      </c>
      <c r="H131" s="137">
        <f t="shared" si="4"/>
        <v>2604020.269526144</v>
      </c>
    </row>
    <row r="132" spans="2:12">
      <c r="B132" s="128" t="str">
        <f>$B$48</f>
        <v>Optometry</v>
      </c>
      <c r="C132" s="142">
        <f t="shared" ref="C132:G135" si="5">C107+C77</f>
        <v>0</v>
      </c>
      <c r="D132" s="142">
        <f t="shared" si="5"/>
        <v>0</v>
      </c>
      <c r="E132" s="142">
        <f t="shared" si="5"/>
        <v>0</v>
      </c>
      <c r="F132" s="142">
        <f t="shared" si="5"/>
        <v>0</v>
      </c>
      <c r="G132" s="142">
        <f t="shared" si="5"/>
        <v>0</v>
      </c>
      <c r="H132" s="137">
        <f t="shared" si="4"/>
        <v>0</v>
      </c>
    </row>
    <row r="133" spans="2:12">
      <c r="B133" s="128" t="str">
        <f>$B$49</f>
        <v>Teacher Ed-Practice Teaching</v>
      </c>
      <c r="C133" s="142">
        <f t="shared" si="5"/>
        <v>0</v>
      </c>
      <c r="D133" s="142">
        <f t="shared" si="5"/>
        <v>39168.857142857145</v>
      </c>
      <c r="E133" s="142">
        <f t="shared" si="5"/>
        <v>0</v>
      </c>
      <c r="F133" s="142">
        <f t="shared" si="5"/>
        <v>0</v>
      </c>
      <c r="G133" s="142">
        <f t="shared" si="5"/>
        <v>0</v>
      </c>
      <c r="H133" s="137">
        <f t="shared" si="4"/>
        <v>39168.857142857145</v>
      </c>
    </row>
    <row r="134" spans="2:12">
      <c r="B134" s="128" t="str">
        <f>$B$50</f>
        <v>Technology</v>
      </c>
      <c r="C134" s="142">
        <f t="shared" si="5"/>
        <v>5596.1714285714288</v>
      </c>
      <c r="D134" s="142">
        <f t="shared" si="5"/>
        <v>0</v>
      </c>
      <c r="E134" s="142">
        <f t="shared" si="5"/>
        <v>4200</v>
      </c>
      <c r="F134" s="142">
        <f t="shared" si="5"/>
        <v>0</v>
      </c>
      <c r="G134" s="142">
        <f t="shared" si="5"/>
        <v>0</v>
      </c>
      <c r="H134" s="137">
        <f t="shared" si="4"/>
        <v>9796.1714285714297</v>
      </c>
    </row>
    <row r="135" spans="2:12">
      <c r="B135" s="128" t="str">
        <f>$B$51</f>
        <v>Nursing</v>
      </c>
      <c r="C135" s="142">
        <f t="shared" si="5"/>
        <v>411624.0151575231</v>
      </c>
      <c r="D135" s="142">
        <f t="shared" si="5"/>
        <v>980026.42080738919</v>
      </c>
      <c r="E135" s="142">
        <f t="shared" si="5"/>
        <v>280374.06666666665</v>
      </c>
      <c r="F135" s="142">
        <f t="shared" si="5"/>
        <v>0</v>
      </c>
      <c r="G135" s="142">
        <f t="shared" si="5"/>
        <v>0</v>
      </c>
      <c r="H135" s="137">
        <f t="shared" si="4"/>
        <v>1672024.5026315788</v>
      </c>
    </row>
    <row r="136" spans="2:12">
      <c r="B136" s="131" t="str">
        <f>$B$52</f>
        <v>Totals</v>
      </c>
      <c r="C136" s="134">
        <f>SUM(C116:C135)</f>
        <v>6430957.5006096382</v>
      </c>
      <c r="D136" s="134">
        <f>SUM(D116:D135)</f>
        <v>7125551.3118704418</v>
      </c>
      <c r="E136" s="134">
        <f>SUM(E116:E135)</f>
        <v>2698740.4041865887</v>
      </c>
      <c r="F136" s="134">
        <f>SUM(F116:F135)</f>
        <v>420409.39166666666</v>
      </c>
      <c r="G136" s="134">
        <f>SUM(G116:G135)</f>
        <v>0</v>
      </c>
      <c r="H136" s="134">
        <f t="shared" si="4"/>
        <v>16675658.608333336</v>
      </c>
    </row>
    <row r="137" spans="2:12">
      <c r="B137" s="330"/>
      <c r="C137" s="333"/>
      <c r="D137" s="333"/>
      <c r="E137" s="333"/>
      <c r="F137" s="333"/>
      <c r="G137" s="333"/>
      <c r="H137" s="334"/>
    </row>
    <row r="138" spans="2:12">
      <c r="B138" s="120" t="s">
        <v>4</v>
      </c>
      <c r="C138" s="327"/>
      <c r="D138" s="327"/>
      <c r="E138" s="327"/>
      <c r="F138" s="327"/>
      <c r="G138" s="327"/>
      <c r="H138" s="122">
        <f>H86-H81-H111</f>
        <v>29834667.391666666</v>
      </c>
    </row>
    <row r="139" spans="2:12" ht="152.25" customHeight="1" thickBot="1">
      <c r="B139" s="382" t="s">
        <v>887</v>
      </c>
      <c r="C139" s="382"/>
      <c r="D139" s="382"/>
      <c r="E139" s="382"/>
      <c r="F139" s="382"/>
      <c r="G139" s="382"/>
      <c r="H139" s="321"/>
    </row>
    <row r="140" spans="2:12" ht="36.75" customHeight="1" thickTop="1">
      <c r="B140" s="429" t="s">
        <v>889</v>
      </c>
      <c r="C140" s="404"/>
      <c r="D140" s="404"/>
      <c r="E140" s="404"/>
      <c r="F140" s="405"/>
      <c r="G140" s="335" t="s">
        <v>2</v>
      </c>
      <c r="H140" s="336">
        <v>1</v>
      </c>
      <c r="I140" s="396" t="str">
        <f>IF(H140+H141=1,"","Error, the two cells on the left must equal 100%")</f>
        <v/>
      </c>
      <c r="L140" s="290"/>
    </row>
    <row r="141" spans="2:12" ht="37.5" customHeight="1" thickBot="1">
      <c r="B141" s="406"/>
      <c r="C141" s="407"/>
      <c r="D141" s="407"/>
      <c r="E141" s="407"/>
      <c r="F141" s="408"/>
      <c r="G141" s="335" t="s">
        <v>3</v>
      </c>
      <c r="H141" s="337">
        <f>1-H140</f>
        <v>0</v>
      </c>
      <c r="I141" s="396"/>
    </row>
    <row r="142" spans="2:12" ht="42" thickBot="1">
      <c r="B142" s="338" t="s">
        <v>31</v>
      </c>
      <c r="C142" s="339" t="s">
        <v>25</v>
      </c>
      <c r="D142" s="339" t="s">
        <v>26</v>
      </c>
      <c r="E142" s="339" t="s">
        <v>27</v>
      </c>
      <c r="F142" s="339" t="s">
        <v>28</v>
      </c>
      <c r="G142" s="340" t="s">
        <v>29</v>
      </c>
      <c r="H142" s="341" t="s">
        <v>6</v>
      </c>
      <c r="I142" s="342" t="s">
        <v>7</v>
      </c>
    </row>
    <row r="143" spans="2:12">
      <c r="B143" s="128" t="str">
        <f>$B$32</f>
        <v>Liberal Arts</v>
      </c>
      <c r="C143" s="329">
        <f>Data!LN18</f>
        <v>5994033.7930544391</v>
      </c>
      <c r="D143" s="329">
        <f>Data!MH18</f>
        <v>3275127.403221657</v>
      </c>
      <c r="E143" s="329">
        <f>Data!NB18</f>
        <v>1787195.5277932333</v>
      </c>
      <c r="F143" s="329">
        <f>Data!NV18</f>
        <v>190220.47322102293</v>
      </c>
      <c r="G143" s="329">
        <f>Data!OP18</f>
        <v>0</v>
      </c>
      <c r="H143" s="343">
        <f>Data!PJ18</f>
        <v>0</v>
      </c>
      <c r="I143" s="344">
        <f t="shared" ref="I143:I162" si="6">SUM(C143:H143)</f>
        <v>11246577.197290353</v>
      </c>
    </row>
    <row r="144" spans="2:12">
      <c r="B144" s="128" t="str">
        <f>$B$33</f>
        <v>Science</v>
      </c>
      <c r="C144" s="329">
        <f>Data!LO18</f>
        <v>2460162.3675105707</v>
      </c>
      <c r="D144" s="329">
        <f>Data!MI18</f>
        <v>1215881.2894255482</v>
      </c>
      <c r="E144" s="329">
        <f>Data!NC18</f>
        <v>363583.69158723543</v>
      </c>
      <c r="F144" s="329">
        <f>Data!NW18</f>
        <v>0</v>
      </c>
      <c r="G144" s="329">
        <f>Data!OQ18</f>
        <v>0</v>
      </c>
      <c r="H144" s="343">
        <f>Data!PK18</f>
        <v>0</v>
      </c>
      <c r="I144" s="344">
        <f t="shared" si="6"/>
        <v>4039627.3485233542</v>
      </c>
    </row>
    <row r="145" spans="2:9">
      <c r="B145" s="128" t="str">
        <f>$B$34</f>
        <v>Fine Arts</v>
      </c>
      <c r="C145" s="329">
        <f>Data!LP18</f>
        <v>1082369.0182704516</v>
      </c>
      <c r="D145" s="329">
        <f>Data!MJ18</f>
        <v>977113.22248125926</v>
      </c>
      <c r="E145" s="329">
        <f>Data!ND18</f>
        <v>0</v>
      </c>
      <c r="F145" s="329">
        <f>Data!NX18</f>
        <v>0</v>
      </c>
      <c r="G145" s="329">
        <f>Data!OR18</f>
        <v>0</v>
      </c>
      <c r="H145" s="343">
        <f>Data!PL18</f>
        <v>0</v>
      </c>
      <c r="I145" s="344">
        <f t="shared" si="6"/>
        <v>2059482.2407517107</v>
      </c>
    </row>
    <row r="146" spans="2:9">
      <c r="B146" s="128" t="str">
        <f>$B$35</f>
        <v>Teacher Education</v>
      </c>
      <c r="C146" s="329">
        <f>Data!LQ18</f>
        <v>156016.04458950317</v>
      </c>
      <c r="D146" s="329">
        <f>Data!MK18</f>
        <v>786281.96217972366</v>
      </c>
      <c r="E146" s="329">
        <f>Data!NE18</f>
        <v>1051658.3844927931</v>
      </c>
      <c r="F146" s="329">
        <f>Data!NY18</f>
        <v>0</v>
      </c>
      <c r="G146" s="329">
        <f>Data!OS18</f>
        <v>0</v>
      </c>
      <c r="H146" s="343">
        <f>Data!PN18</f>
        <v>0</v>
      </c>
      <c r="I146" s="344">
        <f t="shared" si="6"/>
        <v>1993956.39126202</v>
      </c>
    </row>
    <row r="147" spans="2:9">
      <c r="B147" s="128" t="str">
        <f>$B$36</f>
        <v>Agriculture</v>
      </c>
      <c r="C147" s="329">
        <f>Data!LR18</f>
        <v>0</v>
      </c>
      <c r="D147" s="329">
        <f>Data!ML18</f>
        <v>0</v>
      </c>
      <c r="E147" s="329">
        <f>Data!NF18</f>
        <v>0</v>
      </c>
      <c r="F147" s="329">
        <f>Data!NZ18</f>
        <v>0</v>
      </c>
      <c r="G147" s="329">
        <f>Data!OT18</f>
        <v>0</v>
      </c>
      <c r="H147" s="343">
        <f>Data!PM18</f>
        <v>0</v>
      </c>
      <c r="I147" s="344">
        <f t="shared" si="6"/>
        <v>0</v>
      </c>
    </row>
    <row r="148" spans="2:9">
      <c r="B148" s="128" t="str">
        <f>$B$37</f>
        <v>Engineering</v>
      </c>
      <c r="C148" s="329">
        <f>Data!LS18</f>
        <v>342536.41511322232</v>
      </c>
      <c r="D148" s="329">
        <f>Data!MM18</f>
        <v>1229741.8313541946</v>
      </c>
      <c r="E148" s="329">
        <f>Data!NG18</f>
        <v>56996.53794646504</v>
      </c>
      <c r="F148" s="329">
        <f>Data!OA18</f>
        <v>0</v>
      </c>
      <c r="G148" s="329">
        <f>Data!OU18</f>
        <v>0</v>
      </c>
      <c r="H148" s="343">
        <f>Data!PO18</f>
        <v>0</v>
      </c>
      <c r="I148" s="344">
        <f t="shared" si="6"/>
        <v>1629274.7844138818</v>
      </c>
    </row>
    <row r="149" spans="2:9">
      <c r="B149" s="128" t="str">
        <f>$B$38</f>
        <v>Home Economics</v>
      </c>
      <c r="C149" s="329">
        <f>Data!LT18</f>
        <v>1507.3896470950003</v>
      </c>
      <c r="D149" s="329">
        <f>Data!MN18</f>
        <v>89949.474569276732</v>
      </c>
      <c r="E149" s="329">
        <f>Data!NH18</f>
        <v>0</v>
      </c>
      <c r="F149" s="329">
        <f>Data!OB18</f>
        <v>0</v>
      </c>
      <c r="G149" s="329">
        <f>Data!OV18</f>
        <v>0</v>
      </c>
      <c r="H149" s="343">
        <f>Data!PP18</f>
        <v>0</v>
      </c>
      <c r="I149" s="344">
        <f t="shared" si="6"/>
        <v>91456.86421637173</v>
      </c>
    </row>
    <row r="150" spans="2:9">
      <c r="B150" s="128" t="str">
        <f>$B$39</f>
        <v>Law</v>
      </c>
      <c r="C150" s="329">
        <f>Data!LU18</f>
        <v>0</v>
      </c>
      <c r="D150" s="329">
        <f>Data!MO18</f>
        <v>0</v>
      </c>
      <c r="E150" s="329">
        <f>Data!NI18</f>
        <v>0</v>
      </c>
      <c r="F150" s="329">
        <f>Data!OC18</f>
        <v>0</v>
      </c>
      <c r="G150" s="329">
        <f>Data!OW18</f>
        <v>0</v>
      </c>
      <c r="H150" s="343">
        <f>Data!PQ18</f>
        <v>0</v>
      </c>
      <c r="I150" s="344">
        <f t="shared" si="6"/>
        <v>0</v>
      </c>
    </row>
    <row r="151" spans="2:9">
      <c r="B151" s="128" t="str">
        <f>$B$40</f>
        <v>Social Service</v>
      </c>
      <c r="C151" s="329">
        <f>Data!LV18</f>
        <v>16098.639930237232</v>
      </c>
      <c r="D151" s="329">
        <f>Data!MP18</f>
        <v>77273.471665138699</v>
      </c>
      <c r="E151" s="329">
        <f>Data!NJ18</f>
        <v>0</v>
      </c>
      <c r="F151" s="329">
        <f>Data!OD18</f>
        <v>0</v>
      </c>
      <c r="G151" s="329">
        <f>Data!OX18</f>
        <v>0</v>
      </c>
      <c r="H151" s="343">
        <f>Data!PR18</f>
        <v>0</v>
      </c>
      <c r="I151" s="344">
        <f t="shared" si="6"/>
        <v>93372.111595375929</v>
      </c>
    </row>
    <row r="152" spans="2:9">
      <c r="B152" s="128" t="str">
        <f>$B$41</f>
        <v>Library Science</v>
      </c>
      <c r="C152" s="329">
        <f>Data!LW18</f>
        <v>0</v>
      </c>
      <c r="D152" s="329">
        <f>Data!MQ18</f>
        <v>0</v>
      </c>
      <c r="E152" s="329">
        <f>Data!NK18</f>
        <v>0</v>
      </c>
      <c r="F152" s="329">
        <f>Data!OE18</f>
        <v>0</v>
      </c>
      <c r="G152" s="329">
        <f>Data!OY18</f>
        <v>0</v>
      </c>
      <c r="H152" s="343">
        <f>Data!PS18</f>
        <v>0</v>
      </c>
      <c r="I152" s="344">
        <f t="shared" si="6"/>
        <v>0</v>
      </c>
    </row>
    <row r="153" spans="2:9">
      <c r="B153" s="128" t="str">
        <f>$B$42</f>
        <v>Veterinary Science</v>
      </c>
      <c r="C153" s="329">
        <f>Data!LX18</f>
        <v>0</v>
      </c>
      <c r="D153" s="329">
        <f>Data!MR18</f>
        <v>0</v>
      </c>
      <c r="E153" s="329">
        <f>Data!NL18</f>
        <v>0</v>
      </c>
      <c r="F153" s="329">
        <f>Data!OF18</f>
        <v>0</v>
      </c>
      <c r="G153" s="329">
        <f>Data!OZ18</f>
        <v>0</v>
      </c>
      <c r="H153" s="343">
        <f>Data!PT18</f>
        <v>0</v>
      </c>
      <c r="I153" s="344">
        <f t="shared" si="6"/>
        <v>0</v>
      </c>
    </row>
    <row r="154" spans="2:9">
      <c r="B154" s="128" t="str">
        <f>$B$43</f>
        <v>Vocational Training</v>
      </c>
      <c r="C154" s="329">
        <f>Data!LY18</f>
        <v>0</v>
      </c>
      <c r="D154" s="329">
        <f>Data!MS18</f>
        <v>0</v>
      </c>
      <c r="E154" s="329">
        <f>Data!NM18</f>
        <v>0</v>
      </c>
      <c r="F154" s="329">
        <f>Data!OG18</f>
        <v>0</v>
      </c>
      <c r="G154" s="329">
        <f>Data!PA18</f>
        <v>0</v>
      </c>
      <c r="H154" s="343">
        <f>Data!PU18</f>
        <v>0</v>
      </c>
      <c r="I154" s="344">
        <f t="shared" si="6"/>
        <v>0</v>
      </c>
    </row>
    <row r="155" spans="2:9">
      <c r="B155" s="128" t="str">
        <f>$B$44</f>
        <v>Physical Training</v>
      </c>
      <c r="C155" s="329">
        <f>Data!LZ18</f>
        <v>0</v>
      </c>
      <c r="D155" s="329">
        <f>Data!MT18</f>
        <v>0</v>
      </c>
      <c r="E155" s="329">
        <f>Data!NN18</f>
        <v>0</v>
      </c>
      <c r="F155" s="329">
        <f>Data!OH18</f>
        <v>0</v>
      </c>
      <c r="G155" s="329">
        <f>Data!PB18</f>
        <v>0</v>
      </c>
      <c r="H155" s="343">
        <f>Data!PV18</f>
        <v>0</v>
      </c>
      <c r="I155" s="344">
        <f t="shared" si="6"/>
        <v>0</v>
      </c>
    </row>
    <row r="156" spans="2:9">
      <c r="B156" s="128" t="str">
        <f>$B$45</f>
        <v>Health Services</v>
      </c>
      <c r="C156" s="329">
        <f>Data!MA18</f>
        <v>87338.5262783332</v>
      </c>
      <c r="D156" s="329">
        <f>Data!MU18</f>
        <v>832038.25493091613</v>
      </c>
      <c r="E156" s="329">
        <f>Data!NO18</f>
        <v>23604.685936377253</v>
      </c>
      <c r="F156" s="329">
        <f>Data!OI18</f>
        <v>0</v>
      </c>
      <c r="G156" s="329">
        <f>Data!PC18</f>
        <v>0</v>
      </c>
      <c r="H156" s="343">
        <f>Data!PW18</f>
        <v>0</v>
      </c>
      <c r="I156" s="344">
        <f t="shared" si="6"/>
        <v>942981.46714562655</v>
      </c>
    </row>
    <row r="157" spans="2:9">
      <c r="B157" s="128" t="str">
        <f>$B$46</f>
        <v>Pharmacy</v>
      </c>
      <c r="C157" s="329">
        <f>Data!MB18</f>
        <v>0</v>
      </c>
      <c r="D157" s="329">
        <f>Data!MV18</f>
        <v>0</v>
      </c>
      <c r="E157" s="329">
        <f>Data!NP18</f>
        <v>0</v>
      </c>
      <c r="F157" s="329">
        <f>Data!OJ18</f>
        <v>0</v>
      </c>
      <c r="G157" s="329">
        <f>Data!PD18</f>
        <v>0</v>
      </c>
      <c r="H157" s="343">
        <f>Data!PX18</f>
        <v>0</v>
      </c>
      <c r="I157" s="344">
        <f t="shared" si="6"/>
        <v>0</v>
      </c>
    </row>
    <row r="158" spans="2:9">
      <c r="B158" s="128" t="str">
        <f>$B$47</f>
        <v>Business Administration</v>
      </c>
      <c r="C158" s="329">
        <f>Data!MC18</f>
        <v>619204.15656674805</v>
      </c>
      <c r="D158" s="329">
        <f>Data!MW18</f>
        <v>2441564.9624115243</v>
      </c>
      <c r="E158" s="329">
        <f>Data!NQ18</f>
        <v>1036181.8638975041</v>
      </c>
      <c r="F158" s="329">
        <f>Data!OK18</f>
        <v>561940.18581525108</v>
      </c>
      <c r="G158" s="329">
        <f>Data!PE18</f>
        <v>0</v>
      </c>
      <c r="H158" s="343">
        <f>Data!PY18</f>
        <v>0</v>
      </c>
      <c r="I158" s="344">
        <f t="shared" si="6"/>
        <v>4658891.1686910279</v>
      </c>
    </row>
    <row r="159" spans="2:9">
      <c r="B159" s="128" t="str">
        <f>$B$48</f>
        <v>Optometry</v>
      </c>
      <c r="C159" s="329">
        <f>Data!MD18</f>
        <v>0</v>
      </c>
      <c r="D159" s="329">
        <f>Data!MX18</f>
        <v>0</v>
      </c>
      <c r="E159" s="329">
        <f>Data!NR18</f>
        <v>0</v>
      </c>
      <c r="F159" s="329">
        <f>Data!OL18</f>
        <v>0</v>
      </c>
      <c r="G159" s="329">
        <f>Data!PF18</f>
        <v>0</v>
      </c>
      <c r="H159" s="343">
        <f>Data!PZ18</f>
        <v>0</v>
      </c>
      <c r="I159" s="344">
        <f t="shared" si="6"/>
        <v>0</v>
      </c>
    </row>
    <row r="160" spans="2:9">
      <c r="B160" s="128" t="str">
        <f>$B$49</f>
        <v>Teacher Ed-Practice Teaching</v>
      </c>
      <c r="C160" s="329">
        <f>Data!ME18</f>
        <v>0</v>
      </c>
      <c r="D160" s="329">
        <f>Data!MY18</f>
        <v>70077.581486638854</v>
      </c>
      <c r="E160" s="329">
        <f>Data!NS18</f>
        <v>0</v>
      </c>
      <c r="F160" s="329">
        <f>Data!OM18</f>
        <v>0</v>
      </c>
      <c r="G160" s="329">
        <f>Data!PG18</f>
        <v>0</v>
      </c>
      <c r="H160" s="343">
        <f>Data!QA18</f>
        <v>0</v>
      </c>
      <c r="I160" s="344">
        <f t="shared" si="6"/>
        <v>70077.581486638854</v>
      </c>
    </row>
    <row r="161" spans="2:10">
      <c r="B161" s="128" t="str">
        <f>$B$50</f>
        <v>Technology</v>
      </c>
      <c r="C161" s="329">
        <f>Data!MF18</f>
        <v>10012.193050938433</v>
      </c>
      <c r="D161" s="329">
        <f>Data!MZ18</f>
        <v>0</v>
      </c>
      <c r="E161" s="329">
        <f>Data!NT18</f>
        <v>7514.2821035194947</v>
      </c>
      <c r="F161" s="329">
        <f>Data!ON18</f>
        <v>0</v>
      </c>
      <c r="G161" s="329">
        <f>Data!PH18</f>
        <v>0</v>
      </c>
      <c r="H161" s="343">
        <f>Data!QB18</f>
        <v>0</v>
      </c>
      <c r="I161" s="344">
        <f t="shared" si="6"/>
        <v>17526.475154457927</v>
      </c>
    </row>
    <row r="162" spans="2:10">
      <c r="B162" s="128" t="str">
        <f>$B$51</f>
        <v>Nursing</v>
      </c>
      <c r="C162" s="329">
        <f>Data!MG18</f>
        <v>736442.61201833643</v>
      </c>
      <c r="D162" s="329">
        <f>Data!NA18</f>
        <v>1753379.7606783879</v>
      </c>
      <c r="E162" s="329">
        <f>Data!NU18</f>
        <v>501621.38843912259</v>
      </c>
      <c r="F162" s="329">
        <f>Data!OO18</f>
        <v>0</v>
      </c>
      <c r="G162" s="329">
        <f>Data!PI18</f>
        <v>0</v>
      </c>
      <c r="H162" s="343">
        <f>Data!QC18</f>
        <v>0</v>
      </c>
      <c r="I162" s="344">
        <f t="shared" si="6"/>
        <v>2991443.7611358468</v>
      </c>
    </row>
    <row r="163" spans="2:10" ht="14.4" thickBot="1">
      <c r="B163" s="131" t="str">
        <f>$B$52</f>
        <v>Totals</v>
      </c>
      <c r="C163" s="134">
        <f t="shared" ref="C163:H163" si="7">SUM(C143:C162)</f>
        <v>11505721.156029873</v>
      </c>
      <c r="D163" s="134">
        <f t="shared" si="7"/>
        <v>12748429.214404264</v>
      </c>
      <c r="E163" s="134">
        <f t="shared" si="7"/>
        <v>4828356.3621962508</v>
      </c>
      <c r="F163" s="134">
        <f t="shared" si="7"/>
        <v>752160.65903627407</v>
      </c>
      <c r="G163" s="135">
        <f t="shared" si="7"/>
        <v>0</v>
      </c>
      <c r="H163" s="345">
        <f t="shared" si="7"/>
        <v>0</v>
      </c>
      <c r="I163" s="344">
        <f>SUM(I143:I162)</f>
        <v>29834667.391666669</v>
      </c>
    </row>
    <row r="164" spans="2:10" ht="14.4" thickTop="1">
      <c r="B164" s="144"/>
      <c r="C164" s="331"/>
      <c r="D164" s="331"/>
      <c r="E164" s="331"/>
      <c r="F164" s="331"/>
      <c r="G164" s="331"/>
      <c r="H164" s="346"/>
      <c r="I164" s="347"/>
    </row>
    <row r="165" spans="2:10">
      <c r="B165" s="387" t="s">
        <v>63</v>
      </c>
      <c r="C165" s="387"/>
      <c r="D165" s="387"/>
      <c r="E165" s="387"/>
      <c r="F165" s="387"/>
      <c r="G165" s="387"/>
      <c r="H165" s="348"/>
      <c r="I165" s="348"/>
    </row>
    <row r="166" spans="2:10" ht="43.5" customHeight="1" thickBot="1">
      <c r="B166" s="394" t="s">
        <v>40</v>
      </c>
      <c r="C166" s="394"/>
      <c r="D166" s="394"/>
      <c r="E166" s="394"/>
      <c r="F166" s="394"/>
      <c r="G166" s="394"/>
      <c r="H166" s="328"/>
    </row>
    <row r="167" spans="2:10" ht="14.4" thickBot="1">
      <c r="B167" s="124" t="s">
        <v>31</v>
      </c>
      <c r="C167" s="125" t="s">
        <v>25</v>
      </c>
      <c r="D167" s="125" t="s">
        <v>26</v>
      </c>
      <c r="E167" s="125" t="s">
        <v>27</v>
      </c>
      <c r="F167" s="125" t="s">
        <v>28</v>
      </c>
      <c r="G167" s="125" t="s">
        <v>29</v>
      </c>
      <c r="H167" s="126" t="s">
        <v>1</v>
      </c>
    </row>
    <row r="168" spans="2:10">
      <c r="B168" s="128" t="str">
        <f>$B$32</f>
        <v>Liberal Arts</v>
      </c>
      <c r="C168" s="323">
        <f t="shared" ref="C168:G183" si="8">C143+$H$140*IF($H116=0,0,$H143*C116/$H116)+IF($H32=0,0,$H$141*$H143*C32/$H32)</f>
        <v>5994033.7930544391</v>
      </c>
      <c r="D168" s="323">
        <f t="shared" si="8"/>
        <v>3275127.403221657</v>
      </c>
      <c r="E168" s="323">
        <f t="shared" si="8"/>
        <v>1787195.5277932333</v>
      </c>
      <c r="F168" s="323">
        <f t="shared" si="8"/>
        <v>190220.47322102293</v>
      </c>
      <c r="G168" s="323">
        <f t="shared" si="8"/>
        <v>0</v>
      </c>
      <c r="H168" s="134">
        <f t="shared" ref="H168:H188" si="9">SUM(C168:G168)</f>
        <v>11246577.197290353</v>
      </c>
      <c r="I168" s="349"/>
      <c r="J168" s="290"/>
    </row>
    <row r="169" spans="2:10">
      <c r="B169" s="128" t="str">
        <f>$B$33</f>
        <v>Science</v>
      </c>
      <c r="C169" s="142">
        <f t="shared" si="8"/>
        <v>2460162.3675105707</v>
      </c>
      <c r="D169" s="142">
        <f t="shared" si="8"/>
        <v>1215881.2894255482</v>
      </c>
      <c r="E169" s="142">
        <f t="shared" si="8"/>
        <v>363583.69158723543</v>
      </c>
      <c r="F169" s="142">
        <f t="shared" si="8"/>
        <v>0</v>
      </c>
      <c r="G169" s="142">
        <f t="shared" si="8"/>
        <v>0</v>
      </c>
      <c r="H169" s="137">
        <f t="shared" si="9"/>
        <v>4039627.3485233542</v>
      </c>
      <c r="I169" s="349"/>
      <c r="J169" s="290"/>
    </row>
    <row r="170" spans="2:10">
      <c r="B170" s="128" t="str">
        <f>$B$34</f>
        <v>Fine Arts</v>
      </c>
      <c r="C170" s="142">
        <f t="shared" si="8"/>
        <v>1082369.0182704516</v>
      </c>
      <c r="D170" s="142">
        <f t="shared" si="8"/>
        <v>977113.22248125926</v>
      </c>
      <c r="E170" s="142">
        <f t="shared" si="8"/>
        <v>0</v>
      </c>
      <c r="F170" s="142">
        <f t="shared" si="8"/>
        <v>0</v>
      </c>
      <c r="G170" s="142">
        <f t="shared" si="8"/>
        <v>0</v>
      </c>
      <c r="H170" s="137">
        <f t="shared" si="9"/>
        <v>2059482.2407517107</v>
      </c>
      <c r="I170" s="349"/>
      <c r="J170" s="290"/>
    </row>
    <row r="171" spans="2:10">
      <c r="B171" s="128" t="str">
        <f>$B$35</f>
        <v>Teacher Education</v>
      </c>
      <c r="C171" s="142">
        <f t="shared" si="8"/>
        <v>156016.04458950317</v>
      </c>
      <c r="D171" s="142">
        <f t="shared" si="8"/>
        <v>786281.96217972366</v>
      </c>
      <c r="E171" s="142">
        <f t="shared" si="8"/>
        <v>1051658.3844927931</v>
      </c>
      <c r="F171" s="142">
        <f t="shared" si="8"/>
        <v>0</v>
      </c>
      <c r="G171" s="142">
        <f t="shared" si="8"/>
        <v>0</v>
      </c>
      <c r="H171" s="137">
        <f t="shared" si="9"/>
        <v>1993956.39126202</v>
      </c>
      <c r="I171" s="349"/>
      <c r="J171" s="290"/>
    </row>
    <row r="172" spans="2:10">
      <c r="B172" s="128" t="str">
        <f>$B$36</f>
        <v>Agriculture</v>
      </c>
      <c r="C172" s="142">
        <f t="shared" si="8"/>
        <v>0</v>
      </c>
      <c r="D172" s="142">
        <f t="shared" si="8"/>
        <v>0</v>
      </c>
      <c r="E172" s="142">
        <f t="shared" si="8"/>
        <v>0</v>
      </c>
      <c r="F172" s="142">
        <f t="shared" si="8"/>
        <v>0</v>
      </c>
      <c r="G172" s="142">
        <f t="shared" si="8"/>
        <v>0</v>
      </c>
      <c r="H172" s="137">
        <f t="shared" si="9"/>
        <v>0</v>
      </c>
      <c r="I172" s="349"/>
      <c r="J172" s="290"/>
    </row>
    <row r="173" spans="2:10">
      <c r="B173" s="128" t="str">
        <f>$B$37</f>
        <v>Engineering</v>
      </c>
      <c r="C173" s="142">
        <f t="shared" si="8"/>
        <v>342536.41511322232</v>
      </c>
      <c r="D173" s="142">
        <f t="shared" si="8"/>
        <v>1229741.8313541946</v>
      </c>
      <c r="E173" s="142">
        <f t="shared" si="8"/>
        <v>56996.53794646504</v>
      </c>
      <c r="F173" s="142">
        <f t="shared" si="8"/>
        <v>0</v>
      </c>
      <c r="G173" s="142">
        <f t="shared" si="8"/>
        <v>0</v>
      </c>
      <c r="H173" s="137">
        <f t="shared" si="9"/>
        <v>1629274.7844138818</v>
      </c>
      <c r="I173" s="349"/>
      <c r="J173" s="290"/>
    </row>
    <row r="174" spans="2:10">
      <c r="B174" s="128" t="str">
        <f>$B$38</f>
        <v>Home Economics</v>
      </c>
      <c r="C174" s="142">
        <f t="shared" si="8"/>
        <v>1507.3896470950003</v>
      </c>
      <c r="D174" s="142">
        <f t="shared" si="8"/>
        <v>89949.474569276732</v>
      </c>
      <c r="E174" s="142">
        <f t="shared" si="8"/>
        <v>0</v>
      </c>
      <c r="F174" s="142">
        <f t="shared" si="8"/>
        <v>0</v>
      </c>
      <c r="G174" s="142">
        <f t="shared" si="8"/>
        <v>0</v>
      </c>
      <c r="H174" s="137">
        <f t="shared" si="9"/>
        <v>91456.86421637173</v>
      </c>
      <c r="I174" s="349"/>
      <c r="J174" s="290"/>
    </row>
    <row r="175" spans="2:10">
      <c r="B175" s="128" t="str">
        <f>$B$39</f>
        <v>Law</v>
      </c>
      <c r="C175" s="142">
        <f t="shared" si="8"/>
        <v>0</v>
      </c>
      <c r="D175" s="142">
        <f t="shared" si="8"/>
        <v>0</v>
      </c>
      <c r="E175" s="142">
        <f t="shared" si="8"/>
        <v>0</v>
      </c>
      <c r="F175" s="142">
        <f t="shared" si="8"/>
        <v>0</v>
      </c>
      <c r="G175" s="142">
        <f t="shared" si="8"/>
        <v>0</v>
      </c>
      <c r="H175" s="137">
        <f t="shared" si="9"/>
        <v>0</v>
      </c>
      <c r="I175" s="349"/>
      <c r="J175" s="290"/>
    </row>
    <row r="176" spans="2:10">
      <c r="B176" s="128" t="str">
        <f>$B$40</f>
        <v>Social Service</v>
      </c>
      <c r="C176" s="142">
        <f t="shared" si="8"/>
        <v>16098.639930237232</v>
      </c>
      <c r="D176" s="142">
        <f t="shared" si="8"/>
        <v>77273.471665138699</v>
      </c>
      <c r="E176" s="142">
        <f t="shared" si="8"/>
        <v>0</v>
      </c>
      <c r="F176" s="142">
        <f t="shared" si="8"/>
        <v>0</v>
      </c>
      <c r="G176" s="142">
        <f t="shared" si="8"/>
        <v>0</v>
      </c>
      <c r="H176" s="137">
        <f t="shared" si="9"/>
        <v>93372.111595375929</v>
      </c>
      <c r="I176" s="349"/>
      <c r="J176" s="290"/>
    </row>
    <row r="177" spans="2:10">
      <c r="B177" s="128" t="str">
        <f>$B$41</f>
        <v>Library Science</v>
      </c>
      <c r="C177" s="142">
        <f t="shared" si="8"/>
        <v>0</v>
      </c>
      <c r="D177" s="142">
        <f t="shared" si="8"/>
        <v>0</v>
      </c>
      <c r="E177" s="142">
        <f t="shared" si="8"/>
        <v>0</v>
      </c>
      <c r="F177" s="142">
        <f t="shared" si="8"/>
        <v>0</v>
      </c>
      <c r="G177" s="142">
        <f t="shared" si="8"/>
        <v>0</v>
      </c>
      <c r="H177" s="137">
        <f t="shared" si="9"/>
        <v>0</v>
      </c>
      <c r="I177" s="349"/>
      <c r="J177" s="290"/>
    </row>
    <row r="178" spans="2:10">
      <c r="B178" s="128" t="str">
        <f>$B$42</f>
        <v>Veterinary Science</v>
      </c>
      <c r="C178" s="142">
        <f t="shared" si="8"/>
        <v>0</v>
      </c>
      <c r="D178" s="142">
        <f t="shared" si="8"/>
        <v>0</v>
      </c>
      <c r="E178" s="142">
        <f t="shared" si="8"/>
        <v>0</v>
      </c>
      <c r="F178" s="142">
        <f t="shared" si="8"/>
        <v>0</v>
      </c>
      <c r="G178" s="142">
        <f t="shared" si="8"/>
        <v>0</v>
      </c>
      <c r="H178" s="137">
        <f t="shared" si="9"/>
        <v>0</v>
      </c>
      <c r="I178" s="349"/>
      <c r="J178" s="290"/>
    </row>
    <row r="179" spans="2:10">
      <c r="B179" s="128" t="str">
        <f>$B$43</f>
        <v>Vocational Training</v>
      </c>
      <c r="C179" s="142">
        <f t="shared" si="8"/>
        <v>0</v>
      </c>
      <c r="D179" s="142">
        <f t="shared" si="8"/>
        <v>0</v>
      </c>
      <c r="E179" s="142">
        <f t="shared" si="8"/>
        <v>0</v>
      </c>
      <c r="F179" s="142">
        <f t="shared" si="8"/>
        <v>0</v>
      </c>
      <c r="G179" s="142">
        <f t="shared" si="8"/>
        <v>0</v>
      </c>
      <c r="H179" s="137">
        <f t="shared" si="9"/>
        <v>0</v>
      </c>
      <c r="I179" s="349"/>
      <c r="J179" s="290"/>
    </row>
    <row r="180" spans="2:10">
      <c r="B180" s="128" t="str">
        <f>$B$44</f>
        <v>Physical Training</v>
      </c>
      <c r="C180" s="142">
        <f t="shared" si="8"/>
        <v>0</v>
      </c>
      <c r="D180" s="142">
        <f t="shared" si="8"/>
        <v>0</v>
      </c>
      <c r="E180" s="142">
        <f t="shared" si="8"/>
        <v>0</v>
      </c>
      <c r="F180" s="142">
        <f t="shared" si="8"/>
        <v>0</v>
      </c>
      <c r="G180" s="142">
        <f t="shared" si="8"/>
        <v>0</v>
      </c>
      <c r="H180" s="137">
        <f t="shared" si="9"/>
        <v>0</v>
      </c>
      <c r="I180" s="349"/>
      <c r="J180" s="290"/>
    </row>
    <row r="181" spans="2:10">
      <c r="B181" s="128" t="str">
        <f>$B$45</f>
        <v>Health Services</v>
      </c>
      <c r="C181" s="142">
        <f t="shared" si="8"/>
        <v>87338.5262783332</v>
      </c>
      <c r="D181" s="142">
        <f t="shared" si="8"/>
        <v>832038.25493091613</v>
      </c>
      <c r="E181" s="142">
        <f t="shared" si="8"/>
        <v>23604.685936377253</v>
      </c>
      <c r="F181" s="142">
        <f t="shared" si="8"/>
        <v>0</v>
      </c>
      <c r="G181" s="142">
        <f t="shared" si="8"/>
        <v>0</v>
      </c>
      <c r="H181" s="137">
        <f t="shared" si="9"/>
        <v>942981.46714562655</v>
      </c>
      <c r="I181" s="349"/>
      <c r="J181" s="290"/>
    </row>
    <row r="182" spans="2:10">
      <c r="B182" s="128" t="str">
        <f>$B$46</f>
        <v>Pharmacy</v>
      </c>
      <c r="C182" s="142">
        <f t="shared" si="8"/>
        <v>0</v>
      </c>
      <c r="D182" s="142">
        <f t="shared" si="8"/>
        <v>0</v>
      </c>
      <c r="E182" s="142">
        <f t="shared" si="8"/>
        <v>0</v>
      </c>
      <c r="F182" s="142">
        <f t="shared" si="8"/>
        <v>0</v>
      </c>
      <c r="G182" s="142">
        <f t="shared" si="8"/>
        <v>0</v>
      </c>
      <c r="H182" s="137">
        <f t="shared" si="9"/>
        <v>0</v>
      </c>
      <c r="I182" s="349"/>
      <c r="J182" s="290"/>
    </row>
    <row r="183" spans="2:10">
      <c r="B183" s="128" t="str">
        <f>$B$47</f>
        <v>Business Administration</v>
      </c>
      <c r="C183" s="142">
        <f t="shared" si="8"/>
        <v>619204.15656674805</v>
      </c>
      <c r="D183" s="142">
        <f t="shared" si="8"/>
        <v>2441564.9624115243</v>
      </c>
      <c r="E183" s="142">
        <f t="shared" si="8"/>
        <v>1036181.8638975041</v>
      </c>
      <c r="F183" s="142">
        <f t="shared" si="8"/>
        <v>561940.18581525108</v>
      </c>
      <c r="G183" s="142">
        <f t="shared" si="8"/>
        <v>0</v>
      </c>
      <c r="H183" s="137">
        <f t="shared" si="9"/>
        <v>4658891.1686910279</v>
      </c>
      <c r="I183" s="349"/>
      <c r="J183" s="290"/>
    </row>
    <row r="184" spans="2:10">
      <c r="B184" s="128" t="str">
        <f>$B$48</f>
        <v>Optometry</v>
      </c>
      <c r="C184" s="142">
        <f t="shared" ref="C184:G187" si="10">C159+$H$140*IF($H132=0,0,$H159*C132/$H132)+IF($H48=0,0,$H$141*$H159*C48/$H48)</f>
        <v>0</v>
      </c>
      <c r="D184" s="142">
        <f t="shared" si="10"/>
        <v>0</v>
      </c>
      <c r="E184" s="142">
        <f t="shared" si="10"/>
        <v>0</v>
      </c>
      <c r="F184" s="142">
        <f t="shared" si="10"/>
        <v>0</v>
      </c>
      <c r="G184" s="142">
        <f t="shared" si="10"/>
        <v>0</v>
      </c>
      <c r="H184" s="137">
        <f t="shared" si="9"/>
        <v>0</v>
      </c>
      <c r="I184" s="349"/>
      <c r="J184" s="290"/>
    </row>
    <row r="185" spans="2:10">
      <c r="B185" s="128" t="str">
        <f>$B$49</f>
        <v>Teacher Ed-Practice Teaching</v>
      </c>
      <c r="C185" s="142">
        <f t="shared" si="10"/>
        <v>0</v>
      </c>
      <c r="D185" s="142">
        <f t="shared" si="10"/>
        <v>70077.581486638854</v>
      </c>
      <c r="E185" s="142">
        <f t="shared" si="10"/>
        <v>0</v>
      </c>
      <c r="F185" s="142">
        <f t="shared" si="10"/>
        <v>0</v>
      </c>
      <c r="G185" s="142">
        <f t="shared" si="10"/>
        <v>0</v>
      </c>
      <c r="H185" s="137">
        <f t="shared" si="9"/>
        <v>70077.581486638854</v>
      </c>
      <c r="I185" s="349"/>
      <c r="J185" s="290"/>
    </row>
    <row r="186" spans="2:10">
      <c r="B186" s="128" t="str">
        <f>$B$50</f>
        <v>Technology</v>
      </c>
      <c r="C186" s="142">
        <f t="shared" si="10"/>
        <v>10012.193050938433</v>
      </c>
      <c r="D186" s="142">
        <f t="shared" si="10"/>
        <v>0</v>
      </c>
      <c r="E186" s="142">
        <f t="shared" si="10"/>
        <v>7514.2821035194947</v>
      </c>
      <c r="F186" s="142">
        <f t="shared" si="10"/>
        <v>0</v>
      </c>
      <c r="G186" s="142">
        <f t="shared" si="10"/>
        <v>0</v>
      </c>
      <c r="H186" s="137">
        <f t="shared" si="9"/>
        <v>17526.475154457927</v>
      </c>
      <c r="I186" s="349"/>
      <c r="J186" s="290"/>
    </row>
    <row r="187" spans="2:10">
      <c r="B187" s="128" t="str">
        <f>$B$51</f>
        <v>Nursing</v>
      </c>
      <c r="C187" s="142">
        <f t="shared" si="10"/>
        <v>736442.61201833643</v>
      </c>
      <c r="D187" s="142">
        <f t="shared" si="10"/>
        <v>1753379.7606783879</v>
      </c>
      <c r="E187" s="142">
        <f t="shared" si="10"/>
        <v>501621.38843912259</v>
      </c>
      <c r="F187" s="142">
        <f t="shared" si="10"/>
        <v>0</v>
      </c>
      <c r="G187" s="142">
        <f t="shared" si="10"/>
        <v>0</v>
      </c>
      <c r="H187" s="137">
        <f t="shared" si="9"/>
        <v>2991443.7611358468</v>
      </c>
      <c r="I187" s="349"/>
      <c r="J187" s="290"/>
    </row>
    <row r="188" spans="2:10">
      <c r="B188" s="131" t="str">
        <f>$B$52</f>
        <v>Totals</v>
      </c>
      <c r="C188" s="134">
        <f>SUM(C168:C187)</f>
        <v>11505721.156029873</v>
      </c>
      <c r="D188" s="134">
        <f>SUM(D168:D187)</f>
        <v>12748429.214404264</v>
      </c>
      <c r="E188" s="134">
        <f>SUM(E168:E187)</f>
        <v>4828356.3621962508</v>
      </c>
      <c r="F188" s="134">
        <f>SUM(F168:F187)</f>
        <v>752160.65903627407</v>
      </c>
      <c r="G188" s="134">
        <f>SUM(G168:G187)</f>
        <v>0</v>
      </c>
      <c r="H188" s="134">
        <f t="shared" si="9"/>
        <v>29834667.391666662</v>
      </c>
      <c r="I188" s="349"/>
      <c r="J188" s="290"/>
    </row>
    <row r="189" spans="2:10">
      <c r="B189" s="330"/>
      <c r="C189" s="331"/>
      <c r="D189" s="331"/>
      <c r="E189" s="331"/>
      <c r="F189" s="331"/>
      <c r="G189" s="331"/>
      <c r="H189" s="346"/>
    </row>
    <row r="190" spans="2:10">
      <c r="B190" s="392" t="s">
        <v>34</v>
      </c>
      <c r="C190" s="392"/>
      <c r="D190" s="392"/>
      <c r="E190" s="392"/>
      <c r="F190" s="392"/>
      <c r="G190" s="392"/>
      <c r="H190" s="122">
        <f>H15</f>
        <v>22397423</v>
      </c>
    </row>
    <row r="191" spans="2:10" ht="43.5" customHeight="1" thickBot="1">
      <c r="B191" s="382" t="s">
        <v>229</v>
      </c>
      <c r="C191" s="382"/>
      <c r="D191" s="382"/>
      <c r="E191" s="382"/>
      <c r="F191" s="382"/>
      <c r="G191" s="382"/>
      <c r="H191" s="382"/>
    </row>
    <row r="192" spans="2:10" ht="14.4" thickBot="1">
      <c r="B192" s="124" t="s">
        <v>31</v>
      </c>
      <c r="C192" s="125" t="s">
        <v>25</v>
      </c>
      <c r="D192" s="125" t="s">
        <v>26</v>
      </c>
      <c r="E192" s="125" t="s">
        <v>27</v>
      </c>
      <c r="F192" s="125" t="s">
        <v>28</v>
      </c>
      <c r="G192" s="125" t="s">
        <v>29</v>
      </c>
      <c r="H192" s="126" t="s">
        <v>1</v>
      </c>
    </row>
    <row r="193" spans="2:8">
      <c r="B193" s="128" t="str">
        <f>$B$32</f>
        <v>Liberal Arts</v>
      </c>
      <c r="C193" s="136">
        <f t="shared" ref="C193:G208" si="11">$H$190*IF($H$136=0,0,C116/$H$136)</f>
        <v>4499829.295125084</v>
      </c>
      <c r="D193" s="136">
        <f t="shared" si="11"/>
        <v>2458697.2217875691</v>
      </c>
      <c r="E193" s="136">
        <f t="shared" si="11"/>
        <v>1341679.9220250053</v>
      </c>
      <c r="F193" s="136">
        <f t="shared" si="11"/>
        <v>142801.94064377065</v>
      </c>
      <c r="G193" s="136">
        <f t="shared" si="11"/>
        <v>0</v>
      </c>
      <c r="H193" s="136">
        <f>SUM(C193:G193)</f>
        <v>8443008.3795814291</v>
      </c>
    </row>
    <row r="194" spans="2:8">
      <c r="B194" s="128" t="str">
        <f>$B$33</f>
        <v>Science</v>
      </c>
      <c r="C194" s="139">
        <f t="shared" si="11"/>
        <v>1846888.2682837097</v>
      </c>
      <c r="D194" s="139">
        <f t="shared" si="11"/>
        <v>912784.01731590822</v>
      </c>
      <c r="E194" s="139">
        <f t="shared" si="11"/>
        <v>272948.83597916114</v>
      </c>
      <c r="F194" s="139">
        <f t="shared" si="11"/>
        <v>0</v>
      </c>
      <c r="G194" s="139">
        <f t="shared" si="11"/>
        <v>0</v>
      </c>
      <c r="H194" s="139">
        <f t="shared" ref="H194:H213" si="12">SUM(C194:G194)</f>
        <v>3032621.1215787791</v>
      </c>
    </row>
    <row r="195" spans="2:8">
      <c r="B195" s="128" t="str">
        <f>$B$34</f>
        <v>Fine Arts</v>
      </c>
      <c r="C195" s="139">
        <f t="shared" si="11"/>
        <v>812553.9469251571</v>
      </c>
      <c r="D195" s="139">
        <f t="shared" si="11"/>
        <v>733536.52231158025</v>
      </c>
      <c r="E195" s="139">
        <f t="shared" si="11"/>
        <v>0</v>
      </c>
      <c r="F195" s="139">
        <f t="shared" si="11"/>
        <v>0</v>
      </c>
      <c r="G195" s="139">
        <f t="shared" si="11"/>
        <v>0</v>
      </c>
      <c r="H195" s="139">
        <f t="shared" si="12"/>
        <v>1546090.4692367374</v>
      </c>
    </row>
    <row r="196" spans="2:8">
      <c r="B196" s="128" t="str">
        <f>$B$35</f>
        <v>Teacher Education</v>
      </c>
      <c r="C196" s="139">
        <f t="shared" si="11"/>
        <v>117124.05905466864</v>
      </c>
      <c r="D196" s="139">
        <f t="shared" si="11"/>
        <v>590276.0527884498</v>
      </c>
      <c r="E196" s="139">
        <f t="shared" si="11"/>
        <v>789498.92015759123</v>
      </c>
      <c r="F196" s="139">
        <f t="shared" si="11"/>
        <v>0</v>
      </c>
      <c r="G196" s="139">
        <f t="shared" si="11"/>
        <v>0</v>
      </c>
      <c r="H196" s="139">
        <f t="shared" si="12"/>
        <v>1496899.0320007098</v>
      </c>
    </row>
    <row r="197" spans="2:8">
      <c r="B197" s="128" t="str">
        <f>$B$36</f>
        <v>Agriculture</v>
      </c>
      <c r="C197" s="139">
        <f t="shared" si="11"/>
        <v>0</v>
      </c>
      <c r="D197" s="139">
        <f t="shared" si="11"/>
        <v>0</v>
      </c>
      <c r="E197" s="139">
        <f t="shared" si="11"/>
        <v>0</v>
      </c>
      <c r="F197" s="139">
        <f t="shared" si="11"/>
        <v>0</v>
      </c>
      <c r="G197" s="139">
        <f t="shared" si="11"/>
        <v>0</v>
      </c>
      <c r="H197" s="139">
        <f t="shared" si="12"/>
        <v>0</v>
      </c>
    </row>
    <row r="198" spans="2:8">
      <c r="B198" s="128" t="str">
        <f>$B$37</f>
        <v>Engineering</v>
      </c>
      <c r="C198" s="139">
        <f t="shared" si="11"/>
        <v>257148.26585723343</v>
      </c>
      <c r="D198" s="139">
        <f t="shared" si="11"/>
        <v>923189.37617276085</v>
      </c>
      <c r="E198" s="139">
        <f t="shared" si="11"/>
        <v>42788.329199845488</v>
      </c>
      <c r="F198" s="139">
        <f t="shared" si="11"/>
        <v>0</v>
      </c>
      <c r="G198" s="139">
        <f t="shared" si="11"/>
        <v>0</v>
      </c>
      <c r="H198" s="139">
        <f t="shared" si="12"/>
        <v>1223125.9712298396</v>
      </c>
    </row>
    <row r="199" spans="2:8">
      <c r="B199" s="128" t="str">
        <f>$B$38</f>
        <v>Home Economics</v>
      </c>
      <c r="C199" s="139">
        <f t="shared" si="11"/>
        <v>1131.6245999523912</v>
      </c>
      <c r="D199" s="139">
        <f t="shared" si="11"/>
        <v>67526.693162282623</v>
      </c>
      <c r="E199" s="139">
        <f t="shared" si="11"/>
        <v>0</v>
      </c>
      <c r="F199" s="139">
        <f t="shared" si="11"/>
        <v>0</v>
      </c>
      <c r="G199" s="139">
        <f t="shared" si="11"/>
        <v>0</v>
      </c>
      <c r="H199" s="139">
        <f t="shared" si="12"/>
        <v>68658.317762235019</v>
      </c>
    </row>
    <row r="200" spans="2:8">
      <c r="B200" s="128" t="str">
        <f>$B$39</f>
        <v>Law</v>
      </c>
      <c r="C200" s="139">
        <f t="shared" si="11"/>
        <v>0</v>
      </c>
      <c r="D200" s="139">
        <f t="shared" si="11"/>
        <v>0</v>
      </c>
      <c r="E200" s="139">
        <f t="shared" si="11"/>
        <v>0</v>
      </c>
      <c r="F200" s="139">
        <f t="shared" si="11"/>
        <v>0</v>
      </c>
      <c r="G200" s="139">
        <f t="shared" si="11"/>
        <v>0</v>
      </c>
      <c r="H200" s="139">
        <f t="shared" si="12"/>
        <v>0</v>
      </c>
    </row>
    <row r="201" spans="2:8">
      <c r="B201" s="128" t="str">
        <f>$B$40</f>
        <v>Social Service</v>
      </c>
      <c r="C201" s="139">
        <f t="shared" si="11"/>
        <v>12085.539399809988</v>
      </c>
      <c r="D201" s="139">
        <f t="shared" si="11"/>
        <v>58010.589119087934</v>
      </c>
      <c r="E201" s="139">
        <f t="shared" si="11"/>
        <v>0</v>
      </c>
      <c r="F201" s="139">
        <f t="shared" si="11"/>
        <v>0</v>
      </c>
      <c r="G201" s="139">
        <f t="shared" si="11"/>
        <v>0</v>
      </c>
      <c r="H201" s="139">
        <f t="shared" si="12"/>
        <v>70096.128518897924</v>
      </c>
    </row>
    <row r="202" spans="2:8">
      <c r="B202" s="128" t="str">
        <f>$B$41</f>
        <v>Library Science</v>
      </c>
      <c r="C202" s="139">
        <f t="shared" si="11"/>
        <v>0</v>
      </c>
      <c r="D202" s="139">
        <f t="shared" si="11"/>
        <v>0</v>
      </c>
      <c r="E202" s="139">
        <f t="shared" si="11"/>
        <v>0</v>
      </c>
      <c r="F202" s="139">
        <f t="shared" si="11"/>
        <v>0</v>
      </c>
      <c r="G202" s="139">
        <f t="shared" si="11"/>
        <v>0</v>
      </c>
      <c r="H202" s="139">
        <f t="shared" si="12"/>
        <v>0</v>
      </c>
    </row>
    <row r="203" spans="2:8">
      <c r="B203" s="128" t="str">
        <f>$B$42</f>
        <v>Veterinary Science</v>
      </c>
      <c r="C203" s="139">
        <f t="shared" si="11"/>
        <v>0</v>
      </c>
      <c r="D203" s="139">
        <f t="shared" si="11"/>
        <v>0</v>
      </c>
      <c r="E203" s="139">
        <f t="shared" si="11"/>
        <v>0</v>
      </c>
      <c r="F203" s="139">
        <f t="shared" si="11"/>
        <v>0</v>
      </c>
      <c r="G203" s="139">
        <f t="shared" si="11"/>
        <v>0</v>
      </c>
      <c r="H203" s="139">
        <f t="shared" si="12"/>
        <v>0</v>
      </c>
    </row>
    <row r="204" spans="2:8">
      <c r="B204" s="128" t="str">
        <f>$B$43</f>
        <v>Vocational Training</v>
      </c>
      <c r="C204" s="139">
        <f t="shared" si="11"/>
        <v>0</v>
      </c>
      <c r="D204" s="139">
        <f t="shared" si="11"/>
        <v>0</v>
      </c>
      <c r="E204" s="139">
        <f t="shared" si="11"/>
        <v>0</v>
      </c>
      <c r="F204" s="139">
        <f t="shared" si="11"/>
        <v>0</v>
      </c>
      <c r="G204" s="139">
        <f t="shared" si="11"/>
        <v>0</v>
      </c>
      <c r="H204" s="139">
        <f t="shared" si="12"/>
        <v>0</v>
      </c>
    </row>
    <row r="205" spans="2:8">
      <c r="B205" s="128" t="str">
        <f>$B$44</f>
        <v>Physical Training</v>
      </c>
      <c r="C205" s="139">
        <f t="shared" si="11"/>
        <v>0</v>
      </c>
      <c r="D205" s="139">
        <f t="shared" si="11"/>
        <v>0</v>
      </c>
      <c r="E205" s="139">
        <f t="shared" si="11"/>
        <v>0</v>
      </c>
      <c r="F205" s="139">
        <f t="shared" si="11"/>
        <v>0</v>
      </c>
      <c r="G205" s="139">
        <f t="shared" si="11"/>
        <v>0</v>
      </c>
      <c r="H205" s="139">
        <f t="shared" si="12"/>
        <v>0</v>
      </c>
    </row>
    <row r="206" spans="2:8">
      <c r="B206" s="128" t="str">
        <f>$B$45</f>
        <v>Health Services</v>
      </c>
      <c r="C206" s="139">
        <f t="shared" si="11"/>
        <v>65566.607181242885</v>
      </c>
      <c r="D206" s="139">
        <f t="shared" si="11"/>
        <v>624626.12715685181</v>
      </c>
      <c r="E206" s="139">
        <f t="shared" si="11"/>
        <v>17720.463538563294</v>
      </c>
      <c r="F206" s="139">
        <f t="shared" si="11"/>
        <v>0</v>
      </c>
      <c r="G206" s="139">
        <f t="shared" si="11"/>
        <v>0</v>
      </c>
      <c r="H206" s="139">
        <f t="shared" si="12"/>
        <v>707913.19787665806</v>
      </c>
    </row>
    <row r="207" spans="2:8">
      <c r="B207" s="128" t="str">
        <f>$B$46</f>
        <v>Pharmacy</v>
      </c>
      <c r="C207" s="139">
        <f t="shared" si="11"/>
        <v>0</v>
      </c>
      <c r="D207" s="139">
        <f t="shared" si="11"/>
        <v>0</v>
      </c>
      <c r="E207" s="139">
        <f t="shared" si="11"/>
        <v>0</v>
      </c>
      <c r="F207" s="139">
        <f t="shared" si="11"/>
        <v>0</v>
      </c>
      <c r="G207" s="139">
        <f t="shared" si="11"/>
        <v>0</v>
      </c>
      <c r="H207" s="139">
        <f t="shared" si="12"/>
        <v>0</v>
      </c>
    </row>
    <row r="208" spans="2:8">
      <c r="B208" s="128" t="str">
        <f>$B$47</f>
        <v>Business Administration</v>
      </c>
      <c r="C208" s="139">
        <f t="shared" si="11"/>
        <v>464847.7301897931</v>
      </c>
      <c r="D208" s="139">
        <f t="shared" si="11"/>
        <v>1832926.8607963233</v>
      </c>
      <c r="E208" s="139">
        <f t="shared" si="11"/>
        <v>777880.4169649689</v>
      </c>
      <c r="F208" s="139">
        <f t="shared" si="11"/>
        <v>421858.63435897627</v>
      </c>
      <c r="G208" s="139">
        <f t="shared" si="11"/>
        <v>0</v>
      </c>
      <c r="H208" s="139">
        <f t="shared" si="12"/>
        <v>3497513.6423100615</v>
      </c>
    </row>
    <row r="209" spans="2:8">
      <c r="B209" s="128" t="str">
        <f>$B$48</f>
        <v>Optometry</v>
      </c>
      <c r="C209" s="139">
        <f t="shared" ref="C209:G212" si="13">$H$190*IF($H$136=0,0,C132/$H$136)</f>
        <v>0</v>
      </c>
      <c r="D209" s="139">
        <f t="shared" si="13"/>
        <v>0</v>
      </c>
      <c r="E209" s="139">
        <f t="shared" si="13"/>
        <v>0</v>
      </c>
      <c r="F209" s="139">
        <f t="shared" si="13"/>
        <v>0</v>
      </c>
      <c r="G209" s="139">
        <f t="shared" si="13"/>
        <v>0</v>
      </c>
      <c r="H209" s="139">
        <f t="shared" si="12"/>
        <v>0</v>
      </c>
    </row>
    <row r="210" spans="2:8">
      <c r="B210" s="128" t="str">
        <f>$B$49</f>
        <v>Teacher Ed-Practice Teaching</v>
      </c>
      <c r="C210" s="139">
        <f t="shared" si="13"/>
        <v>0</v>
      </c>
      <c r="D210" s="139">
        <f t="shared" si="13"/>
        <v>52608.504555060783</v>
      </c>
      <c r="E210" s="139">
        <f t="shared" si="13"/>
        <v>0</v>
      </c>
      <c r="F210" s="139">
        <f t="shared" si="13"/>
        <v>0</v>
      </c>
      <c r="G210" s="139">
        <f t="shared" si="13"/>
        <v>0</v>
      </c>
      <c r="H210" s="139">
        <f t="shared" si="12"/>
        <v>52608.504555060783</v>
      </c>
    </row>
    <row r="211" spans="2:8">
      <c r="B211" s="128" t="str">
        <f>$B$50</f>
        <v>Technology</v>
      </c>
      <c r="C211" s="139">
        <f t="shared" si="13"/>
        <v>7516.3339337969201</v>
      </c>
      <c r="D211" s="139">
        <f t="shared" si="13"/>
        <v>0</v>
      </c>
      <c r="E211" s="139">
        <f t="shared" si="13"/>
        <v>5641.1071256274554</v>
      </c>
      <c r="F211" s="139">
        <f t="shared" si="13"/>
        <v>0</v>
      </c>
      <c r="G211" s="139">
        <f t="shared" si="13"/>
        <v>0</v>
      </c>
      <c r="H211" s="139">
        <f t="shared" si="12"/>
        <v>13157.441059424375</v>
      </c>
    </row>
    <row r="212" spans="2:8">
      <c r="B212" s="128" t="str">
        <f>$B$51</f>
        <v>Nursing</v>
      </c>
      <c r="C212" s="139">
        <f t="shared" si="13"/>
        <v>552860.75356773508</v>
      </c>
      <c r="D212" s="139">
        <f t="shared" si="13"/>
        <v>1316293.8156475557</v>
      </c>
      <c r="E212" s="139">
        <f t="shared" si="13"/>
        <v>376576.22507487627</v>
      </c>
      <c r="F212" s="139">
        <f t="shared" si="13"/>
        <v>0</v>
      </c>
      <c r="G212" s="139">
        <f t="shared" si="13"/>
        <v>0</v>
      </c>
      <c r="H212" s="139">
        <f t="shared" si="12"/>
        <v>2245730.7942901668</v>
      </c>
    </row>
    <row r="213" spans="2:8">
      <c r="B213" s="131" t="str">
        <f>$B$52</f>
        <v>Totals</v>
      </c>
      <c r="C213" s="136">
        <f>SUM(C193:C212)</f>
        <v>8637552.4241181836</v>
      </c>
      <c r="D213" s="136">
        <f>SUM(D193:D212)</f>
        <v>9570475.7808134295</v>
      </c>
      <c r="E213" s="136">
        <f>SUM(E193:E212)</f>
        <v>3624734.2200656389</v>
      </c>
      <c r="F213" s="136">
        <f>SUM(F193:F212)</f>
        <v>564660.57500274689</v>
      </c>
      <c r="G213" s="136">
        <f>SUM(G193:G212)</f>
        <v>0</v>
      </c>
      <c r="H213" s="136">
        <f t="shared" si="12"/>
        <v>22397423</v>
      </c>
    </row>
    <row r="214" spans="2:8">
      <c r="B214" s="144"/>
      <c r="C214" s="145"/>
      <c r="D214" s="145"/>
      <c r="E214" s="145"/>
      <c r="F214" s="145"/>
      <c r="G214" s="145"/>
      <c r="H214" s="145"/>
    </row>
    <row r="215" spans="2:8">
      <c r="B215" s="392" t="s">
        <v>35</v>
      </c>
      <c r="C215" s="392"/>
      <c r="D215" s="392"/>
      <c r="E215" s="392"/>
      <c r="F215" s="392"/>
      <c r="G215" s="392"/>
      <c r="H215" s="122">
        <f>H17</f>
        <v>7780736</v>
      </c>
    </row>
    <row r="216" spans="2:8" ht="60.75" customHeight="1" thickBot="1">
      <c r="B216" s="382" t="s">
        <v>230</v>
      </c>
      <c r="C216" s="382"/>
      <c r="D216" s="382"/>
      <c r="E216" s="382"/>
      <c r="F216" s="382"/>
      <c r="G216" s="382"/>
      <c r="H216" s="382"/>
    </row>
    <row r="217" spans="2:8" ht="14.4" thickBot="1">
      <c r="B217" s="124" t="s">
        <v>31</v>
      </c>
      <c r="C217" s="125" t="s">
        <v>25</v>
      </c>
      <c r="D217" s="125" t="s">
        <v>26</v>
      </c>
      <c r="E217" s="125" t="s">
        <v>27</v>
      </c>
      <c r="F217" s="125" t="s">
        <v>28</v>
      </c>
      <c r="G217" s="125" t="s">
        <v>29</v>
      </c>
      <c r="H217" s="126" t="s">
        <v>1</v>
      </c>
    </row>
    <row r="218" spans="2:8">
      <c r="B218" s="128" t="str">
        <f>$B$32</f>
        <v>Liberal Arts</v>
      </c>
      <c r="C218" s="136">
        <f t="shared" ref="C218:G233" si="14">$H$215*IF($H$25=0,0,C$25/$H$25)*IF(C$52=0,0,C32/C$52)</f>
        <v>1598896.6445285252</v>
      </c>
      <c r="D218" s="136">
        <f t="shared" si="14"/>
        <v>1557742.2512548445</v>
      </c>
      <c r="E218" s="136">
        <f t="shared" si="14"/>
        <v>281272.87949052505</v>
      </c>
      <c r="F218" s="136">
        <f t="shared" si="14"/>
        <v>8860.4806447838801</v>
      </c>
      <c r="G218" s="136">
        <f t="shared" si="14"/>
        <v>0</v>
      </c>
      <c r="H218" s="136">
        <f>SUM(C218:G218)</f>
        <v>3446772.2559186784</v>
      </c>
    </row>
    <row r="219" spans="2:8">
      <c r="B219" s="128" t="str">
        <f>$B$33</f>
        <v>Science</v>
      </c>
      <c r="C219" s="139">
        <f t="shared" si="14"/>
        <v>620285.00516313664</v>
      </c>
      <c r="D219" s="139">
        <f t="shared" si="14"/>
        <v>428055.86546059296</v>
      </c>
      <c r="E219" s="139">
        <f t="shared" si="14"/>
        <v>28468.13748726427</v>
      </c>
      <c r="F219" s="139">
        <f t="shared" si="14"/>
        <v>0</v>
      </c>
      <c r="G219" s="139">
        <f t="shared" si="14"/>
        <v>0</v>
      </c>
      <c r="H219" s="139">
        <f t="shared" ref="H219:H238" si="15">SUM(C219:G219)</f>
        <v>1076809.008110994</v>
      </c>
    </row>
    <row r="220" spans="2:8">
      <c r="B220" s="128" t="str">
        <f>$B$34</f>
        <v>Fine Arts</v>
      </c>
      <c r="C220" s="139">
        <f t="shared" si="14"/>
        <v>168088.43133184462</v>
      </c>
      <c r="D220" s="139">
        <f t="shared" si="14"/>
        <v>121344.44125445206</v>
      </c>
      <c r="E220" s="139">
        <f t="shared" si="14"/>
        <v>0</v>
      </c>
      <c r="F220" s="139">
        <f t="shared" si="14"/>
        <v>0</v>
      </c>
      <c r="G220" s="139">
        <f t="shared" si="14"/>
        <v>0</v>
      </c>
      <c r="H220" s="139">
        <f t="shared" si="15"/>
        <v>289432.8725862967</v>
      </c>
    </row>
    <row r="221" spans="2:8">
      <c r="B221" s="128" t="str">
        <f>$B$35</f>
        <v>Teacher Education</v>
      </c>
      <c r="C221" s="139">
        <f t="shared" si="14"/>
        <v>28761.188902893118</v>
      </c>
      <c r="D221" s="139">
        <f t="shared" si="14"/>
        <v>282159.85261496832</v>
      </c>
      <c r="E221" s="139">
        <f t="shared" si="14"/>
        <v>375894.63157719938</v>
      </c>
      <c r="F221" s="139">
        <f t="shared" si="14"/>
        <v>0</v>
      </c>
      <c r="G221" s="139">
        <f t="shared" si="14"/>
        <v>0</v>
      </c>
      <c r="H221" s="139">
        <f t="shared" si="15"/>
        <v>686815.67309506075</v>
      </c>
    </row>
    <row r="222" spans="2:8">
      <c r="B222" s="128" t="str">
        <f>$B$36</f>
        <v>Agriculture</v>
      </c>
      <c r="C222" s="139">
        <f t="shared" si="14"/>
        <v>0</v>
      </c>
      <c r="D222" s="139">
        <f t="shared" si="14"/>
        <v>0</v>
      </c>
      <c r="E222" s="139">
        <f t="shared" si="14"/>
        <v>0</v>
      </c>
      <c r="F222" s="139">
        <f t="shared" si="14"/>
        <v>0</v>
      </c>
      <c r="G222" s="139">
        <f t="shared" si="14"/>
        <v>0</v>
      </c>
      <c r="H222" s="139">
        <f t="shared" si="15"/>
        <v>0</v>
      </c>
    </row>
    <row r="223" spans="2:8">
      <c r="B223" s="128" t="str">
        <f>$B$37</f>
        <v>Engineering</v>
      </c>
      <c r="C223" s="139">
        <f t="shared" si="14"/>
        <v>60934.722251892199</v>
      </c>
      <c r="D223" s="139">
        <f t="shared" si="14"/>
        <v>123071.95055617634</v>
      </c>
      <c r="E223" s="139">
        <f t="shared" si="14"/>
        <v>7345.0675135774591</v>
      </c>
      <c r="F223" s="139">
        <f t="shared" si="14"/>
        <v>0</v>
      </c>
      <c r="G223" s="139">
        <f t="shared" si="14"/>
        <v>0</v>
      </c>
      <c r="H223" s="139">
        <f t="shared" si="15"/>
        <v>191351.74032164601</v>
      </c>
    </row>
    <row r="224" spans="2:8">
      <c r="B224" s="128" t="str">
        <f>$B$38</f>
        <v>Home Economics</v>
      </c>
      <c r="C224" s="139">
        <f t="shared" si="14"/>
        <v>457.0104168891915</v>
      </c>
      <c r="D224" s="139">
        <f t="shared" si="14"/>
        <v>43815.917743734411</v>
      </c>
      <c r="E224" s="139">
        <f t="shared" si="14"/>
        <v>0</v>
      </c>
      <c r="F224" s="139">
        <f t="shared" si="14"/>
        <v>0</v>
      </c>
      <c r="G224" s="139">
        <f t="shared" si="14"/>
        <v>0</v>
      </c>
      <c r="H224" s="139">
        <f t="shared" si="15"/>
        <v>44272.928160623604</v>
      </c>
    </row>
    <row r="225" spans="2:10">
      <c r="B225" s="128" t="str">
        <f>$B$39</f>
        <v>Law</v>
      </c>
      <c r="C225" s="139">
        <f t="shared" si="14"/>
        <v>0</v>
      </c>
      <c r="D225" s="139">
        <f t="shared" si="14"/>
        <v>0</v>
      </c>
      <c r="E225" s="139">
        <f t="shared" si="14"/>
        <v>0</v>
      </c>
      <c r="F225" s="139">
        <f t="shared" si="14"/>
        <v>0</v>
      </c>
      <c r="G225" s="139">
        <f t="shared" si="14"/>
        <v>0</v>
      </c>
      <c r="H225" s="139">
        <f t="shared" si="15"/>
        <v>0</v>
      </c>
    </row>
    <row r="226" spans="2:10">
      <c r="B226" s="128" t="str">
        <f>$B$40</f>
        <v>Social Service</v>
      </c>
      <c r="C226" s="139">
        <f t="shared" si="14"/>
        <v>914.02083377838301</v>
      </c>
      <c r="D226" s="139">
        <f t="shared" si="14"/>
        <v>7538.2224075242002</v>
      </c>
      <c r="E226" s="139">
        <f t="shared" si="14"/>
        <v>0</v>
      </c>
      <c r="F226" s="139">
        <f t="shared" si="14"/>
        <v>0</v>
      </c>
      <c r="G226" s="139">
        <f t="shared" si="14"/>
        <v>0</v>
      </c>
      <c r="H226" s="139">
        <f t="shared" si="15"/>
        <v>8452.2432413025836</v>
      </c>
    </row>
    <row r="227" spans="2:10">
      <c r="B227" s="128" t="str">
        <f>$B$41</f>
        <v>Library Science</v>
      </c>
      <c r="C227" s="139">
        <f t="shared" si="14"/>
        <v>0</v>
      </c>
      <c r="D227" s="139">
        <f t="shared" si="14"/>
        <v>0</v>
      </c>
      <c r="E227" s="139">
        <f t="shared" si="14"/>
        <v>0</v>
      </c>
      <c r="F227" s="139">
        <f t="shared" si="14"/>
        <v>0</v>
      </c>
      <c r="G227" s="139">
        <f t="shared" si="14"/>
        <v>0</v>
      </c>
      <c r="H227" s="139">
        <f t="shared" si="15"/>
        <v>0</v>
      </c>
    </row>
    <row r="228" spans="2:10">
      <c r="B228" s="128" t="str">
        <f>$B$42</f>
        <v>Veterinary Science</v>
      </c>
      <c r="C228" s="139">
        <f t="shared" si="14"/>
        <v>0</v>
      </c>
      <c r="D228" s="139">
        <f t="shared" si="14"/>
        <v>0</v>
      </c>
      <c r="E228" s="139">
        <f t="shared" si="14"/>
        <v>0</v>
      </c>
      <c r="F228" s="139">
        <f t="shared" si="14"/>
        <v>0</v>
      </c>
      <c r="G228" s="139">
        <f t="shared" si="14"/>
        <v>0</v>
      </c>
      <c r="H228" s="139">
        <f t="shared" si="15"/>
        <v>0</v>
      </c>
    </row>
    <row r="229" spans="2:10">
      <c r="B229" s="128" t="str">
        <f>$B$43</f>
        <v>Vocational Training</v>
      </c>
      <c r="C229" s="139">
        <f t="shared" si="14"/>
        <v>0</v>
      </c>
      <c r="D229" s="139">
        <f t="shared" si="14"/>
        <v>0</v>
      </c>
      <c r="E229" s="139">
        <f t="shared" si="14"/>
        <v>0</v>
      </c>
      <c r="F229" s="139">
        <f t="shared" si="14"/>
        <v>0</v>
      </c>
      <c r="G229" s="139">
        <f t="shared" si="14"/>
        <v>0</v>
      </c>
      <c r="H229" s="139">
        <f t="shared" si="15"/>
        <v>0</v>
      </c>
    </row>
    <row r="230" spans="2:10">
      <c r="B230" s="128" t="str">
        <f>$B$44</f>
        <v>Physical Training</v>
      </c>
      <c r="C230" s="139">
        <f t="shared" si="14"/>
        <v>0</v>
      </c>
      <c r="D230" s="139">
        <f t="shared" si="14"/>
        <v>0</v>
      </c>
      <c r="E230" s="139">
        <f t="shared" si="14"/>
        <v>0</v>
      </c>
      <c r="F230" s="139">
        <f t="shared" si="14"/>
        <v>0</v>
      </c>
      <c r="G230" s="139">
        <f t="shared" si="14"/>
        <v>0</v>
      </c>
      <c r="H230" s="139">
        <f t="shared" si="15"/>
        <v>0</v>
      </c>
    </row>
    <row r="231" spans="2:10">
      <c r="B231" s="128" t="str">
        <f>$B$45</f>
        <v>Health Services</v>
      </c>
      <c r="C231" s="139">
        <f t="shared" si="14"/>
        <v>49265.722940654843</v>
      </c>
      <c r="D231" s="139">
        <f t="shared" si="14"/>
        <v>231486.24643105565</v>
      </c>
      <c r="E231" s="139">
        <f t="shared" si="14"/>
        <v>1584.2302480265109</v>
      </c>
      <c r="F231" s="139">
        <f t="shared" si="14"/>
        <v>0</v>
      </c>
      <c r="G231" s="139">
        <f t="shared" si="14"/>
        <v>0</v>
      </c>
      <c r="H231" s="139">
        <f t="shared" si="15"/>
        <v>282336.19961973699</v>
      </c>
    </row>
    <row r="232" spans="2:10">
      <c r="B232" s="128" t="str">
        <f>$B$46</f>
        <v>Pharmacy</v>
      </c>
      <c r="C232" s="139">
        <f t="shared" si="14"/>
        <v>0</v>
      </c>
      <c r="D232" s="139">
        <f t="shared" si="14"/>
        <v>0</v>
      </c>
      <c r="E232" s="139">
        <f t="shared" si="14"/>
        <v>0</v>
      </c>
      <c r="F232" s="139">
        <f t="shared" si="14"/>
        <v>0</v>
      </c>
      <c r="G232" s="139">
        <f t="shared" si="14"/>
        <v>0</v>
      </c>
      <c r="H232" s="139">
        <f t="shared" si="15"/>
        <v>0</v>
      </c>
    </row>
    <row r="233" spans="2:10">
      <c r="B233" s="128" t="str">
        <f>$B$47</f>
        <v>Business Administration</v>
      </c>
      <c r="C233" s="139">
        <f t="shared" si="14"/>
        <v>101182.106299267</v>
      </c>
      <c r="D233" s="139">
        <f t="shared" si="14"/>
        <v>678911.15557764831</v>
      </c>
      <c r="E233" s="139">
        <f t="shared" si="14"/>
        <v>408539.3760819881</v>
      </c>
      <c r="F233" s="139">
        <f t="shared" si="14"/>
        <v>16932.014382840429</v>
      </c>
      <c r="G233" s="139">
        <f t="shared" si="14"/>
        <v>0</v>
      </c>
      <c r="H233" s="139">
        <f t="shared" si="15"/>
        <v>1205564.6523417437</v>
      </c>
    </row>
    <row r="234" spans="2:10">
      <c r="B234" s="128" t="str">
        <f>$B$48</f>
        <v>Optometry</v>
      </c>
      <c r="C234" s="139">
        <f t="shared" ref="C234:G237" si="16">$H$215*IF($H$25=0,0,C$25/$H$25)*IF(C$52=0,0,C48/C$52)</f>
        <v>0</v>
      </c>
      <c r="D234" s="139">
        <f t="shared" si="16"/>
        <v>0</v>
      </c>
      <c r="E234" s="139">
        <f t="shared" si="16"/>
        <v>0</v>
      </c>
      <c r="F234" s="139">
        <f t="shared" si="16"/>
        <v>0</v>
      </c>
      <c r="G234" s="139">
        <f t="shared" si="16"/>
        <v>0</v>
      </c>
      <c r="H234" s="139">
        <f t="shared" si="15"/>
        <v>0</v>
      </c>
    </row>
    <row r="235" spans="2:10">
      <c r="B235" s="128" t="str">
        <f>$B$49</f>
        <v>Teacher Ed-Practice Teaching</v>
      </c>
      <c r="C235" s="139">
        <f t="shared" si="16"/>
        <v>0</v>
      </c>
      <c r="D235" s="139">
        <f t="shared" si="16"/>
        <v>18217.370818183481</v>
      </c>
      <c r="E235" s="139">
        <f t="shared" si="16"/>
        <v>0</v>
      </c>
      <c r="F235" s="139">
        <f t="shared" si="16"/>
        <v>0</v>
      </c>
      <c r="G235" s="139">
        <f t="shared" si="16"/>
        <v>0</v>
      </c>
      <c r="H235" s="139">
        <f t="shared" si="15"/>
        <v>18217.370818183481</v>
      </c>
    </row>
    <row r="236" spans="2:10">
      <c r="B236" s="128" t="str">
        <f>$B$50</f>
        <v>Technology</v>
      </c>
      <c r="C236" s="139">
        <f t="shared" si="16"/>
        <v>2071.7805565643343</v>
      </c>
      <c r="D236" s="139">
        <f t="shared" si="16"/>
        <v>0</v>
      </c>
      <c r="E236" s="139">
        <f t="shared" si="16"/>
        <v>8209.1931034101017</v>
      </c>
      <c r="F236" s="139">
        <f t="shared" si="16"/>
        <v>0</v>
      </c>
      <c r="G236" s="139">
        <f t="shared" si="16"/>
        <v>0</v>
      </c>
      <c r="H236" s="139">
        <f t="shared" si="15"/>
        <v>10280.973659974436</v>
      </c>
    </row>
    <row r="237" spans="2:10">
      <c r="B237" s="128" t="str">
        <f>$B$51</f>
        <v>Nursing</v>
      </c>
      <c r="C237" s="139">
        <f t="shared" si="16"/>
        <v>63981.458364486803</v>
      </c>
      <c r="D237" s="139">
        <f t="shared" si="16"/>
        <v>369844.03686915606</v>
      </c>
      <c r="E237" s="139">
        <f t="shared" si="16"/>
        <v>86604.586892115927</v>
      </c>
      <c r="F237" s="139">
        <f t="shared" si="16"/>
        <v>0</v>
      </c>
      <c r="G237" s="139">
        <f t="shared" si="16"/>
        <v>0</v>
      </c>
      <c r="H237" s="139">
        <f t="shared" si="15"/>
        <v>520430.08212575881</v>
      </c>
    </row>
    <row r="238" spans="2:10">
      <c r="B238" s="131" t="str">
        <f>$B$52</f>
        <v>Totals</v>
      </c>
      <c r="C238" s="136">
        <f>SUM(C218:C237)</f>
        <v>2694838.0915899319</v>
      </c>
      <c r="D238" s="136">
        <f>SUM(D218:D237)</f>
        <v>3862187.3109883359</v>
      </c>
      <c r="E238" s="136">
        <f>SUM(E218:E237)</f>
        <v>1197918.1023941066</v>
      </c>
      <c r="F238" s="136">
        <f>SUM(F218:F237)</f>
        <v>25792.495027624311</v>
      </c>
      <c r="G238" s="136">
        <f>SUM(G218:G237)</f>
        <v>0</v>
      </c>
      <c r="H238" s="136">
        <f t="shared" si="15"/>
        <v>7780735.9999999991</v>
      </c>
    </row>
    <row r="239" spans="2:10">
      <c r="B239" s="330"/>
      <c r="C239" s="350"/>
      <c r="D239" s="350"/>
      <c r="E239" s="350"/>
      <c r="F239" s="350"/>
      <c r="G239" s="350"/>
      <c r="H239" s="350"/>
    </row>
    <row r="240" spans="2:10">
      <c r="B240" s="120" t="s">
        <v>11</v>
      </c>
      <c r="C240" s="121"/>
      <c r="D240" s="121"/>
      <c r="E240" s="121"/>
      <c r="F240" s="121"/>
      <c r="G240" s="121"/>
      <c r="H240" s="122">
        <f>H16</f>
        <v>8135189</v>
      </c>
      <c r="J240" s="360"/>
    </row>
    <row r="241" spans="2:8" ht="61.5" customHeight="1" thickBot="1">
      <c r="B241" s="394" t="s">
        <v>231</v>
      </c>
      <c r="C241" s="394"/>
      <c r="D241" s="394"/>
      <c r="E241" s="394"/>
      <c r="F241" s="394"/>
      <c r="G241" s="394"/>
      <c r="H241" s="328"/>
    </row>
    <row r="242" spans="2:8" ht="14.4" thickBot="1">
      <c r="B242" s="124" t="s">
        <v>31</v>
      </c>
      <c r="C242" s="125" t="s">
        <v>25</v>
      </c>
      <c r="D242" s="125" t="s">
        <v>26</v>
      </c>
      <c r="E242" s="125" t="s">
        <v>27</v>
      </c>
      <c r="F242" s="125" t="s">
        <v>28</v>
      </c>
      <c r="G242" s="125" t="s">
        <v>29</v>
      </c>
      <c r="H242" s="126" t="s">
        <v>1</v>
      </c>
    </row>
    <row r="243" spans="2:8">
      <c r="B243" s="128" t="str">
        <f>$B$32</f>
        <v>Liberal Arts</v>
      </c>
      <c r="C243" s="136">
        <f t="shared" ref="C243:G258" si="17">$H$240*IF($H$25=0,0,C$25/$H$25)*IF(C$52=0,0,C32/C$52)</f>
        <v>1671734.7041083735</v>
      </c>
      <c r="D243" s="136">
        <f t="shared" si="17"/>
        <v>1628705.5141369207</v>
      </c>
      <c r="E243" s="136">
        <f t="shared" si="17"/>
        <v>294086.32232601708</v>
      </c>
      <c r="F243" s="136">
        <f t="shared" si="17"/>
        <v>9264.1216301592449</v>
      </c>
      <c r="G243" s="136">
        <f t="shared" si="17"/>
        <v>0</v>
      </c>
      <c r="H243" s="136">
        <f>SUM(C243:G243)</f>
        <v>3603790.6622014702</v>
      </c>
    </row>
    <row r="244" spans="2:8">
      <c r="B244" s="128" t="str">
        <f>$B$33</f>
        <v>Science</v>
      </c>
      <c r="C244" s="139">
        <f t="shared" si="17"/>
        <v>648542.21385587333</v>
      </c>
      <c r="D244" s="139">
        <f t="shared" si="17"/>
        <v>447556.03686855535</v>
      </c>
      <c r="E244" s="139">
        <f t="shared" si="17"/>
        <v>29765.009240370051</v>
      </c>
      <c r="F244" s="139">
        <f t="shared" si="17"/>
        <v>0</v>
      </c>
      <c r="G244" s="139">
        <f t="shared" si="17"/>
        <v>0</v>
      </c>
      <c r="H244" s="139">
        <f t="shared" ref="H244:H263" si="18">SUM(C244:G244)</f>
        <v>1125863.2599647988</v>
      </c>
    </row>
    <row r="245" spans="2:8">
      <c r="B245" s="128" t="str">
        <f>$B$34</f>
        <v>Fine Arts</v>
      </c>
      <c r="C245" s="139">
        <f t="shared" si="17"/>
        <v>175745.73377095404</v>
      </c>
      <c r="D245" s="139">
        <f t="shared" si="17"/>
        <v>126872.31178443332</v>
      </c>
      <c r="E245" s="139">
        <f t="shared" si="17"/>
        <v>0</v>
      </c>
      <c r="F245" s="139">
        <f t="shared" si="17"/>
        <v>0</v>
      </c>
      <c r="G245" s="139">
        <f t="shared" si="17"/>
        <v>0</v>
      </c>
      <c r="H245" s="139">
        <f t="shared" si="18"/>
        <v>302618.04555538739</v>
      </c>
    </row>
    <row r="246" spans="2:8">
      <c r="B246" s="128" t="str">
        <f>$B$35</f>
        <v>Teacher Education</v>
      </c>
      <c r="C246" s="139">
        <f t="shared" si="17"/>
        <v>30071.410672427155</v>
      </c>
      <c r="D246" s="139">
        <f t="shared" si="17"/>
        <v>295013.70169029146</v>
      </c>
      <c r="E246" s="139">
        <f t="shared" si="17"/>
        <v>393018.58744029934</v>
      </c>
      <c r="F246" s="139">
        <f t="shared" si="17"/>
        <v>0</v>
      </c>
      <c r="G246" s="139">
        <f t="shared" si="17"/>
        <v>0</v>
      </c>
      <c r="H246" s="139">
        <f t="shared" si="18"/>
        <v>718103.69980301801</v>
      </c>
    </row>
    <row r="247" spans="2:8">
      <c r="B247" s="128" t="str">
        <f>$B$36</f>
        <v>Agriculture</v>
      </c>
      <c r="C247" s="139">
        <f t="shared" si="17"/>
        <v>0</v>
      </c>
      <c r="D247" s="139">
        <f t="shared" si="17"/>
        <v>0</v>
      </c>
      <c r="E247" s="139">
        <f t="shared" si="17"/>
        <v>0</v>
      </c>
      <c r="F247" s="139">
        <f t="shared" si="17"/>
        <v>0</v>
      </c>
      <c r="G247" s="139">
        <f t="shared" si="17"/>
        <v>0</v>
      </c>
      <c r="H247" s="139">
        <f t="shared" si="18"/>
        <v>0</v>
      </c>
    </row>
    <row r="248" spans="2:8">
      <c r="B248" s="128" t="str">
        <f>$B$37</f>
        <v>Engineering</v>
      </c>
      <c r="C248" s="139">
        <f t="shared" si="17"/>
        <v>63710.615831413466</v>
      </c>
      <c r="D248" s="139">
        <f t="shared" si="17"/>
        <v>128678.51812131265</v>
      </c>
      <c r="E248" s="139">
        <f t="shared" si="17"/>
        <v>7679.6735476840095</v>
      </c>
      <c r="F248" s="139">
        <f t="shared" si="17"/>
        <v>0</v>
      </c>
      <c r="G248" s="139">
        <f t="shared" si="17"/>
        <v>0</v>
      </c>
      <c r="H248" s="139">
        <f t="shared" si="18"/>
        <v>200068.80750041013</v>
      </c>
    </row>
    <row r="249" spans="2:8">
      <c r="B249" s="128" t="str">
        <f>$B$38</f>
        <v>Home Economics</v>
      </c>
      <c r="C249" s="139">
        <f t="shared" si="17"/>
        <v>477.829618735601</v>
      </c>
      <c r="D249" s="139">
        <f t="shared" si="17"/>
        <v>45811.960726303143</v>
      </c>
      <c r="E249" s="139">
        <f t="shared" si="17"/>
        <v>0</v>
      </c>
      <c r="F249" s="139">
        <f t="shared" si="17"/>
        <v>0</v>
      </c>
      <c r="G249" s="139">
        <f t="shared" si="17"/>
        <v>0</v>
      </c>
      <c r="H249" s="139">
        <f t="shared" si="18"/>
        <v>46289.790345038746</v>
      </c>
    </row>
    <row r="250" spans="2:8">
      <c r="B250" s="128" t="str">
        <f>$B$39</f>
        <v>Law</v>
      </c>
      <c r="C250" s="139">
        <f t="shared" si="17"/>
        <v>0</v>
      </c>
      <c r="D250" s="139">
        <f t="shared" si="17"/>
        <v>0</v>
      </c>
      <c r="E250" s="139">
        <f t="shared" si="17"/>
        <v>0</v>
      </c>
      <c r="F250" s="139">
        <f t="shared" si="17"/>
        <v>0</v>
      </c>
      <c r="G250" s="139">
        <f t="shared" si="17"/>
        <v>0</v>
      </c>
      <c r="H250" s="139">
        <f t="shared" si="18"/>
        <v>0</v>
      </c>
    </row>
    <row r="251" spans="2:8">
      <c r="B251" s="128" t="str">
        <f>$B$40</f>
        <v>Social Service</v>
      </c>
      <c r="C251" s="139">
        <f t="shared" si="17"/>
        <v>955.659237471202</v>
      </c>
      <c r="D251" s="139">
        <f t="shared" si="17"/>
        <v>7881.6276518370996</v>
      </c>
      <c r="E251" s="139">
        <f t="shared" si="17"/>
        <v>0</v>
      </c>
      <c r="F251" s="139">
        <f t="shared" si="17"/>
        <v>0</v>
      </c>
      <c r="G251" s="139">
        <f t="shared" si="17"/>
        <v>0</v>
      </c>
      <c r="H251" s="139">
        <f t="shared" si="18"/>
        <v>8837.2868893083014</v>
      </c>
    </row>
    <row r="252" spans="2:8">
      <c r="B252" s="128" t="str">
        <f>$B$41</f>
        <v>Library Science</v>
      </c>
      <c r="C252" s="139">
        <f t="shared" si="17"/>
        <v>0</v>
      </c>
      <c r="D252" s="139">
        <f t="shared" si="17"/>
        <v>0</v>
      </c>
      <c r="E252" s="139">
        <f t="shared" si="17"/>
        <v>0</v>
      </c>
      <c r="F252" s="139">
        <f t="shared" si="17"/>
        <v>0</v>
      </c>
      <c r="G252" s="139">
        <f t="shared" si="17"/>
        <v>0</v>
      </c>
      <c r="H252" s="139">
        <f t="shared" si="18"/>
        <v>0</v>
      </c>
    </row>
    <row r="253" spans="2:8">
      <c r="B253" s="128" t="str">
        <f>$B$42</f>
        <v>Veterinary Science</v>
      </c>
      <c r="C253" s="139">
        <f t="shared" si="17"/>
        <v>0</v>
      </c>
      <c r="D253" s="139">
        <f t="shared" si="17"/>
        <v>0</v>
      </c>
      <c r="E253" s="139">
        <f t="shared" si="17"/>
        <v>0</v>
      </c>
      <c r="F253" s="139">
        <f t="shared" si="17"/>
        <v>0</v>
      </c>
      <c r="G253" s="139">
        <f t="shared" si="17"/>
        <v>0</v>
      </c>
      <c r="H253" s="139">
        <f t="shared" si="18"/>
        <v>0</v>
      </c>
    </row>
    <row r="254" spans="2:8">
      <c r="B254" s="128" t="str">
        <f>$B$43</f>
        <v>Vocational Training</v>
      </c>
      <c r="C254" s="139">
        <f t="shared" si="17"/>
        <v>0</v>
      </c>
      <c r="D254" s="139">
        <f t="shared" si="17"/>
        <v>0</v>
      </c>
      <c r="E254" s="139">
        <f t="shared" si="17"/>
        <v>0</v>
      </c>
      <c r="F254" s="139">
        <f t="shared" si="17"/>
        <v>0</v>
      </c>
      <c r="G254" s="139">
        <f t="shared" si="17"/>
        <v>0</v>
      </c>
      <c r="H254" s="139">
        <f t="shared" si="18"/>
        <v>0</v>
      </c>
    </row>
    <row r="255" spans="2:8">
      <c r="B255" s="128" t="str">
        <f>$B$44</f>
        <v>Physical Training</v>
      </c>
      <c r="C255" s="139">
        <f t="shared" si="17"/>
        <v>0</v>
      </c>
      <c r="D255" s="139">
        <f t="shared" si="17"/>
        <v>0</v>
      </c>
      <c r="E255" s="139">
        <f t="shared" si="17"/>
        <v>0</v>
      </c>
      <c r="F255" s="139">
        <f t="shared" si="17"/>
        <v>0</v>
      </c>
      <c r="G255" s="139">
        <f t="shared" si="17"/>
        <v>0</v>
      </c>
      <c r="H255" s="139">
        <f t="shared" si="18"/>
        <v>0</v>
      </c>
    </row>
    <row r="256" spans="2:8">
      <c r="B256" s="128" t="str">
        <f>$B$45</f>
        <v>Health Services</v>
      </c>
      <c r="C256" s="139">
        <f t="shared" si="17"/>
        <v>51510.032899697784</v>
      </c>
      <c r="D256" s="139">
        <f t="shared" si="17"/>
        <v>242031.64914183095</v>
      </c>
      <c r="E256" s="139">
        <f t="shared" si="17"/>
        <v>1656.4001769514532</v>
      </c>
      <c r="F256" s="139">
        <f t="shared" si="17"/>
        <v>0</v>
      </c>
      <c r="G256" s="139">
        <f t="shared" si="17"/>
        <v>0</v>
      </c>
      <c r="H256" s="139">
        <f t="shared" si="18"/>
        <v>295198.08221848018</v>
      </c>
    </row>
    <row r="257" spans="2:10">
      <c r="B257" s="128" t="str">
        <f>$B$46</f>
        <v>Pharmacy</v>
      </c>
      <c r="C257" s="139">
        <f t="shared" si="17"/>
        <v>0</v>
      </c>
      <c r="D257" s="139">
        <f t="shared" si="17"/>
        <v>0</v>
      </c>
      <c r="E257" s="139">
        <f t="shared" si="17"/>
        <v>0</v>
      </c>
      <c r="F257" s="139">
        <f t="shared" si="17"/>
        <v>0</v>
      </c>
      <c r="G257" s="139">
        <f t="shared" si="17"/>
        <v>0</v>
      </c>
      <c r="H257" s="139">
        <f t="shared" si="18"/>
        <v>0</v>
      </c>
    </row>
    <row r="258" spans="2:10">
      <c r="B258" s="128" t="str">
        <f>$B$47</f>
        <v>Business Administration</v>
      </c>
      <c r="C258" s="139">
        <f t="shared" si="17"/>
        <v>105791.47758806206</v>
      </c>
      <c r="D258" s="139">
        <f t="shared" si="17"/>
        <v>709839.09039357887</v>
      </c>
      <c r="E258" s="139">
        <f t="shared" si="17"/>
        <v>427150.46987445053</v>
      </c>
      <c r="F258" s="139">
        <f t="shared" si="17"/>
        <v>17703.355717907052</v>
      </c>
      <c r="G258" s="139">
        <f t="shared" si="17"/>
        <v>0</v>
      </c>
      <c r="H258" s="139">
        <f t="shared" si="18"/>
        <v>1260484.3935739985</v>
      </c>
    </row>
    <row r="259" spans="2:10">
      <c r="B259" s="128" t="str">
        <f>$B$48</f>
        <v>Optometry</v>
      </c>
      <c r="C259" s="139">
        <f t="shared" ref="C259:G262" si="19">$H$240*IF($H$25=0,0,C$25/$H$25)*IF(C$52=0,0,C48/C$52)</f>
        <v>0</v>
      </c>
      <c r="D259" s="139">
        <f t="shared" si="19"/>
        <v>0</v>
      </c>
      <c r="E259" s="139">
        <f t="shared" si="19"/>
        <v>0</v>
      </c>
      <c r="F259" s="139">
        <f t="shared" si="19"/>
        <v>0</v>
      </c>
      <c r="G259" s="139">
        <f t="shared" si="19"/>
        <v>0</v>
      </c>
      <c r="H259" s="139">
        <f t="shared" si="18"/>
        <v>0</v>
      </c>
    </row>
    <row r="260" spans="2:10">
      <c r="B260" s="128" t="str">
        <f>$B$49</f>
        <v>Teacher Ed-Practice Teaching</v>
      </c>
      <c r="C260" s="139">
        <f t="shared" si="19"/>
        <v>0</v>
      </c>
      <c r="D260" s="139">
        <f t="shared" si="19"/>
        <v>19047.266825272989</v>
      </c>
      <c r="E260" s="139">
        <f t="shared" si="19"/>
        <v>0</v>
      </c>
      <c r="F260" s="139">
        <f t="shared" si="19"/>
        <v>0</v>
      </c>
      <c r="G260" s="139">
        <f t="shared" si="19"/>
        <v>0</v>
      </c>
      <c r="H260" s="139">
        <f t="shared" si="18"/>
        <v>19047.266825272989</v>
      </c>
    </row>
    <row r="261" spans="2:10">
      <c r="B261" s="128" t="str">
        <f>$B$50</f>
        <v>Technology</v>
      </c>
      <c r="C261" s="139">
        <f t="shared" si="19"/>
        <v>2166.1609382680576</v>
      </c>
      <c r="D261" s="139">
        <f t="shared" si="19"/>
        <v>0</v>
      </c>
      <c r="E261" s="139">
        <f t="shared" si="19"/>
        <v>8583.1645532938928</v>
      </c>
      <c r="F261" s="139">
        <f t="shared" si="19"/>
        <v>0</v>
      </c>
      <c r="G261" s="139">
        <f t="shared" si="19"/>
        <v>0</v>
      </c>
      <c r="H261" s="139">
        <f t="shared" si="18"/>
        <v>10749.325491561951</v>
      </c>
    </row>
    <row r="262" spans="2:10">
      <c r="B262" s="128" t="str">
        <f>$B$51</f>
        <v>Nursing</v>
      </c>
      <c r="C262" s="139">
        <f t="shared" si="19"/>
        <v>66896.146622984132</v>
      </c>
      <c r="D262" s="139">
        <f t="shared" si="19"/>
        <v>386692.35666825774</v>
      </c>
      <c r="E262" s="139">
        <f t="shared" si="19"/>
        <v>90549.876340012779</v>
      </c>
      <c r="F262" s="139">
        <f t="shared" si="19"/>
        <v>0</v>
      </c>
      <c r="G262" s="139">
        <f t="shared" si="19"/>
        <v>0</v>
      </c>
      <c r="H262" s="139">
        <f t="shared" si="18"/>
        <v>544138.37963125471</v>
      </c>
    </row>
    <row r="263" spans="2:10">
      <c r="B263" s="131" t="str">
        <f>$B$52</f>
        <v>Totals</v>
      </c>
      <c r="C263" s="136">
        <f>SUM(C243:C262)</f>
        <v>2817601.9851442608</v>
      </c>
      <c r="D263" s="136">
        <f>SUM(D243:D262)</f>
        <v>4038130.0340085942</v>
      </c>
      <c r="E263" s="136">
        <f>SUM(E243:E262)</f>
        <v>1252489.503499079</v>
      </c>
      <c r="F263" s="136">
        <f>SUM(F243:F262)</f>
        <v>26967.477348066299</v>
      </c>
      <c r="G263" s="136">
        <f>SUM(G243:G262)</f>
        <v>0</v>
      </c>
      <c r="H263" s="136">
        <f t="shared" si="18"/>
        <v>8135189.0000000009</v>
      </c>
      <c r="I263" s="351"/>
    </row>
    <row r="264" spans="2:10">
      <c r="B264" s="401"/>
      <c r="C264" s="401"/>
      <c r="D264" s="401"/>
      <c r="E264" s="401"/>
      <c r="F264" s="401"/>
      <c r="G264" s="401"/>
      <c r="H264" s="402"/>
      <c r="I264" s="352"/>
    </row>
    <row r="265" spans="2:10">
      <c r="B265" s="120" t="s">
        <v>232</v>
      </c>
      <c r="C265" s="121"/>
      <c r="D265" s="121"/>
      <c r="E265" s="121"/>
      <c r="F265" s="121"/>
      <c r="G265" s="121"/>
      <c r="H265" s="122"/>
      <c r="J265" s="360"/>
    </row>
    <row r="266" spans="2:10" ht="45" customHeight="1" thickBot="1">
      <c r="B266" s="382" t="s">
        <v>233</v>
      </c>
      <c r="C266" s="382"/>
      <c r="D266" s="382"/>
      <c r="E266" s="382"/>
      <c r="F266" s="382"/>
      <c r="G266" s="382"/>
      <c r="H266" s="382"/>
    </row>
    <row r="267" spans="2:10" ht="14.4" thickBot="1">
      <c r="B267" s="124" t="s">
        <v>31</v>
      </c>
      <c r="C267" s="125" t="s">
        <v>25</v>
      </c>
      <c r="D267" s="125" t="s">
        <v>26</v>
      </c>
      <c r="E267" s="125" t="s">
        <v>27</v>
      </c>
      <c r="F267" s="125" t="s">
        <v>28</v>
      </c>
      <c r="G267" s="125" t="s">
        <v>29</v>
      </c>
      <c r="H267" s="126" t="s">
        <v>1</v>
      </c>
    </row>
    <row r="268" spans="2:10">
      <c r="B268" s="128" t="str">
        <f>$B$32</f>
        <v>Liberal Arts</v>
      </c>
      <c r="C268" s="136">
        <f t="shared" ref="C268:G283" si="20">C243+C218+C193+C168+C116</f>
        <v>17114773.489959419</v>
      </c>
      <c r="D268" s="136">
        <f t="shared" si="20"/>
        <v>10750857.788184796</v>
      </c>
      <c r="E268" s="136">
        <f t="shared" si="20"/>
        <v>4703161.9095315607</v>
      </c>
      <c r="F268" s="136">
        <f t="shared" si="20"/>
        <v>457468.01613973669</v>
      </c>
      <c r="G268" s="136">
        <f t="shared" si="20"/>
        <v>0</v>
      </c>
      <c r="H268" s="136">
        <f>SUM(C268:G268)</f>
        <v>33026261.203815512</v>
      </c>
    </row>
    <row r="269" spans="2:10">
      <c r="B269" s="128" t="str">
        <f>$B$33</f>
        <v>Science</v>
      </c>
      <c r="C269" s="139">
        <f t="shared" si="20"/>
        <v>6950950.2570997095</v>
      </c>
      <c r="D269" s="139">
        <f t="shared" si="20"/>
        <v>3683876.5833335775</v>
      </c>
      <c r="E269" s="139">
        <f t="shared" si="20"/>
        <v>897985.55393511557</v>
      </c>
      <c r="F269" s="139">
        <f t="shared" si="20"/>
        <v>0</v>
      </c>
      <c r="G269" s="139">
        <f t="shared" si="20"/>
        <v>0</v>
      </c>
      <c r="H269" s="139">
        <f t="shared" ref="H269:H288" si="21">SUM(C269:G269)</f>
        <v>11532812.394368403</v>
      </c>
    </row>
    <row r="270" spans="2:10">
      <c r="B270" s="128" t="str">
        <f>$B$34</f>
        <v>Fine Arts</v>
      </c>
      <c r="C270" s="139">
        <f t="shared" si="20"/>
        <v>2843731.739197731</v>
      </c>
      <c r="D270" s="139">
        <f t="shared" si="20"/>
        <v>2505009.8922218746</v>
      </c>
      <c r="E270" s="139">
        <f t="shared" si="20"/>
        <v>0</v>
      </c>
      <c r="F270" s="139">
        <f t="shared" si="20"/>
        <v>0</v>
      </c>
      <c r="G270" s="139">
        <f t="shared" si="20"/>
        <v>0</v>
      </c>
      <c r="H270" s="139">
        <f t="shared" si="21"/>
        <v>5348741.6314196056</v>
      </c>
    </row>
    <row r="271" spans="2:10">
      <c r="B271" s="128" t="str">
        <f>$B$35</f>
        <v>Teacher Education</v>
      </c>
      <c r="C271" s="139">
        <f t="shared" si="20"/>
        <v>419175.62936050072</v>
      </c>
      <c r="D271" s="139">
        <f t="shared" si="20"/>
        <v>2393212.5730020646</v>
      </c>
      <c r="E271" s="139">
        <f t="shared" si="20"/>
        <v>3197879.865135239</v>
      </c>
      <c r="F271" s="139">
        <f t="shared" si="20"/>
        <v>0</v>
      </c>
      <c r="G271" s="139">
        <f t="shared" si="20"/>
        <v>0</v>
      </c>
      <c r="H271" s="139">
        <f t="shared" si="21"/>
        <v>6010268.0674978048</v>
      </c>
    </row>
    <row r="272" spans="2:10">
      <c r="B272" s="128" t="str">
        <f>$B$36</f>
        <v>Agriculture</v>
      </c>
      <c r="C272" s="139">
        <f t="shared" si="20"/>
        <v>0</v>
      </c>
      <c r="D272" s="139">
        <f t="shared" si="20"/>
        <v>0</v>
      </c>
      <c r="E272" s="139">
        <f t="shared" si="20"/>
        <v>0</v>
      </c>
      <c r="F272" s="139">
        <f t="shared" si="20"/>
        <v>0</v>
      </c>
      <c r="G272" s="139">
        <f t="shared" si="20"/>
        <v>0</v>
      </c>
      <c r="H272" s="139">
        <f t="shared" si="21"/>
        <v>0</v>
      </c>
    </row>
    <row r="273" spans="2:10">
      <c r="B273" s="128" t="str">
        <f>$B$37</f>
        <v>Engineering</v>
      </c>
      <c r="C273" s="139">
        <f t="shared" si="20"/>
        <v>915785.82596334047</v>
      </c>
      <c r="D273" s="139">
        <f t="shared" si="20"/>
        <v>3092028.201199627</v>
      </c>
      <c r="E273" s="139">
        <f t="shared" si="20"/>
        <v>146667.00404090533</v>
      </c>
      <c r="F273" s="139">
        <f t="shared" si="20"/>
        <v>0</v>
      </c>
      <c r="G273" s="139">
        <f t="shared" si="20"/>
        <v>0</v>
      </c>
      <c r="H273" s="139">
        <f t="shared" si="21"/>
        <v>4154481.0312038725</v>
      </c>
    </row>
    <row r="274" spans="2:10">
      <c r="B274" s="128" t="str">
        <f>$B$38</f>
        <v>Home Economics</v>
      </c>
      <c r="C274" s="139">
        <f t="shared" si="20"/>
        <v>4416.3880644201054</v>
      </c>
      <c r="D274" s="139">
        <f t="shared" si="20"/>
        <v>297380.01241984899</v>
      </c>
      <c r="E274" s="139">
        <f t="shared" si="20"/>
        <v>0</v>
      </c>
      <c r="F274" s="139">
        <f t="shared" si="20"/>
        <v>0</v>
      </c>
      <c r="G274" s="139">
        <f t="shared" si="20"/>
        <v>0</v>
      </c>
      <c r="H274" s="139">
        <f t="shared" si="21"/>
        <v>301796.40048426908</v>
      </c>
    </row>
    <row r="275" spans="2:10">
      <c r="B275" s="128" t="str">
        <f>$B$39</f>
        <v>Law</v>
      </c>
      <c r="C275" s="139">
        <f t="shared" si="20"/>
        <v>0</v>
      </c>
      <c r="D275" s="139">
        <f t="shared" si="20"/>
        <v>0</v>
      </c>
      <c r="E275" s="139">
        <f t="shared" si="20"/>
        <v>0</v>
      </c>
      <c r="F275" s="139">
        <f t="shared" si="20"/>
        <v>0</v>
      </c>
      <c r="G275" s="139">
        <f t="shared" si="20"/>
        <v>0</v>
      </c>
      <c r="H275" s="139">
        <f t="shared" si="21"/>
        <v>0</v>
      </c>
    </row>
    <row r="276" spans="2:10">
      <c r="B276" s="128" t="str">
        <f>$B$40</f>
        <v>Social Service</v>
      </c>
      <c r="C276" s="139">
        <f t="shared" si="20"/>
        <v>39051.962849572665</v>
      </c>
      <c r="D276" s="139">
        <f t="shared" si="20"/>
        <v>193894.80739531209</v>
      </c>
      <c r="E276" s="139">
        <f t="shared" si="20"/>
        <v>0</v>
      </c>
      <c r="F276" s="139">
        <f t="shared" si="20"/>
        <v>0</v>
      </c>
      <c r="G276" s="139">
        <f t="shared" si="20"/>
        <v>0</v>
      </c>
      <c r="H276" s="139">
        <f t="shared" si="21"/>
        <v>232946.77024488477</v>
      </c>
    </row>
    <row r="277" spans="2:10">
      <c r="B277" s="128" t="str">
        <f>$B$41</f>
        <v>Library Science</v>
      </c>
      <c r="C277" s="139">
        <f t="shared" si="20"/>
        <v>0</v>
      </c>
      <c r="D277" s="139">
        <f t="shared" si="20"/>
        <v>0</v>
      </c>
      <c r="E277" s="139">
        <f t="shared" si="20"/>
        <v>0</v>
      </c>
      <c r="F277" s="139">
        <f t="shared" si="20"/>
        <v>0</v>
      </c>
      <c r="G277" s="139">
        <f t="shared" si="20"/>
        <v>0</v>
      </c>
      <c r="H277" s="139">
        <f t="shared" si="21"/>
        <v>0</v>
      </c>
    </row>
    <row r="278" spans="2:10">
      <c r="B278" s="128" t="str">
        <f>$B$42</f>
        <v>Veterinary Science</v>
      </c>
      <c r="C278" s="139">
        <f t="shared" si="20"/>
        <v>0</v>
      </c>
      <c r="D278" s="139">
        <f t="shared" si="20"/>
        <v>0</v>
      </c>
      <c r="E278" s="139">
        <f t="shared" si="20"/>
        <v>0</v>
      </c>
      <c r="F278" s="139">
        <f t="shared" si="20"/>
        <v>0</v>
      </c>
      <c r="G278" s="139">
        <f t="shared" si="20"/>
        <v>0</v>
      </c>
      <c r="H278" s="139">
        <f t="shared" si="21"/>
        <v>0</v>
      </c>
    </row>
    <row r="279" spans="2:10">
      <c r="B279" s="128" t="str">
        <f>$B$43</f>
        <v>Vocational Training</v>
      </c>
      <c r="C279" s="139">
        <f t="shared" si="20"/>
        <v>0</v>
      </c>
      <c r="D279" s="139">
        <f t="shared" si="20"/>
        <v>0</v>
      </c>
      <c r="E279" s="139">
        <f t="shared" si="20"/>
        <v>0</v>
      </c>
      <c r="F279" s="139">
        <f t="shared" si="20"/>
        <v>0</v>
      </c>
      <c r="G279" s="139">
        <f t="shared" si="20"/>
        <v>0</v>
      </c>
      <c r="H279" s="139">
        <f t="shared" si="21"/>
        <v>0</v>
      </c>
    </row>
    <row r="280" spans="2:10">
      <c r="B280" s="128" t="str">
        <f>$B$44</f>
        <v>Physical Training</v>
      </c>
      <c r="C280" s="139">
        <f t="shared" si="20"/>
        <v>0</v>
      </c>
      <c r="D280" s="139">
        <f t="shared" si="20"/>
        <v>0</v>
      </c>
      <c r="E280" s="139">
        <f t="shared" si="20"/>
        <v>0</v>
      </c>
      <c r="F280" s="139">
        <f t="shared" si="20"/>
        <v>0</v>
      </c>
      <c r="G280" s="139">
        <f t="shared" si="20"/>
        <v>0</v>
      </c>
      <c r="H280" s="139">
        <f t="shared" si="21"/>
        <v>0</v>
      </c>
    </row>
    <row r="281" spans="2:10">
      <c r="B281" s="128" t="str">
        <f>$B$45</f>
        <v>Health Services</v>
      </c>
      <c r="C281" s="139">
        <f t="shared" si="20"/>
        <v>302497.50349081593</v>
      </c>
      <c r="D281" s="139">
        <f t="shared" si="20"/>
        <v>2395238.1036953311</v>
      </c>
      <c r="E281" s="139">
        <f t="shared" si="20"/>
        <v>57759.279899918511</v>
      </c>
      <c r="F281" s="139">
        <f t="shared" si="20"/>
        <v>0</v>
      </c>
      <c r="G281" s="139">
        <f t="shared" si="20"/>
        <v>0</v>
      </c>
      <c r="H281" s="139">
        <f t="shared" si="21"/>
        <v>2755494.8870860655</v>
      </c>
    </row>
    <row r="282" spans="2:10">
      <c r="B282" s="128" t="str">
        <f>$B$46</f>
        <v>Pharmacy</v>
      </c>
      <c r="C282" s="139">
        <f t="shared" si="20"/>
        <v>0</v>
      </c>
      <c r="D282" s="139">
        <f t="shared" si="20"/>
        <v>0</v>
      </c>
      <c r="E282" s="139">
        <f t="shared" si="20"/>
        <v>0</v>
      </c>
      <c r="F282" s="139">
        <f t="shared" si="20"/>
        <v>0</v>
      </c>
      <c r="G282" s="139">
        <f t="shared" si="20"/>
        <v>0</v>
      </c>
      <c r="H282" s="139">
        <f t="shared" si="21"/>
        <v>0</v>
      </c>
    </row>
    <row r="283" spans="2:10">
      <c r="B283" s="128" t="str">
        <f>$B$47</f>
        <v>Business Administration</v>
      </c>
      <c r="C283" s="139">
        <f t="shared" si="20"/>
        <v>1637120.7358671788</v>
      </c>
      <c r="D283" s="139">
        <f t="shared" si="20"/>
        <v>7027919.7191338763</v>
      </c>
      <c r="E283" s="139">
        <f t="shared" si="20"/>
        <v>3228911.0895002792</v>
      </c>
      <c r="F283" s="139">
        <f t="shared" si="20"/>
        <v>1332522.5819416414</v>
      </c>
      <c r="G283" s="139">
        <f t="shared" si="20"/>
        <v>0</v>
      </c>
      <c r="H283" s="139">
        <f t="shared" si="21"/>
        <v>13226474.126442976</v>
      </c>
    </row>
    <row r="284" spans="2:10">
      <c r="B284" s="128" t="str">
        <f>$B$48</f>
        <v>Optometry</v>
      </c>
      <c r="C284" s="139">
        <f t="shared" ref="C284:G287" si="22">C259+C234+C209+C184+C132</f>
        <v>0</v>
      </c>
      <c r="D284" s="139">
        <f t="shared" si="22"/>
        <v>0</v>
      </c>
      <c r="E284" s="139">
        <f t="shared" si="22"/>
        <v>0</v>
      </c>
      <c r="F284" s="139">
        <f t="shared" si="22"/>
        <v>0</v>
      </c>
      <c r="G284" s="139">
        <f t="shared" si="22"/>
        <v>0</v>
      </c>
      <c r="H284" s="139">
        <f t="shared" si="21"/>
        <v>0</v>
      </c>
    </row>
    <row r="285" spans="2:10">
      <c r="B285" s="128" t="str">
        <f>$B$49</f>
        <v>Teacher Ed-Practice Teaching</v>
      </c>
      <c r="C285" s="139">
        <f t="shared" si="22"/>
        <v>0</v>
      </c>
      <c r="D285" s="139">
        <f t="shared" si="22"/>
        <v>199119.58082801325</v>
      </c>
      <c r="E285" s="139">
        <f t="shared" si="22"/>
        <v>0</v>
      </c>
      <c r="F285" s="139">
        <f t="shared" si="22"/>
        <v>0</v>
      </c>
      <c r="G285" s="139">
        <f t="shared" si="22"/>
        <v>0</v>
      </c>
      <c r="H285" s="139">
        <f t="shared" si="21"/>
        <v>199119.58082801325</v>
      </c>
    </row>
    <row r="286" spans="2:10">
      <c r="B286" s="128" t="str">
        <f>$B$50</f>
        <v>Technology</v>
      </c>
      <c r="C286" s="139">
        <f t="shared" si="22"/>
        <v>27362.639908139176</v>
      </c>
      <c r="D286" s="139">
        <f t="shared" si="22"/>
        <v>0</v>
      </c>
      <c r="E286" s="139">
        <f t="shared" si="22"/>
        <v>34147.746885850938</v>
      </c>
      <c r="F286" s="139">
        <f t="shared" si="22"/>
        <v>0</v>
      </c>
      <c r="G286" s="139">
        <f t="shared" si="22"/>
        <v>0</v>
      </c>
      <c r="H286" s="139">
        <f t="shared" si="21"/>
        <v>61510.38679399011</v>
      </c>
    </row>
    <row r="287" spans="2:10">
      <c r="B287" s="128" t="str">
        <f>$B$51</f>
        <v>Nursing</v>
      </c>
      <c r="C287" s="139">
        <f t="shared" si="22"/>
        <v>1831804.9857310655</v>
      </c>
      <c r="D287" s="139">
        <f t="shared" si="22"/>
        <v>4806236.3906707466</v>
      </c>
      <c r="E287" s="139">
        <f t="shared" si="22"/>
        <v>1335726.1434127942</v>
      </c>
      <c r="F287" s="139">
        <f t="shared" si="22"/>
        <v>0</v>
      </c>
      <c r="G287" s="139">
        <f t="shared" si="22"/>
        <v>0</v>
      </c>
      <c r="H287" s="139">
        <f t="shared" si="21"/>
        <v>7973767.5198146058</v>
      </c>
    </row>
    <row r="288" spans="2:10">
      <c r="B288" s="131" t="str">
        <f>$B$52</f>
        <v>Totals</v>
      </c>
      <c r="C288" s="136">
        <f>SUM(C268:C287)</f>
        <v>32086671.157491896</v>
      </c>
      <c r="D288" s="136">
        <f>SUM(D268:D287)</f>
        <v>37344773.652085066</v>
      </c>
      <c r="E288" s="136">
        <f>SUM(E268:E287)</f>
        <v>13602238.592341665</v>
      </c>
      <c r="F288" s="136">
        <f>SUM(F268:F287)</f>
        <v>1789990.598081378</v>
      </c>
      <c r="G288" s="136">
        <f>SUM(G268:G287)</f>
        <v>0</v>
      </c>
      <c r="H288" s="136">
        <f t="shared" si="21"/>
        <v>84823674</v>
      </c>
      <c r="I288" s="353"/>
      <c r="J288" s="140"/>
    </row>
    <row r="289" spans="2:10">
      <c r="H289" s="140"/>
    </row>
    <row r="290" spans="2:10">
      <c r="B290" s="120" t="s">
        <v>222</v>
      </c>
      <c r="C290" s="121"/>
      <c r="D290" s="121"/>
      <c r="E290" s="121"/>
      <c r="F290" s="121"/>
      <c r="G290" s="121"/>
      <c r="H290" s="122"/>
      <c r="J290" s="360"/>
    </row>
    <row r="291" spans="2:10" ht="30" customHeight="1" thickBot="1">
      <c r="B291" s="382" t="s">
        <v>234</v>
      </c>
      <c r="C291" s="382"/>
      <c r="D291" s="382"/>
      <c r="E291" s="382"/>
      <c r="F291" s="382"/>
      <c r="G291" s="382"/>
      <c r="H291" s="382"/>
    </row>
    <row r="292" spans="2:10" ht="14.4" thickBot="1">
      <c r="B292" s="124" t="s">
        <v>31</v>
      </c>
      <c r="C292" s="125" t="s">
        <v>25</v>
      </c>
      <c r="D292" s="125" t="s">
        <v>26</v>
      </c>
      <c r="E292" s="125" t="s">
        <v>27</v>
      </c>
      <c r="F292" s="125" t="s">
        <v>28</v>
      </c>
      <c r="G292" s="125" t="s">
        <v>29</v>
      </c>
      <c r="H292" s="126" t="s">
        <v>1</v>
      </c>
    </row>
    <row r="293" spans="2:10">
      <c r="B293" s="128" t="str">
        <f>$B$32</f>
        <v>Liberal Arts</v>
      </c>
      <c r="C293" s="134">
        <f t="shared" ref="C293:H308" si="23">IF(C32=0,0,C268/C32)</f>
        <v>326.12613597742751</v>
      </c>
      <c r="D293" s="134">
        <f t="shared" si="23"/>
        <v>361.28836200506754</v>
      </c>
      <c r="E293" s="134">
        <f t="shared" si="23"/>
        <v>802.7243402511624</v>
      </c>
      <c r="F293" s="134">
        <f t="shared" si="23"/>
        <v>3133.3425762995662</v>
      </c>
      <c r="G293" s="135">
        <f t="shared" si="23"/>
        <v>0</v>
      </c>
      <c r="H293" s="136">
        <f t="shared" si="23"/>
        <v>374.27342396182627</v>
      </c>
    </row>
    <row r="294" spans="2:10">
      <c r="B294" s="128" t="str">
        <f>$B$33</f>
        <v>Science</v>
      </c>
      <c r="C294" s="137">
        <f t="shared" si="23"/>
        <v>341.41904106781811</v>
      </c>
      <c r="D294" s="137">
        <f t="shared" si="23"/>
        <v>450.51688679632844</v>
      </c>
      <c r="E294" s="137">
        <f t="shared" si="23"/>
        <v>1514.3095344605658</v>
      </c>
      <c r="F294" s="137">
        <f t="shared" si="23"/>
        <v>0</v>
      </c>
      <c r="G294" s="138">
        <f t="shared" si="23"/>
        <v>0</v>
      </c>
      <c r="H294" s="139">
        <f t="shared" si="23"/>
        <v>395.92201566714965</v>
      </c>
    </row>
    <row r="295" spans="2:10">
      <c r="B295" s="128" t="str">
        <f>$B$34</f>
        <v>Fine Arts</v>
      </c>
      <c r="C295" s="137">
        <f t="shared" si="23"/>
        <v>515.44892862021584</v>
      </c>
      <c r="D295" s="137">
        <f t="shared" si="23"/>
        <v>1080.6772615279874</v>
      </c>
      <c r="E295" s="137">
        <f t="shared" si="23"/>
        <v>0</v>
      </c>
      <c r="F295" s="137">
        <f t="shared" si="23"/>
        <v>0</v>
      </c>
      <c r="G295" s="138">
        <f t="shared" si="23"/>
        <v>0</v>
      </c>
      <c r="H295" s="139">
        <f t="shared" si="23"/>
        <v>682.67283106823299</v>
      </c>
    </row>
    <row r="296" spans="2:10">
      <c r="B296" s="128" t="str">
        <f>$B$35</f>
        <v>Teacher Education</v>
      </c>
      <c r="C296" s="137">
        <f t="shared" si="23"/>
        <v>444.04198025476774</v>
      </c>
      <c r="D296" s="137">
        <f t="shared" si="23"/>
        <v>444.00975380372256</v>
      </c>
      <c r="E296" s="137">
        <f t="shared" si="23"/>
        <v>408.41377587934085</v>
      </c>
      <c r="F296" s="137">
        <f t="shared" si="23"/>
        <v>0</v>
      </c>
      <c r="G296" s="138">
        <f t="shared" si="23"/>
        <v>0</v>
      </c>
      <c r="H296" s="139">
        <f t="shared" si="23"/>
        <v>424.33409118171454</v>
      </c>
    </row>
    <row r="297" spans="2:10">
      <c r="B297" s="128" t="str">
        <f>$B$36</f>
        <v>Agriculture</v>
      </c>
      <c r="C297" s="137">
        <f t="shared" si="23"/>
        <v>0</v>
      </c>
      <c r="D297" s="137">
        <f t="shared" si="23"/>
        <v>0</v>
      </c>
      <c r="E297" s="137">
        <f t="shared" si="23"/>
        <v>0</v>
      </c>
      <c r="F297" s="137">
        <f t="shared" si="23"/>
        <v>0</v>
      </c>
      <c r="G297" s="138">
        <f t="shared" si="23"/>
        <v>0</v>
      </c>
      <c r="H297" s="139">
        <f t="shared" si="23"/>
        <v>0</v>
      </c>
    </row>
    <row r="298" spans="2:10">
      <c r="B298" s="128" t="str">
        <f>$B$37</f>
        <v>Engineering</v>
      </c>
      <c r="C298" s="137">
        <f t="shared" si="23"/>
        <v>457.89291298167024</v>
      </c>
      <c r="D298" s="137">
        <f t="shared" si="23"/>
        <v>1315.1970230538609</v>
      </c>
      <c r="E298" s="137">
        <f t="shared" si="23"/>
        <v>958.60786954840091</v>
      </c>
      <c r="F298" s="137">
        <f t="shared" si="23"/>
        <v>0</v>
      </c>
      <c r="G298" s="138">
        <f t="shared" si="23"/>
        <v>0</v>
      </c>
      <c r="H298" s="139">
        <f t="shared" si="23"/>
        <v>922.39809751418125</v>
      </c>
    </row>
    <row r="299" spans="2:10">
      <c r="B299" s="128" t="str">
        <f>$B$38</f>
        <v>Home Economics</v>
      </c>
      <c r="C299" s="137">
        <f t="shared" si="23"/>
        <v>294.42587096134037</v>
      </c>
      <c r="D299" s="137">
        <f t="shared" si="23"/>
        <v>355.2927269054349</v>
      </c>
      <c r="E299" s="137">
        <f t="shared" si="23"/>
        <v>0</v>
      </c>
      <c r="F299" s="137">
        <f t="shared" si="23"/>
        <v>0</v>
      </c>
      <c r="G299" s="138">
        <f t="shared" si="23"/>
        <v>0</v>
      </c>
      <c r="H299" s="139">
        <f t="shared" si="23"/>
        <v>354.22112732895431</v>
      </c>
    </row>
    <row r="300" spans="2:10">
      <c r="B300" s="128" t="str">
        <f>$B$39</f>
        <v>Law</v>
      </c>
      <c r="C300" s="137">
        <f t="shared" si="23"/>
        <v>0</v>
      </c>
      <c r="D300" s="137">
        <f t="shared" si="23"/>
        <v>0</v>
      </c>
      <c r="E300" s="137">
        <f t="shared" si="23"/>
        <v>0</v>
      </c>
      <c r="F300" s="137">
        <f t="shared" si="23"/>
        <v>0</v>
      </c>
      <c r="G300" s="138">
        <f t="shared" si="23"/>
        <v>0</v>
      </c>
      <c r="H300" s="139">
        <f t="shared" si="23"/>
        <v>0</v>
      </c>
    </row>
    <row r="301" spans="2:10">
      <c r="B301" s="128" t="str">
        <f>$B$40</f>
        <v>Social Service</v>
      </c>
      <c r="C301" s="137">
        <f t="shared" si="23"/>
        <v>1301.7320949857556</v>
      </c>
      <c r="D301" s="137">
        <f t="shared" si="23"/>
        <v>1346.4917180230007</v>
      </c>
      <c r="E301" s="137">
        <f t="shared" si="23"/>
        <v>0</v>
      </c>
      <c r="F301" s="137">
        <f t="shared" si="23"/>
        <v>0</v>
      </c>
      <c r="G301" s="138">
        <f t="shared" si="23"/>
        <v>0</v>
      </c>
      <c r="H301" s="139">
        <f t="shared" si="23"/>
        <v>1338.7745416372688</v>
      </c>
    </row>
    <row r="302" spans="2:10">
      <c r="B302" s="128" t="str">
        <f>$B$41</f>
        <v>Library Science</v>
      </c>
      <c r="C302" s="137">
        <f t="shared" si="23"/>
        <v>0</v>
      </c>
      <c r="D302" s="137">
        <f t="shared" si="23"/>
        <v>0</v>
      </c>
      <c r="E302" s="137">
        <f t="shared" si="23"/>
        <v>0</v>
      </c>
      <c r="F302" s="137">
        <f t="shared" si="23"/>
        <v>0</v>
      </c>
      <c r="G302" s="138">
        <f t="shared" si="23"/>
        <v>0</v>
      </c>
      <c r="H302" s="139">
        <f t="shared" si="23"/>
        <v>0</v>
      </c>
    </row>
    <row r="303" spans="2:10">
      <c r="B303" s="128" t="str">
        <f>$B$42</f>
        <v>Veterinary Science</v>
      </c>
      <c r="C303" s="137">
        <f t="shared" si="23"/>
        <v>0</v>
      </c>
      <c r="D303" s="137">
        <f t="shared" si="23"/>
        <v>0</v>
      </c>
      <c r="E303" s="137">
        <f t="shared" si="23"/>
        <v>0</v>
      </c>
      <c r="F303" s="137">
        <f t="shared" si="23"/>
        <v>0</v>
      </c>
      <c r="G303" s="138">
        <f t="shared" si="23"/>
        <v>0</v>
      </c>
      <c r="H303" s="139">
        <f t="shared" si="23"/>
        <v>0</v>
      </c>
    </row>
    <row r="304" spans="2:10">
      <c r="B304" s="128" t="str">
        <f>$B$43</f>
        <v>Vocational Training</v>
      </c>
      <c r="C304" s="137">
        <f t="shared" si="23"/>
        <v>0</v>
      </c>
      <c r="D304" s="137">
        <f t="shared" si="23"/>
        <v>0</v>
      </c>
      <c r="E304" s="137">
        <f t="shared" si="23"/>
        <v>0</v>
      </c>
      <c r="F304" s="137">
        <f t="shared" si="23"/>
        <v>0</v>
      </c>
      <c r="G304" s="138">
        <f t="shared" si="23"/>
        <v>0</v>
      </c>
      <c r="H304" s="139">
        <f t="shared" si="23"/>
        <v>0</v>
      </c>
    </row>
    <row r="305" spans="2:10">
      <c r="B305" s="128" t="str">
        <f>$B$44</f>
        <v>Physical Training</v>
      </c>
      <c r="C305" s="137">
        <f t="shared" si="23"/>
        <v>0</v>
      </c>
      <c r="D305" s="137">
        <f t="shared" si="23"/>
        <v>0</v>
      </c>
      <c r="E305" s="137">
        <f t="shared" si="23"/>
        <v>0</v>
      </c>
      <c r="F305" s="137">
        <f t="shared" si="23"/>
        <v>0</v>
      </c>
      <c r="G305" s="138">
        <f t="shared" si="23"/>
        <v>0</v>
      </c>
      <c r="H305" s="139">
        <f t="shared" si="23"/>
        <v>0</v>
      </c>
    </row>
    <row r="306" spans="2:10">
      <c r="B306" s="128" t="str">
        <f>$B$45</f>
        <v>Health Services</v>
      </c>
      <c r="C306" s="137">
        <f t="shared" si="23"/>
        <v>187.07328601782061</v>
      </c>
      <c r="D306" s="137">
        <f t="shared" si="23"/>
        <v>541.66397641233175</v>
      </c>
      <c r="E306" s="137">
        <f t="shared" si="23"/>
        <v>1750.2812090884397</v>
      </c>
      <c r="F306" s="137">
        <f t="shared" si="23"/>
        <v>0</v>
      </c>
      <c r="G306" s="138">
        <f t="shared" si="23"/>
        <v>0</v>
      </c>
      <c r="H306" s="139">
        <f t="shared" si="23"/>
        <v>453.80350577833752</v>
      </c>
    </row>
    <row r="307" spans="2:10">
      <c r="B307" s="128" t="str">
        <f>$B$46</f>
        <v>Pharmacy</v>
      </c>
      <c r="C307" s="137">
        <f t="shared" si="23"/>
        <v>0</v>
      </c>
      <c r="D307" s="137">
        <f t="shared" si="23"/>
        <v>0</v>
      </c>
      <c r="E307" s="137">
        <f t="shared" si="23"/>
        <v>0</v>
      </c>
      <c r="F307" s="137">
        <f t="shared" si="23"/>
        <v>0</v>
      </c>
      <c r="G307" s="138">
        <f t="shared" si="23"/>
        <v>0</v>
      </c>
      <c r="H307" s="139">
        <f t="shared" si="23"/>
        <v>0</v>
      </c>
    </row>
    <row r="308" spans="2:10">
      <c r="B308" s="128" t="str">
        <f>$B$47</f>
        <v>Business Administration</v>
      </c>
      <c r="C308" s="137">
        <f t="shared" si="23"/>
        <v>492.96017340174006</v>
      </c>
      <c r="D308" s="137">
        <f t="shared" si="23"/>
        <v>541.90143566457527</v>
      </c>
      <c r="E308" s="137">
        <f t="shared" si="23"/>
        <v>379.42550992952749</v>
      </c>
      <c r="F308" s="137">
        <f t="shared" si="23"/>
        <v>4776.0666019413675</v>
      </c>
      <c r="G308" s="138">
        <f t="shared" si="23"/>
        <v>0</v>
      </c>
      <c r="H308" s="139">
        <f t="shared" si="23"/>
        <v>527.3924050577366</v>
      </c>
    </row>
    <row r="309" spans="2:10">
      <c r="B309" s="128" t="str">
        <f>$B$48</f>
        <v>Optometry</v>
      </c>
      <c r="C309" s="137">
        <f t="shared" ref="C309:H313" si="24">IF(C48=0,0,C284/C48)</f>
        <v>0</v>
      </c>
      <c r="D309" s="137">
        <f t="shared" si="24"/>
        <v>0</v>
      </c>
      <c r="E309" s="137">
        <f t="shared" si="24"/>
        <v>0</v>
      </c>
      <c r="F309" s="137">
        <f t="shared" si="24"/>
        <v>0</v>
      </c>
      <c r="G309" s="138">
        <f t="shared" si="24"/>
        <v>0</v>
      </c>
      <c r="H309" s="139">
        <f t="shared" si="24"/>
        <v>0</v>
      </c>
    </row>
    <row r="310" spans="2:10">
      <c r="B310" s="128" t="str">
        <f>$B$49</f>
        <v>Teacher Ed-Practice Teaching</v>
      </c>
      <c r="C310" s="137">
        <f t="shared" si="24"/>
        <v>0</v>
      </c>
      <c r="D310" s="137">
        <f t="shared" si="24"/>
        <v>572.18270352877369</v>
      </c>
      <c r="E310" s="137">
        <f t="shared" si="24"/>
        <v>0</v>
      </c>
      <c r="F310" s="137">
        <f t="shared" si="24"/>
        <v>0</v>
      </c>
      <c r="G310" s="138">
        <f t="shared" si="24"/>
        <v>0</v>
      </c>
      <c r="H310" s="139">
        <f t="shared" si="24"/>
        <v>572.18270352877369</v>
      </c>
    </row>
    <row r="311" spans="2:10">
      <c r="B311" s="128" t="str">
        <f>$B$50</f>
        <v>Technology</v>
      </c>
      <c r="C311" s="137">
        <f t="shared" si="24"/>
        <v>402.39176335498786</v>
      </c>
      <c r="D311" s="137">
        <f t="shared" si="24"/>
        <v>0</v>
      </c>
      <c r="E311" s="137">
        <f t="shared" si="24"/>
        <v>199.69442623304641</v>
      </c>
      <c r="F311" s="137">
        <f t="shared" si="24"/>
        <v>0</v>
      </c>
      <c r="G311" s="138">
        <f t="shared" si="24"/>
        <v>0</v>
      </c>
      <c r="H311" s="139">
        <f t="shared" si="24"/>
        <v>257.36563512129754</v>
      </c>
    </row>
    <row r="312" spans="2:10">
      <c r="B312" s="128" t="str">
        <f>$B$51</f>
        <v>Nursing</v>
      </c>
      <c r="C312" s="137">
        <f t="shared" si="24"/>
        <v>872.28808844336447</v>
      </c>
      <c r="D312" s="137">
        <f t="shared" si="24"/>
        <v>680.28823647144327</v>
      </c>
      <c r="E312" s="137">
        <f t="shared" si="24"/>
        <v>740.42469147050679</v>
      </c>
      <c r="F312" s="137">
        <f t="shared" si="24"/>
        <v>0</v>
      </c>
      <c r="G312" s="138">
        <f t="shared" si="24"/>
        <v>0</v>
      </c>
      <c r="H312" s="139">
        <f t="shared" si="24"/>
        <v>726.93659584416139</v>
      </c>
    </row>
    <row r="313" spans="2:10">
      <c r="B313" s="131" t="str">
        <f>$B$52</f>
        <v>Totals</v>
      </c>
      <c r="C313" s="136">
        <f t="shared" si="24"/>
        <v>362.76620867712717</v>
      </c>
      <c r="D313" s="136">
        <f t="shared" si="24"/>
        <v>506.17763631550145</v>
      </c>
      <c r="E313" s="136">
        <f t="shared" si="24"/>
        <v>545.11435868800004</v>
      </c>
      <c r="F313" s="136">
        <f t="shared" si="24"/>
        <v>4211.7425837208893</v>
      </c>
      <c r="G313" s="136">
        <f t="shared" si="24"/>
        <v>0</v>
      </c>
      <c r="H313" s="136">
        <f t="shared" si="24"/>
        <v>452.1373197019285</v>
      </c>
      <c r="I313" s="351"/>
    </row>
    <row r="315" spans="2:10">
      <c r="B315" s="120" t="s">
        <v>37</v>
      </c>
      <c r="C315" s="121"/>
      <c r="D315" s="121"/>
      <c r="E315" s="121"/>
      <c r="F315" s="121"/>
      <c r="G315" s="121"/>
      <c r="H315" s="122"/>
      <c r="J315" s="360"/>
    </row>
    <row r="316" spans="2:10" ht="55.5" customHeight="1" thickBot="1">
      <c r="B316" s="382" t="s">
        <v>235</v>
      </c>
      <c r="C316" s="382"/>
      <c r="D316" s="382"/>
      <c r="E316" s="382"/>
      <c r="F316" s="382"/>
      <c r="G316" s="382"/>
      <c r="H316" s="382"/>
    </row>
    <row r="317" spans="2:10" ht="14.4" thickBot="1">
      <c r="B317" s="124" t="s">
        <v>31</v>
      </c>
      <c r="C317" s="125" t="s">
        <v>25</v>
      </c>
      <c r="D317" s="125" t="s">
        <v>26</v>
      </c>
      <c r="E317" s="125" t="s">
        <v>27</v>
      </c>
      <c r="F317" s="125" t="s">
        <v>28</v>
      </c>
      <c r="G317" s="125" t="s">
        <v>29</v>
      </c>
      <c r="H317" s="126" t="s">
        <v>1</v>
      </c>
    </row>
    <row r="318" spans="2:10">
      <c r="B318" s="128" t="str">
        <f>$B$32</f>
        <v>Liberal Arts</v>
      </c>
      <c r="C318" s="129">
        <f t="shared" ref="C318:H318" si="25">IF($C$293=0,"",C293/$C$293)</f>
        <v>1</v>
      </c>
      <c r="D318" s="129">
        <f t="shared" si="25"/>
        <v>1.1078178721317624</v>
      </c>
      <c r="E318" s="129">
        <f t="shared" si="25"/>
        <v>2.4613922396784602</v>
      </c>
      <c r="F318" s="129">
        <f t="shared" si="25"/>
        <v>9.6077628580999015</v>
      </c>
      <c r="G318" s="129">
        <f t="shared" si="25"/>
        <v>0</v>
      </c>
      <c r="H318" s="129">
        <f t="shared" si="25"/>
        <v>1.1476339448848443</v>
      </c>
    </row>
    <row r="319" spans="2:10">
      <c r="B319" s="128" t="str">
        <f>$B$33</f>
        <v>Science</v>
      </c>
      <c r="C319" s="129">
        <f t="shared" ref="C319:H334" si="26">IF($C$293=0,"",C294/$C$293)</f>
        <v>1.0468926081148218</v>
      </c>
      <c r="D319" s="129">
        <f t="shared" si="26"/>
        <v>1.3814191415419417</v>
      </c>
      <c r="E319" s="129">
        <f t="shared" si="26"/>
        <v>4.6433246753500841</v>
      </c>
      <c r="F319" s="129">
        <f t="shared" si="26"/>
        <v>0</v>
      </c>
      <c r="G319" s="129">
        <f t="shared" si="26"/>
        <v>0</v>
      </c>
      <c r="H319" s="129">
        <f t="shared" si="26"/>
        <v>1.2140149837440597</v>
      </c>
    </row>
    <row r="320" spans="2:10">
      <c r="B320" s="128" t="str">
        <f>$B$34</f>
        <v>Fine Arts</v>
      </c>
      <c r="C320" s="129">
        <f t="shared" si="26"/>
        <v>1.580520147750109</v>
      </c>
      <c r="D320" s="129">
        <f t="shared" si="26"/>
        <v>3.3136787957490945</v>
      </c>
      <c r="E320" s="129">
        <f t="shared" si="26"/>
        <v>0</v>
      </c>
      <c r="F320" s="129">
        <f t="shared" si="26"/>
        <v>0</v>
      </c>
      <c r="G320" s="129">
        <f t="shared" si="26"/>
        <v>0</v>
      </c>
      <c r="H320" s="129">
        <f t="shared" si="26"/>
        <v>2.0932785071708682</v>
      </c>
    </row>
    <row r="321" spans="2:8">
      <c r="B321" s="128" t="str">
        <f>$B$35</f>
        <v>Teacher Education</v>
      </c>
      <c r="C321" s="129">
        <f t="shared" si="26"/>
        <v>1.3615651469451735</v>
      </c>
      <c r="D321" s="129">
        <f t="shared" si="26"/>
        <v>1.3614663310347326</v>
      </c>
      <c r="E321" s="129">
        <f t="shared" si="26"/>
        <v>1.2523184462210928</v>
      </c>
      <c r="F321" s="129">
        <f t="shared" si="26"/>
        <v>0</v>
      </c>
      <c r="G321" s="129">
        <f t="shared" si="26"/>
        <v>0</v>
      </c>
      <c r="H321" s="129">
        <f t="shared" si="26"/>
        <v>1.3011348811708989</v>
      </c>
    </row>
    <row r="322" spans="2:8">
      <c r="B322" s="128" t="str">
        <f>$B$36</f>
        <v>Agriculture</v>
      </c>
      <c r="C322" s="129">
        <f t="shared" si="26"/>
        <v>0</v>
      </c>
      <c r="D322" s="129">
        <f t="shared" si="26"/>
        <v>0</v>
      </c>
      <c r="E322" s="129">
        <f t="shared" si="26"/>
        <v>0</v>
      </c>
      <c r="F322" s="129">
        <f t="shared" si="26"/>
        <v>0</v>
      </c>
      <c r="G322" s="129">
        <f t="shared" si="26"/>
        <v>0</v>
      </c>
      <c r="H322" s="129">
        <f t="shared" si="26"/>
        <v>0</v>
      </c>
    </row>
    <row r="323" spans="2:8">
      <c r="B323" s="128" t="str">
        <f>$B$37</f>
        <v>Engineering</v>
      </c>
      <c r="C323" s="129">
        <f t="shared" si="26"/>
        <v>1.4040362377254021</v>
      </c>
      <c r="D323" s="129">
        <f t="shared" si="26"/>
        <v>4.0327863300869913</v>
      </c>
      <c r="E323" s="129">
        <f t="shared" si="26"/>
        <v>2.9393776327535734</v>
      </c>
      <c r="F323" s="129">
        <f t="shared" si="26"/>
        <v>0</v>
      </c>
      <c r="G323" s="129">
        <f t="shared" si="26"/>
        <v>0</v>
      </c>
      <c r="H323" s="129">
        <f t="shared" si="26"/>
        <v>2.8283476721351279</v>
      </c>
    </row>
    <row r="324" spans="2:8">
      <c r="B324" s="128" t="str">
        <f>$B$38</f>
        <v>Home Economics</v>
      </c>
      <c r="C324" s="129">
        <f t="shared" si="26"/>
        <v>0.90279753285924547</v>
      </c>
      <c r="D324" s="129">
        <f t="shared" si="26"/>
        <v>1.0894334667186139</v>
      </c>
      <c r="E324" s="129">
        <f t="shared" si="26"/>
        <v>0</v>
      </c>
      <c r="F324" s="129">
        <f t="shared" si="26"/>
        <v>0</v>
      </c>
      <c r="G324" s="129">
        <f t="shared" si="26"/>
        <v>0</v>
      </c>
      <c r="H324" s="129">
        <f t="shared" si="26"/>
        <v>1.0861476228126388</v>
      </c>
    </row>
    <row r="325" spans="2:8">
      <c r="B325" s="128" t="str">
        <f>$B$39</f>
        <v>Law</v>
      </c>
      <c r="C325" s="129">
        <f t="shared" si="26"/>
        <v>0</v>
      </c>
      <c r="D325" s="129">
        <f t="shared" si="26"/>
        <v>0</v>
      </c>
      <c r="E325" s="129">
        <f t="shared" si="26"/>
        <v>0</v>
      </c>
      <c r="F325" s="129">
        <f t="shared" si="26"/>
        <v>0</v>
      </c>
      <c r="G325" s="129">
        <f t="shared" si="26"/>
        <v>0</v>
      </c>
      <c r="H325" s="129">
        <f t="shared" si="26"/>
        <v>0</v>
      </c>
    </row>
    <row r="326" spans="2:8">
      <c r="B326" s="128" t="str">
        <f>$B$40</f>
        <v>Social Service</v>
      </c>
      <c r="C326" s="129">
        <f t="shared" si="26"/>
        <v>3.9914988447164923</v>
      </c>
      <c r="D326" s="129">
        <f t="shared" si="26"/>
        <v>4.128745198502572</v>
      </c>
      <c r="E326" s="129">
        <f t="shared" si="26"/>
        <v>0</v>
      </c>
      <c r="F326" s="129">
        <f t="shared" si="26"/>
        <v>0</v>
      </c>
      <c r="G326" s="129">
        <f t="shared" si="26"/>
        <v>0</v>
      </c>
      <c r="H326" s="129">
        <f t="shared" si="26"/>
        <v>4.1050820340566965</v>
      </c>
    </row>
    <row r="327" spans="2:8">
      <c r="B327" s="128" t="str">
        <f>$B$41</f>
        <v>Library Science</v>
      </c>
      <c r="C327" s="129">
        <f t="shared" si="26"/>
        <v>0</v>
      </c>
      <c r="D327" s="129">
        <f t="shared" si="26"/>
        <v>0</v>
      </c>
      <c r="E327" s="129">
        <f t="shared" si="26"/>
        <v>0</v>
      </c>
      <c r="F327" s="129">
        <f t="shared" si="26"/>
        <v>0</v>
      </c>
      <c r="G327" s="129">
        <f t="shared" si="26"/>
        <v>0</v>
      </c>
      <c r="H327" s="129">
        <f t="shared" si="26"/>
        <v>0</v>
      </c>
    </row>
    <row r="328" spans="2:8">
      <c r="B328" s="128" t="str">
        <f>$B$42</f>
        <v>Veterinary Science</v>
      </c>
      <c r="C328" s="129">
        <f t="shared" si="26"/>
        <v>0</v>
      </c>
      <c r="D328" s="129">
        <f t="shared" si="26"/>
        <v>0</v>
      </c>
      <c r="E328" s="129">
        <f t="shared" si="26"/>
        <v>0</v>
      </c>
      <c r="F328" s="129">
        <f t="shared" si="26"/>
        <v>0</v>
      </c>
      <c r="G328" s="129">
        <f t="shared" si="26"/>
        <v>0</v>
      </c>
      <c r="H328" s="129">
        <f t="shared" si="26"/>
        <v>0</v>
      </c>
    </row>
    <row r="329" spans="2:8">
      <c r="B329" s="128" t="str">
        <f>$B$43</f>
        <v>Vocational Training</v>
      </c>
      <c r="C329" s="129">
        <f t="shared" si="26"/>
        <v>0</v>
      </c>
      <c r="D329" s="129">
        <f t="shared" si="26"/>
        <v>0</v>
      </c>
      <c r="E329" s="129">
        <f t="shared" si="26"/>
        <v>0</v>
      </c>
      <c r="F329" s="129">
        <f t="shared" si="26"/>
        <v>0</v>
      </c>
      <c r="G329" s="129">
        <f t="shared" si="26"/>
        <v>0</v>
      </c>
      <c r="H329" s="129">
        <f t="shared" si="26"/>
        <v>0</v>
      </c>
    </row>
    <row r="330" spans="2:8">
      <c r="B330" s="128" t="str">
        <f>$B$44</f>
        <v>Physical Training</v>
      </c>
      <c r="C330" s="129">
        <f t="shared" si="26"/>
        <v>0</v>
      </c>
      <c r="D330" s="129">
        <f t="shared" si="26"/>
        <v>0</v>
      </c>
      <c r="E330" s="129">
        <f t="shared" si="26"/>
        <v>0</v>
      </c>
      <c r="F330" s="129">
        <f t="shared" si="26"/>
        <v>0</v>
      </c>
      <c r="G330" s="129">
        <f t="shared" si="26"/>
        <v>0</v>
      </c>
      <c r="H330" s="129">
        <f t="shared" si="26"/>
        <v>0</v>
      </c>
    </row>
    <row r="331" spans="2:8">
      <c r="B331" s="128" t="str">
        <f>$B$45</f>
        <v>Health Services</v>
      </c>
      <c r="C331" s="129">
        <f t="shared" si="26"/>
        <v>0.57362248952279216</v>
      </c>
      <c r="D331" s="129">
        <f t="shared" si="26"/>
        <v>1.6609033029165823</v>
      </c>
      <c r="E331" s="129">
        <f t="shared" si="26"/>
        <v>5.366884208291677</v>
      </c>
      <c r="F331" s="129">
        <f t="shared" si="26"/>
        <v>0</v>
      </c>
      <c r="G331" s="129">
        <f t="shared" si="26"/>
        <v>0</v>
      </c>
      <c r="H331" s="129">
        <f t="shared" si="26"/>
        <v>1.3914968955746223</v>
      </c>
    </row>
    <row r="332" spans="2:8">
      <c r="B332" s="128" t="str">
        <f>$B$46</f>
        <v>Pharmacy</v>
      </c>
      <c r="C332" s="129">
        <f t="shared" si="26"/>
        <v>0</v>
      </c>
      <c r="D332" s="129">
        <f t="shared" si="26"/>
        <v>0</v>
      </c>
      <c r="E332" s="129">
        <f t="shared" si="26"/>
        <v>0</v>
      </c>
      <c r="F332" s="129">
        <f t="shared" si="26"/>
        <v>0</v>
      </c>
      <c r="G332" s="129">
        <f t="shared" si="26"/>
        <v>0</v>
      </c>
      <c r="H332" s="129">
        <f t="shared" si="26"/>
        <v>0</v>
      </c>
    </row>
    <row r="333" spans="2:8">
      <c r="B333" s="128" t="str">
        <f>$B$47</f>
        <v>Business Administration</v>
      </c>
      <c r="C333" s="129">
        <f t="shared" si="26"/>
        <v>1.5115629169808698</v>
      </c>
      <c r="D333" s="129">
        <f t="shared" si="26"/>
        <v>1.6616314238061634</v>
      </c>
      <c r="E333" s="129">
        <f t="shared" si="26"/>
        <v>1.1634317770710318</v>
      </c>
      <c r="F333" s="129">
        <f t="shared" si="26"/>
        <v>14.644844663023077</v>
      </c>
      <c r="G333" s="129">
        <f t="shared" si="26"/>
        <v>0</v>
      </c>
      <c r="H333" s="129">
        <f t="shared" si="26"/>
        <v>1.6171424086484119</v>
      </c>
    </row>
    <row r="334" spans="2:8">
      <c r="B334" s="128" t="str">
        <f>$B$48</f>
        <v>Optometry</v>
      </c>
      <c r="C334" s="129">
        <f t="shared" si="26"/>
        <v>0</v>
      </c>
      <c r="D334" s="129">
        <f t="shared" si="26"/>
        <v>0</v>
      </c>
      <c r="E334" s="129">
        <f t="shared" si="26"/>
        <v>0</v>
      </c>
      <c r="F334" s="129">
        <f t="shared" si="26"/>
        <v>0</v>
      </c>
      <c r="G334" s="129">
        <f t="shared" si="26"/>
        <v>0</v>
      </c>
      <c r="H334" s="129">
        <f t="shared" si="26"/>
        <v>0</v>
      </c>
    </row>
    <row r="335" spans="2:8">
      <c r="B335" s="128" t="str">
        <f>$B$49</f>
        <v>Teacher Ed-Practice Teaching</v>
      </c>
      <c r="C335" s="129">
        <f t="shared" ref="C335:H338" si="27">IF($C$293=0,"",C310/$C$293)</f>
        <v>0</v>
      </c>
      <c r="D335" s="129">
        <f t="shared" si="27"/>
        <v>1.7544828224634432</v>
      </c>
      <c r="E335" s="129">
        <f t="shared" si="27"/>
        <v>0</v>
      </c>
      <c r="F335" s="129">
        <f t="shared" si="27"/>
        <v>0</v>
      </c>
      <c r="G335" s="129">
        <f t="shared" si="27"/>
        <v>0</v>
      </c>
      <c r="H335" s="129">
        <f t="shared" si="27"/>
        <v>1.7544828224634432</v>
      </c>
    </row>
    <row r="336" spans="2:8">
      <c r="B336" s="128" t="str">
        <f>$B$50</f>
        <v>Technology</v>
      </c>
      <c r="C336" s="129">
        <f t="shared" si="27"/>
        <v>1.2338531597566869</v>
      </c>
      <c r="D336" s="129">
        <f t="shared" si="27"/>
        <v>0</v>
      </c>
      <c r="E336" s="129">
        <f t="shared" si="27"/>
        <v>0.61232266967670468</v>
      </c>
      <c r="F336" s="129">
        <f t="shared" si="27"/>
        <v>0</v>
      </c>
      <c r="G336" s="129">
        <f t="shared" si="27"/>
        <v>0</v>
      </c>
      <c r="H336" s="129">
        <f t="shared" si="27"/>
        <v>0.7891597965613858</v>
      </c>
    </row>
    <row r="337" spans="2:10">
      <c r="B337" s="128" t="str">
        <f>$B$51</f>
        <v>Nursing</v>
      </c>
      <c r="C337" s="129">
        <f t="shared" si="27"/>
        <v>2.6746954390179236</v>
      </c>
      <c r="D337" s="129">
        <f t="shared" si="27"/>
        <v>2.0859666289319687</v>
      </c>
      <c r="E337" s="129">
        <f t="shared" si="27"/>
        <v>2.2703629356518502</v>
      </c>
      <c r="F337" s="129">
        <f t="shared" si="27"/>
        <v>0</v>
      </c>
      <c r="G337" s="129">
        <f t="shared" si="27"/>
        <v>0</v>
      </c>
      <c r="H337" s="129">
        <f t="shared" si="27"/>
        <v>2.2290044116380652</v>
      </c>
    </row>
    <row r="338" spans="2:10">
      <c r="B338" s="131" t="str">
        <f>$B$52</f>
        <v>Totals</v>
      </c>
      <c r="C338" s="129">
        <f t="shared" si="27"/>
        <v>1.1123493907959454</v>
      </c>
      <c r="D338" s="129">
        <f t="shared" si="27"/>
        <v>1.552091600381688</v>
      </c>
      <c r="E338" s="129">
        <f t="shared" si="27"/>
        <v>1.6714832040500107</v>
      </c>
      <c r="F338" s="129">
        <f t="shared" si="27"/>
        <v>12.914458913567113</v>
      </c>
      <c r="G338" s="129">
        <f t="shared" si="27"/>
        <v>0</v>
      </c>
      <c r="H338" s="129">
        <f t="shared" si="27"/>
        <v>1.3863878721244922</v>
      </c>
      <c r="I338" s="351"/>
    </row>
    <row r="340" spans="2:10">
      <c r="B340" s="120" t="s">
        <v>236</v>
      </c>
      <c r="C340" s="121"/>
      <c r="D340" s="121"/>
      <c r="E340" s="121"/>
      <c r="F340" s="121"/>
      <c r="G340" s="121"/>
      <c r="H340" s="122"/>
      <c r="J340" s="360"/>
    </row>
    <row r="341" spans="2:10" ht="55.5" customHeight="1" thickBot="1">
      <c r="B341" s="382" t="s">
        <v>237</v>
      </c>
      <c r="C341" s="382"/>
      <c r="D341" s="382"/>
      <c r="E341" s="382"/>
      <c r="F341" s="382"/>
      <c r="G341" s="382"/>
      <c r="H341" s="382"/>
    </row>
    <row r="342" spans="2:10" ht="14.4" thickBot="1">
      <c r="B342" s="124" t="s">
        <v>31</v>
      </c>
      <c r="C342" s="125" t="s">
        <v>25</v>
      </c>
      <c r="D342" s="125" t="s">
        <v>26</v>
      </c>
      <c r="E342" s="125" t="s">
        <v>27</v>
      </c>
      <c r="F342" s="125" t="s">
        <v>28</v>
      </c>
      <c r="G342" s="125" t="s">
        <v>29</v>
      </c>
      <c r="H342" s="126" t="s">
        <v>1</v>
      </c>
    </row>
    <row r="343" spans="2:10">
      <c r="B343" s="128" t="str">
        <f>$B$32</f>
        <v>Liberal Arts</v>
      </c>
      <c r="C343" s="136">
        <f t="shared" ref="C343:D358" si="28">C293*30</f>
        <v>9783.7840793228261</v>
      </c>
      <c r="D343" s="136">
        <f t="shared" si="28"/>
        <v>10838.650860152025</v>
      </c>
      <c r="E343" s="136">
        <f>E293*24</f>
        <v>19265.384166027899</v>
      </c>
      <c r="F343" s="136">
        <f>F293*18</f>
        <v>56400.166373392189</v>
      </c>
      <c r="G343" s="136">
        <f>G293*24</f>
        <v>0</v>
      </c>
      <c r="H343" s="136">
        <f>IF((C32/30+D32/30+E32/24+F32/18+G32/24)=0,0,H268/(C32/30+D32/30+E32/24+F32/18+G32/24))</f>
        <v>11032.893296512262</v>
      </c>
    </row>
    <row r="344" spans="2:10">
      <c r="B344" s="128" t="str">
        <f>$B$33</f>
        <v>Science</v>
      </c>
      <c r="C344" s="139">
        <f t="shared" si="28"/>
        <v>10242.571232034543</v>
      </c>
      <c r="D344" s="139">
        <f t="shared" si="28"/>
        <v>13515.506603889853</v>
      </c>
      <c r="E344" s="139">
        <f>E294*24</f>
        <v>36343.428827053576</v>
      </c>
      <c r="F344" s="139">
        <f>F294*18</f>
        <v>0</v>
      </c>
      <c r="G344" s="139">
        <f>G294*24</f>
        <v>0</v>
      </c>
      <c r="H344" s="139">
        <f t="shared" ref="H344:H363" si="29">IF((C33/30+D33/30+E33/24+F33/18+G33/24)=0,0,H269/(C33/30+D33/30+E33/24+F33/18+G33/24))</f>
        <v>11817.516051919223</v>
      </c>
    </row>
    <row r="345" spans="2:10">
      <c r="B345" s="128" t="str">
        <f>$B$34</f>
        <v>Fine Arts</v>
      </c>
      <c r="C345" s="139">
        <f t="shared" si="28"/>
        <v>15463.467858606475</v>
      </c>
      <c r="D345" s="139">
        <f t="shared" si="28"/>
        <v>32420.317845839621</v>
      </c>
      <c r="E345" s="139">
        <f t="shared" ref="E345:E363" si="30">E295*24</f>
        <v>0</v>
      </c>
      <c r="F345" s="139">
        <f t="shared" ref="F345:F363" si="31">F295*18</f>
        <v>0</v>
      </c>
      <c r="G345" s="139">
        <f t="shared" ref="G345:G363" si="32">G295*24</f>
        <v>0</v>
      </c>
      <c r="H345" s="139">
        <f t="shared" si="29"/>
        <v>20480.184932046988</v>
      </c>
    </row>
    <row r="346" spans="2:10">
      <c r="B346" s="128" t="str">
        <f>$B$35</f>
        <v>Teacher Education</v>
      </c>
      <c r="C346" s="139">
        <f t="shared" si="28"/>
        <v>13321.259407643032</v>
      </c>
      <c r="D346" s="139">
        <f t="shared" si="28"/>
        <v>13320.292614111677</v>
      </c>
      <c r="E346" s="139">
        <f t="shared" si="30"/>
        <v>9801.9306211041803</v>
      </c>
      <c r="F346" s="139">
        <f t="shared" si="31"/>
        <v>0</v>
      </c>
      <c r="G346" s="139">
        <f t="shared" si="32"/>
        <v>0</v>
      </c>
      <c r="H346" s="139">
        <f t="shared" si="29"/>
        <v>11184.321683772239</v>
      </c>
    </row>
    <row r="347" spans="2:10">
      <c r="B347" s="128" t="str">
        <f>$B$36</f>
        <v>Agriculture</v>
      </c>
      <c r="C347" s="139">
        <f t="shared" si="28"/>
        <v>0</v>
      </c>
      <c r="D347" s="139">
        <f t="shared" si="28"/>
        <v>0</v>
      </c>
      <c r="E347" s="139">
        <f t="shared" si="30"/>
        <v>0</v>
      </c>
      <c r="F347" s="139">
        <f t="shared" si="31"/>
        <v>0</v>
      </c>
      <c r="G347" s="139">
        <f t="shared" si="32"/>
        <v>0</v>
      </c>
      <c r="H347" s="139">
        <f t="shared" si="29"/>
        <v>0</v>
      </c>
    </row>
    <row r="348" spans="2:10">
      <c r="B348" s="128" t="str">
        <f>$B$37</f>
        <v>Engineering</v>
      </c>
      <c r="C348" s="139">
        <f t="shared" si="28"/>
        <v>13736.787389450106</v>
      </c>
      <c r="D348" s="139">
        <f t="shared" si="28"/>
        <v>39455.910691615827</v>
      </c>
      <c r="E348" s="139">
        <f t="shared" si="30"/>
        <v>23006.58886916162</v>
      </c>
      <c r="F348" s="139">
        <f t="shared" si="31"/>
        <v>0</v>
      </c>
      <c r="G348" s="139">
        <f t="shared" si="32"/>
        <v>0</v>
      </c>
      <c r="H348" s="139">
        <f t="shared" si="29"/>
        <v>27438.919244012588</v>
      </c>
    </row>
    <row r="349" spans="2:10">
      <c r="B349" s="128" t="str">
        <f>$B$38</f>
        <v>Home Economics</v>
      </c>
      <c r="C349" s="139">
        <f t="shared" si="28"/>
        <v>8832.7761288402107</v>
      </c>
      <c r="D349" s="139">
        <f t="shared" si="28"/>
        <v>10658.781807163046</v>
      </c>
      <c r="E349" s="139">
        <f t="shared" si="30"/>
        <v>0</v>
      </c>
      <c r="F349" s="139">
        <f t="shared" si="31"/>
        <v>0</v>
      </c>
      <c r="G349" s="139">
        <f t="shared" si="32"/>
        <v>0</v>
      </c>
      <c r="H349" s="139">
        <f t="shared" si="29"/>
        <v>10626.63381986863</v>
      </c>
    </row>
    <row r="350" spans="2:10">
      <c r="B350" s="128" t="str">
        <f>$B$39</f>
        <v>Law</v>
      </c>
      <c r="C350" s="139">
        <f t="shared" si="28"/>
        <v>0</v>
      </c>
      <c r="D350" s="139">
        <f t="shared" si="28"/>
        <v>0</v>
      </c>
      <c r="E350" s="139">
        <f t="shared" si="30"/>
        <v>0</v>
      </c>
      <c r="F350" s="139">
        <f t="shared" si="31"/>
        <v>0</v>
      </c>
      <c r="G350" s="139">
        <f t="shared" si="32"/>
        <v>0</v>
      </c>
      <c r="H350" s="139">
        <f t="shared" si="29"/>
        <v>0</v>
      </c>
    </row>
    <row r="351" spans="2:10">
      <c r="B351" s="128" t="str">
        <f>$B$40</f>
        <v>Social Service</v>
      </c>
      <c r="C351" s="139">
        <f t="shared" si="28"/>
        <v>39051.962849572665</v>
      </c>
      <c r="D351" s="139">
        <f t="shared" si="28"/>
        <v>40394.75154069002</v>
      </c>
      <c r="E351" s="139">
        <f t="shared" si="30"/>
        <v>0</v>
      </c>
      <c r="F351" s="139">
        <f t="shared" si="31"/>
        <v>0</v>
      </c>
      <c r="G351" s="139">
        <f t="shared" si="32"/>
        <v>0</v>
      </c>
      <c r="H351" s="139">
        <f t="shared" si="29"/>
        <v>40163.236249118068</v>
      </c>
    </row>
    <row r="352" spans="2:10">
      <c r="B352" s="128" t="str">
        <f>$B$41</f>
        <v>Library Science</v>
      </c>
      <c r="C352" s="139">
        <f t="shared" si="28"/>
        <v>0</v>
      </c>
      <c r="D352" s="139">
        <f t="shared" si="28"/>
        <v>0</v>
      </c>
      <c r="E352" s="139">
        <f t="shared" si="30"/>
        <v>0</v>
      </c>
      <c r="F352" s="139">
        <f t="shared" si="31"/>
        <v>0</v>
      </c>
      <c r="G352" s="139">
        <f t="shared" si="32"/>
        <v>0</v>
      </c>
      <c r="H352" s="139">
        <f t="shared" si="29"/>
        <v>0</v>
      </c>
    </row>
    <row r="353" spans="2:9">
      <c r="B353" s="128" t="str">
        <f>$B$42</f>
        <v>Veterinary Science</v>
      </c>
      <c r="C353" s="139">
        <f t="shared" si="28"/>
        <v>0</v>
      </c>
      <c r="D353" s="139">
        <f t="shared" si="28"/>
        <v>0</v>
      </c>
      <c r="E353" s="139">
        <f t="shared" si="30"/>
        <v>0</v>
      </c>
      <c r="F353" s="139">
        <f t="shared" si="31"/>
        <v>0</v>
      </c>
      <c r="G353" s="139">
        <f t="shared" si="32"/>
        <v>0</v>
      </c>
      <c r="H353" s="139">
        <f t="shared" si="29"/>
        <v>0</v>
      </c>
    </row>
    <row r="354" spans="2:9">
      <c r="B354" s="128" t="str">
        <f>$B$43</f>
        <v>Vocational Training</v>
      </c>
      <c r="C354" s="139">
        <f t="shared" si="28"/>
        <v>0</v>
      </c>
      <c r="D354" s="139">
        <f t="shared" si="28"/>
        <v>0</v>
      </c>
      <c r="E354" s="139">
        <f t="shared" si="30"/>
        <v>0</v>
      </c>
      <c r="F354" s="139">
        <f t="shared" si="31"/>
        <v>0</v>
      </c>
      <c r="G354" s="139">
        <f t="shared" si="32"/>
        <v>0</v>
      </c>
      <c r="H354" s="139">
        <f t="shared" si="29"/>
        <v>0</v>
      </c>
    </row>
    <row r="355" spans="2:9">
      <c r="B355" s="128" t="str">
        <f>$B$44</f>
        <v>Physical Training</v>
      </c>
      <c r="C355" s="139">
        <f t="shared" si="28"/>
        <v>0</v>
      </c>
      <c r="D355" s="139">
        <f t="shared" si="28"/>
        <v>0</v>
      </c>
      <c r="E355" s="139">
        <f t="shared" si="30"/>
        <v>0</v>
      </c>
      <c r="F355" s="139">
        <f t="shared" si="31"/>
        <v>0</v>
      </c>
      <c r="G355" s="139">
        <f t="shared" si="32"/>
        <v>0</v>
      </c>
      <c r="H355" s="139">
        <f t="shared" si="29"/>
        <v>0</v>
      </c>
    </row>
    <row r="356" spans="2:9">
      <c r="B356" s="128" t="str">
        <f>$B$45</f>
        <v>Health Services</v>
      </c>
      <c r="C356" s="139">
        <f t="shared" si="28"/>
        <v>5612.1985805346185</v>
      </c>
      <c r="D356" s="139">
        <f t="shared" si="28"/>
        <v>16249.919292369952</v>
      </c>
      <c r="E356" s="139">
        <f t="shared" si="30"/>
        <v>42006.749018122551</v>
      </c>
      <c r="F356" s="139">
        <f t="shared" si="31"/>
        <v>0</v>
      </c>
      <c r="G356" s="139">
        <f t="shared" si="32"/>
        <v>0</v>
      </c>
      <c r="H356" s="139">
        <f t="shared" si="29"/>
        <v>13595.632846113558</v>
      </c>
    </row>
    <row r="357" spans="2:9">
      <c r="B357" s="128" t="str">
        <f>$B$46</f>
        <v>Pharmacy</v>
      </c>
      <c r="C357" s="139">
        <f t="shared" si="28"/>
        <v>0</v>
      </c>
      <c r="D357" s="139">
        <f t="shared" si="28"/>
        <v>0</v>
      </c>
      <c r="E357" s="139">
        <f t="shared" si="30"/>
        <v>0</v>
      </c>
      <c r="F357" s="139">
        <f t="shared" si="31"/>
        <v>0</v>
      </c>
      <c r="G357" s="139">
        <f t="shared" si="32"/>
        <v>0</v>
      </c>
      <c r="H357" s="139">
        <f t="shared" si="29"/>
        <v>0</v>
      </c>
    </row>
    <row r="358" spans="2:9">
      <c r="B358" s="128" t="str">
        <f>$B$47</f>
        <v>Business Administration</v>
      </c>
      <c r="C358" s="139">
        <f t="shared" si="28"/>
        <v>14788.805202052203</v>
      </c>
      <c r="D358" s="139">
        <f t="shared" si="28"/>
        <v>16257.043069937259</v>
      </c>
      <c r="E358" s="139">
        <f t="shared" si="30"/>
        <v>9106.2122383086607</v>
      </c>
      <c r="F358" s="139">
        <f t="shared" si="31"/>
        <v>85969.198834944618</v>
      </c>
      <c r="G358" s="139">
        <f t="shared" si="32"/>
        <v>0</v>
      </c>
      <c r="H358" s="139">
        <f t="shared" si="29"/>
        <v>14485.506025126926</v>
      </c>
    </row>
    <row r="359" spans="2:9">
      <c r="B359" s="128" t="str">
        <f>$B$48</f>
        <v>Optometry</v>
      </c>
      <c r="C359" s="139">
        <f t="shared" ref="C359:D363" si="33">C309*30</f>
        <v>0</v>
      </c>
      <c r="D359" s="139">
        <f t="shared" si="33"/>
        <v>0</v>
      </c>
      <c r="E359" s="139">
        <f t="shared" si="30"/>
        <v>0</v>
      </c>
      <c r="F359" s="139">
        <f t="shared" si="31"/>
        <v>0</v>
      </c>
      <c r="G359" s="139">
        <f t="shared" si="32"/>
        <v>0</v>
      </c>
      <c r="H359" s="139">
        <f t="shared" si="29"/>
        <v>0</v>
      </c>
    </row>
    <row r="360" spans="2:9">
      <c r="B360" s="128" t="str">
        <f>$B$49</f>
        <v>Teacher Ed-Practice Teaching</v>
      </c>
      <c r="C360" s="139">
        <f t="shared" si="33"/>
        <v>0</v>
      </c>
      <c r="D360" s="139">
        <f t="shared" si="33"/>
        <v>17165.481105863211</v>
      </c>
      <c r="E360" s="139">
        <f t="shared" si="30"/>
        <v>0</v>
      </c>
      <c r="F360" s="139">
        <f t="shared" si="31"/>
        <v>0</v>
      </c>
      <c r="G360" s="139">
        <f t="shared" si="32"/>
        <v>0</v>
      </c>
      <c r="H360" s="139">
        <f t="shared" si="29"/>
        <v>17165.481105863211</v>
      </c>
    </row>
    <row r="361" spans="2:9">
      <c r="B361" s="128" t="str">
        <f>$B$50</f>
        <v>Technology</v>
      </c>
      <c r="C361" s="139">
        <f t="shared" si="33"/>
        <v>12071.752900649635</v>
      </c>
      <c r="D361" s="139">
        <f t="shared" si="33"/>
        <v>0</v>
      </c>
      <c r="E361" s="139">
        <f t="shared" si="30"/>
        <v>4792.6662295931137</v>
      </c>
      <c r="F361" s="139">
        <f t="shared" si="31"/>
        <v>0</v>
      </c>
      <c r="G361" s="139">
        <f t="shared" si="32"/>
        <v>0</v>
      </c>
      <c r="H361" s="139">
        <f t="shared" si="29"/>
        <v>6549.4644323680695</v>
      </c>
    </row>
    <row r="362" spans="2:9">
      <c r="B362" s="128" t="str">
        <f>$B$51</f>
        <v>Nursing</v>
      </c>
      <c r="C362" s="139">
        <f t="shared" si="33"/>
        <v>26168.642653300933</v>
      </c>
      <c r="D362" s="139">
        <f t="shared" si="33"/>
        <v>20408.6470941433</v>
      </c>
      <c r="E362" s="139">
        <f t="shared" si="30"/>
        <v>17770.192595292163</v>
      </c>
      <c r="F362" s="139">
        <f t="shared" si="31"/>
        <v>0</v>
      </c>
      <c r="G362" s="139">
        <f t="shared" si="32"/>
        <v>0</v>
      </c>
      <c r="H362" s="139">
        <f t="shared" si="29"/>
        <v>20946.849876921031</v>
      </c>
    </row>
    <row r="363" spans="2:9">
      <c r="B363" s="131" t="str">
        <f>$B$52</f>
        <v>Totals</v>
      </c>
      <c r="C363" s="136">
        <f t="shared" si="33"/>
        <v>10882.986260313815</v>
      </c>
      <c r="D363" s="136">
        <f t="shared" si="33"/>
        <v>15185.329089465044</v>
      </c>
      <c r="E363" s="136">
        <f t="shared" si="30"/>
        <v>13082.744608512001</v>
      </c>
      <c r="F363" s="136">
        <f t="shared" si="31"/>
        <v>75811.366506976003</v>
      </c>
      <c r="G363" s="136">
        <f t="shared" si="32"/>
        <v>0</v>
      </c>
      <c r="H363" s="136">
        <f t="shared" si="29"/>
        <v>13108.442274432064</v>
      </c>
      <c r="I363" s="351"/>
    </row>
  </sheetData>
  <mergeCells count="45">
    <mergeCell ref="B316:H316"/>
    <mergeCell ref="B341:H341"/>
    <mergeCell ref="B215:G215"/>
    <mergeCell ref="B216:H216"/>
    <mergeCell ref="B241:G241"/>
    <mergeCell ref="B264:H264"/>
    <mergeCell ref="B266:H266"/>
    <mergeCell ref="B291:H291"/>
    <mergeCell ref="I140:I141"/>
    <mergeCell ref="B165:G165"/>
    <mergeCell ref="B166:G166"/>
    <mergeCell ref="B190:G190"/>
    <mergeCell ref="B191:H191"/>
    <mergeCell ref="B89:G89"/>
    <mergeCell ref="B113:H113"/>
    <mergeCell ref="B114:G114"/>
    <mergeCell ref="B139:G139"/>
    <mergeCell ref="B140:F141"/>
    <mergeCell ref="B58:G58"/>
    <mergeCell ref="D83:F83"/>
    <mergeCell ref="B84:C84"/>
    <mergeCell ref="D84:F84"/>
    <mergeCell ref="B87:G87"/>
    <mergeCell ref="D27:F27"/>
    <mergeCell ref="B28:C28"/>
    <mergeCell ref="D28:F28"/>
    <mergeCell ref="D54:F54"/>
    <mergeCell ref="B55:C55"/>
    <mergeCell ref="D55:F55"/>
    <mergeCell ref="B16:E16"/>
    <mergeCell ref="B17:E17"/>
    <mergeCell ref="B18:E18"/>
    <mergeCell ref="D20:F20"/>
    <mergeCell ref="B21:C21"/>
    <mergeCell ref="D21:F21"/>
    <mergeCell ref="B11:H11"/>
    <mergeCell ref="B12:E12"/>
    <mergeCell ref="B13:E13"/>
    <mergeCell ref="B14:E14"/>
    <mergeCell ref="B15:E15"/>
    <mergeCell ref="B1:H1"/>
    <mergeCell ref="B2:H2"/>
    <mergeCell ref="B8:H8"/>
    <mergeCell ref="B9:G9"/>
    <mergeCell ref="B10:G10"/>
  </mergeCells>
  <conditionalFormatting sqref="C61:G80">
    <cfRule type="expression" dxfId="171" priority="6" stopIfTrue="1">
      <formula>C32=0</formula>
    </cfRule>
  </conditionalFormatting>
  <conditionalFormatting sqref="C91:G110">
    <cfRule type="expression" dxfId="170" priority="5" stopIfTrue="1">
      <formula>C32=0</formula>
    </cfRule>
  </conditionalFormatting>
  <conditionalFormatting sqref="C143:H162">
    <cfRule type="expression" dxfId="169" priority="3" stopIfTrue="1">
      <formula>C32=0</formula>
    </cfRule>
  </conditionalFormatting>
  <conditionalFormatting sqref="H143:H162">
    <cfRule type="expression" dxfId="168" priority="4" stopIfTrue="1">
      <formula>OR(AND(#REF!&gt;0,H143&gt;0,H61=0),AND(#REF!&gt;0,H143&gt;0,H32=0))</formula>
    </cfRule>
  </conditionalFormatting>
  <conditionalFormatting sqref="H143:H162">
    <cfRule type="expression" dxfId="167" priority="2" stopIfTrue="1">
      <formula>OR(AND(#REF!&gt;0,H143&gt;0,H61=0),AND(#REF!&gt;0,H143&gt;0,H32=0))</formula>
    </cfRule>
  </conditionalFormatting>
  <conditionalFormatting sqref="H143:H162">
    <cfRule type="expression" dxfId="166" priority="1" stopIfTrue="1">
      <formula>OR(AND(#REF!&gt;0,H143&gt;0,H61=0),AND(#REF!&gt;0,H143&gt;0,H32=0))</formula>
    </cfRule>
  </conditionalFormatting>
  <pageMargins left="0.25" right="0.25" top="0.5" bottom="0.5" header="0.17" footer="0.17"/>
  <pageSetup scale="69"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FFC000"/>
    <pageSetUpPr fitToPage="1"/>
  </sheetPr>
  <dimension ref="B1:W363"/>
  <sheetViews>
    <sheetView showGridLines="0" showZeros="0" zoomScale="70" zoomScaleNormal="70" workbookViewId="0"/>
  </sheetViews>
  <sheetFormatPr defaultColWidth="9.109375" defaultRowHeight="13.8"/>
  <cols>
    <col min="1" max="1" width="1.88671875" style="107" customWidth="1"/>
    <col min="2" max="2" width="30.5546875" style="107" customWidth="1"/>
    <col min="3"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5.88671875" style="107" bestFit="1" customWidth="1"/>
    <col min="11" max="16384" width="9.109375" style="107"/>
  </cols>
  <sheetData>
    <row r="1" spans="2:8">
      <c r="B1" s="392" t="str">
        <f>'Relative Weights'!A1</f>
        <v>THECB Texas Public University Expenditure Study Fiscal Year 2022</v>
      </c>
      <c r="C1" s="392"/>
      <c r="D1" s="392"/>
      <c r="E1" s="392"/>
      <c r="F1" s="392"/>
      <c r="G1" s="392"/>
      <c r="H1" s="392"/>
    </row>
    <row r="2" spans="2:8">
      <c r="B2" s="393" t="str">
        <f>'Relative Weights'!A2</f>
        <v>Institution Survey for the Year Ended August 31, 2022</v>
      </c>
      <c r="C2" s="393"/>
      <c r="D2" s="393"/>
      <c r="E2" s="393"/>
      <c r="F2" s="393"/>
      <c r="G2" s="393"/>
      <c r="H2" s="393"/>
    </row>
    <row r="3" spans="2:8">
      <c r="B3" s="119" t="s">
        <v>122</v>
      </c>
      <c r="C3" s="119"/>
      <c r="D3" s="119"/>
      <c r="E3" s="119"/>
      <c r="F3" s="119"/>
      <c r="G3" s="119"/>
      <c r="H3" s="119"/>
    </row>
    <row r="4" spans="2:8">
      <c r="B4" s="294" t="s">
        <v>146</v>
      </c>
      <c r="C4" s="119"/>
      <c r="D4" s="119"/>
      <c r="E4" s="119"/>
      <c r="F4" s="119"/>
      <c r="G4" s="119"/>
      <c r="H4" s="119"/>
    </row>
    <row r="5" spans="2:8">
      <c r="B5" s="119"/>
      <c r="C5" s="119"/>
      <c r="D5" s="119"/>
      <c r="E5" s="119"/>
      <c r="F5" s="119"/>
      <c r="G5" s="119"/>
      <c r="H5" s="246"/>
    </row>
    <row r="6" spans="2:8">
      <c r="B6" s="295" t="s">
        <v>10</v>
      </c>
      <c r="C6" s="295"/>
      <c r="D6" s="295"/>
      <c r="E6" s="295"/>
      <c r="F6" s="295"/>
      <c r="G6" s="295"/>
      <c r="H6" s="296"/>
    </row>
    <row r="7" spans="2:8">
      <c r="B7" s="119"/>
      <c r="C7" s="119"/>
      <c r="D7" s="119"/>
      <c r="E7" s="119"/>
      <c r="F7" s="119"/>
      <c r="G7" s="119"/>
      <c r="H7" s="297"/>
    </row>
    <row r="8" spans="2:8" ht="129" customHeight="1">
      <c r="B8" s="381" t="s">
        <v>227</v>
      </c>
      <c r="C8" s="381"/>
      <c r="D8" s="381"/>
      <c r="E8" s="381"/>
      <c r="F8" s="381"/>
      <c r="G8" s="381"/>
      <c r="H8" s="381"/>
    </row>
    <row r="9" spans="2:8" ht="99.75" customHeight="1">
      <c r="B9" s="382" t="s">
        <v>41</v>
      </c>
      <c r="C9" s="382"/>
      <c r="D9" s="382"/>
      <c r="E9" s="382"/>
      <c r="F9" s="382"/>
      <c r="G9" s="382"/>
      <c r="H9" s="298"/>
    </row>
    <row r="10" spans="2:8">
      <c r="B10" s="392" t="s">
        <v>20</v>
      </c>
      <c r="C10" s="392"/>
      <c r="D10" s="392"/>
      <c r="E10" s="392"/>
      <c r="F10" s="392"/>
      <c r="G10" s="392"/>
      <c r="H10" s="298"/>
    </row>
    <row r="11" spans="2:8" ht="21" customHeight="1" thickBot="1">
      <c r="B11" s="382" t="s">
        <v>888</v>
      </c>
      <c r="C11" s="382"/>
      <c r="D11" s="382"/>
      <c r="E11" s="382"/>
      <c r="F11" s="382"/>
      <c r="G11" s="382"/>
      <c r="H11" s="382"/>
    </row>
    <row r="12" spans="2:8" ht="14.4" thickBot="1">
      <c r="B12" s="397" t="s">
        <v>16</v>
      </c>
      <c r="C12" s="398"/>
      <c r="D12" s="398"/>
      <c r="E12" s="398"/>
      <c r="F12" s="299"/>
      <c r="G12" s="300"/>
      <c r="H12" s="301" t="s">
        <v>17</v>
      </c>
    </row>
    <row r="13" spans="2:8">
      <c r="B13" s="399" t="s">
        <v>12</v>
      </c>
      <c r="C13" s="399"/>
      <c r="D13" s="399"/>
      <c r="E13" s="399"/>
      <c r="F13" s="354"/>
      <c r="G13" s="303"/>
      <c r="H13" s="355">
        <f>Data!$G19</f>
        <v>44550291</v>
      </c>
    </row>
    <row r="14" spans="2:8">
      <c r="B14" s="385" t="s">
        <v>13</v>
      </c>
      <c r="C14" s="385"/>
      <c r="D14" s="385"/>
      <c r="E14" s="385"/>
      <c r="F14" s="356"/>
      <c r="G14" s="303"/>
      <c r="H14" s="357">
        <f>Data!$H19</f>
        <v>8513602</v>
      </c>
    </row>
    <row r="15" spans="2:8">
      <c r="B15" s="385" t="s">
        <v>14</v>
      </c>
      <c r="C15" s="385"/>
      <c r="D15" s="385"/>
      <c r="E15" s="385"/>
      <c r="F15" s="356"/>
      <c r="G15" s="303"/>
      <c r="H15" s="357">
        <f>Data!$I19</f>
        <v>21193659</v>
      </c>
    </row>
    <row r="16" spans="2:8">
      <c r="B16" s="385" t="s">
        <v>18</v>
      </c>
      <c r="C16" s="385"/>
      <c r="D16" s="385"/>
      <c r="E16" s="385"/>
      <c r="F16" s="356"/>
      <c r="G16" s="303"/>
      <c r="H16" s="357">
        <f>Data!$J19</f>
        <v>12462863</v>
      </c>
    </row>
    <row r="17" spans="2:23">
      <c r="B17" s="385" t="s">
        <v>15</v>
      </c>
      <c r="C17" s="385"/>
      <c r="D17" s="385"/>
      <c r="E17" s="385"/>
      <c r="F17" s="356"/>
      <c r="G17" s="303"/>
      <c r="H17" s="357">
        <f>Data!$K19</f>
        <v>12544230</v>
      </c>
    </row>
    <row r="18" spans="2:23">
      <c r="B18" s="385" t="s">
        <v>1</v>
      </c>
      <c r="C18" s="385"/>
      <c r="D18" s="385"/>
      <c r="E18" s="385"/>
      <c r="F18" s="358"/>
      <c r="G18" s="303"/>
      <c r="H18" s="359">
        <f>SUM(H13:H17)</f>
        <v>99264645</v>
      </c>
    </row>
    <row r="19" spans="2:23" ht="13.5" customHeight="1">
      <c r="B19" s="308"/>
      <c r="D19" s="308"/>
      <c r="E19" s="308"/>
      <c r="F19" s="308"/>
      <c r="G19" s="308"/>
      <c r="H19" s="298"/>
    </row>
    <row r="20" spans="2:23" ht="13.5" customHeight="1">
      <c r="B20" s="308"/>
      <c r="D20" s="390" t="s">
        <v>22</v>
      </c>
      <c r="E20" s="390"/>
      <c r="F20" s="390"/>
      <c r="G20" s="309" t="s">
        <v>23</v>
      </c>
      <c r="H20" s="309" t="s">
        <v>24</v>
      </c>
    </row>
    <row r="21" spans="2:23">
      <c r="B21" s="388" t="s">
        <v>21</v>
      </c>
      <c r="C21" s="389"/>
      <c r="D21" s="384" t="str">
        <f>Data!L19</f>
        <v>Monica Poehl</v>
      </c>
      <c r="E21" s="384"/>
      <c r="F21" s="384"/>
      <c r="G21" s="310" t="str">
        <f>Data!M19</f>
        <v>979-458-6090</v>
      </c>
      <c r="H21" s="311" t="str">
        <f>Data!N19</f>
        <v>mpoehl@tamus.edu</v>
      </c>
    </row>
    <row r="22" spans="2:23" ht="13.5" customHeight="1">
      <c r="B22" s="308"/>
      <c r="C22" s="308"/>
      <c r="D22" s="308"/>
      <c r="E22" s="308"/>
      <c r="F22" s="308"/>
      <c r="G22" s="308"/>
      <c r="H22" s="298"/>
    </row>
    <row r="23" spans="2:23" ht="13.5" customHeight="1" thickBot="1">
      <c r="B23" s="117" t="s">
        <v>937</v>
      </c>
      <c r="C23" s="308"/>
      <c r="D23" s="308"/>
      <c r="E23" s="308"/>
      <c r="F23" s="308"/>
      <c r="G23" s="308"/>
      <c r="H23" s="298"/>
    </row>
    <row r="24" spans="2:23" s="315" customFormat="1">
      <c r="B24" s="312"/>
      <c r="C24" s="123" t="s">
        <v>25</v>
      </c>
      <c r="D24" s="313" t="s">
        <v>26</v>
      </c>
      <c r="E24" s="313" t="s">
        <v>27</v>
      </c>
      <c r="F24" s="313" t="s">
        <v>28</v>
      </c>
      <c r="G24" s="313" t="s">
        <v>29</v>
      </c>
      <c r="H24" s="314" t="s">
        <v>30</v>
      </c>
      <c r="J24" s="107"/>
    </row>
    <row r="25" spans="2:23" s="315" customFormat="1" ht="14.4" thickBot="1">
      <c r="B25" s="316" t="s">
        <v>680</v>
      </c>
      <c r="C25" s="317">
        <f>Data!O19</f>
        <v>2624</v>
      </c>
      <c r="D25" s="318">
        <f>Data!P19</f>
        <v>4553</v>
      </c>
      <c r="E25" s="318">
        <f>Data!Q19</f>
        <v>2299</v>
      </c>
      <c r="F25" s="318">
        <f>Data!R19</f>
        <v>69</v>
      </c>
      <c r="G25" s="318">
        <f>Data!S19</f>
        <v>0</v>
      </c>
      <c r="H25" s="319">
        <f>SUM(C25:G25)</f>
        <v>9545</v>
      </c>
    </row>
    <row r="26" spans="2:23">
      <c r="C26" s="320"/>
      <c r="D26" s="320"/>
      <c r="E26" s="320"/>
      <c r="F26" s="320"/>
      <c r="G26" s="320"/>
      <c r="H26" s="320"/>
      <c r="I26" s="320"/>
    </row>
    <row r="27" spans="2:23" ht="13.5" customHeight="1">
      <c r="B27" s="308"/>
      <c r="D27" s="390" t="s">
        <v>22</v>
      </c>
      <c r="E27" s="390"/>
      <c r="F27" s="390"/>
      <c r="G27" s="309" t="s">
        <v>23</v>
      </c>
      <c r="H27" s="309" t="s">
        <v>24</v>
      </c>
    </row>
    <row r="28" spans="2:23">
      <c r="B28" s="388" t="s">
        <v>952</v>
      </c>
      <c r="C28" s="389"/>
      <c r="D28" s="384" t="str">
        <f>Data!T19</f>
        <v>Hampton, Jarvis</v>
      </c>
      <c r="E28" s="384"/>
      <c r="F28" s="384"/>
      <c r="G28" s="310" t="str">
        <f>Data!U19</f>
        <v>(806) 651-3451</v>
      </c>
      <c r="H28" s="311" t="str">
        <f>Data!V19</f>
        <v>jhampton@wtamu.edu</v>
      </c>
    </row>
    <row r="29" spans="2:23" ht="13.5" customHeight="1">
      <c r="B29" s="308"/>
      <c r="C29" s="308"/>
      <c r="D29" s="308"/>
      <c r="E29" s="308"/>
      <c r="F29" s="308"/>
      <c r="G29" s="308"/>
      <c r="H29" s="298"/>
    </row>
    <row r="30" spans="2:23" ht="14.4" thickBot="1">
      <c r="B30" s="117" t="s">
        <v>938</v>
      </c>
    </row>
    <row r="31" spans="2:23" ht="14.4" thickBot="1">
      <c r="B31" s="124" t="s">
        <v>31</v>
      </c>
      <c r="C31" s="125" t="s">
        <v>25</v>
      </c>
      <c r="D31" s="125" t="s">
        <v>26</v>
      </c>
      <c r="E31" s="125" t="s">
        <v>27</v>
      </c>
      <c r="F31" s="125" t="s">
        <v>28</v>
      </c>
      <c r="G31" s="125" t="s">
        <v>29</v>
      </c>
      <c r="H31" s="126" t="s">
        <v>30</v>
      </c>
    </row>
    <row r="32" spans="2:23">
      <c r="B32" s="128" t="s">
        <v>42</v>
      </c>
      <c r="C32" s="141">
        <f>Data!W19</f>
        <v>43531</v>
      </c>
      <c r="D32" s="141">
        <f>Data!AQ19</f>
        <v>18338</v>
      </c>
      <c r="E32" s="141">
        <f>Data!BK19</f>
        <v>7201</v>
      </c>
      <c r="F32" s="141">
        <f>Data!CE19</f>
        <v>84</v>
      </c>
      <c r="G32" s="141">
        <f>Data!CY19</f>
        <v>0</v>
      </c>
      <c r="H32" s="142">
        <f>SUM(C32:G32)</f>
        <v>69154</v>
      </c>
      <c r="W32" s="145"/>
    </row>
    <row r="33" spans="2:23">
      <c r="B33" s="130" t="s">
        <v>43</v>
      </c>
      <c r="C33" s="141">
        <f>Data!X19</f>
        <v>18945</v>
      </c>
      <c r="D33" s="141">
        <f>Data!AR19</f>
        <v>8305</v>
      </c>
      <c r="E33" s="141">
        <f>Data!BL19</f>
        <v>1180</v>
      </c>
      <c r="F33" s="141">
        <f>Data!CF19</f>
        <v>3</v>
      </c>
      <c r="G33" s="141">
        <f>Data!CZ19</f>
        <v>0</v>
      </c>
      <c r="H33" s="142">
        <f t="shared" ref="H33:H52" si="0">SUM(C33:G33)</f>
        <v>28433</v>
      </c>
      <c r="W33" s="145"/>
    </row>
    <row r="34" spans="2:23">
      <c r="B34" s="130" t="s">
        <v>44</v>
      </c>
      <c r="C34" s="141">
        <f>Data!Y19</f>
        <v>8383</v>
      </c>
      <c r="D34" s="141">
        <f>Data!AS19</f>
        <v>4176</v>
      </c>
      <c r="E34" s="141">
        <f>Data!BM19</f>
        <v>401</v>
      </c>
      <c r="F34" s="141">
        <f>Data!CG19</f>
        <v>0</v>
      </c>
      <c r="G34" s="141">
        <f>Data!DA19</f>
        <v>0</v>
      </c>
      <c r="H34" s="142">
        <f t="shared" si="0"/>
        <v>12960</v>
      </c>
      <c r="W34" s="145"/>
    </row>
    <row r="35" spans="2:23">
      <c r="B35" s="130" t="s">
        <v>45</v>
      </c>
      <c r="C35" s="141">
        <f>Data!Z19</f>
        <v>1779</v>
      </c>
      <c r="D35" s="141">
        <f>Data!AT19</f>
        <v>6546</v>
      </c>
      <c r="E35" s="141">
        <f>Data!BN19</f>
        <v>5967</v>
      </c>
      <c r="F35" s="141">
        <f>Data!CH19</f>
        <v>927</v>
      </c>
      <c r="G35" s="141">
        <f>Data!DB19</f>
        <v>0</v>
      </c>
      <c r="H35" s="142">
        <f t="shared" si="0"/>
        <v>15219</v>
      </c>
      <c r="W35" s="145"/>
    </row>
    <row r="36" spans="2:23">
      <c r="B36" s="130" t="s">
        <v>46</v>
      </c>
      <c r="C36" s="141">
        <f>Data!AA19</f>
        <v>7337</v>
      </c>
      <c r="D36" s="141">
        <f>Data!AU19</f>
        <v>7044</v>
      </c>
      <c r="E36" s="141">
        <f>Data!BO19</f>
        <v>797</v>
      </c>
      <c r="F36" s="141">
        <f>Data!CI19</f>
        <v>120</v>
      </c>
      <c r="G36" s="141">
        <f>Data!DC19</f>
        <v>0</v>
      </c>
      <c r="H36" s="142">
        <f t="shared" si="0"/>
        <v>15298</v>
      </c>
      <c r="W36" s="145"/>
    </row>
    <row r="37" spans="2:23">
      <c r="B37" s="130" t="s">
        <v>47</v>
      </c>
      <c r="C37" s="141">
        <f>Data!AB19</f>
        <v>2474</v>
      </c>
      <c r="D37" s="141">
        <f>Data!AV19</f>
        <v>2977</v>
      </c>
      <c r="E37" s="141">
        <f>Data!BP19</f>
        <v>2187</v>
      </c>
      <c r="F37" s="141">
        <f>Data!CJ19</f>
        <v>0</v>
      </c>
      <c r="G37" s="141">
        <f>Data!DD19</f>
        <v>0</v>
      </c>
      <c r="H37" s="142">
        <f t="shared" si="0"/>
        <v>7638</v>
      </c>
      <c r="W37" s="145"/>
    </row>
    <row r="38" spans="2:23">
      <c r="B38" s="130" t="s">
        <v>48</v>
      </c>
      <c r="C38" s="141">
        <f>Data!AC19</f>
        <v>0</v>
      </c>
      <c r="D38" s="141">
        <f>Data!AW19</f>
        <v>0</v>
      </c>
      <c r="E38" s="141">
        <f>Data!BQ19</f>
        <v>0</v>
      </c>
      <c r="F38" s="141">
        <f>Data!CK19</f>
        <v>0</v>
      </c>
      <c r="G38" s="141">
        <f>Data!DE19</f>
        <v>0</v>
      </c>
      <c r="H38" s="142">
        <f t="shared" si="0"/>
        <v>0</v>
      </c>
      <c r="W38" s="145"/>
    </row>
    <row r="39" spans="2:23">
      <c r="B39" s="130" t="s">
        <v>49</v>
      </c>
      <c r="C39" s="141">
        <f>Data!AD19</f>
        <v>0</v>
      </c>
      <c r="D39" s="141">
        <f>Data!AX19</f>
        <v>0</v>
      </c>
      <c r="E39" s="141">
        <f>Data!BR19</f>
        <v>0</v>
      </c>
      <c r="F39" s="141">
        <f>Data!CL19</f>
        <v>0</v>
      </c>
      <c r="G39" s="141">
        <f>Data!DF19</f>
        <v>0</v>
      </c>
      <c r="H39" s="142">
        <f t="shared" si="0"/>
        <v>0</v>
      </c>
      <c r="W39" s="145"/>
    </row>
    <row r="40" spans="2:23">
      <c r="B40" s="130" t="s">
        <v>50</v>
      </c>
      <c r="C40" s="141">
        <f>Data!AE19</f>
        <v>225</v>
      </c>
      <c r="D40" s="141">
        <f>Data!AY19</f>
        <v>1683</v>
      </c>
      <c r="E40" s="141">
        <f>Data!BS19</f>
        <v>486</v>
      </c>
      <c r="F40" s="141">
        <f>Data!CM19</f>
        <v>0</v>
      </c>
      <c r="G40" s="141">
        <f>Data!DG19</f>
        <v>0</v>
      </c>
      <c r="H40" s="142">
        <f t="shared" si="0"/>
        <v>2394</v>
      </c>
      <c r="W40" s="145"/>
    </row>
    <row r="41" spans="2:23">
      <c r="B41" s="130" t="s">
        <v>51</v>
      </c>
      <c r="C41" s="141">
        <f>Data!AF19</f>
        <v>0</v>
      </c>
      <c r="D41" s="141">
        <f>Data!AZ19</f>
        <v>0</v>
      </c>
      <c r="E41" s="141">
        <f>Data!BT19</f>
        <v>0</v>
      </c>
      <c r="F41" s="141">
        <f>Data!CN19</f>
        <v>0</v>
      </c>
      <c r="G41" s="141">
        <f>Data!DH19</f>
        <v>0</v>
      </c>
      <c r="H41" s="142">
        <f t="shared" si="0"/>
        <v>0</v>
      </c>
      <c r="W41" s="145"/>
    </row>
    <row r="42" spans="2:23">
      <c r="B42" s="130" t="s">
        <v>52</v>
      </c>
      <c r="C42" s="141">
        <f>Data!AG19</f>
        <v>0</v>
      </c>
      <c r="D42" s="141">
        <f>Data!BA19</f>
        <v>0</v>
      </c>
      <c r="E42" s="141">
        <f>Data!BU19</f>
        <v>0</v>
      </c>
      <c r="F42" s="141">
        <f>Data!CO19</f>
        <v>0</v>
      </c>
      <c r="G42" s="141">
        <f>Data!DI19</f>
        <v>0</v>
      </c>
      <c r="H42" s="142">
        <f t="shared" si="0"/>
        <v>0</v>
      </c>
      <c r="W42" s="145"/>
    </row>
    <row r="43" spans="2:23">
      <c r="B43" s="130" t="s">
        <v>53</v>
      </c>
      <c r="C43" s="141">
        <f>Data!AH19</f>
        <v>0</v>
      </c>
      <c r="D43" s="141">
        <f>Data!BB19</f>
        <v>165</v>
      </c>
      <c r="E43" s="141">
        <f>Data!BV19</f>
        <v>0</v>
      </c>
      <c r="F43" s="141">
        <f>Data!CP19</f>
        <v>0</v>
      </c>
      <c r="G43" s="141">
        <f>Data!DJ19</f>
        <v>0</v>
      </c>
      <c r="H43" s="142">
        <f t="shared" si="0"/>
        <v>165</v>
      </c>
      <c r="W43" s="145"/>
    </row>
    <row r="44" spans="2:23">
      <c r="B44" s="130" t="s">
        <v>54</v>
      </c>
      <c r="C44" s="141">
        <f>Data!AI19</f>
        <v>0</v>
      </c>
      <c r="D44" s="141">
        <f>Data!BC19</f>
        <v>0</v>
      </c>
      <c r="E44" s="141">
        <f>Data!BW19</f>
        <v>0</v>
      </c>
      <c r="F44" s="141">
        <f>Data!CQ19</f>
        <v>0</v>
      </c>
      <c r="G44" s="141">
        <f>Data!DK19</f>
        <v>0</v>
      </c>
      <c r="H44" s="142">
        <f t="shared" si="0"/>
        <v>0</v>
      </c>
      <c r="W44" s="145"/>
    </row>
    <row r="45" spans="2:23">
      <c r="B45" s="130" t="s">
        <v>55</v>
      </c>
      <c r="C45" s="141">
        <f>Data!AJ19</f>
        <v>1100</v>
      </c>
      <c r="D45" s="141">
        <f>Data!BD19</f>
        <v>2750</v>
      </c>
      <c r="E45" s="141">
        <f>Data!BX19</f>
        <v>1548.9999999999998</v>
      </c>
      <c r="F45" s="141">
        <f>Data!CR19</f>
        <v>0</v>
      </c>
      <c r="G45" s="141">
        <f>Data!DL19</f>
        <v>0</v>
      </c>
      <c r="H45" s="142">
        <f t="shared" si="0"/>
        <v>5399</v>
      </c>
      <c r="W45" s="145"/>
    </row>
    <row r="46" spans="2:23">
      <c r="B46" s="130" t="s">
        <v>56</v>
      </c>
      <c r="C46" s="141">
        <f>Data!AK19</f>
        <v>0</v>
      </c>
      <c r="D46" s="141">
        <f>Data!BE19</f>
        <v>0</v>
      </c>
      <c r="E46" s="141">
        <f>Data!BY19</f>
        <v>0</v>
      </c>
      <c r="F46" s="141">
        <f>Data!CS19</f>
        <v>0</v>
      </c>
      <c r="G46" s="141">
        <f>Data!DM19</f>
        <v>0</v>
      </c>
      <c r="H46" s="142">
        <f t="shared" si="0"/>
        <v>0</v>
      </c>
      <c r="W46" s="145"/>
    </row>
    <row r="47" spans="2:23">
      <c r="B47" s="130" t="s">
        <v>57</v>
      </c>
      <c r="C47" s="141">
        <f>Data!AL19</f>
        <v>6102</v>
      </c>
      <c r="D47" s="141">
        <f>Data!BF19</f>
        <v>19503</v>
      </c>
      <c r="E47" s="141">
        <f>Data!BZ19</f>
        <v>13299</v>
      </c>
      <c r="F47" s="141">
        <f>Data!CT19</f>
        <v>0</v>
      </c>
      <c r="G47" s="141">
        <f>Data!DN19</f>
        <v>0</v>
      </c>
      <c r="H47" s="142">
        <f t="shared" si="0"/>
        <v>38904</v>
      </c>
      <c r="W47" s="145"/>
    </row>
    <row r="48" spans="2:23">
      <c r="B48" s="130" t="s">
        <v>58</v>
      </c>
      <c r="C48" s="141">
        <f>Data!AM19</f>
        <v>0</v>
      </c>
      <c r="D48" s="141">
        <f>Data!BG19</f>
        <v>0</v>
      </c>
      <c r="E48" s="141">
        <f>Data!CA19</f>
        <v>0</v>
      </c>
      <c r="F48" s="141">
        <f>Data!CU19</f>
        <v>0</v>
      </c>
      <c r="G48" s="141">
        <f>Data!DO19</f>
        <v>0</v>
      </c>
      <c r="H48" s="142">
        <f t="shared" si="0"/>
        <v>0</v>
      </c>
      <c r="W48" s="145"/>
    </row>
    <row r="49" spans="2:23">
      <c r="B49" s="130" t="s">
        <v>59</v>
      </c>
      <c r="C49" s="141">
        <f>Data!AN19</f>
        <v>0</v>
      </c>
      <c r="D49" s="141">
        <f>Data!BH19</f>
        <v>775</v>
      </c>
      <c r="E49" s="141">
        <f>Data!CB19</f>
        <v>0</v>
      </c>
      <c r="F49" s="141">
        <f>Data!CV19</f>
        <v>0</v>
      </c>
      <c r="G49" s="141">
        <f>Data!DP19</f>
        <v>0</v>
      </c>
      <c r="H49" s="142">
        <f t="shared" si="0"/>
        <v>775</v>
      </c>
      <c r="W49" s="145"/>
    </row>
    <row r="50" spans="2:23">
      <c r="B50" s="130" t="s">
        <v>60</v>
      </c>
      <c r="C50" s="141">
        <f>Data!AO19</f>
        <v>2398</v>
      </c>
      <c r="D50" s="141">
        <f>Data!BI19</f>
        <v>2477</v>
      </c>
      <c r="E50" s="141">
        <f>Data!CC19</f>
        <v>219</v>
      </c>
      <c r="F50" s="141">
        <f>Data!CW19</f>
        <v>42</v>
      </c>
      <c r="G50" s="141">
        <f>Data!DQ19</f>
        <v>0</v>
      </c>
      <c r="H50" s="142">
        <f t="shared" si="0"/>
        <v>5136</v>
      </c>
      <c r="W50" s="145"/>
    </row>
    <row r="51" spans="2:23">
      <c r="B51" s="130" t="s">
        <v>0</v>
      </c>
      <c r="C51" s="141">
        <f>Data!AP19</f>
        <v>696</v>
      </c>
      <c r="D51" s="141">
        <f>Data!BJ19</f>
        <v>6848</v>
      </c>
      <c r="E51" s="141">
        <f>Data!CD19</f>
        <v>1266</v>
      </c>
      <c r="F51" s="141">
        <f>Data!CX19</f>
        <v>0</v>
      </c>
      <c r="G51" s="141">
        <f>Data!DR19</f>
        <v>0</v>
      </c>
      <c r="H51" s="142">
        <f t="shared" si="0"/>
        <v>8810</v>
      </c>
      <c r="W51" s="145"/>
    </row>
    <row r="52" spans="2:23">
      <c r="B52" s="143" t="s">
        <v>33</v>
      </c>
      <c r="C52" s="142">
        <f>SUM(C32:C51)</f>
        <v>92970</v>
      </c>
      <c r="D52" s="142">
        <f>SUM(D32:D51)</f>
        <v>81587</v>
      </c>
      <c r="E52" s="142">
        <f>SUM(E32:E51)</f>
        <v>34552</v>
      </c>
      <c r="F52" s="142">
        <f>SUM(F32:F51)</f>
        <v>1176</v>
      </c>
      <c r="G52" s="142">
        <f>SUM(G32:G51)</f>
        <v>0</v>
      </c>
      <c r="H52" s="142">
        <f t="shared" si="0"/>
        <v>210285</v>
      </c>
    </row>
    <row r="53" spans="2:23">
      <c r="B53" s="144"/>
      <c r="C53" s="145"/>
      <c r="D53" s="145"/>
      <c r="E53" s="145"/>
      <c r="F53" s="145"/>
      <c r="G53" s="145"/>
      <c r="H53" s="145"/>
    </row>
    <row r="54" spans="2:23" ht="13.5" customHeight="1">
      <c r="B54" s="308"/>
      <c r="D54" s="390" t="s">
        <v>22</v>
      </c>
      <c r="E54" s="390"/>
      <c r="F54" s="390"/>
      <c r="G54" s="309" t="s">
        <v>23</v>
      </c>
      <c r="H54" s="309" t="s">
        <v>24</v>
      </c>
    </row>
    <row r="55" spans="2:23">
      <c r="B55" s="388" t="s">
        <v>953</v>
      </c>
      <c r="C55" s="389"/>
      <c r="D55" s="384" t="str">
        <f>Data!T19</f>
        <v>Hampton, Jarvis</v>
      </c>
      <c r="E55" s="384"/>
      <c r="F55" s="384"/>
      <c r="G55" s="310" t="str">
        <f>Data!U19</f>
        <v>(806) 651-3451</v>
      </c>
      <c r="H55" s="311" t="str">
        <f>Data!V19</f>
        <v>jhampton@wtamu.edu</v>
      </c>
    </row>
    <row r="56" spans="2:23" ht="13.5" customHeight="1">
      <c r="B56" s="308"/>
      <c r="C56" s="308"/>
      <c r="D56" s="308"/>
      <c r="E56" s="308"/>
      <c r="F56" s="308"/>
      <c r="G56" s="308"/>
      <c r="H56" s="298"/>
    </row>
    <row r="57" spans="2:23">
      <c r="B57" s="117" t="s">
        <v>9</v>
      </c>
    </row>
    <row r="58" spans="2:23" ht="31.5" customHeight="1">
      <c r="B58" s="391" t="s">
        <v>39</v>
      </c>
      <c r="C58" s="391"/>
      <c r="D58" s="391"/>
      <c r="E58" s="391"/>
      <c r="F58" s="391"/>
      <c r="G58" s="391"/>
      <c r="H58" s="321"/>
    </row>
    <row r="59" spans="2:23" ht="8.25" customHeight="1" thickBot="1">
      <c r="B59" s="320"/>
    </row>
    <row r="60" spans="2:23" ht="14.4" thickBot="1">
      <c r="B60" s="124" t="s">
        <v>31</v>
      </c>
      <c r="C60" s="125" t="s">
        <v>25</v>
      </c>
      <c r="D60" s="125" t="s">
        <v>26</v>
      </c>
      <c r="E60" s="125" t="s">
        <v>27</v>
      </c>
      <c r="F60" s="125" t="s">
        <v>28</v>
      </c>
      <c r="G60" s="125" t="s">
        <v>29</v>
      </c>
      <c r="H60" s="126" t="s">
        <v>30</v>
      </c>
    </row>
    <row r="61" spans="2:23">
      <c r="B61" s="128" t="str">
        <f>$B$32</f>
        <v>Liberal Arts</v>
      </c>
      <c r="C61" s="322">
        <f>Data!DS19</f>
        <v>3649476.449643048</v>
      </c>
      <c r="D61" s="322">
        <f>Data!EM19</f>
        <v>2256157.9960893686</v>
      </c>
      <c r="E61" s="322">
        <f>Data!FG19</f>
        <v>1280539.6118777459</v>
      </c>
      <c r="F61" s="322">
        <f>Data!GA19</f>
        <v>5751.4083352672169</v>
      </c>
      <c r="G61" s="322">
        <f>Data!GU19</f>
        <v>0</v>
      </c>
      <c r="H61" s="323">
        <f>SUM(C61:G61)</f>
        <v>7191925.4659454301</v>
      </c>
    </row>
    <row r="62" spans="2:23">
      <c r="B62" s="128" t="str">
        <f>$B$33</f>
        <v>Science</v>
      </c>
      <c r="C62" s="322">
        <f>Data!DT19</f>
        <v>1414199.0023116551</v>
      </c>
      <c r="D62" s="322">
        <f>Data!EN19</f>
        <v>1121142.8553991411</v>
      </c>
      <c r="E62" s="322">
        <f>Data!FH19</f>
        <v>497898.78886404017</v>
      </c>
      <c r="F62" s="322">
        <f>Data!GB19</f>
        <v>1049.3530997304581</v>
      </c>
      <c r="G62" s="322">
        <f>Data!GV19</f>
        <v>0</v>
      </c>
      <c r="H62" s="142">
        <f t="shared" ref="H62:H81" si="1">SUM(C62:G62)</f>
        <v>3034289.999674567</v>
      </c>
    </row>
    <row r="63" spans="2:23">
      <c r="B63" s="128" t="str">
        <f>$B$34</f>
        <v>Fine Arts</v>
      </c>
      <c r="C63" s="322">
        <f>Data!DU19</f>
        <v>1715738.9266583903</v>
      </c>
      <c r="D63" s="322">
        <f>Data!EO19</f>
        <v>1296619.8739740525</v>
      </c>
      <c r="E63" s="322">
        <f>Data!FI19</f>
        <v>233398.23927211185</v>
      </c>
      <c r="F63" s="322">
        <f>Data!GC19</f>
        <v>0</v>
      </c>
      <c r="G63" s="322">
        <f>Data!GW19</f>
        <v>0</v>
      </c>
      <c r="H63" s="142">
        <f t="shared" si="1"/>
        <v>3245757.0399045548</v>
      </c>
    </row>
    <row r="64" spans="2:23">
      <c r="B64" s="128" t="str">
        <f>$B$35</f>
        <v>Teacher Education</v>
      </c>
      <c r="C64" s="322">
        <f>Data!DV19</f>
        <v>102333.6778079775</v>
      </c>
      <c r="D64" s="322">
        <f>Data!EP19</f>
        <v>516063.12325971189</v>
      </c>
      <c r="E64" s="322">
        <f>Data!FJ19</f>
        <v>632947.47842133103</v>
      </c>
      <c r="F64" s="322">
        <f>Data!GD19</f>
        <v>661132.37506203214</v>
      </c>
      <c r="G64" s="322">
        <f>Data!GX19</f>
        <v>0</v>
      </c>
      <c r="H64" s="142">
        <f t="shared" si="1"/>
        <v>1912476.6545510525</v>
      </c>
    </row>
    <row r="65" spans="2:8">
      <c r="B65" s="128" t="str">
        <f>$B$36</f>
        <v>Agriculture</v>
      </c>
      <c r="C65" s="322">
        <f>Data!DW19</f>
        <v>735781.25849604525</v>
      </c>
      <c r="D65" s="322">
        <f>Data!EQ19</f>
        <v>987530.50860762829</v>
      </c>
      <c r="E65" s="322">
        <f>Data!FK19</f>
        <v>542601.59005901404</v>
      </c>
      <c r="F65" s="322">
        <f>Data!GE19</f>
        <v>93321.78408041122</v>
      </c>
      <c r="G65" s="322">
        <f>Data!GY19</f>
        <v>0</v>
      </c>
      <c r="H65" s="142">
        <f t="shared" si="1"/>
        <v>2359235.1412430988</v>
      </c>
    </row>
    <row r="66" spans="2:8">
      <c r="B66" s="128" t="str">
        <f>$B$37</f>
        <v>Engineering</v>
      </c>
      <c r="C66" s="322">
        <f>Data!DX19</f>
        <v>355035.29850577132</v>
      </c>
      <c r="D66" s="322">
        <f>Data!ER19</f>
        <v>1029321.7991344781</v>
      </c>
      <c r="E66" s="322">
        <f>Data!FL19</f>
        <v>690791.46165317111</v>
      </c>
      <c r="F66" s="322">
        <f>Data!GF19</f>
        <v>0</v>
      </c>
      <c r="G66" s="322">
        <f>Data!GZ19</f>
        <v>0</v>
      </c>
      <c r="H66" s="142">
        <f t="shared" si="1"/>
        <v>2075148.5592934205</v>
      </c>
    </row>
    <row r="67" spans="2:8">
      <c r="B67" s="128" t="str">
        <f>$B$38</f>
        <v>Home Economics</v>
      </c>
      <c r="C67" s="322">
        <f>Data!DY19</f>
        <v>0</v>
      </c>
      <c r="D67" s="322">
        <f>Data!ES19</f>
        <v>0</v>
      </c>
      <c r="E67" s="322">
        <f>Data!FM19</f>
        <v>0</v>
      </c>
      <c r="F67" s="322">
        <f>Data!GG19</f>
        <v>0</v>
      </c>
      <c r="G67" s="322">
        <f>Data!HA19</f>
        <v>0</v>
      </c>
      <c r="H67" s="142">
        <f t="shared" si="1"/>
        <v>0</v>
      </c>
    </row>
    <row r="68" spans="2:8">
      <c r="B68" s="128" t="str">
        <f>$B$39</f>
        <v>Law</v>
      </c>
      <c r="C68" s="322">
        <f>Data!DZ19</f>
        <v>0</v>
      </c>
      <c r="D68" s="322">
        <f>Data!ET19</f>
        <v>0</v>
      </c>
      <c r="E68" s="322">
        <f>Data!FN19</f>
        <v>0</v>
      </c>
      <c r="F68" s="322">
        <f>Data!GH19</f>
        <v>0</v>
      </c>
      <c r="G68" s="322">
        <f>Data!HB19</f>
        <v>0</v>
      </c>
      <c r="H68" s="142">
        <f t="shared" si="1"/>
        <v>0</v>
      </c>
    </row>
    <row r="69" spans="2:8">
      <c r="B69" s="128" t="str">
        <f>$B$40</f>
        <v>Social Service</v>
      </c>
      <c r="C69" s="322">
        <f>Data!EA19</f>
        <v>20078.270922253741</v>
      </c>
      <c r="D69" s="322">
        <f>Data!EU19</f>
        <v>151149.08731220246</v>
      </c>
      <c r="E69" s="322">
        <f>Data!FO19</f>
        <v>218146.42595469637</v>
      </c>
      <c r="F69" s="322">
        <f>Data!GI19</f>
        <v>0</v>
      </c>
      <c r="G69" s="322">
        <f>Data!HC19</f>
        <v>0</v>
      </c>
      <c r="H69" s="142">
        <f t="shared" si="1"/>
        <v>389373.78418915259</v>
      </c>
    </row>
    <row r="70" spans="2:8">
      <c r="B70" s="128" t="str">
        <f>$B$41</f>
        <v>Library Science</v>
      </c>
      <c r="C70" s="322">
        <f>Data!EB19</f>
        <v>0</v>
      </c>
      <c r="D70" s="322">
        <f>Data!EV19</f>
        <v>0</v>
      </c>
      <c r="E70" s="322">
        <f>Data!FP19</f>
        <v>0</v>
      </c>
      <c r="F70" s="322">
        <f>Data!GJ19</f>
        <v>0</v>
      </c>
      <c r="G70" s="322">
        <f>Data!HD19</f>
        <v>0</v>
      </c>
      <c r="H70" s="142">
        <f t="shared" si="1"/>
        <v>0</v>
      </c>
    </row>
    <row r="71" spans="2:8">
      <c r="B71" s="128" t="str">
        <f>$B$42</f>
        <v>Veterinary Science</v>
      </c>
      <c r="C71" s="322">
        <f>Data!EC19</f>
        <v>0</v>
      </c>
      <c r="D71" s="322">
        <f>Data!EW19</f>
        <v>0</v>
      </c>
      <c r="E71" s="322">
        <f>Data!FQ19</f>
        <v>0</v>
      </c>
      <c r="F71" s="322">
        <f>Data!GK19</f>
        <v>0</v>
      </c>
      <c r="G71" s="322">
        <f>Data!HE19</f>
        <v>0</v>
      </c>
      <c r="H71" s="142">
        <f t="shared" si="1"/>
        <v>0</v>
      </c>
    </row>
    <row r="72" spans="2:8">
      <c r="B72" s="128" t="str">
        <f>$B$43</f>
        <v>Vocational Training</v>
      </c>
      <c r="C72" s="322">
        <f>Data!ED19</f>
        <v>0</v>
      </c>
      <c r="D72" s="322">
        <f>Data!EX19</f>
        <v>46734.917808219179</v>
      </c>
      <c r="E72" s="322">
        <f>Data!FR19</f>
        <v>0</v>
      </c>
      <c r="F72" s="322">
        <f>Data!GL19</f>
        <v>0</v>
      </c>
      <c r="G72" s="322">
        <f>Data!HF19</f>
        <v>0</v>
      </c>
      <c r="H72" s="142">
        <f t="shared" si="1"/>
        <v>46734.917808219179</v>
      </c>
    </row>
    <row r="73" spans="2:8">
      <c r="B73" s="128" t="str">
        <f>$B$44</f>
        <v>Physical Training</v>
      </c>
      <c r="C73" s="322">
        <f>Data!EE19</f>
        <v>0</v>
      </c>
      <c r="D73" s="322">
        <f>Data!EY19</f>
        <v>0</v>
      </c>
      <c r="E73" s="322">
        <f>Data!FS19</f>
        <v>0</v>
      </c>
      <c r="F73" s="322">
        <f>Data!GM19</f>
        <v>0</v>
      </c>
      <c r="G73" s="322">
        <f>Data!HG19</f>
        <v>0</v>
      </c>
      <c r="H73" s="142">
        <f t="shared" si="1"/>
        <v>0</v>
      </c>
    </row>
    <row r="74" spans="2:8">
      <c r="B74" s="128" t="str">
        <f>$B$45</f>
        <v>Health Services</v>
      </c>
      <c r="C74" s="322">
        <f>Data!EF19</f>
        <v>201247.08076722626</v>
      </c>
      <c r="D74" s="322">
        <f>Data!EZ19</f>
        <v>345344.3354083281</v>
      </c>
      <c r="E74" s="322">
        <f>Data!FT19</f>
        <v>458804.70108949795</v>
      </c>
      <c r="F74" s="322">
        <f>Data!GN19</f>
        <v>0</v>
      </c>
      <c r="G74" s="322">
        <f>Data!HH19</f>
        <v>0</v>
      </c>
      <c r="H74" s="142">
        <f t="shared" si="1"/>
        <v>1005396.1172650524</v>
      </c>
    </row>
    <row r="75" spans="2:8">
      <c r="B75" s="128" t="str">
        <f>$B$46</f>
        <v>Pharmacy</v>
      </c>
      <c r="C75" s="322">
        <f>Data!EG19</f>
        <v>0</v>
      </c>
      <c r="D75" s="322">
        <f>Data!FA19</f>
        <v>0</v>
      </c>
      <c r="E75" s="322">
        <f>Data!FU19</f>
        <v>0</v>
      </c>
      <c r="F75" s="322">
        <f>Data!GO19</f>
        <v>0</v>
      </c>
      <c r="G75" s="322">
        <f>Data!HI19</f>
        <v>0</v>
      </c>
      <c r="H75" s="142">
        <f t="shared" si="1"/>
        <v>0</v>
      </c>
    </row>
    <row r="76" spans="2:8">
      <c r="B76" s="128" t="str">
        <f>$B$47</f>
        <v>Business Administration</v>
      </c>
      <c r="C76" s="322">
        <f>Data!EH19</f>
        <v>518190.17011879914</v>
      </c>
      <c r="D76" s="322">
        <f>Data!FB19</f>
        <v>2386921.891819777</v>
      </c>
      <c r="E76" s="322">
        <f>Data!FV19</f>
        <v>2129327.1998570999</v>
      </c>
      <c r="F76" s="322">
        <f>Data!GP19</f>
        <v>0</v>
      </c>
      <c r="G76" s="322">
        <f>Data!HJ19</f>
        <v>0</v>
      </c>
      <c r="H76" s="142">
        <f t="shared" si="1"/>
        <v>5034439.2617956754</v>
      </c>
    </row>
    <row r="77" spans="2:8">
      <c r="B77" s="128" t="str">
        <f>$B$48</f>
        <v>Optometry</v>
      </c>
      <c r="C77" s="322">
        <f>Data!EI19</f>
        <v>0</v>
      </c>
      <c r="D77" s="322">
        <f>Data!FC19</f>
        <v>0</v>
      </c>
      <c r="E77" s="322">
        <f>Data!FW19</f>
        <v>0</v>
      </c>
      <c r="F77" s="322">
        <f>Data!GQ19</f>
        <v>0</v>
      </c>
      <c r="G77" s="322">
        <f>Data!HK19</f>
        <v>0</v>
      </c>
      <c r="H77" s="142">
        <f t="shared" si="1"/>
        <v>0</v>
      </c>
    </row>
    <row r="78" spans="2:8">
      <c r="B78" s="128" t="str">
        <f>$B$49</f>
        <v>Teacher Ed-Practice Teaching</v>
      </c>
      <c r="C78" s="322">
        <f>Data!EJ19</f>
        <v>0</v>
      </c>
      <c r="D78" s="322">
        <f>Data!FD19</f>
        <v>83885.31381661816</v>
      </c>
      <c r="E78" s="322">
        <f>Data!FX19</f>
        <v>0</v>
      </c>
      <c r="F78" s="322">
        <f>Data!GR19</f>
        <v>0</v>
      </c>
      <c r="G78" s="322">
        <f>Data!HL19</f>
        <v>0</v>
      </c>
      <c r="H78" s="142">
        <f t="shared" si="1"/>
        <v>83885.31381661816</v>
      </c>
    </row>
    <row r="79" spans="2:8">
      <c r="B79" s="128" t="str">
        <f>$B$50</f>
        <v>Technology</v>
      </c>
      <c r="C79" s="322">
        <f>Data!EK19</f>
        <v>316298.70035232749</v>
      </c>
      <c r="D79" s="322">
        <f>Data!FE19</f>
        <v>418716.99450384447</v>
      </c>
      <c r="E79" s="322">
        <f>Data!FY19</f>
        <v>51094.108541696158</v>
      </c>
      <c r="F79" s="322">
        <f>Data!GS19</f>
        <v>0</v>
      </c>
      <c r="G79" s="322">
        <f>Data!HM19</f>
        <v>0</v>
      </c>
      <c r="H79" s="142">
        <f t="shared" si="1"/>
        <v>786109.80339786806</v>
      </c>
    </row>
    <row r="80" spans="2:8">
      <c r="B80" s="128" t="str">
        <f>$B$51</f>
        <v>Nursing</v>
      </c>
      <c r="C80" s="322">
        <f>Data!EL19</f>
        <v>58297.085143535987</v>
      </c>
      <c r="D80" s="322">
        <f>Data!FF19</f>
        <v>1124882.8692319428</v>
      </c>
      <c r="E80" s="322">
        <f>Data!FZ19</f>
        <v>548128.45921372541</v>
      </c>
      <c r="F80" s="322">
        <f>Data!GT19</f>
        <v>0</v>
      </c>
      <c r="G80" s="322">
        <f>Data!HN19</f>
        <v>0</v>
      </c>
      <c r="H80" s="142">
        <f t="shared" si="1"/>
        <v>1731308.4135892042</v>
      </c>
    </row>
    <row r="81" spans="2:8">
      <c r="B81" s="131" t="str">
        <f>$B$52</f>
        <v>Totals</v>
      </c>
      <c r="C81" s="323">
        <f>SUM(C61:C80)</f>
        <v>9086675.9207270294</v>
      </c>
      <c r="D81" s="323">
        <f>SUM(D61:D80)</f>
        <v>11764471.566365313</v>
      </c>
      <c r="E81" s="323">
        <f>SUM(E61:E80)</f>
        <v>7283678.0648041302</v>
      </c>
      <c r="F81" s="323">
        <f>SUM(F61:F80)</f>
        <v>761254.92057744099</v>
      </c>
      <c r="G81" s="323">
        <f>SUM(G61:G80)</f>
        <v>0</v>
      </c>
      <c r="H81" s="323">
        <f t="shared" si="1"/>
        <v>28896080.472473912</v>
      </c>
    </row>
    <row r="82" spans="2:8">
      <c r="B82" s="144"/>
      <c r="C82" s="324"/>
      <c r="D82" s="324"/>
      <c r="E82" s="324"/>
      <c r="F82" s="324"/>
      <c r="G82" s="324"/>
      <c r="H82" s="325"/>
    </row>
    <row r="83" spans="2:8" ht="13.5" customHeight="1">
      <c r="B83" s="308"/>
      <c r="D83" s="390" t="s">
        <v>22</v>
      </c>
      <c r="E83" s="390"/>
      <c r="F83" s="390"/>
      <c r="G83" s="309" t="s">
        <v>23</v>
      </c>
      <c r="H83" s="309" t="s">
        <v>24</v>
      </c>
    </row>
    <row r="84" spans="2:8">
      <c r="B84" s="388" t="s">
        <v>38</v>
      </c>
      <c r="C84" s="389"/>
      <c r="D84" s="384" t="str">
        <f>Data!T19</f>
        <v>Hampton, Jarvis</v>
      </c>
      <c r="E84" s="384"/>
      <c r="F84" s="384"/>
      <c r="G84" s="310" t="str">
        <f>Data!U19</f>
        <v>(806) 651-3451</v>
      </c>
      <c r="H84" s="311" t="str">
        <f>Data!V19</f>
        <v>jhampton@wtamu.edu</v>
      </c>
    </row>
    <row r="85" spans="2:8" ht="13.5" customHeight="1">
      <c r="B85" s="308"/>
      <c r="C85" s="308"/>
      <c r="D85" s="308"/>
      <c r="E85" s="308"/>
      <c r="F85" s="308"/>
      <c r="G85" s="308"/>
      <c r="H85" s="298"/>
    </row>
    <row r="86" spans="2:8">
      <c r="B86" s="120" t="s">
        <v>32</v>
      </c>
      <c r="C86" s="326"/>
      <c r="D86" s="326"/>
      <c r="E86" s="326"/>
      <c r="F86" s="326"/>
      <c r="G86" s="326"/>
      <c r="H86" s="122">
        <f>H13+H14</f>
        <v>53063893</v>
      </c>
    </row>
    <row r="87" spans="2:8" ht="42.75" customHeight="1">
      <c r="B87" s="382" t="s">
        <v>8</v>
      </c>
      <c r="C87" s="382"/>
      <c r="D87" s="382"/>
      <c r="E87" s="382"/>
      <c r="F87" s="382"/>
      <c r="G87" s="382"/>
      <c r="H87" s="321"/>
    </row>
    <row r="88" spans="2:8">
      <c r="B88" s="120" t="s">
        <v>5</v>
      </c>
      <c r="C88" s="327"/>
      <c r="D88" s="327"/>
      <c r="E88" s="327"/>
      <c r="F88" s="327"/>
      <c r="G88" s="327"/>
      <c r="H88" s="122"/>
    </row>
    <row r="89" spans="2:8" ht="98.25" customHeight="1" thickBot="1">
      <c r="B89" s="383" t="s">
        <v>228</v>
      </c>
      <c r="C89" s="383"/>
      <c r="D89" s="383"/>
      <c r="E89" s="383"/>
      <c r="F89" s="383"/>
      <c r="G89" s="383"/>
      <c r="H89" s="328"/>
    </row>
    <row r="90" spans="2:8" ht="14.4" thickBot="1">
      <c r="B90" s="124" t="s">
        <v>31</v>
      </c>
      <c r="C90" s="125" t="s">
        <v>25</v>
      </c>
      <c r="D90" s="125" t="s">
        <v>26</v>
      </c>
      <c r="E90" s="125" t="s">
        <v>27</v>
      </c>
      <c r="F90" s="125" t="s">
        <v>28</v>
      </c>
      <c r="G90" s="125" t="s">
        <v>29</v>
      </c>
      <c r="H90" s="126" t="s">
        <v>30</v>
      </c>
    </row>
    <row r="91" spans="2:8">
      <c r="B91" s="128" t="str">
        <f>$B$32</f>
        <v>Liberal Arts</v>
      </c>
      <c r="C91" s="329">
        <f>Data!HR19</f>
        <v>0</v>
      </c>
      <c r="D91" s="329">
        <f>Data!IL19</f>
        <v>0</v>
      </c>
      <c r="E91" s="329">
        <f>Data!JF19</f>
        <v>0</v>
      </c>
      <c r="F91" s="329">
        <f>Data!JZ19</f>
        <v>0</v>
      </c>
      <c r="G91" s="329">
        <f>Data!KT19</f>
        <v>0</v>
      </c>
      <c r="H91" s="134">
        <f t="shared" ref="H91:H111" si="2">SUM(C91:G91)</f>
        <v>0</v>
      </c>
    </row>
    <row r="92" spans="2:8">
      <c r="B92" s="128" t="str">
        <f>$B$33</f>
        <v>Science</v>
      </c>
      <c r="C92" s="329">
        <f>Data!HS19</f>
        <v>0</v>
      </c>
      <c r="D92" s="329">
        <f>Data!IM19</f>
        <v>0</v>
      </c>
      <c r="E92" s="329">
        <f>Data!JG19</f>
        <v>0</v>
      </c>
      <c r="F92" s="329">
        <f>Data!KA19</f>
        <v>0</v>
      </c>
      <c r="G92" s="329">
        <f>Data!KU19</f>
        <v>0</v>
      </c>
      <c r="H92" s="137">
        <f t="shared" si="2"/>
        <v>0</v>
      </c>
    </row>
    <row r="93" spans="2:8">
      <c r="B93" s="128" t="str">
        <f>$B$34</f>
        <v>Fine Arts</v>
      </c>
      <c r="C93" s="329">
        <f>Data!HT19</f>
        <v>0</v>
      </c>
      <c r="D93" s="329">
        <f>Data!IN19</f>
        <v>0</v>
      </c>
      <c r="E93" s="329">
        <f>Data!JH19</f>
        <v>0</v>
      </c>
      <c r="F93" s="329">
        <f>Data!KB19</f>
        <v>0</v>
      </c>
      <c r="G93" s="329">
        <f>Data!KV19</f>
        <v>0</v>
      </c>
      <c r="H93" s="137">
        <f t="shared" si="2"/>
        <v>0</v>
      </c>
    </row>
    <row r="94" spans="2:8">
      <c r="B94" s="128" t="str">
        <f>$B$35</f>
        <v>Teacher Education</v>
      </c>
      <c r="C94" s="329">
        <f>Data!HU19</f>
        <v>0</v>
      </c>
      <c r="D94" s="329">
        <f>Data!IO19</f>
        <v>3610</v>
      </c>
      <c r="E94" s="329">
        <f>Data!JI19</f>
        <v>0</v>
      </c>
      <c r="F94" s="329">
        <f>Data!KC19</f>
        <v>0</v>
      </c>
      <c r="G94" s="329">
        <f>Data!KW19</f>
        <v>0</v>
      </c>
      <c r="H94" s="137">
        <f t="shared" si="2"/>
        <v>3610</v>
      </c>
    </row>
    <row r="95" spans="2:8">
      <c r="B95" s="128" t="str">
        <f>$B$36</f>
        <v>Agriculture</v>
      </c>
      <c r="C95" s="329">
        <f>Data!HV19</f>
        <v>0</v>
      </c>
      <c r="D95" s="329">
        <f>Data!IP19</f>
        <v>0</v>
      </c>
      <c r="E95" s="329">
        <f>Data!JJ19</f>
        <v>0</v>
      </c>
      <c r="F95" s="329">
        <f>Data!KD19</f>
        <v>0</v>
      </c>
      <c r="G95" s="329">
        <f>Data!KX19</f>
        <v>0</v>
      </c>
      <c r="H95" s="137">
        <f t="shared" si="2"/>
        <v>0</v>
      </c>
    </row>
    <row r="96" spans="2:8">
      <c r="B96" s="128" t="str">
        <f>$B$37</f>
        <v>Engineering</v>
      </c>
      <c r="C96" s="329">
        <f>Data!HW19</f>
        <v>0</v>
      </c>
      <c r="D96" s="329">
        <f>Data!IQ19</f>
        <v>0</v>
      </c>
      <c r="E96" s="329">
        <f>Data!JK19</f>
        <v>0</v>
      </c>
      <c r="F96" s="329">
        <f>Data!KE19</f>
        <v>0</v>
      </c>
      <c r="G96" s="329">
        <f>Data!KY19</f>
        <v>0</v>
      </c>
      <c r="H96" s="137">
        <f t="shared" si="2"/>
        <v>0</v>
      </c>
    </row>
    <row r="97" spans="2:8">
      <c r="B97" s="128" t="str">
        <f>$B$38</f>
        <v>Home Economics</v>
      </c>
      <c r="C97" s="329">
        <f>Data!HX19</f>
        <v>0</v>
      </c>
      <c r="D97" s="329">
        <f>Data!IR19</f>
        <v>0</v>
      </c>
      <c r="E97" s="329">
        <f>Data!JL19</f>
        <v>0</v>
      </c>
      <c r="F97" s="329">
        <f>Data!KF19</f>
        <v>0</v>
      </c>
      <c r="G97" s="329">
        <f>Data!KZ19</f>
        <v>0</v>
      </c>
      <c r="H97" s="137">
        <f t="shared" si="2"/>
        <v>0</v>
      </c>
    </row>
    <row r="98" spans="2:8">
      <c r="B98" s="128" t="str">
        <f>$B$39</f>
        <v>Law</v>
      </c>
      <c r="C98" s="329">
        <f>Data!HY19</f>
        <v>0</v>
      </c>
      <c r="D98" s="329">
        <f>Data!IS19</f>
        <v>0</v>
      </c>
      <c r="E98" s="329">
        <f>Data!JM19</f>
        <v>0</v>
      </c>
      <c r="F98" s="329">
        <f>Data!KG19</f>
        <v>0</v>
      </c>
      <c r="G98" s="329">
        <f>Data!LA19</f>
        <v>0</v>
      </c>
      <c r="H98" s="137">
        <f t="shared" si="2"/>
        <v>0</v>
      </c>
    </row>
    <row r="99" spans="2:8">
      <c r="B99" s="128" t="str">
        <f>$B$40</f>
        <v>Social Service</v>
      </c>
      <c r="C99" s="329">
        <f>Data!HZ19</f>
        <v>0</v>
      </c>
      <c r="D99" s="329">
        <f>Data!IT19</f>
        <v>0</v>
      </c>
      <c r="E99" s="329">
        <f>Data!JN19</f>
        <v>0</v>
      </c>
      <c r="F99" s="329">
        <f>Data!KH19</f>
        <v>0</v>
      </c>
      <c r="G99" s="329">
        <f>Data!LB19</f>
        <v>0</v>
      </c>
      <c r="H99" s="137">
        <f t="shared" si="2"/>
        <v>0</v>
      </c>
    </row>
    <row r="100" spans="2:8">
      <c r="B100" s="128" t="str">
        <f>$B$41</f>
        <v>Library Science</v>
      </c>
      <c r="C100" s="329">
        <f>Data!IA19</f>
        <v>0</v>
      </c>
      <c r="D100" s="329">
        <f>Data!IU19</f>
        <v>0</v>
      </c>
      <c r="E100" s="329">
        <f>Data!JO19</f>
        <v>0</v>
      </c>
      <c r="F100" s="329">
        <f>Data!KI19</f>
        <v>0</v>
      </c>
      <c r="G100" s="329">
        <f>Data!LC19</f>
        <v>0</v>
      </c>
      <c r="H100" s="137">
        <f t="shared" si="2"/>
        <v>0</v>
      </c>
    </row>
    <row r="101" spans="2:8">
      <c r="B101" s="128" t="str">
        <f>$B$42</f>
        <v>Veterinary Science</v>
      </c>
      <c r="C101" s="329">
        <f>Data!IB19</f>
        <v>0</v>
      </c>
      <c r="D101" s="329">
        <f>Data!IV19</f>
        <v>0</v>
      </c>
      <c r="E101" s="329">
        <f>Data!JP19</f>
        <v>0</v>
      </c>
      <c r="F101" s="329">
        <f>Data!KJ19</f>
        <v>0</v>
      </c>
      <c r="G101" s="329">
        <f>Data!LD19</f>
        <v>0</v>
      </c>
      <c r="H101" s="137">
        <f t="shared" si="2"/>
        <v>0</v>
      </c>
    </row>
    <row r="102" spans="2:8">
      <c r="B102" s="128" t="str">
        <f>$B$43</f>
        <v>Vocational Training</v>
      </c>
      <c r="C102" s="329">
        <f>Data!IC19</f>
        <v>0</v>
      </c>
      <c r="D102" s="329">
        <f>Data!IW19</f>
        <v>0</v>
      </c>
      <c r="E102" s="329">
        <f>Data!JQ19</f>
        <v>0</v>
      </c>
      <c r="F102" s="329">
        <f>Data!KK19</f>
        <v>0</v>
      </c>
      <c r="G102" s="329">
        <f>Data!LE19</f>
        <v>0</v>
      </c>
      <c r="H102" s="137">
        <f t="shared" si="2"/>
        <v>0</v>
      </c>
    </row>
    <row r="103" spans="2:8">
      <c r="B103" s="128" t="str">
        <f>$B$44</f>
        <v>Physical Training</v>
      </c>
      <c r="C103" s="329">
        <f>Data!ID19</f>
        <v>0</v>
      </c>
      <c r="D103" s="329">
        <f>Data!IX19</f>
        <v>0</v>
      </c>
      <c r="E103" s="329">
        <f>Data!JR19</f>
        <v>0</v>
      </c>
      <c r="F103" s="329">
        <f>Data!KL19</f>
        <v>0</v>
      </c>
      <c r="G103" s="329">
        <f>Data!LF19</f>
        <v>0</v>
      </c>
      <c r="H103" s="137">
        <f t="shared" si="2"/>
        <v>0</v>
      </c>
    </row>
    <row r="104" spans="2:8">
      <c r="B104" s="128" t="str">
        <f>$B$45</f>
        <v>Health Services</v>
      </c>
      <c r="C104" s="329">
        <f>Data!IE19</f>
        <v>0</v>
      </c>
      <c r="D104" s="329">
        <f>Data!IY19</f>
        <v>0</v>
      </c>
      <c r="E104" s="329">
        <f>Data!JS19</f>
        <v>0</v>
      </c>
      <c r="F104" s="329">
        <f>Data!KM19</f>
        <v>0</v>
      </c>
      <c r="G104" s="329">
        <f>Data!LG19</f>
        <v>0</v>
      </c>
      <c r="H104" s="137">
        <f t="shared" si="2"/>
        <v>0</v>
      </c>
    </row>
    <row r="105" spans="2:8">
      <c r="B105" s="128" t="str">
        <f>$B$46</f>
        <v>Pharmacy</v>
      </c>
      <c r="C105" s="329">
        <f>Data!IF19</f>
        <v>0</v>
      </c>
      <c r="D105" s="329">
        <f>Data!IZ19</f>
        <v>0</v>
      </c>
      <c r="E105" s="329">
        <f>Data!JT19</f>
        <v>0</v>
      </c>
      <c r="F105" s="329">
        <f>Data!KN19</f>
        <v>0</v>
      </c>
      <c r="G105" s="329">
        <f>Data!LH19</f>
        <v>0</v>
      </c>
      <c r="H105" s="137">
        <f t="shared" si="2"/>
        <v>0</v>
      </c>
    </row>
    <row r="106" spans="2:8">
      <c r="B106" s="128" t="str">
        <f>$B$47</f>
        <v>Business Administration</v>
      </c>
      <c r="C106" s="329">
        <f>Data!IG19</f>
        <v>0</v>
      </c>
      <c r="D106" s="329">
        <f>Data!JA19</f>
        <v>0</v>
      </c>
      <c r="E106" s="329">
        <f>Data!JU19</f>
        <v>96095</v>
      </c>
      <c r="F106" s="329">
        <f>Data!KO19</f>
        <v>0</v>
      </c>
      <c r="G106" s="329">
        <f>Data!LI19</f>
        <v>0</v>
      </c>
      <c r="H106" s="137">
        <f t="shared" si="2"/>
        <v>96095</v>
      </c>
    </row>
    <row r="107" spans="2:8">
      <c r="B107" s="128" t="str">
        <f>$B$48</f>
        <v>Optometry</v>
      </c>
      <c r="C107" s="329">
        <f>Data!IH19</f>
        <v>0</v>
      </c>
      <c r="D107" s="329">
        <f>Data!JB19</f>
        <v>0</v>
      </c>
      <c r="E107" s="329">
        <f>Data!JV19</f>
        <v>0</v>
      </c>
      <c r="F107" s="329">
        <f>Data!KP19</f>
        <v>0</v>
      </c>
      <c r="G107" s="329">
        <f>Data!LJ19</f>
        <v>0</v>
      </c>
      <c r="H107" s="137">
        <f t="shared" si="2"/>
        <v>0</v>
      </c>
    </row>
    <row r="108" spans="2:8">
      <c r="B108" s="128" t="str">
        <f>$B$49</f>
        <v>Teacher Ed-Practice Teaching</v>
      </c>
      <c r="C108" s="329">
        <f>Data!II19</f>
        <v>0</v>
      </c>
      <c r="D108" s="329">
        <f>Data!JC19</f>
        <v>0</v>
      </c>
      <c r="E108" s="329">
        <f>Data!JW19</f>
        <v>0</v>
      </c>
      <c r="F108" s="329">
        <f>Data!KQ19</f>
        <v>0</v>
      </c>
      <c r="G108" s="329">
        <f>Data!LK19</f>
        <v>0</v>
      </c>
      <c r="H108" s="137">
        <f t="shared" si="2"/>
        <v>0</v>
      </c>
    </row>
    <row r="109" spans="2:8">
      <c r="B109" s="128" t="str">
        <f>$B$50</f>
        <v>Technology</v>
      </c>
      <c r="C109" s="329">
        <f>Data!IJ19</f>
        <v>0</v>
      </c>
      <c r="D109" s="329">
        <f>Data!JD19</f>
        <v>0</v>
      </c>
      <c r="E109" s="329">
        <f>Data!JX19</f>
        <v>0</v>
      </c>
      <c r="F109" s="329">
        <f>Data!KR19</f>
        <v>0</v>
      </c>
      <c r="G109" s="329">
        <f>Data!LL19</f>
        <v>0</v>
      </c>
      <c r="H109" s="137">
        <f t="shared" si="2"/>
        <v>0</v>
      </c>
    </row>
    <row r="110" spans="2:8">
      <c r="B110" s="128" t="str">
        <f>$B$51</f>
        <v>Nursing</v>
      </c>
      <c r="C110" s="329">
        <f>Data!IK19</f>
        <v>0</v>
      </c>
      <c r="D110" s="329">
        <f>Data!JE19</f>
        <v>0</v>
      </c>
      <c r="E110" s="329">
        <f>Data!JY19</f>
        <v>0</v>
      </c>
      <c r="F110" s="329">
        <f>Data!KS19</f>
        <v>0</v>
      </c>
      <c r="G110" s="329">
        <f>Data!HPM19</f>
        <v>0</v>
      </c>
      <c r="H110" s="137">
        <f t="shared" si="2"/>
        <v>0</v>
      </c>
    </row>
    <row r="111" spans="2:8">
      <c r="B111" s="131" t="str">
        <f>$B$52</f>
        <v>Totals</v>
      </c>
      <c r="C111" s="134">
        <f>SUM(C91:C110)</f>
        <v>0</v>
      </c>
      <c r="D111" s="134">
        <f>SUM(D91:D110)</f>
        <v>3610</v>
      </c>
      <c r="E111" s="134">
        <f>SUM(E91:E110)</f>
        <v>96095</v>
      </c>
      <c r="F111" s="134">
        <f>SUM(F91:F110)</f>
        <v>0</v>
      </c>
      <c r="G111" s="134">
        <f>SUM(G91:G110)</f>
        <v>0</v>
      </c>
      <c r="H111" s="134">
        <f t="shared" si="2"/>
        <v>99705</v>
      </c>
    </row>
    <row r="112" spans="2:8">
      <c r="B112" s="330"/>
      <c r="C112" s="331"/>
      <c r="D112" s="331"/>
      <c r="E112" s="331"/>
      <c r="F112" s="331"/>
      <c r="G112" s="331"/>
      <c r="H112" s="332"/>
    </row>
    <row r="113" spans="2:8">
      <c r="B113" s="395" t="s">
        <v>62</v>
      </c>
      <c r="C113" s="395"/>
      <c r="D113" s="395"/>
      <c r="E113" s="395"/>
      <c r="F113" s="395"/>
      <c r="G113" s="395"/>
      <c r="H113" s="395"/>
    </row>
    <row r="114" spans="2:8" ht="36.75" customHeight="1" thickBot="1">
      <c r="B114" s="394" t="s">
        <v>36</v>
      </c>
      <c r="C114" s="394"/>
      <c r="D114" s="394"/>
      <c r="E114" s="394"/>
      <c r="F114" s="394"/>
      <c r="G114" s="394"/>
      <c r="H114" s="328"/>
    </row>
    <row r="115" spans="2:8" ht="14.4" thickBot="1">
      <c r="B115" s="124" t="s">
        <v>31</v>
      </c>
      <c r="C115" s="125" t="s">
        <v>25</v>
      </c>
      <c r="D115" s="125" t="s">
        <v>26</v>
      </c>
      <c r="E115" s="125" t="s">
        <v>27</v>
      </c>
      <c r="F115" s="125" t="s">
        <v>28</v>
      </c>
      <c r="G115" s="125" t="s">
        <v>29</v>
      </c>
      <c r="H115" s="126" t="s">
        <v>30</v>
      </c>
    </row>
    <row r="116" spans="2:8">
      <c r="B116" s="128" t="str">
        <f>$B$32</f>
        <v>Liberal Arts</v>
      </c>
      <c r="C116" s="323">
        <f t="shared" ref="C116:G131" si="3">C91+C61</f>
        <v>3649476.449643048</v>
      </c>
      <c r="D116" s="323">
        <f t="shared" si="3"/>
        <v>2256157.9960893686</v>
      </c>
      <c r="E116" s="323">
        <f t="shared" si="3"/>
        <v>1280539.6118777459</v>
      </c>
      <c r="F116" s="323">
        <f t="shared" si="3"/>
        <v>5751.4083352672169</v>
      </c>
      <c r="G116" s="323">
        <f t="shared" si="3"/>
        <v>0</v>
      </c>
      <c r="H116" s="134">
        <f t="shared" ref="H116:H136" si="4">SUM(C116:G116)</f>
        <v>7191925.4659454301</v>
      </c>
    </row>
    <row r="117" spans="2:8">
      <c r="B117" s="128" t="str">
        <f>$B$33</f>
        <v>Science</v>
      </c>
      <c r="C117" s="142">
        <f t="shared" si="3"/>
        <v>1414199.0023116551</v>
      </c>
      <c r="D117" s="142">
        <f t="shared" si="3"/>
        <v>1121142.8553991411</v>
      </c>
      <c r="E117" s="142">
        <f t="shared" si="3"/>
        <v>497898.78886404017</v>
      </c>
      <c r="F117" s="142">
        <f t="shared" si="3"/>
        <v>1049.3530997304581</v>
      </c>
      <c r="G117" s="142">
        <f t="shared" si="3"/>
        <v>0</v>
      </c>
      <c r="H117" s="137">
        <f t="shared" si="4"/>
        <v>3034289.999674567</v>
      </c>
    </row>
    <row r="118" spans="2:8">
      <c r="B118" s="128" t="str">
        <f>$B$34</f>
        <v>Fine Arts</v>
      </c>
      <c r="C118" s="142">
        <f t="shared" si="3"/>
        <v>1715738.9266583903</v>
      </c>
      <c r="D118" s="142">
        <f t="shared" si="3"/>
        <v>1296619.8739740525</v>
      </c>
      <c r="E118" s="142">
        <f t="shared" si="3"/>
        <v>233398.23927211185</v>
      </c>
      <c r="F118" s="142">
        <f t="shared" si="3"/>
        <v>0</v>
      </c>
      <c r="G118" s="142">
        <f t="shared" si="3"/>
        <v>0</v>
      </c>
      <c r="H118" s="137">
        <f t="shared" si="4"/>
        <v>3245757.0399045548</v>
      </c>
    </row>
    <row r="119" spans="2:8">
      <c r="B119" s="128" t="str">
        <f>$B$35</f>
        <v>Teacher Education</v>
      </c>
      <c r="C119" s="142">
        <f t="shared" si="3"/>
        <v>102333.6778079775</v>
      </c>
      <c r="D119" s="142">
        <f t="shared" si="3"/>
        <v>519673.12325971189</v>
      </c>
      <c r="E119" s="142">
        <f t="shared" si="3"/>
        <v>632947.47842133103</v>
      </c>
      <c r="F119" s="142">
        <f t="shared" si="3"/>
        <v>661132.37506203214</v>
      </c>
      <c r="G119" s="142">
        <f t="shared" si="3"/>
        <v>0</v>
      </c>
      <c r="H119" s="137">
        <f t="shared" si="4"/>
        <v>1916086.6545510525</v>
      </c>
    </row>
    <row r="120" spans="2:8">
      <c r="B120" s="128" t="str">
        <f>$B$36</f>
        <v>Agriculture</v>
      </c>
      <c r="C120" s="142">
        <f t="shared" si="3"/>
        <v>735781.25849604525</v>
      </c>
      <c r="D120" s="142">
        <f t="shared" si="3"/>
        <v>987530.50860762829</v>
      </c>
      <c r="E120" s="142">
        <f t="shared" si="3"/>
        <v>542601.59005901404</v>
      </c>
      <c r="F120" s="142">
        <f t="shared" si="3"/>
        <v>93321.78408041122</v>
      </c>
      <c r="G120" s="142">
        <f t="shared" si="3"/>
        <v>0</v>
      </c>
      <c r="H120" s="137">
        <f t="shared" si="4"/>
        <v>2359235.1412430988</v>
      </c>
    </row>
    <row r="121" spans="2:8">
      <c r="B121" s="128" t="str">
        <f>$B$37</f>
        <v>Engineering</v>
      </c>
      <c r="C121" s="142">
        <f t="shared" si="3"/>
        <v>355035.29850577132</v>
      </c>
      <c r="D121" s="142">
        <f t="shared" si="3"/>
        <v>1029321.7991344781</v>
      </c>
      <c r="E121" s="142">
        <f t="shared" si="3"/>
        <v>690791.46165317111</v>
      </c>
      <c r="F121" s="142">
        <f t="shared" si="3"/>
        <v>0</v>
      </c>
      <c r="G121" s="142">
        <f t="shared" si="3"/>
        <v>0</v>
      </c>
      <c r="H121" s="137">
        <f t="shared" si="4"/>
        <v>2075148.5592934205</v>
      </c>
    </row>
    <row r="122" spans="2:8">
      <c r="B122" s="128" t="str">
        <f>$B$38</f>
        <v>Home Economics</v>
      </c>
      <c r="C122" s="142">
        <f t="shared" si="3"/>
        <v>0</v>
      </c>
      <c r="D122" s="142">
        <f t="shared" si="3"/>
        <v>0</v>
      </c>
      <c r="E122" s="142">
        <f t="shared" si="3"/>
        <v>0</v>
      </c>
      <c r="F122" s="142">
        <f t="shared" si="3"/>
        <v>0</v>
      </c>
      <c r="G122" s="142">
        <f t="shared" si="3"/>
        <v>0</v>
      </c>
      <c r="H122" s="137">
        <f t="shared" si="4"/>
        <v>0</v>
      </c>
    </row>
    <row r="123" spans="2:8">
      <c r="B123" s="128" t="str">
        <f>$B$39</f>
        <v>Law</v>
      </c>
      <c r="C123" s="142">
        <f t="shared" si="3"/>
        <v>0</v>
      </c>
      <c r="D123" s="142">
        <f t="shared" si="3"/>
        <v>0</v>
      </c>
      <c r="E123" s="142">
        <f t="shared" si="3"/>
        <v>0</v>
      </c>
      <c r="F123" s="142">
        <f t="shared" si="3"/>
        <v>0</v>
      </c>
      <c r="G123" s="142">
        <f t="shared" si="3"/>
        <v>0</v>
      </c>
      <c r="H123" s="137">
        <f t="shared" si="4"/>
        <v>0</v>
      </c>
    </row>
    <row r="124" spans="2:8">
      <c r="B124" s="128" t="str">
        <f>$B$40</f>
        <v>Social Service</v>
      </c>
      <c r="C124" s="142">
        <f t="shared" si="3"/>
        <v>20078.270922253741</v>
      </c>
      <c r="D124" s="142">
        <f t="shared" si="3"/>
        <v>151149.08731220246</v>
      </c>
      <c r="E124" s="142">
        <f t="shared" si="3"/>
        <v>218146.42595469637</v>
      </c>
      <c r="F124" s="142">
        <f t="shared" si="3"/>
        <v>0</v>
      </c>
      <c r="G124" s="142">
        <f t="shared" si="3"/>
        <v>0</v>
      </c>
      <c r="H124" s="137">
        <f t="shared" si="4"/>
        <v>389373.78418915259</v>
      </c>
    </row>
    <row r="125" spans="2:8">
      <c r="B125" s="128" t="str">
        <f>$B$41</f>
        <v>Library Science</v>
      </c>
      <c r="C125" s="142">
        <f t="shared" si="3"/>
        <v>0</v>
      </c>
      <c r="D125" s="142">
        <f t="shared" si="3"/>
        <v>0</v>
      </c>
      <c r="E125" s="142">
        <f t="shared" si="3"/>
        <v>0</v>
      </c>
      <c r="F125" s="142">
        <f t="shared" si="3"/>
        <v>0</v>
      </c>
      <c r="G125" s="142">
        <f t="shared" si="3"/>
        <v>0</v>
      </c>
      <c r="H125" s="137">
        <f t="shared" si="4"/>
        <v>0</v>
      </c>
    </row>
    <row r="126" spans="2:8">
      <c r="B126" s="128" t="str">
        <f>$B$42</f>
        <v>Veterinary Science</v>
      </c>
      <c r="C126" s="142">
        <f t="shared" si="3"/>
        <v>0</v>
      </c>
      <c r="D126" s="142">
        <f t="shared" si="3"/>
        <v>0</v>
      </c>
      <c r="E126" s="142">
        <f t="shared" si="3"/>
        <v>0</v>
      </c>
      <c r="F126" s="142">
        <f t="shared" si="3"/>
        <v>0</v>
      </c>
      <c r="G126" s="142">
        <f t="shared" si="3"/>
        <v>0</v>
      </c>
      <c r="H126" s="137">
        <f t="shared" si="4"/>
        <v>0</v>
      </c>
    </row>
    <row r="127" spans="2:8">
      <c r="B127" s="128" t="str">
        <f>$B$43</f>
        <v>Vocational Training</v>
      </c>
      <c r="C127" s="142">
        <f t="shared" si="3"/>
        <v>0</v>
      </c>
      <c r="D127" s="142">
        <f t="shared" si="3"/>
        <v>46734.917808219179</v>
      </c>
      <c r="E127" s="142">
        <f t="shared" si="3"/>
        <v>0</v>
      </c>
      <c r="F127" s="142">
        <f t="shared" si="3"/>
        <v>0</v>
      </c>
      <c r="G127" s="142">
        <f t="shared" si="3"/>
        <v>0</v>
      </c>
      <c r="H127" s="137">
        <f t="shared" si="4"/>
        <v>46734.917808219179</v>
      </c>
    </row>
    <row r="128" spans="2:8">
      <c r="B128" s="128" t="str">
        <f>$B$44</f>
        <v>Physical Training</v>
      </c>
      <c r="C128" s="142">
        <f t="shared" si="3"/>
        <v>0</v>
      </c>
      <c r="D128" s="142">
        <f t="shared" si="3"/>
        <v>0</v>
      </c>
      <c r="E128" s="142">
        <f t="shared" si="3"/>
        <v>0</v>
      </c>
      <c r="F128" s="142">
        <f t="shared" si="3"/>
        <v>0</v>
      </c>
      <c r="G128" s="142">
        <f t="shared" si="3"/>
        <v>0</v>
      </c>
      <c r="H128" s="137">
        <f t="shared" si="4"/>
        <v>0</v>
      </c>
    </row>
    <row r="129" spans="2:12">
      <c r="B129" s="128" t="str">
        <f>$B$45</f>
        <v>Health Services</v>
      </c>
      <c r="C129" s="142">
        <f t="shared" si="3"/>
        <v>201247.08076722626</v>
      </c>
      <c r="D129" s="142">
        <f t="shared" si="3"/>
        <v>345344.3354083281</v>
      </c>
      <c r="E129" s="142">
        <f t="shared" si="3"/>
        <v>458804.70108949795</v>
      </c>
      <c r="F129" s="142">
        <f t="shared" si="3"/>
        <v>0</v>
      </c>
      <c r="G129" s="142">
        <f t="shared" si="3"/>
        <v>0</v>
      </c>
      <c r="H129" s="137">
        <f t="shared" si="4"/>
        <v>1005396.1172650524</v>
      </c>
    </row>
    <row r="130" spans="2:12">
      <c r="B130" s="128" t="str">
        <f>$B$46</f>
        <v>Pharmacy</v>
      </c>
      <c r="C130" s="142">
        <f t="shared" si="3"/>
        <v>0</v>
      </c>
      <c r="D130" s="142">
        <f t="shared" si="3"/>
        <v>0</v>
      </c>
      <c r="E130" s="142">
        <f t="shared" si="3"/>
        <v>0</v>
      </c>
      <c r="F130" s="142">
        <f t="shared" si="3"/>
        <v>0</v>
      </c>
      <c r="G130" s="142">
        <f t="shared" si="3"/>
        <v>0</v>
      </c>
      <c r="H130" s="137">
        <f t="shared" si="4"/>
        <v>0</v>
      </c>
    </row>
    <row r="131" spans="2:12">
      <c r="B131" s="128" t="str">
        <f>$B$47</f>
        <v>Business Administration</v>
      </c>
      <c r="C131" s="142">
        <f t="shared" si="3"/>
        <v>518190.17011879914</v>
      </c>
      <c r="D131" s="142">
        <f t="shared" si="3"/>
        <v>2386921.891819777</v>
      </c>
      <c r="E131" s="142">
        <f t="shared" si="3"/>
        <v>2225422.1998570999</v>
      </c>
      <c r="F131" s="142">
        <f t="shared" si="3"/>
        <v>0</v>
      </c>
      <c r="G131" s="142">
        <f t="shared" si="3"/>
        <v>0</v>
      </c>
      <c r="H131" s="137">
        <f t="shared" si="4"/>
        <v>5130534.2617956754</v>
      </c>
    </row>
    <row r="132" spans="2:12">
      <c r="B132" s="128" t="str">
        <f>$B$48</f>
        <v>Optometry</v>
      </c>
      <c r="C132" s="142">
        <f t="shared" ref="C132:G135" si="5">C107+C77</f>
        <v>0</v>
      </c>
      <c r="D132" s="142">
        <f t="shared" si="5"/>
        <v>0</v>
      </c>
      <c r="E132" s="142">
        <f t="shared" si="5"/>
        <v>0</v>
      </c>
      <c r="F132" s="142">
        <f t="shared" si="5"/>
        <v>0</v>
      </c>
      <c r="G132" s="142">
        <f t="shared" si="5"/>
        <v>0</v>
      </c>
      <c r="H132" s="137">
        <f t="shared" si="4"/>
        <v>0</v>
      </c>
    </row>
    <row r="133" spans="2:12">
      <c r="B133" s="128" t="str">
        <f>$B$49</f>
        <v>Teacher Ed-Practice Teaching</v>
      </c>
      <c r="C133" s="142">
        <f t="shared" si="5"/>
        <v>0</v>
      </c>
      <c r="D133" s="142">
        <f t="shared" si="5"/>
        <v>83885.31381661816</v>
      </c>
      <c r="E133" s="142">
        <f t="shared" si="5"/>
        <v>0</v>
      </c>
      <c r="F133" s="142">
        <f t="shared" si="5"/>
        <v>0</v>
      </c>
      <c r="G133" s="142">
        <f t="shared" si="5"/>
        <v>0</v>
      </c>
      <c r="H133" s="137">
        <f t="shared" si="4"/>
        <v>83885.31381661816</v>
      </c>
    </row>
    <row r="134" spans="2:12">
      <c r="B134" s="128" t="str">
        <f>$B$50</f>
        <v>Technology</v>
      </c>
      <c r="C134" s="142">
        <f t="shared" si="5"/>
        <v>316298.70035232749</v>
      </c>
      <c r="D134" s="142">
        <f t="shared" si="5"/>
        <v>418716.99450384447</v>
      </c>
      <c r="E134" s="142">
        <f t="shared" si="5"/>
        <v>51094.108541696158</v>
      </c>
      <c r="F134" s="142">
        <f t="shared" si="5"/>
        <v>0</v>
      </c>
      <c r="G134" s="142">
        <f t="shared" si="5"/>
        <v>0</v>
      </c>
      <c r="H134" s="137">
        <f t="shared" si="4"/>
        <v>786109.80339786806</v>
      </c>
    </row>
    <row r="135" spans="2:12">
      <c r="B135" s="128" t="str">
        <f>$B$51</f>
        <v>Nursing</v>
      </c>
      <c r="C135" s="142">
        <f t="shared" si="5"/>
        <v>58297.085143535987</v>
      </c>
      <c r="D135" s="142">
        <f t="shared" si="5"/>
        <v>1124882.8692319428</v>
      </c>
      <c r="E135" s="142">
        <f t="shared" si="5"/>
        <v>548128.45921372541</v>
      </c>
      <c r="F135" s="142">
        <f t="shared" si="5"/>
        <v>0</v>
      </c>
      <c r="G135" s="142">
        <f t="shared" si="5"/>
        <v>0</v>
      </c>
      <c r="H135" s="137">
        <f t="shared" si="4"/>
        <v>1731308.4135892042</v>
      </c>
    </row>
    <row r="136" spans="2:12">
      <c r="B136" s="131" t="str">
        <f>$B$52</f>
        <v>Totals</v>
      </c>
      <c r="C136" s="134">
        <f>SUM(C116:C135)</f>
        <v>9086675.9207270294</v>
      </c>
      <c r="D136" s="134">
        <f>SUM(D116:D135)</f>
        <v>11768081.566365313</v>
      </c>
      <c r="E136" s="134">
        <f>SUM(E116:E135)</f>
        <v>7379773.0648041302</v>
      </c>
      <c r="F136" s="134">
        <f>SUM(F116:F135)</f>
        <v>761254.92057744099</v>
      </c>
      <c r="G136" s="134">
        <f>SUM(G116:G135)</f>
        <v>0</v>
      </c>
      <c r="H136" s="134">
        <f t="shared" si="4"/>
        <v>28995785.472473912</v>
      </c>
    </row>
    <row r="137" spans="2:12">
      <c r="B137" s="330"/>
      <c r="C137" s="333"/>
      <c r="D137" s="333"/>
      <c r="E137" s="333"/>
      <c r="F137" s="333"/>
      <c r="G137" s="333"/>
      <c r="H137" s="334"/>
    </row>
    <row r="138" spans="2:12">
      <c r="B138" s="120" t="s">
        <v>4</v>
      </c>
      <c r="C138" s="327"/>
      <c r="D138" s="327"/>
      <c r="E138" s="327"/>
      <c r="F138" s="327"/>
      <c r="G138" s="327"/>
      <c r="H138" s="122">
        <f>H86-H81-H111</f>
        <v>24068107.527526088</v>
      </c>
    </row>
    <row r="139" spans="2:12" ht="152.25" customHeight="1" thickBot="1">
      <c r="B139" s="382" t="s">
        <v>887</v>
      </c>
      <c r="C139" s="382"/>
      <c r="D139" s="382"/>
      <c r="E139" s="382"/>
      <c r="F139" s="382"/>
      <c r="G139" s="382"/>
      <c r="H139" s="321"/>
    </row>
    <row r="140" spans="2:12" ht="36.75" customHeight="1" thickTop="1">
      <c r="B140" s="429" t="s">
        <v>889</v>
      </c>
      <c r="C140" s="404"/>
      <c r="D140" s="404"/>
      <c r="E140" s="404"/>
      <c r="F140" s="405"/>
      <c r="G140" s="335" t="s">
        <v>2</v>
      </c>
      <c r="H140" s="336">
        <v>1</v>
      </c>
      <c r="I140" s="396" t="str">
        <f>IF(H140+H141=1,"","Error, the two cells on the left must equal 100%")</f>
        <v/>
      </c>
      <c r="L140" s="290"/>
    </row>
    <row r="141" spans="2:12" ht="37.5" customHeight="1" thickBot="1">
      <c r="B141" s="406"/>
      <c r="C141" s="407"/>
      <c r="D141" s="407"/>
      <c r="E141" s="407"/>
      <c r="F141" s="408"/>
      <c r="G141" s="335" t="s">
        <v>3</v>
      </c>
      <c r="H141" s="337">
        <f>1-H140</f>
        <v>0</v>
      </c>
      <c r="I141" s="396"/>
    </row>
    <row r="142" spans="2:12" ht="42" thickBot="1">
      <c r="B142" s="338" t="s">
        <v>31</v>
      </c>
      <c r="C142" s="339" t="s">
        <v>25</v>
      </c>
      <c r="D142" s="339" t="s">
        <v>26</v>
      </c>
      <c r="E142" s="339" t="s">
        <v>27</v>
      </c>
      <c r="F142" s="339" t="s">
        <v>28</v>
      </c>
      <c r="G142" s="340" t="s">
        <v>29</v>
      </c>
      <c r="H142" s="341" t="s">
        <v>6</v>
      </c>
      <c r="I142" s="342" t="s">
        <v>7</v>
      </c>
    </row>
    <row r="143" spans="2:12">
      <c r="B143" s="128" t="str">
        <f>$B$32</f>
        <v>Liberal Arts</v>
      </c>
      <c r="C143" s="329">
        <f>Data!LN19</f>
        <v>0</v>
      </c>
      <c r="D143" s="329">
        <f>Data!MH19</f>
        <v>0</v>
      </c>
      <c r="E143" s="329">
        <f>Data!NB19</f>
        <v>0</v>
      </c>
      <c r="F143" s="329">
        <f>Data!NV19</f>
        <v>0</v>
      </c>
      <c r="G143" s="329">
        <f>Data!OP19</f>
        <v>0</v>
      </c>
      <c r="H143" s="343">
        <f>Data!PJ19</f>
        <v>5841465</v>
      </c>
      <c r="I143" s="344">
        <f t="shared" ref="I143:I162" si="6">SUM(C143:H143)</f>
        <v>5841465</v>
      </c>
    </row>
    <row r="144" spans="2:12">
      <c r="B144" s="128" t="str">
        <f>$B$33</f>
        <v>Science</v>
      </c>
      <c r="C144" s="329">
        <f>Data!LO19</f>
        <v>0</v>
      </c>
      <c r="D144" s="329">
        <f>Data!MI19</f>
        <v>0</v>
      </c>
      <c r="E144" s="329">
        <f>Data!NC19</f>
        <v>0</v>
      </c>
      <c r="F144" s="329">
        <f>Data!NW19</f>
        <v>0</v>
      </c>
      <c r="G144" s="329">
        <f>Data!OQ19</f>
        <v>0</v>
      </c>
      <c r="H144" s="343">
        <f>Data!PK19</f>
        <v>2471534</v>
      </c>
      <c r="I144" s="344">
        <f t="shared" si="6"/>
        <v>2471534</v>
      </c>
    </row>
    <row r="145" spans="2:9">
      <c r="B145" s="128" t="str">
        <f>$B$34</f>
        <v>Fine Arts</v>
      </c>
      <c r="C145" s="329">
        <f>Data!LP19</f>
        <v>0</v>
      </c>
      <c r="D145" s="329">
        <f>Data!MJ19</f>
        <v>0</v>
      </c>
      <c r="E145" s="329">
        <f>Data!ND19</f>
        <v>0</v>
      </c>
      <c r="F145" s="329">
        <f>Data!NX19</f>
        <v>0</v>
      </c>
      <c r="G145" s="329">
        <f>Data!OR19</f>
        <v>0</v>
      </c>
      <c r="H145" s="343">
        <f>Data!PL19</f>
        <v>2635530</v>
      </c>
      <c r="I145" s="344">
        <f t="shared" si="6"/>
        <v>2635530</v>
      </c>
    </row>
    <row r="146" spans="2:9">
      <c r="B146" s="128" t="str">
        <f>$B$35</f>
        <v>Teacher Education</v>
      </c>
      <c r="C146" s="329">
        <f>Data!LQ19</f>
        <v>0</v>
      </c>
      <c r="D146" s="329">
        <f>Data!MK19</f>
        <v>0</v>
      </c>
      <c r="E146" s="329">
        <f>Data!NE19</f>
        <v>0</v>
      </c>
      <c r="F146" s="329">
        <f>Data!NY19</f>
        <v>0</v>
      </c>
      <c r="G146" s="329">
        <f>Data!OS19</f>
        <v>0</v>
      </c>
      <c r="H146" s="343">
        <f>Data!PN19</f>
        <v>1564895</v>
      </c>
      <c r="I146" s="344">
        <f t="shared" si="6"/>
        <v>1564895</v>
      </c>
    </row>
    <row r="147" spans="2:9">
      <c r="B147" s="128" t="str">
        <f>$B$36</f>
        <v>Agriculture</v>
      </c>
      <c r="C147" s="329">
        <f>Data!LR19</f>
        <v>0</v>
      </c>
      <c r="D147" s="329">
        <f>Data!ML19</f>
        <v>0</v>
      </c>
      <c r="E147" s="329">
        <f>Data!NF19</f>
        <v>0</v>
      </c>
      <c r="F147" s="329">
        <f>Data!NZ19</f>
        <v>0</v>
      </c>
      <c r="G147" s="329">
        <f>Data!OT19</f>
        <v>0</v>
      </c>
      <c r="H147" s="343">
        <f>Data!PM19</f>
        <v>2491817</v>
      </c>
      <c r="I147" s="344">
        <f t="shared" si="6"/>
        <v>2491817</v>
      </c>
    </row>
    <row r="148" spans="2:9">
      <c r="B148" s="128" t="str">
        <f>$B$37</f>
        <v>Engineering</v>
      </c>
      <c r="C148" s="329">
        <f>Data!LS19</f>
        <v>0</v>
      </c>
      <c r="D148" s="329">
        <f>Data!MM19</f>
        <v>0</v>
      </c>
      <c r="E148" s="329">
        <f>Data!NG19</f>
        <v>0</v>
      </c>
      <c r="F148" s="329">
        <f>Data!OA19</f>
        <v>0</v>
      </c>
      <c r="G148" s="329">
        <f>Data!OU19</f>
        <v>0</v>
      </c>
      <c r="H148" s="343">
        <f>Data!PO19</f>
        <v>1687488</v>
      </c>
      <c r="I148" s="344">
        <f t="shared" si="6"/>
        <v>1687488</v>
      </c>
    </row>
    <row r="149" spans="2:9">
      <c r="B149" s="128" t="str">
        <f>$B$38</f>
        <v>Home Economics</v>
      </c>
      <c r="C149" s="329">
        <f>Data!LT19</f>
        <v>0</v>
      </c>
      <c r="D149" s="329">
        <f>Data!MN19</f>
        <v>0</v>
      </c>
      <c r="E149" s="329">
        <f>Data!NH19</f>
        <v>0</v>
      </c>
      <c r="F149" s="329">
        <f>Data!OB19</f>
        <v>0</v>
      </c>
      <c r="G149" s="329">
        <f>Data!OV19</f>
        <v>0</v>
      </c>
      <c r="H149" s="343">
        <f>Data!PP19</f>
        <v>0</v>
      </c>
      <c r="I149" s="344">
        <f t="shared" si="6"/>
        <v>0</v>
      </c>
    </row>
    <row r="150" spans="2:9">
      <c r="B150" s="128" t="str">
        <f>$B$39</f>
        <v>Law</v>
      </c>
      <c r="C150" s="329">
        <f>Data!LU19</f>
        <v>0</v>
      </c>
      <c r="D150" s="329">
        <f>Data!MO19</f>
        <v>0</v>
      </c>
      <c r="E150" s="329">
        <f>Data!NI19</f>
        <v>0</v>
      </c>
      <c r="F150" s="329">
        <f>Data!OC19</f>
        <v>0</v>
      </c>
      <c r="G150" s="329">
        <f>Data!OW19</f>
        <v>0</v>
      </c>
      <c r="H150" s="343">
        <f>Data!PQ19</f>
        <v>0</v>
      </c>
      <c r="I150" s="344">
        <f t="shared" si="6"/>
        <v>0</v>
      </c>
    </row>
    <row r="151" spans="2:9">
      <c r="B151" s="128" t="str">
        <f>$B$40</f>
        <v>Social Service</v>
      </c>
      <c r="C151" s="329">
        <f>Data!LV19</f>
        <v>0</v>
      </c>
      <c r="D151" s="329">
        <f>Data!MP19</f>
        <v>0</v>
      </c>
      <c r="E151" s="329">
        <f>Data!NJ19</f>
        <v>0</v>
      </c>
      <c r="F151" s="329">
        <f>Data!OD19</f>
        <v>0</v>
      </c>
      <c r="G151" s="329">
        <f>Data!OX19</f>
        <v>0</v>
      </c>
      <c r="H151" s="343">
        <f>Data!PR19</f>
        <v>316128</v>
      </c>
      <c r="I151" s="344">
        <f t="shared" si="6"/>
        <v>316128</v>
      </c>
    </row>
    <row r="152" spans="2:9">
      <c r="B152" s="128" t="str">
        <f>$B$41</f>
        <v>Library Science</v>
      </c>
      <c r="C152" s="329">
        <f>Data!LW19</f>
        <v>0</v>
      </c>
      <c r="D152" s="329">
        <f>Data!MQ19</f>
        <v>0</v>
      </c>
      <c r="E152" s="329">
        <f>Data!NK19</f>
        <v>0</v>
      </c>
      <c r="F152" s="329">
        <f>Data!OE19</f>
        <v>0</v>
      </c>
      <c r="G152" s="329">
        <f>Data!OY19</f>
        <v>0</v>
      </c>
      <c r="H152" s="343">
        <f>Data!PS19</f>
        <v>0</v>
      </c>
      <c r="I152" s="344">
        <f t="shared" si="6"/>
        <v>0</v>
      </c>
    </row>
    <row r="153" spans="2:9">
      <c r="B153" s="128" t="str">
        <f>$B$42</f>
        <v>Veterinary Science</v>
      </c>
      <c r="C153" s="329">
        <f>Data!LX19</f>
        <v>0</v>
      </c>
      <c r="D153" s="329">
        <f>Data!MR19</f>
        <v>0</v>
      </c>
      <c r="E153" s="329">
        <f>Data!NL19</f>
        <v>0</v>
      </c>
      <c r="F153" s="329">
        <f>Data!OF19</f>
        <v>0</v>
      </c>
      <c r="G153" s="329">
        <f>Data!OZ19</f>
        <v>0</v>
      </c>
      <c r="H153" s="343">
        <f>Data!PT19</f>
        <v>0</v>
      </c>
      <c r="I153" s="344">
        <f t="shared" si="6"/>
        <v>0</v>
      </c>
    </row>
    <row r="154" spans="2:9">
      <c r="B154" s="128" t="str">
        <f>$B$43</f>
        <v>Vocational Training</v>
      </c>
      <c r="C154" s="329">
        <f>Data!LY19</f>
        <v>0</v>
      </c>
      <c r="D154" s="329">
        <f>Data!MS19</f>
        <v>0</v>
      </c>
      <c r="E154" s="329">
        <f>Data!NM19</f>
        <v>0</v>
      </c>
      <c r="F154" s="329">
        <f>Data!OG19</f>
        <v>0</v>
      </c>
      <c r="G154" s="329">
        <f>Data!PA19</f>
        <v>0</v>
      </c>
      <c r="H154" s="343">
        <f>Data!PU19</f>
        <v>37943</v>
      </c>
      <c r="I154" s="344">
        <f t="shared" si="6"/>
        <v>37943</v>
      </c>
    </row>
    <row r="155" spans="2:9">
      <c r="B155" s="128" t="str">
        <f>$B$44</f>
        <v>Physical Training</v>
      </c>
      <c r="C155" s="329">
        <f>Data!LZ19</f>
        <v>0</v>
      </c>
      <c r="D155" s="329">
        <f>Data!MT19</f>
        <v>0</v>
      </c>
      <c r="E155" s="329">
        <f>Data!NN19</f>
        <v>0</v>
      </c>
      <c r="F155" s="329">
        <f>Data!OH19</f>
        <v>0</v>
      </c>
      <c r="G155" s="329">
        <f>Data!PB19</f>
        <v>0</v>
      </c>
      <c r="H155" s="343">
        <f>Data!PV19</f>
        <v>0</v>
      </c>
      <c r="I155" s="344">
        <f t="shared" si="6"/>
        <v>0</v>
      </c>
    </row>
    <row r="156" spans="2:9">
      <c r="B156" s="128" t="str">
        <f>$B$45</f>
        <v>Health Services</v>
      </c>
      <c r="C156" s="329">
        <f>Data!MA19</f>
        <v>0</v>
      </c>
      <c r="D156" s="329">
        <f>Data!MU19</f>
        <v>0</v>
      </c>
      <c r="E156" s="329">
        <f>Data!NO19</f>
        <v>0</v>
      </c>
      <c r="F156" s="329">
        <f>Data!OI19</f>
        <v>0</v>
      </c>
      <c r="G156" s="329">
        <f>Data!PC19</f>
        <v>0</v>
      </c>
      <c r="H156" s="343">
        <f>Data!PW19</f>
        <v>817633</v>
      </c>
      <c r="I156" s="344">
        <f t="shared" si="6"/>
        <v>817633</v>
      </c>
    </row>
    <row r="157" spans="2:9">
      <c r="B157" s="128" t="str">
        <f>$B$46</f>
        <v>Pharmacy</v>
      </c>
      <c r="C157" s="329">
        <f>Data!MB19</f>
        <v>0</v>
      </c>
      <c r="D157" s="329">
        <f>Data!MV19</f>
        <v>0</v>
      </c>
      <c r="E157" s="329">
        <f>Data!NP19</f>
        <v>0</v>
      </c>
      <c r="F157" s="329">
        <f>Data!OJ19</f>
        <v>0</v>
      </c>
      <c r="G157" s="329">
        <f>Data!PD19</f>
        <v>0</v>
      </c>
      <c r="H157" s="343">
        <f>Data!PX19</f>
        <v>0</v>
      </c>
      <c r="I157" s="344">
        <f t="shared" si="6"/>
        <v>0</v>
      </c>
    </row>
    <row r="158" spans="2:9">
      <c r="B158" s="128" t="str">
        <f>$B$47</f>
        <v>Business Administration</v>
      </c>
      <c r="C158" s="329">
        <f>Data!MC19</f>
        <v>0</v>
      </c>
      <c r="D158" s="329">
        <f>Data!MW19</f>
        <v>0</v>
      </c>
      <c r="E158" s="329">
        <f>Data!NQ19</f>
        <v>0</v>
      </c>
      <c r="F158" s="329">
        <f>Data!OK19</f>
        <v>0</v>
      </c>
      <c r="G158" s="329">
        <f>Data!PE19</f>
        <v>0</v>
      </c>
      <c r="H158" s="343">
        <f>Data!PY19</f>
        <v>4091705</v>
      </c>
      <c r="I158" s="344">
        <f t="shared" si="6"/>
        <v>4091705</v>
      </c>
    </row>
    <row r="159" spans="2:9">
      <c r="B159" s="128" t="str">
        <f>$B$48</f>
        <v>Optometry</v>
      </c>
      <c r="C159" s="329">
        <f>Data!MD19</f>
        <v>0</v>
      </c>
      <c r="D159" s="329">
        <f>Data!MX19</f>
        <v>0</v>
      </c>
      <c r="E159" s="329">
        <f>Data!NR19</f>
        <v>0</v>
      </c>
      <c r="F159" s="329">
        <f>Data!OL19</f>
        <v>0</v>
      </c>
      <c r="G159" s="329">
        <f>Data!PF19</f>
        <v>0</v>
      </c>
      <c r="H159" s="343">
        <f>Data!PZ19</f>
        <v>0</v>
      </c>
      <c r="I159" s="344">
        <f t="shared" si="6"/>
        <v>0</v>
      </c>
    </row>
    <row r="160" spans="2:9">
      <c r="B160" s="128" t="str">
        <f>$B$49</f>
        <v>Teacher Ed-Practice Teaching</v>
      </c>
      <c r="C160" s="329">
        <f>Data!ME19</f>
        <v>0</v>
      </c>
      <c r="D160" s="329">
        <f>Data!MY19</f>
        <v>0</v>
      </c>
      <c r="E160" s="329">
        <f>Data!NS19</f>
        <v>0</v>
      </c>
      <c r="F160" s="329">
        <f>Data!OM19</f>
        <v>0</v>
      </c>
      <c r="G160" s="329">
        <f>Data!PG19</f>
        <v>0</v>
      </c>
      <c r="H160" s="343">
        <f>Data!QA19</f>
        <v>68105</v>
      </c>
      <c r="I160" s="344">
        <f t="shared" si="6"/>
        <v>68105</v>
      </c>
    </row>
    <row r="161" spans="2:10">
      <c r="B161" s="128" t="str">
        <f>$B$50</f>
        <v>Technology</v>
      </c>
      <c r="C161" s="329">
        <f>Data!MF19</f>
        <v>0</v>
      </c>
      <c r="D161" s="329">
        <f>Data!MZ19</f>
        <v>0</v>
      </c>
      <c r="E161" s="329">
        <f>Data!NT19</f>
        <v>0</v>
      </c>
      <c r="F161" s="329">
        <f>Data!ON19</f>
        <v>0</v>
      </c>
      <c r="G161" s="329">
        <f>Data!PH19</f>
        <v>0</v>
      </c>
      <c r="H161" s="343">
        <f>Data!QB19</f>
        <v>638234</v>
      </c>
      <c r="I161" s="344">
        <f t="shared" si="6"/>
        <v>638234</v>
      </c>
    </row>
    <row r="162" spans="2:10">
      <c r="B162" s="128" t="str">
        <f>$B$51</f>
        <v>Nursing</v>
      </c>
      <c r="C162" s="329">
        <f>Data!MG19</f>
        <v>0</v>
      </c>
      <c r="D162" s="329">
        <f>Data!NA19</f>
        <v>0</v>
      </c>
      <c r="E162" s="329">
        <f>Data!NU19</f>
        <v>0</v>
      </c>
      <c r="F162" s="329">
        <f>Data!OO19</f>
        <v>0</v>
      </c>
      <c r="G162" s="329">
        <f>Data!PI19</f>
        <v>0</v>
      </c>
      <c r="H162" s="343">
        <f>Data!QC19</f>
        <v>1405631</v>
      </c>
      <c r="I162" s="344">
        <f t="shared" si="6"/>
        <v>1405631</v>
      </c>
    </row>
    <row r="163" spans="2:10" ht="14.4" thickBot="1">
      <c r="B163" s="131" t="str">
        <f>$B$52</f>
        <v>Totals</v>
      </c>
      <c r="C163" s="134">
        <f t="shared" ref="C163:H163" si="7">SUM(C143:C162)</f>
        <v>0</v>
      </c>
      <c r="D163" s="134">
        <f t="shared" si="7"/>
        <v>0</v>
      </c>
      <c r="E163" s="134">
        <f t="shared" si="7"/>
        <v>0</v>
      </c>
      <c r="F163" s="134">
        <f t="shared" si="7"/>
        <v>0</v>
      </c>
      <c r="G163" s="135">
        <f t="shared" si="7"/>
        <v>0</v>
      </c>
      <c r="H163" s="345">
        <f t="shared" si="7"/>
        <v>24068108</v>
      </c>
      <c r="I163" s="344">
        <f>SUM(I143:I162)</f>
        <v>24068108</v>
      </c>
    </row>
    <row r="164" spans="2:10" ht="14.4" thickTop="1">
      <c r="B164" s="144"/>
      <c r="C164" s="331"/>
      <c r="D164" s="331"/>
      <c r="E164" s="331"/>
      <c r="F164" s="331"/>
      <c r="G164" s="331"/>
      <c r="H164" s="346"/>
      <c r="I164" s="347"/>
    </row>
    <row r="165" spans="2:10">
      <c r="B165" s="387" t="s">
        <v>63</v>
      </c>
      <c r="C165" s="387"/>
      <c r="D165" s="387"/>
      <c r="E165" s="387"/>
      <c r="F165" s="387"/>
      <c r="G165" s="387"/>
      <c r="H165" s="348"/>
      <c r="I165" s="348"/>
    </row>
    <row r="166" spans="2:10" ht="43.5" customHeight="1" thickBot="1">
      <c r="B166" s="394" t="s">
        <v>40</v>
      </c>
      <c r="C166" s="394"/>
      <c r="D166" s="394"/>
      <c r="E166" s="394"/>
      <c r="F166" s="394"/>
      <c r="G166" s="394"/>
      <c r="H166" s="328"/>
    </row>
    <row r="167" spans="2:10" ht="14.4" thickBot="1">
      <c r="B167" s="124" t="s">
        <v>31</v>
      </c>
      <c r="C167" s="125" t="s">
        <v>25</v>
      </c>
      <c r="D167" s="125" t="s">
        <v>26</v>
      </c>
      <c r="E167" s="125" t="s">
        <v>27</v>
      </c>
      <c r="F167" s="125" t="s">
        <v>28</v>
      </c>
      <c r="G167" s="125" t="s">
        <v>29</v>
      </c>
      <c r="H167" s="126" t="s">
        <v>1</v>
      </c>
    </row>
    <row r="168" spans="2:10">
      <c r="B168" s="128" t="str">
        <f>$B$32</f>
        <v>Liberal Arts</v>
      </c>
      <c r="C168" s="323">
        <f t="shared" ref="C168:G183" si="8">C143+$H$140*IF($H116=0,0,$H143*C116/$H116)+IF($H32=0,0,$H$141*$H143*C32/$H32)</f>
        <v>2964197.7033631126</v>
      </c>
      <c r="D168" s="323">
        <f t="shared" si="8"/>
        <v>1832508.9756604803</v>
      </c>
      <c r="E168" s="323">
        <f t="shared" si="8"/>
        <v>1040086.880671546</v>
      </c>
      <c r="F168" s="323">
        <f t="shared" si="8"/>
        <v>4671.4403048607228</v>
      </c>
      <c r="G168" s="323">
        <f t="shared" si="8"/>
        <v>0</v>
      </c>
      <c r="H168" s="134">
        <f t="shared" ref="H168:H188" si="9">SUM(C168:G168)</f>
        <v>5841464.9999999991</v>
      </c>
      <c r="I168" s="349"/>
      <c r="J168" s="290"/>
    </row>
    <row r="169" spans="2:10">
      <c r="B169" s="128" t="str">
        <f>$B$33</f>
        <v>Science</v>
      </c>
      <c r="C169" s="142">
        <f t="shared" si="8"/>
        <v>1151913.9295697527</v>
      </c>
      <c r="D169" s="142">
        <f t="shared" si="8"/>
        <v>913209.57663019979</v>
      </c>
      <c r="E169" s="142">
        <f t="shared" si="8"/>
        <v>405555.75945881172</v>
      </c>
      <c r="F169" s="142">
        <f t="shared" si="8"/>
        <v>854.73434123547088</v>
      </c>
      <c r="G169" s="142">
        <f t="shared" si="8"/>
        <v>0</v>
      </c>
      <c r="H169" s="137">
        <f t="shared" si="9"/>
        <v>2471533.9999999995</v>
      </c>
      <c r="I169" s="349"/>
      <c r="J169" s="290"/>
    </row>
    <row r="170" spans="2:10">
      <c r="B170" s="128" t="str">
        <f>$B$34</f>
        <v>Fine Arts</v>
      </c>
      <c r="C170" s="142">
        <f t="shared" si="8"/>
        <v>1393166.9431144355</v>
      </c>
      <c r="D170" s="142">
        <f t="shared" si="8"/>
        <v>1052845.463921515</v>
      </c>
      <c r="E170" s="142">
        <f t="shared" si="8"/>
        <v>189517.59296404931</v>
      </c>
      <c r="F170" s="142">
        <f t="shared" si="8"/>
        <v>0</v>
      </c>
      <c r="G170" s="142">
        <f t="shared" si="8"/>
        <v>0</v>
      </c>
      <c r="H170" s="137">
        <f t="shared" si="9"/>
        <v>2635530</v>
      </c>
      <c r="I170" s="349"/>
      <c r="J170" s="290"/>
    </row>
    <row r="171" spans="2:10">
      <c r="B171" s="128" t="str">
        <f>$B$35</f>
        <v>Teacher Education</v>
      </c>
      <c r="C171" s="142">
        <f t="shared" si="8"/>
        <v>83577.358233224993</v>
      </c>
      <c r="D171" s="142">
        <f t="shared" si="8"/>
        <v>424424.37052203732</v>
      </c>
      <c r="E171" s="142">
        <f t="shared" si="8"/>
        <v>516937.1342843711</v>
      </c>
      <c r="F171" s="142">
        <f t="shared" si="8"/>
        <v>539956.13696036662</v>
      </c>
      <c r="G171" s="142">
        <f t="shared" si="8"/>
        <v>0</v>
      </c>
      <c r="H171" s="137">
        <f t="shared" si="9"/>
        <v>1564895</v>
      </c>
      <c r="I171" s="349"/>
      <c r="J171" s="290"/>
    </row>
    <row r="172" spans="2:10">
      <c r="B172" s="128" t="str">
        <f>$B$36</f>
        <v>Agriculture</v>
      </c>
      <c r="C172" s="142">
        <f t="shared" si="8"/>
        <v>777129.93340536242</v>
      </c>
      <c r="D172" s="142">
        <f t="shared" si="8"/>
        <v>1043026.7277514987</v>
      </c>
      <c r="E172" s="142">
        <f t="shared" si="8"/>
        <v>573094.1535669351</v>
      </c>
      <c r="F172" s="142">
        <f t="shared" si="8"/>
        <v>98566.185276203774</v>
      </c>
      <c r="G172" s="142">
        <f t="shared" si="8"/>
        <v>0</v>
      </c>
      <c r="H172" s="137">
        <f t="shared" si="9"/>
        <v>2491817</v>
      </c>
      <c r="I172" s="349"/>
      <c r="J172" s="290"/>
    </row>
    <row r="173" spans="2:10">
      <c r="B173" s="128" t="str">
        <f>$B$37</f>
        <v>Engineering</v>
      </c>
      <c r="C173" s="142">
        <f t="shared" si="8"/>
        <v>288710.80247329577</v>
      </c>
      <c r="D173" s="142">
        <f t="shared" si="8"/>
        <v>837033.1735522938</v>
      </c>
      <c r="E173" s="142">
        <f t="shared" si="8"/>
        <v>561744.02397441049</v>
      </c>
      <c r="F173" s="142">
        <f t="shared" si="8"/>
        <v>0</v>
      </c>
      <c r="G173" s="142">
        <f t="shared" si="8"/>
        <v>0</v>
      </c>
      <c r="H173" s="137">
        <f t="shared" si="9"/>
        <v>1687488</v>
      </c>
      <c r="I173" s="349"/>
      <c r="J173" s="290"/>
    </row>
    <row r="174" spans="2:10">
      <c r="B174" s="128" t="str">
        <f>$B$38</f>
        <v>Home Economics</v>
      </c>
      <c r="C174" s="142">
        <f t="shared" si="8"/>
        <v>0</v>
      </c>
      <c r="D174" s="142">
        <f t="shared" si="8"/>
        <v>0</v>
      </c>
      <c r="E174" s="142">
        <f t="shared" si="8"/>
        <v>0</v>
      </c>
      <c r="F174" s="142">
        <f t="shared" si="8"/>
        <v>0</v>
      </c>
      <c r="G174" s="142">
        <f t="shared" si="8"/>
        <v>0</v>
      </c>
      <c r="H174" s="137">
        <f t="shared" si="9"/>
        <v>0</v>
      </c>
      <c r="I174" s="349"/>
      <c r="J174" s="290"/>
    </row>
    <row r="175" spans="2:10">
      <c r="B175" s="128" t="str">
        <f>$B$39</f>
        <v>Law</v>
      </c>
      <c r="C175" s="142">
        <f t="shared" si="8"/>
        <v>0</v>
      </c>
      <c r="D175" s="142">
        <f t="shared" si="8"/>
        <v>0</v>
      </c>
      <c r="E175" s="142">
        <f t="shared" si="8"/>
        <v>0</v>
      </c>
      <c r="F175" s="142">
        <f t="shared" si="8"/>
        <v>0</v>
      </c>
      <c r="G175" s="142">
        <f t="shared" si="8"/>
        <v>0</v>
      </c>
      <c r="H175" s="137">
        <f t="shared" si="9"/>
        <v>0</v>
      </c>
      <c r="I175" s="349"/>
      <c r="J175" s="290"/>
    </row>
    <row r="176" spans="2:10">
      <c r="B176" s="128" t="str">
        <f>$B$40</f>
        <v>Social Service</v>
      </c>
      <c r="C176" s="142">
        <f t="shared" si="8"/>
        <v>16301.312229656414</v>
      </c>
      <c r="D176" s="142">
        <f t="shared" si="8"/>
        <v>122716.16789336762</v>
      </c>
      <c r="E176" s="142">
        <f t="shared" si="8"/>
        <v>177110.51987697594</v>
      </c>
      <c r="F176" s="142">
        <f t="shared" si="8"/>
        <v>0</v>
      </c>
      <c r="G176" s="142">
        <f t="shared" si="8"/>
        <v>0</v>
      </c>
      <c r="H176" s="137">
        <f t="shared" si="9"/>
        <v>316128</v>
      </c>
      <c r="I176" s="349"/>
      <c r="J176" s="290"/>
    </row>
    <row r="177" spans="2:10">
      <c r="B177" s="128" t="str">
        <f>$B$41</f>
        <v>Library Science</v>
      </c>
      <c r="C177" s="142">
        <f t="shared" si="8"/>
        <v>0</v>
      </c>
      <c r="D177" s="142">
        <f t="shared" si="8"/>
        <v>0</v>
      </c>
      <c r="E177" s="142">
        <f t="shared" si="8"/>
        <v>0</v>
      </c>
      <c r="F177" s="142">
        <f t="shared" si="8"/>
        <v>0</v>
      </c>
      <c r="G177" s="142">
        <f t="shared" si="8"/>
        <v>0</v>
      </c>
      <c r="H177" s="137">
        <f t="shared" si="9"/>
        <v>0</v>
      </c>
      <c r="I177" s="349"/>
      <c r="J177" s="290"/>
    </row>
    <row r="178" spans="2:10">
      <c r="B178" s="128" t="str">
        <f>$B$42</f>
        <v>Veterinary Science</v>
      </c>
      <c r="C178" s="142">
        <f t="shared" si="8"/>
        <v>0</v>
      </c>
      <c r="D178" s="142">
        <f t="shared" si="8"/>
        <v>0</v>
      </c>
      <c r="E178" s="142">
        <f t="shared" si="8"/>
        <v>0</v>
      </c>
      <c r="F178" s="142">
        <f t="shared" si="8"/>
        <v>0</v>
      </c>
      <c r="G178" s="142">
        <f t="shared" si="8"/>
        <v>0</v>
      </c>
      <c r="H178" s="137">
        <f t="shared" si="9"/>
        <v>0</v>
      </c>
      <c r="I178" s="349"/>
      <c r="J178" s="290"/>
    </row>
    <row r="179" spans="2:10">
      <c r="B179" s="128" t="str">
        <f>$B$43</f>
        <v>Vocational Training</v>
      </c>
      <c r="C179" s="142">
        <f t="shared" si="8"/>
        <v>0</v>
      </c>
      <c r="D179" s="142">
        <f t="shared" si="8"/>
        <v>37943</v>
      </c>
      <c r="E179" s="142">
        <f t="shared" si="8"/>
        <v>0</v>
      </c>
      <c r="F179" s="142">
        <f t="shared" si="8"/>
        <v>0</v>
      </c>
      <c r="G179" s="142">
        <f t="shared" si="8"/>
        <v>0</v>
      </c>
      <c r="H179" s="137">
        <f t="shared" si="9"/>
        <v>37943</v>
      </c>
      <c r="I179" s="349"/>
      <c r="J179" s="290"/>
    </row>
    <row r="180" spans="2:10">
      <c r="B180" s="128" t="str">
        <f>$B$44</f>
        <v>Physical Training</v>
      </c>
      <c r="C180" s="142">
        <f t="shared" si="8"/>
        <v>0</v>
      </c>
      <c r="D180" s="142">
        <f t="shared" si="8"/>
        <v>0</v>
      </c>
      <c r="E180" s="142">
        <f t="shared" si="8"/>
        <v>0</v>
      </c>
      <c r="F180" s="142">
        <f t="shared" si="8"/>
        <v>0</v>
      </c>
      <c r="G180" s="142">
        <f t="shared" si="8"/>
        <v>0</v>
      </c>
      <c r="H180" s="137">
        <f t="shared" si="9"/>
        <v>0</v>
      </c>
      <c r="I180" s="349"/>
      <c r="J180" s="290"/>
    </row>
    <row r="181" spans="2:10">
      <c r="B181" s="128" t="str">
        <f>$B$45</f>
        <v>Health Services</v>
      </c>
      <c r="C181" s="142">
        <f t="shared" si="8"/>
        <v>163663.109060496</v>
      </c>
      <c r="D181" s="142">
        <f t="shared" si="8"/>
        <v>280849.4285426783</v>
      </c>
      <c r="E181" s="142">
        <f t="shared" si="8"/>
        <v>373120.46239682566</v>
      </c>
      <c r="F181" s="142">
        <f t="shared" si="8"/>
        <v>0</v>
      </c>
      <c r="G181" s="142">
        <f t="shared" si="8"/>
        <v>0</v>
      </c>
      <c r="H181" s="137">
        <f t="shared" si="9"/>
        <v>817633</v>
      </c>
      <c r="I181" s="349"/>
      <c r="J181" s="290"/>
    </row>
    <row r="182" spans="2:10">
      <c r="B182" s="128" t="str">
        <f>$B$46</f>
        <v>Pharmacy</v>
      </c>
      <c r="C182" s="142">
        <f t="shared" si="8"/>
        <v>0</v>
      </c>
      <c r="D182" s="142">
        <f t="shared" si="8"/>
        <v>0</v>
      </c>
      <c r="E182" s="142">
        <f t="shared" si="8"/>
        <v>0</v>
      </c>
      <c r="F182" s="142">
        <f t="shared" si="8"/>
        <v>0</v>
      </c>
      <c r="G182" s="142">
        <f t="shared" si="8"/>
        <v>0</v>
      </c>
      <c r="H182" s="137">
        <f t="shared" si="9"/>
        <v>0</v>
      </c>
      <c r="I182" s="349"/>
      <c r="J182" s="290"/>
    </row>
    <row r="183" spans="2:10">
      <c r="B183" s="128" t="str">
        <f>$B$47</f>
        <v>Business Administration</v>
      </c>
      <c r="C183" s="142">
        <f t="shared" si="8"/>
        <v>413267.15734354098</v>
      </c>
      <c r="D183" s="142">
        <f t="shared" si="8"/>
        <v>1903618.5592005306</v>
      </c>
      <c r="E183" s="142">
        <f t="shared" si="8"/>
        <v>1774819.283455929</v>
      </c>
      <c r="F183" s="142">
        <f t="shared" si="8"/>
        <v>0</v>
      </c>
      <c r="G183" s="142">
        <f t="shared" si="8"/>
        <v>0</v>
      </c>
      <c r="H183" s="137">
        <f t="shared" si="9"/>
        <v>4091705.0000000009</v>
      </c>
      <c r="I183" s="349"/>
      <c r="J183" s="290"/>
    </row>
    <row r="184" spans="2:10">
      <c r="B184" s="128" t="str">
        <f>$B$48</f>
        <v>Optometry</v>
      </c>
      <c r="C184" s="142">
        <f t="shared" ref="C184:G187" si="10">C159+$H$140*IF($H132=0,0,$H159*C132/$H132)+IF($H48=0,0,$H$141*$H159*C48/$H48)</f>
        <v>0</v>
      </c>
      <c r="D184" s="142">
        <f t="shared" si="10"/>
        <v>0</v>
      </c>
      <c r="E184" s="142">
        <f t="shared" si="10"/>
        <v>0</v>
      </c>
      <c r="F184" s="142">
        <f t="shared" si="10"/>
        <v>0</v>
      </c>
      <c r="G184" s="142">
        <f t="shared" si="10"/>
        <v>0</v>
      </c>
      <c r="H184" s="137">
        <f t="shared" si="9"/>
        <v>0</v>
      </c>
      <c r="I184" s="349"/>
      <c r="J184" s="290"/>
    </row>
    <row r="185" spans="2:10">
      <c r="B185" s="128" t="str">
        <f>$B$49</f>
        <v>Teacher Ed-Practice Teaching</v>
      </c>
      <c r="C185" s="142">
        <f t="shared" si="10"/>
        <v>0</v>
      </c>
      <c r="D185" s="142">
        <f t="shared" si="10"/>
        <v>68105</v>
      </c>
      <c r="E185" s="142">
        <f t="shared" si="10"/>
        <v>0</v>
      </c>
      <c r="F185" s="142">
        <f t="shared" si="10"/>
        <v>0</v>
      </c>
      <c r="G185" s="142">
        <f t="shared" si="10"/>
        <v>0</v>
      </c>
      <c r="H185" s="137">
        <f t="shared" si="9"/>
        <v>68105</v>
      </c>
      <c r="I185" s="349"/>
      <c r="J185" s="290"/>
    </row>
    <row r="186" spans="2:10">
      <c r="B186" s="128" t="str">
        <f>$B$50</f>
        <v>Technology</v>
      </c>
      <c r="C186" s="142">
        <f t="shared" si="10"/>
        <v>256799.47489281607</v>
      </c>
      <c r="D186" s="142">
        <f t="shared" si="10"/>
        <v>339951.77405885974</v>
      </c>
      <c r="E186" s="142">
        <f t="shared" si="10"/>
        <v>41482.75104832428</v>
      </c>
      <c r="F186" s="142">
        <f t="shared" si="10"/>
        <v>0</v>
      </c>
      <c r="G186" s="142">
        <f t="shared" si="10"/>
        <v>0</v>
      </c>
      <c r="H186" s="137">
        <f t="shared" si="9"/>
        <v>638234.00000000012</v>
      </c>
      <c r="I186" s="349"/>
      <c r="J186" s="290"/>
    </row>
    <row r="187" spans="2:10">
      <c r="B187" s="128" t="str">
        <f>$B$51</f>
        <v>Nursing</v>
      </c>
      <c r="C187" s="142">
        <f t="shared" si="10"/>
        <v>47330.787192048454</v>
      </c>
      <c r="D187" s="142">
        <f t="shared" si="10"/>
        <v>913280.51082673064</v>
      </c>
      <c r="E187" s="142">
        <f t="shared" si="10"/>
        <v>445019.70198122098</v>
      </c>
      <c r="F187" s="142">
        <f t="shared" si="10"/>
        <v>0</v>
      </c>
      <c r="G187" s="142">
        <f t="shared" si="10"/>
        <v>0</v>
      </c>
      <c r="H187" s="137">
        <f t="shared" si="9"/>
        <v>1405631</v>
      </c>
      <c r="I187" s="349"/>
      <c r="J187" s="290"/>
    </row>
    <row r="188" spans="2:10">
      <c r="B188" s="131" t="str">
        <f>$B$52</f>
        <v>Totals</v>
      </c>
      <c r="C188" s="134">
        <f>SUM(C168:C187)</f>
        <v>7556058.5108777415</v>
      </c>
      <c r="D188" s="134">
        <f>SUM(D168:D187)</f>
        <v>9769512.7285601925</v>
      </c>
      <c r="E188" s="134">
        <f>SUM(E168:E187)</f>
        <v>6098488.263679401</v>
      </c>
      <c r="F188" s="134">
        <f>SUM(F168:F187)</f>
        <v>644048.4968826666</v>
      </c>
      <c r="G188" s="134">
        <f>SUM(G168:G187)</f>
        <v>0</v>
      </c>
      <c r="H188" s="134">
        <f t="shared" si="9"/>
        <v>24068108</v>
      </c>
      <c r="I188" s="349"/>
      <c r="J188" s="290"/>
    </row>
    <row r="189" spans="2:10">
      <c r="B189" s="330"/>
      <c r="C189" s="331"/>
      <c r="D189" s="331"/>
      <c r="E189" s="331"/>
      <c r="F189" s="331"/>
      <c r="G189" s="331"/>
      <c r="H189" s="346"/>
    </row>
    <row r="190" spans="2:10">
      <c r="B190" s="392" t="s">
        <v>34</v>
      </c>
      <c r="C190" s="392"/>
      <c r="D190" s="392"/>
      <c r="E190" s="392"/>
      <c r="F190" s="392"/>
      <c r="G190" s="392"/>
      <c r="H190" s="122">
        <f>H15</f>
        <v>21193659</v>
      </c>
    </row>
    <row r="191" spans="2:10" ht="43.5" customHeight="1" thickBot="1">
      <c r="B191" s="382" t="s">
        <v>229</v>
      </c>
      <c r="C191" s="382"/>
      <c r="D191" s="382"/>
      <c r="E191" s="382"/>
      <c r="F191" s="382"/>
      <c r="G191" s="382"/>
      <c r="H191" s="382"/>
    </row>
    <row r="192" spans="2:10" ht="14.4" thickBot="1">
      <c r="B192" s="124" t="s">
        <v>31</v>
      </c>
      <c r="C192" s="125" t="s">
        <v>25</v>
      </c>
      <c r="D192" s="125" t="s">
        <v>26</v>
      </c>
      <c r="E192" s="125" t="s">
        <v>27</v>
      </c>
      <c r="F192" s="125" t="s">
        <v>28</v>
      </c>
      <c r="G192" s="125" t="s">
        <v>29</v>
      </c>
      <c r="H192" s="126" t="s">
        <v>1</v>
      </c>
    </row>
    <row r="193" spans="2:8">
      <c r="B193" s="128" t="str">
        <f>$B$32</f>
        <v>Liberal Arts</v>
      </c>
      <c r="C193" s="136">
        <f t="shared" ref="C193:G208" si="11">$H$190*IF($H$136=0,0,C116/$H$136)</f>
        <v>2667482.8131726519</v>
      </c>
      <c r="D193" s="136">
        <f t="shared" si="11"/>
        <v>1649075.6308234523</v>
      </c>
      <c r="E193" s="136">
        <f t="shared" si="11"/>
        <v>935974.64003494638</v>
      </c>
      <c r="F193" s="136">
        <f t="shared" si="11"/>
        <v>4203.8311789527515</v>
      </c>
      <c r="G193" s="136">
        <f t="shared" si="11"/>
        <v>0</v>
      </c>
      <c r="H193" s="136">
        <f>SUM(C193:G193)</f>
        <v>5256736.915210004</v>
      </c>
    </row>
    <row r="194" spans="2:8">
      <c r="B194" s="128" t="str">
        <f>$B$33</f>
        <v>Science</v>
      </c>
      <c r="C194" s="139">
        <f t="shared" si="11"/>
        <v>1033669.2358821009</v>
      </c>
      <c r="D194" s="139">
        <f t="shared" si="11"/>
        <v>819468.03580032196</v>
      </c>
      <c r="E194" s="139">
        <f t="shared" si="11"/>
        <v>363925.20415475214</v>
      </c>
      <c r="F194" s="139">
        <f t="shared" si="11"/>
        <v>766.99532031621288</v>
      </c>
      <c r="G194" s="139">
        <f t="shared" si="11"/>
        <v>0</v>
      </c>
      <c r="H194" s="139">
        <f t="shared" ref="H194:H213" si="12">SUM(C194:G194)</f>
        <v>2217829.4711574912</v>
      </c>
    </row>
    <row r="195" spans="2:8">
      <c r="B195" s="128" t="str">
        <f>$B$34</f>
        <v>Fine Arts</v>
      </c>
      <c r="C195" s="139">
        <f t="shared" si="11"/>
        <v>1254071.4159698696</v>
      </c>
      <c r="D195" s="139">
        <f t="shared" si="11"/>
        <v>947728.05819370842</v>
      </c>
      <c r="E195" s="139">
        <f t="shared" si="11"/>
        <v>170595.91984598539</v>
      </c>
      <c r="F195" s="139">
        <f t="shared" si="11"/>
        <v>0</v>
      </c>
      <c r="G195" s="139">
        <f t="shared" si="11"/>
        <v>0</v>
      </c>
      <c r="H195" s="139">
        <f t="shared" si="12"/>
        <v>2372395.3940095631</v>
      </c>
    </row>
    <row r="196" spans="2:8">
      <c r="B196" s="128" t="str">
        <f>$B$35</f>
        <v>Teacher Education</v>
      </c>
      <c r="C196" s="139">
        <f t="shared" si="11"/>
        <v>74797.941712496016</v>
      </c>
      <c r="D196" s="139">
        <f t="shared" si="11"/>
        <v>379840.54531948536</v>
      </c>
      <c r="E196" s="139">
        <f t="shared" si="11"/>
        <v>462635.26936720125</v>
      </c>
      <c r="F196" s="139">
        <f t="shared" si="11"/>
        <v>483236.23183881037</v>
      </c>
      <c r="G196" s="139">
        <f t="shared" si="11"/>
        <v>0</v>
      </c>
      <c r="H196" s="139">
        <f t="shared" si="12"/>
        <v>1400509.9882379929</v>
      </c>
    </row>
    <row r="197" spans="2:8">
      <c r="B197" s="128" t="str">
        <f>$B$36</f>
        <v>Agriculture</v>
      </c>
      <c r="C197" s="139">
        <f t="shared" si="11"/>
        <v>537798.74685441889</v>
      </c>
      <c r="D197" s="139">
        <f t="shared" si="11"/>
        <v>721807.82518877392</v>
      </c>
      <c r="E197" s="139">
        <f t="shared" si="11"/>
        <v>396599.46730828745</v>
      </c>
      <c r="F197" s="139">
        <f t="shared" si="11"/>
        <v>68210.949861987508</v>
      </c>
      <c r="G197" s="139">
        <f t="shared" si="11"/>
        <v>0</v>
      </c>
      <c r="H197" s="139">
        <f t="shared" si="12"/>
        <v>1724416.9892134678</v>
      </c>
    </row>
    <row r="198" spans="2:8">
      <c r="B198" s="128" t="str">
        <f>$B$37</f>
        <v>Engineering</v>
      </c>
      <c r="C198" s="139">
        <f t="shared" si="11"/>
        <v>259503.12870943375</v>
      </c>
      <c r="D198" s="139">
        <f t="shared" si="11"/>
        <v>752354.00099204027</v>
      </c>
      <c r="E198" s="139">
        <f t="shared" si="11"/>
        <v>504914.71225317253</v>
      </c>
      <c r="F198" s="139">
        <f t="shared" si="11"/>
        <v>0</v>
      </c>
      <c r="G198" s="139">
        <f t="shared" si="11"/>
        <v>0</v>
      </c>
      <c r="H198" s="139">
        <f t="shared" si="12"/>
        <v>1516771.8419546466</v>
      </c>
    </row>
    <row r="199" spans="2:8">
      <c r="B199" s="128" t="str">
        <f>$B$38</f>
        <v>Home Economics</v>
      </c>
      <c r="C199" s="139">
        <f t="shared" si="11"/>
        <v>0</v>
      </c>
      <c r="D199" s="139">
        <f t="shared" si="11"/>
        <v>0</v>
      </c>
      <c r="E199" s="139">
        <f t="shared" si="11"/>
        <v>0</v>
      </c>
      <c r="F199" s="139">
        <f t="shared" si="11"/>
        <v>0</v>
      </c>
      <c r="G199" s="139">
        <f t="shared" si="11"/>
        <v>0</v>
      </c>
      <c r="H199" s="139">
        <f t="shared" si="12"/>
        <v>0</v>
      </c>
    </row>
    <row r="200" spans="2:8">
      <c r="B200" s="128" t="str">
        <f>$B$39</f>
        <v>Law</v>
      </c>
      <c r="C200" s="139">
        <f t="shared" si="11"/>
        <v>0</v>
      </c>
      <c r="D200" s="139">
        <f t="shared" si="11"/>
        <v>0</v>
      </c>
      <c r="E200" s="139">
        <f t="shared" si="11"/>
        <v>0</v>
      </c>
      <c r="F200" s="139">
        <f t="shared" si="11"/>
        <v>0</v>
      </c>
      <c r="G200" s="139">
        <f t="shared" si="11"/>
        <v>0</v>
      </c>
      <c r="H200" s="139">
        <f t="shared" si="12"/>
        <v>0</v>
      </c>
    </row>
    <row r="201" spans="2:8">
      <c r="B201" s="128" t="str">
        <f>$B$40</f>
        <v>Social Service</v>
      </c>
      <c r="C201" s="139">
        <f t="shared" si="11"/>
        <v>14675.650971408399</v>
      </c>
      <c r="D201" s="139">
        <f t="shared" si="11"/>
        <v>110478.20096810545</v>
      </c>
      <c r="E201" s="139">
        <f t="shared" si="11"/>
        <v>159448.03316818454</v>
      </c>
      <c r="F201" s="139">
        <f t="shared" si="11"/>
        <v>0</v>
      </c>
      <c r="G201" s="139">
        <f t="shared" si="11"/>
        <v>0</v>
      </c>
      <c r="H201" s="139">
        <f t="shared" si="12"/>
        <v>284601.88510769838</v>
      </c>
    </row>
    <row r="202" spans="2:8">
      <c r="B202" s="128" t="str">
        <f>$B$41</f>
        <v>Library Science</v>
      </c>
      <c r="C202" s="139">
        <f t="shared" si="11"/>
        <v>0</v>
      </c>
      <c r="D202" s="139">
        <f t="shared" si="11"/>
        <v>0</v>
      </c>
      <c r="E202" s="139">
        <f t="shared" si="11"/>
        <v>0</v>
      </c>
      <c r="F202" s="139">
        <f t="shared" si="11"/>
        <v>0</v>
      </c>
      <c r="G202" s="139">
        <f t="shared" si="11"/>
        <v>0</v>
      </c>
      <c r="H202" s="139">
        <f t="shared" si="12"/>
        <v>0</v>
      </c>
    </row>
    <row r="203" spans="2:8">
      <c r="B203" s="128" t="str">
        <f>$B$42</f>
        <v>Veterinary Science</v>
      </c>
      <c r="C203" s="139">
        <f t="shared" si="11"/>
        <v>0</v>
      </c>
      <c r="D203" s="139">
        <f t="shared" si="11"/>
        <v>0</v>
      </c>
      <c r="E203" s="139">
        <f t="shared" si="11"/>
        <v>0</v>
      </c>
      <c r="F203" s="139">
        <f t="shared" si="11"/>
        <v>0</v>
      </c>
      <c r="G203" s="139">
        <f t="shared" si="11"/>
        <v>0</v>
      </c>
      <c r="H203" s="139">
        <f t="shared" si="12"/>
        <v>0</v>
      </c>
    </row>
    <row r="204" spans="2:8">
      <c r="B204" s="128" t="str">
        <f>$B$43</f>
        <v>Vocational Training</v>
      </c>
      <c r="C204" s="139">
        <f t="shared" si="11"/>
        <v>0</v>
      </c>
      <c r="D204" s="139">
        <f t="shared" si="11"/>
        <v>34159.581997207984</v>
      </c>
      <c r="E204" s="139">
        <f t="shared" si="11"/>
        <v>0</v>
      </c>
      <c r="F204" s="139">
        <f t="shared" si="11"/>
        <v>0</v>
      </c>
      <c r="G204" s="139">
        <f t="shared" si="11"/>
        <v>0</v>
      </c>
      <c r="H204" s="139">
        <f t="shared" si="12"/>
        <v>34159.581997207984</v>
      </c>
    </row>
    <row r="205" spans="2:8">
      <c r="B205" s="128" t="str">
        <f>$B$44</f>
        <v>Physical Training</v>
      </c>
      <c r="C205" s="139">
        <f t="shared" si="11"/>
        <v>0</v>
      </c>
      <c r="D205" s="139">
        <f t="shared" si="11"/>
        <v>0</v>
      </c>
      <c r="E205" s="139">
        <f t="shared" si="11"/>
        <v>0</v>
      </c>
      <c r="F205" s="139">
        <f t="shared" si="11"/>
        <v>0</v>
      </c>
      <c r="G205" s="139">
        <f t="shared" si="11"/>
        <v>0</v>
      </c>
      <c r="H205" s="139">
        <f t="shared" si="12"/>
        <v>0</v>
      </c>
    </row>
    <row r="206" spans="2:8">
      <c r="B206" s="128" t="str">
        <f>$B$45</f>
        <v>Health Services</v>
      </c>
      <c r="C206" s="139">
        <f t="shared" si="11"/>
        <v>147095.92911614783</v>
      </c>
      <c r="D206" s="139">
        <f t="shared" si="11"/>
        <v>252419.79008204004</v>
      </c>
      <c r="E206" s="139">
        <f t="shared" si="11"/>
        <v>335350.47332029114</v>
      </c>
      <c r="F206" s="139">
        <f t="shared" si="11"/>
        <v>0</v>
      </c>
      <c r="G206" s="139">
        <f t="shared" si="11"/>
        <v>0</v>
      </c>
      <c r="H206" s="139">
        <f t="shared" si="12"/>
        <v>734866.19251847896</v>
      </c>
    </row>
    <row r="207" spans="2:8">
      <c r="B207" s="128" t="str">
        <f>$B$46</f>
        <v>Pharmacy</v>
      </c>
      <c r="C207" s="139">
        <f t="shared" si="11"/>
        <v>0</v>
      </c>
      <c r="D207" s="139">
        <f t="shared" si="11"/>
        <v>0</v>
      </c>
      <c r="E207" s="139">
        <f t="shared" si="11"/>
        <v>0</v>
      </c>
      <c r="F207" s="139">
        <f t="shared" si="11"/>
        <v>0</v>
      </c>
      <c r="G207" s="139">
        <f t="shared" si="11"/>
        <v>0</v>
      </c>
      <c r="H207" s="139">
        <f t="shared" si="12"/>
        <v>0</v>
      </c>
    </row>
    <row r="208" spans="2:8">
      <c r="B208" s="128" t="str">
        <f>$B$47</f>
        <v>Business Administration</v>
      </c>
      <c r="C208" s="139">
        <f t="shared" si="11"/>
        <v>378756.62216757354</v>
      </c>
      <c r="D208" s="139">
        <f t="shared" si="11"/>
        <v>1744653.8457420559</v>
      </c>
      <c r="E208" s="139">
        <f t="shared" si="11"/>
        <v>1626610.159589415</v>
      </c>
      <c r="F208" s="139">
        <f t="shared" si="11"/>
        <v>0</v>
      </c>
      <c r="G208" s="139">
        <f t="shared" si="11"/>
        <v>0</v>
      </c>
      <c r="H208" s="139">
        <f t="shared" si="12"/>
        <v>3750020.6274990444</v>
      </c>
    </row>
    <row r="209" spans="2:8">
      <c r="B209" s="128" t="str">
        <f>$B$48</f>
        <v>Optometry</v>
      </c>
      <c r="C209" s="139">
        <f t="shared" ref="C209:G212" si="13">$H$190*IF($H$136=0,0,C132/$H$136)</f>
        <v>0</v>
      </c>
      <c r="D209" s="139">
        <f t="shared" si="13"/>
        <v>0</v>
      </c>
      <c r="E209" s="139">
        <f t="shared" si="13"/>
        <v>0</v>
      </c>
      <c r="F209" s="139">
        <f t="shared" si="13"/>
        <v>0</v>
      </c>
      <c r="G209" s="139">
        <f t="shared" si="13"/>
        <v>0</v>
      </c>
      <c r="H209" s="139">
        <f t="shared" si="12"/>
        <v>0</v>
      </c>
    </row>
    <row r="210" spans="2:8">
      <c r="B210" s="128" t="str">
        <f>$B$49</f>
        <v>Teacher Ed-Practice Teaching</v>
      </c>
      <c r="C210" s="139">
        <f t="shared" si="13"/>
        <v>0</v>
      </c>
      <c r="D210" s="139">
        <f t="shared" si="13"/>
        <v>61313.625658636425</v>
      </c>
      <c r="E210" s="139">
        <f t="shared" si="13"/>
        <v>0</v>
      </c>
      <c r="F210" s="139">
        <f t="shared" si="13"/>
        <v>0</v>
      </c>
      <c r="G210" s="139">
        <f t="shared" si="13"/>
        <v>0</v>
      </c>
      <c r="H210" s="139">
        <f t="shared" si="12"/>
        <v>61313.625658636425</v>
      </c>
    </row>
    <row r="211" spans="2:8">
      <c r="B211" s="128" t="str">
        <f>$B$50</f>
        <v>Technology</v>
      </c>
      <c r="C211" s="139">
        <f t="shared" si="13"/>
        <v>231189.69492218643</v>
      </c>
      <c r="D211" s="139">
        <f t="shared" si="13"/>
        <v>306049.48458608577</v>
      </c>
      <c r="E211" s="139">
        <f t="shared" si="13"/>
        <v>37345.810630640779</v>
      </c>
      <c r="F211" s="139">
        <f t="shared" si="13"/>
        <v>0</v>
      </c>
      <c r="G211" s="139">
        <f t="shared" si="13"/>
        <v>0</v>
      </c>
      <c r="H211" s="139">
        <f t="shared" si="12"/>
        <v>574584.99013891304</v>
      </c>
    </row>
    <row r="212" spans="2:8">
      <c r="B212" s="128" t="str">
        <f>$B$51</f>
        <v>Nursing</v>
      </c>
      <c r="C212" s="139">
        <f t="shared" si="13"/>
        <v>42610.625064769207</v>
      </c>
      <c r="D212" s="139">
        <f t="shared" si="13"/>
        <v>822201.69438332284</v>
      </c>
      <c r="E212" s="139">
        <f t="shared" si="13"/>
        <v>400639.17784876475</v>
      </c>
      <c r="F212" s="139">
        <f t="shared" si="13"/>
        <v>0</v>
      </c>
      <c r="G212" s="139">
        <f t="shared" si="13"/>
        <v>0</v>
      </c>
      <c r="H212" s="139">
        <f t="shared" si="12"/>
        <v>1265451.4972968567</v>
      </c>
    </row>
    <row r="213" spans="2:8">
      <c r="B213" s="131" t="str">
        <f>$B$52</f>
        <v>Totals</v>
      </c>
      <c r="C213" s="136">
        <f>SUM(C193:C212)</f>
        <v>6641651.8045430547</v>
      </c>
      <c r="D213" s="136">
        <f>SUM(D193:D212)</f>
        <v>8601550.3197352365</v>
      </c>
      <c r="E213" s="136">
        <f>SUM(E193:E212)</f>
        <v>5394038.8675216418</v>
      </c>
      <c r="F213" s="136">
        <f>SUM(F193:F212)</f>
        <v>556418.00820006686</v>
      </c>
      <c r="G213" s="136">
        <f>SUM(G193:G212)</f>
        <v>0</v>
      </c>
      <c r="H213" s="136">
        <f t="shared" si="12"/>
        <v>21193659.000000004</v>
      </c>
    </row>
    <row r="214" spans="2:8">
      <c r="B214" s="144"/>
      <c r="C214" s="145"/>
      <c r="D214" s="145"/>
      <c r="E214" s="145"/>
      <c r="F214" s="145"/>
      <c r="G214" s="145"/>
      <c r="H214" s="145"/>
    </row>
    <row r="215" spans="2:8">
      <c r="B215" s="392" t="s">
        <v>35</v>
      </c>
      <c r="C215" s="392"/>
      <c r="D215" s="392"/>
      <c r="E215" s="392"/>
      <c r="F215" s="392"/>
      <c r="G215" s="392"/>
      <c r="H215" s="122">
        <f>H17</f>
        <v>12544230</v>
      </c>
    </row>
    <row r="216" spans="2:8" ht="60.75" customHeight="1" thickBot="1">
      <c r="B216" s="382" t="s">
        <v>230</v>
      </c>
      <c r="C216" s="382"/>
      <c r="D216" s="382"/>
      <c r="E216" s="382"/>
      <c r="F216" s="382"/>
      <c r="G216" s="382"/>
      <c r="H216" s="382"/>
    </row>
    <row r="217" spans="2:8" ht="14.4" thickBot="1">
      <c r="B217" s="124" t="s">
        <v>31</v>
      </c>
      <c r="C217" s="125" t="s">
        <v>25</v>
      </c>
      <c r="D217" s="125" t="s">
        <v>26</v>
      </c>
      <c r="E217" s="125" t="s">
        <v>27</v>
      </c>
      <c r="F217" s="125" t="s">
        <v>28</v>
      </c>
      <c r="G217" s="125" t="s">
        <v>29</v>
      </c>
      <c r="H217" s="126" t="s">
        <v>1</v>
      </c>
    </row>
    <row r="218" spans="2:8">
      <c r="B218" s="128" t="str">
        <f>$B$32</f>
        <v>Liberal Arts</v>
      </c>
      <c r="C218" s="136">
        <f t="shared" ref="C218:G233" si="14">$H$215*IF($H$25=0,0,C$25/$H$25)*IF(C$52=0,0,C32/C$52)</f>
        <v>1614684.6594426532</v>
      </c>
      <c r="D218" s="136">
        <f t="shared" si="14"/>
        <v>1344920.8613113526</v>
      </c>
      <c r="E218" s="136">
        <f t="shared" si="14"/>
        <v>629689.81191313476</v>
      </c>
      <c r="F218" s="136">
        <f t="shared" si="14"/>
        <v>6477.227194492255</v>
      </c>
      <c r="G218" s="136">
        <f t="shared" si="14"/>
        <v>0</v>
      </c>
      <c r="H218" s="136">
        <f>SUM(C218:G218)</f>
        <v>3595772.5598616325</v>
      </c>
    </row>
    <row r="219" spans="2:8">
      <c r="B219" s="128" t="str">
        <f>$B$33</f>
        <v>Science</v>
      </c>
      <c r="C219" s="139">
        <f t="shared" si="14"/>
        <v>702722.21803177195</v>
      </c>
      <c r="D219" s="139">
        <f t="shared" si="14"/>
        <v>609094.1080374514</v>
      </c>
      <c r="E219" s="139">
        <f t="shared" si="14"/>
        <v>103184.8323923759</v>
      </c>
      <c r="F219" s="139">
        <f t="shared" si="14"/>
        <v>231.32954266043765</v>
      </c>
      <c r="G219" s="139">
        <f t="shared" si="14"/>
        <v>0</v>
      </c>
      <c r="H219" s="139">
        <f t="shared" ref="H219:H238" si="15">SUM(C219:G219)</f>
        <v>1415232.4880042595</v>
      </c>
    </row>
    <row r="220" spans="2:8">
      <c r="B220" s="128" t="str">
        <f>$B$34</f>
        <v>Fine Arts</v>
      </c>
      <c r="C220" s="139">
        <f t="shared" si="14"/>
        <v>310948.5539065898</v>
      </c>
      <c r="D220" s="139">
        <f t="shared" si="14"/>
        <v>306270.5593214205</v>
      </c>
      <c r="E220" s="139">
        <f t="shared" si="14"/>
        <v>35065.354058765035</v>
      </c>
      <c r="F220" s="139">
        <f t="shared" si="14"/>
        <v>0</v>
      </c>
      <c r="G220" s="139">
        <f t="shared" si="14"/>
        <v>0</v>
      </c>
      <c r="H220" s="139">
        <f t="shared" si="15"/>
        <v>652284.46728677524</v>
      </c>
    </row>
    <row r="221" spans="2:8">
      <c r="B221" s="128" t="str">
        <f>$B$35</f>
        <v>Teacher Education</v>
      </c>
      <c r="C221" s="139">
        <f t="shared" si="14"/>
        <v>65988.008755794261</v>
      </c>
      <c r="D221" s="139">
        <f t="shared" si="14"/>
        <v>480087.90261446801</v>
      </c>
      <c r="E221" s="139">
        <f t="shared" si="14"/>
        <v>521782.96176720934</v>
      </c>
      <c r="F221" s="139">
        <f t="shared" si="14"/>
        <v>71480.82868207524</v>
      </c>
      <c r="G221" s="139">
        <f t="shared" si="14"/>
        <v>0</v>
      </c>
      <c r="H221" s="139">
        <f t="shared" si="15"/>
        <v>1139339.701819547</v>
      </c>
    </row>
    <row r="222" spans="2:8">
      <c r="B222" s="128" t="str">
        <f>$B$36</f>
        <v>Agriculture</v>
      </c>
      <c r="C222" s="139">
        <f t="shared" si="14"/>
        <v>272149.53358137293</v>
      </c>
      <c r="D222" s="139">
        <f t="shared" si="14"/>
        <v>516611.54690136155</v>
      </c>
      <c r="E222" s="139">
        <f t="shared" si="14"/>
        <v>69693.484251460672</v>
      </c>
      <c r="F222" s="139">
        <f t="shared" si="14"/>
        <v>9253.1817064175084</v>
      </c>
      <c r="G222" s="139">
        <f t="shared" si="14"/>
        <v>0</v>
      </c>
      <c r="H222" s="139">
        <f t="shared" si="15"/>
        <v>867707.74644061259</v>
      </c>
    </row>
    <row r="223" spans="2:8">
      <c r="B223" s="128" t="str">
        <f>$B$37</f>
        <v>Engineering</v>
      </c>
      <c r="C223" s="139">
        <f t="shared" si="14"/>
        <v>91767.472547405836</v>
      </c>
      <c r="D223" s="139">
        <f t="shared" si="14"/>
        <v>218335.11855839769</v>
      </c>
      <c r="E223" s="139">
        <f t="shared" si="14"/>
        <v>191241.71901875097</v>
      </c>
      <c r="F223" s="139">
        <f t="shared" si="14"/>
        <v>0</v>
      </c>
      <c r="G223" s="139">
        <f t="shared" si="14"/>
        <v>0</v>
      </c>
      <c r="H223" s="139">
        <f t="shared" si="15"/>
        <v>501344.31012455444</v>
      </c>
    </row>
    <row r="224" spans="2:8">
      <c r="B224" s="128" t="str">
        <f>$B$38</f>
        <v>Home Economics</v>
      </c>
      <c r="C224" s="139">
        <f t="shared" si="14"/>
        <v>0</v>
      </c>
      <c r="D224" s="139">
        <f t="shared" si="14"/>
        <v>0</v>
      </c>
      <c r="E224" s="139">
        <f t="shared" si="14"/>
        <v>0</v>
      </c>
      <c r="F224" s="139">
        <f t="shared" si="14"/>
        <v>0</v>
      </c>
      <c r="G224" s="139">
        <f t="shared" si="14"/>
        <v>0</v>
      </c>
      <c r="H224" s="139">
        <f t="shared" si="15"/>
        <v>0</v>
      </c>
    </row>
    <row r="225" spans="2:10">
      <c r="B225" s="128" t="str">
        <f>$B$39</f>
        <v>Law</v>
      </c>
      <c r="C225" s="139">
        <f t="shared" si="14"/>
        <v>0</v>
      </c>
      <c r="D225" s="139">
        <f t="shared" si="14"/>
        <v>0</v>
      </c>
      <c r="E225" s="139">
        <f t="shared" si="14"/>
        <v>0</v>
      </c>
      <c r="F225" s="139">
        <f t="shared" si="14"/>
        <v>0</v>
      </c>
      <c r="G225" s="139">
        <f t="shared" si="14"/>
        <v>0</v>
      </c>
      <c r="H225" s="139">
        <f t="shared" si="15"/>
        <v>0</v>
      </c>
    </row>
    <row r="226" spans="2:10">
      <c r="B226" s="128" t="str">
        <f>$B$40</f>
        <v>Social Service</v>
      </c>
      <c r="C226" s="139">
        <f t="shared" si="14"/>
        <v>8345.8695728238945</v>
      </c>
      <c r="D226" s="139">
        <f t="shared" si="14"/>
        <v>123432.31593341731</v>
      </c>
      <c r="E226" s="139">
        <f t="shared" si="14"/>
        <v>42498.159781944654</v>
      </c>
      <c r="F226" s="139">
        <f t="shared" si="14"/>
        <v>0</v>
      </c>
      <c r="G226" s="139">
        <f t="shared" si="14"/>
        <v>0</v>
      </c>
      <c r="H226" s="139">
        <f t="shared" si="15"/>
        <v>174276.34528818584</v>
      </c>
    </row>
    <row r="227" spans="2:10">
      <c r="B227" s="128" t="str">
        <f>$B$41</f>
        <v>Library Science</v>
      </c>
      <c r="C227" s="139">
        <f t="shared" si="14"/>
        <v>0</v>
      </c>
      <c r="D227" s="139">
        <f t="shared" si="14"/>
        <v>0</v>
      </c>
      <c r="E227" s="139">
        <f t="shared" si="14"/>
        <v>0</v>
      </c>
      <c r="F227" s="139">
        <f t="shared" si="14"/>
        <v>0</v>
      </c>
      <c r="G227" s="139">
        <f t="shared" si="14"/>
        <v>0</v>
      </c>
      <c r="H227" s="139">
        <f t="shared" si="15"/>
        <v>0</v>
      </c>
    </row>
    <row r="228" spans="2:10">
      <c r="B228" s="128" t="str">
        <f>$B$42</f>
        <v>Veterinary Science</v>
      </c>
      <c r="C228" s="139">
        <f t="shared" si="14"/>
        <v>0</v>
      </c>
      <c r="D228" s="139">
        <f t="shared" si="14"/>
        <v>0</v>
      </c>
      <c r="E228" s="139">
        <f t="shared" si="14"/>
        <v>0</v>
      </c>
      <c r="F228" s="139">
        <f t="shared" si="14"/>
        <v>0</v>
      </c>
      <c r="G228" s="139">
        <f t="shared" si="14"/>
        <v>0</v>
      </c>
      <c r="H228" s="139">
        <f t="shared" si="15"/>
        <v>0</v>
      </c>
    </row>
    <row r="229" spans="2:10">
      <c r="B229" s="128" t="str">
        <f>$B$43</f>
        <v>Vocational Training</v>
      </c>
      <c r="C229" s="139">
        <f t="shared" si="14"/>
        <v>0</v>
      </c>
      <c r="D229" s="139">
        <f t="shared" si="14"/>
        <v>12101.207444452677</v>
      </c>
      <c r="E229" s="139">
        <f t="shared" si="14"/>
        <v>0</v>
      </c>
      <c r="F229" s="139">
        <f t="shared" si="14"/>
        <v>0</v>
      </c>
      <c r="G229" s="139">
        <f t="shared" si="14"/>
        <v>0</v>
      </c>
      <c r="H229" s="139">
        <f t="shared" si="15"/>
        <v>12101.207444452677</v>
      </c>
    </row>
    <row r="230" spans="2:10">
      <c r="B230" s="128" t="str">
        <f>$B$44</f>
        <v>Physical Training</v>
      </c>
      <c r="C230" s="139">
        <f t="shared" si="14"/>
        <v>0</v>
      </c>
      <c r="D230" s="139">
        <f t="shared" si="14"/>
        <v>0</v>
      </c>
      <c r="E230" s="139">
        <f t="shared" si="14"/>
        <v>0</v>
      </c>
      <c r="F230" s="139">
        <f t="shared" si="14"/>
        <v>0</v>
      </c>
      <c r="G230" s="139">
        <f t="shared" si="14"/>
        <v>0</v>
      </c>
      <c r="H230" s="139">
        <f t="shared" si="15"/>
        <v>0</v>
      </c>
    </row>
    <row r="231" spans="2:10">
      <c r="B231" s="128" t="str">
        <f>$B$45</f>
        <v>Health Services</v>
      </c>
      <c r="C231" s="139">
        <f t="shared" si="14"/>
        <v>40802.029022694594</v>
      </c>
      <c r="D231" s="139">
        <f t="shared" si="14"/>
        <v>201686.79074087794</v>
      </c>
      <c r="E231" s="139">
        <f t="shared" si="14"/>
        <v>135451.95370829682</v>
      </c>
      <c r="F231" s="139">
        <f t="shared" si="14"/>
        <v>0</v>
      </c>
      <c r="G231" s="139">
        <f t="shared" si="14"/>
        <v>0</v>
      </c>
      <c r="H231" s="139">
        <f t="shared" si="15"/>
        <v>377940.77347186935</v>
      </c>
    </row>
    <row r="232" spans="2:10">
      <c r="B232" s="128" t="str">
        <f>$B$46</f>
        <v>Pharmacy</v>
      </c>
      <c r="C232" s="139">
        <f t="shared" si="14"/>
        <v>0</v>
      </c>
      <c r="D232" s="139">
        <f t="shared" si="14"/>
        <v>0</v>
      </c>
      <c r="E232" s="139">
        <f t="shared" si="14"/>
        <v>0</v>
      </c>
      <c r="F232" s="139">
        <f t="shared" si="14"/>
        <v>0</v>
      </c>
      <c r="G232" s="139">
        <f t="shared" si="14"/>
        <v>0</v>
      </c>
      <c r="H232" s="139">
        <f t="shared" si="15"/>
        <v>0</v>
      </c>
    </row>
    <row r="233" spans="2:10">
      <c r="B233" s="128" t="str">
        <f>$B$47</f>
        <v>Business Administration</v>
      </c>
      <c r="C233" s="139">
        <f t="shared" si="14"/>
        <v>226339.98281498402</v>
      </c>
      <c r="D233" s="139">
        <f t="shared" si="14"/>
        <v>1430362.7199343063</v>
      </c>
      <c r="E233" s="139">
        <f t="shared" si="14"/>
        <v>1162928.0389713622</v>
      </c>
      <c r="F233" s="139">
        <f t="shared" si="14"/>
        <v>0</v>
      </c>
      <c r="G233" s="139">
        <f t="shared" si="14"/>
        <v>0</v>
      </c>
      <c r="H233" s="139">
        <f t="shared" si="15"/>
        <v>2819630.7417206522</v>
      </c>
    </row>
    <row r="234" spans="2:10">
      <c r="B234" s="128" t="str">
        <f>$B$48</f>
        <v>Optometry</v>
      </c>
      <c r="C234" s="139">
        <f t="shared" ref="C234:G237" si="16">$H$215*IF($H$25=0,0,C$25/$H$25)*IF(C$52=0,0,C48/C$52)</f>
        <v>0</v>
      </c>
      <c r="D234" s="139">
        <f t="shared" si="16"/>
        <v>0</v>
      </c>
      <c r="E234" s="139">
        <f t="shared" si="16"/>
        <v>0</v>
      </c>
      <c r="F234" s="139">
        <f t="shared" si="16"/>
        <v>0</v>
      </c>
      <c r="G234" s="139">
        <f t="shared" si="16"/>
        <v>0</v>
      </c>
      <c r="H234" s="139">
        <f t="shared" si="15"/>
        <v>0</v>
      </c>
    </row>
    <row r="235" spans="2:10">
      <c r="B235" s="128" t="str">
        <f>$B$49</f>
        <v>Teacher Ed-Practice Teaching</v>
      </c>
      <c r="C235" s="139">
        <f t="shared" si="16"/>
        <v>0</v>
      </c>
      <c r="D235" s="139">
        <f t="shared" si="16"/>
        <v>56839.004663338332</v>
      </c>
      <c r="E235" s="139">
        <f t="shared" si="16"/>
        <v>0</v>
      </c>
      <c r="F235" s="139">
        <f t="shared" si="16"/>
        <v>0</v>
      </c>
      <c r="G235" s="139">
        <f t="shared" si="16"/>
        <v>0</v>
      </c>
      <c r="H235" s="139">
        <f t="shared" si="15"/>
        <v>56839.004663338332</v>
      </c>
    </row>
    <row r="236" spans="2:10">
      <c r="B236" s="128" t="str">
        <f>$B$50</f>
        <v>Technology</v>
      </c>
      <c r="C236" s="139">
        <f t="shared" si="16"/>
        <v>88948.423269474224</v>
      </c>
      <c r="D236" s="139">
        <f t="shared" si="16"/>
        <v>181664.79296914715</v>
      </c>
      <c r="E236" s="139">
        <f t="shared" si="16"/>
        <v>19150.405333839259</v>
      </c>
      <c r="F236" s="139">
        <f t="shared" si="16"/>
        <v>3238.6135972461275</v>
      </c>
      <c r="G236" s="139">
        <f t="shared" si="16"/>
        <v>0</v>
      </c>
      <c r="H236" s="139">
        <f t="shared" si="15"/>
        <v>293002.23516970675</v>
      </c>
    </row>
    <row r="237" spans="2:10">
      <c r="B237" s="128" t="str">
        <f>$B$51</f>
        <v>Nursing</v>
      </c>
      <c r="C237" s="139">
        <f t="shared" si="16"/>
        <v>25816.556545268581</v>
      </c>
      <c r="D237" s="139">
        <f t="shared" si="16"/>
        <v>502236.77927037538</v>
      </c>
      <c r="E237" s="139">
        <f t="shared" si="16"/>
        <v>110705.08288876941</v>
      </c>
      <c r="F237" s="139">
        <f t="shared" si="16"/>
        <v>0</v>
      </c>
      <c r="G237" s="139">
        <f t="shared" si="16"/>
        <v>0</v>
      </c>
      <c r="H237" s="139">
        <f t="shared" si="15"/>
        <v>638758.41870441346</v>
      </c>
    </row>
    <row r="238" spans="2:10">
      <c r="B238" s="131" t="str">
        <f>$B$52</f>
        <v>Totals</v>
      </c>
      <c r="C238" s="136">
        <f>SUM(C218:C237)</f>
        <v>3448513.3074908336</v>
      </c>
      <c r="D238" s="136">
        <f>SUM(D218:D237)</f>
        <v>5983643.7077003652</v>
      </c>
      <c r="E238" s="136">
        <f>SUM(E218:E237)</f>
        <v>3021391.8040859094</v>
      </c>
      <c r="F238" s="136">
        <f>SUM(F218:F237)</f>
        <v>90681.180722891586</v>
      </c>
      <c r="G238" s="136">
        <f>SUM(G218:G237)</f>
        <v>0</v>
      </c>
      <c r="H238" s="136">
        <f t="shared" si="15"/>
        <v>12544230</v>
      </c>
    </row>
    <row r="239" spans="2:10">
      <c r="B239" s="330"/>
      <c r="C239" s="350"/>
      <c r="D239" s="350"/>
      <c r="E239" s="350"/>
      <c r="F239" s="350"/>
      <c r="G239" s="350"/>
      <c r="H239" s="350"/>
    </row>
    <row r="240" spans="2:10">
      <c r="B240" s="120" t="s">
        <v>11</v>
      </c>
      <c r="C240" s="121"/>
      <c r="D240" s="121"/>
      <c r="E240" s="121"/>
      <c r="F240" s="121"/>
      <c r="G240" s="121"/>
      <c r="H240" s="122">
        <f>H16</f>
        <v>12462863</v>
      </c>
      <c r="J240" s="360"/>
    </row>
    <row r="241" spans="2:8" ht="61.5" customHeight="1" thickBot="1">
      <c r="B241" s="394" t="s">
        <v>231</v>
      </c>
      <c r="C241" s="394"/>
      <c r="D241" s="394"/>
      <c r="E241" s="394"/>
      <c r="F241" s="394"/>
      <c r="G241" s="394"/>
      <c r="H241" s="328"/>
    </row>
    <row r="242" spans="2:8" ht="14.4" thickBot="1">
      <c r="B242" s="124" t="s">
        <v>31</v>
      </c>
      <c r="C242" s="125" t="s">
        <v>25</v>
      </c>
      <c r="D242" s="125" t="s">
        <v>26</v>
      </c>
      <c r="E242" s="125" t="s">
        <v>27</v>
      </c>
      <c r="F242" s="125" t="s">
        <v>28</v>
      </c>
      <c r="G242" s="125" t="s">
        <v>29</v>
      </c>
      <c r="H242" s="126" t="s">
        <v>1</v>
      </c>
    </row>
    <row r="243" spans="2:8">
      <c r="B243" s="128" t="str">
        <f>$B$32</f>
        <v>Liberal Arts</v>
      </c>
      <c r="C243" s="136">
        <f t="shared" ref="C243:G258" si="17">$H$240*IF($H$25=0,0,C$25/$H$25)*IF(C$52=0,0,C32/C$52)</f>
        <v>1604211.1551554336</v>
      </c>
      <c r="D243" s="136">
        <f t="shared" si="17"/>
        <v>1336197.1552152175</v>
      </c>
      <c r="E243" s="136">
        <f t="shared" si="17"/>
        <v>625605.38656969508</v>
      </c>
      <c r="F243" s="136">
        <f t="shared" si="17"/>
        <v>6435.213253012048</v>
      </c>
      <c r="G243" s="136">
        <f t="shared" si="17"/>
        <v>0</v>
      </c>
      <c r="H243" s="136">
        <f>SUM(C243:G243)</f>
        <v>3572448.9101933581</v>
      </c>
    </row>
    <row r="244" spans="2:8">
      <c r="B244" s="128" t="str">
        <f>$B$33</f>
        <v>Science</v>
      </c>
      <c r="C244" s="139">
        <f t="shared" si="17"/>
        <v>698164.07466907927</v>
      </c>
      <c r="D244" s="139">
        <f t="shared" si="17"/>
        <v>605143.27484253352</v>
      </c>
      <c r="E244" s="139">
        <f t="shared" si="17"/>
        <v>102515.53341928068</v>
      </c>
      <c r="F244" s="139">
        <f t="shared" si="17"/>
        <v>229.82904475043028</v>
      </c>
      <c r="G244" s="139">
        <f t="shared" si="17"/>
        <v>0</v>
      </c>
      <c r="H244" s="139">
        <f t="shared" ref="H244:H263" si="18">SUM(C244:G244)</f>
        <v>1406052.7119756439</v>
      </c>
    </row>
    <row r="245" spans="2:8">
      <c r="B245" s="128" t="str">
        <f>$B$34</f>
        <v>Fine Arts</v>
      </c>
      <c r="C245" s="139">
        <f t="shared" si="17"/>
        <v>308931.61456589552</v>
      </c>
      <c r="D245" s="139">
        <f t="shared" si="17"/>
        <v>304283.96336452983</v>
      </c>
      <c r="E245" s="139">
        <f t="shared" si="17"/>
        <v>34837.905848416573</v>
      </c>
      <c r="F245" s="139">
        <f t="shared" si="17"/>
        <v>0</v>
      </c>
      <c r="G245" s="139">
        <f t="shared" si="17"/>
        <v>0</v>
      </c>
      <c r="H245" s="139">
        <f t="shared" si="18"/>
        <v>648053.48377884191</v>
      </c>
    </row>
    <row r="246" spans="2:8">
      <c r="B246" s="128" t="str">
        <f>$B$35</f>
        <v>Teacher Education</v>
      </c>
      <c r="C246" s="139">
        <f t="shared" si="17"/>
        <v>65559.983575417893</v>
      </c>
      <c r="D246" s="139">
        <f t="shared" si="17"/>
        <v>476973.85636595119</v>
      </c>
      <c r="E246" s="139">
        <f t="shared" si="17"/>
        <v>518398.46433292184</v>
      </c>
      <c r="F246" s="139">
        <f t="shared" si="17"/>
        <v>71017.174827882962</v>
      </c>
      <c r="G246" s="139">
        <f t="shared" si="17"/>
        <v>0</v>
      </c>
      <c r="H246" s="139">
        <f t="shared" si="18"/>
        <v>1131949.4791021741</v>
      </c>
    </row>
    <row r="247" spans="2:8">
      <c r="B247" s="128" t="str">
        <f>$B$36</f>
        <v>Agriculture</v>
      </c>
      <c r="C247" s="139">
        <f t="shared" si="17"/>
        <v>270384.26053560484</v>
      </c>
      <c r="D247" s="139">
        <f t="shared" si="17"/>
        <v>513260.59337637649</v>
      </c>
      <c r="E247" s="139">
        <f t="shared" si="17"/>
        <v>69241.423843361612</v>
      </c>
      <c r="F247" s="139">
        <f t="shared" si="17"/>
        <v>9193.1617900172132</v>
      </c>
      <c r="G247" s="139">
        <f t="shared" si="17"/>
        <v>0</v>
      </c>
      <c r="H247" s="139">
        <f t="shared" si="18"/>
        <v>862079.43954536016</v>
      </c>
    </row>
    <row r="248" spans="2:8">
      <c r="B248" s="128" t="str">
        <f>$B$37</f>
        <v>Engineering</v>
      </c>
      <c r="C248" s="139">
        <f t="shared" si="17"/>
        <v>91172.231234167426</v>
      </c>
      <c r="D248" s="139">
        <f t="shared" si="17"/>
        <v>216918.90779123691</v>
      </c>
      <c r="E248" s="139">
        <f t="shared" si="17"/>
        <v>190001.24710844649</v>
      </c>
      <c r="F248" s="139">
        <f t="shared" si="17"/>
        <v>0</v>
      </c>
      <c r="G248" s="139">
        <f t="shared" si="17"/>
        <v>0</v>
      </c>
      <c r="H248" s="139">
        <f t="shared" si="18"/>
        <v>498092.38613385084</v>
      </c>
    </row>
    <row r="249" spans="2:8">
      <c r="B249" s="128" t="str">
        <f>$B$38</f>
        <v>Home Economics</v>
      </c>
      <c r="C249" s="139">
        <f t="shared" si="17"/>
        <v>0</v>
      </c>
      <c r="D249" s="139">
        <f t="shared" si="17"/>
        <v>0</v>
      </c>
      <c r="E249" s="139">
        <f t="shared" si="17"/>
        <v>0</v>
      </c>
      <c r="F249" s="139">
        <f t="shared" si="17"/>
        <v>0</v>
      </c>
      <c r="G249" s="139">
        <f t="shared" si="17"/>
        <v>0</v>
      </c>
      <c r="H249" s="139">
        <f t="shared" si="18"/>
        <v>0</v>
      </c>
    </row>
    <row r="250" spans="2:8">
      <c r="B250" s="128" t="str">
        <f>$B$39</f>
        <v>Law</v>
      </c>
      <c r="C250" s="139">
        <f t="shared" si="17"/>
        <v>0</v>
      </c>
      <c r="D250" s="139">
        <f t="shared" si="17"/>
        <v>0</v>
      </c>
      <c r="E250" s="139">
        <f t="shared" si="17"/>
        <v>0</v>
      </c>
      <c r="F250" s="139">
        <f t="shared" si="17"/>
        <v>0</v>
      </c>
      <c r="G250" s="139">
        <f t="shared" si="17"/>
        <v>0</v>
      </c>
      <c r="H250" s="139">
        <f t="shared" si="18"/>
        <v>0</v>
      </c>
    </row>
    <row r="251" spans="2:8">
      <c r="B251" s="128" t="str">
        <f>$B$40</f>
        <v>Social Service</v>
      </c>
      <c r="C251" s="139">
        <f t="shared" si="17"/>
        <v>8291.7348535520086</v>
      </c>
      <c r="D251" s="139">
        <f t="shared" si="17"/>
        <v>122631.68351113594</v>
      </c>
      <c r="E251" s="139">
        <f t="shared" si="17"/>
        <v>42222.499357432556</v>
      </c>
      <c r="F251" s="139">
        <f t="shared" si="17"/>
        <v>0</v>
      </c>
      <c r="G251" s="139">
        <f t="shared" si="17"/>
        <v>0</v>
      </c>
      <c r="H251" s="139">
        <f t="shared" si="18"/>
        <v>173145.9177221205</v>
      </c>
    </row>
    <row r="252" spans="2:8">
      <c r="B252" s="128" t="str">
        <f>$B$41</f>
        <v>Library Science</v>
      </c>
      <c r="C252" s="139">
        <f t="shared" si="17"/>
        <v>0</v>
      </c>
      <c r="D252" s="139">
        <f t="shared" si="17"/>
        <v>0</v>
      </c>
      <c r="E252" s="139">
        <f t="shared" si="17"/>
        <v>0</v>
      </c>
      <c r="F252" s="139">
        <f t="shared" si="17"/>
        <v>0</v>
      </c>
      <c r="G252" s="139">
        <f t="shared" si="17"/>
        <v>0</v>
      </c>
      <c r="H252" s="139">
        <f t="shared" si="18"/>
        <v>0</v>
      </c>
    </row>
    <row r="253" spans="2:8">
      <c r="B253" s="128" t="str">
        <f>$B$42</f>
        <v>Veterinary Science</v>
      </c>
      <c r="C253" s="139">
        <f t="shared" si="17"/>
        <v>0</v>
      </c>
      <c r="D253" s="139">
        <f t="shared" si="17"/>
        <v>0</v>
      </c>
      <c r="E253" s="139">
        <f t="shared" si="17"/>
        <v>0</v>
      </c>
      <c r="F253" s="139">
        <f t="shared" si="17"/>
        <v>0</v>
      </c>
      <c r="G253" s="139">
        <f t="shared" si="17"/>
        <v>0</v>
      </c>
      <c r="H253" s="139">
        <f t="shared" si="18"/>
        <v>0</v>
      </c>
    </row>
    <row r="254" spans="2:8">
      <c r="B254" s="128" t="str">
        <f>$B$43</f>
        <v>Vocational Training</v>
      </c>
      <c r="C254" s="139">
        <f t="shared" si="17"/>
        <v>0</v>
      </c>
      <c r="D254" s="139">
        <f t="shared" si="17"/>
        <v>12022.71406971921</v>
      </c>
      <c r="E254" s="139">
        <f t="shared" si="17"/>
        <v>0</v>
      </c>
      <c r="F254" s="139">
        <f t="shared" si="17"/>
        <v>0</v>
      </c>
      <c r="G254" s="139">
        <f t="shared" si="17"/>
        <v>0</v>
      </c>
      <c r="H254" s="139">
        <f t="shared" si="18"/>
        <v>12022.71406971921</v>
      </c>
    </row>
    <row r="255" spans="2:8">
      <c r="B255" s="128" t="str">
        <f>$B$44</f>
        <v>Physical Training</v>
      </c>
      <c r="C255" s="139">
        <f t="shared" si="17"/>
        <v>0</v>
      </c>
      <c r="D255" s="139">
        <f t="shared" si="17"/>
        <v>0</v>
      </c>
      <c r="E255" s="139">
        <f t="shared" si="17"/>
        <v>0</v>
      </c>
      <c r="F255" s="139">
        <f t="shared" si="17"/>
        <v>0</v>
      </c>
      <c r="G255" s="139">
        <f t="shared" si="17"/>
        <v>0</v>
      </c>
      <c r="H255" s="139">
        <f t="shared" si="18"/>
        <v>0</v>
      </c>
    </row>
    <row r="256" spans="2:8">
      <c r="B256" s="128" t="str">
        <f>$B$45</f>
        <v>Health Services</v>
      </c>
      <c r="C256" s="139">
        <f t="shared" si="17"/>
        <v>40537.370395143153</v>
      </c>
      <c r="D256" s="139">
        <f t="shared" si="17"/>
        <v>200378.5678286535</v>
      </c>
      <c r="E256" s="139">
        <f t="shared" si="17"/>
        <v>134573.35700547943</v>
      </c>
      <c r="F256" s="139">
        <f t="shared" si="17"/>
        <v>0</v>
      </c>
      <c r="G256" s="139">
        <f t="shared" si="17"/>
        <v>0</v>
      </c>
      <c r="H256" s="139">
        <f t="shared" si="18"/>
        <v>375489.29522927606</v>
      </c>
    </row>
    <row r="257" spans="2:10">
      <c r="B257" s="128" t="str">
        <f>$B$46</f>
        <v>Pharmacy</v>
      </c>
      <c r="C257" s="139">
        <f t="shared" si="17"/>
        <v>0</v>
      </c>
      <c r="D257" s="139">
        <f t="shared" si="17"/>
        <v>0</v>
      </c>
      <c r="E257" s="139">
        <f t="shared" si="17"/>
        <v>0</v>
      </c>
      <c r="F257" s="139">
        <f t="shared" si="17"/>
        <v>0</v>
      </c>
      <c r="G257" s="139">
        <f t="shared" si="17"/>
        <v>0</v>
      </c>
      <c r="H257" s="139">
        <f t="shared" si="18"/>
        <v>0</v>
      </c>
    </row>
    <row r="258" spans="2:10">
      <c r="B258" s="128" t="str">
        <f>$B$47</f>
        <v>Business Administration</v>
      </c>
      <c r="C258" s="139">
        <f t="shared" si="17"/>
        <v>224871.84922833048</v>
      </c>
      <c r="D258" s="139">
        <f t="shared" si="17"/>
        <v>1421084.8030408106</v>
      </c>
      <c r="E258" s="139">
        <f t="shared" si="17"/>
        <v>1155384.812663571</v>
      </c>
      <c r="F258" s="139">
        <f t="shared" si="17"/>
        <v>0</v>
      </c>
      <c r="G258" s="139">
        <f t="shared" si="17"/>
        <v>0</v>
      </c>
      <c r="H258" s="139">
        <f t="shared" si="18"/>
        <v>2801341.4649327118</v>
      </c>
    </row>
    <row r="259" spans="2:10">
      <c r="B259" s="128" t="str">
        <f>$B$48</f>
        <v>Optometry</v>
      </c>
      <c r="C259" s="139">
        <f t="shared" ref="C259:G262" si="19">$H$240*IF($H$25=0,0,C$25/$H$25)*IF(C$52=0,0,C48/C$52)</f>
        <v>0</v>
      </c>
      <c r="D259" s="139">
        <f t="shared" si="19"/>
        <v>0</v>
      </c>
      <c r="E259" s="139">
        <f t="shared" si="19"/>
        <v>0</v>
      </c>
      <c r="F259" s="139">
        <f t="shared" si="19"/>
        <v>0</v>
      </c>
      <c r="G259" s="139">
        <f t="shared" si="19"/>
        <v>0</v>
      </c>
      <c r="H259" s="139">
        <f t="shared" si="18"/>
        <v>0</v>
      </c>
    </row>
    <row r="260" spans="2:10">
      <c r="B260" s="128" t="str">
        <f>$B$49</f>
        <v>Teacher Ed-Practice Teaching</v>
      </c>
      <c r="C260" s="139">
        <f t="shared" si="19"/>
        <v>0</v>
      </c>
      <c r="D260" s="139">
        <f t="shared" si="19"/>
        <v>56470.323660802351</v>
      </c>
      <c r="E260" s="139">
        <f t="shared" si="19"/>
        <v>0</v>
      </c>
      <c r="F260" s="139">
        <f t="shared" si="19"/>
        <v>0</v>
      </c>
      <c r="G260" s="139">
        <f t="shared" si="19"/>
        <v>0</v>
      </c>
      <c r="H260" s="139">
        <f t="shared" si="18"/>
        <v>56470.323660802351</v>
      </c>
    </row>
    <row r="261" spans="2:10">
      <c r="B261" s="128" t="str">
        <f>$B$50</f>
        <v>Technology</v>
      </c>
      <c r="C261" s="139">
        <f t="shared" si="19"/>
        <v>88371.467461412089</v>
      </c>
      <c r="D261" s="139">
        <f t="shared" si="19"/>
        <v>180486.44091329988</v>
      </c>
      <c r="E261" s="139">
        <f t="shared" si="19"/>
        <v>19026.187982052939</v>
      </c>
      <c r="F261" s="139">
        <f t="shared" si="19"/>
        <v>3217.606626506024</v>
      </c>
      <c r="G261" s="139">
        <f t="shared" si="19"/>
        <v>0</v>
      </c>
      <c r="H261" s="139">
        <f t="shared" si="18"/>
        <v>291101.70298327092</v>
      </c>
    </row>
    <row r="262" spans="2:10">
      <c r="B262" s="128" t="str">
        <f>$B$51</f>
        <v>Nursing</v>
      </c>
      <c r="C262" s="139">
        <f t="shared" si="19"/>
        <v>25649.099813654215</v>
      </c>
      <c r="D262" s="139">
        <f t="shared" si="19"/>
        <v>498979.0663602252</v>
      </c>
      <c r="E262" s="139">
        <f t="shared" si="19"/>
        <v>109987.00449899097</v>
      </c>
      <c r="F262" s="139">
        <f t="shared" si="19"/>
        <v>0</v>
      </c>
      <c r="G262" s="139">
        <f t="shared" si="19"/>
        <v>0</v>
      </c>
      <c r="H262" s="139">
        <f t="shared" si="18"/>
        <v>634615.17067287036</v>
      </c>
    </row>
    <row r="263" spans="2:10">
      <c r="B263" s="131" t="str">
        <f>$B$52</f>
        <v>Totals</v>
      </c>
      <c r="C263" s="136">
        <f>SUM(C243:C262)</f>
        <v>3426144.8414876899</v>
      </c>
      <c r="D263" s="136">
        <f>SUM(D243:D262)</f>
        <v>5944831.3503404921</v>
      </c>
      <c r="E263" s="136">
        <f>SUM(E243:E262)</f>
        <v>3001793.8226296497</v>
      </c>
      <c r="F263" s="136">
        <f>SUM(F243:F262)</f>
        <v>90092.985542168681</v>
      </c>
      <c r="G263" s="136">
        <f>SUM(G243:G262)</f>
        <v>0</v>
      </c>
      <c r="H263" s="136">
        <f t="shared" si="18"/>
        <v>12462863</v>
      </c>
      <c r="I263" s="351"/>
    </row>
    <row r="264" spans="2:10">
      <c r="B264" s="401"/>
      <c r="C264" s="401"/>
      <c r="D264" s="401"/>
      <c r="E264" s="401"/>
      <c r="F264" s="401"/>
      <c r="G264" s="401"/>
      <c r="H264" s="402"/>
      <c r="I264" s="352"/>
    </row>
    <row r="265" spans="2:10">
      <c r="B265" s="120" t="s">
        <v>232</v>
      </c>
      <c r="C265" s="121"/>
      <c r="D265" s="121"/>
      <c r="E265" s="121"/>
      <c r="F265" s="121"/>
      <c r="G265" s="121"/>
      <c r="H265" s="122"/>
      <c r="J265" s="360"/>
    </row>
    <row r="266" spans="2:10" ht="45" customHeight="1" thickBot="1">
      <c r="B266" s="382" t="s">
        <v>233</v>
      </c>
      <c r="C266" s="382"/>
      <c r="D266" s="382"/>
      <c r="E266" s="382"/>
      <c r="F266" s="382"/>
      <c r="G266" s="382"/>
      <c r="H266" s="382"/>
    </row>
    <row r="267" spans="2:10" ht="14.4" thickBot="1">
      <c r="B267" s="124" t="s">
        <v>31</v>
      </c>
      <c r="C267" s="125" t="s">
        <v>25</v>
      </c>
      <c r="D267" s="125" t="s">
        <v>26</v>
      </c>
      <c r="E267" s="125" t="s">
        <v>27</v>
      </c>
      <c r="F267" s="125" t="s">
        <v>28</v>
      </c>
      <c r="G267" s="125" t="s">
        <v>29</v>
      </c>
      <c r="H267" s="126" t="s">
        <v>1</v>
      </c>
    </row>
    <row r="268" spans="2:10">
      <c r="B268" s="128" t="str">
        <f>$B$32</f>
        <v>Liberal Arts</v>
      </c>
      <c r="C268" s="136">
        <f t="shared" ref="C268:G283" si="20">C243+C218+C193+C168+C116</f>
        <v>12500052.780776899</v>
      </c>
      <c r="D268" s="136">
        <f t="shared" si="20"/>
        <v>8418860.6190998722</v>
      </c>
      <c r="E268" s="136">
        <f t="shared" si="20"/>
        <v>4511896.3310670685</v>
      </c>
      <c r="F268" s="136">
        <f t="shared" si="20"/>
        <v>27539.120266584996</v>
      </c>
      <c r="G268" s="136">
        <f t="shared" si="20"/>
        <v>0</v>
      </c>
      <c r="H268" s="136">
        <f>SUM(C268:G268)</f>
        <v>25458348.85121043</v>
      </c>
    </row>
    <row r="269" spans="2:10">
      <c r="B269" s="128" t="str">
        <f>$B$33</f>
        <v>Science</v>
      </c>
      <c r="C269" s="139">
        <f t="shared" si="20"/>
        <v>5000668.4604643602</v>
      </c>
      <c r="D269" s="139">
        <f t="shared" si="20"/>
        <v>4068057.8507096479</v>
      </c>
      <c r="E269" s="139">
        <f t="shared" si="20"/>
        <v>1473080.1182892607</v>
      </c>
      <c r="F269" s="139">
        <f t="shared" si="20"/>
        <v>3132.24134869301</v>
      </c>
      <c r="G269" s="139">
        <f t="shared" si="20"/>
        <v>0</v>
      </c>
      <c r="H269" s="139">
        <f t="shared" ref="H269:H288" si="21">SUM(C269:G269)</f>
        <v>10544938.670811962</v>
      </c>
    </row>
    <row r="270" spans="2:10">
      <c r="B270" s="128" t="str">
        <f>$B$34</f>
        <v>Fine Arts</v>
      </c>
      <c r="C270" s="139">
        <f t="shared" si="20"/>
        <v>4982857.4542151811</v>
      </c>
      <c r="D270" s="139">
        <f t="shared" si="20"/>
        <v>3907747.918775226</v>
      </c>
      <c r="E270" s="139">
        <f t="shared" si="20"/>
        <v>663415.01198932808</v>
      </c>
      <c r="F270" s="139">
        <f t="shared" si="20"/>
        <v>0</v>
      </c>
      <c r="G270" s="139">
        <f t="shared" si="20"/>
        <v>0</v>
      </c>
      <c r="H270" s="139">
        <f t="shared" si="21"/>
        <v>9554020.3849797361</v>
      </c>
    </row>
    <row r="271" spans="2:10">
      <c r="B271" s="128" t="str">
        <f>$B$35</f>
        <v>Teacher Education</v>
      </c>
      <c r="C271" s="139">
        <f t="shared" si="20"/>
        <v>392256.97008491063</v>
      </c>
      <c r="D271" s="139">
        <f t="shared" si="20"/>
        <v>2280999.7980816537</v>
      </c>
      <c r="E271" s="139">
        <f t="shared" si="20"/>
        <v>2652701.3081730343</v>
      </c>
      <c r="F271" s="139">
        <f t="shared" si="20"/>
        <v>1826822.7473711674</v>
      </c>
      <c r="G271" s="139">
        <f t="shared" si="20"/>
        <v>0</v>
      </c>
      <c r="H271" s="139">
        <f t="shared" si="21"/>
        <v>7152780.8237107657</v>
      </c>
    </row>
    <row r="272" spans="2:10">
      <c r="B272" s="128" t="str">
        <f>$B$36</f>
        <v>Agriculture</v>
      </c>
      <c r="C272" s="139">
        <f t="shared" si="20"/>
        <v>2593243.7328728042</v>
      </c>
      <c r="D272" s="139">
        <f t="shared" si="20"/>
        <v>3782237.2018256388</v>
      </c>
      <c r="E272" s="139">
        <f t="shared" si="20"/>
        <v>1651230.1190290588</v>
      </c>
      <c r="F272" s="139">
        <f t="shared" si="20"/>
        <v>278545.26271503721</v>
      </c>
      <c r="G272" s="139">
        <f t="shared" si="20"/>
        <v>0</v>
      </c>
      <c r="H272" s="139">
        <f t="shared" si="21"/>
        <v>8305256.316442539</v>
      </c>
    </row>
    <row r="273" spans="2:10">
      <c r="B273" s="128" t="str">
        <f>$B$37</f>
        <v>Engineering</v>
      </c>
      <c r="C273" s="139">
        <f t="shared" si="20"/>
        <v>1086188.9334700741</v>
      </c>
      <c r="D273" s="139">
        <f t="shared" si="20"/>
        <v>3053963.0000284468</v>
      </c>
      <c r="E273" s="139">
        <f t="shared" si="20"/>
        <v>2138693.1640079515</v>
      </c>
      <c r="F273" s="139">
        <f t="shared" si="20"/>
        <v>0</v>
      </c>
      <c r="G273" s="139">
        <f t="shared" si="20"/>
        <v>0</v>
      </c>
      <c r="H273" s="139">
        <f t="shared" si="21"/>
        <v>6278845.0975064728</v>
      </c>
    </row>
    <row r="274" spans="2:10">
      <c r="B274" s="128" t="str">
        <f>$B$38</f>
        <v>Home Economics</v>
      </c>
      <c r="C274" s="139">
        <f t="shared" si="20"/>
        <v>0</v>
      </c>
      <c r="D274" s="139">
        <f t="shared" si="20"/>
        <v>0</v>
      </c>
      <c r="E274" s="139">
        <f t="shared" si="20"/>
        <v>0</v>
      </c>
      <c r="F274" s="139">
        <f t="shared" si="20"/>
        <v>0</v>
      </c>
      <c r="G274" s="139">
        <f t="shared" si="20"/>
        <v>0</v>
      </c>
      <c r="H274" s="139">
        <f t="shared" si="21"/>
        <v>0</v>
      </c>
    </row>
    <row r="275" spans="2:10">
      <c r="B275" s="128" t="str">
        <f>$B$39</f>
        <v>Law</v>
      </c>
      <c r="C275" s="139">
        <f t="shared" si="20"/>
        <v>0</v>
      </c>
      <c r="D275" s="139">
        <f t="shared" si="20"/>
        <v>0</v>
      </c>
      <c r="E275" s="139">
        <f t="shared" si="20"/>
        <v>0</v>
      </c>
      <c r="F275" s="139">
        <f t="shared" si="20"/>
        <v>0</v>
      </c>
      <c r="G275" s="139">
        <f t="shared" si="20"/>
        <v>0</v>
      </c>
      <c r="H275" s="139">
        <f t="shared" si="21"/>
        <v>0</v>
      </c>
    </row>
    <row r="276" spans="2:10">
      <c r="B276" s="128" t="str">
        <f>$B$40</f>
        <v>Social Service</v>
      </c>
      <c r="C276" s="139">
        <f t="shared" si="20"/>
        <v>67692.838549694454</v>
      </c>
      <c r="D276" s="139">
        <f t="shared" si="20"/>
        <v>630407.45561822876</v>
      </c>
      <c r="E276" s="139">
        <f t="shared" si="20"/>
        <v>639425.63813923404</v>
      </c>
      <c r="F276" s="139">
        <f t="shared" si="20"/>
        <v>0</v>
      </c>
      <c r="G276" s="139">
        <f t="shared" si="20"/>
        <v>0</v>
      </c>
      <c r="H276" s="139">
        <f t="shared" si="21"/>
        <v>1337525.9323071572</v>
      </c>
    </row>
    <row r="277" spans="2:10">
      <c r="B277" s="128" t="str">
        <f>$B$41</f>
        <v>Library Science</v>
      </c>
      <c r="C277" s="139">
        <f t="shared" si="20"/>
        <v>0</v>
      </c>
      <c r="D277" s="139">
        <f t="shared" si="20"/>
        <v>0</v>
      </c>
      <c r="E277" s="139">
        <f t="shared" si="20"/>
        <v>0</v>
      </c>
      <c r="F277" s="139">
        <f t="shared" si="20"/>
        <v>0</v>
      </c>
      <c r="G277" s="139">
        <f t="shared" si="20"/>
        <v>0</v>
      </c>
      <c r="H277" s="139">
        <f t="shared" si="21"/>
        <v>0</v>
      </c>
    </row>
    <row r="278" spans="2:10">
      <c r="B278" s="128" t="str">
        <f>$B$42</f>
        <v>Veterinary Science</v>
      </c>
      <c r="C278" s="139">
        <f t="shared" si="20"/>
        <v>0</v>
      </c>
      <c r="D278" s="139">
        <f t="shared" si="20"/>
        <v>0</v>
      </c>
      <c r="E278" s="139">
        <f t="shared" si="20"/>
        <v>0</v>
      </c>
      <c r="F278" s="139">
        <f t="shared" si="20"/>
        <v>0</v>
      </c>
      <c r="G278" s="139">
        <f t="shared" si="20"/>
        <v>0</v>
      </c>
      <c r="H278" s="139">
        <f t="shared" si="21"/>
        <v>0</v>
      </c>
    </row>
    <row r="279" spans="2:10">
      <c r="B279" s="128" t="str">
        <f>$B$43</f>
        <v>Vocational Training</v>
      </c>
      <c r="C279" s="139">
        <f t="shared" si="20"/>
        <v>0</v>
      </c>
      <c r="D279" s="139">
        <f t="shared" si="20"/>
        <v>142961.42131959906</v>
      </c>
      <c r="E279" s="139">
        <f t="shared" si="20"/>
        <v>0</v>
      </c>
      <c r="F279" s="139">
        <f t="shared" si="20"/>
        <v>0</v>
      </c>
      <c r="G279" s="139">
        <f t="shared" si="20"/>
        <v>0</v>
      </c>
      <c r="H279" s="139">
        <f t="shared" si="21"/>
        <v>142961.42131959906</v>
      </c>
    </row>
    <row r="280" spans="2:10">
      <c r="B280" s="128" t="str">
        <f>$B$44</f>
        <v>Physical Training</v>
      </c>
      <c r="C280" s="139">
        <f t="shared" si="20"/>
        <v>0</v>
      </c>
      <c r="D280" s="139">
        <f t="shared" si="20"/>
        <v>0</v>
      </c>
      <c r="E280" s="139">
        <f t="shared" si="20"/>
        <v>0</v>
      </c>
      <c r="F280" s="139">
        <f t="shared" si="20"/>
        <v>0</v>
      </c>
      <c r="G280" s="139">
        <f t="shared" si="20"/>
        <v>0</v>
      </c>
      <c r="H280" s="139">
        <f t="shared" si="21"/>
        <v>0</v>
      </c>
    </row>
    <row r="281" spans="2:10">
      <c r="B281" s="128" t="str">
        <f>$B$45</f>
        <v>Health Services</v>
      </c>
      <c r="C281" s="139">
        <f t="shared" si="20"/>
        <v>593345.51836170792</v>
      </c>
      <c r="D281" s="139">
        <f t="shared" si="20"/>
        <v>1280678.9126025778</v>
      </c>
      <c r="E281" s="139">
        <f t="shared" si="20"/>
        <v>1437300.9475203911</v>
      </c>
      <c r="F281" s="139">
        <f t="shared" si="20"/>
        <v>0</v>
      </c>
      <c r="G281" s="139">
        <f t="shared" si="20"/>
        <v>0</v>
      </c>
      <c r="H281" s="139">
        <f t="shared" si="21"/>
        <v>3311325.3784846766</v>
      </c>
    </row>
    <row r="282" spans="2:10">
      <c r="B282" s="128" t="str">
        <f>$B$46</f>
        <v>Pharmacy</v>
      </c>
      <c r="C282" s="139">
        <f t="shared" si="20"/>
        <v>0</v>
      </c>
      <c r="D282" s="139">
        <f t="shared" si="20"/>
        <v>0</v>
      </c>
      <c r="E282" s="139">
        <f t="shared" si="20"/>
        <v>0</v>
      </c>
      <c r="F282" s="139">
        <f t="shared" si="20"/>
        <v>0</v>
      </c>
      <c r="G282" s="139">
        <f t="shared" si="20"/>
        <v>0</v>
      </c>
      <c r="H282" s="139">
        <f t="shared" si="21"/>
        <v>0</v>
      </c>
    </row>
    <row r="283" spans="2:10">
      <c r="B283" s="128" t="str">
        <f>$B$47</f>
        <v>Business Administration</v>
      </c>
      <c r="C283" s="139">
        <f t="shared" si="20"/>
        <v>1761425.7816732281</v>
      </c>
      <c r="D283" s="139">
        <f t="shared" si="20"/>
        <v>8886641.819737481</v>
      </c>
      <c r="E283" s="139">
        <f t="shared" si="20"/>
        <v>7945164.4945373768</v>
      </c>
      <c r="F283" s="139">
        <f t="shared" si="20"/>
        <v>0</v>
      </c>
      <c r="G283" s="139">
        <f t="shared" si="20"/>
        <v>0</v>
      </c>
      <c r="H283" s="139">
        <f t="shared" si="21"/>
        <v>18593232.095948085</v>
      </c>
    </row>
    <row r="284" spans="2:10">
      <c r="B284" s="128" t="str">
        <f>$B$48</f>
        <v>Optometry</v>
      </c>
      <c r="C284" s="139">
        <f t="shared" ref="C284:G287" si="22">C259+C234+C209+C184+C132</f>
        <v>0</v>
      </c>
      <c r="D284" s="139">
        <f t="shared" si="22"/>
        <v>0</v>
      </c>
      <c r="E284" s="139">
        <f t="shared" si="22"/>
        <v>0</v>
      </c>
      <c r="F284" s="139">
        <f t="shared" si="22"/>
        <v>0</v>
      </c>
      <c r="G284" s="139">
        <f t="shared" si="22"/>
        <v>0</v>
      </c>
      <c r="H284" s="139">
        <f t="shared" si="21"/>
        <v>0</v>
      </c>
    </row>
    <row r="285" spans="2:10">
      <c r="B285" s="128" t="str">
        <f>$B$49</f>
        <v>Teacher Ed-Practice Teaching</v>
      </c>
      <c r="C285" s="139">
        <f t="shared" si="22"/>
        <v>0</v>
      </c>
      <c r="D285" s="139">
        <f t="shared" si="22"/>
        <v>326613.26779939525</v>
      </c>
      <c r="E285" s="139">
        <f t="shared" si="22"/>
        <v>0</v>
      </c>
      <c r="F285" s="139">
        <f t="shared" si="22"/>
        <v>0</v>
      </c>
      <c r="G285" s="139">
        <f t="shared" si="22"/>
        <v>0</v>
      </c>
      <c r="H285" s="139">
        <f t="shared" si="21"/>
        <v>326613.26779939525</v>
      </c>
    </row>
    <row r="286" spans="2:10">
      <c r="B286" s="128" t="str">
        <f>$B$50</f>
        <v>Technology</v>
      </c>
      <c r="C286" s="139">
        <f t="shared" si="22"/>
        <v>981607.76089821639</v>
      </c>
      <c r="D286" s="139">
        <f t="shared" si="22"/>
        <v>1426869.487031237</v>
      </c>
      <c r="E286" s="139">
        <f t="shared" si="22"/>
        <v>168099.26353655342</v>
      </c>
      <c r="F286" s="139">
        <f t="shared" si="22"/>
        <v>6456.2202237521515</v>
      </c>
      <c r="G286" s="139">
        <f t="shared" si="22"/>
        <v>0</v>
      </c>
      <c r="H286" s="139">
        <f t="shared" si="21"/>
        <v>2583032.7316897591</v>
      </c>
    </row>
    <row r="287" spans="2:10">
      <c r="B287" s="128" t="str">
        <f>$B$51</f>
        <v>Nursing</v>
      </c>
      <c r="C287" s="139">
        <f t="shared" si="22"/>
        <v>199704.15375927644</v>
      </c>
      <c r="D287" s="139">
        <f t="shared" si="22"/>
        <v>3861580.9200725965</v>
      </c>
      <c r="E287" s="139">
        <f t="shared" si="22"/>
        <v>1614479.4264314715</v>
      </c>
      <c r="F287" s="139">
        <f t="shared" si="22"/>
        <v>0</v>
      </c>
      <c r="G287" s="139">
        <f t="shared" si="22"/>
        <v>0</v>
      </c>
      <c r="H287" s="139">
        <f t="shared" si="21"/>
        <v>5675764.5002633445</v>
      </c>
    </row>
    <row r="288" spans="2:10">
      <c r="B288" s="131" t="str">
        <f>$B$52</f>
        <v>Totals</v>
      </c>
      <c r="C288" s="136">
        <f>SUM(C268:C287)</f>
        <v>30159044.385126349</v>
      </c>
      <c r="D288" s="136">
        <f>SUM(D268:D287)</f>
        <v>42067619.672701597</v>
      </c>
      <c r="E288" s="136">
        <f>SUM(E268:E287)</f>
        <v>24895485.822720729</v>
      </c>
      <c r="F288" s="136">
        <f>SUM(F268:F287)</f>
        <v>2142495.591925235</v>
      </c>
      <c r="G288" s="136">
        <f>SUM(G268:G287)</f>
        <v>0</v>
      </c>
      <c r="H288" s="136">
        <f t="shared" si="21"/>
        <v>99264645.472473919</v>
      </c>
      <c r="I288" s="353"/>
      <c r="J288" s="140"/>
    </row>
    <row r="289" spans="2:10">
      <c r="H289" s="140"/>
    </row>
    <row r="290" spans="2:10">
      <c r="B290" s="120" t="s">
        <v>222</v>
      </c>
      <c r="C290" s="121"/>
      <c r="D290" s="121"/>
      <c r="E290" s="121"/>
      <c r="F290" s="121"/>
      <c r="G290" s="121"/>
      <c r="H290" s="122"/>
      <c r="J290" s="360"/>
    </row>
    <row r="291" spans="2:10" ht="30" customHeight="1" thickBot="1">
      <c r="B291" s="382" t="s">
        <v>234</v>
      </c>
      <c r="C291" s="382"/>
      <c r="D291" s="382"/>
      <c r="E291" s="382"/>
      <c r="F291" s="382"/>
      <c r="G291" s="382"/>
      <c r="H291" s="382"/>
    </row>
    <row r="292" spans="2:10" ht="14.4" thickBot="1">
      <c r="B292" s="124" t="s">
        <v>31</v>
      </c>
      <c r="C292" s="125" t="s">
        <v>25</v>
      </c>
      <c r="D292" s="125" t="s">
        <v>26</v>
      </c>
      <c r="E292" s="125" t="s">
        <v>27</v>
      </c>
      <c r="F292" s="125" t="s">
        <v>28</v>
      </c>
      <c r="G292" s="125" t="s">
        <v>29</v>
      </c>
      <c r="H292" s="126" t="s">
        <v>1</v>
      </c>
    </row>
    <row r="293" spans="2:10">
      <c r="B293" s="128" t="str">
        <f>$B$32</f>
        <v>Liberal Arts</v>
      </c>
      <c r="C293" s="134">
        <f t="shared" ref="C293:H308" si="23">IF(C32=0,0,C268/C32)</f>
        <v>287.15289749320942</v>
      </c>
      <c r="D293" s="134">
        <f t="shared" si="23"/>
        <v>459.09371900424651</v>
      </c>
      <c r="E293" s="134">
        <f t="shared" si="23"/>
        <v>626.56524525302996</v>
      </c>
      <c r="F293" s="134">
        <f t="shared" si="23"/>
        <v>327.84666984029758</v>
      </c>
      <c r="G293" s="135">
        <f t="shared" si="23"/>
        <v>0</v>
      </c>
      <c r="H293" s="136">
        <f t="shared" si="23"/>
        <v>368.13993190864494</v>
      </c>
    </row>
    <row r="294" spans="2:10">
      <c r="B294" s="128" t="str">
        <f>$B$33</f>
        <v>Science</v>
      </c>
      <c r="C294" s="137">
        <f t="shared" si="23"/>
        <v>263.95716339215414</v>
      </c>
      <c r="D294" s="137">
        <f t="shared" si="23"/>
        <v>489.83237215046933</v>
      </c>
      <c r="E294" s="137">
        <f t="shared" si="23"/>
        <v>1248.3729816010684</v>
      </c>
      <c r="F294" s="137">
        <f t="shared" si="23"/>
        <v>1044.0804495643367</v>
      </c>
      <c r="G294" s="138">
        <f t="shared" si="23"/>
        <v>0</v>
      </c>
      <c r="H294" s="139">
        <f t="shared" si="23"/>
        <v>370.8697172585363</v>
      </c>
    </row>
    <row r="295" spans="2:10">
      <c r="B295" s="128" t="str">
        <f>$B$34</f>
        <v>Fine Arts</v>
      </c>
      <c r="C295" s="137">
        <f t="shared" si="23"/>
        <v>594.40026890315892</v>
      </c>
      <c r="D295" s="137">
        <f t="shared" si="23"/>
        <v>935.7633905113089</v>
      </c>
      <c r="E295" s="137">
        <f t="shared" si="23"/>
        <v>1654.4015261579254</v>
      </c>
      <c r="F295" s="137">
        <f t="shared" si="23"/>
        <v>0</v>
      </c>
      <c r="G295" s="138">
        <f t="shared" si="23"/>
        <v>0</v>
      </c>
      <c r="H295" s="139">
        <f t="shared" si="23"/>
        <v>737.19293093979445</v>
      </c>
    </row>
    <row r="296" spans="2:10">
      <c r="B296" s="128" t="str">
        <f>$B$35</f>
        <v>Teacher Education</v>
      </c>
      <c r="C296" s="137">
        <f t="shared" si="23"/>
        <v>220.4929567649863</v>
      </c>
      <c r="D296" s="137">
        <f t="shared" si="23"/>
        <v>348.4570421756269</v>
      </c>
      <c r="E296" s="137">
        <f t="shared" si="23"/>
        <v>444.56197556109174</v>
      </c>
      <c r="F296" s="137">
        <f t="shared" si="23"/>
        <v>1970.6825753734277</v>
      </c>
      <c r="G296" s="138">
        <f t="shared" si="23"/>
        <v>0</v>
      </c>
      <c r="H296" s="139">
        <f t="shared" si="23"/>
        <v>469.99019802291645</v>
      </c>
    </row>
    <row r="297" spans="2:10">
      <c r="B297" s="128" t="str">
        <f>$B$36</f>
        <v>Agriculture</v>
      </c>
      <c r="C297" s="137">
        <f t="shared" si="23"/>
        <v>353.44742168090556</v>
      </c>
      <c r="D297" s="137">
        <f t="shared" si="23"/>
        <v>536.94452041817704</v>
      </c>
      <c r="E297" s="137">
        <f t="shared" si="23"/>
        <v>2071.8069247541516</v>
      </c>
      <c r="F297" s="137">
        <f t="shared" si="23"/>
        <v>2321.2105226253102</v>
      </c>
      <c r="G297" s="138">
        <f t="shared" si="23"/>
        <v>0</v>
      </c>
      <c r="H297" s="139">
        <f t="shared" si="23"/>
        <v>542.89817730700349</v>
      </c>
    </row>
    <row r="298" spans="2:10">
      <c r="B298" s="128" t="str">
        <f>$B$37</f>
        <v>Engineering</v>
      </c>
      <c r="C298" s="137">
        <f t="shared" si="23"/>
        <v>439.04160609138</v>
      </c>
      <c r="D298" s="137">
        <f t="shared" si="23"/>
        <v>1025.8525361197335</v>
      </c>
      <c r="E298" s="137">
        <f t="shared" si="23"/>
        <v>977.91182624963494</v>
      </c>
      <c r="F298" s="137">
        <f t="shared" si="23"/>
        <v>0</v>
      </c>
      <c r="G298" s="138">
        <f t="shared" si="23"/>
        <v>0</v>
      </c>
      <c r="H298" s="139">
        <f t="shared" si="23"/>
        <v>822.05356081519676</v>
      </c>
    </row>
    <row r="299" spans="2:10">
      <c r="B299" s="128" t="str">
        <f>$B$38</f>
        <v>Home Economics</v>
      </c>
      <c r="C299" s="137">
        <f t="shared" si="23"/>
        <v>0</v>
      </c>
      <c r="D299" s="137">
        <f t="shared" si="23"/>
        <v>0</v>
      </c>
      <c r="E299" s="137">
        <f t="shared" si="23"/>
        <v>0</v>
      </c>
      <c r="F299" s="137">
        <f t="shared" si="23"/>
        <v>0</v>
      </c>
      <c r="G299" s="138">
        <f t="shared" si="23"/>
        <v>0</v>
      </c>
      <c r="H299" s="139">
        <f t="shared" si="23"/>
        <v>0</v>
      </c>
    </row>
    <row r="300" spans="2:10">
      <c r="B300" s="128" t="str">
        <f>$B$39</f>
        <v>Law</v>
      </c>
      <c r="C300" s="137">
        <f t="shared" si="23"/>
        <v>0</v>
      </c>
      <c r="D300" s="137">
        <f t="shared" si="23"/>
        <v>0</v>
      </c>
      <c r="E300" s="137">
        <f t="shared" si="23"/>
        <v>0</v>
      </c>
      <c r="F300" s="137">
        <f t="shared" si="23"/>
        <v>0</v>
      </c>
      <c r="G300" s="138">
        <f t="shared" si="23"/>
        <v>0</v>
      </c>
      <c r="H300" s="139">
        <f t="shared" si="23"/>
        <v>0</v>
      </c>
    </row>
    <row r="301" spans="2:10">
      <c r="B301" s="128" t="str">
        <f>$B$40</f>
        <v>Social Service</v>
      </c>
      <c r="C301" s="137">
        <f t="shared" si="23"/>
        <v>300.85706022086424</v>
      </c>
      <c r="D301" s="137">
        <f t="shared" si="23"/>
        <v>374.57365158540034</v>
      </c>
      <c r="E301" s="137">
        <f t="shared" si="23"/>
        <v>1315.6906134552141</v>
      </c>
      <c r="F301" s="137">
        <f t="shared" si="23"/>
        <v>0</v>
      </c>
      <c r="G301" s="138">
        <f t="shared" si="23"/>
        <v>0</v>
      </c>
      <c r="H301" s="139">
        <f t="shared" si="23"/>
        <v>558.69921984425946</v>
      </c>
    </row>
    <row r="302" spans="2:10">
      <c r="B302" s="128" t="str">
        <f>$B$41</f>
        <v>Library Science</v>
      </c>
      <c r="C302" s="137">
        <f t="shared" si="23"/>
        <v>0</v>
      </c>
      <c r="D302" s="137">
        <f t="shared" si="23"/>
        <v>0</v>
      </c>
      <c r="E302" s="137">
        <f t="shared" si="23"/>
        <v>0</v>
      </c>
      <c r="F302" s="137">
        <f t="shared" si="23"/>
        <v>0</v>
      </c>
      <c r="G302" s="138">
        <f t="shared" si="23"/>
        <v>0</v>
      </c>
      <c r="H302" s="139">
        <f t="shared" si="23"/>
        <v>0</v>
      </c>
    </row>
    <row r="303" spans="2:10">
      <c r="B303" s="128" t="str">
        <f>$B$42</f>
        <v>Veterinary Science</v>
      </c>
      <c r="C303" s="137">
        <f t="shared" si="23"/>
        <v>0</v>
      </c>
      <c r="D303" s="137">
        <f t="shared" si="23"/>
        <v>0</v>
      </c>
      <c r="E303" s="137">
        <f t="shared" si="23"/>
        <v>0</v>
      </c>
      <c r="F303" s="137">
        <f t="shared" si="23"/>
        <v>0</v>
      </c>
      <c r="G303" s="138">
        <f t="shared" si="23"/>
        <v>0</v>
      </c>
      <c r="H303" s="139">
        <f t="shared" si="23"/>
        <v>0</v>
      </c>
    </row>
    <row r="304" spans="2:10">
      <c r="B304" s="128" t="str">
        <f>$B$43</f>
        <v>Vocational Training</v>
      </c>
      <c r="C304" s="137">
        <f t="shared" si="23"/>
        <v>0</v>
      </c>
      <c r="D304" s="137">
        <f t="shared" si="23"/>
        <v>866.43285648241852</v>
      </c>
      <c r="E304" s="137">
        <f t="shared" si="23"/>
        <v>0</v>
      </c>
      <c r="F304" s="137">
        <f t="shared" si="23"/>
        <v>0</v>
      </c>
      <c r="G304" s="138">
        <f t="shared" si="23"/>
        <v>0</v>
      </c>
      <c r="H304" s="139">
        <f t="shared" si="23"/>
        <v>866.43285648241852</v>
      </c>
    </row>
    <row r="305" spans="2:10">
      <c r="B305" s="128" t="str">
        <f>$B$44</f>
        <v>Physical Training</v>
      </c>
      <c r="C305" s="137">
        <f t="shared" si="23"/>
        <v>0</v>
      </c>
      <c r="D305" s="137">
        <f t="shared" si="23"/>
        <v>0</v>
      </c>
      <c r="E305" s="137">
        <f t="shared" si="23"/>
        <v>0</v>
      </c>
      <c r="F305" s="137">
        <f t="shared" si="23"/>
        <v>0</v>
      </c>
      <c r="G305" s="138">
        <f t="shared" si="23"/>
        <v>0</v>
      </c>
      <c r="H305" s="139">
        <f t="shared" si="23"/>
        <v>0</v>
      </c>
    </row>
    <row r="306" spans="2:10">
      <c r="B306" s="128" t="str">
        <f>$B$45</f>
        <v>Health Services</v>
      </c>
      <c r="C306" s="137">
        <f t="shared" si="23"/>
        <v>539.40501669246169</v>
      </c>
      <c r="D306" s="137">
        <f t="shared" si="23"/>
        <v>465.70142276457375</v>
      </c>
      <c r="E306" s="137">
        <f t="shared" si="23"/>
        <v>927.88957231787685</v>
      </c>
      <c r="F306" s="137">
        <f t="shared" si="23"/>
        <v>0</v>
      </c>
      <c r="G306" s="138">
        <f t="shared" si="23"/>
        <v>0</v>
      </c>
      <c r="H306" s="139">
        <f t="shared" si="23"/>
        <v>613.32198156782306</v>
      </c>
    </row>
    <row r="307" spans="2:10">
      <c r="B307" s="128" t="str">
        <f>$B$46</f>
        <v>Pharmacy</v>
      </c>
      <c r="C307" s="137">
        <f t="shared" si="23"/>
        <v>0</v>
      </c>
      <c r="D307" s="137">
        <f t="shared" si="23"/>
        <v>0</v>
      </c>
      <c r="E307" s="137">
        <f t="shared" si="23"/>
        <v>0</v>
      </c>
      <c r="F307" s="137">
        <f t="shared" si="23"/>
        <v>0</v>
      </c>
      <c r="G307" s="138">
        <f t="shared" si="23"/>
        <v>0</v>
      </c>
      <c r="H307" s="139">
        <f t="shared" si="23"/>
        <v>0</v>
      </c>
    </row>
    <row r="308" spans="2:10">
      <c r="B308" s="128" t="str">
        <f>$B$47</f>
        <v>Business Administration</v>
      </c>
      <c r="C308" s="137">
        <f t="shared" si="23"/>
        <v>288.66368103461622</v>
      </c>
      <c r="D308" s="137">
        <f t="shared" si="23"/>
        <v>455.65512073719333</v>
      </c>
      <c r="E308" s="137">
        <f t="shared" si="23"/>
        <v>597.42570828914779</v>
      </c>
      <c r="F308" s="137">
        <f t="shared" si="23"/>
        <v>0</v>
      </c>
      <c r="G308" s="138">
        <f t="shared" si="23"/>
        <v>0</v>
      </c>
      <c r="H308" s="139">
        <f t="shared" si="23"/>
        <v>477.92597408873343</v>
      </c>
    </row>
    <row r="309" spans="2:10">
      <c r="B309" s="128" t="str">
        <f>$B$48</f>
        <v>Optometry</v>
      </c>
      <c r="C309" s="137">
        <f t="shared" ref="C309:H313" si="24">IF(C48=0,0,C284/C48)</f>
        <v>0</v>
      </c>
      <c r="D309" s="137">
        <f t="shared" si="24"/>
        <v>0</v>
      </c>
      <c r="E309" s="137">
        <f t="shared" si="24"/>
        <v>0</v>
      </c>
      <c r="F309" s="137">
        <f t="shared" si="24"/>
        <v>0</v>
      </c>
      <c r="G309" s="138">
        <f t="shared" si="24"/>
        <v>0</v>
      </c>
      <c r="H309" s="139">
        <f t="shared" si="24"/>
        <v>0</v>
      </c>
    </row>
    <row r="310" spans="2:10">
      <c r="B310" s="128" t="str">
        <f>$B$49</f>
        <v>Teacher Ed-Practice Teaching</v>
      </c>
      <c r="C310" s="137">
        <f t="shared" si="24"/>
        <v>0</v>
      </c>
      <c r="D310" s="137">
        <f t="shared" si="24"/>
        <v>421.43647457986486</v>
      </c>
      <c r="E310" s="137">
        <f t="shared" si="24"/>
        <v>0</v>
      </c>
      <c r="F310" s="137">
        <f t="shared" si="24"/>
        <v>0</v>
      </c>
      <c r="G310" s="138">
        <f t="shared" si="24"/>
        <v>0</v>
      </c>
      <c r="H310" s="139">
        <f t="shared" si="24"/>
        <v>421.43647457986486</v>
      </c>
    </row>
    <row r="311" spans="2:10">
      <c r="B311" s="128" t="str">
        <f>$B$50</f>
        <v>Technology</v>
      </c>
      <c r="C311" s="137">
        <f t="shared" si="24"/>
        <v>409.3443540025923</v>
      </c>
      <c r="D311" s="137">
        <f t="shared" si="24"/>
        <v>576.04743117934481</v>
      </c>
      <c r="E311" s="137">
        <f t="shared" si="24"/>
        <v>767.57654582901102</v>
      </c>
      <c r="F311" s="137">
        <f t="shared" si="24"/>
        <v>153.719529136956</v>
      </c>
      <c r="G311" s="138">
        <f t="shared" si="24"/>
        <v>0</v>
      </c>
      <c r="H311" s="139">
        <f t="shared" si="24"/>
        <v>502.92693374021786</v>
      </c>
    </row>
    <row r="312" spans="2:10">
      <c r="B312" s="128" t="str">
        <f>$B$51</f>
        <v>Nursing</v>
      </c>
      <c r="C312" s="137">
        <f t="shared" si="24"/>
        <v>286.93125540125925</v>
      </c>
      <c r="D312" s="137">
        <f t="shared" si="24"/>
        <v>563.89908295452631</v>
      </c>
      <c r="E312" s="137">
        <f t="shared" si="24"/>
        <v>1275.2602104513992</v>
      </c>
      <c r="F312" s="137">
        <f t="shared" si="24"/>
        <v>0</v>
      </c>
      <c r="G312" s="138">
        <f t="shared" si="24"/>
        <v>0</v>
      </c>
      <c r="H312" s="139">
        <f t="shared" si="24"/>
        <v>644.24114645440909</v>
      </c>
    </row>
    <row r="313" spans="2:10">
      <c r="B313" s="131" t="str">
        <f>$B$52</f>
        <v>Totals</v>
      </c>
      <c r="C313" s="136">
        <f t="shared" si="24"/>
        <v>324.39544353153002</v>
      </c>
      <c r="D313" s="136">
        <f t="shared" si="24"/>
        <v>515.61669962986252</v>
      </c>
      <c r="E313" s="136">
        <f t="shared" si="24"/>
        <v>720.52228012041928</v>
      </c>
      <c r="F313" s="136">
        <f t="shared" si="24"/>
        <v>1821.8499931337033</v>
      </c>
      <c r="G313" s="136">
        <f t="shared" si="24"/>
        <v>0</v>
      </c>
      <c r="H313" s="136">
        <f t="shared" si="24"/>
        <v>472.04815118754982</v>
      </c>
      <c r="I313" s="351"/>
    </row>
    <row r="315" spans="2:10">
      <c r="B315" s="120" t="s">
        <v>37</v>
      </c>
      <c r="C315" s="121"/>
      <c r="D315" s="121"/>
      <c r="E315" s="121"/>
      <c r="F315" s="121"/>
      <c r="G315" s="121"/>
      <c r="H315" s="122"/>
      <c r="J315" s="360"/>
    </row>
    <row r="316" spans="2:10" ht="55.5" customHeight="1" thickBot="1">
      <c r="B316" s="382" t="s">
        <v>235</v>
      </c>
      <c r="C316" s="382"/>
      <c r="D316" s="382"/>
      <c r="E316" s="382"/>
      <c r="F316" s="382"/>
      <c r="G316" s="382"/>
      <c r="H316" s="382"/>
    </row>
    <row r="317" spans="2:10" ht="14.4" thickBot="1">
      <c r="B317" s="124" t="s">
        <v>31</v>
      </c>
      <c r="C317" s="125" t="s">
        <v>25</v>
      </c>
      <c r="D317" s="125" t="s">
        <v>26</v>
      </c>
      <c r="E317" s="125" t="s">
        <v>27</v>
      </c>
      <c r="F317" s="125" t="s">
        <v>28</v>
      </c>
      <c r="G317" s="125" t="s">
        <v>29</v>
      </c>
      <c r="H317" s="126" t="s">
        <v>1</v>
      </c>
    </row>
    <row r="318" spans="2:10">
      <c r="B318" s="128" t="str">
        <f>$B$32</f>
        <v>Liberal Arts</v>
      </c>
      <c r="C318" s="129">
        <f t="shared" ref="C318:H318" si="25">IF($C$293=0,"",C293/$C$293)</f>
        <v>1</v>
      </c>
      <c r="D318" s="129">
        <f t="shared" si="25"/>
        <v>1.5987779437785514</v>
      </c>
      <c r="E318" s="129">
        <f t="shared" si="25"/>
        <v>2.1819917219113103</v>
      </c>
      <c r="F318" s="129">
        <f t="shared" si="25"/>
        <v>1.1417146499385418</v>
      </c>
      <c r="G318" s="129">
        <f t="shared" si="25"/>
        <v>0</v>
      </c>
      <c r="H318" s="129">
        <f t="shared" si="25"/>
        <v>1.2820345367309089</v>
      </c>
    </row>
    <row r="319" spans="2:10">
      <c r="B319" s="128" t="str">
        <f>$B$33</f>
        <v>Science</v>
      </c>
      <c r="C319" s="129">
        <f t="shared" ref="C319:H334" si="26">IF($C$293=0,"",C294/$C$293)</f>
        <v>0.91922166099123614</v>
      </c>
      <c r="D319" s="129">
        <f t="shared" si="26"/>
        <v>1.7058242365882896</v>
      </c>
      <c r="E319" s="129">
        <f t="shared" si="26"/>
        <v>4.347415584168326</v>
      </c>
      <c r="F319" s="129">
        <f t="shared" si="26"/>
        <v>3.6359739312365011</v>
      </c>
      <c r="G319" s="129">
        <f t="shared" si="26"/>
        <v>0</v>
      </c>
      <c r="H319" s="129">
        <f t="shared" si="26"/>
        <v>1.2915409194758574</v>
      </c>
    </row>
    <row r="320" spans="2:10">
      <c r="B320" s="128" t="str">
        <f>$B$34</f>
        <v>Fine Arts</v>
      </c>
      <c r="C320" s="129">
        <f t="shared" si="26"/>
        <v>2.0699783080448118</v>
      </c>
      <c r="D320" s="129">
        <f t="shared" si="26"/>
        <v>3.2587635321821464</v>
      </c>
      <c r="E320" s="129">
        <f t="shared" si="26"/>
        <v>5.7613958995383241</v>
      </c>
      <c r="F320" s="129">
        <f t="shared" si="26"/>
        <v>0</v>
      </c>
      <c r="G320" s="129">
        <f t="shared" si="26"/>
        <v>0</v>
      </c>
      <c r="H320" s="129">
        <f t="shared" si="26"/>
        <v>2.5672487980283312</v>
      </c>
    </row>
    <row r="321" spans="2:8">
      <c r="B321" s="128" t="str">
        <f>$B$35</f>
        <v>Teacher Education</v>
      </c>
      <c r="C321" s="129">
        <f t="shared" si="26"/>
        <v>0.76785906981906915</v>
      </c>
      <c r="D321" s="129">
        <f t="shared" si="26"/>
        <v>1.2134895563220538</v>
      </c>
      <c r="E321" s="129">
        <f t="shared" si="26"/>
        <v>1.5481716515557873</v>
      </c>
      <c r="F321" s="129">
        <f t="shared" si="26"/>
        <v>6.8628336770309977</v>
      </c>
      <c r="G321" s="129">
        <f t="shared" si="26"/>
        <v>0</v>
      </c>
      <c r="H321" s="129">
        <f t="shared" si="26"/>
        <v>1.6367245538033646</v>
      </c>
    </row>
    <row r="322" spans="2:8">
      <c r="B322" s="128" t="str">
        <f>$B$36</f>
        <v>Agriculture</v>
      </c>
      <c r="C322" s="129">
        <f t="shared" si="26"/>
        <v>1.2308683797601725</v>
      </c>
      <c r="D322" s="129">
        <f t="shared" si="26"/>
        <v>1.8698906579233618</v>
      </c>
      <c r="E322" s="129">
        <f t="shared" si="26"/>
        <v>7.2149957142715078</v>
      </c>
      <c r="F322" s="129">
        <f t="shared" si="26"/>
        <v>8.0835350884112263</v>
      </c>
      <c r="G322" s="129">
        <f t="shared" si="26"/>
        <v>0</v>
      </c>
      <c r="H322" s="129">
        <f t="shared" si="26"/>
        <v>1.8906240614195506</v>
      </c>
    </row>
    <row r="323" spans="2:8">
      <c r="B323" s="128" t="str">
        <f>$B$37</f>
        <v>Engineering</v>
      </c>
      <c r="C323" s="129">
        <f t="shared" si="26"/>
        <v>1.5289471564596087</v>
      </c>
      <c r="D323" s="129">
        <f t="shared" si="26"/>
        <v>3.5724958552577126</v>
      </c>
      <c r="E323" s="129">
        <f t="shared" si="26"/>
        <v>3.4055439968971948</v>
      </c>
      <c r="F323" s="129">
        <f t="shared" si="26"/>
        <v>0</v>
      </c>
      <c r="G323" s="129">
        <f t="shared" si="26"/>
        <v>0</v>
      </c>
      <c r="H323" s="129">
        <f t="shared" si="26"/>
        <v>2.8627729965170792</v>
      </c>
    </row>
    <row r="324" spans="2:8">
      <c r="B324" s="128" t="str">
        <f>$B$38</f>
        <v>Home Economics</v>
      </c>
      <c r="C324" s="129">
        <f t="shared" si="26"/>
        <v>0</v>
      </c>
      <c r="D324" s="129">
        <f t="shared" si="26"/>
        <v>0</v>
      </c>
      <c r="E324" s="129">
        <f t="shared" si="26"/>
        <v>0</v>
      </c>
      <c r="F324" s="129">
        <f t="shared" si="26"/>
        <v>0</v>
      </c>
      <c r="G324" s="129">
        <f t="shared" si="26"/>
        <v>0</v>
      </c>
      <c r="H324" s="129">
        <f t="shared" si="26"/>
        <v>0</v>
      </c>
    </row>
    <row r="325" spans="2:8">
      <c r="B325" s="128" t="str">
        <f>$B$39</f>
        <v>Law</v>
      </c>
      <c r="C325" s="129">
        <f t="shared" si="26"/>
        <v>0</v>
      </c>
      <c r="D325" s="129">
        <f t="shared" si="26"/>
        <v>0</v>
      </c>
      <c r="E325" s="129">
        <f t="shared" si="26"/>
        <v>0</v>
      </c>
      <c r="F325" s="129">
        <f t="shared" si="26"/>
        <v>0</v>
      </c>
      <c r="G325" s="129">
        <f t="shared" si="26"/>
        <v>0</v>
      </c>
      <c r="H325" s="129">
        <f t="shared" si="26"/>
        <v>0</v>
      </c>
    </row>
    <row r="326" spans="2:8">
      <c r="B326" s="128" t="str">
        <f>$B$40</f>
        <v>Social Service</v>
      </c>
      <c r="C326" s="129">
        <f t="shared" si="26"/>
        <v>1.0477242711018748</v>
      </c>
      <c r="D326" s="129">
        <f t="shared" si="26"/>
        <v>1.3044397422256839</v>
      </c>
      <c r="E326" s="129">
        <f t="shared" si="26"/>
        <v>4.5818469008703895</v>
      </c>
      <c r="F326" s="129">
        <f t="shared" si="26"/>
        <v>0</v>
      </c>
      <c r="G326" s="129">
        <f t="shared" si="26"/>
        <v>0</v>
      </c>
      <c r="H326" s="129">
        <f t="shared" si="26"/>
        <v>1.9456506436870329</v>
      </c>
    </row>
    <row r="327" spans="2:8">
      <c r="B327" s="128" t="str">
        <f>$B$41</f>
        <v>Library Science</v>
      </c>
      <c r="C327" s="129">
        <f t="shared" si="26"/>
        <v>0</v>
      </c>
      <c r="D327" s="129">
        <f t="shared" si="26"/>
        <v>0</v>
      </c>
      <c r="E327" s="129">
        <f t="shared" si="26"/>
        <v>0</v>
      </c>
      <c r="F327" s="129">
        <f t="shared" si="26"/>
        <v>0</v>
      </c>
      <c r="G327" s="129">
        <f t="shared" si="26"/>
        <v>0</v>
      </c>
      <c r="H327" s="129">
        <f t="shared" si="26"/>
        <v>0</v>
      </c>
    </row>
    <row r="328" spans="2:8">
      <c r="B328" s="128" t="str">
        <f>$B$42</f>
        <v>Veterinary Science</v>
      </c>
      <c r="C328" s="129">
        <f t="shared" si="26"/>
        <v>0</v>
      </c>
      <c r="D328" s="129">
        <f t="shared" si="26"/>
        <v>0</v>
      </c>
      <c r="E328" s="129">
        <f t="shared" si="26"/>
        <v>0</v>
      </c>
      <c r="F328" s="129">
        <f t="shared" si="26"/>
        <v>0</v>
      </c>
      <c r="G328" s="129">
        <f t="shared" si="26"/>
        <v>0</v>
      </c>
      <c r="H328" s="129">
        <f t="shared" si="26"/>
        <v>0</v>
      </c>
    </row>
    <row r="329" spans="2:8">
      <c r="B329" s="128" t="str">
        <f>$B$43</f>
        <v>Vocational Training</v>
      </c>
      <c r="C329" s="129">
        <f t="shared" si="26"/>
        <v>0</v>
      </c>
      <c r="D329" s="129">
        <f t="shared" si="26"/>
        <v>3.017322353513455</v>
      </c>
      <c r="E329" s="129">
        <f t="shared" si="26"/>
        <v>0</v>
      </c>
      <c r="F329" s="129">
        <f t="shared" si="26"/>
        <v>0</v>
      </c>
      <c r="G329" s="129">
        <f t="shared" si="26"/>
        <v>0</v>
      </c>
      <c r="H329" s="129">
        <f t="shared" si="26"/>
        <v>3.017322353513455</v>
      </c>
    </row>
    <row r="330" spans="2:8">
      <c r="B330" s="128" t="str">
        <f>$B$44</f>
        <v>Physical Training</v>
      </c>
      <c r="C330" s="129">
        <f t="shared" si="26"/>
        <v>0</v>
      </c>
      <c r="D330" s="129">
        <f t="shared" si="26"/>
        <v>0</v>
      </c>
      <c r="E330" s="129">
        <f t="shared" si="26"/>
        <v>0</v>
      </c>
      <c r="F330" s="129">
        <f t="shared" si="26"/>
        <v>0</v>
      </c>
      <c r="G330" s="129">
        <f t="shared" si="26"/>
        <v>0</v>
      </c>
      <c r="H330" s="129">
        <f t="shared" si="26"/>
        <v>0</v>
      </c>
    </row>
    <row r="331" spans="2:8">
      <c r="B331" s="128" t="str">
        <f>$B$45</f>
        <v>Health Services</v>
      </c>
      <c r="C331" s="129">
        <f t="shared" si="26"/>
        <v>1.8784592508080735</v>
      </c>
      <c r="D331" s="129">
        <f t="shared" si="26"/>
        <v>1.6217890428063211</v>
      </c>
      <c r="E331" s="129">
        <f t="shared" si="26"/>
        <v>3.2313432335810561</v>
      </c>
      <c r="F331" s="129">
        <f t="shared" si="26"/>
        <v>0</v>
      </c>
      <c r="G331" s="129">
        <f t="shared" si="26"/>
        <v>0</v>
      </c>
      <c r="H331" s="129">
        <f t="shared" si="26"/>
        <v>2.1358725157294534</v>
      </c>
    </row>
    <row r="332" spans="2:8">
      <c r="B332" s="128" t="str">
        <f>$B$46</f>
        <v>Pharmacy</v>
      </c>
      <c r="C332" s="129">
        <f t="shared" si="26"/>
        <v>0</v>
      </c>
      <c r="D332" s="129">
        <f t="shared" si="26"/>
        <v>0</v>
      </c>
      <c r="E332" s="129">
        <f t="shared" si="26"/>
        <v>0</v>
      </c>
      <c r="F332" s="129">
        <f t="shared" si="26"/>
        <v>0</v>
      </c>
      <c r="G332" s="129">
        <f t="shared" si="26"/>
        <v>0</v>
      </c>
      <c r="H332" s="129">
        <f t="shared" si="26"/>
        <v>0</v>
      </c>
    </row>
    <row r="333" spans="2:8">
      <c r="B333" s="128" t="str">
        <f>$B$47</f>
        <v>Business Administration</v>
      </c>
      <c r="C333" s="129">
        <f t="shared" si="26"/>
        <v>1.005261251251844</v>
      </c>
      <c r="D333" s="129">
        <f t="shared" si="26"/>
        <v>1.5868031446486401</v>
      </c>
      <c r="E333" s="129">
        <f t="shared" si="26"/>
        <v>2.080514295709921</v>
      </c>
      <c r="F333" s="129">
        <f t="shared" si="26"/>
        <v>0</v>
      </c>
      <c r="G333" s="129">
        <f t="shared" si="26"/>
        <v>0</v>
      </c>
      <c r="H333" s="129">
        <f t="shared" si="26"/>
        <v>1.6643606185448134</v>
      </c>
    </row>
    <row r="334" spans="2:8">
      <c r="B334" s="128" t="str">
        <f>$B$48</f>
        <v>Optometry</v>
      </c>
      <c r="C334" s="129">
        <f t="shared" si="26"/>
        <v>0</v>
      </c>
      <c r="D334" s="129">
        <f t="shared" si="26"/>
        <v>0</v>
      </c>
      <c r="E334" s="129">
        <f t="shared" si="26"/>
        <v>0</v>
      </c>
      <c r="F334" s="129">
        <f t="shared" si="26"/>
        <v>0</v>
      </c>
      <c r="G334" s="129">
        <f t="shared" si="26"/>
        <v>0</v>
      </c>
      <c r="H334" s="129">
        <f t="shared" si="26"/>
        <v>0</v>
      </c>
    </row>
    <row r="335" spans="2:8">
      <c r="B335" s="128" t="str">
        <f>$B$49</f>
        <v>Teacher Ed-Practice Teaching</v>
      </c>
      <c r="C335" s="129">
        <f t="shared" ref="C335:H338" si="27">IF($C$293=0,"",C310/$C$293)</f>
        <v>0</v>
      </c>
      <c r="D335" s="129">
        <f t="shared" si="27"/>
        <v>1.467637896949415</v>
      </c>
      <c r="E335" s="129">
        <f t="shared" si="27"/>
        <v>0</v>
      </c>
      <c r="F335" s="129">
        <f t="shared" si="27"/>
        <v>0</v>
      </c>
      <c r="G335" s="129">
        <f t="shared" si="27"/>
        <v>0</v>
      </c>
      <c r="H335" s="129">
        <f t="shared" si="27"/>
        <v>1.467637896949415</v>
      </c>
    </row>
    <row r="336" spans="2:8">
      <c r="B336" s="128" t="str">
        <f>$B$50</f>
        <v>Technology</v>
      </c>
      <c r="C336" s="129">
        <f t="shared" si="27"/>
        <v>1.425527506691004</v>
      </c>
      <c r="D336" s="129">
        <f t="shared" si="27"/>
        <v>2.0060651875991158</v>
      </c>
      <c r="E336" s="129">
        <f t="shared" si="27"/>
        <v>2.673058682429498</v>
      </c>
      <c r="F336" s="129">
        <f t="shared" si="27"/>
        <v>0.53532292544807469</v>
      </c>
      <c r="G336" s="129">
        <f t="shared" si="27"/>
        <v>0</v>
      </c>
      <c r="H336" s="129">
        <f t="shared" si="27"/>
        <v>1.751425592883356</v>
      </c>
    </row>
    <row r="337" spans="2:10">
      <c r="B337" s="128" t="str">
        <f>$B$51</f>
        <v>Nursing</v>
      </c>
      <c r="C337" s="129">
        <f t="shared" si="27"/>
        <v>0.99922813910677877</v>
      </c>
      <c r="D337" s="129">
        <f t="shared" si="27"/>
        <v>1.9637589865094827</v>
      </c>
      <c r="E337" s="129">
        <f t="shared" si="27"/>
        <v>4.4410494255296742</v>
      </c>
      <c r="F337" s="129">
        <f t="shared" si="27"/>
        <v>0</v>
      </c>
      <c r="G337" s="129">
        <f t="shared" si="27"/>
        <v>0</v>
      </c>
      <c r="H337" s="129">
        <f t="shared" si="27"/>
        <v>2.2435474344104227</v>
      </c>
    </row>
    <row r="338" spans="2:10">
      <c r="B338" s="131" t="str">
        <f>$B$52</f>
        <v>Totals</v>
      </c>
      <c r="C338" s="129">
        <f t="shared" si="27"/>
        <v>1.1296958740916112</v>
      </c>
      <c r="D338" s="129">
        <f t="shared" si="27"/>
        <v>1.7956172622010746</v>
      </c>
      <c r="E338" s="129">
        <f t="shared" si="27"/>
        <v>2.509193835097757</v>
      </c>
      <c r="F338" s="129">
        <f t="shared" si="27"/>
        <v>6.3445293745531028</v>
      </c>
      <c r="G338" s="129">
        <f t="shared" si="27"/>
        <v>0</v>
      </c>
      <c r="H338" s="129">
        <f t="shared" si="27"/>
        <v>1.6438913042788044</v>
      </c>
      <c r="I338" s="351"/>
    </row>
    <row r="340" spans="2:10">
      <c r="B340" s="120" t="s">
        <v>236</v>
      </c>
      <c r="C340" s="121"/>
      <c r="D340" s="121"/>
      <c r="E340" s="121"/>
      <c r="F340" s="121"/>
      <c r="G340" s="121"/>
      <c r="H340" s="122"/>
      <c r="J340" s="360"/>
    </row>
    <row r="341" spans="2:10" ht="55.5" customHeight="1" thickBot="1">
      <c r="B341" s="382" t="s">
        <v>237</v>
      </c>
      <c r="C341" s="382"/>
      <c r="D341" s="382"/>
      <c r="E341" s="382"/>
      <c r="F341" s="382"/>
      <c r="G341" s="382"/>
      <c r="H341" s="382"/>
    </row>
    <row r="342" spans="2:10" ht="14.4" thickBot="1">
      <c r="B342" s="124" t="s">
        <v>31</v>
      </c>
      <c r="C342" s="125" t="s">
        <v>25</v>
      </c>
      <c r="D342" s="125" t="s">
        <v>26</v>
      </c>
      <c r="E342" s="125" t="s">
        <v>27</v>
      </c>
      <c r="F342" s="125" t="s">
        <v>28</v>
      </c>
      <c r="G342" s="125" t="s">
        <v>29</v>
      </c>
      <c r="H342" s="126" t="s">
        <v>1</v>
      </c>
    </row>
    <row r="343" spans="2:10">
      <c r="B343" s="128" t="str">
        <f>$B$32</f>
        <v>Liberal Arts</v>
      </c>
      <c r="C343" s="136">
        <f t="shared" ref="C343:D358" si="28">C293*30</f>
        <v>8614.5869247962819</v>
      </c>
      <c r="D343" s="136">
        <f t="shared" si="28"/>
        <v>13772.811570127395</v>
      </c>
      <c r="E343" s="136">
        <f>E293*24</f>
        <v>15037.56588607272</v>
      </c>
      <c r="F343" s="136">
        <f>F293*18</f>
        <v>5901.2400571253565</v>
      </c>
      <c r="G343" s="136">
        <f>G293*24</f>
        <v>0</v>
      </c>
      <c r="H343" s="136">
        <f>IF((C32/30+D32/30+E32/24+F32/18+G32/24)=0,0,H268/(C32/30+D32/30+E32/24+F32/18+G32/24))</f>
        <v>10755.496080302673</v>
      </c>
    </row>
    <row r="344" spans="2:10">
      <c r="B344" s="128" t="str">
        <f>$B$33</f>
        <v>Science</v>
      </c>
      <c r="C344" s="139">
        <f t="shared" si="28"/>
        <v>7918.7149017646243</v>
      </c>
      <c r="D344" s="139">
        <f t="shared" si="28"/>
        <v>14694.97116451408</v>
      </c>
      <c r="E344" s="139">
        <f>E294*24</f>
        <v>29960.951558425644</v>
      </c>
      <c r="F344" s="139">
        <f>F294*18</f>
        <v>18793.448092158062</v>
      </c>
      <c r="G344" s="139">
        <f>G294*24</f>
        <v>0</v>
      </c>
      <c r="H344" s="139">
        <f t="shared" ref="H344:H363" si="29">IF((C33/30+D33/30+E33/24+F33/18+G33/24)=0,0,H269/(C33/30+D33/30+E33/24+F33/18+G33/24))</f>
        <v>11011.07414285969</v>
      </c>
    </row>
    <row r="345" spans="2:10">
      <c r="B345" s="128" t="str">
        <f>$B$34</f>
        <v>Fine Arts</v>
      </c>
      <c r="C345" s="139">
        <f t="shared" si="28"/>
        <v>17832.008067094768</v>
      </c>
      <c r="D345" s="139">
        <f t="shared" si="28"/>
        <v>28072.901715339267</v>
      </c>
      <c r="E345" s="139">
        <f t="shared" ref="E345:E363" si="30">E295*24</f>
        <v>39705.636627790213</v>
      </c>
      <c r="F345" s="139">
        <f t="shared" ref="F345:F363" si="31">F295*18</f>
        <v>0</v>
      </c>
      <c r="G345" s="139">
        <f t="shared" ref="G345:G363" si="32">G295*24</f>
        <v>0</v>
      </c>
      <c r="H345" s="139">
        <f t="shared" si="29"/>
        <v>21946.027951179502</v>
      </c>
    </row>
    <row r="346" spans="2:10">
      <c r="B346" s="128" t="str">
        <f>$B$35</f>
        <v>Teacher Education</v>
      </c>
      <c r="C346" s="139">
        <f t="shared" si="28"/>
        <v>6614.7887029495887</v>
      </c>
      <c r="D346" s="139">
        <f t="shared" si="28"/>
        <v>10453.711265268807</v>
      </c>
      <c r="E346" s="139">
        <f t="shared" si="30"/>
        <v>10669.487413466202</v>
      </c>
      <c r="F346" s="139">
        <f t="shared" si="31"/>
        <v>35472.286356721699</v>
      </c>
      <c r="G346" s="139">
        <f t="shared" si="32"/>
        <v>0</v>
      </c>
      <c r="H346" s="139">
        <f t="shared" si="29"/>
        <v>12383.087338170553</v>
      </c>
    </row>
    <row r="347" spans="2:10">
      <c r="B347" s="128" t="str">
        <f>$B$36</f>
        <v>Agriculture</v>
      </c>
      <c r="C347" s="139">
        <f t="shared" si="28"/>
        <v>10603.422650427166</v>
      </c>
      <c r="D347" s="139">
        <f t="shared" si="28"/>
        <v>16108.33561254531</v>
      </c>
      <c r="E347" s="139">
        <f t="shared" si="30"/>
        <v>49723.366194099639</v>
      </c>
      <c r="F347" s="139">
        <f t="shared" si="31"/>
        <v>41781.789407255586</v>
      </c>
      <c r="G347" s="139">
        <f t="shared" si="32"/>
        <v>0</v>
      </c>
      <c r="H347" s="139">
        <f t="shared" si="29"/>
        <v>15994.97276433749</v>
      </c>
    </row>
    <row r="348" spans="2:10">
      <c r="B348" s="128" t="str">
        <f>$B$37</f>
        <v>Engineering</v>
      </c>
      <c r="C348" s="139">
        <f t="shared" si="28"/>
        <v>13171.248182741399</v>
      </c>
      <c r="D348" s="139">
        <f t="shared" si="28"/>
        <v>30775.576083592005</v>
      </c>
      <c r="E348" s="139">
        <f t="shared" si="30"/>
        <v>23469.883829991239</v>
      </c>
      <c r="F348" s="139">
        <f t="shared" si="31"/>
        <v>0</v>
      </c>
      <c r="G348" s="139">
        <f t="shared" si="32"/>
        <v>0</v>
      </c>
      <c r="H348" s="139">
        <f t="shared" si="29"/>
        <v>23014.18527446705</v>
      </c>
    </row>
    <row r="349" spans="2:10">
      <c r="B349" s="128" t="str">
        <f>$B$38</f>
        <v>Home Economics</v>
      </c>
      <c r="C349" s="139">
        <f t="shared" si="28"/>
        <v>0</v>
      </c>
      <c r="D349" s="139">
        <f t="shared" si="28"/>
        <v>0</v>
      </c>
      <c r="E349" s="139">
        <f t="shared" si="30"/>
        <v>0</v>
      </c>
      <c r="F349" s="139">
        <f t="shared" si="31"/>
        <v>0</v>
      </c>
      <c r="G349" s="139">
        <f t="shared" si="32"/>
        <v>0</v>
      </c>
      <c r="H349" s="139">
        <f t="shared" si="29"/>
        <v>0</v>
      </c>
    </row>
    <row r="350" spans="2:10">
      <c r="B350" s="128" t="str">
        <f>$B$39</f>
        <v>Law</v>
      </c>
      <c r="C350" s="139">
        <f t="shared" si="28"/>
        <v>0</v>
      </c>
      <c r="D350" s="139">
        <f t="shared" si="28"/>
        <v>0</v>
      </c>
      <c r="E350" s="139">
        <f t="shared" si="30"/>
        <v>0</v>
      </c>
      <c r="F350" s="139">
        <f t="shared" si="31"/>
        <v>0</v>
      </c>
      <c r="G350" s="139">
        <f t="shared" si="32"/>
        <v>0</v>
      </c>
      <c r="H350" s="139">
        <f t="shared" si="29"/>
        <v>0</v>
      </c>
    </row>
    <row r="351" spans="2:10">
      <c r="B351" s="128" t="str">
        <f>$B$40</f>
        <v>Social Service</v>
      </c>
      <c r="C351" s="139">
        <f t="shared" si="28"/>
        <v>9025.7118066259281</v>
      </c>
      <c r="D351" s="139">
        <f t="shared" si="28"/>
        <v>11237.20954756201</v>
      </c>
      <c r="E351" s="139">
        <f t="shared" si="30"/>
        <v>31576.574722925139</v>
      </c>
      <c r="F351" s="139">
        <f t="shared" si="31"/>
        <v>0</v>
      </c>
      <c r="G351" s="139">
        <f t="shared" si="32"/>
        <v>0</v>
      </c>
      <c r="H351" s="139">
        <f t="shared" si="29"/>
        <v>15951.412430616068</v>
      </c>
    </row>
    <row r="352" spans="2:10">
      <c r="B352" s="128" t="str">
        <f>$B$41</f>
        <v>Library Science</v>
      </c>
      <c r="C352" s="139">
        <f t="shared" si="28"/>
        <v>0</v>
      </c>
      <c r="D352" s="139">
        <f t="shared" si="28"/>
        <v>0</v>
      </c>
      <c r="E352" s="139">
        <f t="shared" si="30"/>
        <v>0</v>
      </c>
      <c r="F352" s="139">
        <f t="shared" si="31"/>
        <v>0</v>
      </c>
      <c r="G352" s="139">
        <f t="shared" si="32"/>
        <v>0</v>
      </c>
      <c r="H352" s="139">
        <f t="shared" si="29"/>
        <v>0</v>
      </c>
    </row>
    <row r="353" spans="2:9">
      <c r="B353" s="128" t="str">
        <f>$B$42</f>
        <v>Veterinary Science</v>
      </c>
      <c r="C353" s="139">
        <f t="shared" si="28"/>
        <v>0</v>
      </c>
      <c r="D353" s="139">
        <f t="shared" si="28"/>
        <v>0</v>
      </c>
      <c r="E353" s="139">
        <f t="shared" si="30"/>
        <v>0</v>
      </c>
      <c r="F353" s="139">
        <f t="shared" si="31"/>
        <v>0</v>
      </c>
      <c r="G353" s="139">
        <f t="shared" si="32"/>
        <v>0</v>
      </c>
      <c r="H353" s="139">
        <f t="shared" si="29"/>
        <v>0</v>
      </c>
    </row>
    <row r="354" spans="2:9">
      <c r="B354" s="128" t="str">
        <f>$B$43</f>
        <v>Vocational Training</v>
      </c>
      <c r="C354" s="139">
        <f t="shared" si="28"/>
        <v>0</v>
      </c>
      <c r="D354" s="139">
        <f t="shared" si="28"/>
        <v>25992.985694472554</v>
      </c>
      <c r="E354" s="139">
        <f t="shared" si="30"/>
        <v>0</v>
      </c>
      <c r="F354" s="139">
        <f t="shared" si="31"/>
        <v>0</v>
      </c>
      <c r="G354" s="139">
        <f t="shared" si="32"/>
        <v>0</v>
      </c>
      <c r="H354" s="139">
        <f t="shared" si="29"/>
        <v>25992.985694472558</v>
      </c>
    </row>
    <row r="355" spans="2:9">
      <c r="B355" s="128" t="str">
        <f>$B$44</f>
        <v>Physical Training</v>
      </c>
      <c r="C355" s="139">
        <f t="shared" si="28"/>
        <v>0</v>
      </c>
      <c r="D355" s="139">
        <f t="shared" si="28"/>
        <v>0</v>
      </c>
      <c r="E355" s="139">
        <f t="shared" si="30"/>
        <v>0</v>
      </c>
      <c r="F355" s="139">
        <f t="shared" si="31"/>
        <v>0</v>
      </c>
      <c r="G355" s="139">
        <f t="shared" si="32"/>
        <v>0</v>
      </c>
      <c r="H355" s="139">
        <f t="shared" si="29"/>
        <v>0</v>
      </c>
    </row>
    <row r="356" spans="2:9">
      <c r="B356" s="128" t="str">
        <f>$B$45</f>
        <v>Health Services</v>
      </c>
      <c r="C356" s="139">
        <f t="shared" si="28"/>
        <v>16182.150500773851</v>
      </c>
      <c r="D356" s="139">
        <f t="shared" si="28"/>
        <v>13971.042682937212</v>
      </c>
      <c r="E356" s="139">
        <f t="shared" si="30"/>
        <v>22269.349735629046</v>
      </c>
      <c r="F356" s="139">
        <f t="shared" si="31"/>
        <v>0</v>
      </c>
      <c r="G356" s="139">
        <f t="shared" si="32"/>
        <v>0</v>
      </c>
      <c r="H356" s="139">
        <f t="shared" si="29"/>
        <v>17168.245643472077</v>
      </c>
    </row>
    <row r="357" spans="2:9">
      <c r="B357" s="128" t="str">
        <f>$B$46</f>
        <v>Pharmacy</v>
      </c>
      <c r="C357" s="139">
        <f t="shared" si="28"/>
        <v>0</v>
      </c>
      <c r="D357" s="139">
        <f t="shared" si="28"/>
        <v>0</v>
      </c>
      <c r="E357" s="139">
        <f t="shared" si="30"/>
        <v>0</v>
      </c>
      <c r="F357" s="139">
        <f t="shared" si="31"/>
        <v>0</v>
      </c>
      <c r="G357" s="139">
        <f t="shared" si="32"/>
        <v>0</v>
      </c>
      <c r="H357" s="139">
        <f t="shared" si="29"/>
        <v>0</v>
      </c>
    </row>
    <row r="358" spans="2:9">
      <c r="B358" s="128" t="str">
        <f>$B$47</f>
        <v>Business Administration</v>
      </c>
      <c r="C358" s="139">
        <f t="shared" si="28"/>
        <v>8659.9104310384864</v>
      </c>
      <c r="D358" s="139">
        <f t="shared" si="28"/>
        <v>13669.6536221158</v>
      </c>
      <c r="E358" s="139">
        <f t="shared" si="30"/>
        <v>14338.216998939548</v>
      </c>
      <c r="F358" s="139">
        <f t="shared" si="31"/>
        <v>0</v>
      </c>
      <c r="G358" s="139">
        <f t="shared" si="32"/>
        <v>0</v>
      </c>
      <c r="H358" s="139">
        <f t="shared" si="29"/>
        <v>13208.938528335377</v>
      </c>
    </row>
    <row r="359" spans="2:9">
      <c r="B359" s="128" t="str">
        <f>$B$48</f>
        <v>Optometry</v>
      </c>
      <c r="C359" s="139">
        <f t="shared" ref="C359:D363" si="33">C309*30</f>
        <v>0</v>
      </c>
      <c r="D359" s="139">
        <f t="shared" si="33"/>
        <v>0</v>
      </c>
      <c r="E359" s="139">
        <f t="shared" si="30"/>
        <v>0</v>
      </c>
      <c r="F359" s="139">
        <f t="shared" si="31"/>
        <v>0</v>
      </c>
      <c r="G359" s="139">
        <f t="shared" si="32"/>
        <v>0</v>
      </c>
      <c r="H359" s="139">
        <f t="shared" si="29"/>
        <v>0</v>
      </c>
    </row>
    <row r="360" spans="2:9">
      <c r="B360" s="128" t="str">
        <f>$B$49</f>
        <v>Teacher Ed-Practice Teaching</v>
      </c>
      <c r="C360" s="139">
        <f t="shared" si="33"/>
        <v>0</v>
      </c>
      <c r="D360" s="139">
        <f t="shared" si="33"/>
        <v>12643.094237395946</v>
      </c>
      <c r="E360" s="139">
        <f t="shared" si="30"/>
        <v>0</v>
      </c>
      <c r="F360" s="139">
        <f t="shared" si="31"/>
        <v>0</v>
      </c>
      <c r="G360" s="139">
        <f t="shared" si="32"/>
        <v>0</v>
      </c>
      <c r="H360" s="139">
        <f t="shared" si="29"/>
        <v>12643.094237395946</v>
      </c>
    </row>
    <row r="361" spans="2:9">
      <c r="B361" s="128" t="str">
        <f>$B$50</f>
        <v>Technology</v>
      </c>
      <c r="C361" s="139">
        <f t="shared" si="33"/>
        <v>12280.33062007777</v>
      </c>
      <c r="D361" s="139">
        <f t="shared" si="33"/>
        <v>17281.422935380346</v>
      </c>
      <c r="E361" s="139">
        <f t="shared" si="30"/>
        <v>18421.837099896264</v>
      </c>
      <c r="F361" s="139">
        <f t="shared" si="31"/>
        <v>2766.951524465208</v>
      </c>
      <c r="G361" s="139">
        <f t="shared" si="32"/>
        <v>0</v>
      </c>
      <c r="H361" s="139">
        <f t="shared" si="29"/>
        <v>14848.571391749512</v>
      </c>
    </row>
    <row r="362" spans="2:9">
      <c r="B362" s="128" t="str">
        <f>$B$51</f>
        <v>Nursing</v>
      </c>
      <c r="C362" s="139">
        <f t="shared" si="33"/>
        <v>8607.937662037777</v>
      </c>
      <c r="D362" s="139">
        <f t="shared" si="33"/>
        <v>16916.972488635791</v>
      </c>
      <c r="E362" s="139">
        <f t="shared" si="30"/>
        <v>30606.245050833582</v>
      </c>
      <c r="F362" s="139">
        <f t="shared" si="31"/>
        <v>0</v>
      </c>
      <c r="G362" s="139">
        <f t="shared" si="32"/>
        <v>0</v>
      </c>
      <c r="H362" s="139">
        <f t="shared" si="29"/>
        <v>18656.980771149982</v>
      </c>
    </row>
    <row r="363" spans="2:9">
      <c r="B363" s="131" t="str">
        <f>$B$52</f>
        <v>Totals</v>
      </c>
      <c r="C363" s="136">
        <f t="shared" si="33"/>
        <v>9731.8633059459007</v>
      </c>
      <c r="D363" s="136">
        <f t="shared" si="33"/>
        <v>15468.500988895876</v>
      </c>
      <c r="E363" s="136">
        <f t="shared" si="30"/>
        <v>17292.534722890065</v>
      </c>
      <c r="F363" s="136">
        <f t="shared" si="31"/>
        <v>32793.299876406658</v>
      </c>
      <c r="G363" s="136">
        <f t="shared" si="32"/>
        <v>0</v>
      </c>
      <c r="H363" s="136">
        <f t="shared" si="29"/>
        <v>13554.139668623291</v>
      </c>
      <c r="I363" s="351"/>
    </row>
  </sheetData>
  <mergeCells count="45">
    <mergeCell ref="B316:H316"/>
    <mergeCell ref="B341:H341"/>
    <mergeCell ref="B215:G215"/>
    <mergeCell ref="B216:H216"/>
    <mergeCell ref="B241:G241"/>
    <mergeCell ref="B264:H264"/>
    <mergeCell ref="B266:H266"/>
    <mergeCell ref="B291:H291"/>
    <mergeCell ref="I140:I141"/>
    <mergeCell ref="B165:G165"/>
    <mergeCell ref="B166:G166"/>
    <mergeCell ref="B190:G190"/>
    <mergeCell ref="B191:H191"/>
    <mergeCell ref="B89:G89"/>
    <mergeCell ref="B113:H113"/>
    <mergeCell ref="B114:G114"/>
    <mergeCell ref="B139:G139"/>
    <mergeCell ref="B140:F141"/>
    <mergeCell ref="B58:G58"/>
    <mergeCell ref="D83:F83"/>
    <mergeCell ref="B84:C84"/>
    <mergeCell ref="D84:F84"/>
    <mergeCell ref="B87:G87"/>
    <mergeCell ref="D27:F27"/>
    <mergeCell ref="B28:C28"/>
    <mergeCell ref="D28:F28"/>
    <mergeCell ref="D54:F54"/>
    <mergeCell ref="B55:C55"/>
    <mergeCell ref="D55:F55"/>
    <mergeCell ref="B16:E16"/>
    <mergeCell ref="B17:E17"/>
    <mergeCell ref="B18:E18"/>
    <mergeCell ref="D20:F20"/>
    <mergeCell ref="B21:C21"/>
    <mergeCell ref="D21:F21"/>
    <mergeCell ref="B11:H11"/>
    <mergeCell ref="B12:E12"/>
    <mergeCell ref="B13:E13"/>
    <mergeCell ref="B14:E14"/>
    <mergeCell ref="B15:E15"/>
    <mergeCell ref="B1:H1"/>
    <mergeCell ref="B2:H2"/>
    <mergeCell ref="B8:H8"/>
    <mergeCell ref="B9:G9"/>
    <mergeCell ref="B10:G10"/>
  </mergeCells>
  <conditionalFormatting sqref="C61:G80">
    <cfRule type="expression" dxfId="165" priority="6" stopIfTrue="1">
      <formula>C32=0</formula>
    </cfRule>
  </conditionalFormatting>
  <conditionalFormatting sqref="C91:G110">
    <cfRule type="expression" dxfId="164" priority="5" stopIfTrue="1">
      <formula>C32=0</formula>
    </cfRule>
  </conditionalFormatting>
  <conditionalFormatting sqref="C143:H162">
    <cfRule type="expression" dxfId="163" priority="3" stopIfTrue="1">
      <formula>C32=0</formula>
    </cfRule>
  </conditionalFormatting>
  <conditionalFormatting sqref="H143:H162">
    <cfRule type="expression" dxfId="162" priority="4" stopIfTrue="1">
      <formula>OR(AND(#REF!&gt;0,H143&gt;0,H61=0),AND(#REF!&gt;0,H143&gt;0,H32=0))</formula>
    </cfRule>
  </conditionalFormatting>
  <conditionalFormatting sqref="H143:H162">
    <cfRule type="expression" dxfId="161" priority="2" stopIfTrue="1">
      <formula>OR(AND(#REF!&gt;0,H143&gt;0,H61=0),AND(#REF!&gt;0,H143&gt;0,H32=0))</formula>
    </cfRule>
  </conditionalFormatting>
  <conditionalFormatting sqref="H143:H162">
    <cfRule type="expression" dxfId="160" priority="1"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FFC000"/>
    <pageSetUpPr fitToPage="1"/>
  </sheetPr>
  <dimension ref="B1:W363"/>
  <sheetViews>
    <sheetView showGridLines="0" showZeros="0" zoomScale="70" zoomScaleNormal="70" workbookViewId="0"/>
  </sheetViews>
  <sheetFormatPr defaultColWidth="9.109375" defaultRowHeight="13.8"/>
  <cols>
    <col min="1" max="1" width="1.88671875" style="107" customWidth="1"/>
    <col min="2" max="2" width="30.5546875" style="107" customWidth="1"/>
    <col min="3"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5.88671875" style="107" bestFit="1" customWidth="1"/>
    <col min="11" max="16384" width="9.109375" style="107"/>
  </cols>
  <sheetData>
    <row r="1" spans="2:8">
      <c r="B1" s="392" t="str">
        <f>'Relative Weights'!A1</f>
        <v>THECB Texas Public University Expenditure Study Fiscal Year 2022</v>
      </c>
      <c r="C1" s="392"/>
      <c r="D1" s="392"/>
      <c r="E1" s="392"/>
      <c r="F1" s="392"/>
      <c r="G1" s="392"/>
      <c r="H1" s="392"/>
    </row>
    <row r="2" spans="2:8">
      <c r="B2" s="393" t="str">
        <f>'Relative Weights'!A2</f>
        <v>Institution Survey for the Year Ended August 31, 2022</v>
      </c>
      <c r="C2" s="393"/>
      <c r="D2" s="393"/>
      <c r="E2" s="393"/>
      <c r="F2" s="393"/>
      <c r="G2" s="393"/>
      <c r="H2" s="393"/>
    </row>
    <row r="3" spans="2:8">
      <c r="B3" s="119" t="s">
        <v>86</v>
      </c>
      <c r="C3" s="119"/>
      <c r="D3" s="119"/>
      <c r="E3" s="119"/>
      <c r="F3" s="119"/>
      <c r="G3" s="119"/>
      <c r="H3" s="119"/>
    </row>
    <row r="4" spans="2:8">
      <c r="B4" s="294" t="s">
        <v>147</v>
      </c>
      <c r="C4" s="119"/>
      <c r="D4" s="119"/>
      <c r="E4" s="119"/>
      <c r="F4" s="119"/>
      <c r="G4" s="119"/>
      <c r="H4" s="119"/>
    </row>
    <row r="5" spans="2:8">
      <c r="B5" s="119"/>
      <c r="C5" s="119"/>
      <c r="D5" s="119"/>
      <c r="E5" s="119"/>
      <c r="F5" s="119"/>
      <c r="G5" s="119"/>
      <c r="H5" s="246"/>
    </row>
    <row r="6" spans="2:8">
      <c r="B6" s="295" t="s">
        <v>10</v>
      </c>
      <c r="C6" s="295"/>
      <c r="D6" s="295"/>
      <c r="E6" s="295"/>
      <c r="F6" s="295"/>
      <c r="G6" s="295"/>
      <c r="H6" s="296"/>
    </row>
    <row r="7" spans="2:8">
      <c r="B7" s="119"/>
      <c r="C7" s="119"/>
      <c r="D7" s="119"/>
      <c r="E7" s="119"/>
      <c r="F7" s="119"/>
      <c r="G7" s="119"/>
      <c r="H7" s="297"/>
    </row>
    <row r="8" spans="2:8" ht="129" customHeight="1">
      <c r="B8" s="381" t="s">
        <v>227</v>
      </c>
      <c r="C8" s="381"/>
      <c r="D8" s="381"/>
      <c r="E8" s="381"/>
      <c r="F8" s="381"/>
      <c r="G8" s="381"/>
      <c r="H8" s="381"/>
    </row>
    <row r="9" spans="2:8" ht="99.75" customHeight="1">
      <c r="B9" s="382" t="s">
        <v>41</v>
      </c>
      <c r="C9" s="382"/>
      <c r="D9" s="382"/>
      <c r="E9" s="382"/>
      <c r="F9" s="382"/>
      <c r="G9" s="382"/>
      <c r="H9" s="298"/>
    </row>
    <row r="10" spans="2:8">
      <c r="B10" s="392" t="s">
        <v>20</v>
      </c>
      <c r="C10" s="392"/>
      <c r="D10" s="392"/>
      <c r="E10" s="392"/>
      <c r="F10" s="392"/>
      <c r="G10" s="392"/>
      <c r="H10" s="298"/>
    </row>
    <row r="11" spans="2:8" ht="21" customHeight="1" thickBot="1">
      <c r="B11" s="382" t="s">
        <v>888</v>
      </c>
      <c r="C11" s="382"/>
      <c r="D11" s="382"/>
      <c r="E11" s="382"/>
      <c r="F11" s="382"/>
      <c r="G11" s="382"/>
      <c r="H11" s="382"/>
    </row>
    <row r="12" spans="2:8" ht="14.4" thickBot="1">
      <c r="B12" s="397" t="s">
        <v>16</v>
      </c>
      <c r="C12" s="398"/>
      <c r="D12" s="398"/>
      <c r="E12" s="398"/>
      <c r="F12" s="299"/>
      <c r="G12" s="300"/>
      <c r="H12" s="301" t="s">
        <v>17</v>
      </c>
    </row>
    <row r="13" spans="2:8">
      <c r="B13" s="399" t="s">
        <v>12</v>
      </c>
      <c r="C13" s="399"/>
      <c r="D13" s="399"/>
      <c r="E13" s="399"/>
      <c r="F13" s="354"/>
      <c r="G13" s="303"/>
      <c r="H13" s="355">
        <f>Data!$G20</f>
        <v>60007319</v>
      </c>
    </row>
    <row r="14" spans="2:8">
      <c r="B14" s="385" t="s">
        <v>13</v>
      </c>
      <c r="C14" s="385"/>
      <c r="D14" s="385"/>
      <c r="E14" s="385"/>
      <c r="F14" s="356"/>
      <c r="G14" s="303"/>
      <c r="H14" s="357">
        <f>Data!$H20</f>
        <v>3920814</v>
      </c>
    </row>
    <row r="15" spans="2:8">
      <c r="B15" s="385" t="s">
        <v>14</v>
      </c>
      <c r="C15" s="385"/>
      <c r="D15" s="385"/>
      <c r="E15" s="385"/>
      <c r="F15" s="356"/>
      <c r="G15" s="303"/>
      <c r="H15" s="357">
        <f>Data!$I20</f>
        <v>17968625</v>
      </c>
    </row>
    <row r="16" spans="2:8">
      <c r="B16" s="385" t="s">
        <v>18</v>
      </c>
      <c r="C16" s="385"/>
      <c r="D16" s="385"/>
      <c r="E16" s="385"/>
      <c r="F16" s="356"/>
      <c r="G16" s="303"/>
      <c r="H16" s="357">
        <f>Data!$J20</f>
        <v>23782306</v>
      </c>
    </row>
    <row r="17" spans="2:23">
      <c r="B17" s="385" t="s">
        <v>15</v>
      </c>
      <c r="C17" s="385"/>
      <c r="D17" s="385"/>
      <c r="E17" s="385"/>
      <c r="F17" s="356"/>
      <c r="G17" s="303"/>
      <c r="H17" s="357">
        <f>Data!$K20</f>
        <v>13850832</v>
      </c>
    </row>
    <row r="18" spans="2:23">
      <c r="B18" s="385" t="s">
        <v>1</v>
      </c>
      <c r="C18" s="385"/>
      <c r="D18" s="385"/>
      <c r="E18" s="385"/>
      <c r="F18" s="358"/>
      <c r="G18" s="303"/>
      <c r="H18" s="359">
        <f>SUM(H13:H17)</f>
        <v>119529896</v>
      </c>
    </row>
    <row r="19" spans="2:23" ht="13.5" customHeight="1">
      <c r="B19" s="308"/>
      <c r="D19" s="308"/>
      <c r="E19" s="308"/>
      <c r="F19" s="308"/>
      <c r="G19" s="308"/>
      <c r="H19" s="298"/>
    </row>
    <row r="20" spans="2:23" ht="13.5" customHeight="1">
      <c r="B20" s="308"/>
      <c r="D20" s="390" t="s">
        <v>22</v>
      </c>
      <c r="E20" s="390"/>
      <c r="F20" s="390"/>
      <c r="G20" s="309" t="s">
        <v>23</v>
      </c>
      <c r="H20" s="309" t="s">
        <v>24</v>
      </c>
    </row>
    <row r="21" spans="2:23">
      <c r="B21" s="388" t="s">
        <v>21</v>
      </c>
      <c r="C21" s="389"/>
      <c r="D21" s="384" t="str">
        <f>Data!L20</f>
        <v>Monica Poehl</v>
      </c>
      <c r="E21" s="384"/>
      <c r="F21" s="384"/>
      <c r="G21" s="310" t="str">
        <f>Data!M20</f>
        <v>979-458-6090</v>
      </c>
      <c r="H21" s="311" t="str">
        <f>Data!N20</f>
        <v>mpoehl@tamus.edu</v>
      </c>
    </row>
    <row r="22" spans="2:23" ht="13.5" customHeight="1">
      <c r="B22" s="308"/>
      <c r="C22" s="308"/>
      <c r="D22" s="308"/>
      <c r="E22" s="308"/>
      <c r="F22" s="308"/>
      <c r="G22" s="308"/>
      <c r="H22" s="298"/>
    </row>
    <row r="23" spans="2:23" ht="13.5" customHeight="1" thickBot="1">
      <c r="B23" s="117" t="s">
        <v>937</v>
      </c>
      <c r="C23" s="308"/>
      <c r="D23" s="308"/>
      <c r="E23" s="308"/>
      <c r="F23" s="308"/>
      <c r="G23" s="308"/>
      <c r="H23" s="298"/>
    </row>
    <row r="24" spans="2:23" s="315" customFormat="1">
      <c r="B24" s="312"/>
      <c r="C24" s="123" t="s">
        <v>25</v>
      </c>
      <c r="D24" s="313" t="s">
        <v>26</v>
      </c>
      <c r="E24" s="313" t="s">
        <v>27</v>
      </c>
      <c r="F24" s="313" t="s">
        <v>28</v>
      </c>
      <c r="G24" s="313" t="s">
        <v>29</v>
      </c>
      <c r="H24" s="314" t="s">
        <v>30</v>
      </c>
      <c r="J24" s="107"/>
    </row>
    <row r="25" spans="2:23" s="315" customFormat="1" ht="14.4" thickBot="1">
      <c r="B25" s="316" t="s">
        <v>680</v>
      </c>
      <c r="C25" s="317">
        <f>Data!O20</f>
        <v>2757</v>
      </c>
      <c r="D25" s="318">
        <f>Data!P20</f>
        <v>4612</v>
      </c>
      <c r="E25" s="318">
        <f>Data!Q20</f>
        <v>3115</v>
      </c>
      <c r="F25" s="318">
        <f>Data!R20</f>
        <v>482</v>
      </c>
      <c r="G25" s="318">
        <f>Data!S20</f>
        <v>0</v>
      </c>
      <c r="H25" s="319">
        <f>SUM(C25:G25)</f>
        <v>10966</v>
      </c>
    </row>
    <row r="26" spans="2:23">
      <c r="C26" s="320"/>
      <c r="D26" s="320"/>
      <c r="E26" s="320"/>
      <c r="F26" s="320"/>
      <c r="G26" s="320"/>
      <c r="H26" s="320"/>
      <c r="I26" s="320"/>
    </row>
    <row r="27" spans="2:23" ht="13.5" customHeight="1">
      <c r="B27" s="308"/>
      <c r="D27" s="390" t="s">
        <v>22</v>
      </c>
      <c r="E27" s="390"/>
      <c r="F27" s="390"/>
      <c r="G27" s="309" t="s">
        <v>23</v>
      </c>
      <c r="H27" s="309" t="s">
        <v>24</v>
      </c>
    </row>
    <row r="28" spans="2:23" ht="27.6">
      <c r="B28" s="388" t="s">
        <v>952</v>
      </c>
      <c r="C28" s="389"/>
      <c r="D28" s="384" t="str">
        <f>Data!T20</f>
        <v>Bussell, Paige</v>
      </c>
      <c r="E28" s="384"/>
      <c r="F28" s="384"/>
      <c r="G28" s="310" t="str">
        <f>Data!U20</f>
        <v>(903) 468-3209</v>
      </c>
      <c r="H28" s="311" t="str">
        <f>Data!V20</f>
        <v>Paige.Bussell@tamuc.edu</v>
      </c>
    </row>
    <row r="29" spans="2:23" ht="13.5" customHeight="1">
      <c r="B29" s="308"/>
      <c r="C29" s="308"/>
      <c r="D29" s="308"/>
      <c r="E29" s="308"/>
      <c r="F29" s="308"/>
      <c r="G29" s="308"/>
      <c r="H29" s="298"/>
    </row>
    <row r="30" spans="2:23" ht="14.4" thickBot="1">
      <c r="B30" s="117" t="s">
        <v>938</v>
      </c>
    </row>
    <row r="31" spans="2:23" ht="14.4" thickBot="1">
      <c r="B31" s="124" t="s">
        <v>31</v>
      </c>
      <c r="C31" s="125" t="s">
        <v>25</v>
      </c>
      <c r="D31" s="125" t="s">
        <v>26</v>
      </c>
      <c r="E31" s="125" t="s">
        <v>27</v>
      </c>
      <c r="F31" s="125" t="s">
        <v>28</v>
      </c>
      <c r="G31" s="125" t="s">
        <v>29</v>
      </c>
      <c r="H31" s="126" t="s">
        <v>30</v>
      </c>
    </row>
    <row r="32" spans="2:23">
      <c r="B32" s="128" t="s">
        <v>42</v>
      </c>
      <c r="C32" s="141">
        <f>Data!W20</f>
        <v>44169</v>
      </c>
      <c r="D32" s="141">
        <f>Data!AQ20</f>
        <v>23164</v>
      </c>
      <c r="E32" s="141">
        <f>Data!BK20</f>
        <v>7715</v>
      </c>
      <c r="F32" s="141">
        <f>Data!CE20</f>
        <v>1164</v>
      </c>
      <c r="G32" s="141">
        <f>Data!CY20</f>
        <v>0</v>
      </c>
      <c r="H32" s="142">
        <f>SUM(C32:G32)</f>
        <v>76212</v>
      </c>
      <c r="W32" s="145"/>
    </row>
    <row r="33" spans="2:23">
      <c r="B33" s="130" t="s">
        <v>43</v>
      </c>
      <c r="C33" s="141">
        <f>Data!X20</f>
        <v>16890</v>
      </c>
      <c r="D33" s="141">
        <f>Data!AR20</f>
        <v>8071</v>
      </c>
      <c r="E33" s="141">
        <f>Data!BL20</f>
        <v>7147.9999999999991</v>
      </c>
      <c r="F33" s="141">
        <f>Data!CF20</f>
        <v>0</v>
      </c>
      <c r="G33" s="141">
        <f>Data!CZ20</f>
        <v>0</v>
      </c>
      <c r="H33" s="142">
        <f t="shared" ref="H33:H52" si="0">SUM(C33:G33)</f>
        <v>32109</v>
      </c>
      <c r="W33" s="145"/>
    </row>
    <row r="34" spans="2:23">
      <c r="B34" s="130" t="s">
        <v>44</v>
      </c>
      <c r="C34" s="141">
        <f>Data!Y20</f>
        <v>8085</v>
      </c>
      <c r="D34" s="141">
        <f>Data!AS20</f>
        <v>4365</v>
      </c>
      <c r="E34" s="141">
        <f>Data!BM20</f>
        <v>1303.03</v>
      </c>
      <c r="F34" s="141">
        <f>Data!CG20</f>
        <v>0</v>
      </c>
      <c r="G34" s="141">
        <f>Data!DA20</f>
        <v>0</v>
      </c>
      <c r="H34" s="142">
        <f t="shared" si="0"/>
        <v>13753.03</v>
      </c>
      <c r="W34" s="145"/>
    </row>
    <row r="35" spans="2:23">
      <c r="B35" s="130" t="s">
        <v>45</v>
      </c>
      <c r="C35" s="141">
        <f>Data!Z20</f>
        <v>1187</v>
      </c>
      <c r="D35" s="141">
        <f>Data!AT20</f>
        <v>11067</v>
      </c>
      <c r="E35" s="141">
        <f>Data!BN20</f>
        <v>14617</v>
      </c>
      <c r="F35" s="141">
        <f>Data!CH20</f>
        <v>4458</v>
      </c>
      <c r="G35" s="141">
        <f>Data!DB20</f>
        <v>0</v>
      </c>
      <c r="H35" s="142">
        <f t="shared" si="0"/>
        <v>31329</v>
      </c>
      <c r="W35" s="145"/>
    </row>
    <row r="36" spans="2:23">
      <c r="B36" s="130" t="s">
        <v>46</v>
      </c>
      <c r="C36" s="141">
        <f>Data!AA20</f>
        <v>3444</v>
      </c>
      <c r="D36" s="141">
        <f>Data!AU20</f>
        <v>5357</v>
      </c>
      <c r="E36" s="141">
        <f>Data!BO20</f>
        <v>1117</v>
      </c>
      <c r="F36" s="141">
        <f>Data!CI20</f>
        <v>0</v>
      </c>
      <c r="G36" s="141">
        <f>Data!DC20</f>
        <v>0</v>
      </c>
      <c r="H36" s="142">
        <f t="shared" si="0"/>
        <v>9918</v>
      </c>
      <c r="W36" s="145"/>
    </row>
    <row r="37" spans="2:23">
      <c r="B37" s="130" t="s">
        <v>47</v>
      </c>
      <c r="C37" s="141">
        <f>Data!AB20</f>
        <v>2897</v>
      </c>
      <c r="D37" s="141">
        <f>Data!AV20</f>
        <v>5694</v>
      </c>
      <c r="E37" s="141">
        <f>Data!BP20</f>
        <v>6572</v>
      </c>
      <c r="F37" s="141">
        <f>Data!CJ20</f>
        <v>0</v>
      </c>
      <c r="G37" s="141">
        <f>Data!DD20</f>
        <v>0</v>
      </c>
      <c r="H37" s="142">
        <f t="shared" si="0"/>
        <v>15163</v>
      </c>
      <c r="W37" s="145"/>
    </row>
    <row r="38" spans="2:23">
      <c r="B38" s="130" t="s">
        <v>48</v>
      </c>
      <c r="C38" s="141">
        <f>Data!AC20</f>
        <v>195</v>
      </c>
      <c r="D38" s="141">
        <f>Data!AW20</f>
        <v>591</v>
      </c>
      <c r="E38" s="141">
        <f>Data!BQ20</f>
        <v>0</v>
      </c>
      <c r="F38" s="141">
        <f>Data!CK20</f>
        <v>0</v>
      </c>
      <c r="G38" s="141">
        <f>Data!DE20</f>
        <v>0</v>
      </c>
      <c r="H38" s="142">
        <f t="shared" si="0"/>
        <v>786</v>
      </c>
      <c r="W38" s="145"/>
    </row>
    <row r="39" spans="2:23">
      <c r="B39" s="130" t="s">
        <v>49</v>
      </c>
      <c r="C39" s="141">
        <f>Data!AD20</f>
        <v>0</v>
      </c>
      <c r="D39" s="141">
        <f>Data!AX20</f>
        <v>0</v>
      </c>
      <c r="E39" s="141">
        <f>Data!BR20</f>
        <v>0</v>
      </c>
      <c r="F39" s="141">
        <f>Data!CL20</f>
        <v>0</v>
      </c>
      <c r="G39" s="141">
        <f>Data!DF20</f>
        <v>0</v>
      </c>
      <c r="H39" s="142">
        <f t="shared" si="0"/>
        <v>0</v>
      </c>
      <c r="W39" s="145"/>
    </row>
    <row r="40" spans="2:23">
      <c r="B40" s="130" t="s">
        <v>50</v>
      </c>
      <c r="C40" s="141">
        <f>Data!AE20</f>
        <v>441</v>
      </c>
      <c r="D40" s="141">
        <f>Data!AY20</f>
        <v>2154</v>
      </c>
      <c r="E40" s="141">
        <f>Data!BS20</f>
        <v>3234</v>
      </c>
      <c r="F40" s="141">
        <f>Data!CM20</f>
        <v>0</v>
      </c>
      <c r="G40" s="141">
        <f>Data!DG20</f>
        <v>0</v>
      </c>
      <c r="H40" s="142">
        <f t="shared" si="0"/>
        <v>5829</v>
      </c>
      <c r="W40" s="145"/>
    </row>
    <row r="41" spans="2:23">
      <c r="B41" s="130" t="s">
        <v>51</v>
      </c>
      <c r="C41" s="141">
        <f>Data!AF20</f>
        <v>0</v>
      </c>
      <c r="D41" s="141">
        <f>Data!AZ20</f>
        <v>0</v>
      </c>
      <c r="E41" s="141">
        <f>Data!BT20</f>
        <v>1005</v>
      </c>
      <c r="F41" s="141">
        <f>Data!CN20</f>
        <v>0</v>
      </c>
      <c r="G41" s="141">
        <f>Data!DH20</f>
        <v>0</v>
      </c>
      <c r="H41" s="142">
        <f t="shared" si="0"/>
        <v>1005</v>
      </c>
      <c r="W41" s="145"/>
    </row>
    <row r="42" spans="2:23">
      <c r="B42" s="130" t="s">
        <v>52</v>
      </c>
      <c r="C42" s="141">
        <f>Data!AG20</f>
        <v>0</v>
      </c>
      <c r="D42" s="141">
        <f>Data!BA20</f>
        <v>0</v>
      </c>
      <c r="E42" s="141">
        <f>Data!BU20</f>
        <v>0</v>
      </c>
      <c r="F42" s="141">
        <f>Data!CO20</f>
        <v>0</v>
      </c>
      <c r="G42" s="141">
        <f>Data!DI20</f>
        <v>0</v>
      </c>
      <c r="H42" s="142">
        <f t="shared" si="0"/>
        <v>0</v>
      </c>
      <c r="W42" s="145"/>
    </row>
    <row r="43" spans="2:23">
      <c r="B43" s="130" t="s">
        <v>53</v>
      </c>
      <c r="C43" s="141">
        <f>Data!AH20</f>
        <v>162</v>
      </c>
      <c r="D43" s="141">
        <f>Data!BB20</f>
        <v>309</v>
      </c>
      <c r="E43" s="141">
        <f>Data!BV20</f>
        <v>0</v>
      </c>
      <c r="F43" s="141">
        <f>Data!CP20</f>
        <v>0</v>
      </c>
      <c r="G43" s="141">
        <f>Data!DJ20</f>
        <v>0</v>
      </c>
      <c r="H43" s="142">
        <f t="shared" si="0"/>
        <v>471</v>
      </c>
      <c r="W43" s="145"/>
    </row>
    <row r="44" spans="2:23">
      <c r="B44" s="130" t="s">
        <v>54</v>
      </c>
      <c r="C44" s="141">
        <f>Data!AI20</f>
        <v>0</v>
      </c>
      <c r="D44" s="141">
        <f>Data!BC20</f>
        <v>0</v>
      </c>
      <c r="E44" s="141">
        <f>Data!BW20</f>
        <v>0</v>
      </c>
      <c r="F44" s="141">
        <f>Data!CQ20</f>
        <v>0</v>
      </c>
      <c r="G44" s="141">
        <f>Data!DK20</f>
        <v>0</v>
      </c>
      <c r="H44" s="142">
        <f t="shared" si="0"/>
        <v>0</v>
      </c>
      <c r="W44" s="145"/>
    </row>
    <row r="45" spans="2:23">
      <c r="B45" s="130" t="s">
        <v>55</v>
      </c>
      <c r="C45" s="141">
        <f>Data!AJ20</f>
        <v>3702</v>
      </c>
      <c r="D45" s="141">
        <f>Data!BD20</f>
        <v>4134</v>
      </c>
      <c r="E45" s="141">
        <f>Data!BX20</f>
        <v>1587</v>
      </c>
      <c r="F45" s="141">
        <f>Data!CR20</f>
        <v>3</v>
      </c>
      <c r="G45" s="141">
        <f>Data!DL20</f>
        <v>0</v>
      </c>
      <c r="H45" s="142">
        <f t="shared" si="0"/>
        <v>9426</v>
      </c>
      <c r="W45" s="145"/>
    </row>
    <row r="46" spans="2:23">
      <c r="B46" s="130" t="s">
        <v>56</v>
      </c>
      <c r="C46" s="141">
        <f>Data!AK20</f>
        <v>0</v>
      </c>
      <c r="D46" s="141">
        <f>Data!BE20</f>
        <v>0</v>
      </c>
      <c r="E46" s="141">
        <f>Data!BY20</f>
        <v>0</v>
      </c>
      <c r="F46" s="141">
        <f>Data!CS20</f>
        <v>0</v>
      </c>
      <c r="G46" s="141">
        <f>Data!DM20</f>
        <v>0</v>
      </c>
      <c r="H46" s="142">
        <f t="shared" si="0"/>
        <v>0</v>
      </c>
      <c r="W46" s="145"/>
    </row>
    <row r="47" spans="2:23">
      <c r="B47" s="130" t="s">
        <v>57</v>
      </c>
      <c r="C47" s="141">
        <f>Data!AL20</f>
        <v>3807</v>
      </c>
      <c r="D47" s="141">
        <f>Data!BF20</f>
        <v>17904</v>
      </c>
      <c r="E47" s="141">
        <f>Data!BZ20</f>
        <v>14562</v>
      </c>
      <c r="F47" s="141">
        <f>Data!CT20</f>
        <v>0</v>
      </c>
      <c r="G47" s="141">
        <f>Data!DN20</f>
        <v>0</v>
      </c>
      <c r="H47" s="142">
        <f t="shared" si="0"/>
        <v>36273</v>
      </c>
      <c r="W47" s="145"/>
    </row>
    <row r="48" spans="2:23">
      <c r="B48" s="130" t="s">
        <v>58</v>
      </c>
      <c r="C48" s="141">
        <f>Data!AM20</f>
        <v>0</v>
      </c>
      <c r="D48" s="141">
        <f>Data!BG20</f>
        <v>0</v>
      </c>
      <c r="E48" s="141">
        <f>Data!CA20</f>
        <v>0</v>
      </c>
      <c r="F48" s="141">
        <f>Data!CU20</f>
        <v>0</v>
      </c>
      <c r="G48" s="141">
        <f>Data!DO20</f>
        <v>0</v>
      </c>
      <c r="H48" s="142">
        <f t="shared" si="0"/>
        <v>0</v>
      </c>
      <c r="W48" s="145"/>
    </row>
    <row r="49" spans="2:23">
      <c r="B49" s="130" t="s">
        <v>59</v>
      </c>
      <c r="C49" s="141">
        <f>Data!AN20</f>
        <v>0</v>
      </c>
      <c r="D49" s="141">
        <f>Data!BH20</f>
        <v>1374</v>
      </c>
      <c r="E49" s="141">
        <f>Data!CB20</f>
        <v>0</v>
      </c>
      <c r="F49" s="141">
        <f>Data!CV20</f>
        <v>0</v>
      </c>
      <c r="G49" s="141">
        <f>Data!DP20</f>
        <v>0</v>
      </c>
      <c r="H49" s="142">
        <f t="shared" si="0"/>
        <v>1374</v>
      </c>
      <c r="W49" s="145"/>
    </row>
    <row r="50" spans="2:23">
      <c r="B50" s="130" t="s">
        <v>60</v>
      </c>
      <c r="C50" s="141">
        <f>Data!AO20</f>
        <v>602</v>
      </c>
      <c r="D50" s="141">
        <f>Data!BI20</f>
        <v>1576</v>
      </c>
      <c r="E50" s="141">
        <f>Data!CC20</f>
        <v>834</v>
      </c>
      <c r="F50" s="141">
        <f>Data!CW20</f>
        <v>0</v>
      </c>
      <c r="G50" s="141">
        <f>Data!DQ20</f>
        <v>0</v>
      </c>
      <c r="H50" s="142">
        <f t="shared" si="0"/>
        <v>3012</v>
      </c>
      <c r="W50" s="145"/>
    </row>
    <row r="51" spans="2:23">
      <c r="B51" s="130" t="s">
        <v>0</v>
      </c>
      <c r="C51" s="141">
        <f>Data!AP20</f>
        <v>51</v>
      </c>
      <c r="D51" s="141">
        <f>Data!BJ20</f>
        <v>3052</v>
      </c>
      <c r="E51" s="141">
        <f>Data!CD20</f>
        <v>120</v>
      </c>
      <c r="F51" s="141">
        <f>Data!CX20</f>
        <v>0</v>
      </c>
      <c r="G51" s="141">
        <f>Data!DR20</f>
        <v>0</v>
      </c>
      <c r="H51" s="142">
        <f t="shared" si="0"/>
        <v>3223</v>
      </c>
      <c r="W51" s="145"/>
    </row>
    <row r="52" spans="2:23">
      <c r="B52" s="143" t="s">
        <v>33</v>
      </c>
      <c r="C52" s="142">
        <f>SUM(C32:C51)</f>
        <v>85632</v>
      </c>
      <c r="D52" s="142">
        <f>SUM(D32:D51)</f>
        <v>88812</v>
      </c>
      <c r="E52" s="142">
        <f>SUM(E32:E51)</f>
        <v>59814.03</v>
      </c>
      <c r="F52" s="142">
        <f>SUM(F32:F51)</f>
        <v>5625</v>
      </c>
      <c r="G52" s="142">
        <f>SUM(G32:G51)</f>
        <v>0</v>
      </c>
      <c r="H52" s="142">
        <f t="shared" si="0"/>
        <v>239883.03</v>
      </c>
    </row>
    <row r="53" spans="2:23">
      <c r="B53" s="144"/>
      <c r="C53" s="145"/>
      <c r="D53" s="145"/>
      <c r="E53" s="145"/>
      <c r="F53" s="145"/>
      <c r="G53" s="145"/>
      <c r="H53" s="145"/>
    </row>
    <row r="54" spans="2:23" ht="13.5" customHeight="1">
      <c r="B54" s="308"/>
      <c r="D54" s="390" t="s">
        <v>22</v>
      </c>
      <c r="E54" s="390"/>
      <c r="F54" s="390"/>
      <c r="G54" s="309" t="s">
        <v>23</v>
      </c>
      <c r="H54" s="309" t="s">
        <v>24</v>
      </c>
    </row>
    <row r="55" spans="2:23" ht="27.6">
      <c r="B55" s="388" t="s">
        <v>953</v>
      </c>
      <c r="C55" s="389"/>
      <c r="D55" s="384" t="str">
        <f>Data!T20</f>
        <v>Bussell, Paige</v>
      </c>
      <c r="E55" s="384"/>
      <c r="F55" s="384"/>
      <c r="G55" s="310" t="str">
        <f>Data!U20</f>
        <v>(903) 468-3209</v>
      </c>
      <c r="H55" s="311" t="str">
        <f>Data!V20</f>
        <v>Paige.Bussell@tamuc.edu</v>
      </c>
    </row>
    <row r="56" spans="2:23" ht="13.5" customHeight="1">
      <c r="B56" s="308"/>
      <c r="C56" s="308"/>
      <c r="D56" s="308"/>
      <c r="E56" s="308"/>
      <c r="F56" s="308"/>
      <c r="G56" s="308"/>
      <c r="H56" s="298"/>
    </row>
    <row r="57" spans="2:23">
      <c r="B57" s="117" t="s">
        <v>9</v>
      </c>
    </row>
    <row r="58" spans="2:23" ht="31.5" customHeight="1">
      <c r="B58" s="391" t="s">
        <v>39</v>
      </c>
      <c r="C58" s="391"/>
      <c r="D58" s="391"/>
      <c r="E58" s="391"/>
      <c r="F58" s="391"/>
      <c r="G58" s="391"/>
      <c r="H58" s="321"/>
    </row>
    <row r="59" spans="2:23" ht="8.25" customHeight="1" thickBot="1">
      <c r="B59" s="320"/>
    </row>
    <row r="60" spans="2:23" ht="14.4" thickBot="1">
      <c r="B60" s="124" t="s">
        <v>31</v>
      </c>
      <c r="C60" s="125" t="s">
        <v>25</v>
      </c>
      <c r="D60" s="125" t="s">
        <v>26</v>
      </c>
      <c r="E60" s="125" t="s">
        <v>27</v>
      </c>
      <c r="F60" s="125" t="s">
        <v>28</v>
      </c>
      <c r="G60" s="125" t="s">
        <v>29</v>
      </c>
      <c r="H60" s="126" t="s">
        <v>30</v>
      </c>
    </row>
    <row r="61" spans="2:23">
      <c r="B61" s="128" t="str">
        <f>$B$32</f>
        <v>Liberal Arts</v>
      </c>
      <c r="C61" s="322">
        <f>Data!DS20</f>
        <v>3197068.41918121</v>
      </c>
      <c r="D61" s="322">
        <f>Data!EM20</f>
        <v>2124757.4773723171</v>
      </c>
      <c r="E61" s="322">
        <f>Data!FG20</f>
        <v>1248017.4413590515</v>
      </c>
      <c r="F61" s="322">
        <f>Data!GA20</f>
        <v>183915.40933251841</v>
      </c>
      <c r="G61" s="322">
        <f>Data!GU20</f>
        <v>0</v>
      </c>
      <c r="H61" s="323">
        <f>SUM(C61:G61)</f>
        <v>6753758.7472450975</v>
      </c>
    </row>
    <row r="62" spans="2:23">
      <c r="B62" s="128" t="str">
        <f>$B$33</f>
        <v>Science</v>
      </c>
      <c r="C62" s="322">
        <f>Data!DT20</f>
        <v>1529246.9827567681</v>
      </c>
      <c r="D62" s="322">
        <f>Data!EN20</f>
        <v>1071502.9464904249</v>
      </c>
      <c r="E62" s="322">
        <f>Data!FH20</f>
        <v>866708.40694534837</v>
      </c>
      <c r="F62" s="322">
        <f>Data!GB20</f>
        <v>0</v>
      </c>
      <c r="G62" s="322">
        <f>Data!GV20</f>
        <v>0</v>
      </c>
      <c r="H62" s="142">
        <f t="shared" ref="H62:H81" si="1">SUM(C62:G62)</f>
        <v>3467458.3361925413</v>
      </c>
    </row>
    <row r="63" spans="2:23">
      <c r="B63" s="128" t="str">
        <f>$B$34</f>
        <v>Fine Arts</v>
      </c>
      <c r="C63" s="322">
        <f>Data!DU20</f>
        <v>809944.55023350974</v>
      </c>
      <c r="D63" s="322">
        <f>Data!EO20</f>
        <v>923650.45575297927</v>
      </c>
      <c r="E63" s="322">
        <f>Data!FI20</f>
        <v>350701.48453638627</v>
      </c>
      <c r="F63" s="322">
        <f>Data!GC20</f>
        <v>0</v>
      </c>
      <c r="G63" s="322">
        <f>Data!GW20</f>
        <v>0</v>
      </c>
      <c r="H63" s="142">
        <f t="shared" si="1"/>
        <v>2084296.4905228752</v>
      </c>
    </row>
    <row r="64" spans="2:23">
      <c r="B64" s="128" t="str">
        <f>$B$35</f>
        <v>Teacher Education</v>
      </c>
      <c r="C64" s="322">
        <f>Data!DV20</f>
        <v>166613.49791588794</v>
      </c>
      <c r="D64" s="322">
        <f>Data!EP20</f>
        <v>1439205.1178372884</v>
      </c>
      <c r="E64" s="322">
        <f>Data!FJ20</f>
        <v>2063837.8376577811</v>
      </c>
      <c r="F64" s="322">
        <f>Data!GD20</f>
        <v>691831.56275289669</v>
      </c>
      <c r="G64" s="322">
        <f>Data!GX20</f>
        <v>0</v>
      </c>
      <c r="H64" s="142">
        <f t="shared" si="1"/>
        <v>4361488.0161638539</v>
      </c>
    </row>
    <row r="65" spans="2:8">
      <c r="B65" s="128" t="str">
        <f>$B$36</f>
        <v>Agriculture</v>
      </c>
      <c r="C65" s="322">
        <f>Data!DW20</f>
        <v>420618.52544551698</v>
      </c>
      <c r="D65" s="322">
        <f>Data!EQ20</f>
        <v>700675.40840064001</v>
      </c>
      <c r="E65" s="322">
        <f>Data!FK20</f>
        <v>192459.5390946379</v>
      </c>
      <c r="F65" s="322">
        <f>Data!GE20</f>
        <v>0</v>
      </c>
      <c r="G65" s="322">
        <f>Data!GY20</f>
        <v>0</v>
      </c>
      <c r="H65" s="142">
        <f t="shared" si="1"/>
        <v>1313753.4729407949</v>
      </c>
    </row>
    <row r="66" spans="2:8">
      <c r="B66" s="128" t="str">
        <f>$B$37</f>
        <v>Engineering</v>
      </c>
      <c r="C66" s="322">
        <f>Data!DX20</f>
        <v>495839.55168252758</v>
      </c>
      <c r="D66" s="322">
        <f>Data!ER20</f>
        <v>1047063.6522219912</v>
      </c>
      <c r="E66" s="322">
        <f>Data!FL20</f>
        <v>669891.79515688075</v>
      </c>
      <c r="F66" s="322">
        <f>Data!GF20</f>
        <v>0</v>
      </c>
      <c r="G66" s="322">
        <f>Data!GZ20</f>
        <v>0</v>
      </c>
      <c r="H66" s="142">
        <f t="shared" si="1"/>
        <v>2212794.9990613996</v>
      </c>
    </row>
    <row r="67" spans="2:8">
      <c r="B67" s="128" t="str">
        <f>$B$38</f>
        <v>Home Economics</v>
      </c>
      <c r="C67" s="322">
        <f>Data!DY20</f>
        <v>10817.145349237015</v>
      </c>
      <c r="D67" s="322">
        <f>Data!ES20</f>
        <v>34473.00431062693</v>
      </c>
      <c r="E67" s="322">
        <f>Data!FM20</f>
        <v>0</v>
      </c>
      <c r="F67" s="322">
        <f>Data!GG20</f>
        <v>0</v>
      </c>
      <c r="G67" s="322">
        <f>Data!HA20</f>
        <v>0</v>
      </c>
      <c r="H67" s="142">
        <f t="shared" si="1"/>
        <v>45290.149659863942</v>
      </c>
    </row>
    <row r="68" spans="2:8">
      <c r="B68" s="128" t="str">
        <f>$B$39</f>
        <v>Law</v>
      </c>
      <c r="C68" s="322">
        <f>Data!DZ20</f>
        <v>0</v>
      </c>
      <c r="D68" s="322">
        <f>Data!ET20</f>
        <v>0</v>
      </c>
      <c r="E68" s="322">
        <f>Data!FN20</f>
        <v>0</v>
      </c>
      <c r="F68" s="322">
        <f>Data!GH20</f>
        <v>0</v>
      </c>
      <c r="G68" s="322">
        <f>Data!HB20</f>
        <v>0</v>
      </c>
      <c r="H68" s="142">
        <f t="shared" si="1"/>
        <v>0</v>
      </c>
    </row>
    <row r="69" spans="2:8">
      <c r="B69" s="128" t="str">
        <f>$B$40</f>
        <v>Social Service</v>
      </c>
      <c r="C69" s="322">
        <f>Data!EA20</f>
        <v>59544.265004923174</v>
      </c>
      <c r="D69" s="322">
        <f>Data!EU20</f>
        <v>324148.17666174349</v>
      </c>
      <c r="E69" s="322">
        <f>Data!FO20</f>
        <v>306475.28333333327</v>
      </c>
      <c r="F69" s="322">
        <f>Data!GI20</f>
        <v>0</v>
      </c>
      <c r="G69" s="322">
        <f>Data!HC20</f>
        <v>0</v>
      </c>
      <c r="H69" s="142">
        <f t="shared" si="1"/>
        <v>690167.72499999986</v>
      </c>
    </row>
    <row r="70" spans="2:8">
      <c r="B70" s="128" t="str">
        <f>$B$41</f>
        <v>Library Science</v>
      </c>
      <c r="C70" s="322">
        <f>Data!EB20</f>
        <v>0</v>
      </c>
      <c r="D70" s="322">
        <f>Data!EV20</f>
        <v>0</v>
      </c>
      <c r="E70" s="322">
        <f>Data!FP20</f>
        <v>91373</v>
      </c>
      <c r="F70" s="322">
        <f>Data!GJ20</f>
        <v>0</v>
      </c>
      <c r="G70" s="322">
        <f>Data!HD20</f>
        <v>0</v>
      </c>
      <c r="H70" s="142">
        <f t="shared" si="1"/>
        <v>91373</v>
      </c>
    </row>
    <row r="71" spans="2:8">
      <c r="B71" s="128" t="str">
        <f>$B$42</f>
        <v>Veterinary Science</v>
      </c>
      <c r="C71" s="322">
        <f>Data!EC20</f>
        <v>0</v>
      </c>
      <c r="D71" s="322">
        <f>Data!EW20</f>
        <v>0</v>
      </c>
      <c r="E71" s="322">
        <f>Data!FQ20</f>
        <v>0</v>
      </c>
      <c r="F71" s="322">
        <f>Data!GK20</f>
        <v>0</v>
      </c>
      <c r="G71" s="322">
        <f>Data!HE20</f>
        <v>0</v>
      </c>
      <c r="H71" s="142">
        <f t="shared" si="1"/>
        <v>0</v>
      </c>
    </row>
    <row r="72" spans="2:8">
      <c r="B72" s="128" t="str">
        <f>$B$43</f>
        <v>Vocational Training</v>
      </c>
      <c r="C72" s="322">
        <f>Data!ED20</f>
        <v>49768.829562594263</v>
      </c>
      <c r="D72" s="322">
        <f>Data!EX20</f>
        <v>26449.17043740573</v>
      </c>
      <c r="E72" s="322">
        <f>Data!FR20</f>
        <v>0</v>
      </c>
      <c r="F72" s="322">
        <f>Data!GL20</f>
        <v>0</v>
      </c>
      <c r="G72" s="322">
        <f>Data!HF20</f>
        <v>0</v>
      </c>
      <c r="H72" s="142">
        <f t="shared" si="1"/>
        <v>76218</v>
      </c>
    </row>
    <row r="73" spans="2:8">
      <c r="B73" s="128" t="str">
        <f>$B$44</f>
        <v>Physical Training</v>
      </c>
      <c r="C73" s="322">
        <f>Data!EE20</f>
        <v>0</v>
      </c>
      <c r="D73" s="322">
        <f>Data!EY20</f>
        <v>0</v>
      </c>
      <c r="E73" s="322">
        <f>Data!FS20</f>
        <v>0</v>
      </c>
      <c r="F73" s="322">
        <f>Data!GM20</f>
        <v>0</v>
      </c>
      <c r="G73" s="322">
        <f>Data!HG20</f>
        <v>0</v>
      </c>
      <c r="H73" s="142">
        <f t="shared" si="1"/>
        <v>0</v>
      </c>
    </row>
    <row r="74" spans="2:8">
      <c r="B74" s="128" t="str">
        <f>$B$45</f>
        <v>Health Services</v>
      </c>
      <c r="C74" s="322">
        <f>Data!EF20</f>
        <v>264486.80608177895</v>
      </c>
      <c r="D74" s="322">
        <f>Data!EZ20</f>
        <v>354188.9115315167</v>
      </c>
      <c r="E74" s="322">
        <f>Data!FT20</f>
        <v>155249.09239798912</v>
      </c>
      <c r="F74" s="322">
        <f>Data!GN20</f>
        <v>207.34285714285716</v>
      </c>
      <c r="G74" s="322">
        <f>Data!HH20</f>
        <v>0</v>
      </c>
      <c r="H74" s="142">
        <f t="shared" si="1"/>
        <v>774132.15286842769</v>
      </c>
    </row>
    <row r="75" spans="2:8">
      <c r="B75" s="128" t="str">
        <f>$B$46</f>
        <v>Pharmacy</v>
      </c>
      <c r="C75" s="322">
        <f>Data!EG20</f>
        <v>0</v>
      </c>
      <c r="D75" s="322">
        <f>Data!FA20</f>
        <v>0</v>
      </c>
      <c r="E75" s="322">
        <f>Data!FU20</f>
        <v>0</v>
      </c>
      <c r="F75" s="322">
        <f>Data!GO20</f>
        <v>0</v>
      </c>
      <c r="G75" s="322">
        <f>Data!HI20</f>
        <v>0</v>
      </c>
      <c r="H75" s="142">
        <f t="shared" si="1"/>
        <v>0</v>
      </c>
    </row>
    <row r="76" spans="2:8">
      <c r="B76" s="128" t="str">
        <f>$B$47</f>
        <v>Business Administration</v>
      </c>
      <c r="C76" s="322">
        <f>Data!EH20</f>
        <v>322123.12702541222</v>
      </c>
      <c r="D76" s="322">
        <f>Data!FB20</f>
        <v>1931173.4179098562</v>
      </c>
      <c r="E76" s="322">
        <f>Data!FV20</f>
        <v>2066715.0213100198</v>
      </c>
      <c r="F76" s="322">
        <f>Data!GP20</f>
        <v>0</v>
      </c>
      <c r="G76" s="322">
        <f>Data!HJ20</f>
        <v>0</v>
      </c>
      <c r="H76" s="142">
        <f t="shared" si="1"/>
        <v>4320011.5662452877</v>
      </c>
    </row>
    <row r="77" spans="2:8">
      <c r="B77" s="128" t="str">
        <f>$B$48</f>
        <v>Optometry</v>
      </c>
      <c r="C77" s="322">
        <f>Data!EI20</f>
        <v>0</v>
      </c>
      <c r="D77" s="322">
        <f>Data!FC20</f>
        <v>0</v>
      </c>
      <c r="E77" s="322">
        <f>Data!FW20</f>
        <v>0</v>
      </c>
      <c r="F77" s="322">
        <f>Data!GQ20</f>
        <v>0</v>
      </c>
      <c r="G77" s="322">
        <f>Data!HK20</f>
        <v>0</v>
      </c>
      <c r="H77" s="142">
        <f t="shared" si="1"/>
        <v>0</v>
      </c>
    </row>
    <row r="78" spans="2:8">
      <c r="B78" s="128" t="str">
        <f>$B$49</f>
        <v>Teacher Ed-Practice Teaching</v>
      </c>
      <c r="C78" s="322">
        <f>Data!EJ20</f>
        <v>0</v>
      </c>
      <c r="D78" s="322">
        <f>Data!FD20</f>
        <v>0</v>
      </c>
      <c r="E78" s="322">
        <f>Data!FX20</f>
        <v>0</v>
      </c>
      <c r="F78" s="322">
        <f>Data!GR20</f>
        <v>0</v>
      </c>
      <c r="G78" s="322">
        <f>Data!HL20</f>
        <v>0</v>
      </c>
      <c r="H78" s="142">
        <f t="shared" si="1"/>
        <v>0</v>
      </c>
    </row>
    <row r="79" spans="2:8">
      <c r="B79" s="128" t="str">
        <f>$B$50</f>
        <v>Technology</v>
      </c>
      <c r="C79" s="322">
        <f>Data!EK20</f>
        <v>122654.73270372686</v>
      </c>
      <c r="D79" s="322">
        <f>Data!FE20</f>
        <v>257878.57748481928</v>
      </c>
      <c r="E79" s="322">
        <f>Data!FY20</f>
        <v>158800.32500000001</v>
      </c>
      <c r="F79" s="322">
        <f>Data!GS20</f>
        <v>0</v>
      </c>
      <c r="G79" s="322">
        <f>Data!HM20</f>
        <v>0</v>
      </c>
      <c r="H79" s="142">
        <f t="shared" si="1"/>
        <v>539333.63518854615</v>
      </c>
    </row>
    <row r="80" spans="2:8">
      <c r="B80" s="128" t="str">
        <f>$B$51</f>
        <v>Nursing</v>
      </c>
      <c r="C80" s="322">
        <f>Data!EL20</f>
        <v>6209.1569985325186</v>
      </c>
      <c r="D80" s="322">
        <f>Data!FF20</f>
        <v>469772.98342699936</v>
      </c>
      <c r="E80" s="322">
        <f>Data!FZ20</f>
        <v>107510.65957446808</v>
      </c>
      <c r="F80" s="322">
        <f>Data!GT20</f>
        <v>0</v>
      </c>
      <c r="G80" s="322">
        <f>Data!HN20</f>
        <v>0</v>
      </c>
      <c r="H80" s="142">
        <f t="shared" si="1"/>
        <v>583492.79999999993</v>
      </c>
    </row>
    <row r="81" spans="2:8">
      <c r="B81" s="131" t="str">
        <f>$B$52</f>
        <v>Totals</v>
      </c>
      <c r="C81" s="323">
        <f>SUM(C61:C80)</f>
        <v>7454935.5899416264</v>
      </c>
      <c r="D81" s="323">
        <f>SUM(D61:D80)</f>
        <v>10704939.299838608</v>
      </c>
      <c r="E81" s="323">
        <f>SUM(E61:E80)</f>
        <v>8277739.8863658952</v>
      </c>
      <c r="F81" s="323">
        <f>SUM(F61:F80)</f>
        <v>875954.31494255806</v>
      </c>
      <c r="G81" s="323">
        <f>SUM(G61:G80)</f>
        <v>0</v>
      </c>
      <c r="H81" s="323">
        <f t="shared" si="1"/>
        <v>27313569.091088686</v>
      </c>
    </row>
    <row r="82" spans="2:8">
      <c r="B82" s="144"/>
      <c r="C82" s="324"/>
      <c r="D82" s="324"/>
      <c r="E82" s="324"/>
      <c r="F82" s="324"/>
      <c r="G82" s="324"/>
      <c r="H82" s="325"/>
    </row>
    <row r="83" spans="2:8" ht="13.5" customHeight="1">
      <c r="B83" s="308"/>
      <c r="D83" s="390" t="s">
        <v>22</v>
      </c>
      <c r="E83" s="390"/>
      <c r="F83" s="390"/>
      <c r="G83" s="309" t="s">
        <v>23</v>
      </c>
      <c r="H83" s="309" t="s">
        <v>24</v>
      </c>
    </row>
    <row r="84" spans="2:8" ht="27.6">
      <c r="B84" s="388" t="s">
        <v>38</v>
      </c>
      <c r="C84" s="389"/>
      <c r="D84" s="384" t="str">
        <f>Data!T20</f>
        <v>Bussell, Paige</v>
      </c>
      <c r="E84" s="384"/>
      <c r="F84" s="384"/>
      <c r="G84" s="310" t="str">
        <f>Data!U20</f>
        <v>(903) 468-3209</v>
      </c>
      <c r="H84" s="311" t="str">
        <f>Data!V20</f>
        <v>Paige.Bussell@tamuc.edu</v>
      </c>
    </row>
    <row r="85" spans="2:8" ht="13.5" customHeight="1">
      <c r="B85" s="308"/>
      <c r="C85" s="308"/>
      <c r="D85" s="308"/>
      <c r="E85" s="308"/>
      <c r="F85" s="308"/>
      <c r="G85" s="308"/>
      <c r="H85" s="298"/>
    </row>
    <row r="86" spans="2:8">
      <c r="B86" s="120" t="s">
        <v>32</v>
      </c>
      <c r="C86" s="326"/>
      <c r="D86" s="326"/>
      <c r="E86" s="326"/>
      <c r="F86" s="326"/>
      <c r="G86" s="326"/>
      <c r="H86" s="122">
        <f>H13+H14</f>
        <v>63928133</v>
      </c>
    </row>
    <row r="87" spans="2:8" ht="42.75" customHeight="1">
      <c r="B87" s="382" t="s">
        <v>8</v>
      </c>
      <c r="C87" s="382"/>
      <c r="D87" s="382"/>
      <c r="E87" s="382"/>
      <c r="F87" s="382"/>
      <c r="G87" s="382"/>
      <c r="H87" s="321"/>
    </row>
    <row r="88" spans="2:8">
      <c r="B88" s="120" t="s">
        <v>5</v>
      </c>
      <c r="C88" s="327"/>
      <c r="D88" s="327"/>
      <c r="E88" s="327"/>
      <c r="F88" s="327"/>
      <c r="G88" s="327"/>
      <c r="H88" s="122"/>
    </row>
    <row r="89" spans="2:8" ht="98.25" customHeight="1" thickBot="1">
      <c r="B89" s="383" t="s">
        <v>228</v>
      </c>
      <c r="C89" s="383"/>
      <c r="D89" s="383"/>
      <c r="E89" s="383"/>
      <c r="F89" s="383"/>
      <c r="G89" s="383"/>
      <c r="H89" s="328"/>
    </row>
    <row r="90" spans="2:8" ht="14.4" thickBot="1">
      <c r="B90" s="124" t="s">
        <v>31</v>
      </c>
      <c r="C90" s="125" t="s">
        <v>25</v>
      </c>
      <c r="D90" s="125" t="s">
        <v>26</v>
      </c>
      <c r="E90" s="125" t="s">
        <v>27</v>
      </c>
      <c r="F90" s="125" t="s">
        <v>28</v>
      </c>
      <c r="G90" s="125" t="s">
        <v>29</v>
      </c>
      <c r="H90" s="126" t="s">
        <v>30</v>
      </c>
    </row>
    <row r="91" spans="2:8">
      <c r="B91" s="128" t="str">
        <f>$B$32</f>
        <v>Liberal Arts</v>
      </c>
      <c r="C91" s="329">
        <f>Data!HR20</f>
        <v>239345.07186911011</v>
      </c>
      <c r="D91" s="329">
        <f>Data!IL20</f>
        <v>159067.67214457967</v>
      </c>
      <c r="E91" s="329">
        <f>Data!JF20</f>
        <v>93431.476912992017</v>
      </c>
      <c r="F91" s="329">
        <f>Data!JZ20</f>
        <v>13768.62834727886</v>
      </c>
      <c r="G91" s="329">
        <f>Data!KT20</f>
        <v>0</v>
      </c>
      <c r="H91" s="134">
        <f t="shared" ref="H91:H111" si="2">SUM(C91:G91)</f>
        <v>505612.84927396069</v>
      </c>
    </row>
    <row r="92" spans="2:8">
      <c r="B92" s="128" t="str">
        <f>$B$33</f>
        <v>Science</v>
      </c>
      <c r="C92" s="329">
        <f>Data!HS20</f>
        <v>114485.42258200342</v>
      </c>
      <c r="D92" s="329">
        <f>Data!IM20</f>
        <v>80216.910028279846</v>
      </c>
      <c r="E92" s="329">
        <f>Data!JG20</f>
        <v>64885.188163418694</v>
      </c>
      <c r="F92" s="329">
        <f>Data!KA20</f>
        <v>0</v>
      </c>
      <c r="G92" s="329">
        <f>Data!KU20</f>
        <v>0</v>
      </c>
      <c r="H92" s="137">
        <f t="shared" si="2"/>
        <v>259587.52077370198</v>
      </c>
    </row>
    <row r="93" spans="2:8">
      <c r="B93" s="128" t="str">
        <f>$B$34</f>
        <v>Fine Arts</v>
      </c>
      <c r="C93" s="329">
        <f>Data!HT20</f>
        <v>60635.623380021781</v>
      </c>
      <c r="D93" s="329">
        <f>Data!IN20</f>
        <v>69148.093105480322</v>
      </c>
      <c r="E93" s="329">
        <f>Data!JH20</f>
        <v>26254.887608086356</v>
      </c>
      <c r="F93" s="329">
        <f>Data!KB20</f>
        <v>0</v>
      </c>
      <c r="G93" s="329">
        <f>Data!KV20</f>
        <v>0</v>
      </c>
      <c r="H93" s="137">
        <f t="shared" si="2"/>
        <v>156038.60409358848</v>
      </c>
    </row>
    <row r="94" spans="2:8">
      <c r="B94" s="128" t="str">
        <f>$B$35</f>
        <v>Teacher Education</v>
      </c>
      <c r="C94" s="329">
        <f>Data!HU20</f>
        <v>12473.339448661243</v>
      </c>
      <c r="D94" s="329">
        <f>Data!IO20</f>
        <v>107744.53568040219</v>
      </c>
      <c r="E94" s="329">
        <f>Data!JI20</f>
        <v>154506.98915817987</v>
      </c>
      <c r="F94" s="329">
        <f>Data!KC20</f>
        <v>51793.222226635546</v>
      </c>
      <c r="G94" s="329">
        <f>Data!KW20</f>
        <v>0</v>
      </c>
      <c r="H94" s="137">
        <f t="shared" si="2"/>
        <v>326518.08651387884</v>
      </c>
    </row>
    <row r="95" spans="2:8">
      <c r="B95" s="128" t="str">
        <f>$B$36</f>
        <v>Agriculture</v>
      </c>
      <c r="C95" s="329">
        <f>Data!HV20</f>
        <v>31489.151310693371</v>
      </c>
      <c r="D95" s="329">
        <f>Data!IP20</f>
        <v>52455.30717278774</v>
      </c>
      <c r="E95" s="329">
        <f>Data!JJ20</f>
        <v>14408.275387581249</v>
      </c>
      <c r="F95" s="329">
        <f>Data!KD20</f>
        <v>0</v>
      </c>
      <c r="G95" s="329">
        <f>Data!KX20</f>
        <v>0</v>
      </c>
      <c r="H95" s="137">
        <f t="shared" si="2"/>
        <v>98352.733871062359</v>
      </c>
    </row>
    <row r="96" spans="2:8">
      <c r="B96" s="128" t="str">
        <f>$B$37</f>
        <v>Engineering</v>
      </c>
      <c r="C96" s="329">
        <f>Data!HW20</f>
        <v>37120.492142422088</v>
      </c>
      <c r="D96" s="329">
        <f>Data!IQ20</f>
        <v>78387.28867641442</v>
      </c>
      <c r="E96" s="329">
        <f>Data!JK20</f>
        <v>50150.725237658109</v>
      </c>
      <c r="F96" s="329">
        <f>Data!KE20</f>
        <v>0</v>
      </c>
      <c r="G96" s="329">
        <f>Data!KY20</f>
        <v>0</v>
      </c>
      <c r="H96" s="137">
        <f t="shared" si="2"/>
        <v>165658.5060564946</v>
      </c>
    </row>
    <row r="97" spans="2:8">
      <c r="B97" s="128" t="str">
        <f>$B$38</f>
        <v>Home Economics</v>
      </c>
      <c r="C97" s="329">
        <f>Data!HX20</f>
        <v>809.8138955983967</v>
      </c>
      <c r="D97" s="329">
        <f>Data!IR20</f>
        <v>2580.784209924499</v>
      </c>
      <c r="E97" s="329">
        <f>Data!JL20</f>
        <v>0</v>
      </c>
      <c r="F97" s="329">
        <f>Data!KF20</f>
        <v>0</v>
      </c>
      <c r="G97" s="329">
        <f>Data!KZ20</f>
        <v>0</v>
      </c>
      <c r="H97" s="137">
        <f t="shared" si="2"/>
        <v>3390.5981055228958</v>
      </c>
    </row>
    <row r="98" spans="2:8">
      <c r="B98" s="128" t="str">
        <f>$B$39</f>
        <v>Law</v>
      </c>
      <c r="C98" s="329">
        <f>Data!HY20</f>
        <v>0</v>
      </c>
      <c r="D98" s="329">
        <f>Data!IS20</f>
        <v>0</v>
      </c>
      <c r="E98" s="329">
        <f>Data!JM20</f>
        <v>0</v>
      </c>
      <c r="F98" s="329">
        <f>Data!KG20</f>
        <v>0</v>
      </c>
      <c r="G98" s="329">
        <f>Data!LA20</f>
        <v>0</v>
      </c>
      <c r="H98" s="137">
        <f t="shared" si="2"/>
        <v>0</v>
      </c>
    </row>
    <row r="99" spans="2:8">
      <c r="B99" s="128" t="str">
        <f>$B$40</f>
        <v>Social Service</v>
      </c>
      <c r="C99" s="329">
        <f>Data!HZ20</f>
        <v>4457.7170452444079</v>
      </c>
      <c r="D99" s="329">
        <f>Data!IT20</f>
        <v>24267.002912379201</v>
      </c>
      <c r="E99" s="329">
        <f>Data!JN20</f>
        <v>22943.940853886641</v>
      </c>
      <c r="F99" s="329">
        <f>Data!KH20</f>
        <v>0</v>
      </c>
      <c r="G99" s="329">
        <f>Data!LB20</f>
        <v>0</v>
      </c>
      <c r="H99" s="137">
        <f t="shared" si="2"/>
        <v>51668.66081151025</v>
      </c>
    </row>
    <row r="100" spans="2:8">
      <c r="B100" s="128" t="str">
        <f>$B$41</f>
        <v>Library Science</v>
      </c>
      <c r="C100" s="329">
        <f>Data!IA20</f>
        <v>0</v>
      </c>
      <c r="D100" s="329">
        <f>Data!IU20</f>
        <v>0</v>
      </c>
      <c r="E100" s="329">
        <f>Data!JO20</f>
        <v>6840.5408907380115</v>
      </c>
      <c r="F100" s="329">
        <f>Data!KI20</f>
        <v>0</v>
      </c>
      <c r="G100" s="329">
        <f>Data!LC20</f>
        <v>0</v>
      </c>
      <c r="H100" s="137">
        <f t="shared" si="2"/>
        <v>6840.5408907380115</v>
      </c>
    </row>
    <row r="101" spans="2:8">
      <c r="B101" s="128" t="str">
        <f>$B$42</f>
        <v>Veterinary Science</v>
      </c>
      <c r="C101" s="329">
        <f>Data!IB20</f>
        <v>0</v>
      </c>
      <c r="D101" s="329">
        <f>Data!IV20</f>
        <v>0</v>
      </c>
      <c r="E101" s="329">
        <f>Data!JP20</f>
        <v>0</v>
      </c>
      <c r="F101" s="329">
        <f>Data!KJ20</f>
        <v>0</v>
      </c>
      <c r="G101" s="329">
        <f>Data!LD20</f>
        <v>0</v>
      </c>
      <c r="H101" s="137">
        <f t="shared" si="2"/>
        <v>0</v>
      </c>
    </row>
    <row r="102" spans="2:8">
      <c r="B102" s="128" t="str">
        <f>$B$43</f>
        <v>Vocational Training</v>
      </c>
      <c r="C102" s="329">
        <f>Data!IC20</f>
        <v>3725.8896359657319</v>
      </c>
      <c r="D102" s="329">
        <f>Data!IW20</f>
        <v>1980.0885590182315</v>
      </c>
      <c r="E102" s="329">
        <f>Data!JQ20</f>
        <v>0</v>
      </c>
      <c r="F102" s="329">
        <f>Data!KK20</f>
        <v>0</v>
      </c>
      <c r="G102" s="329">
        <f>Data!LE20</f>
        <v>0</v>
      </c>
      <c r="H102" s="137">
        <f t="shared" si="2"/>
        <v>5705.9781949839635</v>
      </c>
    </row>
    <row r="103" spans="2:8">
      <c r="B103" s="128" t="str">
        <f>$B$44</f>
        <v>Physical Training</v>
      </c>
      <c r="C103" s="329">
        <f>Data!ID20</f>
        <v>0</v>
      </c>
      <c r="D103" s="329">
        <f>Data!IX20</f>
        <v>0</v>
      </c>
      <c r="E103" s="329">
        <f>Data!JR20</f>
        <v>0</v>
      </c>
      <c r="F103" s="329">
        <f>Data!KL20</f>
        <v>0</v>
      </c>
      <c r="G103" s="329">
        <f>Data!LF20</f>
        <v>0</v>
      </c>
      <c r="H103" s="137">
        <f t="shared" si="2"/>
        <v>0</v>
      </c>
    </row>
    <row r="104" spans="2:8">
      <c r="B104" s="128" t="str">
        <f>$B$45</f>
        <v>Health Services</v>
      </c>
      <c r="C104" s="329">
        <f>Data!IE20</f>
        <v>19800.51888482488</v>
      </c>
      <c r="D104" s="329">
        <f>Data!IY20</f>
        <v>26515.970060929681</v>
      </c>
      <c r="E104" s="329">
        <f>Data!JS20</f>
        <v>11622.555512004732</v>
      </c>
      <c r="F104" s="329">
        <f>Data!KM20</f>
        <v>15.522498907644099</v>
      </c>
      <c r="G104" s="329">
        <f>Data!LG20</f>
        <v>0</v>
      </c>
      <c r="H104" s="137">
        <f t="shared" si="2"/>
        <v>57954.566956666946</v>
      </c>
    </row>
    <row r="105" spans="2:8">
      <c r="B105" s="128" t="str">
        <f>$B$46</f>
        <v>Pharmacy</v>
      </c>
      <c r="C105" s="329">
        <f>Data!IF20</f>
        <v>0</v>
      </c>
      <c r="D105" s="329">
        <f>Data!IZ20</f>
        <v>0</v>
      </c>
      <c r="E105" s="329">
        <f>Data!JT20</f>
        <v>0</v>
      </c>
      <c r="F105" s="329">
        <f>Data!KN20</f>
        <v>0</v>
      </c>
      <c r="G105" s="329">
        <f>Data!LH20</f>
        <v>0</v>
      </c>
      <c r="H105" s="137">
        <f t="shared" si="2"/>
        <v>0</v>
      </c>
    </row>
    <row r="106" spans="2:8">
      <c r="B106" s="128" t="str">
        <f>$B$47</f>
        <v>Business Administration</v>
      </c>
      <c r="C106" s="329">
        <f>Data!IG20</f>
        <v>24115.399759991757</v>
      </c>
      <c r="D106" s="329">
        <f>Data!JA20</f>
        <v>144575.21075502236</v>
      </c>
      <c r="E106" s="329">
        <f>Data!JU20</f>
        <v>154722.38640269739</v>
      </c>
      <c r="F106" s="329">
        <f>Data!KO20</f>
        <v>0</v>
      </c>
      <c r="G106" s="329">
        <f>Data!LI20</f>
        <v>0</v>
      </c>
      <c r="H106" s="137">
        <f t="shared" si="2"/>
        <v>323412.99691771151</v>
      </c>
    </row>
    <row r="107" spans="2:8">
      <c r="B107" s="128" t="str">
        <f>$B$48</f>
        <v>Optometry</v>
      </c>
      <c r="C107" s="329">
        <f>Data!IH20</f>
        <v>0</v>
      </c>
      <c r="D107" s="329">
        <f>Data!JB20</f>
        <v>0</v>
      </c>
      <c r="E107" s="329">
        <f>Data!JV20</f>
        <v>0</v>
      </c>
      <c r="F107" s="329">
        <f>Data!KP20</f>
        <v>0</v>
      </c>
      <c r="G107" s="329">
        <f>Data!LJ20</f>
        <v>0</v>
      </c>
      <c r="H107" s="137">
        <f t="shared" si="2"/>
        <v>0</v>
      </c>
    </row>
    <row r="108" spans="2:8">
      <c r="B108" s="128" t="str">
        <f>$B$49</f>
        <v>Teacher Ed-Practice Teaching</v>
      </c>
      <c r="C108" s="329">
        <f>Data!II20</f>
        <v>0</v>
      </c>
      <c r="D108" s="329">
        <f>Data!JC20</f>
        <v>0</v>
      </c>
      <c r="E108" s="329">
        <f>Data!JW20</f>
        <v>0</v>
      </c>
      <c r="F108" s="329">
        <f>Data!KQ20</f>
        <v>0</v>
      </c>
      <c r="G108" s="329">
        <f>Data!LK20</f>
        <v>0</v>
      </c>
      <c r="H108" s="137">
        <f t="shared" si="2"/>
        <v>0</v>
      </c>
    </row>
    <row r="109" spans="2:8">
      <c r="B109" s="128" t="str">
        <f>$B$50</f>
        <v>Technology</v>
      </c>
      <c r="C109" s="329">
        <f>Data!IJ20</f>
        <v>9182.4140008797385</v>
      </c>
      <c r="D109" s="329">
        <f>Data!JD20</f>
        <v>19305.80099296572</v>
      </c>
      <c r="E109" s="329">
        <f>Data!JX20</f>
        <v>11888.414702647233</v>
      </c>
      <c r="F109" s="329">
        <f>Data!KR20</f>
        <v>0</v>
      </c>
      <c r="G109" s="329">
        <f>Data!LL20</f>
        <v>0</v>
      </c>
      <c r="H109" s="137">
        <f t="shared" si="2"/>
        <v>40376.629696492695</v>
      </c>
    </row>
    <row r="110" spans="2:8">
      <c r="B110" s="128" t="str">
        <f>$B$51</f>
        <v>Nursing</v>
      </c>
      <c r="C110" s="329">
        <f>Data!IK20</f>
        <v>464.84182795217174</v>
      </c>
      <c r="D110" s="329">
        <f>Data!JE20</f>
        <v>35169.046682240696</v>
      </c>
      <c r="E110" s="329">
        <f>Data!JY20</f>
        <v>8048.669333494172</v>
      </c>
      <c r="F110" s="329">
        <f>Data!KS20</f>
        <v>0</v>
      </c>
      <c r="G110" s="329">
        <f>Data!HPM20</f>
        <v>0</v>
      </c>
      <c r="H110" s="137">
        <f t="shared" si="2"/>
        <v>43682.557843687042</v>
      </c>
    </row>
    <row r="111" spans="2:8">
      <c r="B111" s="131" t="str">
        <f>$B$52</f>
        <v>Totals</v>
      </c>
      <c r="C111" s="134">
        <f>SUM(C91:C110)</f>
        <v>558105.69578336913</v>
      </c>
      <c r="D111" s="134">
        <f>SUM(D91:D110)</f>
        <v>801413.71098042454</v>
      </c>
      <c r="E111" s="134">
        <f>SUM(E91:E110)</f>
        <v>619704.05016338453</v>
      </c>
      <c r="F111" s="134">
        <f>SUM(F91:F110)</f>
        <v>65577.37307282204</v>
      </c>
      <c r="G111" s="134">
        <f>SUM(G91:G110)</f>
        <v>0</v>
      </c>
      <c r="H111" s="134">
        <f t="shared" si="2"/>
        <v>2044800.8300000003</v>
      </c>
    </row>
    <row r="112" spans="2:8">
      <c r="B112" s="330"/>
      <c r="C112" s="331"/>
      <c r="D112" s="331"/>
      <c r="E112" s="331"/>
      <c r="F112" s="331"/>
      <c r="G112" s="331"/>
      <c r="H112" s="332"/>
    </row>
    <row r="113" spans="2:8">
      <c r="B113" s="395" t="s">
        <v>62</v>
      </c>
      <c r="C113" s="395"/>
      <c r="D113" s="395"/>
      <c r="E113" s="395"/>
      <c r="F113" s="395"/>
      <c r="G113" s="395"/>
      <c r="H113" s="395"/>
    </row>
    <row r="114" spans="2:8" ht="36.75" customHeight="1" thickBot="1">
      <c r="B114" s="394" t="s">
        <v>36</v>
      </c>
      <c r="C114" s="394"/>
      <c r="D114" s="394"/>
      <c r="E114" s="394"/>
      <c r="F114" s="394"/>
      <c r="G114" s="394"/>
      <c r="H114" s="328"/>
    </row>
    <row r="115" spans="2:8" ht="14.4" thickBot="1">
      <c r="B115" s="124" t="s">
        <v>31</v>
      </c>
      <c r="C115" s="125" t="s">
        <v>25</v>
      </c>
      <c r="D115" s="125" t="s">
        <v>26</v>
      </c>
      <c r="E115" s="125" t="s">
        <v>27</v>
      </c>
      <c r="F115" s="125" t="s">
        <v>28</v>
      </c>
      <c r="G115" s="125" t="s">
        <v>29</v>
      </c>
      <c r="H115" s="126" t="s">
        <v>30</v>
      </c>
    </row>
    <row r="116" spans="2:8">
      <c r="B116" s="128" t="str">
        <f>$B$32</f>
        <v>Liberal Arts</v>
      </c>
      <c r="C116" s="323">
        <f t="shared" ref="C116:G131" si="3">C91+C61</f>
        <v>3436413.4910503202</v>
      </c>
      <c r="D116" s="323">
        <f t="shared" si="3"/>
        <v>2283825.1495168968</v>
      </c>
      <c r="E116" s="323">
        <f t="shared" si="3"/>
        <v>1341448.9182720436</v>
      </c>
      <c r="F116" s="323">
        <f t="shared" si="3"/>
        <v>197684.03767979727</v>
      </c>
      <c r="G116" s="323">
        <f t="shared" si="3"/>
        <v>0</v>
      </c>
      <c r="H116" s="134">
        <f t="shared" ref="H116:H136" si="4">SUM(C116:G116)</f>
        <v>7259371.5965190576</v>
      </c>
    </row>
    <row r="117" spans="2:8">
      <c r="B117" s="128" t="str">
        <f>$B$33</f>
        <v>Science</v>
      </c>
      <c r="C117" s="142">
        <f t="shared" si="3"/>
        <v>1643732.4053387716</v>
      </c>
      <c r="D117" s="142">
        <f t="shared" si="3"/>
        <v>1151719.8565187047</v>
      </c>
      <c r="E117" s="142">
        <f t="shared" si="3"/>
        <v>931593.59510876704</v>
      </c>
      <c r="F117" s="142">
        <f t="shared" si="3"/>
        <v>0</v>
      </c>
      <c r="G117" s="142">
        <f t="shared" si="3"/>
        <v>0</v>
      </c>
      <c r="H117" s="137">
        <f t="shared" si="4"/>
        <v>3727045.8569662431</v>
      </c>
    </row>
    <row r="118" spans="2:8">
      <c r="B118" s="128" t="str">
        <f>$B$34</f>
        <v>Fine Arts</v>
      </c>
      <c r="C118" s="142">
        <f t="shared" si="3"/>
        <v>870580.17361353152</v>
      </c>
      <c r="D118" s="142">
        <f t="shared" si="3"/>
        <v>992798.54885845957</v>
      </c>
      <c r="E118" s="142">
        <f t="shared" si="3"/>
        <v>376956.37214447261</v>
      </c>
      <c r="F118" s="142">
        <f t="shared" si="3"/>
        <v>0</v>
      </c>
      <c r="G118" s="142">
        <f t="shared" si="3"/>
        <v>0</v>
      </c>
      <c r="H118" s="137">
        <f t="shared" si="4"/>
        <v>2240335.0946164639</v>
      </c>
    </row>
    <row r="119" spans="2:8">
      <c r="B119" s="128" t="str">
        <f>$B$35</f>
        <v>Teacher Education</v>
      </c>
      <c r="C119" s="142">
        <f t="shared" si="3"/>
        <v>179086.8373645492</v>
      </c>
      <c r="D119" s="142">
        <f t="shared" si="3"/>
        <v>1546949.6535176905</v>
      </c>
      <c r="E119" s="142">
        <f t="shared" si="3"/>
        <v>2218344.8268159609</v>
      </c>
      <c r="F119" s="142">
        <f t="shared" si="3"/>
        <v>743624.78497953224</v>
      </c>
      <c r="G119" s="142">
        <f t="shared" si="3"/>
        <v>0</v>
      </c>
      <c r="H119" s="137">
        <f t="shared" si="4"/>
        <v>4688006.1026777327</v>
      </c>
    </row>
    <row r="120" spans="2:8">
      <c r="B120" s="128" t="str">
        <f>$B$36</f>
        <v>Agriculture</v>
      </c>
      <c r="C120" s="142">
        <f t="shared" si="3"/>
        <v>452107.67675621033</v>
      </c>
      <c r="D120" s="142">
        <f t="shared" si="3"/>
        <v>753130.71557342773</v>
      </c>
      <c r="E120" s="142">
        <f t="shared" si="3"/>
        <v>206867.81448221917</v>
      </c>
      <c r="F120" s="142">
        <f t="shared" si="3"/>
        <v>0</v>
      </c>
      <c r="G120" s="142">
        <f t="shared" si="3"/>
        <v>0</v>
      </c>
      <c r="H120" s="137">
        <f t="shared" si="4"/>
        <v>1412106.2068118574</v>
      </c>
    </row>
    <row r="121" spans="2:8">
      <c r="B121" s="128" t="str">
        <f>$B$37</f>
        <v>Engineering</v>
      </c>
      <c r="C121" s="142">
        <f t="shared" si="3"/>
        <v>532960.04382494965</v>
      </c>
      <c r="D121" s="142">
        <f t="shared" si="3"/>
        <v>1125450.9408984056</v>
      </c>
      <c r="E121" s="142">
        <f t="shared" si="3"/>
        <v>720042.52039453888</v>
      </c>
      <c r="F121" s="142">
        <f t="shared" si="3"/>
        <v>0</v>
      </c>
      <c r="G121" s="142">
        <f t="shared" si="3"/>
        <v>0</v>
      </c>
      <c r="H121" s="137">
        <f t="shared" si="4"/>
        <v>2378453.5051178942</v>
      </c>
    </row>
    <row r="122" spans="2:8">
      <c r="B122" s="128" t="str">
        <f>$B$38</f>
        <v>Home Economics</v>
      </c>
      <c r="C122" s="142">
        <f t="shared" si="3"/>
        <v>11626.959244835411</v>
      </c>
      <c r="D122" s="142">
        <f t="shared" si="3"/>
        <v>37053.788520551432</v>
      </c>
      <c r="E122" s="142">
        <f t="shared" si="3"/>
        <v>0</v>
      </c>
      <c r="F122" s="142">
        <f t="shared" si="3"/>
        <v>0</v>
      </c>
      <c r="G122" s="142">
        <f t="shared" si="3"/>
        <v>0</v>
      </c>
      <c r="H122" s="137">
        <f t="shared" si="4"/>
        <v>48680.747765386841</v>
      </c>
    </row>
    <row r="123" spans="2:8">
      <c r="B123" s="128" t="str">
        <f>$B$39</f>
        <v>Law</v>
      </c>
      <c r="C123" s="142">
        <f t="shared" si="3"/>
        <v>0</v>
      </c>
      <c r="D123" s="142">
        <f t="shared" si="3"/>
        <v>0</v>
      </c>
      <c r="E123" s="142">
        <f t="shared" si="3"/>
        <v>0</v>
      </c>
      <c r="F123" s="142">
        <f t="shared" si="3"/>
        <v>0</v>
      </c>
      <c r="G123" s="142">
        <f t="shared" si="3"/>
        <v>0</v>
      </c>
      <c r="H123" s="137">
        <f t="shared" si="4"/>
        <v>0</v>
      </c>
    </row>
    <row r="124" spans="2:8">
      <c r="B124" s="128" t="str">
        <f>$B$40</f>
        <v>Social Service</v>
      </c>
      <c r="C124" s="142">
        <f t="shared" si="3"/>
        <v>64001.982050167586</v>
      </c>
      <c r="D124" s="142">
        <f t="shared" si="3"/>
        <v>348415.17957412271</v>
      </c>
      <c r="E124" s="142">
        <f t="shared" si="3"/>
        <v>329419.22418721992</v>
      </c>
      <c r="F124" s="142">
        <f t="shared" si="3"/>
        <v>0</v>
      </c>
      <c r="G124" s="142">
        <f t="shared" si="3"/>
        <v>0</v>
      </c>
      <c r="H124" s="137">
        <f t="shared" si="4"/>
        <v>741836.38581151026</v>
      </c>
    </row>
    <row r="125" spans="2:8">
      <c r="B125" s="128" t="str">
        <f>$B$41</f>
        <v>Library Science</v>
      </c>
      <c r="C125" s="142">
        <f t="shared" si="3"/>
        <v>0</v>
      </c>
      <c r="D125" s="142">
        <f t="shared" si="3"/>
        <v>0</v>
      </c>
      <c r="E125" s="142">
        <f t="shared" si="3"/>
        <v>98213.540890738019</v>
      </c>
      <c r="F125" s="142">
        <f t="shared" si="3"/>
        <v>0</v>
      </c>
      <c r="G125" s="142">
        <f t="shared" si="3"/>
        <v>0</v>
      </c>
      <c r="H125" s="137">
        <f t="shared" si="4"/>
        <v>98213.540890738019</v>
      </c>
    </row>
    <row r="126" spans="2:8">
      <c r="B126" s="128" t="str">
        <f>$B$42</f>
        <v>Veterinary Science</v>
      </c>
      <c r="C126" s="142">
        <f t="shared" si="3"/>
        <v>0</v>
      </c>
      <c r="D126" s="142">
        <f t="shared" si="3"/>
        <v>0</v>
      </c>
      <c r="E126" s="142">
        <f t="shared" si="3"/>
        <v>0</v>
      </c>
      <c r="F126" s="142">
        <f t="shared" si="3"/>
        <v>0</v>
      </c>
      <c r="G126" s="142">
        <f t="shared" si="3"/>
        <v>0</v>
      </c>
      <c r="H126" s="137">
        <f t="shared" si="4"/>
        <v>0</v>
      </c>
    </row>
    <row r="127" spans="2:8">
      <c r="B127" s="128" t="str">
        <f>$B$43</f>
        <v>Vocational Training</v>
      </c>
      <c r="C127" s="142">
        <f t="shared" si="3"/>
        <v>53494.719198559993</v>
      </c>
      <c r="D127" s="142">
        <f t="shared" si="3"/>
        <v>28429.25899642396</v>
      </c>
      <c r="E127" s="142">
        <f t="shared" si="3"/>
        <v>0</v>
      </c>
      <c r="F127" s="142">
        <f t="shared" si="3"/>
        <v>0</v>
      </c>
      <c r="G127" s="142">
        <f t="shared" si="3"/>
        <v>0</v>
      </c>
      <c r="H127" s="137">
        <f t="shared" si="4"/>
        <v>81923.978194983953</v>
      </c>
    </row>
    <row r="128" spans="2:8">
      <c r="B128" s="128" t="str">
        <f>$B$44</f>
        <v>Physical Training</v>
      </c>
      <c r="C128" s="142">
        <f t="shared" si="3"/>
        <v>0</v>
      </c>
      <c r="D128" s="142">
        <f t="shared" si="3"/>
        <v>0</v>
      </c>
      <c r="E128" s="142">
        <f t="shared" si="3"/>
        <v>0</v>
      </c>
      <c r="F128" s="142">
        <f t="shared" si="3"/>
        <v>0</v>
      </c>
      <c r="G128" s="142">
        <f t="shared" si="3"/>
        <v>0</v>
      </c>
      <c r="H128" s="137">
        <f t="shared" si="4"/>
        <v>0</v>
      </c>
    </row>
    <row r="129" spans="2:12">
      <c r="B129" s="128" t="str">
        <f>$B$45</f>
        <v>Health Services</v>
      </c>
      <c r="C129" s="142">
        <f t="shared" si="3"/>
        <v>284287.32496660383</v>
      </c>
      <c r="D129" s="142">
        <f t="shared" si="3"/>
        <v>380704.88159244636</v>
      </c>
      <c r="E129" s="142">
        <f t="shared" si="3"/>
        <v>166871.64790999386</v>
      </c>
      <c r="F129" s="142">
        <f t="shared" si="3"/>
        <v>222.86535605050125</v>
      </c>
      <c r="G129" s="142">
        <f t="shared" si="3"/>
        <v>0</v>
      </c>
      <c r="H129" s="137">
        <f t="shared" si="4"/>
        <v>832086.71982509457</v>
      </c>
    </row>
    <row r="130" spans="2:12">
      <c r="B130" s="128" t="str">
        <f>$B$46</f>
        <v>Pharmacy</v>
      </c>
      <c r="C130" s="142">
        <f t="shared" si="3"/>
        <v>0</v>
      </c>
      <c r="D130" s="142">
        <f t="shared" si="3"/>
        <v>0</v>
      </c>
      <c r="E130" s="142">
        <f t="shared" si="3"/>
        <v>0</v>
      </c>
      <c r="F130" s="142">
        <f t="shared" si="3"/>
        <v>0</v>
      </c>
      <c r="G130" s="142">
        <f t="shared" si="3"/>
        <v>0</v>
      </c>
      <c r="H130" s="137">
        <f t="shared" si="4"/>
        <v>0</v>
      </c>
    </row>
    <row r="131" spans="2:12">
      <c r="B131" s="128" t="str">
        <f>$B$47</f>
        <v>Business Administration</v>
      </c>
      <c r="C131" s="142">
        <f t="shared" si="3"/>
        <v>346238.52678540396</v>
      </c>
      <c r="D131" s="142">
        <f t="shared" si="3"/>
        <v>2075748.6286648787</v>
      </c>
      <c r="E131" s="142">
        <f t="shared" si="3"/>
        <v>2221437.4077127171</v>
      </c>
      <c r="F131" s="142">
        <f t="shared" si="3"/>
        <v>0</v>
      </c>
      <c r="G131" s="142">
        <f t="shared" si="3"/>
        <v>0</v>
      </c>
      <c r="H131" s="137">
        <f t="shared" si="4"/>
        <v>4643424.5631629992</v>
      </c>
    </row>
    <row r="132" spans="2:12">
      <c r="B132" s="128" t="str">
        <f>$B$48</f>
        <v>Optometry</v>
      </c>
      <c r="C132" s="142">
        <f t="shared" ref="C132:G135" si="5">C107+C77</f>
        <v>0</v>
      </c>
      <c r="D132" s="142">
        <f t="shared" si="5"/>
        <v>0</v>
      </c>
      <c r="E132" s="142">
        <f t="shared" si="5"/>
        <v>0</v>
      </c>
      <c r="F132" s="142">
        <f t="shared" si="5"/>
        <v>0</v>
      </c>
      <c r="G132" s="142">
        <f t="shared" si="5"/>
        <v>0</v>
      </c>
      <c r="H132" s="137">
        <f t="shared" si="4"/>
        <v>0</v>
      </c>
    </row>
    <row r="133" spans="2:12">
      <c r="B133" s="128" t="str">
        <f>$B$49</f>
        <v>Teacher Ed-Practice Teaching</v>
      </c>
      <c r="C133" s="142">
        <f t="shared" si="5"/>
        <v>0</v>
      </c>
      <c r="D133" s="142">
        <f t="shared" si="5"/>
        <v>0</v>
      </c>
      <c r="E133" s="142">
        <f t="shared" si="5"/>
        <v>0</v>
      </c>
      <c r="F133" s="142">
        <f t="shared" si="5"/>
        <v>0</v>
      </c>
      <c r="G133" s="142">
        <f t="shared" si="5"/>
        <v>0</v>
      </c>
      <c r="H133" s="137">
        <f t="shared" si="4"/>
        <v>0</v>
      </c>
    </row>
    <row r="134" spans="2:12">
      <c r="B134" s="128" t="str">
        <f>$B$50</f>
        <v>Technology</v>
      </c>
      <c r="C134" s="142">
        <f t="shared" si="5"/>
        <v>131837.1467046066</v>
      </c>
      <c r="D134" s="142">
        <f t="shared" si="5"/>
        <v>277184.37847778498</v>
      </c>
      <c r="E134" s="142">
        <f t="shared" si="5"/>
        <v>170688.73970264723</v>
      </c>
      <c r="F134" s="142">
        <f t="shared" si="5"/>
        <v>0</v>
      </c>
      <c r="G134" s="142">
        <f t="shared" si="5"/>
        <v>0</v>
      </c>
      <c r="H134" s="137">
        <f t="shared" si="4"/>
        <v>579710.26488503884</v>
      </c>
    </row>
    <row r="135" spans="2:12">
      <c r="B135" s="128" t="str">
        <f>$B$51</f>
        <v>Nursing</v>
      </c>
      <c r="C135" s="142">
        <f t="shared" si="5"/>
        <v>6673.9988264846907</v>
      </c>
      <c r="D135" s="142">
        <f t="shared" si="5"/>
        <v>504942.03010924003</v>
      </c>
      <c r="E135" s="142">
        <f t="shared" si="5"/>
        <v>115559.32890796225</v>
      </c>
      <c r="F135" s="142">
        <f t="shared" si="5"/>
        <v>0</v>
      </c>
      <c r="G135" s="142">
        <f t="shared" si="5"/>
        <v>0</v>
      </c>
      <c r="H135" s="137">
        <f t="shared" si="4"/>
        <v>627175.35784368706</v>
      </c>
    </row>
    <row r="136" spans="2:12">
      <c r="B136" s="131" t="str">
        <f>$B$52</f>
        <v>Totals</v>
      </c>
      <c r="C136" s="134">
        <f>SUM(C116:C135)</f>
        <v>8013041.2857249938</v>
      </c>
      <c r="D136" s="134">
        <f>SUM(D116:D135)</f>
        <v>11506353.010819035</v>
      </c>
      <c r="E136" s="134">
        <f>SUM(E116:E135)</f>
        <v>8897443.9365292825</v>
      </c>
      <c r="F136" s="134">
        <f>SUM(F116:F135)</f>
        <v>941531.68801538006</v>
      </c>
      <c r="G136" s="134">
        <f>SUM(G116:G135)</f>
        <v>0</v>
      </c>
      <c r="H136" s="134">
        <f t="shared" si="4"/>
        <v>29358369.921088692</v>
      </c>
    </row>
    <row r="137" spans="2:12">
      <c r="B137" s="330"/>
      <c r="C137" s="333"/>
      <c r="D137" s="333"/>
      <c r="E137" s="333"/>
      <c r="F137" s="333"/>
      <c r="G137" s="333"/>
      <c r="H137" s="334"/>
    </row>
    <row r="138" spans="2:12">
      <c r="B138" s="120" t="s">
        <v>4</v>
      </c>
      <c r="C138" s="327"/>
      <c r="D138" s="327"/>
      <c r="E138" s="327"/>
      <c r="F138" s="327"/>
      <c r="G138" s="327"/>
      <c r="H138" s="122">
        <f>H86-H81-H111</f>
        <v>34569763.078911319</v>
      </c>
    </row>
    <row r="139" spans="2:12" ht="152.25" customHeight="1" thickBot="1">
      <c r="B139" s="382" t="s">
        <v>887</v>
      </c>
      <c r="C139" s="382"/>
      <c r="D139" s="382"/>
      <c r="E139" s="382"/>
      <c r="F139" s="382"/>
      <c r="G139" s="382"/>
      <c r="H139" s="321"/>
    </row>
    <row r="140" spans="2:12" ht="36.75" customHeight="1" thickTop="1">
      <c r="B140" s="429" t="s">
        <v>889</v>
      </c>
      <c r="C140" s="404"/>
      <c r="D140" s="404"/>
      <c r="E140" s="404"/>
      <c r="F140" s="405"/>
      <c r="G140" s="335" t="s">
        <v>2</v>
      </c>
      <c r="H140" s="336">
        <v>1</v>
      </c>
      <c r="I140" s="396" t="str">
        <f>IF(H140+H141=1,"","Error, the two cells on the left must equal 100%")</f>
        <v/>
      </c>
      <c r="L140" s="290"/>
    </row>
    <row r="141" spans="2:12" ht="37.5" customHeight="1" thickBot="1">
      <c r="B141" s="406"/>
      <c r="C141" s="407"/>
      <c r="D141" s="407"/>
      <c r="E141" s="407"/>
      <c r="F141" s="408"/>
      <c r="G141" s="335" t="s">
        <v>3</v>
      </c>
      <c r="H141" s="337">
        <f>1-H140</f>
        <v>0</v>
      </c>
      <c r="I141" s="396"/>
    </row>
    <row r="142" spans="2:12" ht="42" thickBot="1">
      <c r="B142" s="338" t="s">
        <v>31</v>
      </c>
      <c r="C142" s="339" t="s">
        <v>25</v>
      </c>
      <c r="D142" s="339" t="s">
        <v>26</v>
      </c>
      <c r="E142" s="339" t="s">
        <v>27</v>
      </c>
      <c r="F142" s="339" t="s">
        <v>28</v>
      </c>
      <c r="G142" s="340" t="s">
        <v>29</v>
      </c>
      <c r="H142" s="341" t="s">
        <v>6</v>
      </c>
      <c r="I142" s="342" t="s">
        <v>7</v>
      </c>
    </row>
    <row r="143" spans="2:12">
      <c r="B143" s="128" t="str">
        <f>$B$32</f>
        <v>Liberal Arts</v>
      </c>
      <c r="C143" s="329">
        <f>Data!LN20</f>
        <v>0</v>
      </c>
      <c r="D143" s="329">
        <f>Data!MH20</f>
        <v>0</v>
      </c>
      <c r="E143" s="329">
        <f>Data!NB20</f>
        <v>0</v>
      </c>
      <c r="F143" s="329">
        <f>Data!NV20</f>
        <v>0</v>
      </c>
      <c r="G143" s="329">
        <f>Data!OP20</f>
        <v>0</v>
      </c>
      <c r="H143" s="343">
        <f>Data!PJ20</f>
        <v>8547979.9074634425</v>
      </c>
      <c r="I143" s="344">
        <f t="shared" ref="I143:I162" si="6">SUM(C143:H143)</f>
        <v>8547979.9074634425</v>
      </c>
    </row>
    <row r="144" spans="2:12">
      <c r="B144" s="128" t="str">
        <f>$B$33</f>
        <v>Science</v>
      </c>
      <c r="C144" s="329">
        <f>Data!LO20</f>
        <v>0</v>
      </c>
      <c r="D144" s="329">
        <f>Data!MI20</f>
        <v>522717.8</v>
      </c>
      <c r="E144" s="329">
        <f>Data!NC20</f>
        <v>36140.630000000005</v>
      </c>
      <c r="F144" s="329">
        <f>Data!NW20</f>
        <v>0</v>
      </c>
      <c r="G144" s="329">
        <f>Data!OQ20</f>
        <v>0</v>
      </c>
      <c r="H144" s="343">
        <f>Data!PK20</f>
        <v>3829773.9296961054</v>
      </c>
      <c r="I144" s="344">
        <f t="shared" si="6"/>
        <v>4388632.3596961051</v>
      </c>
    </row>
    <row r="145" spans="2:9">
      <c r="B145" s="128" t="str">
        <f>$B$34</f>
        <v>Fine Arts</v>
      </c>
      <c r="C145" s="329">
        <f>Data!LP20</f>
        <v>0</v>
      </c>
      <c r="D145" s="329">
        <f>Data!MJ20</f>
        <v>4798.5200000000004</v>
      </c>
      <c r="E145" s="329">
        <f>Data!ND20</f>
        <v>0</v>
      </c>
      <c r="F145" s="329">
        <f>Data!NX20</f>
        <v>0</v>
      </c>
      <c r="G145" s="329">
        <f>Data!OR20</f>
        <v>0</v>
      </c>
      <c r="H145" s="343">
        <f>Data!PL20</f>
        <v>2633217.611306672</v>
      </c>
      <c r="I145" s="344">
        <f t="shared" si="6"/>
        <v>2638016.131306672</v>
      </c>
    </row>
    <row r="146" spans="2:9">
      <c r="B146" s="128" t="str">
        <f>$B$35</f>
        <v>Teacher Education</v>
      </c>
      <c r="C146" s="329">
        <f>Data!LQ20</f>
        <v>0</v>
      </c>
      <c r="D146" s="329">
        <f>Data!MK20</f>
        <v>40995.96</v>
      </c>
      <c r="E146" s="329">
        <f>Data!NE20</f>
        <v>0</v>
      </c>
      <c r="F146" s="329">
        <f>Data!NY20</f>
        <v>0</v>
      </c>
      <c r="G146" s="329">
        <f>Data!OS20</f>
        <v>0</v>
      </c>
      <c r="H146" s="343">
        <f>Data!PN20</f>
        <v>5479176.3357632663</v>
      </c>
      <c r="I146" s="344">
        <f t="shared" si="6"/>
        <v>5520172.2957632663</v>
      </c>
    </row>
    <row r="147" spans="2:9">
      <c r="B147" s="128" t="str">
        <f>$B$36</f>
        <v>Agriculture</v>
      </c>
      <c r="C147" s="329">
        <f>Data!LR20</f>
        <v>0</v>
      </c>
      <c r="D147" s="329">
        <f>Data!ML20</f>
        <v>244311.98</v>
      </c>
      <c r="E147" s="329">
        <f>Data!NF20</f>
        <v>42443.4</v>
      </c>
      <c r="F147" s="329">
        <f>Data!NZ20</f>
        <v>0</v>
      </c>
      <c r="G147" s="329">
        <f>Data!OT20</f>
        <v>0</v>
      </c>
      <c r="H147" s="343">
        <f>Data!PM20</f>
        <v>1376013.2663688092</v>
      </c>
      <c r="I147" s="344">
        <f t="shared" si="6"/>
        <v>1662768.646368809</v>
      </c>
    </row>
    <row r="148" spans="2:9">
      <c r="B148" s="128" t="str">
        <f>$B$37</f>
        <v>Engineering</v>
      </c>
      <c r="C148" s="329">
        <f>Data!LS20</f>
        <v>0</v>
      </c>
      <c r="D148" s="329">
        <f>Data!MM20</f>
        <v>14866.81</v>
      </c>
      <c r="E148" s="329">
        <f>Data!NG20</f>
        <v>0</v>
      </c>
      <c r="F148" s="329">
        <f>Data!OA20</f>
        <v>0</v>
      </c>
      <c r="G148" s="329">
        <f>Data!OU20</f>
        <v>0</v>
      </c>
      <c r="H148" s="343">
        <f>Data!PO20</f>
        <v>2785785.0787024139</v>
      </c>
      <c r="I148" s="344">
        <f t="shared" si="6"/>
        <v>2800651.888702414</v>
      </c>
    </row>
    <row r="149" spans="2:9">
      <c r="B149" s="128" t="str">
        <f>$B$38</f>
        <v>Home Economics</v>
      </c>
      <c r="C149" s="329">
        <f>Data!LT20</f>
        <v>0</v>
      </c>
      <c r="D149" s="329">
        <f>Data!MN20</f>
        <v>0</v>
      </c>
      <c r="E149" s="329">
        <f>Data!NH20</f>
        <v>0</v>
      </c>
      <c r="F149" s="329">
        <f>Data!OB20</f>
        <v>0</v>
      </c>
      <c r="G149" s="329">
        <f>Data!OV20</f>
        <v>0</v>
      </c>
      <c r="H149" s="343">
        <f>Data!PP20</f>
        <v>57322.048919269728</v>
      </c>
      <c r="I149" s="344">
        <f t="shared" si="6"/>
        <v>57322.048919269728</v>
      </c>
    </row>
    <row r="150" spans="2:9">
      <c r="B150" s="128" t="str">
        <f>$B$39</f>
        <v>Law</v>
      </c>
      <c r="C150" s="329">
        <f>Data!LU20</f>
        <v>0</v>
      </c>
      <c r="D150" s="329">
        <f>Data!MO20</f>
        <v>0</v>
      </c>
      <c r="E150" s="329">
        <f>Data!NI20</f>
        <v>0</v>
      </c>
      <c r="F150" s="329">
        <f>Data!OC20</f>
        <v>0</v>
      </c>
      <c r="G150" s="329">
        <f>Data!OW20</f>
        <v>0</v>
      </c>
      <c r="H150" s="343">
        <f>Data!PQ20</f>
        <v>0</v>
      </c>
      <c r="I150" s="344">
        <f t="shared" si="6"/>
        <v>0</v>
      </c>
    </row>
    <row r="151" spans="2:9">
      <c r="B151" s="128" t="str">
        <f>$B$40</f>
        <v>Social Service</v>
      </c>
      <c r="C151" s="329">
        <f>Data!LV20</f>
        <v>0</v>
      </c>
      <c r="D151" s="329">
        <f>Data!MP20</f>
        <v>0</v>
      </c>
      <c r="E151" s="329">
        <f>Data!NJ20</f>
        <v>0</v>
      </c>
      <c r="F151" s="329">
        <f>Data!OD20</f>
        <v>0</v>
      </c>
      <c r="G151" s="329">
        <f>Data!OX20</f>
        <v>0</v>
      </c>
      <c r="H151" s="343">
        <f>Data!PR20</f>
        <v>873519.48253795947</v>
      </c>
      <c r="I151" s="344">
        <f t="shared" si="6"/>
        <v>873519.48253795947</v>
      </c>
    </row>
    <row r="152" spans="2:9">
      <c r="B152" s="128" t="str">
        <f>$B$41</f>
        <v>Library Science</v>
      </c>
      <c r="C152" s="329">
        <f>Data!LW20</f>
        <v>0</v>
      </c>
      <c r="D152" s="329">
        <f>Data!MQ20</f>
        <v>0</v>
      </c>
      <c r="E152" s="329">
        <f>Data!NK20</f>
        <v>0</v>
      </c>
      <c r="F152" s="329">
        <f>Data!OE20</f>
        <v>0</v>
      </c>
      <c r="G152" s="329">
        <f>Data!OY20</f>
        <v>0</v>
      </c>
      <c r="H152" s="343">
        <f>Data!PS20</f>
        <v>115647.38944861697</v>
      </c>
      <c r="I152" s="344">
        <f t="shared" si="6"/>
        <v>115647.38944861697</v>
      </c>
    </row>
    <row r="153" spans="2:9">
      <c r="B153" s="128" t="str">
        <f>$B$42</f>
        <v>Veterinary Science</v>
      </c>
      <c r="C153" s="329">
        <f>Data!LX20</f>
        <v>0</v>
      </c>
      <c r="D153" s="329">
        <f>Data!MR20</f>
        <v>0</v>
      </c>
      <c r="E153" s="329">
        <f>Data!NL20</f>
        <v>0</v>
      </c>
      <c r="F153" s="329">
        <f>Data!OF20</f>
        <v>0</v>
      </c>
      <c r="G153" s="329">
        <f>Data!OZ20</f>
        <v>0</v>
      </c>
      <c r="H153" s="343">
        <f>Data!PT20</f>
        <v>0</v>
      </c>
      <c r="I153" s="344">
        <f t="shared" si="6"/>
        <v>0</v>
      </c>
    </row>
    <row r="154" spans="2:9">
      <c r="B154" s="128" t="str">
        <f>$B$43</f>
        <v>Vocational Training</v>
      </c>
      <c r="C154" s="329">
        <f>Data!LY20</f>
        <v>0</v>
      </c>
      <c r="D154" s="329">
        <f>Data!MS20</f>
        <v>0</v>
      </c>
      <c r="E154" s="329">
        <f>Data!NM20</f>
        <v>0</v>
      </c>
      <c r="F154" s="329">
        <f>Data!OG20</f>
        <v>0</v>
      </c>
      <c r="G154" s="329">
        <f>Data!PA20</f>
        <v>0</v>
      </c>
      <c r="H154" s="343">
        <f>Data!PU20</f>
        <v>96466.272629712126</v>
      </c>
      <c r="I154" s="344">
        <f t="shared" si="6"/>
        <v>96466.272629712126</v>
      </c>
    </row>
    <row r="155" spans="2:9">
      <c r="B155" s="128" t="str">
        <f>$B$44</f>
        <v>Physical Training</v>
      </c>
      <c r="C155" s="329">
        <f>Data!LZ20</f>
        <v>0</v>
      </c>
      <c r="D155" s="329">
        <f>Data!MT20</f>
        <v>0</v>
      </c>
      <c r="E155" s="329">
        <f>Data!NN20</f>
        <v>0</v>
      </c>
      <c r="F155" s="329">
        <f>Data!OH20</f>
        <v>0</v>
      </c>
      <c r="G155" s="329">
        <f>Data!PB20</f>
        <v>0</v>
      </c>
      <c r="H155" s="343">
        <f>Data!PV20</f>
        <v>0</v>
      </c>
      <c r="I155" s="344">
        <f t="shared" si="6"/>
        <v>0</v>
      </c>
    </row>
    <row r="156" spans="2:9">
      <c r="B156" s="128" t="str">
        <f>$B$45</f>
        <v>Health Services</v>
      </c>
      <c r="C156" s="329">
        <f>Data!MA20</f>
        <v>0</v>
      </c>
      <c r="D156" s="329">
        <f>Data!MU20</f>
        <v>1000</v>
      </c>
      <c r="E156" s="329">
        <f>Data!NO20</f>
        <v>0</v>
      </c>
      <c r="F156" s="329">
        <f>Data!OI20</f>
        <v>0</v>
      </c>
      <c r="G156" s="329">
        <f>Data!PC20</f>
        <v>0</v>
      </c>
      <c r="H156" s="343">
        <f>Data!PW20</f>
        <v>978790.11926358251</v>
      </c>
      <c r="I156" s="344">
        <f t="shared" si="6"/>
        <v>979790.11926358251</v>
      </c>
    </row>
    <row r="157" spans="2:9">
      <c r="B157" s="128" t="str">
        <f>$B$46</f>
        <v>Pharmacy</v>
      </c>
      <c r="C157" s="329">
        <f>Data!MB20</f>
        <v>0</v>
      </c>
      <c r="D157" s="329">
        <f>Data!MV20</f>
        <v>0</v>
      </c>
      <c r="E157" s="329">
        <f>Data!NP20</f>
        <v>0</v>
      </c>
      <c r="F157" s="329">
        <f>Data!OJ20</f>
        <v>0</v>
      </c>
      <c r="G157" s="329">
        <f>Data!PD20</f>
        <v>0</v>
      </c>
      <c r="H157" s="343">
        <f>Data!PX20</f>
        <v>0</v>
      </c>
      <c r="I157" s="344">
        <f t="shared" si="6"/>
        <v>0</v>
      </c>
    </row>
    <row r="158" spans="2:9">
      <c r="B158" s="128" t="str">
        <f>$B$47</f>
        <v>Business Administration</v>
      </c>
      <c r="C158" s="329">
        <f>Data!MC20</f>
        <v>0</v>
      </c>
      <c r="D158" s="329">
        <f>Data!MW20</f>
        <v>0</v>
      </c>
      <c r="E158" s="329">
        <f>Data!NQ20</f>
        <v>0</v>
      </c>
      <c r="F158" s="329">
        <f>Data!OK20</f>
        <v>0</v>
      </c>
      <c r="G158" s="329">
        <f>Data!PE20</f>
        <v>0</v>
      </c>
      <c r="H158" s="343">
        <f>Data!PY20</f>
        <v>5467677.104003354</v>
      </c>
      <c r="I158" s="344">
        <f t="shared" si="6"/>
        <v>5467677.104003354</v>
      </c>
    </row>
    <row r="159" spans="2:9">
      <c r="B159" s="128" t="str">
        <f>$B$48</f>
        <v>Optometry</v>
      </c>
      <c r="C159" s="329">
        <f>Data!MD20</f>
        <v>0</v>
      </c>
      <c r="D159" s="329">
        <f>Data!MX20</f>
        <v>0</v>
      </c>
      <c r="E159" s="329">
        <f>Data!NR20</f>
        <v>0</v>
      </c>
      <c r="F159" s="329">
        <f>Data!OL20</f>
        <v>0</v>
      </c>
      <c r="G159" s="329">
        <f>Data!PF20</f>
        <v>0</v>
      </c>
      <c r="H159" s="343">
        <f>Data!PZ20</f>
        <v>0</v>
      </c>
      <c r="I159" s="344">
        <f t="shared" si="6"/>
        <v>0</v>
      </c>
    </row>
    <row r="160" spans="2:9">
      <c r="B160" s="128" t="str">
        <f>$B$49</f>
        <v>Teacher Ed-Practice Teaching</v>
      </c>
      <c r="C160" s="329">
        <f>Data!ME20</f>
        <v>0</v>
      </c>
      <c r="D160" s="329">
        <f>Data!MY20</f>
        <v>0</v>
      </c>
      <c r="E160" s="329">
        <f>Data!NS20</f>
        <v>0</v>
      </c>
      <c r="F160" s="329">
        <f>Data!OM20</f>
        <v>0</v>
      </c>
      <c r="G160" s="329">
        <f>Data!PG20</f>
        <v>0</v>
      </c>
      <c r="H160" s="368">
        <f>Data!QA20</f>
        <v>0</v>
      </c>
      <c r="I160" s="344">
        <f t="shared" si="6"/>
        <v>0</v>
      </c>
    </row>
    <row r="161" spans="2:10">
      <c r="B161" s="128" t="str">
        <f>$B$50</f>
        <v>Technology</v>
      </c>
      <c r="C161" s="329">
        <f>Data!MF20</f>
        <v>0</v>
      </c>
      <c r="D161" s="329">
        <f>Data!MZ20</f>
        <v>0</v>
      </c>
      <c r="E161" s="329">
        <f>Data!NT20</f>
        <v>0</v>
      </c>
      <c r="F161" s="329">
        <f>Data!ON20</f>
        <v>0</v>
      </c>
      <c r="G161" s="329">
        <f>Data!PH20</f>
        <v>0</v>
      </c>
      <c r="H161" s="343">
        <f>Data!QB20</f>
        <v>682614.41510498838</v>
      </c>
      <c r="I161" s="344">
        <f t="shared" si="6"/>
        <v>682614.41510498838</v>
      </c>
    </row>
    <row r="162" spans="2:10">
      <c r="B162" s="128" t="str">
        <f>$B$51</f>
        <v>Nursing</v>
      </c>
      <c r="C162" s="329">
        <f>Data!MG20</f>
        <v>0</v>
      </c>
      <c r="D162" s="329">
        <f>Data!NA20</f>
        <v>0</v>
      </c>
      <c r="E162" s="329">
        <f>Data!NU20</f>
        <v>0</v>
      </c>
      <c r="F162" s="329">
        <f>Data!OO20</f>
        <v>0</v>
      </c>
      <c r="G162" s="329">
        <f>Data!PI20</f>
        <v>0</v>
      </c>
      <c r="H162" s="343">
        <f>Data!QC20</f>
        <v>738505.0187918091</v>
      </c>
      <c r="I162" s="344">
        <f t="shared" si="6"/>
        <v>738505.0187918091</v>
      </c>
    </row>
    <row r="163" spans="2:10" ht="14.4" thickBot="1">
      <c r="B163" s="131" t="str">
        <f>$B$52</f>
        <v>Totals</v>
      </c>
      <c r="C163" s="134">
        <f t="shared" ref="C163:H163" si="7">SUM(C143:C162)</f>
        <v>0</v>
      </c>
      <c r="D163" s="134">
        <f t="shared" si="7"/>
        <v>828691.07</v>
      </c>
      <c r="E163" s="134">
        <f t="shared" si="7"/>
        <v>78584.03</v>
      </c>
      <c r="F163" s="134">
        <f t="shared" si="7"/>
        <v>0</v>
      </c>
      <c r="G163" s="135">
        <f t="shared" si="7"/>
        <v>0</v>
      </c>
      <c r="H163" s="345">
        <f t="shared" si="7"/>
        <v>33662487.979999997</v>
      </c>
      <c r="I163" s="344">
        <f>SUM(I143:I162)</f>
        <v>34569763.079999998</v>
      </c>
    </row>
    <row r="164" spans="2:10" ht="14.4" thickTop="1">
      <c r="B164" s="144"/>
      <c r="C164" s="331"/>
      <c r="D164" s="331"/>
      <c r="E164" s="331"/>
      <c r="F164" s="331"/>
      <c r="G164" s="331"/>
      <c r="H164" s="346"/>
      <c r="I164" s="347"/>
    </row>
    <row r="165" spans="2:10">
      <c r="B165" s="387" t="s">
        <v>63</v>
      </c>
      <c r="C165" s="387"/>
      <c r="D165" s="387"/>
      <c r="E165" s="387"/>
      <c r="F165" s="387"/>
      <c r="G165" s="387"/>
      <c r="H165" s="348"/>
      <c r="I165" s="348"/>
    </row>
    <row r="166" spans="2:10" ht="43.5" customHeight="1" thickBot="1">
      <c r="B166" s="394" t="s">
        <v>40</v>
      </c>
      <c r="C166" s="394"/>
      <c r="D166" s="394"/>
      <c r="E166" s="394"/>
      <c r="F166" s="394"/>
      <c r="G166" s="394"/>
      <c r="H166" s="328"/>
    </row>
    <row r="167" spans="2:10" ht="14.4" thickBot="1">
      <c r="B167" s="124" t="s">
        <v>31</v>
      </c>
      <c r="C167" s="125" t="s">
        <v>25</v>
      </c>
      <c r="D167" s="125" t="s">
        <v>26</v>
      </c>
      <c r="E167" s="125" t="s">
        <v>27</v>
      </c>
      <c r="F167" s="125" t="s">
        <v>28</v>
      </c>
      <c r="G167" s="125" t="s">
        <v>29</v>
      </c>
      <c r="H167" s="126" t="s">
        <v>1</v>
      </c>
    </row>
    <row r="168" spans="2:10">
      <c r="B168" s="128" t="str">
        <f>$B$32</f>
        <v>Liberal Arts</v>
      </c>
      <c r="C168" s="323">
        <f t="shared" ref="C168:G183" si="8">C143+$H$140*IF($H116=0,0,$H143*C116/$H116)+IF($H32=0,0,$H$141*$H143*C32/$H32)</f>
        <v>4046409.9522498287</v>
      </c>
      <c r="D168" s="323">
        <f t="shared" si="8"/>
        <v>2689226.0894305459</v>
      </c>
      <c r="E168" s="323">
        <f t="shared" si="8"/>
        <v>1579569.0092206311</v>
      </c>
      <c r="F168" s="323">
        <f t="shared" si="8"/>
        <v>232774.85656243702</v>
      </c>
      <c r="G168" s="323">
        <f t="shared" si="8"/>
        <v>0</v>
      </c>
      <c r="H168" s="134">
        <f t="shared" ref="H168:H188" si="9">SUM(C168:G168)</f>
        <v>8547979.9074634425</v>
      </c>
      <c r="I168" s="349"/>
      <c r="J168" s="290"/>
    </row>
    <row r="169" spans="2:10">
      <c r="B169" s="128" t="str">
        <f>$B$33</f>
        <v>Science</v>
      </c>
      <c r="C169" s="142">
        <f t="shared" si="8"/>
        <v>1689038.3845416999</v>
      </c>
      <c r="D169" s="142">
        <f t="shared" si="8"/>
        <v>1706182.3588179098</v>
      </c>
      <c r="E169" s="142">
        <f t="shared" si="8"/>
        <v>993411.61633649562</v>
      </c>
      <c r="F169" s="142">
        <f t="shared" si="8"/>
        <v>0</v>
      </c>
      <c r="G169" s="142">
        <f t="shared" si="8"/>
        <v>0</v>
      </c>
      <c r="H169" s="137">
        <f t="shared" si="9"/>
        <v>4388632.3596961051</v>
      </c>
      <c r="I169" s="349"/>
      <c r="J169" s="290"/>
    </row>
    <row r="170" spans="2:10">
      <c r="B170" s="128" t="str">
        <f>$B$34</f>
        <v>Fine Arts</v>
      </c>
      <c r="C170" s="142">
        <f t="shared" si="8"/>
        <v>1023251.8567076348</v>
      </c>
      <c r="D170" s="142">
        <f t="shared" si="8"/>
        <v>1171701.9129861072</v>
      </c>
      <c r="E170" s="142">
        <f t="shared" si="8"/>
        <v>443062.36161292979</v>
      </c>
      <c r="F170" s="142">
        <f t="shared" si="8"/>
        <v>0</v>
      </c>
      <c r="G170" s="142">
        <f t="shared" si="8"/>
        <v>0</v>
      </c>
      <c r="H170" s="137">
        <f t="shared" si="9"/>
        <v>2638016.131306672</v>
      </c>
      <c r="I170" s="349"/>
      <c r="J170" s="290"/>
    </row>
    <row r="171" spans="2:10">
      <c r="B171" s="128" t="str">
        <f>$B$35</f>
        <v>Teacher Education</v>
      </c>
      <c r="C171" s="142">
        <f t="shared" si="8"/>
        <v>209310.38480816939</v>
      </c>
      <c r="D171" s="142">
        <f t="shared" si="8"/>
        <v>1849016.2032607582</v>
      </c>
      <c r="E171" s="142">
        <f t="shared" si="8"/>
        <v>2592723.2630329248</v>
      </c>
      <c r="F171" s="142">
        <f t="shared" si="8"/>
        <v>869122.44466141437</v>
      </c>
      <c r="G171" s="142">
        <f t="shared" si="8"/>
        <v>0</v>
      </c>
      <c r="H171" s="137">
        <f t="shared" si="9"/>
        <v>5520172.2957632672</v>
      </c>
      <c r="I171" s="349"/>
      <c r="J171" s="290"/>
    </row>
    <row r="172" spans="2:10">
      <c r="B172" s="128" t="str">
        <f>$B$36</f>
        <v>Agriculture</v>
      </c>
      <c r="C172" s="142">
        <f t="shared" si="8"/>
        <v>440551.96276508772</v>
      </c>
      <c r="D172" s="142">
        <f t="shared" si="8"/>
        <v>978192.93806092942</v>
      </c>
      <c r="E172" s="142">
        <f t="shared" si="8"/>
        <v>244023.74554279182</v>
      </c>
      <c r="F172" s="142">
        <f t="shared" si="8"/>
        <v>0</v>
      </c>
      <c r="G172" s="142">
        <f t="shared" si="8"/>
        <v>0</v>
      </c>
      <c r="H172" s="137">
        <f t="shared" si="9"/>
        <v>1662768.646368809</v>
      </c>
      <c r="I172" s="349"/>
      <c r="J172" s="290"/>
    </row>
    <row r="173" spans="2:10">
      <c r="B173" s="128" t="str">
        <f>$B$37</f>
        <v>Engineering</v>
      </c>
      <c r="C173" s="142">
        <f t="shared" si="8"/>
        <v>624234.24903508287</v>
      </c>
      <c r="D173" s="142">
        <f t="shared" si="8"/>
        <v>1333061.3558340853</v>
      </c>
      <c r="E173" s="142">
        <f t="shared" si="8"/>
        <v>843356.28383324575</v>
      </c>
      <c r="F173" s="142">
        <f t="shared" si="8"/>
        <v>0</v>
      </c>
      <c r="G173" s="142">
        <f t="shared" si="8"/>
        <v>0</v>
      </c>
      <c r="H173" s="137">
        <f t="shared" si="9"/>
        <v>2800651.888702414</v>
      </c>
      <c r="I173" s="349"/>
      <c r="J173" s="290"/>
    </row>
    <row r="174" spans="2:10">
      <c r="B174" s="128" t="str">
        <f>$B$38</f>
        <v>Home Economics</v>
      </c>
      <c r="C174" s="142">
        <f t="shared" si="8"/>
        <v>13690.856390022313</v>
      </c>
      <c r="D174" s="142">
        <f t="shared" si="8"/>
        <v>43631.192529247419</v>
      </c>
      <c r="E174" s="142">
        <f t="shared" si="8"/>
        <v>0</v>
      </c>
      <c r="F174" s="142">
        <f t="shared" si="8"/>
        <v>0</v>
      </c>
      <c r="G174" s="142">
        <f t="shared" si="8"/>
        <v>0</v>
      </c>
      <c r="H174" s="137">
        <f t="shared" si="9"/>
        <v>57322.048919269728</v>
      </c>
      <c r="I174" s="349"/>
      <c r="J174" s="290"/>
    </row>
    <row r="175" spans="2:10">
      <c r="B175" s="128" t="str">
        <f>$B$39</f>
        <v>Law</v>
      </c>
      <c r="C175" s="142">
        <f t="shared" si="8"/>
        <v>0</v>
      </c>
      <c r="D175" s="142">
        <f t="shared" si="8"/>
        <v>0</v>
      </c>
      <c r="E175" s="142">
        <f t="shared" si="8"/>
        <v>0</v>
      </c>
      <c r="F175" s="142">
        <f t="shared" si="8"/>
        <v>0</v>
      </c>
      <c r="G175" s="142">
        <f t="shared" si="8"/>
        <v>0</v>
      </c>
      <c r="H175" s="137">
        <f t="shared" si="9"/>
        <v>0</v>
      </c>
      <c r="I175" s="349"/>
      <c r="J175" s="290"/>
    </row>
    <row r="176" spans="2:10">
      <c r="B176" s="128" t="str">
        <f>$B$40</f>
        <v>Social Service</v>
      </c>
      <c r="C176" s="142">
        <f t="shared" si="8"/>
        <v>75362.949716612173</v>
      </c>
      <c r="D176" s="142">
        <f t="shared" si="8"/>
        <v>410262.22653803357</v>
      </c>
      <c r="E176" s="142">
        <f t="shared" si="8"/>
        <v>387894.30628331366</v>
      </c>
      <c r="F176" s="142">
        <f t="shared" si="8"/>
        <v>0</v>
      </c>
      <c r="G176" s="142">
        <f t="shared" si="8"/>
        <v>0</v>
      </c>
      <c r="H176" s="137">
        <f t="shared" si="9"/>
        <v>873519.48253795947</v>
      </c>
      <c r="I176" s="349"/>
      <c r="J176" s="290"/>
    </row>
    <row r="177" spans="2:10">
      <c r="B177" s="128" t="str">
        <f>$B$41</f>
        <v>Library Science</v>
      </c>
      <c r="C177" s="142">
        <f t="shared" si="8"/>
        <v>0</v>
      </c>
      <c r="D177" s="142">
        <f t="shared" si="8"/>
        <v>0</v>
      </c>
      <c r="E177" s="142">
        <f t="shared" si="8"/>
        <v>115647.38944861699</v>
      </c>
      <c r="F177" s="142">
        <f t="shared" si="8"/>
        <v>0</v>
      </c>
      <c r="G177" s="142">
        <f t="shared" si="8"/>
        <v>0</v>
      </c>
      <c r="H177" s="137">
        <f t="shared" si="9"/>
        <v>115647.38944861699</v>
      </c>
      <c r="I177" s="349"/>
      <c r="J177" s="290"/>
    </row>
    <row r="178" spans="2:10">
      <c r="B178" s="128" t="str">
        <f>$B$42</f>
        <v>Veterinary Science</v>
      </c>
      <c r="C178" s="142">
        <f t="shared" si="8"/>
        <v>0</v>
      </c>
      <c r="D178" s="142">
        <f t="shared" si="8"/>
        <v>0</v>
      </c>
      <c r="E178" s="142">
        <f t="shared" si="8"/>
        <v>0</v>
      </c>
      <c r="F178" s="142">
        <f t="shared" si="8"/>
        <v>0</v>
      </c>
      <c r="G178" s="142">
        <f t="shared" si="8"/>
        <v>0</v>
      </c>
      <c r="H178" s="137">
        <f t="shared" si="9"/>
        <v>0</v>
      </c>
      <c r="I178" s="349"/>
      <c r="J178" s="290"/>
    </row>
    <row r="179" spans="2:10">
      <c r="B179" s="128" t="str">
        <f>$B$43</f>
        <v>Vocational Training</v>
      </c>
      <c r="C179" s="142">
        <f t="shared" si="8"/>
        <v>62990.546603779876</v>
      </c>
      <c r="D179" s="142">
        <f t="shared" si="8"/>
        <v>33475.726025932243</v>
      </c>
      <c r="E179" s="142">
        <f t="shared" si="8"/>
        <v>0</v>
      </c>
      <c r="F179" s="142">
        <f t="shared" si="8"/>
        <v>0</v>
      </c>
      <c r="G179" s="142">
        <f t="shared" si="8"/>
        <v>0</v>
      </c>
      <c r="H179" s="137">
        <f t="shared" si="9"/>
        <v>96466.272629712126</v>
      </c>
      <c r="I179" s="349"/>
      <c r="J179" s="290"/>
    </row>
    <row r="180" spans="2:10">
      <c r="B180" s="128" t="str">
        <f>$B$44</f>
        <v>Physical Training</v>
      </c>
      <c r="C180" s="142">
        <f t="shared" si="8"/>
        <v>0</v>
      </c>
      <c r="D180" s="142">
        <f t="shared" si="8"/>
        <v>0</v>
      </c>
      <c r="E180" s="142">
        <f t="shared" si="8"/>
        <v>0</v>
      </c>
      <c r="F180" s="142">
        <f t="shared" si="8"/>
        <v>0</v>
      </c>
      <c r="G180" s="142">
        <f t="shared" si="8"/>
        <v>0</v>
      </c>
      <c r="H180" s="137">
        <f t="shared" si="9"/>
        <v>0</v>
      </c>
      <c r="I180" s="349"/>
      <c r="J180" s="290"/>
    </row>
    <row r="181" spans="2:10">
      <c r="B181" s="128" t="str">
        <f>$B$45</f>
        <v>Health Services</v>
      </c>
      <c r="C181" s="142">
        <f t="shared" si="8"/>
        <v>334409.40478857426</v>
      </c>
      <c r="D181" s="142">
        <f t="shared" si="8"/>
        <v>448826.13107492676</v>
      </c>
      <c r="E181" s="142">
        <f t="shared" si="8"/>
        <v>196292.4251379304</v>
      </c>
      <c r="F181" s="142">
        <f t="shared" si="8"/>
        <v>262.15826215114191</v>
      </c>
      <c r="G181" s="142">
        <f t="shared" si="8"/>
        <v>0</v>
      </c>
      <c r="H181" s="137">
        <f t="shared" si="9"/>
        <v>979790.11926358263</v>
      </c>
      <c r="I181" s="349"/>
      <c r="J181" s="290"/>
    </row>
    <row r="182" spans="2:10">
      <c r="B182" s="128" t="str">
        <f>$B$46</f>
        <v>Pharmacy</v>
      </c>
      <c r="C182" s="142">
        <f t="shared" si="8"/>
        <v>0</v>
      </c>
      <c r="D182" s="142">
        <f t="shared" si="8"/>
        <v>0</v>
      </c>
      <c r="E182" s="142">
        <f t="shared" si="8"/>
        <v>0</v>
      </c>
      <c r="F182" s="142">
        <f t="shared" si="8"/>
        <v>0</v>
      </c>
      <c r="G182" s="142">
        <f t="shared" si="8"/>
        <v>0</v>
      </c>
      <c r="H182" s="137">
        <f t="shared" si="9"/>
        <v>0</v>
      </c>
      <c r="I182" s="349"/>
      <c r="J182" s="290"/>
    </row>
    <row r="183" spans="2:10">
      <c r="B183" s="128" t="str">
        <f>$B$47</f>
        <v>Business Administration</v>
      </c>
      <c r="C183" s="142">
        <f t="shared" si="8"/>
        <v>407699.19693469792</v>
      </c>
      <c r="D183" s="142">
        <f t="shared" si="8"/>
        <v>2444213.9839322101</v>
      </c>
      <c r="E183" s="142">
        <f t="shared" si="8"/>
        <v>2615763.9231364466</v>
      </c>
      <c r="F183" s="142">
        <f t="shared" si="8"/>
        <v>0</v>
      </c>
      <c r="G183" s="142">
        <f t="shared" si="8"/>
        <v>0</v>
      </c>
      <c r="H183" s="137">
        <f t="shared" si="9"/>
        <v>5467677.1040033549</v>
      </c>
      <c r="I183" s="349"/>
      <c r="J183" s="290"/>
    </row>
    <row r="184" spans="2:10">
      <c r="B184" s="128" t="str">
        <f>$B$48</f>
        <v>Optometry</v>
      </c>
      <c r="C184" s="142">
        <f t="shared" ref="C184:G187" si="10">C159+$H$140*IF($H132=0,0,$H159*C132/$H132)+IF($H48=0,0,$H$141*$H159*C48/$H48)</f>
        <v>0</v>
      </c>
      <c r="D184" s="142">
        <f t="shared" si="10"/>
        <v>0</v>
      </c>
      <c r="E184" s="142">
        <f t="shared" si="10"/>
        <v>0</v>
      </c>
      <c r="F184" s="142">
        <f t="shared" si="10"/>
        <v>0</v>
      </c>
      <c r="G184" s="142">
        <f t="shared" si="10"/>
        <v>0</v>
      </c>
      <c r="H184" s="137">
        <f t="shared" si="9"/>
        <v>0</v>
      </c>
      <c r="I184" s="349"/>
      <c r="J184" s="290"/>
    </row>
    <row r="185" spans="2:10">
      <c r="B185" s="128" t="str">
        <f>$B$49</f>
        <v>Teacher Ed-Practice Teaching</v>
      </c>
      <c r="C185" s="142">
        <f t="shared" si="10"/>
        <v>0</v>
      </c>
      <c r="D185" s="142">
        <v>0</v>
      </c>
      <c r="E185" s="142">
        <f t="shared" si="10"/>
        <v>0</v>
      </c>
      <c r="F185" s="142">
        <f t="shared" si="10"/>
        <v>0</v>
      </c>
      <c r="G185" s="142">
        <f t="shared" si="10"/>
        <v>0</v>
      </c>
      <c r="H185" s="137">
        <f t="shared" si="9"/>
        <v>0</v>
      </c>
      <c r="I185" s="349"/>
      <c r="J185" s="290"/>
    </row>
    <row r="186" spans="2:10">
      <c r="B186" s="128" t="str">
        <f>$B$50</f>
        <v>Technology</v>
      </c>
      <c r="C186" s="142">
        <f t="shared" si="10"/>
        <v>155239.50883416235</v>
      </c>
      <c r="D186" s="142">
        <f t="shared" si="10"/>
        <v>326387.27283598261</v>
      </c>
      <c r="E186" s="142">
        <f t="shared" si="10"/>
        <v>200987.63343484339</v>
      </c>
      <c r="F186" s="142">
        <f t="shared" si="10"/>
        <v>0</v>
      </c>
      <c r="G186" s="142">
        <f t="shared" si="10"/>
        <v>0</v>
      </c>
      <c r="H186" s="137">
        <f t="shared" si="9"/>
        <v>682614.41510498838</v>
      </c>
      <c r="I186" s="349"/>
      <c r="J186" s="290"/>
    </row>
    <row r="187" spans="2:10">
      <c r="B187" s="128" t="str">
        <f>$B$51</f>
        <v>Nursing</v>
      </c>
      <c r="C187" s="142">
        <f t="shared" si="10"/>
        <v>7858.6978380582432</v>
      </c>
      <c r="D187" s="142">
        <f t="shared" si="10"/>
        <v>594574.09920677752</v>
      </c>
      <c r="E187" s="142">
        <f t="shared" si="10"/>
        <v>136072.22174697329</v>
      </c>
      <c r="F187" s="142">
        <f t="shared" si="10"/>
        <v>0</v>
      </c>
      <c r="G187" s="142">
        <f t="shared" si="10"/>
        <v>0</v>
      </c>
      <c r="H187" s="137">
        <f t="shared" si="9"/>
        <v>738505.01879180898</v>
      </c>
      <c r="I187" s="349"/>
      <c r="J187" s="290"/>
    </row>
    <row r="188" spans="2:10">
      <c r="B188" s="131" t="str">
        <f>$B$52</f>
        <v>Totals</v>
      </c>
      <c r="C188" s="134">
        <f>SUM(C168:C187)</f>
        <v>9090047.951213412</v>
      </c>
      <c r="D188" s="134">
        <f>SUM(D168:D187)</f>
        <v>14028751.490533445</v>
      </c>
      <c r="E188" s="134">
        <f>SUM(E168:E187)</f>
        <v>10348804.178767145</v>
      </c>
      <c r="F188" s="134">
        <f>SUM(F168:F187)</f>
        <v>1102159.4594860023</v>
      </c>
      <c r="G188" s="134">
        <f>SUM(G168:G187)</f>
        <v>0</v>
      </c>
      <c r="H188" s="134">
        <f t="shared" si="9"/>
        <v>34569763.080000006</v>
      </c>
      <c r="I188" s="349"/>
      <c r="J188" s="290"/>
    </row>
    <row r="189" spans="2:10">
      <c r="B189" s="330"/>
      <c r="C189" s="331"/>
      <c r="D189" s="331"/>
      <c r="E189" s="331"/>
      <c r="F189" s="331"/>
      <c r="G189" s="331"/>
      <c r="H189" s="346"/>
    </row>
    <row r="190" spans="2:10">
      <c r="B190" s="392" t="s">
        <v>34</v>
      </c>
      <c r="C190" s="392"/>
      <c r="D190" s="392"/>
      <c r="E190" s="392"/>
      <c r="F190" s="392"/>
      <c r="G190" s="392"/>
      <c r="H190" s="122">
        <f>H15</f>
        <v>17968625</v>
      </c>
    </row>
    <row r="191" spans="2:10" ht="43.5" customHeight="1" thickBot="1">
      <c r="B191" s="382" t="s">
        <v>229</v>
      </c>
      <c r="C191" s="382"/>
      <c r="D191" s="382"/>
      <c r="E191" s="382"/>
      <c r="F191" s="382"/>
      <c r="G191" s="382"/>
      <c r="H191" s="382"/>
    </row>
    <row r="192" spans="2:10" ht="14.4" thickBot="1">
      <c r="B192" s="124" t="s">
        <v>31</v>
      </c>
      <c r="C192" s="125" t="s">
        <v>25</v>
      </c>
      <c r="D192" s="125" t="s">
        <v>26</v>
      </c>
      <c r="E192" s="125" t="s">
        <v>27</v>
      </c>
      <c r="F192" s="125" t="s">
        <v>28</v>
      </c>
      <c r="G192" s="125" t="s">
        <v>29</v>
      </c>
      <c r="H192" s="126" t="s">
        <v>1</v>
      </c>
    </row>
    <row r="193" spans="2:8">
      <c r="B193" s="128" t="str">
        <f>$B$32</f>
        <v>Liberal Arts</v>
      </c>
      <c r="C193" s="136">
        <f t="shared" ref="C193:G208" si="11">$H$190*IF($H$136=0,0,C116/$H$136)</f>
        <v>2103237.52754643</v>
      </c>
      <c r="D193" s="136">
        <f t="shared" si="11"/>
        <v>1397802.3230697229</v>
      </c>
      <c r="E193" s="136">
        <f t="shared" si="11"/>
        <v>821026.25703927886</v>
      </c>
      <c r="F193" s="136">
        <f t="shared" si="11"/>
        <v>120991.40214874795</v>
      </c>
      <c r="G193" s="136">
        <f t="shared" si="11"/>
        <v>0</v>
      </c>
      <c r="H193" s="136">
        <f>SUM(C193:G193)</f>
        <v>4443057.5098041799</v>
      </c>
    </row>
    <row r="194" spans="2:8">
      <c r="B194" s="128" t="str">
        <f>$B$33</f>
        <v>Science</v>
      </c>
      <c r="C194" s="139">
        <f t="shared" si="11"/>
        <v>1006037.1632099499</v>
      </c>
      <c r="D194" s="139">
        <f t="shared" si="11"/>
        <v>704903.65311368706</v>
      </c>
      <c r="E194" s="139">
        <f t="shared" si="11"/>
        <v>570176.61429788684</v>
      </c>
      <c r="F194" s="139">
        <f t="shared" si="11"/>
        <v>0</v>
      </c>
      <c r="G194" s="139">
        <f t="shared" si="11"/>
        <v>0</v>
      </c>
      <c r="H194" s="139">
        <f t="shared" ref="H194:H213" si="12">SUM(C194:G194)</f>
        <v>2281117.4306215239</v>
      </c>
    </row>
    <row r="195" spans="2:8">
      <c r="B195" s="128" t="str">
        <f>$B$34</f>
        <v>Fine Arts</v>
      </c>
      <c r="C195" s="139">
        <f t="shared" si="11"/>
        <v>532833.69322421669</v>
      </c>
      <c r="D195" s="139">
        <f t="shared" si="11"/>
        <v>607636.76160942344</v>
      </c>
      <c r="E195" s="139">
        <f t="shared" si="11"/>
        <v>230714.02501673016</v>
      </c>
      <c r="F195" s="139">
        <f t="shared" si="11"/>
        <v>0</v>
      </c>
      <c r="G195" s="139">
        <f t="shared" si="11"/>
        <v>0</v>
      </c>
      <c r="H195" s="139">
        <f t="shared" si="12"/>
        <v>1371184.4798503704</v>
      </c>
    </row>
    <row r="196" spans="2:8">
      <c r="B196" s="128" t="str">
        <f>$B$35</f>
        <v>Teacher Education</v>
      </c>
      <c r="C196" s="139">
        <f t="shared" si="11"/>
        <v>109609.09041234133</v>
      </c>
      <c r="D196" s="139">
        <f t="shared" si="11"/>
        <v>946801.82491918595</v>
      </c>
      <c r="E196" s="139">
        <f t="shared" si="11"/>
        <v>1357725.4602651931</v>
      </c>
      <c r="F196" s="139">
        <f t="shared" si="11"/>
        <v>455131.36246725748</v>
      </c>
      <c r="G196" s="139">
        <f t="shared" si="11"/>
        <v>0</v>
      </c>
      <c r="H196" s="139">
        <f t="shared" si="12"/>
        <v>2869267.738063978</v>
      </c>
    </row>
    <row r="197" spans="2:8">
      <c r="B197" s="128" t="str">
        <f>$B$36</f>
        <v>Agriculture</v>
      </c>
      <c r="C197" s="139">
        <f t="shared" si="11"/>
        <v>276709.95784469997</v>
      </c>
      <c r="D197" s="139">
        <f t="shared" si="11"/>
        <v>460949.41376155091</v>
      </c>
      <c r="E197" s="139">
        <f t="shared" si="11"/>
        <v>126612.28102894357</v>
      </c>
      <c r="F197" s="139">
        <f t="shared" si="11"/>
        <v>0</v>
      </c>
      <c r="G197" s="139">
        <f t="shared" si="11"/>
        <v>0</v>
      </c>
      <c r="H197" s="139">
        <f t="shared" si="12"/>
        <v>864271.65263519448</v>
      </c>
    </row>
    <row r="198" spans="2:8">
      <c r="B198" s="128" t="str">
        <f>$B$37</f>
        <v>Engineering</v>
      </c>
      <c r="C198" s="139">
        <f t="shared" si="11"/>
        <v>326195.19384811132</v>
      </c>
      <c r="D198" s="139">
        <f t="shared" si="11"/>
        <v>688825.91122248152</v>
      </c>
      <c r="E198" s="139">
        <f t="shared" si="11"/>
        <v>440697.97021429922</v>
      </c>
      <c r="F198" s="139">
        <f t="shared" si="11"/>
        <v>0</v>
      </c>
      <c r="G198" s="139">
        <f t="shared" si="11"/>
        <v>0</v>
      </c>
      <c r="H198" s="139">
        <f t="shared" si="12"/>
        <v>1455719.075284892</v>
      </c>
    </row>
    <row r="199" spans="2:8">
      <c r="B199" s="128" t="str">
        <f>$B$38</f>
        <v>Home Economics</v>
      </c>
      <c r="C199" s="139">
        <f t="shared" si="11"/>
        <v>7116.2149370786092</v>
      </c>
      <c r="D199" s="139">
        <f t="shared" si="11"/>
        <v>22678.562622675869</v>
      </c>
      <c r="E199" s="139">
        <f t="shared" si="11"/>
        <v>0</v>
      </c>
      <c r="F199" s="139">
        <f t="shared" si="11"/>
        <v>0</v>
      </c>
      <c r="G199" s="139">
        <f t="shared" si="11"/>
        <v>0</v>
      </c>
      <c r="H199" s="139">
        <f t="shared" si="12"/>
        <v>29794.777559754479</v>
      </c>
    </row>
    <row r="200" spans="2:8">
      <c r="B200" s="128" t="str">
        <f>$B$39</f>
        <v>Law</v>
      </c>
      <c r="C200" s="139">
        <f t="shared" si="11"/>
        <v>0</v>
      </c>
      <c r="D200" s="139">
        <f t="shared" si="11"/>
        <v>0</v>
      </c>
      <c r="E200" s="139">
        <f t="shared" si="11"/>
        <v>0</v>
      </c>
      <c r="F200" s="139">
        <f t="shared" si="11"/>
        <v>0</v>
      </c>
      <c r="G200" s="139">
        <f t="shared" si="11"/>
        <v>0</v>
      </c>
      <c r="H200" s="139">
        <f t="shared" si="12"/>
        <v>0</v>
      </c>
    </row>
    <row r="201" spans="2:8">
      <c r="B201" s="128" t="str">
        <f>$B$40</f>
        <v>Social Service</v>
      </c>
      <c r="C201" s="139">
        <f t="shared" si="11"/>
        <v>39172.052733421864</v>
      </c>
      <c r="D201" s="139">
        <f t="shared" si="11"/>
        <v>213245.54881291284</v>
      </c>
      <c r="E201" s="139">
        <f t="shared" si="11"/>
        <v>201619.18128019772</v>
      </c>
      <c r="F201" s="139">
        <f t="shared" si="11"/>
        <v>0</v>
      </c>
      <c r="G201" s="139">
        <f t="shared" si="11"/>
        <v>0</v>
      </c>
      <c r="H201" s="139">
        <f t="shared" si="12"/>
        <v>454036.78282653238</v>
      </c>
    </row>
    <row r="202" spans="2:8">
      <c r="B202" s="128" t="str">
        <f>$B$41</f>
        <v>Library Science</v>
      </c>
      <c r="C202" s="139">
        <f t="shared" si="11"/>
        <v>0</v>
      </c>
      <c r="D202" s="139">
        <f t="shared" si="11"/>
        <v>0</v>
      </c>
      <c r="E202" s="139">
        <f t="shared" si="11"/>
        <v>60111.044684404435</v>
      </c>
      <c r="F202" s="139">
        <f t="shared" si="11"/>
        <v>0</v>
      </c>
      <c r="G202" s="139">
        <f t="shared" si="11"/>
        <v>0</v>
      </c>
      <c r="H202" s="139">
        <f t="shared" si="12"/>
        <v>60111.044684404435</v>
      </c>
    </row>
    <row r="203" spans="2:8">
      <c r="B203" s="128" t="str">
        <f>$B$42</f>
        <v>Veterinary Science</v>
      </c>
      <c r="C203" s="139">
        <f t="shared" si="11"/>
        <v>0</v>
      </c>
      <c r="D203" s="139">
        <f t="shared" si="11"/>
        <v>0</v>
      </c>
      <c r="E203" s="139">
        <f t="shared" si="11"/>
        <v>0</v>
      </c>
      <c r="F203" s="139">
        <f t="shared" si="11"/>
        <v>0</v>
      </c>
      <c r="G203" s="139">
        <f t="shared" si="11"/>
        <v>0</v>
      </c>
      <c r="H203" s="139">
        <f t="shared" si="12"/>
        <v>0</v>
      </c>
    </row>
    <row r="204" spans="2:8">
      <c r="B204" s="128" t="str">
        <f>$B$43</f>
        <v>Vocational Training</v>
      </c>
      <c r="C204" s="139">
        <f t="shared" si="11"/>
        <v>32741.141669066485</v>
      </c>
      <c r="D204" s="139">
        <f t="shared" si="11"/>
        <v>17399.967890168042</v>
      </c>
      <c r="E204" s="139">
        <f t="shared" si="11"/>
        <v>0</v>
      </c>
      <c r="F204" s="139">
        <f t="shared" si="11"/>
        <v>0</v>
      </c>
      <c r="G204" s="139">
        <f t="shared" si="11"/>
        <v>0</v>
      </c>
      <c r="H204" s="139">
        <f t="shared" si="12"/>
        <v>50141.109559234523</v>
      </c>
    </row>
    <row r="205" spans="2:8">
      <c r="B205" s="128" t="str">
        <f>$B$44</f>
        <v>Physical Training</v>
      </c>
      <c r="C205" s="139">
        <f t="shared" si="11"/>
        <v>0</v>
      </c>
      <c r="D205" s="139">
        <f t="shared" si="11"/>
        <v>0</v>
      </c>
      <c r="E205" s="139">
        <f t="shared" si="11"/>
        <v>0</v>
      </c>
      <c r="F205" s="139">
        <f t="shared" si="11"/>
        <v>0</v>
      </c>
      <c r="G205" s="139">
        <f t="shared" si="11"/>
        <v>0</v>
      </c>
      <c r="H205" s="139">
        <f t="shared" si="12"/>
        <v>0</v>
      </c>
    </row>
    <row r="206" spans="2:8">
      <c r="B206" s="128" t="str">
        <f>$B$45</f>
        <v>Health Services</v>
      </c>
      <c r="C206" s="139">
        <f t="shared" si="11"/>
        <v>173996.45648952344</v>
      </c>
      <c r="D206" s="139">
        <f t="shared" si="11"/>
        <v>233008.27911737128</v>
      </c>
      <c r="E206" s="139">
        <f t="shared" si="11"/>
        <v>102132.85248759214</v>
      </c>
      <c r="F206" s="139">
        <f t="shared" si="11"/>
        <v>136.4034862673478</v>
      </c>
      <c r="G206" s="139">
        <f t="shared" si="11"/>
        <v>0</v>
      </c>
      <c r="H206" s="139">
        <f t="shared" si="12"/>
        <v>509273.99158075423</v>
      </c>
    </row>
    <row r="207" spans="2:8">
      <c r="B207" s="128" t="str">
        <f>$B$46</f>
        <v>Pharmacy</v>
      </c>
      <c r="C207" s="139">
        <f t="shared" si="11"/>
        <v>0</v>
      </c>
      <c r="D207" s="139">
        <f t="shared" si="11"/>
        <v>0</v>
      </c>
      <c r="E207" s="139">
        <f t="shared" si="11"/>
        <v>0</v>
      </c>
      <c r="F207" s="139">
        <f t="shared" si="11"/>
        <v>0</v>
      </c>
      <c r="G207" s="139">
        <f t="shared" si="11"/>
        <v>0</v>
      </c>
      <c r="H207" s="139">
        <f t="shared" si="12"/>
        <v>0</v>
      </c>
    </row>
    <row r="208" spans="2:8">
      <c r="B208" s="128" t="str">
        <f>$B$47</f>
        <v>Business Administration</v>
      </c>
      <c r="C208" s="139">
        <f t="shared" si="11"/>
        <v>211913.34072980681</v>
      </c>
      <c r="D208" s="139">
        <f t="shared" si="11"/>
        <v>1270450.2601130903</v>
      </c>
      <c r="E208" s="139">
        <f t="shared" si="11"/>
        <v>1359618.2569894437</v>
      </c>
      <c r="F208" s="139">
        <f t="shared" si="11"/>
        <v>0</v>
      </c>
      <c r="G208" s="139">
        <f t="shared" si="11"/>
        <v>0</v>
      </c>
      <c r="H208" s="139">
        <f t="shared" si="12"/>
        <v>2841981.8578323405</v>
      </c>
    </row>
    <row r="209" spans="2:8">
      <c r="B209" s="128" t="str">
        <f>$B$48</f>
        <v>Optometry</v>
      </c>
      <c r="C209" s="139">
        <f t="shared" ref="C209:G212" si="13">$H$190*IF($H$136=0,0,C132/$H$136)</f>
        <v>0</v>
      </c>
      <c r="D209" s="139">
        <f t="shared" si="13"/>
        <v>0</v>
      </c>
      <c r="E209" s="139">
        <f t="shared" si="13"/>
        <v>0</v>
      </c>
      <c r="F209" s="139">
        <f t="shared" si="13"/>
        <v>0</v>
      </c>
      <c r="G209" s="139">
        <f t="shared" si="13"/>
        <v>0</v>
      </c>
      <c r="H209" s="139">
        <f t="shared" si="12"/>
        <v>0</v>
      </c>
    </row>
    <row r="210" spans="2:8">
      <c r="B210" s="128" t="str">
        <f>$B$49</f>
        <v>Teacher Ed-Practice Teaching</v>
      </c>
      <c r="C210" s="139">
        <f t="shared" si="13"/>
        <v>0</v>
      </c>
      <c r="D210" s="139">
        <f t="shared" si="13"/>
        <v>0</v>
      </c>
      <c r="E210" s="139">
        <f t="shared" si="13"/>
        <v>0</v>
      </c>
      <c r="F210" s="139">
        <f t="shared" si="13"/>
        <v>0</v>
      </c>
      <c r="G210" s="139">
        <f t="shared" si="13"/>
        <v>0</v>
      </c>
      <c r="H210" s="139">
        <f t="shared" si="12"/>
        <v>0</v>
      </c>
    </row>
    <row r="211" spans="2:8">
      <c r="B211" s="128" t="str">
        <f>$B$50</f>
        <v>Technology</v>
      </c>
      <c r="C211" s="139">
        <f t="shared" si="13"/>
        <v>80690.183296021874</v>
      </c>
      <c r="D211" s="139">
        <f t="shared" si="13"/>
        <v>169649.1380860935</v>
      </c>
      <c r="E211" s="139">
        <f t="shared" si="13"/>
        <v>104469.0820261231</v>
      </c>
      <c r="F211" s="139">
        <f t="shared" si="13"/>
        <v>0</v>
      </c>
      <c r="G211" s="139">
        <f t="shared" si="13"/>
        <v>0</v>
      </c>
      <c r="H211" s="139">
        <f t="shared" si="12"/>
        <v>354808.40340823843</v>
      </c>
    </row>
    <row r="212" spans="2:8">
      <c r="B212" s="128" t="str">
        <f>$B$51</f>
        <v>Nursing</v>
      </c>
      <c r="C212" s="139">
        <f t="shared" si="13"/>
        <v>4084.7834020035539</v>
      </c>
      <c r="D212" s="139">
        <f t="shared" si="13"/>
        <v>309046.9263163773</v>
      </c>
      <c r="E212" s="139">
        <f t="shared" si="13"/>
        <v>70727.436570219259</v>
      </c>
      <c r="F212" s="139">
        <f t="shared" si="13"/>
        <v>0</v>
      </c>
      <c r="G212" s="139">
        <f t="shared" si="13"/>
        <v>0</v>
      </c>
      <c r="H212" s="139">
        <f t="shared" si="12"/>
        <v>383859.14628860017</v>
      </c>
    </row>
    <row r="213" spans="2:8">
      <c r="B213" s="131" t="str">
        <f>$B$52</f>
        <v>Totals</v>
      </c>
      <c r="C213" s="136">
        <f>SUM(C193:C212)</f>
        <v>4904336.7993426733</v>
      </c>
      <c r="D213" s="136">
        <f>SUM(D193:D212)</f>
        <v>7042398.5706547406</v>
      </c>
      <c r="E213" s="136">
        <f>SUM(E193:E212)</f>
        <v>5445630.4619003125</v>
      </c>
      <c r="F213" s="136">
        <f>SUM(F193:F212)</f>
        <v>576259.16810227279</v>
      </c>
      <c r="G213" s="136">
        <f>SUM(G193:G212)</f>
        <v>0</v>
      </c>
      <c r="H213" s="136">
        <f t="shared" si="12"/>
        <v>17968625</v>
      </c>
    </row>
    <row r="214" spans="2:8">
      <c r="B214" s="144"/>
      <c r="C214" s="145"/>
      <c r="D214" s="145"/>
      <c r="E214" s="145"/>
      <c r="F214" s="145"/>
      <c r="G214" s="145"/>
      <c r="H214" s="145"/>
    </row>
    <row r="215" spans="2:8">
      <c r="B215" s="392" t="s">
        <v>35</v>
      </c>
      <c r="C215" s="392"/>
      <c r="D215" s="392"/>
      <c r="E215" s="392"/>
      <c r="F215" s="392"/>
      <c r="G215" s="392"/>
      <c r="H215" s="122">
        <f>H17</f>
        <v>13850832</v>
      </c>
    </row>
    <row r="216" spans="2:8" ht="60.75" customHeight="1" thickBot="1">
      <c r="B216" s="382" t="s">
        <v>230</v>
      </c>
      <c r="C216" s="382"/>
      <c r="D216" s="382"/>
      <c r="E216" s="382"/>
      <c r="F216" s="382"/>
      <c r="G216" s="382"/>
      <c r="H216" s="382"/>
    </row>
    <row r="217" spans="2:8" ht="14.4" thickBot="1">
      <c r="B217" s="124" t="s">
        <v>31</v>
      </c>
      <c r="C217" s="125" t="s">
        <v>25</v>
      </c>
      <c r="D217" s="125" t="s">
        <v>26</v>
      </c>
      <c r="E217" s="125" t="s">
        <v>27</v>
      </c>
      <c r="F217" s="125" t="s">
        <v>28</v>
      </c>
      <c r="G217" s="125" t="s">
        <v>29</v>
      </c>
      <c r="H217" s="126" t="s">
        <v>1</v>
      </c>
    </row>
    <row r="218" spans="2:8">
      <c r="B218" s="128" t="str">
        <f>$B$32</f>
        <v>Liberal Arts</v>
      </c>
      <c r="C218" s="136">
        <f t="shared" ref="C218:G233" si="14">$H$215*IF($H$25=0,0,C$25/$H$25)*IF(C$52=0,0,C32/C$52)</f>
        <v>1796163.4949805615</v>
      </c>
      <c r="D218" s="136">
        <f t="shared" si="14"/>
        <v>1519353.4793119009</v>
      </c>
      <c r="E218" s="136">
        <f t="shared" si="14"/>
        <v>507479.53971095581</v>
      </c>
      <c r="F218" s="136">
        <f t="shared" si="14"/>
        <v>125981.0175603137</v>
      </c>
      <c r="G218" s="136">
        <f t="shared" si="14"/>
        <v>0</v>
      </c>
      <c r="H218" s="136">
        <f>SUM(C218:G218)</f>
        <v>3948977.5315637323</v>
      </c>
    </row>
    <row r="219" spans="2:8">
      <c r="B219" s="128" t="str">
        <f>$B$33</f>
        <v>Science</v>
      </c>
      <c r="C219" s="139">
        <f t="shared" si="14"/>
        <v>686843.74629766773</v>
      </c>
      <c r="D219" s="139">
        <f t="shared" si="14"/>
        <v>529386.19977233442</v>
      </c>
      <c r="E219" s="139">
        <f t="shared" si="14"/>
        <v>470183.24690264568</v>
      </c>
      <c r="F219" s="139">
        <f t="shared" si="14"/>
        <v>0</v>
      </c>
      <c r="G219" s="139">
        <f t="shared" si="14"/>
        <v>0</v>
      </c>
      <c r="H219" s="139">
        <f t="shared" ref="H219:H238" si="15">SUM(C219:G219)</f>
        <v>1686413.192972648</v>
      </c>
    </row>
    <row r="220" spans="2:8">
      <c r="B220" s="128" t="str">
        <f>$B$34</f>
        <v>Fine Arts</v>
      </c>
      <c r="C220" s="139">
        <f t="shared" si="14"/>
        <v>328782.21958653902</v>
      </c>
      <c r="D220" s="139">
        <f t="shared" si="14"/>
        <v>286305.38495926646</v>
      </c>
      <c r="E220" s="139">
        <f t="shared" si="14"/>
        <v>85711.09068432491</v>
      </c>
      <c r="F220" s="139">
        <f t="shared" si="14"/>
        <v>0</v>
      </c>
      <c r="G220" s="139">
        <f t="shared" si="14"/>
        <v>0</v>
      </c>
      <c r="H220" s="139">
        <f t="shared" si="15"/>
        <v>700798.69523013034</v>
      </c>
    </row>
    <row r="221" spans="2:8">
      <c r="B221" s="128" t="str">
        <f>$B$35</f>
        <v>Teacher Education</v>
      </c>
      <c r="C221" s="139">
        <f t="shared" si="14"/>
        <v>48270.191051233371</v>
      </c>
      <c r="D221" s="139">
        <f t="shared" si="14"/>
        <v>725897.29561150097</v>
      </c>
      <c r="E221" s="139">
        <f t="shared" si="14"/>
        <v>961481.32624174224</v>
      </c>
      <c r="F221" s="139">
        <f t="shared" si="14"/>
        <v>482494.30952223239</v>
      </c>
      <c r="G221" s="139">
        <f t="shared" si="14"/>
        <v>0</v>
      </c>
      <c r="H221" s="139">
        <f t="shared" si="15"/>
        <v>2218143.1224267092</v>
      </c>
    </row>
    <row r="222" spans="2:8">
      <c r="B222" s="128" t="str">
        <f>$B$36</f>
        <v>Agriculture</v>
      </c>
      <c r="C222" s="139">
        <f t="shared" si="14"/>
        <v>140052.68574595428</v>
      </c>
      <c r="D222" s="139">
        <f t="shared" si="14"/>
        <v>351371.80921575951</v>
      </c>
      <c r="E222" s="139">
        <f t="shared" si="14"/>
        <v>73474.354615312724</v>
      </c>
      <c r="F222" s="139">
        <f t="shared" si="14"/>
        <v>0</v>
      </c>
      <c r="G222" s="139">
        <f t="shared" si="14"/>
        <v>0</v>
      </c>
      <c r="H222" s="139">
        <f t="shared" si="15"/>
        <v>564898.84957702656</v>
      </c>
    </row>
    <row r="223" spans="2:8">
      <c r="B223" s="128" t="str">
        <f>$B$37</f>
        <v>Engineering</v>
      </c>
      <c r="C223" s="139">
        <f t="shared" si="14"/>
        <v>117808.54547213402</v>
      </c>
      <c r="D223" s="139">
        <f t="shared" si="14"/>
        <v>373476.02793999156</v>
      </c>
      <c r="E223" s="139">
        <f t="shared" si="14"/>
        <v>432294.9494465848</v>
      </c>
      <c r="F223" s="139">
        <f t="shared" si="14"/>
        <v>0</v>
      </c>
      <c r="G223" s="139">
        <f t="shared" si="14"/>
        <v>0</v>
      </c>
      <c r="H223" s="139">
        <f t="shared" si="15"/>
        <v>923579.52285871038</v>
      </c>
    </row>
    <row r="224" spans="2:8">
      <c r="B224" s="128" t="str">
        <f>$B$38</f>
        <v>Home Economics</v>
      </c>
      <c r="C224" s="139">
        <f t="shared" si="14"/>
        <v>7929.8123462430558</v>
      </c>
      <c r="D224" s="139">
        <f t="shared" si="14"/>
        <v>38764.371709261504</v>
      </c>
      <c r="E224" s="139">
        <f t="shared" si="14"/>
        <v>0</v>
      </c>
      <c r="F224" s="139">
        <f t="shared" si="14"/>
        <v>0</v>
      </c>
      <c r="G224" s="139">
        <f t="shared" si="14"/>
        <v>0</v>
      </c>
      <c r="H224" s="139">
        <f t="shared" si="15"/>
        <v>46694.184055504564</v>
      </c>
    </row>
    <row r="225" spans="2:10">
      <c r="B225" s="128" t="str">
        <f>$B$39</f>
        <v>Law</v>
      </c>
      <c r="C225" s="139">
        <f t="shared" si="14"/>
        <v>0</v>
      </c>
      <c r="D225" s="139">
        <f t="shared" si="14"/>
        <v>0</v>
      </c>
      <c r="E225" s="139">
        <f t="shared" si="14"/>
        <v>0</v>
      </c>
      <c r="F225" s="139">
        <f t="shared" si="14"/>
        <v>0</v>
      </c>
      <c r="G225" s="139">
        <f t="shared" si="14"/>
        <v>0</v>
      </c>
      <c r="H225" s="139">
        <f t="shared" si="15"/>
        <v>0</v>
      </c>
    </row>
    <row r="226" spans="2:10">
      <c r="B226" s="128" t="str">
        <f>$B$40</f>
        <v>Social Service</v>
      </c>
      <c r="C226" s="139">
        <f t="shared" si="14"/>
        <v>17933.575613811219</v>
      </c>
      <c r="D226" s="139">
        <f t="shared" si="14"/>
        <v>141283.34460532872</v>
      </c>
      <c r="E226" s="139">
        <f t="shared" si="14"/>
        <v>212727.00342517576</v>
      </c>
      <c r="F226" s="139">
        <f t="shared" si="14"/>
        <v>0</v>
      </c>
      <c r="G226" s="139">
        <f t="shared" si="14"/>
        <v>0</v>
      </c>
      <c r="H226" s="139">
        <f t="shared" si="15"/>
        <v>371943.92364431568</v>
      </c>
    </row>
    <row r="227" spans="2:10">
      <c r="B227" s="128" t="str">
        <f>$B$41</f>
        <v>Library Science</v>
      </c>
      <c r="C227" s="139">
        <f t="shared" si="14"/>
        <v>0</v>
      </c>
      <c r="D227" s="139">
        <f t="shared" si="14"/>
        <v>0</v>
      </c>
      <c r="E227" s="139">
        <f t="shared" si="14"/>
        <v>66107.18566552308</v>
      </c>
      <c r="F227" s="139">
        <f t="shared" si="14"/>
        <v>0</v>
      </c>
      <c r="G227" s="139">
        <f t="shared" si="14"/>
        <v>0</v>
      </c>
      <c r="H227" s="139">
        <f t="shared" si="15"/>
        <v>66107.18566552308</v>
      </c>
    </row>
    <row r="228" spans="2:10">
      <c r="B228" s="128" t="str">
        <f>$B$42</f>
        <v>Veterinary Science</v>
      </c>
      <c r="C228" s="139">
        <f t="shared" si="14"/>
        <v>0</v>
      </c>
      <c r="D228" s="139">
        <f t="shared" si="14"/>
        <v>0</v>
      </c>
      <c r="E228" s="139">
        <f t="shared" si="14"/>
        <v>0</v>
      </c>
      <c r="F228" s="139">
        <f t="shared" si="14"/>
        <v>0</v>
      </c>
      <c r="G228" s="139">
        <f t="shared" si="14"/>
        <v>0</v>
      </c>
      <c r="H228" s="139">
        <f t="shared" si="15"/>
        <v>0</v>
      </c>
    </row>
    <row r="229" spans="2:10">
      <c r="B229" s="128" t="str">
        <f>$B$43</f>
        <v>Vocational Training</v>
      </c>
      <c r="C229" s="139">
        <f t="shared" si="14"/>
        <v>6587.8441030326921</v>
      </c>
      <c r="D229" s="139">
        <f t="shared" si="14"/>
        <v>20267.666426669719</v>
      </c>
      <c r="E229" s="139">
        <f t="shared" si="14"/>
        <v>0</v>
      </c>
      <c r="F229" s="139">
        <f t="shared" si="14"/>
        <v>0</v>
      </c>
      <c r="G229" s="139">
        <f t="shared" si="14"/>
        <v>0</v>
      </c>
      <c r="H229" s="139">
        <f t="shared" si="15"/>
        <v>26855.510529702413</v>
      </c>
    </row>
    <row r="230" spans="2:10">
      <c r="B230" s="128" t="str">
        <f>$B$44</f>
        <v>Physical Training</v>
      </c>
      <c r="C230" s="139">
        <f t="shared" si="14"/>
        <v>0</v>
      </c>
      <c r="D230" s="139">
        <f t="shared" si="14"/>
        <v>0</v>
      </c>
      <c r="E230" s="139">
        <f t="shared" si="14"/>
        <v>0</v>
      </c>
      <c r="F230" s="139">
        <f t="shared" si="14"/>
        <v>0</v>
      </c>
      <c r="G230" s="139">
        <f t="shared" si="14"/>
        <v>0</v>
      </c>
      <c r="H230" s="139">
        <f t="shared" si="15"/>
        <v>0</v>
      </c>
    </row>
    <row r="231" spans="2:10">
      <c r="B231" s="128" t="str">
        <f>$B$45</f>
        <v>Health Services</v>
      </c>
      <c r="C231" s="139">
        <f t="shared" si="14"/>
        <v>150544.43746559895</v>
      </c>
      <c r="D231" s="139">
        <f t="shared" si="14"/>
        <v>271153.82850437745</v>
      </c>
      <c r="E231" s="139">
        <f t="shared" si="14"/>
        <v>104390.15288675137</v>
      </c>
      <c r="F231" s="139">
        <f t="shared" si="14"/>
        <v>324.69334422761267</v>
      </c>
      <c r="G231" s="139">
        <f t="shared" si="14"/>
        <v>0</v>
      </c>
      <c r="H231" s="139">
        <f t="shared" si="15"/>
        <v>526413.11220095539</v>
      </c>
    </row>
    <row r="232" spans="2:10">
      <c r="B232" s="128" t="str">
        <f>$B$46</f>
        <v>Pharmacy</v>
      </c>
      <c r="C232" s="139">
        <f t="shared" si="14"/>
        <v>0</v>
      </c>
      <c r="D232" s="139">
        <f t="shared" si="14"/>
        <v>0</v>
      </c>
      <c r="E232" s="139">
        <f t="shared" si="14"/>
        <v>0</v>
      </c>
      <c r="F232" s="139">
        <f t="shared" si="14"/>
        <v>0</v>
      </c>
      <c r="G232" s="139">
        <f t="shared" si="14"/>
        <v>0</v>
      </c>
      <c r="H232" s="139">
        <f t="shared" si="15"/>
        <v>0</v>
      </c>
    </row>
    <row r="233" spans="2:10">
      <c r="B233" s="128" t="str">
        <f>$B$47</f>
        <v>Business Administration</v>
      </c>
      <c r="C233" s="139">
        <f t="shared" si="14"/>
        <v>154814.33642126826</v>
      </c>
      <c r="D233" s="139">
        <f t="shared" si="14"/>
        <v>1174344.0119841252</v>
      </c>
      <c r="E233" s="139">
        <f t="shared" si="14"/>
        <v>957863.52006104193</v>
      </c>
      <c r="F233" s="139">
        <f t="shared" si="14"/>
        <v>0</v>
      </c>
      <c r="G233" s="139">
        <f t="shared" si="14"/>
        <v>0</v>
      </c>
      <c r="H233" s="139">
        <f t="shared" si="15"/>
        <v>2287021.8684664355</v>
      </c>
    </row>
    <row r="234" spans="2:10">
      <c r="B234" s="128" t="str">
        <f>$B$48</f>
        <v>Optometry</v>
      </c>
      <c r="C234" s="139">
        <f t="shared" ref="C234:G237" si="16">$H$215*IF($H$25=0,0,C$25/$H$25)*IF(C$52=0,0,C48/C$52)</f>
        <v>0</v>
      </c>
      <c r="D234" s="139">
        <f t="shared" si="16"/>
        <v>0</v>
      </c>
      <c r="E234" s="139">
        <f t="shared" si="16"/>
        <v>0</v>
      </c>
      <c r="F234" s="139">
        <f t="shared" si="16"/>
        <v>0</v>
      </c>
      <c r="G234" s="139">
        <f t="shared" si="16"/>
        <v>0</v>
      </c>
      <c r="H234" s="139">
        <f t="shared" si="15"/>
        <v>0</v>
      </c>
    </row>
    <row r="235" spans="2:10">
      <c r="B235" s="128" t="str">
        <f>$B$49</f>
        <v>Teacher Ed-Practice Teaching</v>
      </c>
      <c r="C235" s="139">
        <f t="shared" si="16"/>
        <v>0</v>
      </c>
      <c r="D235" s="139">
        <f t="shared" si="16"/>
        <v>90122.244887521665</v>
      </c>
      <c r="E235" s="139">
        <f t="shared" si="16"/>
        <v>0</v>
      </c>
      <c r="F235" s="139">
        <f t="shared" si="16"/>
        <v>0</v>
      </c>
      <c r="G235" s="139">
        <f t="shared" si="16"/>
        <v>0</v>
      </c>
      <c r="H235" s="139">
        <f t="shared" si="15"/>
        <v>90122.244887521665</v>
      </c>
    </row>
    <row r="236" spans="2:10">
      <c r="B236" s="128" t="str">
        <f>$B$50</f>
        <v>Technology</v>
      </c>
      <c r="C236" s="139">
        <f t="shared" si="16"/>
        <v>24480.754012504203</v>
      </c>
      <c r="D236" s="139">
        <f t="shared" si="16"/>
        <v>103371.65789136401</v>
      </c>
      <c r="E236" s="139">
        <f t="shared" si="16"/>
        <v>54859.097358254978</v>
      </c>
      <c r="F236" s="139">
        <f t="shared" si="16"/>
        <v>0</v>
      </c>
      <c r="G236" s="139">
        <f t="shared" si="16"/>
        <v>0</v>
      </c>
      <c r="H236" s="139">
        <f t="shared" si="15"/>
        <v>182711.5092621232</v>
      </c>
    </row>
    <row r="237" spans="2:10">
      <c r="B237" s="128" t="str">
        <f>$B$51</f>
        <v>Nursing</v>
      </c>
      <c r="C237" s="139">
        <f t="shared" si="16"/>
        <v>2073.9509213251067</v>
      </c>
      <c r="D237" s="139">
        <f t="shared" si="16"/>
        <v>200184.20043429124</v>
      </c>
      <c r="E237" s="139">
        <f t="shared" si="16"/>
        <v>7893.3953033460402</v>
      </c>
      <c r="F237" s="139">
        <f t="shared" si="16"/>
        <v>0</v>
      </c>
      <c r="G237" s="139">
        <f t="shared" si="16"/>
        <v>0</v>
      </c>
      <c r="H237" s="139">
        <f t="shared" si="15"/>
        <v>210151.54665896238</v>
      </c>
    </row>
    <row r="238" spans="2:10">
      <c r="B238" s="131" t="str">
        <f>$B$52</f>
        <v>Totals</v>
      </c>
      <c r="C238" s="136">
        <f>SUM(C218:C237)</f>
        <v>3482285.5940178731</v>
      </c>
      <c r="D238" s="136">
        <f>SUM(D218:D237)</f>
        <v>5825281.5232536923</v>
      </c>
      <c r="E238" s="136">
        <f>SUM(E218:E237)</f>
        <v>3934464.8623016593</v>
      </c>
      <c r="F238" s="136">
        <f>SUM(F218:F237)</f>
        <v>608800.0204267737</v>
      </c>
      <c r="G238" s="136">
        <f>SUM(G218:G237)</f>
        <v>0</v>
      </c>
      <c r="H238" s="136">
        <f t="shared" si="15"/>
        <v>13850831.999999998</v>
      </c>
    </row>
    <row r="239" spans="2:10">
      <c r="B239" s="330"/>
      <c r="C239" s="350"/>
      <c r="D239" s="350"/>
      <c r="E239" s="350"/>
      <c r="F239" s="350"/>
      <c r="G239" s="350"/>
      <c r="H239" s="350"/>
    </row>
    <row r="240" spans="2:10">
      <c r="B240" s="120" t="s">
        <v>11</v>
      </c>
      <c r="C240" s="121"/>
      <c r="D240" s="121"/>
      <c r="E240" s="121"/>
      <c r="F240" s="121"/>
      <c r="G240" s="121"/>
      <c r="H240" s="122">
        <f>H16</f>
        <v>23782306</v>
      </c>
      <c r="J240" s="360"/>
    </row>
    <row r="241" spans="2:8" ht="61.5" customHeight="1" thickBot="1">
      <c r="B241" s="394" t="s">
        <v>231</v>
      </c>
      <c r="C241" s="394"/>
      <c r="D241" s="394"/>
      <c r="E241" s="394"/>
      <c r="F241" s="394"/>
      <c r="G241" s="394"/>
      <c r="H241" s="328"/>
    </row>
    <row r="242" spans="2:8" ht="14.4" thickBot="1">
      <c r="B242" s="124" t="s">
        <v>31</v>
      </c>
      <c r="C242" s="125" t="s">
        <v>25</v>
      </c>
      <c r="D242" s="125" t="s">
        <v>26</v>
      </c>
      <c r="E242" s="125" t="s">
        <v>27</v>
      </c>
      <c r="F242" s="125" t="s">
        <v>28</v>
      </c>
      <c r="G242" s="125" t="s">
        <v>29</v>
      </c>
      <c r="H242" s="126" t="s">
        <v>1</v>
      </c>
    </row>
    <row r="243" spans="2:8">
      <c r="B243" s="128" t="str">
        <f>$B$32</f>
        <v>Liberal Arts</v>
      </c>
      <c r="C243" s="136">
        <f t="shared" ref="C243:G258" si="17">$H$240*IF($H$25=0,0,C$25/$H$25)*IF(C$52=0,0,C32/C$52)</f>
        <v>3084068.1529930606</v>
      </c>
      <c r="D243" s="136">
        <f t="shared" si="17"/>
        <v>2608776.8133466854</v>
      </c>
      <c r="E243" s="136">
        <f t="shared" si="17"/>
        <v>871358.03121033474</v>
      </c>
      <c r="F243" s="136">
        <f t="shared" si="17"/>
        <v>216313.29510102741</v>
      </c>
      <c r="G243" s="136">
        <f t="shared" si="17"/>
        <v>0</v>
      </c>
      <c r="H243" s="136">
        <f>SUM(C243:G243)</f>
        <v>6780516.2926511085</v>
      </c>
    </row>
    <row r="244" spans="2:8">
      <c r="B244" s="128" t="str">
        <f>$B$33</f>
        <v>Science</v>
      </c>
      <c r="C244" s="139">
        <f t="shared" si="17"/>
        <v>1179331.9093493808</v>
      </c>
      <c r="D244" s="139">
        <f t="shared" si="17"/>
        <v>908972.44260581501</v>
      </c>
      <c r="E244" s="139">
        <f t="shared" si="17"/>
        <v>807319.14544283506</v>
      </c>
      <c r="F244" s="139">
        <f t="shared" si="17"/>
        <v>0</v>
      </c>
      <c r="G244" s="139">
        <f t="shared" si="17"/>
        <v>0</v>
      </c>
      <c r="H244" s="139">
        <f t="shared" ref="H244:H263" si="18">SUM(C244:G244)</f>
        <v>2895623.4973980309</v>
      </c>
    </row>
    <row r="245" spans="2:8">
      <c r="B245" s="128" t="str">
        <f>$B$34</f>
        <v>Fine Arts</v>
      </c>
      <c r="C245" s="139">
        <f t="shared" si="17"/>
        <v>564529.21770809614</v>
      </c>
      <c r="D245" s="139">
        <f t="shared" si="17"/>
        <v>491595.1817586894</v>
      </c>
      <c r="E245" s="139">
        <f t="shared" si="17"/>
        <v>147168.58786882728</v>
      </c>
      <c r="F245" s="139">
        <f t="shared" si="17"/>
        <v>0</v>
      </c>
      <c r="G245" s="139">
        <f t="shared" si="17"/>
        <v>0</v>
      </c>
      <c r="H245" s="139">
        <f t="shared" si="18"/>
        <v>1203292.987335613</v>
      </c>
    </row>
    <row r="246" spans="2:8">
      <c r="B246" s="128" t="str">
        <f>$B$35</f>
        <v>Teacher Education</v>
      </c>
      <c r="C246" s="139">
        <f t="shared" si="17"/>
        <v>82881.407720409406</v>
      </c>
      <c r="D246" s="139">
        <f t="shared" si="17"/>
        <v>1246388.058768251</v>
      </c>
      <c r="E246" s="139">
        <f t="shared" si="17"/>
        <v>1650893.1098122443</v>
      </c>
      <c r="F246" s="139">
        <f t="shared" si="17"/>
        <v>828457.6198972339</v>
      </c>
      <c r="G246" s="139">
        <f t="shared" si="17"/>
        <v>0</v>
      </c>
      <c r="H246" s="139">
        <f t="shared" si="18"/>
        <v>3808620.1961981384</v>
      </c>
    </row>
    <row r="247" spans="2:8">
      <c r="B247" s="128" t="str">
        <f>$B$36</f>
        <v>Agriculture</v>
      </c>
      <c r="C247" s="139">
        <f t="shared" si="17"/>
        <v>240474.78364708507</v>
      </c>
      <c r="D247" s="139">
        <f t="shared" si="17"/>
        <v>603316.24024772027</v>
      </c>
      <c r="E247" s="139">
        <f t="shared" si="17"/>
        <v>126157.73439558575</v>
      </c>
      <c r="F247" s="139">
        <f t="shared" si="17"/>
        <v>0</v>
      </c>
      <c r="G247" s="139">
        <f t="shared" si="17"/>
        <v>0</v>
      </c>
      <c r="H247" s="139">
        <f t="shared" si="18"/>
        <v>969948.75829039107</v>
      </c>
    </row>
    <row r="248" spans="2:8">
      <c r="B248" s="128" t="str">
        <f>$B$37</f>
        <v>Engineering</v>
      </c>
      <c r="C248" s="139">
        <f t="shared" si="17"/>
        <v>202280.90831173217</v>
      </c>
      <c r="D248" s="139">
        <f t="shared" si="17"/>
        <v>641269.86596425599</v>
      </c>
      <c r="E248" s="139">
        <f t="shared" si="17"/>
        <v>742263.76942505781</v>
      </c>
      <c r="F248" s="139">
        <f t="shared" si="17"/>
        <v>0</v>
      </c>
      <c r="G248" s="139">
        <f t="shared" si="17"/>
        <v>0</v>
      </c>
      <c r="H248" s="139">
        <f t="shared" si="18"/>
        <v>1585814.5437010459</v>
      </c>
    </row>
    <row r="249" spans="2:8">
      <c r="B249" s="128" t="str">
        <f>$B$38</f>
        <v>Home Economics</v>
      </c>
      <c r="C249" s="139">
        <f t="shared" si="17"/>
        <v>13615.732523571891</v>
      </c>
      <c r="D249" s="139">
        <f t="shared" si="17"/>
        <v>66559.62254739643</v>
      </c>
      <c r="E249" s="139">
        <f t="shared" si="17"/>
        <v>0</v>
      </c>
      <c r="F249" s="139">
        <f t="shared" si="17"/>
        <v>0</v>
      </c>
      <c r="G249" s="139">
        <f t="shared" si="17"/>
        <v>0</v>
      </c>
      <c r="H249" s="139">
        <f t="shared" si="18"/>
        <v>80175.355070968319</v>
      </c>
    </row>
    <row r="250" spans="2:8">
      <c r="B250" s="128" t="str">
        <f>$B$39</f>
        <v>Law</v>
      </c>
      <c r="C250" s="139">
        <f t="shared" si="17"/>
        <v>0</v>
      </c>
      <c r="D250" s="139">
        <f t="shared" si="17"/>
        <v>0</v>
      </c>
      <c r="E250" s="139">
        <f t="shared" si="17"/>
        <v>0</v>
      </c>
      <c r="F250" s="139">
        <f t="shared" si="17"/>
        <v>0</v>
      </c>
      <c r="G250" s="139">
        <f t="shared" si="17"/>
        <v>0</v>
      </c>
      <c r="H250" s="139">
        <f t="shared" si="18"/>
        <v>0</v>
      </c>
    </row>
    <row r="251" spans="2:8">
      <c r="B251" s="128" t="str">
        <f>$B$40</f>
        <v>Social Service</v>
      </c>
      <c r="C251" s="139">
        <f t="shared" si="17"/>
        <v>30792.502784077969</v>
      </c>
      <c r="D251" s="139">
        <f t="shared" si="17"/>
        <v>242587.86288848039</v>
      </c>
      <c r="E251" s="139">
        <f t="shared" si="17"/>
        <v>365258.82993314619</v>
      </c>
      <c r="F251" s="139">
        <f t="shared" si="17"/>
        <v>0</v>
      </c>
      <c r="G251" s="139">
        <f t="shared" si="17"/>
        <v>0</v>
      </c>
      <c r="H251" s="139">
        <f t="shared" si="18"/>
        <v>638639.19560570456</v>
      </c>
    </row>
    <row r="252" spans="2:8">
      <c r="B252" s="128" t="str">
        <f>$B$41</f>
        <v>Library Science</v>
      </c>
      <c r="C252" s="139">
        <f t="shared" si="17"/>
        <v>0</v>
      </c>
      <c r="D252" s="139">
        <f t="shared" si="17"/>
        <v>0</v>
      </c>
      <c r="E252" s="139">
        <f t="shared" si="17"/>
        <v>113508.07794768458</v>
      </c>
      <c r="F252" s="139">
        <f t="shared" si="17"/>
        <v>0</v>
      </c>
      <c r="G252" s="139">
        <f t="shared" si="17"/>
        <v>0</v>
      </c>
      <c r="H252" s="139">
        <f t="shared" si="18"/>
        <v>113508.07794768458</v>
      </c>
    </row>
    <row r="253" spans="2:8">
      <c r="B253" s="128" t="str">
        <f>$B$42</f>
        <v>Veterinary Science</v>
      </c>
      <c r="C253" s="139">
        <f t="shared" si="17"/>
        <v>0</v>
      </c>
      <c r="D253" s="139">
        <f t="shared" si="17"/>
        <v>0</v>
      </c>
      <c r="E253" s="139">
        <f t="shared" si="17"/>
        <v>0</v>
      </c>
      <c r="F253" s="139">
        <f t="shared" si="17"/>
        <v>0</v>
      </c>
      <c r="G253" s="139">
        <f t="shared" si="17"/>
        <v>0</v>
      </c>
      <c r="H253" s="139">
        <f t="shared" si="18"/>
        <v>0</v>
      </c>
    </row>
    <row r="254" spans="2:8">
      <c r="B254" s="128" t="str">
        <f>$B$43</f>
        <v>Vocational Training</v>
      </c>
      <c r="C254" s="139">
        <f t="shared" si="17"/>
        <v>11311.531634967418</v>
      </c>
      <c r="D254" s="139">
        <f t="shared" si="17"/>
        <v>34800.208743054987</v>
      </c>
      <c r="E254" s="139">
        <f t="shared" si="17"/>
        <v>0</v>
      </c>
      <c r="F254" s="139">
        <f t="shared" si="17"/>
        <v>0</v>
      </c>
      <c r="G254" s="139">
        <f t="shared" si="17"/>
        <v>0</v>
      </c>
      <c r="H254" s="139">
        <f t="shared" si="18"/>
        <v>46111.740378022405</v>
      </c>
    </row>
    <row r="255" spans="2:8">
      <c r="B255" s="128" t="str">
        <f>$B$44</f>
        <v>Physical Training</v>
      </c>
      <c r="C255" s="139">
        <f t="shared" si="17"/>
        <v>0</v>
      </c>
      <c r="D255" s="139">
        <f t="shared" si="17"/>
        <v>0</v>
      </c>
      <c r="E255" s="139">
        <f t="shared" si="17"/>
        <v>0</v>
      </c>
      <c r="F255" s="139">
        <f t="shared" si="17"/>
        <v>0</v>
      </c>
      <c r="G255" s="139">
        <f t="shared" si="17"/>
        <v>0</v>
      </c>
      <c r="H255" s="139">
        <f t="shared" si="18"/>
        <v>0</v>
      </c>
    </row>
    <row r="256" spans="2:8">
      <c r="B256" s="128" t="str">
        <f>$B$45</f>
        <v>Health Services</v>
      </c>
      <c r="C256" s="139">
        <f t="shared" si="17"/>
        <v>258489.445139811</v>
      </c>
      <c r="D256" s="139">
        <f t="shared" si="17"/>
        <v>465579.49172747356</v>
      </c>
      <c r="E256" s="139">
        <f t="shared" si="17"/>
        <v>179241.11413231384</v>
      </c>
      <c r="F256" s="139">
        <f t="shared" si="17"/>
        <v>557.50849252842124</v>
      </c>
      <c r="G256" s="139">
        <f t="shared" si="17"/>
        <v>0</v>
      </c>
      <c r="H256" s="139">
        <f t="shared" si="18"/>
        <v>903867.55949212692</v>
      </c>
    </row>
    <row r="257" spans="2:10">
      <c r="B257" s="128" t="str">
        <f>$B$46</f>
        <v>Pharmacy</v>
      </c>
      <c r="C257" s="139">
        <f t="shared" si="17"/>
        <v>0</v>
      </c>
      <c r="D257" s="139">
        <f t="shared" si="17"/>
        <v>0</v>
      </c>
      <c r="E257" s="139">
        <f t="shared" si="17"/>
        <v>0</v>
      </c>
      <c r="F257" s="139">
        <f t="shared" si="17"/>
        <v>0</v>
      </c>
      <c r="G257" s="139">
        <f t="shared" si="17"/>
        <v>0</v>
      </c>
      <c r="H257" s="139">
        <f t="shared" si="18"/>
        <v>0</v>
      </c>
    </row>
    <row r="258" spans="2:10">
      <c r="B258" s="128" t="str">
        <f>$B$47</f>
        <v>Business Administration</v>
      </c>
      <c r="C258" s="139">
        <f t="shared" si="17"/>
        <v>265820.99342173431</v>
      </c>
      <c r="D258" s="139">
        <f t="shared" si="17"/>
        <v>2016384.9104713805</v>
      </c>
      <c r="E258" s="139">
        <f t="shared" si="17"/>
        <v>1644681.2249494356</v>
      </c>
      <c r="F258" s="139">
        <f t="shared" si="17"/>
        <v>0</v>
      </c>
      <c r="G258" s="139">
        <f t="shared" si="17"/>
        <v>0</v>
      </c>
      <c r="H258" s="139">
        <f t="shared" si="18"/>
        <v>3926887.1288425503</v>
      </c>
    </row>
    <row r="259" spans="2:10">
      <c r="B259" s="128" t="str">
        <f>$B$48</f>
        <v>Optometry</v>
      </c>
      <c r="C259" s="139">
        <f t="shared" ref="C259:G262" si="19">$H$240*IF($H$25=0,0,C$25/$H$25)*IF(C$52=0,0,C48/C$52)</f>
        <v>0</v>
      </c>
      <c r="D259" s="139">
        <f t="shared" si="19"/>
        <v>0</v>
      </c>
      <c r="E259" s="139">
        <f t="shared" si="19"/>
        <v>0</v>
      </c>
      <c r="F259" s="139">
        <f t="shared" si="19"/>
        <v>0</v>
      </c>
      <c r="G259" s="139">
        <f t="shared" si="19"/>
        <v>0</v>
      </c>
      <c r="H259" s="139">
        <f t="shared" si="18"/>
        <v>0</v>
      </c>
    </row>
    <row r="260" spans="2:10">
      <c r="B260" s="128" t="str">
        <f>$B$49</f>
        <v>Teacher Ed-Practice Teaching</v>
      </c>
      <c r="C260" s="139">
        <f t="shared" si="19"/>
        <v>0</v>
      </c>
      <c r="D260" s="139">
        <f t="shared" si="19"/>
        <v>154742.67577008918</v>
      </c>
      <c r="E260" s="139">
        <f t="shared" si="19"/>
        <v>0</v>
      </c>
      <c r="F260" s="139">
        <f t="shared" si="19"/>
        <v>0</v>
      </c>
      <c r="G260" s="139">
        <f t="shared" si="19"/>
        <v>0</v>
      </c>
      <c r="H260" s="139">
        <f t="shared" si="18"/>
        <v>154742.67577008918</v>
      </c>
    </row>
    <row r="261" spans="2:10">
      <c r="B261" s="128" t="str">
        <f>$B$50</f>
        <v>Technology</v>
      </c>
      <c r="C261" s="139">
        <f t="shared" si="19"/>
        <v>42034.210149693732</v>
      </c>
      <c r="D261" s="139">
        <f t="shared" si="19"/>
        <v>177492.32679305717</v>
      </c>
      <c r="E261" s="139">
        <f t="shared" si="19"/>
        <v>94194.763192406899</v>
      </c>
      <c r="F261" s="139">
        <f t="shared" si="19"/>
        <v>0</v>
      </c>
      <c r="G261" s="139">
        <f t="shared" si="19"/>
        <v>0</v>
      </c>
      <c r="H261" s="139">
        <f t="shared" si="18"/>
        <v>313721.30013515783</v>
      </c>
    </row>
    <row r="262" spans="2:10">
      <c r="B262" s="128" t="str">
        <f>$B$51</f>
        <v>Nursing</v>
      </c>
      <c r="C262" s="139">
        <f t="shared" si="19"/>
        <v>3561.0377369341868</v>
      </c>
      <c r="D262" s="139">
        <f t="shared" si="19"/>
        <v>343722.45010939753</v>
      </c>
      <c r="E262" s="139">
        <f t="shared" si="19"/>
        <v>13553.203337036965</v>
      </c>
      <c r="F262" s="139">
        <f t="shared" si="19"/>
        <v>0</v>
      </c>
      <c r="G262" s="139">
        <f t="shared" si="19"/>
        <v>0</v>
      </c>
      <c r="H262" s="139">
        <f t="shared" si="18"/>
        <v>360836.69118336868</v>
      </c>
    </row>
    <row r="263" spans="2:10">
      <c r="B263" s="131" t="str">
        <f>$B$52</f>
        <v>Totals</v>
      </c>
      <c r="C263" s="136">
        <f>SUM(C243:C262)</f>
        <v>5979191.8331205556</v>
      </c>
      <c r="D263" s="136">
        <f>SUM(D243:D262)</f>
        <v>10002188.151741747</v>
      </c>
      <c r="E263" s="136">
        <f>SUM(E243:E262)</f>
        <v>6755597.5916469088</v>
      </c>
      <c r="F263" s="136">
        <f>SUM(F243:F262)</f>
        <v>1045328.4234907897</v>
      </c>
      <c r="G263" s="136">
        <f>SUM(G243:G262)</f>
        <v>0</v>
      </c>
      <c r="H263" s="136">
        <f t="shared" si="18"/>
        <v>23782306</v>
      </c>
      <c r="I263" s="351"/>
    </row>
    <row r="264" spans="2:10">
      <c r="B264" s="401"/>
      <c r="C264" s="401"/>
      <c r="D264" s="401"/>
      <c r="E264" s="401"/>
      <c r="F264" s="401"/>
      <c r="G264" s="401"/>
      <c r="H264" s="402"/>
      <c r="I264" s="352"/>
    </row>
    <row r="265" spans="2:10">
      <c r="B265" s="120" t="s">
        <v>232</v>
      </c>
      <c r="C265" s="121"/>
      <c r="D265" s="121"/>
      <c r="E265" s="121"/>
      <c r="F265" s="121"/>
      <c r="G265" s="121"/>
      <c r="H265" s="122"/>
      <c r="J265" s="360"/>
    </row>
    <row r="266" spans="2:10" ht="45" customHeight="1" thickBot="1">
      <c r="B266" s="382" t="s">
        <v>233</v>
      </c>
      <c r="C266" s="382"/>
      <c r="D266" s="382"/>
      <c r="E266" s="382"/>
      <c r="F266" s="382"/>
      <c r="G266" s="382"/>
      <c r="H266" s="382"/>
    </row>
    <row r="267" spans="2:10" ht="14.4" thickBot="1">
      <c r="B267" s="124" t="s">
        <v>31</v>
      </c>
      <c r="C267" s="125" t="s">
        <v>25</v>
      </c>
      <c r="D267" s="125" t="s">
        <v>26</v>
      </c>
      <c r="E267" s="125" t="s">
        <v>27</v>
      </c>
      <c r="F267" s="125" t="s">
        <v>28</v>
      </c>
      <c r="G267" s="125" t="s">
        <v>29</v>
      </c>
      <c r="H267" s="126" t="s">
        <v>1</v>
      </c>
    </row>
    <row r="268" spans="2:10">
      <c r="B268" s="128" t="str">
        <f>$B$32</f>
        <v>Liberal Arts</v>
      </c>
      <c r="C268" s="136">
        <f t="shared" ref="C268:G283" si="20">C243+C218+C193+C168+C116</f>
        <v>14466292.6188202</v>
      </c>
      <c r="D268" s="136">
        <f t="shared" si="20"/>
        <v>10498983.854675753</v>
      </c>
      <c r="E268" s="136">
        <f t="shared" si="20"/>
        <v>5120881.7554532439</v>
      </c>
      <c r="F268" s="136">
        <f t="shared" si="20"/>
        <v>893744.60905232327</v>
      </c>
      <c r="G268" s="136">
        <f t="shared" si="20"/>
        <v>0</v>
      </c>
      <c r="H268" s="136">
        <f>SUM(C268:G268)</f>
        <v>30979902.838001519</v>
      </c>
    </row>
    <row r="269" spans="2:10">
      <c r="B269" s="128" t="str">
        <f>$B$33</f>
        <v>Science</v>
      </c>
      <c r="C269" s="139">
        <f t="shared" si="20"/>
        <v>6204983.6087374697</v>
      </c>
      <c r="D269" s="139">
        <f t="shared" si="20"/>
        <v>5001164.5108284513</v>
      </c>
      <c r="E269" s="139">
        <f t="shared" si="20"/>
        <v>3772684.2180886301</v>
      </c>
      <c r="F269" s="139">
        <f t="shared" si="20"/>
        <v>0</v>
      </c>
      <c r="G269" s="139">
        <f t="shared" si="20"/>
        <v>0</v>
      </c>
      <c r="H269" s="139">
        <f t="shared" ref="H269:H288" si="21">SUM(C269:G269)</f>
        <v>14978832.337654551</v>
      </c>
    </row>
    <row r="270" spans="2:10">
      <c r="B270" s="128" t="str">
        <f>$B$34</f>
        <v>Fine Arts</v>
      </c>
      <c r="C270" s="139">
        <f t="shared" si="20"/>
        <v>3319977.1608400182</v>
      </c>
      <c r="D270" s="139">
        <f t="shared" si="20"/>
        <v>3550037.7901719459</v>
      </c>
      <c r="E270" s="139">
        <f t="shared" si="20"/>
        <v>1283612.4373272846</v>
      </c>
      <c r="F270" s="139">
        <f t="shared" si="20"/>
        <v>0</v>
      </c>
      <c r="G270" s="139">
        <f t="shared" si="20"/>
        <v>0</v>
      </c>
      <c r="H270" s="139">
        <f t="shared" si="21"/>
        <v>8153627.3883392485</v>
      </c>
    </row>
    <row r="271" spans="2:10">
      <c r="B271" s="128" t="str">
        <f>$B$35</f>
        <v>Teacher Education</v>
      </c>
      <c r="C271" s="139">
        <f t="shared" si="20"/>
        <v>629157.91135670268</v>
      </c>
      <c r="D271" s="139">
        <f t="shared" si="20"/>
        <v>6315053.0360773867</v>
      </c>
      <c r="E271" s="139">
        <f t="shared" si="20"/>
        <v>8781167.986168066</v>
      </c>
      <c r="F271" s="139">
        <f t="shared" si="20"/>
        <v>3378830.5215276703</v>
      </c>
      <c r="G271" s="139">
        <f t="shared" si="20"/>
        <v>0</v>
      </c>
      <c r="H271" s="139">
        <f t="shared" si="21"/>
        <v>19104209.455129825</v>
      </c>
    </row>
    <row r="272" spans="2:10">
      <c r="B272" s="128" t="str">
        <f>$B$36</f>
        <v>Agriculture</v>
      </c>
      <c r="C272" s="139">
        <f t="shared" si="20"/>
        <v>1549897.0667590376</v>
      </c>
      <c r="D272" s="139">
        <f t="shared" si="20"/>
        <v>3146961.1168593881</v>
      </c>
      <c r="E272" s="139">
        <f t="shared" si="20"/>
        <v>777135.93006485305</v>
      </c>
      <c r="F272" s="139">
        <f t="shared" si="20"/>
        <v>0</v>
      </c>
      <c r="G272" s="139">
        <f t="shared" si="20"/>
        <v>0</v>
      </c>
      <c r="H272" s="139">
        <f t="shared" si="21"/>
        <v>5473994.1136832787</v>
      </c>
    </row>
    <row r="273" spans="2:10">
      <c r="B273" s="128" t="str">
        <f>$B$37</f>
        <v>Engineering</v>
      </c>
      <c r="C273" s="139">
        <f t="shared" si="20"/>
        <v>1803478.9404920102</v>
      </c>
      <c r="D273" s="139">
        <f t="shared" si="20"/>
        <v>4162084.1018592194</v>
      </c>
      <c r="E273" s="139">
        <f t="shared" si="20"/>
        <v>3178655.4933137265</v>
      </c>
      <c r="F273" s="139">
        <f t="shared" si="20"/>
        <v>0</v>
      </c>
      <c r="G273" s="139">
        <f t="shared" si="20"/>
        <v>0</v>
      </c>
      <c r="H273" s="139">
        <f t="shared" si="21"/>
        <v>9144218.5356649552</v>
      </c>
    </row>
    <row r="274" spans="2:10">
      <c r="B274" s="128" t="str">
        <f>$B$38</f>
        <v>Home Economics</v>
      </c>
      <c r="C274" s="139">
        <f t="shared" si="20"/>
        <v>53979.57544175128</v>
      </c>
      <c r="D274" s="139">
        <f t="shared" si="20"/>
        <v>208687.53792913267</v>
      </c>
      <c r="E274" s="139">
        <f t="shared" si="20"/>
        <v>0</v>
      </c>
      <c r="F274" s="139">
        <f t="shared" si="20"/>
        <v>0</v>
      </c>
      <c r="G274" s="139">
        <f t="shared" si="20"/>
        <v>0</v>
      </c>
      <c r="H274" s="139">
        <f t="shared" si="21"/>
        <v>262667.11337088398</v>
      </c>
    </row>
    <row r="275" spans="2:10">
      <c r="B275" s="128" t="str">
        <f>$B$39</f>
        <v>Law</v>
      </c>
      <c r="C275" s="139">
        <f t="shared" si="20"/>
        <v>0</v>
      </c>
      <c r="D275" s="139">
        <f t="shared" si="20"/>
        <v>0</v>
      </c>
      <c r="E275" s="139">
        <f t="shared" si="20"/>
        <v>0</v>
      </c>
      <c r="F275" s="139">
        <f t="shared" si="20"/>
        <v>0</v>
      </c>
      <c r="G275" s="139">
        <f t="shared" si="20"/>
        <v>0</v>
      </c>
      <c r="H275" s="139">
        <f t="shared" si="21"/>
        <v>0</v>
      </c>
    </row>
    <row r="276" spans="2:10">
      <c r="B276" s="128" t="str">
        <f>$B$40</f>
        <v>Social Service</v>
      </c>
      <c r="C276" s="139">
        <f t="shared" si="20"/>
        <v>227263.06289809081</v>
      </c>
      <c r="D276" s="139">
        <f t="shared" si="20"/>
        <v>1355794.1624188782</v>
      </c>
      <c r="E276" s="139">
        <f t="shared" si="20"/>
        <v>1496918.5451090531</v>
      </c>
      <c r="F276" s="139">
        <f t="shared" si="20"/>
        <v>0</v>
      </c>
      <c r="G276" s="139">
        <f t="shared" si="20"/>
        <v>0</v>
      </c>
      <c r="H276" s="139">
        <f t="shared" si="21"/>
        <v>3079975.7704260219</v>
      </c>
    </row>
    <row r="277" spans="2:10">
      <c r="B277" s="128" t="str">
        <f>$B$41</f>
        <v>Library Science</v>
      </c>
      <c r="C277" s="139">
        <f t="shared" si="20"/>
        <v>0</v>
      </c>
      <c r="D277" s="139">
        <f t="shared" si="20"/>
        <v>0</v>
      </c>
      <c r="E277" s="139">
        <f t="shared" si="20"/>
        <v>453587.23863696714</v>
      </c>
      <c r="F277" s="139">
        <f t="shared" si="20"/>
        <v>0</v>
      </c>
      <c r="G277" s="139">
        <f t="shared" si="20"/>
        <v>0</v>
      </c>
      <c r="H277" s="139">
        <f t="shared" si="21"/>
        <v>453587.23863696714</v>
      </c>
    </row>
    <row r="278" spans="2:10">
      <c r="B278" s="128" t="str">
        <f>$B$42</f>
        <v>Veterinary Science</v>
      </c>
      <c r="C278" s="139">
        <f t="shared" si="20"/>
        <v>0</v>
      </c>
      <c r="D278" s="139">
        <f t="shared" si="20"/>
        <v>0</v>
      </c>
      <c r="E278" s="139">
        <f t="shared" si="20"/>
        <v>0</v>
      </c>
      <c r="F278" s="139">
        <f t="shared" si="20"/>
        <v>0</v>
      </c>
      <c r="G278" s="139">
        <f t="shared" si="20"/>
        <v>0</v>
      </c>
      <c r="H278" s="139">
        <f t="shared" si="21"/>
        <v>0</v>
      </c>
    </row>
    <row r="279" spans="2:10">
      <c r="B279" s="128" t="str">
        <f>$B$43</f>
        <v>Vocational Training</v>
      </c>
      <c r="C279" s="139">
        <f t="shared" si="20"/>
        <v>167125.78320940648</v>
      </c>
      <c r="D279" s="139">
        <f t="shared" si="20"/>
        <v>134372.82808224898</v>
      </c>
      <c r="E279" s="139">
        <f t="shared" si="20"/>
        <v>0</v>
      </c>
      <c r="F279" s="139">
        <f t="shared" si="20"/>
        <v>0</v>
      </c>
      <c r="G279" s="139">
        <f t="shared" si="20"/>
        <v>0</v>
      </c>
      <c r="H279" s="139">
        <f t="shared" si="21"/>
        <v>301498.61129165546</v>
      </c>
    </row>
    <row r="280" spans="2:10">
      <c r="B280" s="128" t="str">
        <f>$B$44</f>
        <v>Physical Training</v>
      </c>
      <c r="C280" s="139">
        <f t="shared" si="20"/>
        <v>0</v>
      </c>
      <c r="D280" s="139">
        <f t="shared" si="20"/>
        <v>0</v>
      </c>
      <c r="E280" s="139">
        <f t="shared" si="20"/>
        <v>0</v>
      </c>
      <c r="F280" s="139">
        <f t="shared" si="20"/>
        <v>0</v>
      </c>
      <c r="G280" s="139">
        <f t="shared" si="20"/>
        <v>0</v>
      </c>
      <c r="H280" s="139">
        <f t="shared" si="21"/>
        <v>0</v>
      </c>
    </row>
    <row r="281" spans="2:10">
      <c r="B281" s="128" t="str">
        <f>$B$45</f>
        <v>Health Services</v>
      </c>
      <c r="C281" s="139">
        <f t="shared" si="20"/>
        <v>1201727.0688501114</v>
      </c>
      <c r="D281" s="139">
        <f t="shared" si="20"/>
        <v>1799272.6120165954</v>
      </c>
      <c r="E281" s="139">
        <f t="shared" si="20"/>
        <v>748928.19255458168</v>
      </c>
      <c r="F281" s="139">
        <f t="shared" si="20"/>
        <v>1503.6289412250248</v>
      </c>
      <c r="G281" s="139">
        <f t="shared" si="20"/>
        <v>0</v>
      </c>
      <c r="H281" s="139">
        <f t="shared" si="21"/>
        <v>3751431.5023625139</v>
      </c>
    </row>
    <row r="282" spans="2:10">
      <c r="B282" s="128" t="str">
        <f>$B$46</f>
        <v>Pharmacy</v>
      </c>
      <c r="C282" s="139">
        <f t="shared" si="20"/>
        <v>0</v>
      </c>
      <c r="D282" s="139">
        <f t="shared" si="20"/>
        <v>0</v>
      </c>
      <c r="E282" s="139">
        <f t="shared" si="20"/>
        <v>0</v>
      </c>
      <c r="F282" s="139">
        <f t="shared" si="20"/>
        <v>0</v>
      </c>
      <c r="G282" s="139">
        <f t="shared" si="20"/>
        <v>0</v>
      </c>
      <c r="H282" s="139">
        <f t="shared" si="21"/>
        <v>0</v>
      </c>
    </row>
    <row r="283" spans="2:10">
      <c r="B283" s="128" t="str">
        <f>$B$47</f>
        <v>Business Administration</v>
      </c>
      <c r="C283" s="139">
        <f t="shared" si="20"/>
        <v>1386486.3942929113</v>
      </c>
      <c r="D283" s="139">
        <f t="shared" si="20"/>
        <v>8981141.7951656841</v>
      </c>
      <c r="E283" s="139">
        <f t="shared" si="20"/>
        <v>8799364.3328490853</v>
      </c>
      <c r="F283" s="139">
        <f t="shared" si="20"/>
        <v>0</v>
      </c>
      <c r="G283" s="139">
        <f t="shared" si="20"/>
        <v>0</v>
      </c>
      <c r="H283" s="139">
        <f t="shared" si="21"/>
        <v>19166992.522307679</v>
      </c>
    </row>
    <row r="284" spans="2:10">
      <c r="B284" s="128" t="str">
        <f>$B$48</f>
        <v>Optometry</v>
      </c>
      <c r="C284" s="139">
        <f t="shared" ref="C284:G287" si="22">C259+C234+C209+C184+C132</f>
        <v>0</v>
      </c>
      <c r="D284" s="139">
        <f t="shared" si="22"/>
        <v>0</v>
      </c>
      <c r="E284" s="139">
        <f t="shared" si="22"/>
        <v>0</v>
      </c>
      <c r="F284" s="139">
        <f t="shared" si="22"/>
        <v>0</v>
      </c>
      <c r="G284" s="139">
        <f t="shared" si="22"/>
        <v>0</v>
      </c>
      <c r="H284" s="139">
        <f t="shared" si="21"/>
        <v>0</v>
      </c>
    </row>
    <row r="285" spans="2:10">
      <c r="B285" s="128" t="str">
        <f>$B$49</f>
        <v>Teacher Ed-Practice Teaching</v>
      </c>
      <c r="C285" s="139">
        <f t="shared" si="22"/>
        <v>0</v>
      </c>
      <c r="D285" s="139">
        <f t="shared" si="22"/>
        <v>244864.92065761084</v>
      </c>
      <c r="E285" s="139">
        <f t="shared" si="22"/>
        <v>0</v>
      </c>
      <c r="F285" s="139">
        <f t="shared" si="22"/>
        <v>0</v>
      </c>
      <c r="G285" s="139">
        <f t="shared" si="22"/>
        <v>0</v>
      </c>
      <c r="H285" s="139">
        <f t="shared" si="21"/>
        <v>244864.92065761084</v>
      </c>
    </row>
    <row r="286" spans="2:10">
      <c r="B286" s="128" t="str">
        <f>$B$50</f>
        <v>Technology</v>
      </c>
      <c r="C286" s="139">
        <f t="shared" si="22"/>
        <v>434281.80299698876</v>
      </c>
      <c r="D286" s="139">
        <f t="shared" si="22"/>
        <v>1054084.7740842823</v>
      </c>
      <c r="E286" s="139">
        <f t="shared" si="22"/>
        <v>625199.31571427558</v>
      </c>
      <c r="F286" s="139">
        <f t="shared" si="22"/>
        <v>0</v>
      </c>
      <c r="G286" s="139">
        <f t="shared" si="22"/>
        <v>0</v>
      </c>
      <c r="H286" s="139">
        <f t="shared" si="21"/>
        <v>2113565.8927955464</v>
      </c>
    </row>
    <row r="287" spans="2:10">
      <c r="B287" s="128" t="str">
        <f>$B$51</f>
        <v>Nursing</v>
      </c>
      <c r="C287" s="139">
        <f t="shared" si="22"/>
        <v>24252.468724805782</v>
      </c>
      <c r="D287" s="139">
        <f t="shared" si="22"/>
        <v>1952469.7061760835</v>
      </c>
      <c r="E287" s="139">
        <f t="shared" si="22"/>
        <v>343805.58586553781</v>
      </c>
      <c r="F287" s="139">
        <f t="shared" si="22"/>
        <v>0</v>
      </c>
      <c r="G287" s="139">
        <f t="shared" si="22"/>
        <v>0</v>
      </c>
      <c r="H287" s="139">
        <f t="shared" si="21"/>
        <v>2320527.760766427</v>
      </c>
    </row>
    <row r="288" spans="2:10">
      <c r="B288" s="131" t="str">
        <f>$B$52</f>
        <v>Totals</v>
      </c>
      <c r="C288" s="136">
        <f>SUM(C268:C287)</f>
        <v>31468903.463419508</v>
      </c>
      <c r="D288" s="136">
        <f>SUM(D268:D287)</f>
        <v>48404972.747002661</v>
      </c>
      <c r="E288" s="136">
        <f>SUM(E268:E287)</f>
        <v>35381941.031145304</v>
      </c>
      <c r="F288" s="136">
        <f>SUM(F268:F287)</f>
        <v>4274078.759521218</v>
      </c>
      <c r="G288" s="136">
        <f>SUM(G268:G287)</f>
        <v>0</v>
      </c>
      <c r="H288" s="136">
        <f t="shared" si="21"/>
        <v>119529896.00108869</v>
      </c>
      <c r="I288" s="353"/>
      <c r="J288" s="140"/>
    </row>
    <row r="289" spans="2:10">
      <c r="H289" s="140"/>
    </row>
    <row r="290" spans="2:10">
      <c r="B290" s="120" t="s">
        <v>222</v>
      </c>
      <c r="C290" s="121"/>
      <c r="D290" s="121"/>
      <c r="E290" s="121"/>
      <c r="F290" s="121"/>
      <c r="G290" s="121"/>
      <c r="H290" s="122"/>
      <c r="J290" s="360"/>
    </row>
    <row r="291" spans="2:10" ht="30" customHeight="1" thickBot="1">
      <c r="B291" s="382" t="s">
        <v>234</v>
      </c>
      <c r="C291" s="382"/>
      <c r="D291" s="382"/>
      <c r="E291" s="382"/>
      <c r="F291" s="382"/>
      <c r="G291" s="382"/>
      <c r="H291" s="382"/>
    </row>
    <row r="292" spans="2:10" ht="14.4" thickBot="1">
      <c r="B292" s="124" t="s">
        <v>31</v>
      </c>
      <c r="C292" s="125" t="s">
        <v>25</v>
      </c>
      <c r="D292" s="125" t="s">
        <v>26</v>
      </c>
      <c r="E292" s="125" t="s">
        <v>27</v>
      </c>
      <c r="F292" s="125" t="s">
        <v>28</v>
      </c>
      <c r="G292" s="125" t="s">
        <v>29</v>
      </c>
      <c r="H292" s="126" t="s">
        <v>1</v>
      </c>
    </row>
    <row r="293" spans="2:10">
      <c r="B293" s="128" t="str">
        <f>$B$32</f>
        <v>Liberal Arts</v>
      </c>
      <c r="C293" s="134">
        <f t="shared" ref="C293:H308" si="23">IF(C32=0,0,C268/C32)</f>
        <v>327.52139778623467</v>
      </c>
      <c r="D293" s="134">
        <f t="shared" si="23"/>
        <v>453.24571985303714</v>
      </c>
      <c r="E293" s="134">
        <f t="shared" si="23"/>
        <v>663.75654639705044</v>
      </c>
      <c r="F293" s="134">
        <f t="shared" si="23"/>
        <v>767.82182908275195</v>
      </c>
      <c r="G293" s="135">
        <f t="shared" si="23"/>
        <v>0</v>
      </c>
      <c r="H293" s="136">
        <f t="shared" si="23"/>
        <v>406.49638951873089</v>
      </c>
    </row>
    <row r="294" spans="2:10">
      <c r="B294" s="128" t="str">
        <f>$B$33</f>
        <v>Science</v>
      </c>
      <c r="C294" s="137">
        <f t="shared" si="23"/>
        <v>367.37617576894434</v>
      </c>
      <c r="D294" s="137">
        <f t="shared" si="23"/>
        <v>619.6462037948769</v>
      </c>
      <c r="E294" s="137">
        <f t="shared" si="23"/>
        <v>527.79577757255606</v>
      </c>
      <c r="F294" s="137">
        <f t="shared" si="23"/>
        <v>0</v>
      </c>
      <c r="G294" s="138">
        <f t="shared" si="23"/>
        <v>0</v>
      </c>
      <c r="H294" s="139">
        <f t="shared" si="23"/>
        <v>466.49949664127041</v>
      </c>
    </row>
    <row r="295" spans="2:10">
      <c r="B295" s="128" t="str">
        <f>$B$34</f>
        <v>Fine Arts</v>
      </c>
      <c r="C295" s="137">
        <f t="shared" si="23"/>
        <v>410.63415718491257</v>
      </c>
      <c r="D295" s="137">
        <f t="shared" si="23"/>
        <v>813.29617186069777</v>
      </c>
      <c r="E295" s="137">
        <f t="shared" si="23"/>
        <v>985.09814611120589</v>
      </c>
      <c r="F295" s="137">
        <f t="shared" si="23"/>
        <v>0</v>
      </c>
      <c r="G295" s="138">
        <f t="shared" si="23"/>
        <v>0</v>
      </c>
      <c r="H295" s="139">
        <f t="shared" si="23"/>
        <v>592.86043790635574</v>
      </c>
    </row>
    <row r="296" spans="2:10">
      <c r="B296" s="128" t="str">
        <f>$B$35</f>
        <v>Teacher Education</v>
      </c>
      <c r="C296" s="137">
        <f t="shared" si="23"/>
        <v>530.0403634007605</v>
      </c>
      <c r="D296" s="137">
        <f t="shared" si="23"/>
        <v>570.62013518364392</v>
      </c>
      <c r="E296" s="137">
        <f t="shared" si="23"/>
        <v>600.75035822453765</v>
      </c>
      <c r="F296" s="137">
        <f t="shared" si="23"/>
        <v>757.92519549745862</v>
      </c>
      <c r="G296" s="138">
        <f t="shared" si="23"/>
        <v>0</v>
      </c>
      <c r="H296" s="139">
        <f t="shared" si="23"/>
        <v>609.79314549234971</v>
      </c>
    </row>
    <row r="297" spans="2:10">
      <c r="B297" s="128" t="str">
        <f>$B$36</f>
        <v>Agriculture</v>
      </c>
      <c r="C297" s="137">
        <f t="shared" si="23"/>
        <v>450.02818430866364</v>
      </c>
      <c r="D297" s="137">
        <f t="shared" si="23"/>
        <v>587.44840710460858</v>
      </c>
      <c r="E297" s="137">
        <f t="shared" si="23"/>
        <v>695.73494186647542</v>
      </c>
      <c r="F297" s="137">
        <f t="shared" si="23"/>
        <v>0</v>
      </c>
      <c r="G297" s="138">
        <f t="shared" si="23"/>
        <v>0</v>
      </c>
      <c r="H297" s="139">
        <f t="shared" si="23"/>
        <v>551.92519799186118</v>
      </c>
    </row>
    <row r="298" spans="2:10">
      <c r="B298" s="128" t="str">
        <f>$B$37</f>
        <v>Engineering</v>
      </c>
      <c r="C298" s="137">
        <f t="shared" si="23"/>
        <v>622.53328977977571</v>
      </c>
      <c r="D298" s="137">
        <f t="shared" si="23"/>
        <v>730.95962449231115</v>
      </c>
      <c r="E298" s="137">
        <f t="shared" si="23"/>
        <v>483.66638668802898</v>
      </c>
      <c r="F298" s="137">
        <f t="shared" si="23"/>
        <v>0</v>
      </c>
      <c r="G298" s="138">
        <f t="shared" si="23"/>
        <v>0</v>
      </c>
      <c r="H298" s="139">
        <f t="shared" si="23"/>
        <v>603.06130288629925</v>
      </c>
    </row>
    <row r="299" spans="2:10">
      <c r="B299" s="128" t="str">
        <f>$B$38</f>
        <v>Home Economics</v>
      </c>
      <c r="C299" s="137">
        <f t="shared" si="23"/>
        <v>276.8183355987245</v>
      </c>
      <c r="D299" s="137">
        <f t="shared" si="23"/>
        <v>353.10920123372699</v>
      </c>
      <c r="E299" s="137">
        <f t="shared" si="23"/>
        <v>0</v>
      </c>
      <c r="F299" s="137">
        <f t="shared" si="23"/>
        <v>0</v>
      </c>
      <c r="G299" s="138">
        <f t="shared" si="23"/>
        <v>0</v>
      </c>
      <c r="H299" s="139">
        <f t="shared" si="23"/>
        <v>334.18207808000506</v>
      </c>
    </row>
    <row r="300" spans="2:10">
      <c r="B300" s="128" t="str">
        <f>$B$39</f>
        <v>Law</v>
      </c>
      <c r="C300" s="137">
        <f t="shared" si="23"/>
        <v>0</v>
      </c>
      <c r="D300" s="137">
        <f t="shared" si="23"/>
        <v>0</v>
      </c>
      <c r="E300" s="137">
        <f t="shared" si="23"/>
        <v>0</v>
      </c>
      <c r="F300" s="137">
        <f t="shared" si="23"/>
        <v>0</v>
      </c>
      <c r="G300" s="138">
        <f t="shared" si="23"/>
        <v>0</v>
      </c>
      <c r="H300" s="139">
        <f t="shared" si="23"/>
        <v>0</v>
      </c>
    </row>
    <row r="301" spans="2:10">
      <c r="B301" s="128" t="str">
        <f>$B$40</f>
        <v>Social Service</v>
      </c>
      <c r="C301" s="137">
        <f t="shared" si="23"/>
        <v>515.33574353308575</v>
      </c>
      <c r="D301" s="137">
        <f t="shared" si="23"/>
        <v>629.4309017729239</v>
      </c>
      <c r="E301" s="137">
        <f t="shared" si="23"/>
        <v>462.86906156742521</v>
      </c>
      <c r="F301" s="137">
        <f t="shared" si="23"/>
        <v>0</v>
      </c>
      <c r="G301" s="138">
        <f t="shared" si="23"/>
        <v>0</v>
      </c>
      <c r="H301" s="139">
        <f t="shared" si="23"/>
        <v>528.38836342872219</v>
      </c>
    </row>
    <row r="302" spans="2:10">
      <c r="B302" s="128" t="str">
        <f>$B$41</f>
        <v>Library Science</v>
      </c>
      <c r="C302" s="137">
        <f t="shared" si="23"/>
        <v>0</v>
      </c>
      <c r="D302" s="137">
        <f t="shared" si="23"/>
        <v>0</v>
      </c>
      <c r="E302" s="137">
        <f t="shared" si="23"/>
        <v>451.33058570842502</v>
      </c>
      <c r="F302" s="137">
        <f t="shared" si="23"/>
        <v>0</v>
      </c>
      <c r="G302" s="138">
        <f t="shared" si="23"/>
        <v>0</v>
      </c>
      <c r="H302" s="139">
        <f t="shared" si="23"/>
        <v>451.33058570842502</v>
      </c>
    </row>
    <row r="303" spans="2:10">
      <c r="B303" s="128" t="str">
        <f>$B$42</f>
        <v>Veterinary Science</v>
      </c>
      <c r="C303" s="137">
        <f t="shared" si="23"/>
        <v>0</v>
      </c>
      <c r="D303" s="137">
        <f t="shared" si="23"/>
        <v>0</v>
      </c>
      <c r="E303" s="137">
        <f t="shared" si="23"/>
        <v>0</v>
      </c>
      <c r="F303" s="137">
        <f t="shared" si="23"/>
        <v>0</v>
      </c>
      <c r="G303" s="138">
        <f t="shared" si="23"/>
        <v>0</v>
      </c>
      <c r="H303" s="139">
        <f t="shared" si="23"/>
        <v>0</v>
      </c>
    </row>
    <row r="304" spans="2:10">
      <c r="B304" s="128" t="str">
        <f>$B$43</f>
        <v>Vocational Training</v>
      </c>
      <c r="C304" s="137">
        <f t="shared" si="23"/>
        <v>1031.6406370951017</v>
      </c>
      <c r="D304" s="137">
        <f t="shared" si="23"/>
        <v>434.86352130177664</v>
      </c>
      <c r="E304" s="137">
        <f t="shared" si="23"/>
        <v>0</v>
      </c>
      <c r="F304" s="137">
        <f t="shared" si="23"/>
        <v>0</v>
      </c>
      <c r="G304" s="138">
        <f t="shared" si="23"/>
        <v>0</v>
      </c>
      <c r="H304" s="139">
        <f t="shared" si="23"/>
        <v>640.12444010967192</v>
      </c>
    </row>
    <row r="305" spans="2:10">
      <c r="B305" s="128" t="str">
        <f>$B$44</f>
        <v>Physical Training</v>
      </c>
      <c r="C305" s="137">
        <f t="shared" si="23"/>
        <v>0</v>
      </c>
      <c r="D305" s="137">
        <f t="shared" si="23"/>
        <v>0</v>
      </c>
      <c r="E305" s="137">
        <f t="shared" si="23"/>
        <v>0</v>
      </c>
      <c r="F305" s="137">
        <f t="shared" si="23"/>
        <v>0</v>
      </c>
      <c r="G305" s="138">
        <f t="shared" si="23"/>
        <v>0</v>
      </c>
      <c r="H305" s="139">
        <f t="shared" si="23"/>
        <v>0</v>
      </c>
    </row>
    <row r="306" spans="2:10">
      <c r="B306" s="128" t="str">
        <f>$B$45</f>
        <v>Health Services</v>
      </c>
      <c r="C306" s="137">
        <f t="shared" si="23"/>
        <v>324.61563178014899</v>
      </c>
      <c r="D306" s="137">
        <f t="shared" si="23"/>
        <v>435.23769037653494</v>
      </c>
      <c r="E306" s="137">
        <f t="shared" si="23"/>
        <v>471.91442505014601</v>
      </c>
      <c r="F306" s="137">
        <f t="shared" si="23"/>
        <v>501.20964707500826</v>
      </c>
      <c r="G306" s="138">
        <f t="shared" si="23"/>
        <v>0</v>
      </c>
      <c r="H306" s="139">
        <f t="shared" si="23"/>
        <v>397.98764081927794</v>
      </c>
    </row>
    <row r="307" spans="2:10">
      <c r="B307" s="128" t="str">
        <f>$B$46</f>
        <v>Pharmacy</v>
      </c>
      <c r="C307" s="137">
        <f t="shared" si="23"/>
        <v>0</v>
      </c>
      <c r="D307" s="137">
        <f t="shared" si="23"/>
        <v>0</v>
      </c>
      <c r="E307" s="137">
        <f t="shared" si="23"/>
        <v>0</v>
      </c>
      <c r="F307" s="137">
        <f t="shared" si="23"/>
        <v>0</v>
      </c>
      <c r="G307" s="138">
        <f t="shared" si="23"/>
        <v>0</v>
      </c>
      <c r="H307" s="139">
        <f t="shared" si="23"/>
        <v>0</v>
      </c>
    </row>
    <row r="308" spans="2:10">
      <c r="B308" s="128" t="str">
        <f>$B$47</f>
        <v>Business Administration</v>
      </c>
      <c r="C308" s="137">
        <f t="shared" si="23"/>
        <v>364.19395699840067</v>
      </c>
      <c r="D308" s="137">
        <f t="shared" si="23"/>
        <v>501.62766952444616</v>
      </c>
      <c r="E308" s="137">
        <f t="shared" si="23"/>
        <v>604.26894196189301</v>
      </c>
      <c r="F308" s="137">
        <f t="shared" si="23"/>
        <v>0</v>
      </c>
      <c r="G308" s="138">
        <f t="shared" si="23"/>
        <v>0</v>
      </c>
      <c r="H308" s="139">
        <f t="shared" si="23"/>
        <v>528.40935468000112</v>
      </c>
    </row>
    <row r="309" spans="2:10">
      <c r="B309" s="128" t="str">
        <f>$B$48</f>
        <v>Optometry</v>
      </c>
      <c r="C309" s="137">
        <f t="shared" ref="C309:H313" si="24">IF(C48=0,0,C284/C48)</f>
        <v>0</v>
      </c>
      <c r="D309" s="137">
        <f t="shared" si="24"/>
        <v>0</v>
      </c>
      <c r="E309" s="137">
        <f t="shared" si="24"/>
        <v>0</v>
      </c>
      <c r="F309" s="137">
        <f t="shared" si="24"/>
        <v>0</v>
      </c>
      <c r="G309" s="138">
        <f t="shared" si="24"/>
        <v>0</v>
      </c>
      <c r="H309" s="139">
        <f t="shared" si="24"/>
        <v>0</v>
      </c>
    </row>
    <row r="310" spans="2:10">
      <c r="B310" s="128" t="str">
        <f>$B$49</f>
        <v>Teacher Ed-Practice Teaching</v>
      </c>
      <c r="C310" s="137">
        <f t="shared" si="24"/>
        <v>0</v>
      </c>
      <c r="D310" s="137">
        <f t="shared" si="24"/>
        <v>178.21318825153628</v>
      </c>
      <c r="E310" s="137">
        <f t="shared" si="24"/>
        <v>0</v>
      </c>
      <c r="F310" s="137">
        <f t="shared" si="24"/>
        <v>0</v>
      </c>
      <c r="G310" s="138">
        <f t="shared" si="24"/>
        <v>0</v>
      </c>
      <c r="H310" s="139">
        <f t="shared" si="24"/>
        <v>178.21318825153628</v>
      </c>
    </row>
    <row r="311" spans="2:10">
      <c r="B311" s="128" t="str">
        <f>$B$50</f>
        <v>Technology</v>
      </c>
      <c r="C311" s="137">
        <f t="shared" si="24"/>
        <v>721.39834384881851</v>
      </c>
      <c r="D311" s="137">
        <f t="shared" si="24"/>
        <v>668.83551655094061</v>
      </c>
      <c r="E311" s="137">
        <f t="shared" si="24"/>
        <v>749.63946728330404</v>
      </c>
      <c r="F311" s="137">
        <f t="shared" si="24"/>
        <v>0</v>
      </c>
      <c r="G311" s="138">
        <f t="shared" si="24"/>
        <v>0</v>
      </c>
      <c r="H311" s="139">
        <f t="shared" si="24"/>
        <v>701.71510384978296</v>
      </c>
    </row>
    <row r="312" spans="2:10">
      <c r="B312" s="128" t="str">
        <f>$B$51</f>
        <v>Nursing</v>
      </c>
      <c r="C312" s="137">
        <f t="shared" si="24"/>
        <v>475.5386024471722</v>
      </c>
      <c r="D312" s="137">
        <f t="shared" si="24"/>
        <v>639.73450398954242</v>
      </c>
      <c r="E312" s="137">
        <f t="shared" si="24"/>
        <v>2865.0465488794816</v>
      </c>
      <c r="F312" s="137">
        <f t="shared" si="24"/>
        <v>0</v>
      </c>
      <c r="G312" s="138">
        <f t="shared" si="24"/>
        <v>0</v>
      </c>
      <c r="H312" s="139">
        <f t="shared" si="24"/>
        <v>719.98999713509988</v>
      </c>
    </row>
    <row r="313" spans="2:10">
      <c r="B313" s="131" t="str">
        <f>$B$52</f>
        <v>Totals</v>
      </c>
      <c r="C313" s="136">
        <f t="shared" si="24"/>
        <v>367.48999747079955</v>
      </c>
      <c r="D313" s="136">
        <f t="shared" si="24"/>
        <v>545.0273920979447</v>
      </c>
      <c r="E313" s="136">
        <f t="shared" si="24"/>
        <v>591.53247208297626</v>
      </c>
      <c r="F313" s="136">
        <f t="shared" si="24"/>
        <v>759.83622391488325</v>
      </c>
      <c r="G313" s="136">
        <f t="shared" si="24"/>
        <v>0</v>
      </c>
      <c r="H313" s="136">
        <f t="shared" si="24"/>
        <v>498.28408454357401</v>
      </c>
      <c r="I313" s="351"/>
    </row>
    <row r="315" spans="2:10">
      <c r="B315" s="120" t="s">
        <v>37</v>
      </c>
      <c r="C315" s="121"/>
      <c r="D315" s="121"/>
      <c r="E315" s="121"/>
      <c r="F315" s="121"/>
      <c r="G315" s="121"/>
      <c r="H315" s="122"/>
      <c r="J315" s="360"/>
    </row>
    <row r="316" spans="2:10" ht="55.5" customHeight="1" thickBot="1">
      <c r="B316" s="382" t="s">
        <v>235</v>
      </c>
      <c r="C316" s="382"/>
      <c r="D316" s="382"/>
      <c r="E316" s="382"/>
      <c r="F316" s="382"/>
      <c r="G316" s="382"/>
      <c r="H316" s="382"/>
    </row>
    <row r="317" spans="2:10" ht="14.4" thickBot="1">
      <c r="B317" s="124" t="s">
        <v>31</v>
      </c>
      <c r="C317" s="125" t="s">
        <v>25</v>
      </c>
      <c r="D317" s="125" t="s">
        <v>26</v>
      </c>
      <c r="E317" s="125" t="s">
        <v>27</v>
      </c>
      <c r="F317" s="125" t="s">
        <v>28</v>
      </c>
      <c r="G317" s="125" t="s">
        <v>29</v>
      </c>
      <c r="H317" s="126" t="s">
        <v>1</v>
      </c>
    </row>
    <row r="318" spans="2:10">
      <c r="B318" s="128" t="str">
        <f>$B$32</f>
        <v>Liberal Arts</v>
      </c>
      <c r="C318" s="129">
        <f t="shared" ref="C318:H318" si="25">IF($C$293=0,"",C293/$C$293)</f>
        <v>1</v>
      </c>
      <c r="D318" s="129">
        <f t="shared" si="25"/>
        <v>1.3838659791897314</v>
      </c>
      <c r="E318" s="129">
        <f t="shared" si="25"/>
        <v>2.0266051344537446</v>
      </c>
      <c r="F318" s="129">
        <f t="shared" si="25"/>
        <v>2.3443409629800454</v>
      </c>
      <c r="G318" s="129">
        <f t="shared" si="25"/>
        <v>0</v>
      </c>
      <c r="H318" s="129">
        <f t="shared" si="25"/>
        <v>1.2411292583211351</v>
      </c>
    </row>
    <row r="319" spans="2:10">
      <c r="B319" s="128" t="str">
        <f>$B$33</f>
        <v>Science</v>
      </c>
      <c r="C319" s="129">
        <f t="shared" ref="C319:H334" si="26">IF($C$293=0,"",C294/$C$293)</f>
        <v>1.1216860280033425</v>
      </c>
      <c r="D319" s="129">
        <f t="shared" si="26"/>
        <v>1.8919258649454869</v>
      </c>
      <c r="E319" s="129">
        <f t="shared" si="26"/>
        <v>1.6114848713397214</v>
      </c>
      <c r="F319" s="129">
        <f t="shared" si="26"/>
        <v>0</v>
      </c>
      <c r="G319" s="129">
        <f t="shared" si="26"/>
        <v>0</v>
      </c>
      <c r="H319" s="129">
        <f t="shared" si="26"/>
        <v>1.4243328826586878</v>
      </c>
    </row>
    <row r="320" spans="2:10">
      <c r="B320" s="128" t="str">
        <f>$B$34</f>
        <v>Fine Arts</v>
      </c>
      <c r="C320" s="129">
        <f t="shared" si="26"/>
        <v>1.2537628379716539</v>
      </c>
      <c r="D320" s="129">
        <f t="shared" si="26"/>
        <v>2.4831848464188484</v>
      </c>
      <c r="E320" s="129">
        <f t="shared" si="26"/>
        <v>3.007736754818553</v>
      </c>
      <c r="F320" s="129">
        <f t="shared" si="26"/>
        <v>0</v>
      </c>
      <c r="G320" s="129">
        <f t="shared" si="26"/>
        <v>0</v>
      </c>
      <c r="H320" s="129">
        <f t="shared" si="26"/>
        <v>1.8101426102648153</v>
      </c>
    </row>
    <row r="321" spans="2:8">
      <c r="B321" s="128" t="str">
        <f>$B$35</f>
        <v>Teacher Education</v>
      </c>
      <c r="C321" s="129">
        <f t="shared" si="26"/>
        <v>1.6183381207560219</v>
      </c>
      <c r="D321" s="129">
        <f t="shared" si="26"/>
        <v>1.7422377256586878</v>
      </c>
      <c r="E321" s="129">
        <f t="shared" si="26"/>
        <v>1.8342323960666318</v>
      </c>
      <c r="F321" s="129">
        <f t="shared" si="26"/>
        <v>2.3141242087399068</v>
      </c>
      <c r="G321" s="129">
        <f t="shared" si="26"/>
        <v>0</v>
      </c>
      <c r="H321" s="129">
        <f t="shared" si="26"/>
        <v>1.8618421563111032</v>
      </c>
    </row>
    <row r="322" spans="2:8">
      <c r="B322" s="128" t="str">
        <f>$B$36</f>
        <v>Agriculture</v>
      </c>
      <c r="C322" s="129">
        <f t="shared" si="26"/>
        <v>1.3740420850377115</v>
      </c>
      <c r="D322" s="129">
        <f t="shared" si="26"/>
        <v>1.7936184050118826</v>
      </c>
      <c r="E322" s="129">
        <f t="shared" si="26"/>
        <v>2.1242427107634807</v>
      </c>
      <c r="F322" s="129">
        <f t="shared" si="26"/>
        <v>0</v>
      </c>
      <c r="G322" s="129">
        <f t="shared" si="26"/>
        <v>0</v>
      </c>
      <c r="H322" s="129">
        <f t="shared" si="26"/>
        <v>1.6851576773988046</v>
      </c>
    </row>
    <row r="323" spans="2:8">
      <c r="B323" s="128" t="str">
        <f>$B$37</f>
        <v>Engineering</v>
      </c>
      <c r="C323" s="129">
        <f t="shared" si="26"/>
        <v>1.9007408187299206</v>
      </c>
      <c r="D323" s="129">
        <f t="shared" si="26"/>
        <v>2.2317919666714139</v>
      </c>
      <c r="E323" s="129">
        <f t="shared" si="26"/>
        <v>1.4767474429371676</v>
      </c>
      <c r="F323" s="129">
        <f t="shared" si="26"/>
        <v>0</v>
      </c>
      <c r="G323" s="129">
        <f t="shared" si="26"/>
        <v>0</v>
      </c>
      <c r="H323" s="129">
        <f t="shared" si="26"/>
        <v>1.8412882546376492</v>
      </c>
    </row>
    <row r="324" spans="2:8">
      <c r="B324" s="128" t="str">
        <f>$B$38</f>
        <v>Home Economics</v>
      </c>
      <c r="C324" s="129">
        <f t="shared" si="26"/>
        <v>0.84519160418152939</v>
      </c>
      <c r="D324" s="129">
        <f t="shared" si="26"/>
        <v>1.0781255930771059</v>
      </c>
      <c r="E324" s="129">
        <f t="shared" si="26"/>
        <v>0</v>
      </c>
      <c r="F324" s="129">
        <f t="shared" si="26"/>
        <v>0</v>
      </c>
      <c r="G324" s="129">
        <f t="shared" si="26"/>
        <v>0</v>
      </c>
      <c r="H324" s="129">
        <f t="shared" si="26"/>
        <v>1.0203366263663716</v>
      </c>
    </row>
    <row r="325" spans="2:8">
      <c r="B325" s="128" t="str">
        <f>$B$39</f>
        <v>Law</v>
      </c>
      <c r="C325" s="129">
        <f t="shared" si="26"/>
        <v>0</v>
      </c>
      <c r="D325" s="129">
        <f t="shared" si="26"/>
        <v>0</v>
      </c>
      <c r="E325" s="129">
        <f t="shared" si="26"/>
        <v>0</v>
      </c>
      <c r="F325" s="129">
        <f t="shared" si="26"/>
        <v>0</v>
      </c>
      <c r="G325" s="129">
        <f t="shared" si="26"/>
        <v>0</v>
      </c>
      <c r="H325" s="129">
        <f t="shared" si="26"/>
        <v>0</v>
      </c>
    </row>
    <row r="326" spans="2:8">
      <c r="B326" s="128" t="str">
        <f>$B$40</f>
        <v>Social Service</v>
      </c>
      <c r="C326" s="129">
        <f t="shared" si="26"/>
        <v>1.5734414515091713</v>
      </c>
      <c r="D326" s="129">
        <f t="shared" si="26"/>
        <v>1.9218008534017625</v>
      </c>
      <c r="E326" s="129">
        <f t="shared" si="26"/>
        <v>1.4132483089533243</v>
      </c>
      <c r="F326" s="129">
        <f t="shared" si="26"/>
        <v>0</v>
      </c>
      <c r="G326" s="129">
        <f t="shared" si="26"/>
        <v>0</v>
      </c>
      <c r="H326" s="129">
        <f t="shared" si="26"/>
        <v>1.6132941755872345</v>
      </c>
    </row>
    <row r="327" spans="2:8">
      <c r="B327" s="128" t="str">
        <f>$B$41</f>
        <v>Library Science</v>
      </c>
      <c r="C327" s="129">
        <f t="shared" si="26"/>
        <v>0</v>
      </c>
      <c r="D327" s="129">
        <f t="shared" si="26"/>
        <v>0</v>
      </c>
      <c r="E327" s="129">
        <f t="shared" si="26"/>
        <v>1.3780186233908223</v>
      </c>
      <c r="F327" s="129">
        <f t="shared" si="26"/>
        <v>0</v>
      </c>
      <c r="G327" s="129">
        <f t="shared" si="26"/>
        <v>0</v>
      </c>
      <c r="H327" s="129">
        <f t="shared" si="26"/>
        <v>1.3780186233908223</v>
      </c>
    </row>
    <row r="328" spans="2:8">
      <c r="B328" s="128" t="str">
        <f>$B$42</f>
        <v>Veterinary Science</v>
      </c>
      <c r="C328" s="129">
        <f t="shared" si="26"/>
        <v>0</v>
      </c>
      <c r="D328" s="129">
        <f t="shared" si="26"/>
        <v>0</v>
      </c>
      <c r="E328" s="129">
        <f t="shared" si="26"/>
        <v>0</v>
      </c>
      <c r="F328" s="129">
        <f t="shared" si="26"/>
        <v>0</v>
      </c>
      <c r="G328" s="129">
        <f t="shared" si="26"/>
        <v>0</v>
      </c>
      <c r="H328" s="129">
        <f t="shared" si="26"/>
        <v>0</v>
      </c>
    </row>
    <row r="329" spans="2:8">
      <c r="B329" s="128" t="str">
        <f>$B$43</f>
        <v>Vocational Training</v>
      </c>
      <c r="C329" s="129">
        <f t="shared" si="26"/>
        <v>3.1498419464136163</v>
      </c>
      <c r="D329" s="129">
        <f t="shared" si="26"/>
        <v>1.3277407956887188</v>
      </c>
      <c r="E329" s="129">
        <f t="shared" si="26"/>
        <v>0</v>
      </c>
      <c r="F329" s="129">
        <f t="shared" si="26"/>
        <v>0</v>
      </c>
      <c r="G329" s="129">
        <f t="shared" si="26"/>
        <v>0</v>
      </c>
      <c r="H329" s="129">
        <f t="shared" si="26"/>
        <v>1.9544507456195754</v>
      </c>
    </row>
    <row r="330" spans="2:8">
      <c r="B330" s="128" t="str">
        <f>$B$44</f>
        <v>Physical Training</v>
      </c>
      <c r="C330" s="129">
        <f t="shared" si="26"/>
        <v>0</v>
      </c>
      <c r="D330" s="129">
        <f t="shared" si="26"/>
        <v>0</v>
      </c>
      <c r="E330" s="129">
        <f t="shared" si="26"/>
        <v>0</v>
      </c>
      <c r="F330" s="129">
        <f t="shared" si="26"/>
        <v>0</v>
      </c>
      <c r="G330" s="129">
        <f t="shared" si="26"/>
        <v>0</v>
      </c>
      <c r="H330" s="129">
        <f t="shared" si="26"/>
        <v>0</v>
      </c>
    </row>
    <row r="331" spans="2:8">
      <c r="B331" s="128" t="str">
        <f>$B$45</f>
        <v>Health Services</v>
      </c>
      <c r="C331" s="129">
        <f t="shared" si="26"/>
        <v>0.99112801170938392</v>
      </c>
      <c r="D331" s="129">
        <f t="shared" si="26"/>
        <v>1.3288832220379203</v>
      </c>
      <c r="E331" s="129">
        <f t="shared" si="26"/>
        <v>1.4408659349889352</v>
      </c>
      <c r="F331" s="129">
        <f t="shared" si="26"/>
        <v>1.5303111505469811</v>
      </c>
      <c r="G331" s="129">
        <f t="shared" si="26"/>
        <v>0</v>
      </c>
      <c r="H331" s="129">
        <f t="shared" si="26"/>
        <v>1.2151500436592386</v>
      </c>
    </row>
    <row r="332" spans="2:8">
      <c r="B332" s="128" t="str">
        <f>$B$46</f>
        <v>Pharmacy</v>
      </c>
      <c r="C332" s="129">
        <f t="shared" si="26"/>
        <v>0</v>
      </c>
      <c r="D332" s="129">
        <f t="shared" si="26"/>
        <v>0</v>
      </c>
      <c r="E332" s="129">
        <f t="shared" si="26"/>
        <v>0</v>
      </c>
      <c r="F332" s="129">
        <f t="shared" si="26"/>
        <v>0</v>
      </c>
      <c r="G332" s="129">
        <f t="shared" si="26"/>
        <v>0</v>
      </c>
      <c r="H332" s="129">
        <f t="shared" si="26"/>
        <v>0</v>
      </c>
    </row>
    <row r="333" spans="2:8">
      <c r="B333" s="128" t="str">
        <f>$B$47</f>
        <v>Business Administration</v>
      </c>
      <c r="C333" s="129">
        <f t="shared" si="26"/>
        <v>1.1119699642833758</v>
      </c>
      <c r="D333" s="129">
        <f t="shared" si="26"/>
        <v>1.531587471582075</v>
      </c>
      <c r="E333" s="129">
        <f t="shared" si="26"/>
        <v>1.8449754612866083</v>
      </c>
      <c r="F333" s="129">
        <f t="shared" si="26"/>
        <v>0</v>
      </c>
      <c r="G333" s="129">
        <f t="shared" si="26"/>
        <v>0</v>
      </c>
      <c r="H333" s="129">
        <f t="shared" si="26"/>
        <v>1.6133582668234738</v>
      </c>
    </row>
    <row r="334" spans="2:8">
      <c r="B334" s="128" t="str">
        <f>$B$48</f>
        <v>Optometry</v>
      </c>
      <c r="C334" s="129">
        <f t="shared" si="26"/>
        <v>0</v>
      </c>
      <c r="D334" s="129">
        <f t="shared" si="26"/>
        <v>0</v>
      </c>
      <c r="E334" s="129">
        <f t="shared" si="26"/>
        <v>0</v>
      </c>
      <c r="F334" s="129">
        <f t="shared" si="26"/>
        <v>0</v>
      </c>
      <c r="G334" s="129">
        <f t="shared" si="26"/>
        <v>0</v>
      </c>
      <c r="H334" s="129">
        <f t="shared" si="26"/>
        <v>0</v>
      </c>
    </row>
    <row r="335" spans="2:8">
      <c r="B335" s="128" t="str">
        <f>$B$49</f>
        <v>Teacher Ed-Practice Teaching</v>
      </c>
      <c r="C335" s="129">
        <f t="shared" ref="C335:H338" si="27">IF($C$293=0,"",C310/$C$293)</f>
        <v>0</v>
      </c>
      <c r="D335" s="129">
        <f t="shared" si="27"/>
        <v>0.54412685539358785</v>
      </c>
      <c r="E335" s="129">
        <f t="shared" si="27"/>
        <v>0</v>
      </c>
      <c r="F335" s="129">
        <f t="shared" si="27"/>
        <v>0</v>
      </c>
      <c r="G335" s="129">
        <f t="shared" si="27"/>
        <v>0</v>
      </c>
      <c r="H335" s="129">
        <f t="shared" si="27"/>
        <v>0.54412685539358785</v>
      </c>
    </row>
    <row r="336" spans="2:8">
      <c r="B336" s="128" t="str">
        <f>$B$50</f>
        <v>Technology</v>
      </c>
      <c r="C336" s="129">
        <f t="shared" si="27"/>
        <v>2.202599123980467</v>
      </c>
      <c r="D336" s="129">
        <f t="shared" si="27"/>
        <v>2.0421124270710198</v>
      </c>
      <c r="E336" s="129">
        <f t="shared" si="27"/>
        <v>2.2888259281690524</v>
      </c>
      <c r="F336" s="129">
        <f t="shared" si="27"/>
        <v>0</v>
      </c>
      <c r="G336" s="129">
        <f t="shared" si="27"/>
        <v>0</v>
      </c>
      <c r="H336" s="129">
        <f t="shared" si="27"/>
        <v>2.142501554380198</v>
      </c>
    </row>
    <row r="337" spans="2:10">
      <c r="B337" s="128" t="str">
        <f>$B$51</f>
        <v>Nursing</v>
      </c>
      <c r="C337" s="129">
        <f t="shared" si="27"/>
        <v>1.451931402532499</v>
      </c>
      <c r="D337" s="129">
        <f t="shared" si="27"/>
        <v>1.9532601787657298</v>
      </c>
      <c r="E337" s="129">
        <f t="shared" si="27"/>
        <v>8.7476621932024994</v>
      </c>
      <c r="F337" s="129">
        <f t="shared" si="27"/>
        <v>0</v>
      </c>
      <c r="G337" s="129">
        <f t="shared" si="27"/>
        <v>0</v>
      </c>
      <c r="H337" s="129">
        <f t="shared" si="27"/>
        <v>2.1982991096203737</v>
      </c>
    </row>
    <row r="338" spans="2:10">
      <c r="B338" s="131" t="str">
        <f>$B$52</f>
        <v>Totals</v>
      </c>
      <c r="C338" s="129">
        <f t="shared" si="27"/>
        <v>1.1220335524784595</v>
      </c>
      <c r="D338" s="129">
        <f t="shared" si="27"/>
        <v>1.664097050702229</v>
      </c>
      <c r="E338" s="129">
        <f t="shared" si="27"/>
        <v>1.8060880177027556</v>
      </c>
      <c r="F338" s="129">
        <f t="shared" si="27"/>
        <v>2.3199590287862963</v>
      </c>
      <c r="G338" s="129">
        <f t="shared" si="27"/>
        <v>0</v>
      </c>
      <c r="H338" s="129">
        <f t="shared" si="27"/>
        <v>1.5213787187998997</v>
      </c>
      <c r="I338" s="351"/>
    </row>
    <row r="340" spans="2:10">
      <c r="B340" s="120" t="s">
        <v>236</v>
      </c>
      <c r="C340" s="121"/>
      <c r="D340" s="121"/>
      <c r="E340" s="121"/>
      <c r="F340" s="121"/>
      <c r="G340" s="121"/>
      <c r="H340" s="122"/>
      <c r="J340" s="360"/>
    </row>
    <row r="341" spans="2:10" ht="55.5" customHeight="1" thickBot="1">
      <c r="B341" s="382" t="s">
        <v>237</v>
      </c>
      <c r="C341" s="382"/>
      <c r="D341" s="382"/>
      <c r="E341" s="382"/>
      <c r="F341" s="382"/>
      <c r="G341" s="382"/>
      <c r="H341" s="382"/>
    </row>
    <row r="342" spans="2:10" ht="14.4" thickBot="1">
      <c r="B342" s="124" t="s">
        <v>31</v>
      </c>
      <c r="C342" s="125" t="s">
        <v>25</v>
      </c>
      <c r="D342" s="125" t="s">
        <v>26</v>
      </c>
      <c r="E342" s="125" t="s">
        <v>27</v>
      </c>
      <c r="F342" s="125" t="s">
        <v>28</v>
      </c>
      <c r="G342" s="125" t="s">
        <v>29</v>
      </c>
      <c r="H342" s="126" t="s">
        <v>1</v>
      </c>
    </row>
    <row r="343" spans="2:10">
      <c r="B343" s="128" t="str">
        <f>$B$32</f>
        <v>Liberal Arts</v>
      </c>
      <c r="C343" s="136">
        <f t="shared" ref="C343:D358" si="28">C293*30</f>
        <v>9825.6419335870396</v>
      </c>
      <c r="D343" s="136">
        <f t="shared" si="28"/>
        <v>13597.371595591114</v>
      </c>
      <c r="E343" s="136">
        <f>E293*24</f>
        <v>15930.157113529211</v>
      </c>
      <c r="F343" s="136">
        <f>F293*18</f>
        <v>13820.792923489535</v>
      </c>
      <c r="G343" s="136">
        <f>G293*24</f>
        <v>0</v>
      </c>
      <c r="H343" s="136">
        <f>IF((C32/30+D32/30+E32/24+F32/18+G32/24)=0,0,H268/(C32/30+D32/30+E32/24+F32/18+G32/24))</f>
        <v>11776.930564677912</v>
      </c>
    </row>
    <row r="344" spans="2:10">
      <c r="B344" s="128" t="str">
        <f>$B$33</f>
        <v>Science</v>
      </c>
      <c r="C344" s="139">
        <f t="shared" si="28"/>
        <v>11021.28527306833</v>
      </c>
      <c r="D344" s="139">
        <f t="shared" si="28"/>
        <v>18589.386113846307</v>
      </c>
      <c r="E344" s="139">
        <f>E294*24</f>
        <v>12667.098661741345</v>
      </c>
      <c r="F344" s="139">
        <f>F294*18</f>
        <v>0</v>
      </c>
      <c r="G344" s="139">
        <f>G294*24</f>
        <v>0</v>
      </c>
      <c r="H344" s="139">
        <f t="shared" ref="H344:H363" si="29">IF((C33/30+D33/30+E33/24+F33/18+G33/24)=0,0,H269/(C33/30+D33/30+E33/24+F33/18+G33/24))</f>
        <v>13257.168106255505</v>
      </c>
    </row>
    <row r="345" spans="2:10">
      <c r="B345" s="128" t="str">
        <f>$B$34</f>
        <v>Fine Arts</v>
      </c>
      <c r="C345" s="139">
        <f t="shared" si="28"/>
        <v>12319.024715547377</v>
      </c>
      <c r="D345" s="139">
        <f t="shared" si="28"/>
        <v>24398.885155820932</v>
      </c>
      <c r="E345" s="139">
        <f t="shared" ref="E345:E363" si="30">E295*24</f>
        <v>23642.355506668941</v>
      </c>
      <c r="F345" s="139">
        <f t="shared" ref="F345:F363" si="31">F295*18</f>
        <v>0</v>
      </c>
      <c r="G345" s="139">
        <f t="shared" ref="G345:G363" si="32">G295*24</f>
        <v>0</v>
      </c>
      <c r="H345" s="139">
        <f t="shared" si="29"/>
        <v>17374.281815829487</v>
      </c>
    </row>
    <row r="346" spans="2:10">
      <c r="B346" s="128" t="str">
        <f>$B$35</f>
        <v>Teacher Education</v>
      </c>
      <c r="C346" s="139">
        <f t="shared" si="28"/>
        <v>15901.210902022814</v>
      </c>
      <c r="D346" s="139">
        <f t="shared" si="28"/>
        <v>17118.604055509317</v>
      </c>
      <c r="E346" s="139">
        <f t="shared" si="30"/>
        <v>14418.008597388904</v>
      </c>
      <c r="F346" s="139">
        <f t="shared" si="31"/>
        <v>13642.653518954256</v>
      </c>
      <c r="G346" s="139">
        <f t="shared" si="32"/>
        <v>0</v>
      </c>
      <c r="H346" s="139">
        <f t="shared" si="29"/>
        <v>15100.052921635208</v>
      </c>
    </row>
    <row r="347" spans="2:10">
      <c r="B347" s="128" t="str">
        <f>$B$36</f>
        <v>Agriculture</v>
      </c>
      <c r="C347" s="139">
        <f t="shared" si="28"/>
        <v>13500.84552925991</v>
      </c>
      <c r="D347" s="139">
        <f t="shared" si="28"/>
        <v>17623.452213138258</v>
      </c>
      <c r="E347" s="139">
        <f t="shared" si="30"/>
        <v>16697.638604795411</v>
      </c>
      <c r="F347" s="139">
        <f t="shared" si="31"/>
        <v>0</v>
      </c>
      <c r="G347" s="139">
        <f t="shared" si="32"/>
        <v>0</v>
      </c>
      <c r="H347" s="139">
        <f t="shared" si="29"/>
        <v>16104.324539508039</v>
      </c>
    </row>
    <row r="348" spans="2:10">
      <c r="B348" s="128" t="str">
        <f>$B$37</f>
        <v>Engineering</v>
      </c>
      <c r="C348" s="139">
        <f t="shared" si="28"/>
        <v>18675.998693393271</v>
      </c>
      <c r="D348" s="139">
        <f t="shared" si="28"/>
        <v>21928.788734769336</v>
      </c>
      <c r="E348" s="139">
        <f t="shared" si="30"/>
        <v>11607.993280512695</v>
      </c>
      <c r="F348" s="139">
        <f t="shared" si="31"/>
        <v>0</v>
      </c>
      <c r="G348" s="139">
        <f t="shared" si="32"/>
        <v>0</v>
      </c>
      <c r="H348" s="139">
        <f t="shared" si="29"/>
        <v>16323.131980837119</v>
      </c>
    </row>
    <row r="349" spans="2:10">
      <c r="B349" s="128" t="str">
        <f>$B$38</f>
        <v>Home Economics</v>
      </c>
      <c r="C349" s="139">
        <f t="shared" si="28"/>
        <v>8304.5500679617344</v>
      </c>
      <c r="D349" s="139">
        <f t="shared" si="28"/>
        <v>10593.27603701181</v>
      </c>
      <c r="E349" s="139">
        <f t="shared" si="30"/>
        <v>0</v>
      </c>
      <c r="F349" s="139">
        <f t="shared" si="31"/>
        <v>0</v>
      </c>
      <c r="G349" s="139">
        <f t="shared" si="32"/>
        <v>0</v>
      </c>
      <c r="H349" s="139">
        <f t="shared" si="29"/>
        <v>10025.462342400153</v>
      </c>
    </row>
    <row r="350" spans="2:10">
      <c r="B350" s="128" t="str">
        <f>$B$39</f>
        <v>Law</v>
      </c>
      <c r="C350" s="139">
        <f t="shared" si="28"/>
        <v>0</v>
      </c>
      <c r="D350" s="139">
        <f t="shared" si="28"/>
        <v>0</v>
      </c>
      <c r="E350" s="139">
        <f t="shared" si="30"/>
        <v>0</v>
      </c>
      <c r="F350" s="139">
        <f t="shared" si="31"/>
        <v>0</v>
      </c>
      <c r="G350" s="139">
        <f t="shared" si="32"/>
        <v>0</v>
      </c>
      <c r="H350" s="139">
        <f t="shared" si="29"/>
        <v>0</v>
      </c>
    </row>
    <row r="351" spans="2:10">
      <c r="B351" s="128" t="str">
        <f>$B$40</f>
        <v>Social Service</v>
      </c>
      <c r="C351" s="139">
        <f t="shared" si="28"/>
        <v>15460.072305992573</v>
      </c>
      <c r="D351" s="139">
        <f t="shared" si="28"/>
        <v>18882.927053187716</v>
      </c>
      <c r="E351" s="139">
        <f t="shared" si="30"/>
        <v>11108.857477618205</v>
      </c>
      <c r="F351" s="139">
        <f t="shared" si="31"/>
        <v>0</v>
      </c>
      <c r="G351" s="139">
        <f t="shared" si="32"/>
        <v>0</v>
      </c>
      <c r="H351" s="139">
        <f t="shared" si="29"/>
        <v>13920.794442603488</v>
      </c>
    </row>
    <row r="352" spans="2:10">
      <c r="B352" s="128" t="str">
        <f>$B$41</f>
        <v>Library Science</v>
      </c>
      <c r="C352" s="139">
        <f t="shared" si="28"/>
        <v>0</v>
      </c>
      <c r="D352" s="139">
        <f t="shared" si="28"/>
        <v>0</v>
      </c>
      <c r="E352" s="139">
        <f t="shared" si="30"/>
        <v>10831.9340570022</v>
      </c>
      <c r="F352" s="139">
        <f t="shared" si="31"/>
        <v>0</v>
      </c>
      <c r="G352" s="139">
        <f t="shared" si="32"/>
        <v>0</v>
      </c>
      <c r="H352" s="139">
        <f t="shared" si="29"/>
        <v>10831.9340570022</v>
      </c>
    </row>
    <row r="353" spans="2:9">
      <c r="B353" s="128" t="str">
        <f>$B$42</f>
        <v>Veterinary Science</v>
      </c>
      <c r="C353" s="139">
        <f t="shared" si="28"/>
        <v>0</v>
      </c>
      <c r="D353" s="139">
        <f t="shared" si="28"/>
        <v>0</v>
      </c>
      <c r="E353" s="139">
        <f t="shared" si="30"/>
        <v>0</v>
      </c>
      <c r="F353" s="139">
        <f t="shared" si="31"/>
        <v>0</v>
      </c>
      <c r="G353" s="139">
        <f t="shared" si="32"/>
        <v>0</v>
      </c>
      <c r="H353" s="139">
        <f t="shared" si="29"/>
        <v>0</v>
      </c>
    </row>
    <row r="354" spans="2:9">
      <c r="B354" s="128" t="str">
        <f>$B$43</f>
        <v>Vocational Training</v>
      </c>
      <c r="C354" s="139">
        <f t="shared" si="28"/>
        <v>30949.219112853054</v>
      </c>
      <c r="D354" s="139">
        <f t="shared" si="28"/>
        <v>13045.905639053299</v>
      </c>
      <c r="E354" s="139">
        <f t="shared" si="30"/>
        <v>0</v>
      </c>
      <c r="F354" s="139">
        <f t="shared" si="31"/>
        <v>0</v>
      </c>
      <c r="G354" s="139">
        <f t="shared" si="32"/>
        <v>0</v>
      </c>
      <c r="H354" s="139">
        <f t="shared" si="29"/>
        <v>19203.733203290154</v>
      </c>
    </row>
    <row r="355" spans="2:9">
      <c r="B355" s="128" t="str">
        <f>$B$44</f>
        <v>Physical Training</v>
      </c>
      <c r="C355" s="139">
        <f t="shared" si="28"/>
        <v>0</v>
      </c>
      <c r="D355" s="139">
        <f t="shared" si="28"/>
        <v>0</v>
      </c>
      <c r="E355" s="139">
        <f t="shared" si="30"/>
        <v>0</v>
      </c>
      <c r="F355" s="139">
        <f t="shared" si="31"/>
        <v>0</v>
      </c>
      <c r="G355" s="139">
        <f t="shared" si="32"/>
        <v>0</v>
      </c>
      <c r="H355" s="139">
        <f t="shared" si="29"/>
        <v>0</v>
      </c>
    </row>
    <row r="356" spans="2:9">
      <c r="B356" s="128" t="str">
        <f>$B$45</f>
        <v>Health Services</v>
      </c>
      <c r="C356" s="139">
        <f t="shared" si="28"/>
        <v>9738.4689534044701</v>
      </c>
      <c r="D356" s="139">
        <f t="shared" si="28"/>
        <v>13057.130711296048</v>
      </c>
      <c r="E356" s="139">
        <f t="shared" si="30"/>
        <v>11325.946201203504</v>
      </c>
      <c r="F356" s="139">
        <f t="shared" si="31"/>
        <v>9021.7736473501482</v>
      </c>
      <c r="G356" s="139">
        <f t="shared" si="32"/>
        <v>0</v>
      </c>
      <c r="H356" s="139">
        <f t="shared" si="29"/>
        <v>11455.044155920039</v>
      </c>
    </row>
    <row r="357" spans="2:9">
      <c r="B357" s="128" t="str">
        <f>$B$46</f>
        <v>Pharmacy</v>
      </c>
      <c r="C357" s="139">
        <f t="shared" si="28"/>
        <v>0</v>
      </c>
      <c r="D357" s="139">
        <f t="shared" si="28"/>
        <v>0</v>
      </c>
      <c r="E357" s="139">
        <f t="shared" si="30"/>
        <v>0</v>
      </c>
      <c r="F357" s="139">
        <f t="shared" si="31"/>
        <v>0</v>
      </c>
      <c r="G357" s="139">
        <f t="shared" si="32"/>
        <v>0</v>
      </c>
      <c r="H357" s="139">
        <f t="shared" si="29"/>
        <v>0</v>
      </c>
    </row>
    <row r="358" spans="2:9">
      <c r="B358" s="128" t="str">
        <f>$B$47</f>
        <v>Business Administration</v>
      </c>
      <c r="C358" s="139">
        <f t="shared" si="28"/>
        <v>10925.81870995202</v>
      </c>
      <c r="D358" s="139">
        <f t="shared" si="28"/>
        <v>15048.830085733385</v>
      </c>
      <c r="E358" s="139">
        <f t="shared" si="30"/>
        <v>14502.454607085432</v>
      </c>
      <c r="F358" s="139">
        <f t="shared" si="31"/>
        <v>0</v>
      </c>
      <c r="G358" s="139">
        <f t="shared" si="32"/>
        <v>0</v>
      </c>
      <c r="H358" s="139">
        <f t="shared" si="29"/>
        <v>14406.398227898591</v>
      </c>
    </row>
    <row r="359" spans="2:9">
      <c r="B359" s="128" t="str">
        <f>$B$48</f>
        <v>Optometry</v>
      </c>
      <c r="C359" s="139">
        <f t="shared" ref="C359:D363" si="33">C309*30</f>
        <v>0</v>
      </c>
      <c r="D359" s="139">
        <f t="shared" si="33"/>
        <v>0</v>
      </c>
      <c r="E359" s="139">
        <f t="shared" si="30"/>
        <v>0</v>
      </c>
      <c r="F359" s="139">
        <f t="shared" si="31"/>
        <v>0</v>
      </c>
      <c r="G359" s="139">
        <f t="shared" si="32"/>
        <v>0</v>
      </c>
      <c r="H359" s="139">
        <f t="shared" si="29"/>
        <v>0</v>
      </c>
    </row>
    <row r="360" spans="2:9">
      <c r="B360" s="128" t="str">
        <f>$B$49</f>
        <v>Teacher Ed-Practice Teaching</v>
      </c>
      <c r="C360" s="139">
        <f t="shared" si="33"/>
        <v>0</v>
      </c>
      <c r="D360" s="139">
        <f t="shared" si="33"/>
        <v>5346.3956475460882</v>
      </c>
      <c r="E360" s="139">
        <f t="shared" si="30"/>
        <v>0</v>
      </c>
      <c r="F360" s="139">
        <f t="shared" si="31"/>
        <v>0</v>
      </c>
      <c r="G360" s="139">
        <f t="shared" si="32"/>
        <v>0</v>
      </c>
      <c r="H360" s="139">
        <f t="shared" si="29"/>
        <v>5346.3956475460882</v>
      </c>
    </row>
    <row r="361" spans="2:9">
      <c r="B361" s="128" t="str">
        <f>$B$50</f>
        <v>Technology</v>
      </c>
      <c r="C361" s="139">
        <f t="shared" si="33"/>
        <v>21641.950315464557</v>
      </c>
      <c r="D361" s="139">
        <f t="shared" si="33"/>
        <v>20065.065496528219</v>
      </c>
      <c r="E361" s="139">
        <f t="shared" si="30"/>
        <v>17991.347214799298</v>
      </c>
      <c r="F361" s="139">
        <f t="shared" si="31"/>
        <v>0</v>
      </c>
      <c r="G361" s="139">
        <f t="shared" si="32"/>
        <v>0</v>
      </c>
      <c r="H361" s="139">
        <f t="shared" si="29"/>
        <v>19688.550468519297</v>
      </c>
    </row>
    <row r="362" spans="2:9">
      <c r="B362" s="128" t="str">
        <f>$B$51</f>
        <v>Nursing</v>
      </c>
      <c r="C362" s="139">
        <f t="shared" si="33"/>
        <v>14266.158073415167</v>
      </c>
      <c r="D362" s="139">
        <f t="shared" si="33"/>
        <v>19192.035119686272</v>
      </c>
      <c r="E362" s="139">
        <f t="shared" si="30"/>
        <v>68761.117173107559</v>
      </c>
      <c r="F362" s="139">
        <f t="shared" si="31"/>
        <v>0</v>
      </c>
      <c r="G362" s="139">
        <f t="shared" si="32"/>
        <v>0</v>
      </c>
      <c r="H362" s="139">
        <f t="shared" si="29"/>
        <v>21400.501943742027</v>
      </c>
    </row>
    <row r="363" spans="2:9">
      <c r="B363" s="131" t="str">
        <f>$B$52</f>
        <v>Totals</v>
      </c>
      <c r="C363" s="136">
        <f t="shared" si="33"/>
        <v>11024.699924123986</v>
      </c>
      <c r="D363" s="136">
        <f t="shared" si="33"/>
        <v>16350.821762938342</v>
      </c>
      <c r="E363" s="136">
        <f t="shared" si="30"/>
        <v>14196.77932999143</v>
      </c>
      <c r="F363" s="136">
        <f t="shared" si="31"/>
        <v>13677.052030467898</v>
      </c>
      <c r="G363" s="136">
        <f t="shared" si="32"/>
        <v>0</v>
      </c>
      <c r="H363" s="136">
        <f t="shared" si="29"/>
        <v>13867.29918231981</v>
      </c>
      <c r="I363" s="351"/>
    </row>
  </sheetData>
  <mergeCells count="45">
    <mergeCell ref="B316:H316"/>
    <mergeCell ref="B341:H341"/>
    <mergeCell ref="B215:G215"/>
    <mergeCell ref="B216:H216"/>
    <mergeCell ref="B241:G241"/>
    <mergeCell ref="B264:H264"/>
    <mergeCell ref="B266:H266"/>
    <mergeCell ref="B291:H291"/>
    <mergeCell ref="I140:I141"/>
    <mergeCell ref="B165:G165"/>
    <mergeCell ref="B166:G166"/>
    <mergeCell ref="B190:G190"/>
    <mergeCell ref="B191:H191"/>
    <mergeCell ref="B89:G89"/>
    <mergeCell ref="B113:H113"/>
    <mergeCell ref="B114:G114"/>
    <mergeCell ref="B139:G139"/>
    <mergeCell ref="B140:F141"/>
    <mergeCell ref="B58:G58"/>
    <mergeCell ref="D83:F83"/>
    <mergeCell ref="B84:C84"/>
    <mergeCell ref="D84:F84"/>
    <mergeCell ref="B87:G87"/>
    <mergeCell ref="D27:F27"/>
    <mergeCell ref="B28:C28"/>
    <mergeCell ref="D28:F28"/>
    <mergeCell ref="D54:F54"/>
    <mergeCell ref="B55:C55"/>
    <mergeCell ref="D55:F55"/>
    <mergeCell ref="B16:E16"/>
    <mergeCell ref="B17:E17"/>
    <mergeCell ref="B18:E18"/>
    <mergeCell ref="D20:F20"/>
    <mergeCell ref="B21:C21"/>
    <mergeCell ref="D21:F21"/>
    <mergeCell ref="B11:H11"/>
    <mergeCell ref="B12:E12"/>
    <mergeCell ref="B13:E13"/>
    <mergeCell ref="B14:E14"/>
    <mergeCell ref="B15:E15"/>
    <mergeCell ref="B1:H1"/>
    <mergeCell ref="B2:H2"/>
    <mergeCell ref="B8:H8"/>
    <mergeCell ref="B9:G9"/>
    <mergeCell ref="B10:G10"/>
  </mergeCells>
  <conditionalFormatting sqref="C61:G80">
    <cfRule type="expression" dxfId="159" priority="6" stopIfTrue="1">
      <formula>C32=0</formula>
    </cfRule>
  </conditionalFormatting>
  <conditionalFormatting sqref="C91:G110">
    <cfRule type="expression" dxfId="158" priority="5" stopIfTrue="1">
      <formula>C32=0</formula>
    </cfRule>
  </conditionalFormatting>
  <conditionalFormatting sqref="C143:H162">
    <cfRule type="expression" dxfId="157" priority="3" stopIfTrue="1">
      <formula>C32=0</formula>
    </cfRule>
  </conditionalFormatting>
  <conditionalFormatting sqref="H143:H162">
    <cfRule type="expression" dxfId="156" priority="4" stopIfTrue="1">
      <formula>OR(AND(#REF!&gt;0,H143&gt;0,H61=0),AND(#REF!&gt;0,H143&gt;0,H32=0))</formula>
    </cfRule>
  </conditionalFormatting>
  <conditionalFormatting sqref="H143:H162">
    <cfRule type="expression" dxfId="155" priority="2" stopIfTrue="1">
      <formula>OR(AND(#REF!&gt;0,H143&gt;0,H61=0),AND(#REF!&gt;0,H143&gt;0,H32=0))</formula>
    </cfRule>
  </conditionalFormatting>
  <conditionalFormatting sqref="H143:H162">
    <cfRule type="expression" dxfId="154" priority="1"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FFC000"/>
    <pageSetUpPr fitToPage="1"/>
  </sheetPr>
  <dimension ref="B1:W363"/>
  <sheetViews>
    <sheetView showGridLines="0" showZeros="0" zoomScale="70" zoomScaleNormal="70" workbookViewId="0"/>
  </sheetViews>
  <sheetFormatPr defaultColWidth="9.109375" defaultRowHeight="13.8"/>
  <cols>
    <col min="1" max="1" width="1.88671875" style="107" customWidth="1"/>
    <col min="2" max="2" width="30.5546875" style="107" customWidth="1"/>
    <col min="3" max="3" width="14.5546875" style="107" bestFit="1" customWidth="1"/>
    <col min="4"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6.109375" style="107" bestFit="1" customWidth="1"/>
    <col min="11" max="11" width="15.33203125" style="107" bestFit="1" customWidth="1"/>
    <col min="12" max="13" width="13.44140625" style="107" bestFit="1" customWidth="1"/>
    <col min="14" max="14" width="9.33203125" style="107" bestFit="1" customWidth="1"/>
    <col min="15" max="15" width="12.44140625" style="107" customWidth="1"/>
    <col min="16" max="16384" width="9.109375" style="107"/>
  </cols>
  <sheetData>
    <row r="1" spans="2:8">
      <c r="B1" s="392" t="str">
        <f>'Relative Weights'!A1</f>
        <v>THECB Texas Public University Expenditure Study Fiscal Year 2022</v>
      </c>
      <c r="C1" s="392"/>
      <c r="D1" s="392"/>
      <c r="E1" s="392"/>
      <c r="F1" s="392"/>
      <c r="G1" s="392"/>
      <c r="H1" s="392"/>
    </row>
    <row r="2" spans="2:8">
      <c r="B2" s="393" t="str">
        <f>'Relative Weights'!A2</f>
        <v>Institution Survey for the Year Ended August 31, 2022</v>
      </c>
      <c r="C2" s="393"/>
      <c r="D2" s="393"/>
      <c r="E2" s="393"/>
      <c r="F2" s="393"/>
      <c r="G2" s="393"/>
      <c r="H2" s="393"/>
    </row>
    <row r="3" spans="2:8">
      <c r="B3" s="119" t="s">
        <v>82</v>
      </c>
      <c r="C3" s="119"/>
      <c r="D3" s="119"/>
      <c r="E3" s="119"/>
      <c r="F3" s="119"/>
      <c r="G3" s="119"/>
      <c r="H3" s="119"/>
    </row>
    <row r="4" spans="2:8">
      <c r="B4" s="294" t="s">
        <v>148</v>
      </c>
      <c r="C4" s="119"/>
      <c r="D4" s="119"/>
      <c r="E4" s="119"/>
      <c r="F4" s="119"/>
      <c r="G4" s="119"/>
      <c r="H4" s="119"/>
    </row>
    <row r="5" spans="2:8">
      <c r="B5" s="119"/>
      <c r="C5" s="119"/>
      <c r="D5" s="119"/>
      <c r="E5" s="119"/>
      <c r="F5" s="119"/>
      <c r="G5" s="119"/>
      <c r="H5" s="246"/>
    </row>
    <row r="6" spans="2:8">
      <c r="B6" s="295" t="s">
        <v>10</v>
      </c>
      <c r="C6" s="295"/>
      <c r="D6" s="295"/>
      <c r="E6" s="295"/>
      <c r="F6" s="295"/>
      <c r="G6" s="295"/>
      <c r="H6" s="296"/>
    </row>
    <row r="7" spans="2:8">
      <c r="B7" s="119"/>
      <c r="C7" s="119"/>
      <c r="D7" s="119"/>
      <c r="E7" s="119"/>
      <c r="F7" s="119"/>
      <c r="G7" s="119"/>
      <c r="H7" s="297"/>
    </row>
    <row r="8" spans="2:8" ht="129" customHeight="1">
      <c r="B8" s="381" t="s">
        <v>227</v>
      </c>
      <c r="C8" s="381"/>
      <c r="D8" s="381"/>
      <c r="E8" s="381"/>
      <c r="F8" s="381"/>
      <c r="G8" s="381"/>
      <c r="H8" s="381"/>
    </row>
    <row r="9" spans="2:8" ht="99.75" customHeight="1">
      <c r="B9" s="382" t="s">
        <v>41</v>
      </c>
      <c r="C9" s="382"/>
      <c r="D9" s="382"/>
      <c r="E9" s="382"/>
      <c r="F9" s="382"/>
      <c r="G9" s="382"/>
      <c r="H9" s="298"/>
    </row>
    <row r="10" spans="2:8">
      <c r="B10" s="392" t="s">
        <v>20</v>
      </c>
      <c r="C10" s="392"/>
      <c r="D10" s="392"/>
      <c r="E10" s="392"/>
      <c r="F10" s="392"/>
      <c r="G10" s="392"/>
      <c r="H10" s="298"/>
    </row>
    <row r="11" spans="2:8" ht="21" customHeight="1" thickBot="1">
      <c r="B11" s="382" t="s">
        <v>888</v>
      </c>
      <c r="C11" s="382"/>
      <c r="D11" s="382"/>
      <c r="E11" s="382"/>
      <c r="F11" s="382"/>
      <c r="G11" s="382"/>
      <c r="H11" s="382"/>
    </row>
    <row r="12" spans="2:8" ht="14.4" thickBot="1">
      <c r="B12" s="397" t="s">
        <v>16</v>
      </c>
      <c r="C12" s="398"/>
      <c r="D12" s="398"/>
      <c r="E12" s="398"/>
      <c r="F12" s="299"/>
      <c r="G12" s="300"/>
      <c r="H12" s="301" t="s">
        <v>17</v>
      </c>
    </row>
    <row r="13" spans="2:8">
      <c r="B13" s="399" t="s">
        <v>12</v>
      </c>
      <c r="C13" s="399"/>
      <c r="D13" s="399"/>
      <c r="E13" s="399"/>
      <c r="F13" s="354"/>
      <c r="G13" s="303"/>
      <c r="H13" s="355">
        <f>Data!$G21</f>
        <v>17295155</v>
      </c>
    </row>
    <row r="14" spans="2:8">
      <c r="B14" s="385" t="s">
        <v>13</v>
      </c>
      <c r="C14" s="385"/>
      <c r="D14" s="385"/>
      <c r="E14" s="385"/>
      <c r="F14" s="354"/>
      <c r="G14" s="303"/>
      <c r="H14" s="355">
        <f>Data!$H21</f>
        <v>29375</v>
      </c>
    </row>
    <row r="15" spans="2:8">
      <c r="B15" s="385" t="s">
        <v>14</v>
      </c>
      <c r="C15" s="385"/>
      <c r="D15" s="385"/>
      <c r="E15" s="385"/>
      <c r="F15" s="354"/>
      <c r="G15" s="303"/>
      <c r="H15" s="355">
        <f>Data!$I21</f>
        <v>3668147</v>
      </c>
    </row>
    <row r="16" spans="2:8">
      <c r="B16" s="385" t="s">
        <v>18</v>
      </c>
      <c r="C16" s="385"/>
      <c r="D16" s="385"/>
      <c r="E16" s="385"/>
      <c r="F16" s="354"/>
      <c r="G16" s="303"/>
      <c r="H16" s="355">
        <f>Data!$J21</f>
        <v>4057728</v>
      </c>
    </row>
    <row r="17" spans="2:23">
      <c r="B17" s="385" t="s">
        <v>15</v>
      </c>
      <c r="C17" s="385"/>
      <c r="D17" s="385"/>
      <c r="E17" s="385"/>
      <c r="F17" s="354"/>
      <c r="G17" s="303"/>
      <c r="H17" s="355">
        <f>Data!$K21</f>
        <v>5393610</v>
      </c>
    </row>
    <row r="18" spans="2:23">
      <c r="B18" s="385" t="s">
        <v>1</v>
      </c>
      <c r="C18" s="385"/>
      <c r="D18" s="385"/>
      <c r="E18" s="385"/>
      <c r="F18" s="358"/>
      <c r="G18" s="303"/>
      <c r="H18" s="359">
        <f>SUM(H13:H17)</f>
        <v>30444015</v>
      </c>
    </row>
    <row r="19" spans="2:23" ht="13.5" customHeight="1">
      <c r="B19" s="308"/>
      <c r="D19" s="308"/>
      <c r="E19" s="308"/>
      <c r="F19" s="308"/>
      <c r="G19" s="308"/>
      <c r="H19" s="298"/>
    </row>
    <row r="20" spans="2:23" ht="13.5" customHeight="1">
      <c r="B20" s="308"/>
      <c r="D20" s="390" t="s">
        <v>22</v>
      </c>
      <c r="E20" s="390"/>
      <c r="F20" s="390"/>
      <c r="G20" s="309" t="s">
        <v>23</v>
      </c>
      <c r="H20" s="309" t="s">
        <v>24</v>
      </c>
    </row>
    <row r="21" spans="2:23">
      <c r="B21" s="388" t="s">
        <v>21</v>
      </c>
      <c r="C21" s="389"/>
      <c r="D21" s="384" t="str">
        <f>Data!L21</f>
        <v>Monica Poehl</v>
      </c>
      <c r="E21" s="384"/>
      <c r="F21" s="384"/>
      <c r="G21" s="310" t="str">
        <f>Data!M21</f>
        <v>979-458-6090</v>
      </c>
      <c r="H21" s="311" t="str">
        <f>Data!N21</f>
        <v>mpoehl@tamus.edu</v>
      </c>
    </row>
    <row r="22" spans="2:23" ht="13.5" customHeight="1">
      <c r="B22" s="308"/>
      <c r="C22" s="308"/>
      <c r="D22" s="308"/>
      <c r="E22" s="308"/>
      <c r="F22" s="308"/>
      <c r="G22" s="308"/>
      <c r="H22" s="298"/>
    </row>
    <row r="23" spans="2:23" ht="13.5" customHeight="1" thickBot="1">
      <c r="B23" s="117" t="s">
        <v>937</v>
      </c>
      <c r="C23" s="308"/>
      <c r="D23" s="308"/>
      <c r="E23" s="308"/>
      <c r="F23" s="308"/>
      <c r="G23" s="308"/>
      <c r="H23" s="298"/>
    </row>
    <row r="24" spans="2:23" s="315" customFormat="1">
      <c r="B24" s="312"/>
      <c r="C24" s="123" t="s">
        <v>25</v>
      </c>
      <c r="D24" s="313" t="s">
        <v>26</v>
      </c>
      <c r="E24" s="313" t="s">
        <v>27</v>
      </c>
      <c r="F24" s="313" t="s">
        <v>28</v>
      </c>
      <c r="G24" s="313" t="s">
        <v>29</v>
      </c>
      <c r="H24" s="314" t="s">
        <v>30</v>
      </c>
      <c r="J24" s="107"/>
    </row>
    <row r="25" spans="2:23" s="315" customFormat="1" ht="14.4" thickBot="1">
      <c r="B25" s="316" t="s">
        <v>680</v>
      </c>
      <c r="C25" s="317">
        <f>Data!O21</f>
        <v>555</v>
      </c>
      <c r="D25" s="318">
        <f>Data!P21</f>
        <v>1190</v>
      </c>
      <c r="E25" s="318">
        <f>Data!Q21</f>
        <v>305</v>
      </c>
      <c r="F25" s="318">
        <f>Data!R21</f>
        <v>28</v>
      </c>
      <c r="G25" s="318">
        <f>Data!S21</f>
        <v>0</v>
      </c>
      <c r="H25" s="319">
        <f>SUM(C25:G25)</f>
        <v>2078</v>
      </c>
    </row>
    <row r="26" spans="2:23">
      <c r="C26" s="320"/>
      <c r="D26" s="320"/>
      <c r="E26" s="320"/>
      <c r="F26" s="320"/>
      <c r="G26" s="320"/>
      <c r="H26" s="320"/>
      <c r="I26" s="320"/>
    </row>
    <row r="27" spans="2:23" ht="13.5" customHeight="1">
      <c r="B27" s="308"/>
      <c r="D27" s="390" t="s">
        <v>22</v>
      </c>
      <c r="E27" s="390"/>
      <c r="F27" s="390"/>
      <c r="G27" s="309" t="s">
        <v>23</v>
      </c>
      <c r="H27" s="309" t="s">
        <v>24</v>
      </c>
    </row>
    <row r="28" spans="2:23" ht="27.6">
      <c r="B28" s="388" t="s">
        <v>952</v>
      </c>
      <c r="C28" s="389"/>
      <c r="D28" s="384" t="str">
        <f>Data!T21</f>
        <v>Boatright, Jana</v>
      </c>
      <c r="E28" s="384"/>
      <c r="F28" s="384"/>
      <c r="G28" s="310" t="str">
        <f>Data!U21</f>
        <v>(903) 223-3047</v>
      </c>
      <c r="H28" s="311" t="str">
        <f>Data!V21</f>
        <v>jana.boatright@tamut.edu</v>
      </c>
    </row>
    <row r="29" spans="2:23" ht="13.5" customHeight="1">
      <c r="B29" s="308"/>
      <c r="C29" s="308"/>
      <c r="D29" s="308"/>
      <c r="E29" s="308"/>
      <c r="F29" s="308"/>
      <c r="G29" s="308"/>
      <c r="H29" s="298"/>
    </row>
    <row r="30" spans="2:23" ht="14.4" thickBot="1">
      <c r="B30" s="117" t="s">
        <v>938</v>
      </c>
    </row>
    <row r="31" spans="2:23" ht="14.4" thickBot="1">
      <c r="B31" s="124" t="s">
        <v>31</v>
      </c>
      <c r="C31" s="125" t="s">
        <v>25</v>
      </c>
      <c r="D31" s="125" t="s">
        <v>26</v>
      </c>
      <c r="E31" s="125" t="s">
        <v>27</v>
      </c>
      <c r="F31" s="125" t="s">
        <v>28</v>
      </c>
      <c r="G31" s="125" t="s">
        <v>29</v>
      </c>
      <c r="H31" s="126" t="s">
        <v>30</v>
      </c>
    </row>
    <row r="32" spans="2:23">
      <c r="B32" s="128" t="s">
        <v>42</v>
      </c>
      <c r="C32" s="141">
        <f>Data!W21</f>
        <v>10434</v>
      </c>
      <c r="D32" s="141">
        <f>Data!AQ21</f>
        <v>7846</v>
      </c>
      <c r="E32" s="141">
        <f>Data!BK21</f>
        <v>1214</v>
      </c>
      <c r="F32" s="141">
        <f>Data!CE21</f>
        <v>0</v>
      </c>
      <c r="G32" s="141">
        <f>Data!CY21</f>
        <v>0</v>
      </c>
      <c r="H32" s="142">
        <f>SUM(C32:G32)</f>
        <v>19494</v>
      </c>
      <c r="W32" s="145"/>
    </row>
    <row r="33" spans="2:23">
      <c r="B33" s="130" t="s">
        <v>43</v>
      </c>
      <c r="C33" s="141">
        <f>Data!X21</f>
        <v>3133</v>
      </c>
      <c r="D33" s="141">
        <f>Data!AR21</f>
        <v>1803</v>
      </c>
      <c r="E33" s="141">
        <f>Data!BL21</f>
        <v>12</v>
      </c>
      <c r="F33" s="141">
        <f>Data!CF21</f>
        <v>0</v>
      </c>
      <c r="G33" s="141">
        <f>Data!CZ21</f>
        <v>0</v>
      </c>
      <c r="H33" s="142">
        <f t="shared" ref="H33:H52" si="0">SUM(C33:G33)</f>
        <v>4948</v>
      </c>
      <c r="W33" s="145"/>
    </row>
    <row r="34" spans="2:23">
      <c r="B34" s="130" t="s">
        <v>44</v>
      </c>
      <c r="C34" s="141">
        <f>Data!Y21</f>
        <v>483</v>
      </c>
      <c r="D34" s="141">
        <f>Data!AS21</f>
        <v>138</v>
      </c>
      <c r="E34" s="141">
        <f>Data!BM21</f>
        <v>0</v>
      </c>
      <c r="F34" s="141">
        <f>Data!CG21</f>
        <v>0</v>
      </c>
      <c r="G34" s="141">
        <f>Data!DA21</f>
        <v>0</v>
      </c>
      <c r="H34" s="142">
        <f t="shared" si="0"/>
        <v>621</v>
      </c>
      <c r="W34" s="145"/>
    </row>
    <row r="35" spans="2:23">
      <c r="B35" s="130" t="s">
        <v>45</v>
      </c>
      <c r="C35" s="141">
        <f>Data!Z21</f>
        <v>216</v>
      </c>
      <c r="D35" s="141">
        <f>Data!AT21</f>
        <v>2556</v>
      </c>
      <c r="E35" s="141">
        <f>Data!BN21</f>
        <v>1623</v>
      </c>
      <c r="F35" s="141">
        <f>Data!CH21</f>
        <v>383</v>
      </c>
      <c r="G35" s="141">
        <f>Data!DB21</f>
        <v>0</v>
      </c>
      <c r="H35" s="142">
        <f t="shared" si="0"/>
        <v>4778</v>
      </c>
      <c r="W35" s="145"/>
    </row>
    <row r="36" spans="2:23">
      <c r="B36" s="130" t="s">
        <v>46</v>
      </c>
      <c r="C36" s="141">
        <f>Data!AA21</f>
        <v>0</v>
      </c>
      <c r="D36" s="141">
        <f>Data!AU21</f>
        <v>0</v>
      </c>
      <c r="E36" s="141">
        <f>Data!BO21</f>
        <v>0</v>
      </c>
      <c r="F36" s="141">
        <f>Data!CI21</f>
        <v>0</v>
      </c>
      <c r="G36" s="141">
        <f>Data!DC21</f>
        <v>0</v>
      </c>
      <c r="H36" s="142">
        <f t="shared" si="0"/>
        <v>0</v>
      </c>
      <c r="W36" s="145"/>
    </row>
    <row r="37" spans="2:23">
      <c r="B37" s="130" t="s">
        <v>47</v>
      </c>
      <c r="C37" s="141">
        <f>Data!AB21</f>
        <v>551</v>
      </c>
      <c r="D37" s="141">
        <f>Data!AV21</f>
        <v>2019</v>
      </c>
      <c r="E37" s="141">
        <f>Data!BP21</f>
        <v>33</v>
      </c>
      <c r="F37" s="141">
        <f>Data!CJ21</f>
        <v>0</v>
      </c>
      <c r="G37" s="141">
        <f>Data!DD21</f>
        <v>0</v>
      </c>
      <c r="H37" s="142">
        <f t="shared" si="0"/>
        <v>2603</v>
      </c>
      <c r="W37" s="145"/>
    </row>
    <row r="38" spans="2:23">
      <c r="B38" s="130" t="s">
        <v>48</v>
      </c>
      <c r="C38" s="141">
        <f>Data!AC21</f>
        <v>15</v>
      </c>
      <c r="D38" s="141">
        <f>Data!AW21</f>
        <v>183</v>
      </c>
      <c r="E38" s="141">
        <f>Data!BQ21</f>
        <v>81</v>
      </c>
      <c r="F38" s="141">
        <f>Data!CK21</f>
        <v>0</v>
      </c>
      <c r="G38" s="141">
        <f>Data!DE21</f>
        <v>0</v>
      </c>
      <c r="H38" s="142">
        <f t="shared" si="0"/>
        <v>279</v>
      </c>
      <c r="W38" s="145"/>
    </row>
    <row r="39" spans="2:23">
      <c r="B39" s="130" t="s">
        <v>49</v>
      </c>
      <c r="C39" s="141">
        <f>Data!AD21</f>
        <v>0</v>
      </c>
      <c r="D39" s="141">
        <f>Data!AX21</f>
        <v>0</v>
      </c>
      <c r="E39" s="141">
        <f>Data!BR21</f>
        <v>0</v>
      </c>
      <c r="F39" s="141">
        <f>Data!CL21</f>
        <v>0</v>
      </c>
      <c r="G39" s="141">
        <f>Data!DF21</f>
        <v>0</v>
      </c>
      <c r="H39" s="142">
        <f t="shared" si="0"/>
        <v>0</v>
      </c>
      <c r="W39" s="145"/>
    </row>
    <row r="40" spans="2:23">
      <c r="B40" s="130" t="s">
        <v>50</v>
      </c>
      <c r="C40" s="141">
        <f>Data!AE21</f>
        <v>51</v>
      </c>
      <c r="D40" s="141">
        <f>Data!AY21</f>
        <v>171</v>
      </c>
      <c r="E40" s="141">
        <f>Data!BS21</f>
        <v>612</v>
      </c>
      <c r="F40" s="141">
        <f>Data!CM21</f>
        <v>0</v>
      </c>
      <c r="G40" s="141">
        <f>Data!DG21</f>
        <v>0</v>
      </c>
      <c r="H40" s="142">
        <f t="shared" si="0"/>
        <v>834</v>
      </c>
      <c r="W40" s="145"/>
    </row>
    <row r="41" spans="2:23">
      <c r="B41" s="130" t="s">
        <v>51</v>
      </c>
      <c r="C41" s="141">
        <f>Data!AF21</f>
        <v>0</v>
      </c>
      <c r="D41" s="141">
        <f>Data!AZ21</f>
        <v>0</v>
      </c>
      <c r="E41" s="141">
        <f>Data!BT21</f>
        <v>0</v>
      </c>
      <c r="F41" s="141">
        <f>Data!CN21</f>
        <v>0</v>
      </c>
      <c r="G41" s="141">
        <f>Data!DH21</f>
        <v>0</v>
      </c>
      <c r="H41" s="142">
        <f t="shared" si="0"/>
        <v>0</v>
      </c>
      <c r="W41" s="145"/>
    </row>
    <row r="42" spans="2:23">
      <c r="B42" s="130" t="s">
        <v>52</v>
      </c>
      <c r="C42" s="141">
        <f>Data!AG21</f>
        <v>0</v>
      </c>
      <c r="D42" s="141">
        <f>Data!BA21</f>
        <v>0</v>
      </c>
      <c r="E42" s="141">
        <f>Data!BU21</f>
        <v>0</v>
      </c>
      <c r="F42" s="141">
        <f>Data!CO21</f>
        <v>0</v>
      </c>
      <c r="G42" s="141">
        <f>Data!DI21</f>
        <v>0</v>
      </c>
      <c r="H42" s="142">
        <f t="shared" si="0"/>
        <v>0</v>
      </c>
      <c r="W42" s="145"/>
    </row>
    <row r="43" spans="2:23">
      <c r="B43" s="130" t="s">
        <v>53</v>
      </c>
      <c r="C43" s="141">
        <f>Data!AH21</f>
        <v>0</v>
      </c>
      <c r="D43" s="141">
        <f>Data!BB21</f>
        <v>0</v>
      </c>
      <c r="E43" s="141">
        <f>Data!BV21</f>
        <v>0</v>
      </c>
      <c r="F43" s="141">
        <f>Data!CP21</f>
        <v>0</v>
      </c>
      <c r="G43" s="141">
        <f>Data!DJ21</f>
        <v>0</v>
      </c>
      <c r="H43" s="142">
        <f t="shared" si="0"/>
        <v>0</v>
      </c>
      <c r="W43" s="145"/>
    </row>
    <row r="44" spans="2:23">
      <c r="B44" s="130" t="s">
        <v>54</v>
      </c>
      <c r="C44" s="141">
        <f>Data!AI21</f>
        <v>0</v>
      </c>
      <c r="D44" s="141">
        <f>Data!BC21</f>
        <v>0</v>
      </c>
      <c r="E44" s="141">
        <f>Data!BW21</f>
        <v>0</v>
      </c>
      <c r="F44" s="141">
        <f>Data!CQ21</f>
        <v>0</v>
      </c>
      <c r="G44" s="141">
        <f>Data!DK21</f>
        <v>0</v>
      </c>
      <c r="H44" s="142">
        <f t="shared" si="0"/>
        <v>0</v>
      </c>
      <c r="W44" s="145"/>
    </row>
    <row r="45" spans="2:23">
      <c r="B45" s="130" t="s">
        <v>55</v>
      </c>
      <c r="C45" s="141">
        <f>Data!AJ21</f>
        <v>457</v>
      </c>
      <c r="D45" s="141">
        <f>Data!BD21</f>
        <v>760</v>
      </c>
      <c r="E45" s="141">
        <f>Data!BX21</f>
        <v>15</v>
      </c>
      <c r="F45" s="141">
        <f>Data!CR21</f>
        <v>0</v>
      </c>
      <c r="G45" s="141">
        <f>Data!DL21</f>
        <v>0</v>
      </c>
      <c r="H45" s="142">
        <f t="shared" si="0"/>
        <v>1232</v>
      </c>
      <c r="W45" s="145"/>
    </row>
    <row r="46" spans="2:23">
      <c r="B46" s="130" t="s">
        <v>56</v>
      </c>
      <c r="C46" s="141">
        <f>Data!AK21</f>
        <v>0</v>
      </c>
      <c r="D46" s="141">
        <f>Data!BE21</f>
        <v>0</v>
      </c>
      <c r="E46" s="141">
        <f>Data!BY21</f>
        <v>0</v>
      </c>
      <c r="F46" s="141">
        <f>Data!CS21</f>
        <v>0</v>
      </c>
      <c r="G46" s="141">
        <f>Data!DM21</f>
        <v>0</v>
      </c>
      <c r="H46" s="142">
        <f t="shared" si="0"/>
        <v>0</v>
      </c>
      <c r="W46" s="145"/>
    </row>
    <row r="47" spans="2:23">
      <c r="B47" s="130" t="s">
        <v>57</v>
      </c>
      <c r="C47" s="141">
        <f>Data!AL21</f>
        <v>1590</v>
      </c>
      <c r="D47" s="141">
        <f>Data!BF21</f>
        <v>5946</v>
      </c>
      <c r="E47" s="141">
        <f>Data!BZ21</f>
        <v>1290</v>
      </c>
      <c r="F47" s="141">
        <f>Data!CT21</f>
        <v>0</v>
      </c>
      <c r="G47" s="141">
        <f>Data!DN21</f>
        <v>0</v>
      </c>
      <c r="H47" s="142">
        <f t="shared" si="0"/>
        <v>8826</v>
      </c>
      <c r="W47" s="145"/>
    </row>
    <row r="48" spans="2:23">
      <c r="B48" s="130" t="s">
        <v>58</v>
      </c>
      <c r="C48" s="141">
        <f>Data!AM21</f>
        <v>0</v>
      </c>
      <c r="D48" s="141">
        <f>Data!BG21</f>
        <v>0</v>
      </c>
      <c r="E48" s="141">
        <f>Data!CA21</f>
        <v>0</v>
      </c>
      <c r="F48" s="141">
        <f>Data!CU21</f>
        <v>0</v>
      </c>
      <c r="G48" s="141">
        <f>Data!DO21</f>
        <v>0</v>
      </c>
      <c r="H48" s="142">
        <f t="shared" si="0"/>
        <v>0</v>
      </c>
      <c r="W48" s="145"/>
    </row>
    <row r="49" spans="2:23">
      <c r="B49" s="130" t="s">
        <v>59</v>
      </c>
      <c r="C49" s="141">
        <f>Data!AN21</f>
        <v>0</v>
      </c>
      <c r="D49" s="141">
        <f>Data!BH21</f>
        <v>48</v>
      </c>
      <c r="E49" s="141">
        <f>Data!CB21</f>
        <v>0</v>
      </c>
      <c r="F49" s="141">
        <f>Data!CV21</f>
        <v>0</v>
      </c>
      <c r="G49" s="141">
        <f>Data!DP21</f>
        <v>0</v>
      </c>
      <c r="H49" s="142">
        <f t="shared" si="0"/>
        <v>48</v>
      </c>
      <c r="W49" s="145"/>
    </row>
    <row r="50" spans="2:23">
      <c r="B50" s="130" t="s">
        <v>60</v>
      </c>
      <c r="C50" s="141">
        <f>Data!AO21</f>
        <v>88</v>
      </c>
      <c r="D50" s="141">
        <f>Data!BI21</f>
        <v>174</v>
      </c>
      <c r="E50" s="141">
        <f>Data!CC21</f>
        <v>0</v>
      </c>
      <c r="F50" s="141">
        <f>Data!CW21</f>
        <v>0</v>
      </c>
      <c r="G50" s="141">
        <f>Data!DQ21</f>
        <v>0</v>
      </c>
      <c r="H50" s="142">
        <f t="shared" si="0"/>
        <v>262</v>
      </c>
      <c r="W50" s="145"/>
    </row>
    <row r="51" spans="2:23">
      <c r="B51" s="130" t="s">
        <v>0</v>
      </c>
      <c r="C51" s="141">
        <f>Data!AP21</f>
        <v>36</v>
      </c>
      <c r="D51" s="141">
        <f>Data!BJ21</f>
        <v>1355</v>
      </c>
      <c r="E51" s="141">
        <f>Data!CD21</f>
        <v>116</v>
      </c>
      <c r="F51" s="141">
        <f>Data!CX21</f>
        <v>0</v>
      </c>
      <c r="G51" s="141">
        <f>Data!DR21</f>
        <v>0</v>
      </c>
      <c r="H51" s="142">
        <f t="shared" si="0"/>
        <v>1507</v>
      </c>
      <c r="W51" s="145"/>
    </row>
    <row r="52" spans="2:23">
      <c r="B52" s="143" t="s">
        <v>33</v>
      </c>
      <c r="C52" s="142">
        <f>SUM(C32:C51)</f>
        <v>17054</v>
      </c>
      <c r="D52" s="142">
        <f>SUM(D32:D51)</f>
        <v>22999</v>
      </c>
      <c r="E52" s="142">
        <f>SUM(E32:E51)</f>
        <v>4996</v>
      </c>
      <c r="F52" s="142">
        <f>SUM(F32:F51)</f>
        <v>383</v>
      </c>
      <c r="G52" s="142">
        <f>SUM(G32:G51)</f>
        <v>0</v>
      </c>
      <c r="H52" s="142">
        <f t="shared" si="0"/>
        <v>45432</v>
      </c>
    </row>
    <row r="53" spans="2:23">
      <c r="B53" s="144"/>
      <c r="C53" s="145"/>
      <c r="D53" s="145"/>
      <c r="E53" s="145"/>
      <c r="F53" s="145"/>
      <c r="G53" s="145"/>
      <c r="H53" s="145"/>
    </row>
    <row r="54" spans="2:23" ht="13.5" customHeight="1">
      <c r="B54" s="308"/>
      <c r="D54" s="390" t="s">
        <v>22</v>
      </c>
      <c r="E54" s="390"/>
      <c r="F54" s="390"/>
      <c r="G54" s="309" t="s">
        <v>23</v>
      </c>
      <c r="H54" s="309" t="s">
        <v>24</v>
      </c>
    </row>
    <row r="55" spans="2:23" ht="27.6">
      <c r="B55" s="388" t="s">
        <v>953</v>
      </c>
      <c r="C55" s="389"/>
      <c r="D55" s="384" t="str">
        <f>Data!T21</f>
        <v>Boatright, Jana</v>
      </c>
      <c r="E55" s="384"/>
      <c r="F55" s="384"/>
      <c r="G55" s="310" t="str">
        <f>Data!U21</f>
        <v>(903) 223-3047</v>
      </c>
      <c r="H55" s="311" t="str">
        <f>Data!V21</f>
        <v>jana.boatright@tamut.edu</v>
      </c>
    </row>
    <row r="56" spans="2:23" ht="13.5" customHeight="1">
      <c r="B56" s="308"/>
      <c r="C56" s="308"/>
      <c r="D56" s="308"/>
      <c r="E56" s="308"/>
      <c r="F56" s="308"/>
      <c r="G56" s="308"/>
      <c r="H56" s="298"/>
    </row>
    <row r="57" spans="2:23">
      <c r="B57" s="117" t="s">
        <v>9</v>
      </c>
    </row>
    <row r="58" spans="2:23" ht="31.5" customHeight="1">
      <c r="B58" s="391" t="s">
        <v>39</v>
      </c>
      <c r="C58" s="391"/>
      <c r="D58" s="391"/>
      <c r="E58" s="391"/>
      <c r="F58" s="391"/>
      <c r="G58" s="391"/>
      <c r="H58" s="321"/>
    </row>
    <row r="59" spans="2:23" ht="8.25" customHeight="1" thickBot="1">
      <c r="B59" s="320"/>
    </row>
    <row r="60" spans="2:23" ht="14.4" thickBot="1">
      <c r="B60" s="124" t="s">
        <v>31</v>
      </c>
      <c r="C60" s="125" t="s">
        <v>25</v>
      </c>
      <c r="D60" s="125" t="s">
        <v>26</v>
      </c>
      <c r="E60" s="125" t="s">
        <v>27</v>
      </c>
      <c r="F60" s="125" t="s">
        <v>28</v>
      </c>
      <c r="G60" s="125" t="s">
        <v>29</v>
      </c>
      <c r="H60" s="126" t="s">
        <v>30</v>
      </c>
    </row>
    <row r="61" spans="2:23">
      <c r="B61" s="128" t="str">
        <f>$B$32</f>
        <v>Liberal Arts</v>
      </c>
      <c r="C61" s="322">
        <f>Data!DS21</f>
        <v>1310216.7279999999</v>
      </c>
      <c r="D61" s="322">
        <f>Data!EM21</f>
        <v>1052381.18</v>
      </c>
      <c r="E61" s="322">
        <f>Data!FG21</f>
        <v>565185.52919999999</v>
      </c>
      <c r="F61" s="322">
        <f>Data!GA21</f>
        <v>0</v>
      </c>
      <c r="G61" s="322">
        <f>Data!GU21</f>
        <v>0</v>
      </c>
      <c r="H61" s="323">
        <f>SUM(C61:G61)</f>
        <v>2927783.4371999996</v>
      </c>
      <c r="J61" s="282"/>
      <c r="K61" s="282"/>
      <c r="L61" s="282"/>
      <c r="M61" s="282"/>
      <c r="N61" s="282"/>
      <c r="O61" s="282"/>
    </row>
    <row r="62" spans="2:23">
      <c r="B62" s="128" t="str">
        <f>$B$33</f>
        <v>Science</v>
      </c>
      <c r="C62" s="322">
        <f>Data!DT21</f>
        <v>391584.07439999998</v>
      </c>
      <c r="D62" s="322">
        <f>Data!EN21</f>
        <v>311906.23509999999</v>
      </c>
      <c r="E62" s="322">
        <f>Data!FH21</f>
        <v>21843.19454</v>
      </c>
      <c r="F62" s="322">
        <f>Data!GB21</f>
        <v>0</v>
      </c>
      <c r="G62" s="322">
        <f>Data!GV21</f>
        <v>0</v>
      </c>
      <c r="H62" s="142">
        <f t="shared" ref="H62:H81" si="1">SUM(C62:G62)</f>
        <v>725333.50404000003</v>
      </c>
      <c r="J62" s="282"/>
      <c r="K62" s="282"/>
      <c r="L62" s="282"/>
      <c r="M62" s="282"/>
      <c r="N62" s="282"/>
      <c r="O62" s="282"/>
    </row>
    <row r="63" spans="2:23">
      <c r="B63" s="128" t="str">
        <f>$B$34</f>
        <v>Fine Arts</v>
      </c>
      <c r="C63" s="322">
        <f>Data!DU21</f>
        <v>32294.05</v>
      </c>
      <c r="D63" s="322">
        <f>Data!EO21</f>
        <v>13166.8</v>
      </c>
      <c r="E63" s="322">
        <f>Data!FI21</f>
        <v>0</v>
      </c>
      <c r="F63" s="322">
        <f>Data!GC21</f>
        <v>0</v>
      </c>
      <c r="G63" s="322">
        <f>Data!GW21</f>
        <v>0</v>
      </c>
      <c r="H63" s="142">
        <f t="shared" si="1"/>
        <v>45460.85</v>
      </c>
      <c r="J63" s="282"/>
      <c r="K63" s="282"/>
      <c r="L63" s="282"/>
      <c r="M63" s="282"/>
      <c r="N63" s="282"/>
      <c r="O63" s="282"/>
    </row>
    <row r="64" spans="2:23">
      <c r="B64" s="128" t="str">
        <f>$B$35</f>
        <v>Teacher Education</v>
      </c>
      <c r="C64" s="322">
        <f>Data!DV21</f>
        <v>28299.359649999999</v>
      </c>
      <c r="D64" s="322">
        <f>Data!EP21</f>
        <v>363736.01319999999</v>
      </c>
      <c r="E64" s="322">
        <f>Data!FJ21</f>
        <v>482145.57130000001</v>
      </c>
      <c r="F64" s="322">
        <f>Data!GD21</f>
        <v>310937.35930000001</v>
      </c>
      <c r="G64" s="322">
        <f>Data!GX21</f>
        <v>0</v>
      </c>
      <c r="H64" s="142">
        <f t="shared" si="1"/>
        <v>1185118.30345</v>
      </c>
      <c r="J64" s="282"/>
      <c r="K64" s="282"/>
      <c r="L64" s="282"/>
      <c r="M64" s="282"/>
      <c r="N64" s="282"/>
      <c r="O64" s="282"/>
    </row>
    <row r="65" spans="2:15">
      <c r="B65" s="128" t="str">
        <f>$B$36</f>
        <v>Agriculture</v>
      </c>
      <c r="C65" s="322">
        <f>Data!DW21</f>
        <v>0</v>
      </c>
      <c r="D65" s="322">
        <f>Data!EQ21</f>
        <v>0</v>
      </c>
      <c r="E65" s="322">
        <f>Data!FK21</f>
        <v>0</v>
      </c>
      <c r="F65" s="322">
        <f>Data!GE21</f>
        <v>0</v>
      </c>
      <c r="G65" s="322">
        <f>Data!GY21</f>
        <v>0</v>
      </c>
      <c r="H65" s="142">
        <f t="shared" si="1"/>
        <v>0</v>
      </c>
      <c r="J65" s="282"/>
      <c r="K65" s="282"/>
      <c r="L65" s="282"/>
      <c r="M65" s="282"/>
      <c r="N65" s="282"/>
      <c r="O65" s="282"/>
    </row>
    <row r="66" spans="2:15">
      <c r="B66" s="128" t="str">
        <f>$B$37</f>
        <v>Engineering</v>
      </c>
      <c r="C66" s="322">
        <f>Data!DX21</f>
        <v>113850.52860000001</v>
      </c>
      <c r="D66" s="322">
        <f>Data!ER21</f>
        <v>687936.38580000005</v>
      </c>
      <c r="E66" s="322">
        <f>Data!FL21</f>
        <v>15879.333329999999</v>
      </c>
      <c r="F66" s="322">
        <f>Data!GF21</f>
        <v>0</v>
      </c>
      <c r="G66" s="322">
        <f>Data!GZ21</f>
        <v>0</v>
      </c>
      <c r="H66" s="142">
        <f t="shared" si="1"/>
        <v>817666.24773000006</v>
      </c>
      <c r="J66" s="282"/>
      <c r="K66" s="282"/>
      <c r="L66" s="282"/>
      <c r="M66" s="282"/>
      <c r="N66" s="282"/>
      <c r="O66" s="282"/>
    </row>
    <row r="67" spans="2:15">
      <c r="B67" s="128" t="str">
        <f>$B$38</f>
        <v>Home Economics</v>
      </c>
      <c r="C67" s="322">
        <f>Data!DY21</f>
        <v>2723.4388349999999</v>
      </c>
      <c r="D67" s="322">
        <f>Data!ES21</f>
        <v>27740.2945</v>
      </c>
      <c r="E67" s="322">
        <f>Data!FM21</f>
        <v>8132</v>
      </c>
      <c r="F67" s="322">
        <f>Data!GG21</f>
        <v>0</v>
      </c>
      <c r="G67" s="322">
        <f>Data!HA21</f>
        <v>0</v>
      </c>
      <c r="H67" s="142">
        <f t="shared" si="1"/>
        <v>38595.733334999997</v>
      </c>
      <c r="J67" s="282"/>
      <c r="K67" s="282"/>
      <c r="L67" s="282"/>
      <c r="M67" s="282"/>
      <c r="N67" s="282"/>
      <c r="O67" s="282"/>
    </row>
    <row r="68" spans="2:15">
      <c r="B68" s="128" t="str">
        <f>$B$39</f>
        <v>Law</v>
      </c>
      <c r="C68" s="322">
        <f>Data!DZ21</f>
        <v>0</v>
      </c>
      <c r="D68" s="322">
        <f>Data!ET21</f>
        <v>0</v>
      </c>
      <c r="E68" s="322">
        <f>Data!FN21</f>
        <v>0</v>
      </c>
      <c r="F68" s="322">
        <f>Data!GH21</f>
        <v>0</v>
      </c>
      <c r="G68" s="322">
        <f>Data!HB21</f>
        <v>0</v>
      </c>
      <c r="H68" s="142">
        <f t="shared" si="1"/>
        <v>0</v>
      </c>
      <c r="J68" s="282"/>
      <c r="K68" s="282"/>
      <c r="L68" s="282"/>
      <c r="M68" s="282"/>
      <c r="N68" s="282"/>
      <c r="O68" s="282"/>
    </row>
    <row r="69" spans="2:15">
      <c r="B69" s="128" t="str">
        <f>$B$40</f>
        <v>Social Service</v>
      </c>
      <c r="C69" s="322">
        <f>Data!EA21</f>
        <v>26711.172620000001</v>
      </c>
      <c r="D69" s="322">
        <f>Data!EU21</f>
        <v>82710.160709999996</v>
      </c>
      <c r="E69" s="322">
        <f>Data!FO21</f>
        <v>262880.41529999999</v>
      </c>
      <c r="F69" s="322">
        <f>Data!GI21</f>
        <v>0</v>
      </c>
      <c r="G69" s="322">
        <f>Data!HC21</f>
        <v>0</v>
      </c>
      <c r="H69" s="142">
        <f t="shared" si="1"/>
        <v>372301.74862999999</v>
      </c>
      <c r="J69" s="282"/>
      <c r="K69" s="282"/>
      <c r="L69" s="282"/>
      <c r="M69" s="282"/>
      <c r="N69" s="282"/>
      <c r="O69" s="282"/>
    </row>
    <row r="70" spans="2:15">
      <c r="B70" s="128" t="str">
        <f>$B$41</f>
        <v>Library Science</v>
      </c>
      <c r="C70" s="322">
        <f>Data!EB21</f>
        <v>0</v>
      </c>
      <c r="D70" s="322">
        <f>Data!EV21</f>
        <v>0</v>
      </c>
      <c r="E70" s="322">
        <f>Data!FP21</f>
        <v>0</v>
      </c>
      <c r="F70" s="322">
        <f>Data!GJ21</f>
        <v>0</v>
      </c>
      <c r="G70" s="322">
        <f>Data!HD21</f>
        <v>0</v>
      </c>
      <c r="H70" s="142">
        <f t="shared" si="1"/>
        <v>0</v>
      </c>
      <c r="J70" s="282"/>
      <c r="K70" s="282"/>
      <c r="L70" s="282"/>
      <c r="M70" s="282"/>
      <c r="N70" s="282"/>
      <c r="O70" s="282"/>
    </row>
    <row r="71" spans="2:15">
      <c r="B71" s="128" t="str">
        <f>$B$42</f>
        <v>Veterinary Science</v>
      </c>
      <c r="C71" s="322">
        <f>Data!EC21</f>
        <v>0</v>
      </c>
      <c r="D71" s="322">
        <f>Data!EW21</f>
        <v>0</v>
      </c>
      <c r="E71" s="322">
        <f>Data!FQ21</f>
        <v>0</v>
      </c>
      <c r="F71" s="322">
        <f>Data!GK21</f>
        <v>0</v>
      </c>
      <c r="G71" s="322">
        <f>Data!HE21</f>
        <v>0</v>
      </c>
      <c r="H71" s="142">
        <f t="shared" si="1"/>
        <v>0</v>
      </c>
      <c r="J71" s="282"/>
      <c r="K71" s="282"/>
      <c r="L71" s="282"/>
      <c r="M71" s="282"/>
      <c r="N71" s="282"/>
      <c r="O71" s="282"/>
    </row>
    <row r="72" spans="2:15">
      <c r="B72" s="128" t="str">
        <f>$B$43</f>
        <v>Vocational Training</v>
      </c>
      <c r="C72" s="322">
        <f>Data!ED21</f>
        <v>0</v>
      </c>
      <c r="D72" s="322">
        <f>Data!EX21</f>
        <v>0</v>
      </c>
      <c r="E72" s="322">
        <f>Data!FR21</f>
        <v>0</v>
      </c>
      <c r="F72" s="322">
        <f>Data!GL21</f>
        <v>0</v>
      </c>
      <c r="G72" s="322">
        <f>Data!HF21</f>
        <v>0</v>
      </c>
      <c r="H72" s="142">
        <f t="shared" si="1"/>
        <v>0</v>
      </c>
      <c r="J72" s="282"/>
      <c r="K72" s="282"/>
      <c r="L72" s="282"/>
      <c r="M72" s="282"/>
      <c r="N72" s="282"/>
      <c r="O72" s="282"/>
    </row>
    <row r="73" spans="2:15">
      <c r="B73" s="128" t="str">
        <f>$B$44</f>
        <v>Physical Training</v>
      </c>
      <c r="C73" s="322">
        <f>Data!EE21</f>
        <v>0</v>
      </c>
      <c r="D73" s="322">
        <f>Data!EY21</f>
        <v>0</v>
      </c>
      <c r="E73" s="322">
        <f>Data!FS21</f>
        <v>0</v>
      </c>
      <c r="F73" s="322">
        <f>Data!GM21</f>
        <v>0</v>
      </c>
      <c r="G73" s="322">
        <f>Data!HG21</f>
        <v>0</v>
      </c>
      <c r="H73" s="142">
        <f t="shared" si="1"/>
        <v>0</v>
      </c>
      <c r="J73" s="282"/>
      <c r="K73" s="282"/>
      <c r="L73" s="282"/>
      <c r="M73" s="282"/>
      <c r="N73" s="282"/>
      <c r="O73" s="282"/>
    </row>
    <row r="74" spans="2:15">
      <c r="B74" s="128" t="str">
        <f>$B$45</f>
        <v>Health Services</v>
      </c>
      <c r="C74" s="322">
        <f>Data!EF21</f>
        <v>79727.847039999993</v>
      </c>
      <c r="D74" s="322">
        <f>Data!EZ21</f>
        <v>139072.07509999999</v>
      </c>
      <c r="E74" s="322">
        <f>Data!FT21</f>
        <v>10726.544620000001</v>
      </c>
      <c r="F74" s="322">
        <f>Data!GN21</f>
        <v>0</v>
      </c>
      <c r="G74" s="322">
        <f>Data!HH21</f>
        <v>0</v>
      </c>
      <c r="H74" s="142">
        <f t="shared" si="1"/>
        <v>229526.46675999998</v>
      </c>
      <c r="J74" s="282"/>
      <c r="K74" s="282"/>
      <c r="L74" s="282"/>
      <c r="M74" s="282"/>
      <c r="N74" s="282"/>
      <c r="O74" s="282"/>
    </row>
    <row r="75" spans="2:15">
      <c r="B75" s="128" t="str">
        <f>$B$46</f>
        <v>Pharmacy</v>
      </c>
      <c r="C75" s="322">
        <f>Data!EG21</f>
        <v>0</v>
      </c>
      <c r="D75" s="322">
        <f>Data!FA21</f>
        <v>0</v>
      </c>
      <c r="E75" s="322">
        <f>Data!FU21</f>
        <v>0</v>
      </c>
      <c r="F75" s="322">
        <f>Data!GO21</f>
        <v>0</v>
      </c>
      <c r="G75" s="322">
        <f>Data!HI21</f>
        <v>0</v>
      </c>
      <c r="H75" s="142">
        <f t="shared" si="1"/>
        <v>0</v>
      </c>
      <c r="J75" s="282"/>
      <c r="K75" s="282"/>
      <c r="L75" s="282"/>
      <c r="M75" s="282"/>
      <c r="N75" s="282"/>
      <c r="O75" s="282"/>
    </row>
    <row r="76" spans="2:15">
      <c r="B76" s="128" t="str">
        <f>$B$47</f>
        <v>Business Administration</v>
      </c>
      <c r="C76" s="322">
        <f>Data!EH21</f>
        <v>180197.39319999999</v>
      </c>
      <c r="D76" s="322">
        <f>Data!FB21</f>
        <v>1006396.375</v>
      </c>
      <c r="E76" s="322">
        <f>Data!FV21</f>
        <v>474950.14569999999</v>
      </c>
      <c r="F76" s="322">
        <f>Data!GP21</f>
        <v>0</v>
      </c>
      <c r="G76" s="322">
        <f>Data!HJ21</f>
        <v>0</v>
      </c>
      <c r="H76" s="142">
        <f t="shared" si="1"/>
        <v>1661543.9139</v>
      </c>
      <c r="J76" s="282"/>
      <c r="K76" s="282"/>
      <c r="L76" s="282"/>
      <c r="M76" s="282"/>
      <c r="N76" s="282"/>
      <c r="O76" s="282"/>
    </row>
    <row r="77" spans="2:15">
      <c r="B77" s="128" t="str">
        <f>$B$48</f>
        <v>Optometry</v>
      </c>
      <c r="C77" s="322">
        <f>Data!EI21</f>
        <v>0</v>
      </c>
      <c r="D77" s="322">
        <f>Data!FC21</f>
        <v>0</v>
      </c>
      <c r="E77" s="322">
        <f>Data!FW21</f>
        <v>0</v>
      </c>
      <c r="F77" s="322">
        <f>Data!GQ21</f>
        <v>0</v>
      </c>
      <c r="G77" s="322">
        <f>Data!HK21</f>
        <v>0</v>
      </c>
      <c r="H77" s="142">
        <f t="shared" si="1"/>
        <v>0</v>
      </c>
      <c r="J77" s="282"/>
      <c r="K77" s="282"/>
      <c r="L77" s="282"/>
      <c r="M77" s="282"/>
      <c r="N77" s="282"/>
      <c r="O77" s="282"/>
    </row>
    <row r="78" spans="2:15">
      <c r="B78" s="128" t="str">
        <f>$B$49</f>
        <v>Teacher Ed-Practice Teaching</v>
      </c>
      <c r="C78" s="322">
        <f>Data!EJ21</f>
        <v>0</v>
      </c>
      <c r="D78" s="322">
        <f>Data!FD21</f>
        <v>34021.084020000002</v>
      </c>
      <c r="E78" s="322">
        <f>Data!FX21</f>
        <v>0</v>
      </c>
      <c r="F78" s="322">
        <f>Data!GR21</f>
        <v>0</v>
      </c>
      <c r="G78" s="322">
        <f>Data!HL21</f>
        <v>0</v>
      </c>
      <c r="H78" s="142">
        <f t="shared" si="1"/>
        <v>34021.084020000002</v>
      </c>
      <c r="J78" s="282"/>
      <c r="K78" s="282"/>
      <c r="L78" s="282"/>
      <c r="M78" s="282"/>
      <c r="N78" s="282"/>
      <c r="O78" s="282"/>
    </row>
    <row r="79" spans="2:15">
      <c r="B79" s="128" t="str">
        <f>$B$50</f>
        <v>Technology</v>
      </c>
      <c r="C79" s="322">
        <f>Data!EK21</f>
        <v>12397.735549999999</v>
      </c>
      <c r="D79" s="322">
        <f>Data!FE21</f>
        <v>54660.595840000002</v>
      </c>
      <c r="E79" s="322">
        <f>Data!FY21</f>
        <v>0</v>
      </c>
      <c r="F79" s="322">
        <f>Data!GS21</f>
        <v>0</v>
      </c>
      <c r="G79" s="322">
        <f>Data!HM21</f>
        <v>0</v>
      </c>
      <c r="H79" s="142">
        <f t="shared" si="1"/>
        <v>67058.331390000007</v>
      </c>
      <c r="J79" s="282"/>
      <c r="K79" s="282"/>
      <c r="L79" s="282"/>
      <c r="M79" s="282"/>
      <c r="N79" s="282"/>
      <c r="O79" s="282"/>
    </row>
    <row r="80" spans="2:15">
      <c r="B80" s="128" t="str">
        <f>$B$51</f>
        <v>Nursing</v>
      </c>
      <c r="C80" s="322">
        <f>Data!EL21</f>
        <v>5908.9707420000004</v>
      </c>
      <c r="D80" s="322">
        <f>Data!FF21</f>
        <v>505778.56780000002</v>
      </c>
      <c r="E80" s="322">
        <f>Data!FZ21</f>
        <v>159535.98360000001</v>
      </c>
      <c r="F80" s="322">
        <f>Data!GT21</f>
        <v>0</v>
      </c>
      <c r="G80" s="322">
        <f>Data!HN21</f>
        <v>0</v>
      </c>
      <c r="H80" s="142">
        <f t="shared" si="1"/>
        <v>671223.52214200003</v>
      </c>
      <c r="J80" s="282"/>
      <c r="K80" s="282"/>
      <c r="L80" s="282"/>
      <c r="M80" s="282"/>
      <c r="N80" s="282"/>
      <c r="O80" s="282"/>
    </row>
    <row r="81" spans="2:15">
      <c r="B81" s="131" t="str">
        <f>$B$52</f>
        <v>Totals</v>
      </c>
      <c r="C81" s="323">
        <f>SUM(C61:C80)</f>
        <v>2183911.2986369994</v>
      </c>
      <c r="D81" s="323">
        <f>SUM(D61:D80)</f>
        <v>4279505.7670700001</v>
      </c>
      <c r="E81" s="323">
        <f>SUM(E61:E80)</f>
        <v>2001278.71759</v>
      </c>
      <c r="F81" s="323">
        <f>SUM(F61:F80)</f>
        <v>310937.35930000001</v>
      </c>
      <c r="G81" s="323">
        <f>SUM(G61:G80)</f>
        <v>0</v>
      </c>
      <c r="H81" s="323">
        <f t="shared" si="1"/>
        <v>8775633.142597001</v>
      </c>
      <c r="J81" s="282"/>
      <c r="K81" s="282"/>
      <c r="L81" s="282"/>
      <c r="M81" s="282"/>
      <c r="N81" s="282"/>
      <c r="O81" s="282"/>
    </row>
    <row r="82" spans="2:15">
      <c r="B82" s="144"/>
      <c r="C82" s="324"/>
      <c r="D82" s="324"/>
      <c r="E82" s="324"/>
      <c r="F82" s="324"/>
      <c r="G82" s="324"/>
      <c r="H82" s="325"/>
    </row>
    <row r="83" spans="2:15" ht="13.5" customHeight="1">
      <c r="B83" s="308"/>
      <c r="D83" s="390" t="s">
        <v>22</v>
      </c>
      <c r="E83" s="390"/>
      <c r="F83" s="390"/>
      <c r="G83" s="309" t="s">
        <v>23</v>
      </c>
      <c r="H83" s="309" t="s">
        <v>24</v>
      </c>
    </row>
    <row r="84" spans="2:15" ht="27.6">
      <c r="B84" s="388" t="s">
        <v>38</v>
      </c>
      <c r="C84" s="389"/>
      <c r="D84" s="384" t="str">
        <f>Data!T21</f>
        <v>Boatright, Jana</v>
      </c>
      <c r="E84" s="384"/>
      <c r="F84" s="384"/>
      <c r="G84" s="310" t="str">
        <f>Data!U21</f>
        <v>(903) 223-3047</v>
      </c>
      <c r="H84" s="311" t="str">
        <f>Data!V21</f>
        <v>jana.boatright@tamut.edu</v>
      </c>
    </row>
    <row r="85" spans="2:15" ht="13.5" customHeight="1">
      <c r="B85" s="308"/>
      <c r="C85" s="308"/>
      <c r="D85" s="308"/>
      <c r="E85" s="308"/>
      <c r="F85" s="308"/>
      <c r="G85" s="308"/>
      <c r="H85" s="298"/>
    </row>
    <row r="86" spans="2:15">
      <c r="B86" s="120" t="s">
        <v>32</v>
      </c>
      <c r="C86" s="326"/>
      <c r="D86" s="326"/>
      <c r="E86" s="326"/>
      <c r="F86" s="326"/>
      <c r="G86" s="326"/>
      <c r="H86" s="122">
        <f>H13+H14</f>
        <v>17324530</v>
      </c>
    </row>
    <row r="87" spans="2:15" ht="42.75" customHeight="1">
      <c r="B87" s="382" t="s">
        <v>8</v>
      </c>
      <c r="C87" s="382"/>
      <c r="D87" s="382"/>
      <c r="E87" s="382"/>
      <c r="F87" s="382"/>
      <c r="G87" s="382"/>
      <c r="H87" s="321"/>
    </row>
    <row r="88" spans="2:15">
      <c r="B88" s="120" t="s">
        <v>5</v>
      </c>
      <c r="C88" s="327"/>
      <c r="D88" s="327"/>
      <c r="E88" s="327"/>
      <c r="F88" s="327"/>
      <c r="G88" s="327"/>
      <c r="H88" s="122"/>
    </row>
    <row r="89" spans="2:15" ht="98.25" customHeight="1" thickBot="1">
      <c r="B89" s="383" t="s">
        <v>228</v>
      </c>
      <c r="C89" s="383"/>
      <c r="D89" s="383"/>
      <c r="E89" s="383"/>
      <c r="F89" s="383"/>
      <c r="G89" s="383"/>
      <c r="H89" s="328"/>
    </row>
    <row r="90" spans="2:15" ht="14.4" thickBot="1">
      <c r="B90" s="124" t="s">
        <v>31</v>
      </c>
      <c r="C90" s="125" t="s">
        <v>25</v>
      </c>
      <c r="D90" s="125" t="s">
        <v>26</v>
      </c>
      <c r="E90" s="125" t="s">
        <v>27</v>
      </c>
      <c r="F90" s="125" t="s">
        <v>28</v>
      </c>
      <c r="G90" s="125" t="s">
        <v>29</v>
      </c>
      <c r="H90" s="126" t="s">
        <v>30</v>
      </c>
    </row>
    <row r="91" spans="2:15">
      <c r="B91" s="128" t="str">
        <f>$B$32</f>
        <v>Liberal Arts</v>
      </c>
      <c r="C91" s="329">
        <f>Data!HR21</f>
        <v>6300</v>
      </c>
      <c r="D91" s="329">
        <f>Data!IL21</f>
        <v>0</v>
      </c>
      <c r="E91" s="329">
        <f>Data!JF21</f>
        <v>0</v>
      </c>
      <c r="F91" s="329">
        <f>Data!JZ21</f>
        <v>0</v>
      </c>
      <c r="G91" s="329">
        <f>Data!KT21</f>
        <v>0</v>
      </c>
      <c r="H91" s="134">
        <f t="shared" ref="H91:H111" si="2">SUM(C91:G91)</f>
        <v>6300</v>
      </c>
    </row>
    <row r="92" spans="2:15">
      <c r="B92" s="128" t="str">
        <f>$B$33</f>
        <v>Science</v>
      </c>
      <c r="C92" s="329">
        <f>Data!HS21</f>
        <v>0</v>
      </c>
      <c r="D92" s="329">
        <f>Data!IM21</f>
        <v>0</v>
      </c>
      <c r="E92" s="329">
        <f>Data!JG21</f>
        <v>0</v>
      </c>
      <c r="F92" s="329">
        <f>Data!KA21</f>
        <v>0</v>
      </c>
      <c r="G92" s="329">
        <f>Data!KU21</f>
        <v>0</v>
      </c>
      <c r="H92" s="137">
        <f t="shared" si="2"/>
        <v>0</v>
      </c>
    </row>
    <row r="93" spans="2:15">
      <c r="B93" s="128" t="str">
        <f>$B$34</f>
        <v>Fine Arts</v>
      </c>
      <c r="C93" s="329">
        <f>Data!HT21</f>
        <v>0</v>
      </c>
      <c r="D93" s="329">
        <f>Data!IN21</f>
        <v>0</v>
      </c>
      <c r="E93" s="329">
        <f>Data!JH21</f>
        <v>0</v>
      </c>
      <c r="F93" s="329">
        <f>Data!KB21</f>
        <v>0</v>
      </c>
      <c r="G93" s="329">
        <f>Data!KV21</f>
        <v>0</v>
      </c>
      <c r="H93" s="137">
        <f t="shared" si="2"/>
        <v>0</v>
      </c>
    </row>
    <row r="94" spans="2:15">
      <c r="B94" s="128" t="str">
        <f>$B$35</f>
        <v>Teacher Education</v>
      </c>
      <c r="C94" s="329">
        <f>Data!HU21</f>
        <v>0</v>
      </c>
      <c r="D94" s="329">
        <f>Data!IO21</f>
        <v>0</v>
      </c>
      <c r="E94" s="329">
        <f>Data!JI21</f>
        <v>0</v>
      </c>
      <c r="F94" s="329">
        <f>Data!KC21</f>
        <v>0</v>
      </c>
      <c r="G94" s="329">
        <f>Data!KW21</f>
        <v>0</v>
      </c>
      <c r="H94" s="137">
        <f t="shared" si="2"/>
        <v>0</v>
      </c>
    </row>
    <row r="95" spans="2:15">
      <c r="B95" s="128" t="str">
        <f>$B$36</f>
        <v>Agriculture</v>
      </c>
      <c r="C95" s="329">
        <f>Data!HV21</f>
        <v>0</v>
      </c>
      <c r="D95" s="329">
        <f>Data!IP21</f>
        <v>0</v>
      </c>
      <c r="E95" s="329">
        <f>Data!JJ21</f>
        <v>0</v>
      </c>
      <c r="F95" s="329">
        <f>Data!KD21</f>
        <v>0</v>
      </c>
      <c r="G95" s="329">
        <f>Data!KX21</f>
        <v>0</v>
      </c>
      <c r="H95" s="137">
        <f t="shared" si="2"/>
        <v>0</v>
      </c>
    </row>
    <row r="96" spans="2:15">
      <c r="B96" s="128" t="str">
        <f>$B$37</f>
        <v>Engineering</v>
      </c>
      <c r="C96" s="329">
        <f>Data!HW21</f>
        <v>0</v>
      </c>
      <c r="D96" s="329">
        <f>Data!IQ21</f>
        <v>0</v>
      </c>
      <c r="E96" s="329">
        <f>Data!JK21</f>
        <v>0</v>
      </c>
      <c r="F96" s="329">
        <f>Data!KE21</f>
        <v>0</v>
      </c>
      <c r="G96" s="329">
        <f>Data!KY21</f>
        <v>0</v>
      </c>
      <c r="H96" s="137">
        <f t="shared" si="2"/>
        <v>0</v>
      </c>
    </row>
    <row r="97" spans="2:8">
      <c r="B97" s="128" t="str">
        <f>$B$38</f>
        <v>Home Economics</v>
      </c>
      <c r="C97" s="329">
        <f>Data!HX21</f>
        <v>0</v>
      </c>
      <c r="D97" s="329">
        <f>Data!IR21</f>
        <v>0</v>
      </c>
      <c r="E97" s="329">
        <f>Data!JL21</f>
        <v>0</v>
      </c>
      <c r="F97" s="329">
        <f>Data!KF21</f>
        <v>0</v>
      </c>
      <c r="G97" s="329">
        <f>Data!KZ21</f>
        <v>0</v>
      </c>
      <c r="H97" s="137">
        <f t="shared" si="2"/>
        <v>0</v>
      </c>
    </row>
    <row r="98" spans="2:8">
      <c r="B98" s="128" t="str">
        <f>$B$39</f>
        <v>Law</v>
      </c>
      <c r="C98" s="329">
        <f>Data!HY21</f>
        <v>0</v>
      </c>
      <c r="D98" s="329">
        <f>Data!IS21</f>
        <v>0</v>
      </c>
      <c r="E98" s="329">
        <f>Data!JM21</f>
        <v>0</v>
      </c>
      <c r="F98" s="329">
        <f>Data!KG21</f>
        <v>0</v>
      </c>
      <c r="G98" s="329">
        <f>Data!LA21</f>
        <v>0</v>
      </c>
      <c r="H98" s="137">
        <f t="shared" si="2"/>
        <v>0</v>
      </c>
    </row>
    <row r="99" spans="2:8">
      <c r="B99" s="128" t="str">
        <f>$B$40</f>
        <v>Social Service</v>
      </c>
      <c r="C99" s="329">
        <f>Data!HZ21</f>
        <v>0</v>
      </c>
      <c r="D99" s="329">
        <f>Data!IT21</f>
        <v>0</v>
      </c>
      <c r="E99" s="329">
        <f>Data!JN21</f>
        <v>0</v>
      </c>
      <c r="F99" s="329">
        <f>Data!KH21</f>
        <v>0</v>
      </c>
      <c r="G99" s="329">
        <f>Data!LB21</f>
        <v>0</v>
      </c>
      <c r="H99" s="137">
        <f t="shared" si="2"/>
        <v>0</v>
      </c>
    </row>
    <row r="100" spans="2:8">
      <c r="B100" s="128" t="str">
        <f>$B$41</f>
        <v>Library Science</v>
      </c>
      <c r="C100" s="329">
        <f>Data!IA21</f>
        <v>0</v>
      </c>
      <c r="D100" s="329">
        <f>Data!IU21</f>
        <v>0</v>
      </c>
      <c r="E100" s="329">
        <f>Data!JO21</f>
        <v>0</v>
      </c>
      <c r="F100" s="329">
        <f>Data!KI21</f>
        <v>0</v>
      </c>
      <c r="G100" s="329">
        <f>Data!LC21</f>
        <v>0</v>
      </c>
      <c r="H100" s="137">
        <f t="shared" si="2"/>
        <v>0</v>
      </c>
    </row>
    <row r="101" spans="2:8">
      <c r="B101" s="128" t="str">
        <f>$B$42</f>
        <v>Veterinary Science</v>
      </c>
      <c r="C101" s="329">
        <f>Data!IB21</f>
        <v>0</v>
      </c>
      <c r="D101" s="329">
        <f>Data!IV21</f>
        <v>0</v>
      </c>
      <c r="E101" s="329">
        <f>Data!JP21</f>
        <v>0</v>
      </c>
      <c r="F101" s="329">
        <f>Data!KJ21</f>
        <v>0</v>
      </c>
      <c r="G101" s="329">
        <f>Data!LD21</f>
        <v>0</v>
      </c>
      <c r="H101" s="137">
        <f t="shared" si="2"/>
        <v>0</v>
      </c>
    </row>
    <row r="102" spans="2:8">
      <c r="B102" s="128" t="str">
        <f>$B$43</f>
        <v>Vocational Training</v>
      </c>
      <c r="C102" s="329">
        <f>Data!IC21</f>
        <v>0</v>
      </c>
      <c r="D102" s="329">
        <f>Data!IW21</f>
        <v>0</v>
      </c>
      <c r="E102" s="329">
        <f>Data!JQ21</f>
        <v>0</v>
      </c>
      <c r="F102" s="329">
        <f>Data!KK21</f>
        <v>0</v>
      </c>
      <c r="G102" s="329">
        <f>Data!LE21</f>
        <v>0</v>
      </c>
      <c r="H102" s="137">
        <f t="shared" si="2"/>
        <v>0</v>
      </c>
    </row>
    <row r="103" spans="2:8">
      <c r="B103" s="128" t="str">
        <f>$B$44</f>
        <v>Physical Training</v>
      </c>
      <c r="C103" s="329">
        <f>Data!ID21</f>
        <v>0</v>
      </c>
      <c r="D103" s="329">
        <f>Data!IX21</f>
        <v>0</v>
      </c>
      <c r="E103" s="329">
        <f>Data!JR21</f>
        <v>0</v>
      </c>
      <c r="F103" s="329">
        <f>Data!KL21</f>
        <v>0</v>
      </c>
      <c r="G103" s="329">
        <f>Data!LF21</f>
        <v>0</v>
      </c>
      <c r="H103" s="137">
        <f t="shared" si="2"/>
        <v>0</v>
      </c>
    </row>
    <row r="104" spans="2:8">
      <c r="B104" s="128" t="str">
        <f>$B$45</f>
        <v>Health Services</v>
      </c>
      <c r="C104" s="329">
        <f>Data!IE21</f>
        <v>0</v>
      </c>
      <c r="D104" s="329">
        <f>Data!IY21</f>
        <v>0</v>
      </c>
      <c r="E104" s="329">
        <f>Data!JS21</f>
        <v>0</v>
      </c>
      <c r="F104" s="329">
        <f>Data!KM21</f>
        <v>0</v>
      </c>
      <c r="G104" s="329">
        <f>Data!LG21</f>
        <v>0</v>
      </c>
      <c r="H104" s="137">
        <f t="shared" si="2"/>
        <v>0</v>
      </c>
    </row>
    <row r="105" spans="2:8">
      <c r="B105" s="128" t="str">
        <f>$B$46</f>
        <v>Pharmacy</v>
      </c>
      <c r="C105" s="329">
        <f>Data!IF21</f>
        <v>0</v>
      </c>
      <c r="D105" s="329">
        <f>Data!IZ21</f>
        <v>0</v>
      </c>
      <c r="E105" s="329">
        <f>Data!JT21</f>
        <v>0</v>
      </c>
      <c r="F105" s="329">
        <f>Data!KN21</f>
        <v>0</v>
      </c>
      <c r="G105" s="329">
        <f>Data!LH21</f>
        <v>0</v>
      </c>
      <c r="H105" s="137">
        <f t="shared" si="2"/>
        <v>0</v>
      </c>
    </row>
    <row r="106" spans="2:8">
      <c r="B106" s="128" t="str">
        <f>$B$47</f>
        <v>Business Administration</v>
      </c>
      <c r="C106" s="329">
        <f>Data!IG21</f>
        <v>0</v>
      </c>
      <c r="D106" s="329">
        <f>Data!JA21</f>
        <v>0</v>
      </c>
      <c r="E106" s="329">
        <f>Data!JU21</f>
        <v>0</v>
      </c>
      <c r="F106" s="329">
        <f>Data!KO21</f>
        <v>0</v>
      </c>
      <c r="G106" s="329">
        <f>Data!LI21</f>
        <v>0</v>
      </c>
      <c r="H106" s="137">
        <f t="shared" si="2"/>
        <v>0</v>
      </c>
    </row>
    <row r="107" spans="2:8">
      <c r="B107" s="128" t="str">
        <f>$B$48</f>
        <v>Optometry</v>
      </c>
      <c r="C107" s="329">
        <f>Data!IH21</f>
        <v>0</v>
      </c>
      <c r="D107" s="329">
        <f>Data!JB21</f>
        <v>0</v>
      </c>
      <c r="E107" s="329">
        <f>Data!JV21</f>
        <v>0</v>
      </c>
      <c r="F107" s="329">
        <f>Data!KP21</f>
        <v>0</v>
      </c>
      <c r="G107" s="329">
        <f>Data!LJ21</f>
        <v>0</v>
      </c>
      <c r="H107" s="137">
        <f t="shared" si="2"/>
        <v>0</v>
      </c>
    </row>
    <row r="108" spans="2:8">
      <c r="B108" s="128" t="str">
        <f>$B$49</f>
        <v>Teacher Ed-Practice Teaching</v>
      </c>
      <c r="C108" s="329">
        <f>Data!II21</f>
        <v>0</v>
      </c>
      <c r="D108" s="329">
        <f>Data!JC21</f>
        <v>0</v>
      </c>
      <c r="E108" s="329">
        <f>Data!JW21</f>
        <v>0</v>
      </c>
      <c r="F108" s="329">
        <f>Data!KQ21</f>
        <v>0</v>
      </c>
      <c r="G108" s="329">
        <f>Data!LK21</f>
        <v>0</v>
      </c>
      <c r="H108" s="137">
        <f t="shared" si="2"/>
        <v>0</v>
      </c>
    </row>
    <row r="109" spans="2:8">
      <c r="B109" s="128" t="str">
        <f>$B$50</f>
        <v>Technology</v>
      </c>
      <c r="C109" s="329">
        <f>Data!IJ21</f>
        <v>0</v>
      </c>
      <c r="D109" s="329">
        <f>Data!JD21</f>
        <v>0</v>
      </c>
      <c r="E109" s="329">
        <f>Data!JX21</f>
        <v>0</v>
      </c>
      <c r="F109" s="329">
        <f>Data!KR21</f>
        <v>0</v>
      </c>
      <c r="G109" s="329">
        <f>Data!LL21</f>
        <v>0</v>
      </c>
      <c r="H109" s="137">
        <f t="shared" si="2"/>
        <v>0</v>
      </c>
    </row>
    <row r="110" spans="2:8">
      <c r="B110" s="128" t="str">
        <f>$B$51</f>
        <v>Nursing</v>
      </c>
      <c r="C110" s="329">
        <f>Data!IK21</f>
        <v>0</v>
      </c>
      <c r="D110" s="329">
        <f>Data!JE21</f>
        <v>0</v>
      </c>
      <c r="E110" s="329">
        <f>Data!JY21</f>
        <v>0</v>
      </c>
      <c r="F110" s="329">
        <f>Data!KS21</f>
        <v>0</v>
      </c>
      <c r="G110" s="329">
        <f>Data!HPM21</f>
        <v>0</v>
      </c>
      <c r="H110" s="137">
        <f t="shared" si="2"/>
        <v>0</v>
      </c>
    </row>
    <row r="111" spans="2:8">
      <c r="B111" s="131" t="str">
        <f>$B$52</f>
        <v>Totals</v>
      </c>
      <c r="C111" s="134">
        <f>SUM(C91:C110)</f>
        <v>6300</v>
      </c>
      <c r="D111" s="134">
        <f>SUM(D91:D110)</f>
        <v>0</v>
      </c>
      <c r="E111" s="134">
        <f>SUM(E91:E110)</f>
        <v>0</v>
      </c>
      <c r="F111" s="134">
        <f>SUM(F91:F110)</f>
        <v>0</v>
      </c>
      <c r="G111" s="134">
        <f>SUM(G91:G110)</f>
        <v>0</v>
      </c>
      <c r="H111" s="134">
        <f t="shared" si="2"/>
        <v>6300</v>
      </c>
    </row>
    <row r="112" spans="2:8">
      <c r="B112" s="330"/>
      <c r="C112" s="331"/>
      <c r="D112" s="331"/>
      <c r="E112" s="331"/>
      <c r="F112" s="331"/>
      <c r="G112" s="331"/>
      <c r="H112" s="332"/>
    </row>
    <row r="113" spans="2:8">
      <c r="B113" s="395" t="s">
        <v>62</v>
      </c>
      <c r="C113" s="395"/>
      <c r="D113" s="395"/>
      <c r="E113" s="395"/>
      <c r="F113" s="395"/>
      <c r="G113" s="395"/>
      <c r="H113" s="395"/>
    </row>
    <row r="114" spans="2:8" ht="36.75" customHeight="1" thickBot="1">
      <c r="B114" s="394" t="s">
        <v>36</v>
      </c>
      <c r="C114" s="394"/>
      <c r="D114" s="394"/>
      <c r="E114" s="394"/>
      <c r="F114" s="394"/>
      <c r="G114" s="394"/>
      <c r="H114" s="328"/>
    </row>
    <row r="115" spans="2:8" ht="14.4" thickBot="1">
      <c r="B115" s="124" t="s">
        <v>31</v>
      </c>
      <c r="C115" s="125" t="s">
        <v>25</v>
      </c>
      <c r="D115" s="125" t="s">
        <v>26</v>
      </c>
      <c r="E115" s="125" t="s">
        <v>27</v>
      </c>
      <c r="F115" s="125" t="s">
        <v>28</v>
      </c>
      <c r="G115" s="125" t="s">
        <v>29</v>
      </c>
      <c r="H115" s="126" t="s">
        <v>30</v>
      </c>
    </row>
    <row r="116" spans="2:8">
      <c r="B116" s="128" t="str">
        <f>$B$32</f>
        <v>Liberal Arts</v>
      </c>
      <c r="C116" s="323">
        <f t="shared" ref="C116:G131" si="3">C91+C61</f>
        <v>1316516.7279999999</v>
      </c>
      <c r="D116" s="323">
        <f t="shared" si="3"/>
        <v>1052381.18</v>
      </c>
      <c r="E116" s="323">
        <f t="shared" si="3"/>
        <v>565185.52919999999</v>
      </c>
      <c r="F116" s="323">
        <f t="shared" si="3"/>
        <v>0</v>
      </c>
      <c r="G116" s="323">
        <f t="shared" si="3"/>
        <v>0</v>
      </c>
      <c r="H116" s="134">
        <f t="shared" ref="H116:H136" si="4">SUM(C116:G116)</f>
        <v>2934083.4371999996</v>
      </c>
    </row>
    <row r="117" spans="2:8">
      <c r="B117" s="128" t="str">
        <f>$B$33</f>
        <v>Science</v>
      </c>
      <c r="C117" s="142">
        <f t="shared" si="3"/>
        <v>391584.07439999998</v>
      </c>
      <c r="D117" s="142">
        <f t="shared" si="3"/>
        <v>311906.23509999999</v>
      </c>
      <c r="E117" s="142">
        <f t="shared" si="3"/>
        <v>21843.19454</v>
      </c>
      <c r="F117" s="142">
        <f t="shared" si="3"/>
        <v>0</v>
      </c>
      <c r="G117" s="142">
        <f t="shared" si="3"/>
        <v>0</v>
      </c>
      <c r="H117" s="137">
        <f t="shared" si="4"/>
        <v>725333.50404000003</v>
      </c>
    </row>
    <row r="118" spans="2:8">
      <c r="B118" s="128" t="str">
        <f>$B$34</f>
        <v>Fine Arts</v>
      </c>
      <c r="C118" s="142">
        <f t="shared" si="3"/>
        <v>32294.05</v>
      </c>
      <c r="D118" s="142">
        <f t="shared" si="3"/>
        <v>13166.8</v>
      </c>
      <c r="E118" s="142">
        <f t="shared" si="3"/>
        <v>0</v>
      </c>
      <c r="F118" s="142">
        <f t="shared" si="3"/>
        <v>0</v>
      </c>
      <c r="G118" s="142">
        <f t="shared" si="3"/>
        <v>0</v>
      </c>
      <c r="H118" s="137">
        <f t="shared" si="4"/>
        <v>45460.85</v>
      </c>
    </row>
    <row r="119" spans="2:8">
      <c r="B119" s="128" t="str">
        <f>$B$35</f>
        <v>Teacher Education</v>
      </c>
      <c r="C119" s="142">
        <f t="shared" si="3"/>
        <v>28299.359649999999</v>
      </c>
      <c r="D119" s="142">
        <f t="shared" si="3"/>
        <v>363736.01319999999</v>
      </c>
      <c r="E119" s="142">
        <f t="shared" si="3"/>
        <v>482145.57130000001</v>
      </c>
      <c r="F119" s="142">
        <f t="shared" si="3"/>
        <v>310937.35930000001</v>
      </c>
      <c r="G119" s="142">
        <f t="shared" si="3"/>
        <v>0</v>
      </c>
      <c r="H119" s="137">
        <f t="shared" si="4"/>
        <v>1185118.30345</v>
      </c>
    </row>
    <row r="120" spans="2:8">
      <c r="B120" s="128" t="str">
        <f>$B$36</f>
        <v>Agriculture</v>
      </c>
      <c r="C120" s="142">
        <f t="shared" si="3"/>
        <v>0</v>
      </c>
      <c r="D120" s="142">
        <f t="shared" si="3"/>
        <v>0</v>
      </c>
      <c r="E120" s="142">
        <f t="shared" si="3"/>
        <v>0</v>
      </c>
      <c r="F120" s="142">
        <f t="shared" si="3"/>
        <v>0</v>
      </c>
      <c r="G120" s="142">
        <f t="shared" si="3"/>
        <v>0</v>
      </c>
      <c r="H120" s="137">
        <f t="shared" si="4"/>
        <v>0</v>
      </c>
    </row>
    <row r="121" spans="2:8">
      <c r="B121" s="128" t="str">
        <f>$B$37</f>
        <v>Engineering</v>
      </c>
      <c r="C121" s="142">
        <f t="shared" si="3"/>
        <v>113850.52860000001</v>
      </c>
      <c r="D121" s="142">
        <f t="shared" si="3"/>
        <v>687936.38580000005</v>
      </c>
      <c r="E121" s="142">
        <f t="shared" si="3"/>
        <v>15879.333329999999</v>
      </c>
      <c r="F121" s="142">
        <f t="shared" si="3"/>
        <v>0</v>
      </c>
      <c r="G121" s="142">
        <f t="shared" si="3"/>
        <v>0</v>
      </c>
      <c r="H121" s="137">
        <f t="shared" si="4"/>
        <v>817666.24773000006</v>
      </c>
    </row>
    <row r="122" spans="2:8">
      <c r="B122" s="128" t="str">
        <f>$B$38</f>
        <v>Home Economics</v>
      </c>
      <c r="C122" s="142">
        <f t="shared" si="3"/>
        <v>2723.4388349999999</v>
      </c>
      <c r="D122" s="142">
        <f t="shared" si="3"/>
        <v>27740.2945</v>
      </c>
      <c r="E122" s="142">
        <f t="shared" si="3"/>
        <v>8132</v>
      </c>
      <c r="F122" s="142">
        <f t="shared" si="3"/>
        <v>0</v>
      </c>
      <c r="G122" s="142">
        <f t="shared" si="3"/>
        <v>0</v>
      </c>
      <c r="H122" s="137">
        <f t="shared" si="4"/>
        <v>38595.733334999997</v>
      </c>
    </row>
    <row r="123" spans="2:8">
      <c r="B123" s="128" t="str">
        <f>$B$39</f>
        <v>Law</v>
      </c>
      <c r="C123" s="142">
        <f t="shared" si="3"/>
        <v>0</v>
      </c>
      <c r="D123" s="142">
        <f t="shared" si="3"/>
        <v>0</v>
      </c>
      <c r="E123" s="142">
        <f t="shared" si="3"/>
        <v>0</v>
      </c>
      <c r="F123" s="142">
        <f t="shared" si="3"/>
        <v>0</v>
      </c>
      <c r="G123" s="142">
        <f t="shared" si="3"/>
        <v>0</v>
      </c>
      <c r="H123" s="137">
        <f t="shared" si="4"/>
        <v>0</v>
      </c>
    </row>
    <row r="124" spans="2:8">
      <c r="B124" s="128" t="str">
        <f>$B$40</f>
        <v>Social Service</v>
      </c>
      <c r="C124" s="142">
        <f t="shared" si="3"/>
        <v>26711.172620000001</v>
      </c>
      <c r="D124" s="142">
        <f t="shared" si="3"/>
        <v>82710.160709999996</v>
      </c>
      <c r="E124" s="142">
        <f t="shared" si="3"/>
        <v>262880.41529999999</v>
      </c>
      <c r="F124" s="142">
        <f t="shared" si="3"/>
        <v>0</v>
      </c>
      <c r="G124" s="142">
        <f t="shared" si="3"/>
        <v>0</v>
      </c>
      <c r="H124" s="137">
        <f t="shared" si="4"/>
        <v>372301.74862999999</v>
      </c>
    </row>
    <row r="125" spans="2:8">
      <c r="B125" s="128" t="str">
        <f>$B$41</f>
        <v>Library Science</v>
      </c>
      <c r="C125" s="142">
        <f t="shared" si="3"/>
        <v>0</v>
      </c>
      <c r="D125" s="142">
        <f t="shared" si="3"/>
        <v>0</v>
      </c>
      <c r="E125" s="142">
        <f t="shared" si="3"/>
        <v>0</v>
      </c>
      <c r="F125" s="142">
        <f t="shared" si="3"/>
        <v>0</v>
      </c>
      <c r="G125" s="142">
        <f t="shared" si="3"/>
        <v>0</v>
      </c>
      <c r="H125" s="137">
        <f t="shared" si="4"/>
        <v>0</v>
      </c>
    </row>
    <row r="126" spans="2:8">
      <c r="B126" s="128" t="str">
        <f>$B$42</f>
        <v>Veterinary Science</v>
      </c>
      <c r="C126" s="142">
        <f t="shared" si="3"/>
        <v>0</v>
      </c>
      <c r="D126" s="142">
        <f t="shared" si="3"/>
        <v>0</v>
      </c>
      <c r="E126" s="142">
        <f t="shared" si="3"/>
        <v>0</v>
      </c>
      <c r="F126" s="142">
        <f t="shared" si="3"/>
        <v>0</v>
      </c>
      <c r="G126" s="142">
        <f t="shared" si="3"/>
        <v>0</v>
      </c>
      <c r="H126" s="137">
        <f t="shared" si="4"/>
        <v>0</v>
      </c>
    </row>
    <row r="127" spans="2:8">
      <c r="B127" s="128" t="str">
        <f>$B$43</f>
        <v>Vocational Training</v>
      </c>
      <c r="C127" s="142">
        <f t="shared" si="3"/>
        <v>0</v>
      </c>
      <c r="D127" s="142">
        <f t="shared" si="3"/>
        <v>0</v>
      </c>
      <c r="E127" s="142">
        <f t="shared" si="3"/>
        <v>0</v>
      </c>
      <c r="F127" s="142">
        <f t="shared" si="3"/>
        <v>0</v>
      </c>
      <c r="G127" s="142">
        <f t="shared" si="3"/>
        <v>0</v>
      </c>
      <c r="H127" s="137">
        <f t="shared" si="4"/>
        <v>0</v>
      </c>
    </row>
    <row r="128" spans="2:8">
      <c r="B128" s="128" t="str">
        <f>$B$44</f>
        <v>Physical Training</v>
      </c>
      <c r="C128" s="142">
        <f t="shared" si="3"/>
        <v>0</v>
      </c>
      <c r="D128" s="142">
        <f t="shared" si="3"/>
        <v>0</v>
      </c>
      <c r="E128" s="142">
        <f t="shared" si="3"/>
        <v>0</v>
      </c>
      <c r="F128" s="142">
        <f t="shared" si="3"/>
        <v>0</v>
      </c>
      <c r="G128" s="142">
        <f t="shared" si="3"/>
        <v>0</v>
      </c>
      <c r="H128" s="137">
        <f t="shared" si="4"/>
        <v>0</v>
      </c>
    </row>
    <row r="129" spans="2:12">
      <c r="B129" s="128" t="str">
        <f>$B$45</f>
        <v>Health Services</v>
      </c>
      <c r="C129" s="142">
        <f t="shared" si="3"/>
        <v>79727.847039999993</v>
      </c>
      <c r="D129" s="142">
        <f t="shared" si="3"/>
        <v>139072.07509999999</v>
      </c>
      <c r="E129" s="142">
        <f t="shared" si="3"/>
        <v>10726.544620000001</v>
      </c>
      <c r="F129" s="142">
        <f t="shared" si="3"/>
        <v>0</v>
      </c>
      <c r="G129" s="142">
        <f t="shared" si="3"/>
        <v>0</v>
      </c>
      <c r="H129" s="137">
        <f t="shared" si="4"/>
        <v>229526.46675999998</v>
      </c>
    </row>
    <row r="130" spans="2:12">
      <c r="B130" s="128" t="str">
        <f>$B$46</f>
        <v>Pharmacy</v>
      </c>
      <c r="C130" s="142">
        <f t="shared" si="3"/>
        <v>0</v>
      </c>
      <c r="D130" s="142">
        <f t="shared" si="3"/>
        <v>0</v>
      </c>
      <c r="E130" s="142">
        <f t="shared" si="3"/>
        <v>0</v>
      </c>
      <c r="F130" s="142">
        <f t="shared" si="3"/>
        <v>0</v>
      </c>
      <c r="G130" s="142">
        <f t="shared" si="3"/>
        <v>0</v>
      </c>
      <c r="H130" s="137">
        <f t="shared" si="4"/>
        <v>0</v>
      </c>
    </row>
    <row r="131" spans="2:12">
      <c r="B131" s="128" t="str">
        <f>$B$47</f>
        <v>Business Administration</v>
      </c>
      <c r="C131" s="142">
        <f t="shared" si="3"/>
        <v>180197.39319999999</v>
      </c>
      <c r="D131" s="142">
        <f t="shared" si="3"/>
        <v>1006396.375</v>
      </c>
      <c r="E131" s="142">
        <f t="shared" si="3"/>
        <v>474950.14569999999</v>
      </c>
      <c r="F131" s="142">
        <f t="shared" si="3"/>
        <v>0</v>
      </c>
      <c r="G131" s="142">
        <f t="shared" si="3"/>
        <v>0</v>
      </c>
      <c r="H131" s="137">
        <f t="shared" si="4"/>
        <v>1661543.9139</v>
      </c>
    </row>
    <row r="132" spans="2:12">
      <c r="B132" s="128" t="str">
        <f>$B$48</f>
        <v>Optometry</v>
      </c>
      <c r="C132" s="142">
        <f t="shared" ref="C132:G135" si="5">C107+C77</f>
        <v>0</v>
      </c>
      <c r="D132" s="142">
        <f t="shared" si="5"/>
        <v>0</v>
      </c>
      <c r="E132" s="142">
        <f t="shared" si="5"/>
        <v>0</v>
      </c>
      <c r="F132" s="142">
        <f t="shared" si="5"/>
        <v>0</v>
      </c>
      <c r="G132" s="142">
        <f t="shared" si="5"/>
        <v>0</v>
      </c>
      <c r="H132" s="137">
        <f t="shared" si="4"/>
        <v>0</v>
      </c>
    </row>
    <row r="133" spans="2:12">
      <c r="B133" s="128" t="str">
        <f>$B$49</f>
        <v>Teacher Ed-Practice Teaching</v>
      </c>
      <c r="C133" s="142">
        <f t="shared" si="5"/>
        <v>0</v>
      </c>
      <c r="D133" s="142">
        <f t="shared" si="5"/>
        <v>34021.084020000002</v>
      </c>
      <c r="E133" s="142">
        <f t="shared" si="5"/>
        <v>0</v>
      </c>
      <c r="F133" s="142">
        <f t="shared" si="5"/>
        <v>0</v>
      </c>
      <c r="G133" s="142">
        <f t="shared" si="5"/>
        <v>0</v>
      </c>
      <c r="H133" s="137">
        <f t="shared" si="4"/>
        <v>34021.084020000002</v>
      </c>
    </row>
    <row r="134" spans="2:12">
      <c r="B134" s="128" t="str">
        <f>$B$50</f>
        <v>Technology</v>
      </c>
      <c r="C134" s="142">
        <f t="shared" si="5"/>
        <v>12397.735549999999</v>
      </c>
      <c r="D134" s="142">
        <f t="shared" si="5"/>
        <v>54660.595840000002</v>
      </c>
      <c r="E134" s="142">
        <f t="shared" si="5"/>
        <v>0</v>
      </c>
      <c r="F134" s="142">
        <f t="shared" si="5"/>
        <v>0</v>
      </c>
      <c r="G134" s="142">
        <f t="shared" si="5"/>
        <v>0</v>
      </c>
      <c r="H134" s="137">
        <f t="shared" si="4"/>
        <v>67058.331390000007</v>
      </c>
    </row>
    <row r="135" spans="2:12">
      <c r="B135" s="128" t="str">
        <f>$B$51</f>
        <v>Nursing</v>
      </c>
      <c r="C135" s="142">
        <f t="shared" si="5"/>
        <v>5908.9707420000004</v>
      </c>
      <c r="D135" s="142">
        <f t="shared" si="5"/>
        <v>505778.56780000002</v>
      </c>
      <c r="E135" s="142">
        <f t="shared" si="5"/>
        <v>159535.98360000001</v>
      </c>
      <c r="F135" s="142">
        <f t="shared" si="5"/>
        <v>0</v>
      </c>
      <c r="G135" s="142">
        <f t="shared" si="5"/>
        <v>0</v>
      </c>
      <c r="H135" s="137">
        <f t="shared" si="4"/>
        <v>671223.52214200003</v>
      </c>
    </row>
    <row r="136" spans="2:12">
      <c r="B136" s="131" t="str">
        <f>$B$52</f>
        <v>Totals</v>
      </c>
      <c r="C136" s="134">
        <f>SUM(C116:C135)</f>
        <v>2190211.2986369994</v>
      </c>
      <c r="D136" s="134">
        <f>SUM(D116:D135)</f>
        <v>4279505.7670700001</v>
      </c>
      <c r="E136" s="134">
        <f>SUM(E116:E135)</f>
        <v>2001278.71759</v>
      </c>
      <c r="F136" s="134">
        <f>SUM(F116:F135)</f>
        <v>310937.35930000001</v>
      </c>
      <c r="G136" s="134">
        <f>SUM(G116:G135)</f>
        <v>0</v>
      </c>
      <c r="H136" s="134">
        <f t="shared" si="4"/>
        <v>8781933.142597001</v>
      </c>
    </row>
    <row r="137" spans="2:12">
      <c r="B137" s="330"/>
      <c r="C137" s="333"/>
      <c r="D137" s="333"/>
      <c r="E137" s="333"/>
      <c r="F137" s="333"/>
      <c r="G137" s="333"/>
      <c r="H137" s="334"/>
    </row>
    <row r="138" spans="2:12">
      <c r="B138" s="120" t="s">
        <v>4</v>
      </c>
      <c r="C138" s="327"/>
      <c r="D138" s="327"/>
      <c r="E138" s="327"/>
      <c r="F138" s="327"/>
      <c r="G138" s="327"/>
      <c r="H138" s="122">
        <f>H86-H81-H111</f>
        <v>8542596.857402999</v>
      </c>
    </row>
    <row r="139" spans="2:12" ht="152.25" customHeight="1" thickBot="1">
      <c r="B139" s="382" t="s">
        <v>887</v>
      </c>
      <c r="C139" s="382"/>
      <c r="D139" s="382"/>
      <c r="E139" s="382"/>
      <c r="F139" s="382"/>
      <c r="G139" s="382"/>
      <c r="H139" s="321"/>
    </row>
    <row r="140" spans="2:12" ht="36.75" customHeight="1" thickTop="1">
      <c r="B140" s="429" t="s">
        <v>889</v>
      </c>
      <c r="C140" s="404"/>
      <c r="D140" s="404"/>
      <c r="E140" s="404"/>
      <c r="F140" s="405"/>
      <c r="G140" s="335" t="s">
        <v>2</v>
      </c>
      <c r="H140" s="336">
        <v>1</v>
      </c>
      <c r="I140" s="396" t="str">
        <f>IF(H140+H141=1,"","Error, the two cells on the left must equal 100%")</f>
        <v/>
      </c>
      <c r="L140" s="290"/>
    </row>
    <row r="141" spans="2:12" ht="37.5" customHeight="1" thickBot="1">
      <c r="B141" s="406"/>
      <c r="C141" s="407"/>
      <c r="D141" s="407"/>
      <c r="E141" s="407"/>
      <c r="F141" s="408"/>
      <c r="G141" s="335" t="s">
        <v>3</v>
      </c>
      <c r="H141" s="337">
        <f>1-H140</f>
        <v>0</v>
      </c>
      <c r="I141" s="396"/>
    </row>
    <row r="142" spans="2:12" ht="42" thickBot="1">
      <c r="B142" s="338" t="s">
        <v>31</v>
      </c>
      <c r="C142" s="339" t="s">
        <v>25</v>
      </c>
      <c r="D142" s="339" t="s">
        <v>26</v>
      </c>
      <c r="E142" s="339" t="s">
        <v>27</v>
      </c>
      <c r="F142" s="339" t="s">
        <v>28</v>
      </c>
      <c r="G142" s="340" t="s">
        <v>29</v>
      </c>
      <c r="H142" s="341" t="s">
        <v>6</v>
      </c>
      <c r="I142" s="342" t="s">
        <v>7</v>
      </c>
    </row>
    <row r="143" spans="2:12">
      <c r="B143" s="128" t="str">
        <f>$B$32</f>
        <v>Liberal Arts</v>
      </c>
      <c r="C143" s="329">
        <f>Data!LN21</f>
        <v>0</v>
      </c>
      <c r="D143" s="329">
        <f>Data!MH21</f>
        <v>0</v>
      </c>
      <c r="E143" s="329">
        <f>Data!NB21</f>
        <v>0</v>
      </c>
      <c r="F143" s="329">
        <f>Data!NV21</f>
        <v>0</v>
      </c>
      <c r="G143" s="329">
        <f>Data!OP21</f>
        <v>0</v>
      </c>
      <c r="H143" s="343">
        <f>Data!PJ21</f>
        <v>2615853</v>
      </c>
      <c r="I143" s="344">
        <f t="shared" ref="I143:I162" si="6">SUM(C143:H143)</f>
        <v>2615853</v>
      </c>
    </row>
    <row r="144" spans="2:12">
      <c r="B144" s="128" t="str">
        <f>$B$33</f>
        <v>Science</v>
      </c>
      <c r="C144" s="329">
        <f>Data!LO21</f>
        <v>0</v>
      </c>
      <c r="D144" s="329">
        <f>Data!MI21</f>
        <v>0</v>
      </c>
      <c r="E144" s="329">
        <f>Data!NC21</f>
        <v>0</v>
      </c>
      <c r="F144" s="329">
        <f>Data!NW21</f>
        <v>0</v>
      </c>
      <c r="G144" s="329">
        <f>Data!OQ21</f>
        <v>0</v>
      </c>
      <c r="H144" s="343">
        <f>Data!PK21</f>
        <v>1038654</v>
      </c>
      <c r="I144" s="344">
        <f t="shared" si="6"/>
        <v>1038654</v>
      </c>
    </row>
    <row r="145" spans="2:9">
      <c r="B145" s="128" t="str">
        <f>$B$34</f>
        <v>Fine Arts</v>
      </c>
      <c r="C145" s="329">
        <f>Data!LP21</f>
        <v>0</v>
      </c>
      <c r="D145" s="329">
        <f>Data!MJ21</f>
        <v>0</v>
      </c>
      <c r="E145" s="329">
        <f>Data!ND21</f>
        <v>0</v>
      </c>
      <c r="F145" s="329">
        <f>Data!NX21</f>
        <v>0</v>
      </c>
      <c r="G145" s="329">
        <f>Data!OR21</f>
        <v>0</v>
      </c>
      <c r="H145" s="343">
        <f>Data!PL21</f>
        <v>56074</v>
      </c>
      <c r="I145" s="344">
        <f t="shared" si="6"/>
        <v>56074</v>
      </c>
    </row>
    <row r="146" spans="2:9">
      <c r="B146" s="128" t="str">
        <f>$B$35</f>
        <v>Teacher Education</v>
      </c>
      <c r="C146" s="329">
        <f>Data!LQ21</f>
        <v>0</v>
      </c>
      <c r="D146" s="329">
        <f>Data!MK21</f>
        <v>0</v>
      </c>
      <c r="E146" s="329">
        <f>Data!NE21</f>
        <v>0</v>
      </c>
      <c r="F146" s="329">
        <f>Data!NY21</f>
        <v>0</v>
      </c>
      <c r="G146" s="329">
        <f>Data!OS21</f>
        <v>0</v>
      </c>
      <c r="H146" s="343">
        <f>Data!PN21</f>
        <v>914099</v>
      </c>
      <c r="I146" s="344">
        <f t="shared" si="6"/>
        <v>914099</v>
      </c>
    </row>
    <row r="147" spans="2:9">
      <c r="B147" s="128" t="str">
        <f>$B$36</f>
        <v>Agriculture</v>
      </c>
      <c r="C147" s="329">
        <f>Data!LR21</f>
        <v>0</v>
      </c>
      <c r="D147" s="329">
        <f>Data!ML21</f>
        <v>0</v>
      </c>
      <c r="E147" s="329">
        <f>Data!NF21</f>
        <v>0</v>
      </c>
      <c r="F147" s="329">
        <f>Data!NZ21</f>
        <v>0</v>
      </c>
      <c r="G147" s="329">
        <f>Data!OT21</f>
        <v>0</v>
      </c>
      <c r="H147" s="343">
        <f>Data!PM21</f>
        <v>0</v>
      </c>
      <c r="I147" s="344">
        <f t="shared" si="6"/>
        <v>0</v>
      </c>
    </row>
    <row r="148" spans="2:9">
      <c r="B148" s="128" t="str">
        <f>$B$37</f>
        <v>Engineering</v>
      </c>
      <c r="C148" s="329">
        <f>Data!LS21</f>
        <v>0</v>
      </c>
      <c r="D148" s="329">
        <f>Data!MM21</f>
        <v>0</v>
      </c>
      <c r="E148" s="329">
        <f>Data!NG21</f>
        <v>0</v>
      </c>
      <c r="F148" s="329">
        <f>Data!OA21</f>
        <v>0</v>
      </c>
      <c r="G148" s="329">
        <f>Data!OU21</f>
        <v>0</v>
      </c>
      <c r="H148" s="343">
        <f>Data!PO21</f>
        <v>1006725</v>
      </c>
      <c r="I148" s="344">
        <f t="shared" si="6"/>
        <v>1006725</v>
      </c>
    </row>
    <row r="149" spans="2:9">
      <c r="B149" s="128" t="str">
        <f>$B$38</f>
        <v>Home Economics</v>
      </c>
      <c r="C149" s="329">
        <f>Data!LT21</f>
        <v>0</v>
      </c>
      <c r="D149" s="329">
        <f>Data!MN21</f>
        <v>0</v>
      </c>
      <c r="E149" s="329">
        <f>Data!NH21</f>
        <v>0</v>
      </c>
      <c r="F149" s="329">
        <f>Data!OB21</f>
        <v>0</v>
      </c>
      <c r="G149" s="329">
        <f>Data!OV21</f>
        <v>0</v>
      </c>
      <c r="H149" s="343">
        <f>Data!PP21</f>
        <v>35382</v>
      </c>
      <c r="I149" s="344">
        <f t="shared" si="6"/>
        <v>35382</v>
      </c>
    </row>
    <row r="150" spans="2:9">
      <c r="B150" s="128" t="str">
        <f>$B$39</f>
        <v>Law</v>
      </c>
      <c r="C150" s="329">
        <f>Data!LU21</f>
        <v>0</v>
      </c>
      <c r="D150" s="329">
        <f>Data!MO21</f>
        <v>0</v>
      </c>
      <c r="E150" s="329">
        <f>Data!NI21</f>
        <v>0</v>
      </c>
      <c r="F150" s="329">
        <f>Data!OC21</f>
        <v>0</v>
      </c>
      <c r="G150" s="329">
        <f>Data!OW21</f>
        <v>0</v>
      </c>
      <c r="H150" s="343">
        <f>Data!PQ21</f>
        <v>0</v>
      </c>
      <c r="I150" s="344">
        <f t="shared" si="6"/>
        <v>0</v>
      </c>
    </row>
    <row r="151" spans="2:9">
      <c r="B151" s="128" t="str">
        <f>$B$40</f>
        <v>Social Service</v>
      </c>
      <c r="C151" s="329">
        <f>Data!LV21</f>
        <v>0</v>
      </c>
      <c r="D151" s="329">
        <f>Data!MP21</f>
        <v>0</v>
      </c>
      <c r="E151" s="329">
        <f>Data!NJ21</f>
        <v>0</v>
      </c>
      <c r="F151" s="329">
        <f>Data!OD21</f>
        <v>0</v>
      </c>
      <c r="G151" s="329">
        <f>Data!OX21</f>
        <v>0</v>
      </c>
      <c r="H151" s="343">
        <f>Data!PR21</f>
        <v>248857</v>
      </c>
      <c r="I151" s="344">
        <f t="shared" si="6"/>
        <v>248857</v>
      </c>
    </row>
    <row r="152" spans="2:9">
      <c r="B152" s="128" t="str">
        <f>$B$41</f>
        <v>Library Science</v>
      </c>
      <c r="C152" s="329">
        <f>Data!LW21</f>
        <v>0</v>
      </c>
      <c r="D152" s="329">
        <f>Data!MQ21</f>
        <v>0</v>
      </c>
      <c r="E152" s="329">
        <f>Data!NK21</f>
        <v>0</v>
      </c>
      <c r="F152" s="329">
        <f>Data!OE21</f>
        <v>0</v>
      </c>
      <c r="G152" s="329">
        <f>Data!OY21</f>
        <v>0</v>
      </c>
      <c r="H152" s="343">
        <f>Data!PS21</f>
        <v>0</v>
      </c>
      <c r="I152" s="344">
        <f t="shared" si="6"/>
        <v>0</v>
      </c>
    </row>
    <row r="153" spans="2:9">
      <c r="B153" s="128" t="str">
        <f>$B$42</f>
        <v>Veterinary Science</v>
      </c>
      <c r="C153" s="329">
        <f>Data!LX21</f>
        <v>0</v>
      </c>
      <c r="D153" s="329">
        <f>Data!MR21</f>
        <v>0</v>
      </c>
      <c r="E153" s="329">
        <f>Data!NL21</f>
        <v>0</v>
      </c>
      <c r="F153" s="329">
        <f>Data!OF21</f>
        <v>0</v>
      </c>
      <c r="G153" s="329">
        <f>Data!OZ21</f>
        <v>0</v>
      </c>
      <c r="H153" s="343">
        <f>Data!PT21</f>
        <v>0</v>
      </c>
      <c r="I153" s="344">
        <f t="shared" si="6"/>
        <v>0</v>
      </c>
    </row>
    <row r="154" spans="2:9">
      <c r="B154" s="128" t="str">
        <f>$B$43</f>
        <v>Vocational Training</v>
      </c>
      <c r="C154" s="329">
        <f>Data!LY21</f>
        <v>0</v>
      </c>
      <c r="D154" s="329">
        <f>Data!MS21</f>
        <v>0</v>
      </c>
      <c r="E154" s="329">
        <f>Data!NM21</f>
        <v>0</v>
      </c>
      <c r="F154" s="329">
        <f>Data!OG21</f>
        <v>0</v>
      </c>
      <c r="G154" s="329">
        <f>Data!PA21</f>
        <v>0</v>
      </c>
      <c r="H154" s="343">
        <f>Data!PU21</f>
        <v>0</v>
      </c>
      <c r="I154" s="344">
        <f t="shared" si="6"/>
        <v>0</v>
      </c>
    </row>
    <row r="155" spans="2:9">
      <c r="B155" s="128" t="str">
        <f>$B$44</f>
        <v>Physical Training</v>
      </c>
      <c r="C155" s="329">
        <f>Data!LZ21</f>
        <v>0</v>
      </c>
      <c r="D155" s="329">
        <f>Data!MT21</f>
        <v>0</v>
      </c>
      <c r="E155" s="329">
        <f>Data!NN21</f>
        <v>0</v>
      </c>
      <c r="F155" s="329">
        <f>Data!OH21</f>
        <v>0</v>
      </c>
      <c r="G155" s="329">
        <f>Data!PB21</f>
        <v>0</v>
      </c>
      <c r="H155" s="343">
        <f>Data!PV21</f>
        <v>0</v>
      </c>
      <c r="I155" s="344">
        <f t="shared" si="6"/>
        <v>0</v>
      </c>
    </row>
    <row r="156" spans="2:9">
      <c r="B156" s="128" t="str">
        <f>$B$45</f>
        <v>Health Services</v>
      </c>
      <c r="C156" s="329">
        <f>Data!MA21</f>
        <v>0</v>
      </c>
      <c r="D156" s="329">
        <f>Data!MU21</f>
        <v>0</v>
      </c>
      <c r="E156" s="329">
        <f>Data!NO21</f>
        <v>0</v>
      </c>
      <c r="F156" s="329">
        <f>Data!OI21</f>
        <v>0</v>
      </c>
      <c r="G156" s="329">
        <f>Data!PC21</f>
        <v>0</v>
      </c>
      <c r="H156" s="343">
        <f>Data!PW21</f>
        <v>190983</v>
      </c>
      <c r="I156" s="344">
        <f t="shared" si="6"/>
        <v>190983</v>
      </c>
    </row>
    <row r="157" spans="2:9">
      <c r="B157" s="128" t="str">
        <f>$B$46</f>
        <v>Pharmacy</v>
      </c>
      <c r="C157" s="329">
        <f>Data!MB21</f>
        <v>0</v>
      </c>
      <c r="D157" s="329">
        <f>Data!MV21</f>
        <v>0</v>
      </c>
      <c r="E157" s="329">
        <f>Data!NP21</f>
        <v>0</v>
      </c>
      <c r="F157" s="329">
        <f>Data!OJ21</f>
        <v>0</v>
      </c>
      <c r="G157" s="329">
        <f>Data!PD21</f>
        <v>0</v>
      </c>
      <c r="H157" s="343">
        <f>Data!PX21</f>
        <v>0</v>
      </c>
      <c r="I157" s="344">
        <f t="shared" si="6"/>
        <v>0</v>
      </c>
    </row>
    <row r="158" spans="2:9">
      <c r="B158" s="128" t="str">
        <f>$B$47</f>
        <v>Business Administration</v>
      </c>
      <c r="C158" s="329">
        <f>Data!MC21</f>
        <v>0</v>
      </c>
      <c r="D158" s="329">
        <f>Data!MW21</f>
        <v>0</v>
      </c>
      <c r="E158" s="329">
        <f>Data!NQ21</f>
        <v>0</v>
      </c>
      <c r="F158" s="329">
        <f>Data!OK21</f>
        <v>0</v>
      </c>
      <c r="G158" s="329">
        <f>Data!PE21</f>
        <v>0</v>
      </c>
      <c r="H158" s="343">
        <f>Data!PY21</f>
        <v>1384095</v>
      </c>
      <c r="I158" s="344">
        <f t="shared" si="6"/>
        <v>1384095</v>
      </c>
    </row>
    <row r="159" spans="2:9">
      <c r="B159" s="128" t="str">
        <f>$B$48</f>
        <v>Optometry</v>
      </c>
      <c r="C159" s="329">
        <f>Data!MD21</f>
        <v>0</v>
      </c>
      <c r="D159" s="329">
        <f>Data!MX21</f>
        <v>0</v>
      </c>
      <c r="E159" s="329">
        <f>Data!NR21</f>
        <v>0</v>
      </c>
      <c r="F159" s="329">
        <f>Data!OL21</f>
        <v>0</v>
      </c>
      <c r="G159" s="329">
        <f>Data!PF21</f>
        <v>0</v>
      </c>
      <c r="H159" s="343">
        <f>Data!PZ21</f>
        <v>0</v>
      </c>
      <c r="I159" s="344">
        <f t="shared" si="6"/>
        <v>0</v>
      </c>
    </row>
    <row r="160" spans="2:9">
      <c r="B160" s="128" t="str">
        <f>$B$49</f>
        <v>Teacher Ed-Practice Teaching</v>
      </c>
      <c r="C160" s="329">
        <f>Data!ME21</f>
        <v>0</v>
      </c>
      <c r="D160" s="329">
        <f>Data!MY21</f>
        <v>0</v>
      </c>
      <c r="E160" s="329">
        <f>Data!NS21</f>
        <v>0</v>
      </c>
      <c r="F160" s="329">
        <f>Data!OM21</f>
        <v>0</v>
      </c>
      <c r="G160" s="329">
        <f>Data!PG21</f>
        <v>0</v>
      </c>
      <c r="H160" s="343">
        <f>Data!QA21</f>
        <v>21947</v>
      </c>
      <c r="I160" s="344">
        <f t="shared" si="6"/>
        <v>21947</v>
      </c>
    </row>
    <row r="161" spans="2:10">
      <c r="B161" s="128" t="str">
        <f>$B$50</f>
        <v>Technology</v>
      </c>
      <c r="C161" s="329">
        <f>Data!MF21</f>
        <v>0</v>
      </c>
      <c r="D161" s="329">
        <f>Data!MZ21</f>
        <v>0</v>
      </c>
      <c r="E161" s="329">
        <f>Data!NT21</f>
        <v>0</v>
      </c>
      <c r="F161" s="329">
        <f>Data!ON21</f>
        <v>0</v>
      </c>
      <c r="G161" s="329">
        <f>Data!PH21</f>
        <v>0</v>
      </c>
      <c r="H161" s="343">
        <f>Data!QB21</f>
        <v>50893</v>
      </c>
      <c r="I161" s="344">
        <f t="shared" si="6"/>
        <v>50893</v>
      </c>
    </row>
    <row r="162" spans="2:10">
      <c r="B162" s="128" t="str">
        <f>$B$51</f>
        <v>Nursing</v>
      </c>
      <c r="C162" s="329">
        <f>Data!MG21</f>
        <v>0</v>
      </c>
      <c r="D162" s="329">
        <f>Data!NA21</f>
        <v>0</v>
      </c>
      <c r="E162" s="329">
        <f>Data!NU21</f>
        <v>0</v>
      </c>
      <c r="F162" s="329">
        <f>Data!OO21</f>
        <v>0</v>
      </c>
      <c r="G162" s="329">
        <f>Data!PI21</f>
        <v>0</v>
      </c>
      <c r="H162" s="343">
        <f>Data!QC21</f>
        <v>979035</v>
      </c>
      <c r="I162" s="344">
        <f t="shared" si="6"/>
        <v>979035</v>
      </c>
    </row>
    <row r="163" spans="2:10" ht="14.4" thickBot="1">
      <c r="B163" s="131" t="str">
        <f>$B$52</f>
        <v>Totals</v>
      </c>
      <c r="C163" s="134">
        <f t="shared" ref="C163:H163" si="7">SUM(C143:C162)</f>
        <v>0</v>
      </c>
      <c r="D163" s="134">
        <f t="shared" si="7"/>
        <v>0</v>
      </c>
      <c r="E163" s="134">
        <f t="shared" si="7"/>
        <v>0</v>
      </c>
      <c r="F163" s="134">
        <f t="shared" si="7"/>
        <v>0</v>
      </c>
      <c r="G163" s="135">
        <f t="shared" si="7"/>
        <v>0</v>
      </c>
      <c r="H163" s="345">
        <f t="shared" si="7"/>
        <v>8542597</v>
      </c>
      <c r="I163" s="344">
        <f>SUM(I143:I162)</f>
        <v>8542597</v>
      </c>
    </row>
    <row r="164" spans="2:10" ht="14.4" thickTop="1">
      <c r="B164" s="144"/>
      <c r="C164" s="331"/>
      <c r="D164" s="331"/>
      <c r="E164" s="331"/>
      <c r="F164" s="331"/>
      <c r="G164" s="331"/>
      <c r="H164" s="346"/>
      <c r="I164" s="347"/>
    </row>
    <row r="165" spans="2:10">
      <c r="B165" s="387" t="s">
        <v>63</v>
      </c>
      <c r="C165" s="387"/>
      <c r="D165" s="387"/>
      <c r="E165" s="387"/>
      <c r="F165" s="387"/>
      <c r="G165" s="387"/>
      <c r="H165" s="348"/>
      <c r="I165" s="348"/>
    </row>
    <row r="166" spans="2:10" ht="43.5" customHeight="1" thickBot="1">
      <c r="B166" s="394" t="s">
        <v>40</v>
      </c>
      <c r="C166" s="394"/>
      <c r="D166" s="394"/>
      <c r="E166" s="394"/>
      <c r="F166" s="394"/>
      <c r="G166" s="394"/>
      <c r="H166" s="328"/>
    </row>
    <row r="167" spans="2:10" ht="14.4" thickBot="1">
      <c r="B167" s="124" t="s">
        <v>31</v>
      </c>
      <c r="C167" s="125" t="s">
        <v>25</v>
      </c>
      <c r="D167" s="125" t="s">
        <v>26</v>
      </c>
      <c r="E167" s="125" t="s">
        <v>27</v>
      </c>
      <c r="F167" s="125" t="s">
        <v>28</v>
      </c>
      <c r="G167" s="125" t="s">
        <v>29</v>
      </c>
      <c r="H167" s="126" t="s">
        <v>1</v>
      </c>
    </row>
    <row r="168" spans="2:10">
      <c r="B168" s="128" t="str">
        <f>$B$32</f>
        <v>Liberal Arts</v>
      </c>
      <c r="C168" s="323">
        <f t="shared" ref="C168:G183" si="8">C143+$H$140*IF($H116=0,0,$H143*C116/$H116)+IF($H32=0,0,$H$141*$H143*C32/$H32)</f>
        <v>1173727.4369318623</v>
      </c>
      <c r="D168" s="323">
        <f t="shared" si="8"/>
        <v>938240.0077462052</v>
      </c>
      <c r="E168" s="323">
        <f t="shared" si="8"/>
        <v>503885.55532193294</v>
      </c>
      <c r="F168" s="323">
        <f t="shared" si="8"/>
        <v>0</v>
      </c>
      <c r="G168" s="323">
        <f t="shared" si="8"/>
        <v>0</v>
      </c>
      <c r="H168" s="134">
        <f t="shared" ref="H168:H188" si="9">SUM(C168:G168)</f>
        <v>2615853</v>
      </c>
      <c r="I168" s="349"/>
      <c r="J168" s="290"/>
    </row>
    <row r="169" spans="2:10">
      <c r="B169" s="128" t="str">
        <f>$B$33</f>
        <v>Science</v>
      </c>
      <c r="C169" s="142">
        <f t="shared" si="8"/>
        <v>560735.66565791529</v>
      </c>
      <c r="D169" s="142">
        <f t="shared" si="8"/>
        <v>446639.58979852917</v>
      </c>
      <c r="E169" s="142">
        <f t="shared" si="8"/>
        <v>31278.744543555527</v>
      </c>
      <c r="F169" s="142">
        <f t="shared" si="8"/>
        <v>0</v>
      </c>
      <c r="G169" s="142">
        <f t="shared" si="8"/>
        <v>0</v>
      </c>
      <c r="H169" s="137">
        <f t="shared" si="9"/>
        <v>1038654</v>
      </c>
      <c r="I169" s="349"/>
      <c r="J169" s="290"/>
    </row>
    <row r="170" spans="2:10">
      <c r="B170" s="128" t="str">
        <f>$B$34</f>
        <v>Fine Arts</v>
      </c>
      <c r="C170" s="142">
        <f t="shared" si="8"/>
        <v>39833.319431994787</v>
      </c>
      <c r="D170" s="142">
        <f t="shared" si="8"/>
        <v>16240.680568005217</v>
      </c>
      <c r="E170" s="142">
        <f t="shared" si="8"/>
        <v>0</v>
      </c>
      <c r="F170" s="142">
        <f t="shared" si="8"/>
        <v>0</v>
      </c>
      <c r="G170" s="142">
        <f t="shared" si="8"/>
        <v>0</v>
      </c>
      <c r="H170" s="137">
        <f t="shared" si="9"/>
        <v>56074</v>
      </c>
      <c r="I170" s="349"/>
      <c r="J170" s="290"/>
    </row>
    <row r="171" spans="2:10">
      <c r="B171" s="128" t="str">
        <f>$B$35</f>
        <v>Teacher Education</v>
      </c>
      <c r="C171" s="142">
        <f t="shared" si="8"/>
        <v>21827.708070493685</v>
      </c>
      <c r="D171" s="142">
        <f t="shared" si="8"/>
        <v>280554.88212627592</v>
      </c>
      <c r="E171" s="142">
        <f t="shared" si="8"/>
        <v>371885.89805486286</v>
      </c>
      <c r="F171" s="142">
        <f t="shared" si="8"/>
        <v>239830.5117483676</v>
      </c>
      <c r="G171" s="142">
        <f t="shared" si="8"/>
        <v>0</v>
      </c>
      <c r="H171" s="137">
        <f t="shared" si="9"/>
        <v>914099.00000000012</v>
      </c>
      <c r="I171" s="349"/>
      <c r="J171" s="290"/>
    </row>
    <row r="172" spans="2:10">
      <c r="B172" s="128" t="str">
        <f>$B$36</f>
        <v>Agriculture</v>
      </c>
      <c r="C172" s="142">
        <f t="shared" si="8"/>
        <v>0</v>
      </c>
      <c r="D172" s="142">
        <f t="shared" si="8"/>
        <v>0</v>
      </c>
      <c r="E172" s="142">
        <f t="shared" si="8"/>
        <v>0</v>
      </c>
      <c r="F172" s="142">
        <f t="shared" si="8"/>
        <v>0</v>
      </c>
      <c r="G172" s="142">
        <f t="shared" si="8"/>
        <v>0</v>
      </c>
      <c r="H172" s="137">
        <f t="shared" si="9"/>
        <v>0</v>
      </c>
      <c r="I172" s="349"/>
      <c r="J172" s="290"/>
    </row>
    <row r="173" spans="2:10">
      <c r="B173" s="128" t="str">
        <f>$B$37</f>
        <v>Engineering</v>
      </c>
      <c r="C173" s="142">
        <f t="shared" si="8"/>
        <v>140174.76412048523</v>
      </c>
      <c r="D173" s="142">
        <f t="shared" si="8"/>
        <v>846999.32266642211</v>
      </c>
      <c r="E173" s="142">
        <f t="shared" si="8"/>
        <v>19550.913213092532</v>
      </c>
      <c r="F173" s="142">
        <f t="shared" si="8"/>
        <v>0</v>
      </c>
      <c r="G173" s="142">
        <f t="shared" si="8"/>
        <v>0</v>
      </c>
      <c r="H173" s="137">
        <f t="shared" si="9"/>
        <v>1006724.9999999999</v>
      </c>
      <c r="I173" s="349"/>
      <c r="J173" s="290"/>
    </row>
    <row r="174" spans="2:10">
      <c r="B174" s="128" t="str">
        <f>$B$38</f>
        <v>Home Economics</v>
      </c>
      <c r="C174" s="142">
        <f t="shared" si="8"/>
        <v>2496.6674949167673</v>
      </c>
      <c r="D174" s="142">
        <f t="shared" si="8"/>
        <v>25430.456042376427</v>
      </c>
      <c r="E174" s="142">
        <f t="shared" si="8"/>
        <v>7454.8764627068076</v>
      </c>
      <c r="F174" s="142">
        <f t="shared" si="8"/>
        <v>0</v>
      </c>
      <c r="G174" s="142">
        <f t="shared" si="8"/>
        <v>0</v>
      </c>
      <c r="H174" s="137">
        <f t="shared" si="9"/>
        <v>35382</v>
      </c>
      <c r="I174" s="349"/>
      <c r="J174" s="290"/>
    </row>
    <row r="175" spans="2:10">
      <c r="B175" s="128" t="str">
        <f>$B$39</f>
        <v>Law</v>
      </c>
      <c r="C175" s="142">
        <f t="shared" si="8"/>
        <v>0</v>
      </c>
      <c r="D175" s="142">
        <f t="shared" si="8"/>
        <v>0</v>
      </c>
      <c r="E175" s="142">
        <f t="shared" si="8"/>
        <v>0</v>
      </c>
      <c r="F175" s="142">
        <f t="shared" si="8"/>
        <v>0</v>
      </c>
      <c r="G175" s="142">
        <f t="shared" si="8"/>
        <v>0</v>
      </c>
      <c r="H175" s="137">
        <f t="shared" si="9"/>
        <v>0</v>
      </c>
      <c r="I175" s="349"/>
      <c r="J175" s="290"/>
    </row>
    <row r="176" spans="2:10">
      <c r="B176" s="128" t="str">
        <f>$B$40</f>
        <v>Social Service</v>
      </c>
      <c r="C176" s="142">
        <f t="shared" si="8"/>
        <v>17854.501917210993</v>
      </c>
      <c r="D176" s="142">
        <f t="shared" si="8"/>
        <v>55285.806579072014</v>
      </c>
      <c r="E176" s="142">
        <f t="shared" si="8"/>
        <v>175716.69150371698</v>
      </c>
      <c r="F176" s="142">
        <f t="shared" si="8"/>
        <v>0</v>
      </c>
      <c r="G176" s="142">
        <f t="shared" si="8"/>
        <v>0</v>
      </c>
      <c r="H176" s="137">
        <f t="shared" si="9"/>
        <v>248857</v>
      </c>
      <c r="I176" s="349"/>
      <c r="J176" s="290"/>
    </row>
    <row r="177" spans="2:10">
      <c r="B177" s="128" t="str">
        <f>$B$41</f>
        <v>Library Science</v>
      </c>
      <c r="C177" s="142">
        <f t="shared" si="8"/>
        <v>0</v>
      </c>
      <c r="D177" s="142">
        <f t="shared" si="8"/>
        <v>0</v>
      </c>
      <c r="E177" s="142">
        <f t="shared" si="8"/>
        <v>0</v>
      </c>
      <c r="F177" s="142">
        <f t="shared" si="8"/>
        <v>0</v>
      </c>
      <c r="G177" s="142">
        <f t="shared" si="8"/>
        <v>0</v>
      </c>
      <c r="H177" s="137">
        <f t="shared" si="9"/>
        <v>0</v>
      </c>
      <c r="I177" s="349"/>
      <c r="J177" s="290"/>
    </row>
    <row r="178" spans="2:10">
      <c r="B178" s="128" t="str">
        <f>$B$42</f>
        <v>Veterinary Science</v>
      </c>
      <c r="C178" s="142">
        <f t="shared" si="8"/>
        <v>0</v>
      </c>
      <c r="D178" s="142">
        <f t="shared" si="8"/>
        <v>0</v>
      </c>
      <c r="E178" s="142">
        <f t="shared" si="8"/>
        <v>0</v>
      </c>
      <c r="F178" s="142">
        <f t="shared" si="8"/>
        <v>0</v>
      </c>
      <c r="G178" s="142">
        <f t="shared" si="8"/>
        <v>0</v>
      </c>
      <c r="H178" s="137">
        <f t="shared" si="9"/>
        <v>0</v>
      </c>
      <c r="I178" s="349"/>
      <c r="J178" s="290"/>
    </row>
    <row r="179" spans="2:10">
      <c r="B179" s="128" t="str">
        <f>$B$43</f>
        <v>Vocational Training</v>
      </c>
      <c r="C179" s="142">
        <f t="shared" si="8"/>
        <v>0</v>
      </c>
      <c r="D179" s="142">
        <f t="shared" si="8"/>
        <v>0</v>
      </c>
      <c r="E179" s="142">
        <f t="shared" si="8"/>
        <v>0</v>
      </c>
      <c r="F179" s="142">
        <f t="shared" si="8"/>
        <v>0</v>
      </c>
      <c r="G179" s="142">
        <f t="shared" si="8"/>
        <v>0</v>
      </c>
      <c r="H179" s="137">
        <f t="shared" si="9"/>
        <v>0</v>
      </c>
      <c r="I179" s="349"/>
      <c r="J179" s="290"/>
    </row>
    <row r="180" spans="2:10">
      <c r="B180" s="128" t="str">
        <f>$B$44</f>
        <v>Physical Training</v>
      </c>
      <c r="C180" s="142">
        <f t="shared" si="8"/>
        <v>0</v>
      </c>
      <c r="D180" s="142">
        <f t="shared" si="8"/>
        <v>0</v>
      </c>
      <c r="E180" s="142">
        <f t="shared" si="8"/>
        <v>0</v>
      </c>
      <c r="F180" s="142">
        <f t="shared" si="8"/>
        <v>0</v>
      </c>
      <c r="G180" s="142">
        <f t="shared" si="8"/>
        <v>0</v>
      </c>
      <c r="H180" s="137">
        <f t="shared" si="9"/>
        <v>0</v>
      </c>
      <c r="I180" s="349"/>
      <c r="J180" s="290"/>
    </row>
    <row r="181" spans="2:10">
      <c r="B181" s="128" t="str">
        <f>$B$45</f>
        <v>Health Services</v>
      </c>
      <c r="C181" s="142">
        <f t="shared" si="8"/>
        <v>66339.466755970207</v>
      </c>
      <c r="D181" s="142">
        <f t="shared" si="8"/>
        <v>115718.25460370844</v>
      </c>
      <c r="E181" s="142">
        <f t="shared" si="8"/>
        <v>8925.2786403213668</v>
      </c>
      <c r="F181" s="142">
        <f t="shared" si="8"/>
        <v>0</v>
      </c>
      <c r="G181" s="142">
        <f t="shared" si="8"/>
        <v>0</v>
      </c>
      <c r="H181" s="137">
        <f t="shared" si="9"/>
        <v>190983.00000000003</v>
      </c>
      <c r="I181" s="349"/>
      <c r="J181" s="290"/>
    </row>
    <row r="182" spans="2:10">
      <c r="B182" s="128" t="str">
        <f>$B$46</f>
        <v>Pharmacy</v>
      </c>
      <c r="C182" s="142">
        <f t="shared" si="8"/>
        <v>0</v>
      </c>
      <c r="D182" s="142">
        <f t="shared" si="8"/>
        <v>0</v>
      </c>
      <c r="E182" s="142">
        <f t="shared" si="8"/>
        <v>0</v>
      </c>
      <c r="F182" s="142">
        <f t="shared" si="8"/>
        <v>0</v>
      </c>
      <c r="G182" s="142">
        <f t="shared" si="8"/>
        <v>0</v>
      </c>
      <c r="H182" s="137">
        <f t="shared" si="9"/>
        <v>0</v>
      </c>
      <c r="I182" s="349"/>
      <c r="J182" s="290"/>
    </row>
    <row r="183" spans="2:10">
      <c r="B183" s="128" t="str">
        <f>$B$47</f>
        <v>Business Administration</v>
      </c>
      <c r="C183" s="142">
        <f t="shared" si="8"/>
        <v>150107.56493082058</v>
      </c>
      <c r="D183" s="142">
        <f t="shared" si="8"/>
        <v>838345.69703672582</v>
      </c>
      <c r="E183" s="142">
        <f t="shared" si="8"/>
        <v>395641.73803245364</v>
      </c>
      <c r="F183" s="142">
        <f t="shared" si="8"/>
        <v>0</v>
      </c>
      <c r="G183" s="142">
        <f t="shared" si="8"/>
        <v>0</v>
      </c>
      <c r="H183" s="137">
        <f t="shared" si="9"/>
        <v>1384095</v>
      </c>
      <c r="I183" s="349"/>
      <c r="J183" s="290"/>
    </row>
    <row r="184" spans="2:10">
      <c r="B184" s="128" t="str">
        <f>$B$48</f>
        <v>Optometry</v>
      </c>
      <c r="C184" s="142">
        <f t="shared" ref="C184:G187" si="10">C159+$H$140*IF($H132=0,0,$H159*C132/$H132)+IF($H48=0,0,$H$141*$H159*C48/$H48)</f>
        <v>0</v>
      </c>
      <c r="D184" s="142">
        <f t="shared" si="10"/>
        <v>0</v>
      </c>
      <c r="E184" s="142">
        <f t="shared" si="10"/>
        <v>0</v>
      </c>
      <c r="F184" s="142">
        <f t="shared" si="10"/>
        <v>0</v>
      </c>
      <c r="G184" s="142">
        <f t="shared" si="10"/>
        <v>0</v>
      </c>
      <c r="H184" s="137">
        <f t="shared" si="9"/>
        <v>0</v>
      </c>
      <c r="I184" s="349"/>
      <c r="J184" s="290"/>
    </row>
    <row r="185" spans="2:10">
      <c r="B185" s="128" t="str">
        <f>$B$49</f>
        <v>Teacher Ed-Practice Teaching</v>
      </c>
      <c r="C185" s="142">
        <f t="shared" si="10"/>
        <v>0</v>
      </c>
      <c r="D185" s="142">
        <f t="shared" si="10"/>
        <v>21947</v>
      </c>
      <c r="E185" s="142">
        <f t="shared" si="10"/>
        <v>0</v>
      </c>
      <c r="F185" s="142">
        <f t="shared" si="10"/>
        <v>0</v>
      </c>
      <c r="G185" s="142">
        <f t="shared" si="10"/>
        <v>0</v>
      </c>
      <c r="H185" s="137">
        <f t="shared" si="9"/>
        <v>21947</v>
      </c>
      <c r="I185" s="349"/>
      <c r="J185" s="290"/>
    </row>
    <row r="186" spans="2:10">
      <c r="B186" s="128" t="str">
        <f>$B$50</f>
        <v>Technology</v>
      </c>
      <c r="C186" s="142">
        <f t="shared" si="10"/>
        <v>9409.0911937042438</v>
      </c>
      <c r="D186" s="142">
        <f t="shared" si="10"/>
        <v>41483.908806295753</v>
      </c>
      <c r="E186" s="142">
        <f t="shared" si="10"/>
        <v>0</v>
      </c>
      <c r="F186" s="142">
        <f t="shared" si="10"/>
        <v>0</v>
      </c>
      <c r="G186" s="142">
        <f t="shared" si="10"/>
        <v>0</v>
      </c>
      <c r="H186" s="137">
        <f t="shared" si="9"/>
        <v>50893</v>
      </c>
      <c r="I186" s="349"/>
      <c r="J186" s="290"/>
    </row>
    <row r="187" spans="2:10">
      <c r="B187" s="128" t="str">
        <f>$B$51</f>
        <v>Nursing</v>
      </c>
      <c r="C187" s="142">
        <f t="shared" si="10"/>
        <v>8618.7223474121802</v>
      </c>
      <c r="D187" s="142">
        <f t="shared" si="10"/>
        <v>737719.8560412142</v>
      </c>
      <c r="E187" s="142">
        <f t="shared" si="10"/>
        <v>232696.42161137363</v>
      </c>
      <c r="F187" s="142">
        <f t="shared" si="10"/>
        <v>0</v>
      </c>
      <c r="G187" s="142">
        <f t="shared" si="10"/>
        <v>0</v>
      </c>
      <c r="H187" s="137">
        <f t="shared" si="9"/>
        <v>979035</v>
      </c>
      <c r="I187" s="349"/>
      <c r="J187" s="290"/>
    </row>
    <row r="188" spans="2:10">
      <c r="B188" s="131" t="str">
        <f>$B$52</f>
        <v>Totals</v>
      </c>
      <c r="C188" s="134">
        <f>SUM(C168:C187)</f>
        <v>2191124.9088527868</v>
      </c>
      <c r="D188" s="134">
        <f>SUM(D168:D187)</f>
        <v>4364605.4620148307</v>
      </c>
      <c r="E188" s="134">
        <f>SUM(E168:E187)</f>
        <v>1747036.1173840163</v>
      </c>
      <c r="F188" s="134">
        <f>SUM(F168:F187)</f>
        <v>239830.5117483676</v>
      </c>
      <c r="G188" s="134">
        <f>SUM(G168:G187)</f>
        <v>0</v>
      </c>
      <c r="H188" s="134">
        <f t="shared" si="9"/>
        <v>8542597.0000000019</v>
      </c>
      <c r="I188" s="349"/>
      <c r="J188" s="290"/>
    </row>
    <row r="189" spans="2:10">
      <c r="B189" s="330"/>
      <c r="C189" s="331"/>
      <c r="D189" s="331"/>
      <c r="E189" s="331"/>
      <c r="F189" s="331"/>
      <c r="G189" s="331"/>
      <c r="H189" s="346"/>
    </row>
    <row r="190" spans="2:10">
      <c r="B190" s="392" t="s">
        <v>34</v>
      </c>
      <c r="C190" s="392"/>
      <c r="D190" s="392"/>
      <c r="E190" s="392"/>
      <c r="F190" s="392"/>
      <c r="G190" s="392"/>
      <c r="H190" s="122">
        <f>H15</f>
        <v>3668147</v>
      </c>
    </row>
    <row r="191" spans="2:10" ht="43.5" customHeight="1" thickBot="1">
      <c r="B191" s="382" t="s">
        <v>229</v>
      </c>
      <c r="C191" s="382"/>
      <c r="D191" s="382"/>
      <c r="E191" s="382"/>
      <c r="F191" s="382"/>
      <c r="G191" s="382"/>
      <c r="H191" s="382"/>
    </row>
    <row r="192" spans="2:10" ht="14.4" thickBot="1">
      <c r="B192" s="124" t="s">
        <v>31</v>
      </c>
      <c r="C192" s="125" t="s">
        <v>25</v>
      </c>
      <c r="D192" s="125" t="s">
        <v>26</v>
      </c>
      <c r="E192" s="125" t="s">
        <v>27</v>
      </c>
      <c r="F192" s="125" t="s">
        <v>28</v>
      </c>
      <c r="G192" s="125" t="s">
        <v>29</v>
      </c>
      <c r="H192" s="126" t="s">
        <v>1</v>
      </c>
    </row>
    <row r="193" spans="2:8">
      <c r="B193" s="128" t="str">
        <f>$B$32</f>
        <v>Liberal Arts</v>
      </c>
      <c r="C193" s="136">
        <f t="shared" ref="C193:G208" si="11">$H$190*IF($H$136=0,0,C116/$H$136)</f>
        <v>549899.07208914671</v>
      </c>
      <c r="D193" s="136">
        <f t="shared" si="11"/>
        <v>439571.65302808164</v>
      </c>
      <c r="E193" s="136">
        <f t="shared" si="11"/>
        <v>236073.71745092887</v>
      </c>
      <c r="F193" s="136">
        <f t="shared" si="11"/>
        <v>0</v>
      </c>
      <c r="G193" s="136">
        <f t="shared" si="11"/>
        <v>0</v>
      </c>
      <c r="H193" s="136">
        <f>SUM(C193:G193)</f>
        <v>1225544.4425681573</v>
      </c>
    </row>
    <row r="194" spans="2:8">
      <c r="B194" s="128" t="str">
        <f>$B$33</f>
        <v>Science</v>
      </c>
      <c r="C194" s="139">
        <f t="shared" si="11"/>
        <v>163561.70383385164</v>
      </c>
      <c r="D194" s="139">
        <f t="shared" si="11"/>
        <v>130280.87346893878</v>
      </c>
      <c r="E194" s="139">
        <f t="shared" si="11"/>
        <v>9123.7370202323164</v>
      </c>
      <c r="F194" s="139">
        <f t="shared" si="11"/>
        <v>0</v>
      </c>
      <c r="G194" s="139">
        <f t="shared" si="11"/>
        <v>0</v>
      </c>
      <c r="H194" s="139">
        <f t="shared" ref="H194:H213" si="12">SUM(C194:G194)</f>
        <v>302966.31432302273</v>
      </c>
    </row>
    <row r="195" spans="2:8">
      <c r="B195" s="128" t="str">
        <f>$B$34</f>
        <v>Fine Arts</v>
      </c>
      <c r="C195" s="139">
        <f t="shared" si="11"/>
        <v>13488.980239528344</v>
      </c>
      <c r="D195" s="139">
        <f t="shared" si="11"/>
        <v>5499.6726956768134</v>
      </c>
      <c r="E195" s="139">
        <f t="shared" si="11"/>
        <v>0</v>
      </c>
      <c r="F195" s="139">
        <f t="shared" si="11"/>
        <v>0</v>
      </c>
      <c r="G195" s="139">
        <f t="shared" si="11"/>
        <v>0</v>
      </c>
      <c r="H195" s="139">
        <f t="shared" si="12"/>
        <v>18988.652935205158</v>
      </c>
    </row>
    <row r="196" spans="2:8">
      <c r="B196" s="128" t="str">
        <f>$B$35</f>
        <v>Teacher Education</v>
      </c>
      <c r="C196" s="139">
        <f t="shared" si="11"/>
        <v>11820.428317605125</v>
      </c>
      <c r="D196" s="139">
        <f t="shared" si="11"/>
        <v>151929.77946276855</v>
      </c>
      <c r="E196" s="139">
        <f t="shared" si="11"/>
        <v>201388.55559590092</v>
      </c>
      <c r="F196" s="139">
        <f t="shared" si="11"/>
        <v>129876.18138105395</v>
      </c>
      <c r="G196" s="139">
        <f t="shared" si="11"/>
        <v>0</v>
      </c>
      <c r="H196" s="139">
        <f t="shared" si="12"/>
        <v>495014.94475732854</v>
      </c>
    </row>
    <row r="197" spans="2:8">
      <c r="B197" s="128" t="str">
        <f>$B$36</f>
        <v>Agriculture</v>
      </c>
      <c r="C197" s="139">
        <f t="shared" si="11"/>
        <v>0</v>
      </c>
      <c r="D197" s="139">
        <f t="shared" si="11"/>
        <v>0</v>
      </c>
      <c r="E197" s="139">
        <f t="shared" si="11"/>
        <v>0</v>
      </c>
      <c r="F197" s="139">
        <f t="shared" si="11"/>
        <v>0</v>
      </c>
      <c r="G197" s="139">
        <f t="shared" si="11"/>
        <v>0</v>
      </c>
      <c r="H197" s="139">
        <f t="shared" si="12"/>
        <v>0</v>
      </c>
    </row>
    <row r="198" spans="2:8">
      <c r="B198" s="128" t="str">
        <f>$B$37</f>
        <v>Engineering</v>
      </c>
      <c r="C198" s="139">
        <f t="shared" si="11"/>
        <v>47554.50401994351</v>
      </c>
      <c r="D198" s="139">
        <f t="shared" si="11"/>
        <v>287345.82110663567</v>
      </c>
      <c r="E198" s="139">
        <f t="shared" si="11"/>
        <v>6632.6773354612942</v>
      </c>
      <c r="F198" s="139">
        <f t="shared" si="11"/>
        <v>0</v>
      </c>
      <c r="G198" s="139">
        <f t="shared" si="11"/>
        <v>0</v>
      </c>
      <c r="H198" s="139">
        <f t="shared" si="12"/>
        <v>341533.00246204052</v>
      </c>
    </row>
    <row r="199" spans="2:8">
      <c r="B199" s="128" t="str">
        <f>$B$38</f>
        <v>Home Economics</v>
      </c>
      <c r="C199" s="139">
        <f t="shared" si="11"/>
        <v>1137.5597866752264</v>
      </c>
      <c r="D199" s="139">
        <f t="shared" si="11"/>
        <v>11586.911036218647</v>
      </c>
      <c r="E199" s="139">
        <f t="shared" si="11"/>
        <v>3396.6748459188148</v>
      </c>
      <c r="F199" s="139">
        <f t="shared" si="11"/>
        <v>0</v>
      </c>
      <c r="G199" s="139">
        <f t="shared" si="11"/>
        <v>0</v>
      </c>
      <c r="H199" s="139">
        <f t="shared" si="12"/>
        <v>16121.145668812689</v>
      </c>
    </row>
    <row r="200" spans="2:8">
      <c r="B200" s="128" t="str">
        <f>$B$39</f>
        <v>Law</v>
      </c>
      <c r="C200" s="139">
        <f t="shared" si="11"/>
        <v>0</v>
      </c>
      <c r="D200" s="139">
        <f t="shared" si="11"/>
        <v>0</v>
      </c>
      <c r="E200" s="139">
        <f t="shared" si="11"/>
        <v>0</v>
      </c>
      <c r="F200" s="139">
        <f t="shared" si="11"/>
        <v>0</v>
      </c>
      <c r="G200" s="139">
        <f t="shared" si="11"/>
        <v>0</v>
      </c>
      <c r="H200" s="139">
        <f t="shared" si="12"/>
        <v>0</v>
      </c>
    </row>
    <row r="201" spans="2:8">
      <c r="B201" s="128" t="str">
        <f>$B$40</f>
        <v>Social Service</v>
      </c>
      <c r="C201" s="139">
        <f t="shared" si="11"/>
        <v>11157.054616742422</v>
      </c>
      <c r="D201" s="139">
        <f t="shared" si="11"/>
        <v>34547.408065120471</v>
      </c>
      <c r="E201" s="139">
        <f t="shared" si="11"/>
        <v>109803.15963283343</v>
      </c>
      <c r="F201" s="139">
        <f t="shared" si="11"/>
        <v>0</v>
      </c>
      <c r="G201" s="139">
        <f t="shared" si="11"/>
        <v>0</v>
      </c>
      <c r="H201" s="139">
        <f t="shared" si="12"/>
        <v>155507.62231469632</v>
      </c>
    </row>
    <row r="202" spans="2:8">
      <c r="B202" s="128" t="str">
        <f>$B$41</f>
        <v>Library Science</v>
      </c>
      <c r="C202" s="139">
        <f t="shared" si="11"/>
        <v>0</v>
      </c>
      <c r="D202" s="139">
        <f t="shared" si="11"/>
        <v>0</v>
      </c>
      <c r="E202" s="139">
        <f t="shared" si="11"/>
        <v>0</v>
      </c>
      <c r="F202" s="139">
        <f t="shared" si="11"/>
        <v>0</v>
      </c>
      <c r="G202" s="139">
        <f t="shared" si="11"/>
        <v>0</v>
      </c>
      <c r="H202" s="139">
        <f t="shared" si="12"/>
        <v>0</v>
      </c>
    </row>
    <row r="203" spans="2:8">
      <c r="B203" s="128" t="str">
        <f>$B$42</f>
        <v>Veterinary Science</v>
      </c>
      <c r="C203" s="139">
        <f t="shared" si="11"/>
        <v>0</v>
      </c>
      <c r="D203" s="139">
        <f t="shared" si="11"/>
        <v>0</v>
      </c>
      <c r="E203" s="139">
        <f t="shared" si="11"/>
        <v>0</v>
      </c>
      <c r="F203" s="139">
        <f t="shared" si="11"/>
        <v>0</v>
      </c>
      <c r="G203" s="139">
        <f t="shared" si="11"/>
        <v>0</v>
      </c>
      <c r="H203" s="139">
        <f t="shared" si="12"/>
        <v>0</v>
      </c>
    </row>
    <row r="204" spans="2:8">
      <c r="B204" s="128" t="str">
        <f>$B$43</f>
        <v>Vocational Training</v>
      </c>
      <c r="C204" s="139">
        <f t="shared" si="11"/>
        <v>0</v>
      </c>
      <c r="D204" s="139">
        <f t="shared" si="11"/>
        <v>0</v>
      </c>
      <c r="E204" s="139">
        <f t="shared" si="11"/>
        <v>0</v>
      </c>
      <c r="F204" s="139">
        <f t="shared" si="11"/>
        <v>0</v>
      </c>
      <c r="G204" s="139">
        <f t="shared" si="11"/>
        <v>0</v>
      </c>
      <c r="H204" s="139">
        <f t="shared" si="12"/>
        <v>0</v>
      </c>
    </row>
    <row r="205" spans="2:8">
      <c r="B205" s="128" t="str">
        <f>$B$44</f>
        <v>Physical Training</v>
      </c>
      <c r="C205" s="139">
        <f t="shared" si="11"/>
        <v>0</v>
      </c>
      <c r="D205" s="139">
        <f t="shared" si="11"/>
        <v>0</v>
      </c>
      <c r="E205" s="139">
        <f t="shared" si="11"/>
        <v>0</v>
      </c>
      <c r="F205" s="139">
        <f t="shared" si="11"/>
        <v>0</v>
      </c>
      <c r="G205" s="139">
        <f t="shared" si="11"/>
        <v>0</v>
      </c>
      <c r="H205" s="139">
        <f t="shared" si="12"/>
        <v>0</v>
      </c>
    </row>
    <row r="206" spans="2:8">
      <c r="B206" s="128" t="str">
        <f>$B$45</f>
        <v>Health Services</v>
      </c>
      <c r="C206" s="139">
        <f t="shared" si="11"/>
        <v>33301.718219384013</v>
      </c>
      <c r="D206" s="139">
        <f t="shared" si="11"/>
        <v>58089.353081886649</v>
      </c>
      <c r="E206" s="139">
        <f t="shared" si="11"/>
        <v>4480.3964946359802</v>
      </c>
      <c r="F206" s="139">
        <f t="shared" si="11"/>
        <v>0</v>
      </c>
      <c r="G206" s="139">
        <f t="shared" si="11"/>
        <v>0</v>
      </c>
      <c r="H206" s="139">
        <f t="shared" si="12"/>
        <v>95871.467795906632</v>
      </c>
    </row>
    <row r="207" spans="2:8">
      <c r="B207" s="128" t="str">
        <f>$B$46</f>
        <v>Pharmacy</v>
      </c>
      <c r="C207" s="139">
        <f t="shared" si="11"/>
        <v>0</v>
      </c>
      <c r="D207" s="139">
        <f t="shared" si="11"/>
        <v>0</v>
      </c>
      <c r="E207" s="139">
        <f t="shared" si="11"/>
        <v>0</v>
      </c>
      <c r="F207" s="139">
        <f t="shared" si="11"/>
        <v>0</v>
      </c>
      <c r="G207" s="139">
        <f t="shared" si="11"/>
        <v>0</v>
      </c>
      <c r="H207" s="139">
        <f t="shared" si="12"/>
        <v>0</v>
      </c>
    </row>
    <row r="208" spans="2:8">
      <c r="B208" s="128" t="str">
        <f>$B$47</f>
        <v>Business Administration</v>
      </c>
      <c r="C208" s="139">
        <f t="shared" si="11"/>
        <v>75267.087159687901</v>
      </c>
      <c r="D208" s="139">
        <f t="shared" si="11"/>
        <v>420364.14805538347</v>
      </c>
      <c r="E208" s="139">
        <f t="shared" si="11"/>
        <v>198383.08078758806</v>
      </c>
      <c r="F208" s="139">
        <f t="shared" si="11"/>
        <v>0</v>
      </c>
      <c r="G208" s="139">
        <f t="shared" si="11"/>
        <v>0</v>
      </c>
      <c r="H208" s="139">
        <f t="shared" si="12"/>
        <v>694014.31600265938</v>
      </c>
    </row>
    <row r="209" spans="2:8">
      <c r="B209" s="128" t="str">
        <f>$B$48</f>
        <v>Optometry</v>
      </c>
      <c r="C209" s="139">
        <f t="shared" ref="C209:G212" si="13">$H$190*IF($H$136=0,0,C132/$H$136)</f>
        <v>0</v>
      </c>
      <c r="D209" s="139">
        <f t="shared" si="13"/>
        <v>0</v>
      </c>
      <c r="E209" s="139">
        <f t="shared" si="13"/>
        <v>0</v>
      </c>
      <c r="F209" s="139">
        <f t="shared" si="13"/>
        <v>0</v>
      </c>
      <c r="G209" s="139">
        <f t="shared" si="13"/>
        <v>0</v>
      </c>
      <c r="H209" s="139">
        <f t="shared" si="12"/>
        <v>0</v>
      </c>
    </row>
    <row r="210" spans="2:8">
      <c r="B210" s="128" t="str">
        <f>$B$49</f>
        <v>Teacher Ed-Practice Teaching</v>
      </c>
      <c r="C210" s="139">
        <f t="shared" si="13"/>
        <v>0</v>
      </c>
      <c r="D210" s="139">
        <f t="shared" si="13"/>
        <v>14210.349277130417</v>
      </c>
      <c r="E210" s="139">
        <f t="shared" si="13"/>
        <v>0</v>
      </c>
      <c r="F210" s="139">
        <f t="shared" si="13"/>
        <v>0</v>
      </c>
      <c r="G210" s="139">
        <f t="shared" si="13"/>
        <v>0</v>
      </c>
      <c r="H210" s="139">
        <f t="shared" si="12"/>
        <v>14210.349277130417</v>
      </c>
    </row>
    <row r="211" spans="2:8">
      <c r="B211" s="128" t="str">
        <f>$B$50</f>
        <v>Technology</v>
      </c>
      <c r="C211" s="139">
        <f t="shared" si="13"/>
        <v>5178.4402962418171</v>
      </c>
      <c r="D211" s="139">
        <f t="shared" si="13"/>
        <v>22831.317136333324</v>
      </c>
      <c r="E211" s="139">
        <f t="shared" si="13"/>
        <v>0</v>
      </c>
      <c r="F211" s="139">
        <f t="shared" si="13"/>
        <v>0</v>
      </c>
      <c r="G211" s="139">
        <f t="shared" si="13"/>
        <v>0</v>
      </c>
      <c r="H211" s="139">
        <f t="shared" si="12"/>
        <v>28009.757432575141</v>
      </c>
    </row>
    <row r="212" spans="2:8">
      <c r="B212" s="128" t="str">
        <f>$B$51</f>
        <v>Nursing</v>
      </c>
      <c r="C212" s="139">
        <f t="shared" si="13"/>
        <v>2468.1323517734427</v>
      </c>
      <c r="D212" s="139">
        <f t="shared" si="13"/>
        <v>211259.87934715985</v>
      </c>
      <c r="E212" s="139">
        <f t="shared" si="13"/>
        <v>66636.972763531303</v>
      </c>
      <c r="F212" s="139">
        <f t="shared" si="13"/>
        <v>0</v>
      </c>
      <c r="G212" s="139">
        <f t="shared" si="13"/>
        <v>0</v>
      </c>
      <c r="H212" s="139">
        <f t="shared" si="12"/>
        <v>280364.98446246458</v>
      </c>
    </row>
    <row r="213" spans="2:8">
      <c r="B213" s="131" t="str">
        <f>$B$52</f>
        <v>Totals</v>
      </c>
      <c r="C213" s="136">
        <f>SUM(C193:C212)</f>
        <v>914834.68093058013</v>
      </c>
      <c r="D213" s="136">
        <f>SUM(D193:D212)</f>
        <v>1787517.1657613341</v>
      </c>
      <c r="E213" s="136">
        <f>SUM(E193:E212)</f>
        <v>835918.97192703094</v>
      </c>
      <c r="F213" s="136">
        <f>SUM(F193:F212)</f>
        <v>129876.18138105395</v>
      </c>
      <c r="G213" s="136">
        <f>SUM(G193:G212)</f>
        <v>0</v>
      </c>
      <c r="H213" s="136">
        <f t="shared" si="12"/>
        <v>3668146.9999999991</v>
      </c>
    </row>
    <row r="214" spans="2:8">
      <c r="B214" s="144"/>
      <c r="C214" s="145"/>
      <c r="D214" s="145"/>
      <c r="E214" s="145"/>
      <c r="F214" s="145"/>
      <c r="G214" s="145"/>
      <c r="H214" s="145"/>
    </row>
    <row r="215" spans="2:8">
      <c r="B215" s="392" t="s">
        <v>35</v>
      </c>
      <c r="C215" s="392"/>
      <c r="D215" s="392"/>
      <c r="E215" s="392"/>
      <c r="F215" s="392"/>
      <c r="G215" s="392"/>
      <c r="H215" s="122">
        <f>H17</f>
        <v>5393610</v>
      </c>
    </row>
    <row r="216" spans="2:8" ht="60.75" customHeight="1" thickBot="1">
      <c r="B216" s="382" t="s">
        <v>230</v>
      </c>
      <c r="C216" s="382"/>
      <c r="D216" s="382"/>
      <c r="E216" s="382"/>
      <c r="F216" s="382"/>
      <c r="G216" s="382"/>
      <c r="H216" s="382"/>
    </row>
    <row r="217" spans="2:8" ht="14.4" thickBot="1">
      <c r="B217" s="124" t="s">
        <v>31</v>
      </c>
      <c r="C217" s="125" t="s">
        <v>25</v>
      </c>
      <c r="D217" s="125" t="s">
        <v>26</v>
      </c>
      <c r="E217" s="125" t="s">
        <v>27</v>
      </c>
      <c r="F217" s="125" t="s">
        <v>28</v>
      </c>
      <c r="G217" s="125" t="s">
        <v>29</v>
      </c>
      <c r="H217" s="126" t="s">
        <v>1</v>
      </c>
    </row>
    <row r="218" spans="2:8">
      <c r="B218" s="128" t="str">
        <f>$B$32</f>
        <v>Liberal Arts</v>
      </c>
      <c r="C218" s="136">
        <f t="shared" ref="C218:G233" si="14">$H$215*IF($H$25=0,0,C$25/$H$25)*IF(C$52=0,0,C32/C$52)</f>
        <v>881356.38278533914</v>
      </c>
      <c r="D218" s="136">
        <f t="shared" si="14"/>
        <v>1053708.0770972131</v>
      </c>
      <c r="E218" s="136">
        <f t="shared" si="14"/>
        <v>192366.78801173758</v>
      </c>
      <c r="F218" s="136">
        <f t="shared" si="14"/>
        <v>0</v>
      </c>
      <c r="G218" s="136">
        <f t="shared" si="14"/>
        <v>0</v>
      </c>
      <c r="H218" s="136">
        <f>SUM(C218:G218)</f>
        <v>2127431.2478942899</v>
      </c>
    </row>
    <row r="219" spans="2:8">
      <c r="B219" s="128" t="str">
        <f>$B$33</f>
        <v>Science</v>
      </c>
      <c r="C219" s="139">
        <f t="shared" si="14"/>
        <v>264643.42987027677</v>
      </c>
      <c r="D219" s="139">
        <f t="shared" si="14"/>
        <v>242140.66569032316</v>
      </c>
      <c r="E219" s="139">
        <f t="shared" si="14"/>
        <v>1901.4839012692344</v>
      </c>
      <c r="F219" s="139">
        <f t="shared" si="14"/>
        <v>0</v>
      </c>
      <c r="G219" s="139">
        <f t="shared" si="14"/>
        <v>0</v>
      </c>
      <c r="H219" s="139">
        <f t="shared" ref="H219:H238" si="15">SUM(C219:G219)</f>
        <v>508685.57946186914</v>
      </c>
    </row>
    <row r="220" spans="2:8">
      <c r="B220" s="128" t="str">
        <f>$B$34</f>
        <v>Fine Arts</v>
      </c>
      <c r="C220" s="139">
        <f t="shared" si="14"/>
        <v>40798.8434814375</v>
      </c>
      <c r="D220" s="139">
        <f t="shared" si="14"/>
        <v>18533.228987944865</v>
      </c>
      <c r="E220" s="139">
        <f t="shared" si="14"/>
        <v>0</v>
      </c>
      <c r="F220" s="139">
        <f t="shared" si="14"/>
        <v>0</v>
      </c>
      <c r="G220" s="139">
        <f t="shared" si="14"/>
        <v>0</v>
      </c>
      <c r="H220" s="139">
        <f t="shared" si="15"/>
        <v>59332.072469382365</v>
      </c>
    </row>
    <row r="221" spans="2:8">
      <c r="B221" s="128" t="str">
        <f>$B$35</f>
        <v>Teacher Education</v>
      </c>
      <c r="C221" s="139">
        <f t="shared" si="14"/>
        <v>18245.44553207143</v>
      </c>
      <c r="D221" s="139">
        <f t="shared" si="14"/>
        <v>343267.63255932665</v>
      </c>
      <c r="E221" s="139">
        <f t="shared" si="14"/>
        <v>257175.69764666399</v>
      </c>
      <c r="F221" s="139">
        <f t="shared" si="14"/>
        <v>72676.169393647739</v>
      </c>
      <c r="G221" s="139">
        <f t="shared" si="14"/>
        <v>0</v>
      </c>
      <c r="H221" s="139">
        <f t="shared" si="15"/>
        <v>691364.9451317098</v>
      </c>
    </row>
    <row r="222" spans="2:8">
      <c r="B222" s="128" t="str">
        <f>$B$36</f>
        <v>Agriculture</v>
      </c>
      <c r="C222" s="139">
        <f t="shared" si="14"/>
        <v>0</v>
      </c>
      <c r="D222" s="139">
        <f t="shared" si="14"/>
        <v>0</v>
      </c>
      <c r="E222" s="139">
        <f t="shared" si="14"/>
        <v>0</v>
      </c>
      <c r="F222" s="139">
        <f t="shared" si="14"/>
        <v>0</v>
      </c>
      <c r="G222" s="139">
        <f t="shared" si="14"/>
        <v>0</v>
      </c>
      <c r="H222" s="139">
        <f t="shared" si="15"/>
        <v>0</v>
      </c>
    </row>
    <row r="223" spans="2:8">
      <c r="B223" s="128" t="str">
        <f>$B$37</f>
        <v>Engineering</v>
      </c>
      <c r="C223" s="139">
        <f t="shared" si="14"/>
        <v>46542.780037830358</v>
      </c>
      <c r="D223" s="139">
        <f t="shared" si="14"/>
        <v>271149.19801928033</v>
      </c>
      <c r="E223" s="139">
        <f t="shared" si="14"/>
        <v>5229.0807284903949</v>
      </c>
      <c r="F223" s="139">
        <f t="shared" si="14"/>
        <v>0</v>
      </c>
      <c r="G223" s="139">
        <f t="shared" si="14"/>
        <v>0</v>
      </c>
      <c r="H223" s="139">
        <f t="shared" si="15"/>
        <v>322921.05878560105</v>
      </c>
    </row>
    <row r="224" spans="2:8">
      <c r="B224" s="128" t="str">
        <f>$B$38</f>
        <v>Home Economics</v>
      </c>
      <c r="C224" s="139">
        <f t="shared" si="14"/>
        <v>1267.0448286160713</v>
      </c>
      <c r="D224" s="139">
        <f t="shared" si="14"/>
        <v>24576.673223144277</v>
      </c>
      <c r="E224" s="139">
        <f t="shared" si="14"/>
        <v>12835.016333567331</v>
      </c>
      <c r="F224" s="139">
        <f t="shared" si="14"/>
        <v>0</v>
      </c>
      <c r="G224" s="139">
        <f t="shared" si="14"/>
        <v>0</v>
      </c>
      <c r="H224" s="139">
        <f t="shared" si="15"/>
        <v>38678.734385327683</v>
      </c>
    </row>
    <row r="225" spans="2:10">
      <c r="B225" s="128" t="str">
        <f>$B$39</f>
        <v>Law</v>
      </c>
      <c r="C225" s="139">
        <f t="shared" si="14"/>
        <v>0</v>
      </c>
      <c r="D225" s="139">
        <f t="shared" si="14"/>
        <v>0</v>
      </c>
      <c r="E225" s="139">
        <f t="shared" si="14"/>
        <v>0</v>
      </c>
      <c r="F225" s="139">
        <f t="shared" si="14"/>
        <v>0</v>
      </c>
      <c r="G225" s="139">
        <f t="shared" si="14"/>
        <v>0</v>
      </c>
      <c r="H225" s="139">
        <f t="shared" si="15"/>
        <v>0</v>
      </c>
    </row>
    <row r="226" spans="2:10">
      <c r="B226" s="128" t="str">
        <f>$B$40</f>
        <v>Social Service</v>
      </c>
      <c r="C226" s="139">
        <f t="shared" si="14"/>
        <v>4307.9524172946431</v>
      </c>
      <c r="D226" s="139">
        <f t="shared" si="14"/>
        <v>22965.088093757771</v>
      </c>
      <c r="E226" s="139">
        <f t="shared" si="14"/>
        <v>96975.678964730963</v>
      </c>
      <c r="F226" s="139">
        <f t="shared" si="14"/>
        <v>0</v>
      </c>
      <c r="G226" s="139">
        <f t="shared" si="14"/>
        <v>0</v>
      </c>
      <c r="H226" s="139">
        <f t="shared" si="15"/>
        <v>124248.71947578338</v>
      </c>
    </row>
    <row r="227" spans="2:10">
      <c r="B227" s="128" t="str">
        <f>$B$41</f>
        <v>Library Science</v>
      </c>
      <c r="C227" s="139">
        <f t="shared" si="14"/>
        <v>0</v>
      </c>
      <c r="D227" s="139">
        <f t="shared" si="14"/>
        <v>0</v>
      </c>
      <c r="E227" s="139">
        <f t="shared" si="14"/>
        <v>0</v>
      </c>
      <c r="F227" s="139">
        <f t="shared" si="14"/>
        <v>0</v>
      </c>
      <c r="G227" s="139">
        <f t="shared" si="14"/>
        <v>0</v>
      </c>
      <c r="H227" s="139">
        <f t="shared" si="15"/>
        <v>0</v>
      </c>
    </row>
    <row r="228" spans="2:10">
      <c r="B228" s="128" t="str">
        <f>$B$42</f>
        <v>Veterinary Science</v>
      </c>
      <c r="C228" s="139">
        <f t="shared" si="14"/>
        <v>0</v>
      </c>
      <c r="D228" s="139">
        <f t="shared" si="14"/>
        <v>0</v>
      </c>
      <c r="E228" s="139">
        <f t="shared" si="14"/>
        <v>0</v>
      </c>
      <c r="F228" s="139">
        <f t="shared" si="14"/>
        <v>0</v>
      </c>
      <c r="G228" s="139">
        <f t="shared" si="14"/>
        <v>0</v>
      </c>
      <c r="H228" s="139">
        <f t="shared" si="15"/>
        <v>0</v>
      </c>
    </row>
    <row r="229" spans="2:10">
      <c r="B229" s="128" t="str">
        <f>$B$43</f>
        <v>Vocational Training</v>
      </c>
      <c r="C229" s="139">
        <f t="shared" si="14"/>
        <v>0</v>
      </c>
      <c r="D229" s="139">
        <f t="shared" si="14"/>
        <v>0</v>
      </c>
      <c r="E229" s="139">
        <f t="shared" si="14"/>
        <v>0</v>
      </c>
      <c r="F229" s="139">
        <f t="shared" si="14"/>
        <v>0</v>
      </c>
      <c r="G229" s="139">
        <f t="shared" si="14"/>
        <v>0</v>
      </c>
      <c r="H229" s="139">
        <f t="shared" si="15"/>
        <v>0</v>
      </c>
    </row>
    <row r="230" spans="2:10">
      <c r="B230" s="128" t="str">
        <f>$B$44</f>
        <v>Physical Training</v>
      </c>
      <c r="C230" s="139">
        <f t="shared" si="14"/>
        <v>0</v>
      </c>
      <c r="D230" s="139">
        <f t="shared" si="14"/>
        <v>0</v>
      </c>
      <c r="E230" s="139">
        <f t="shared" si="14"/>
        <v>0</v>
      </c>
      <c r="F230" s="139">
        <f t="shared" si="14"/>
        <v>0</v>
      </c>
      <c r="G230" s="139">
        <f t="shared" si="14"/>
        <v>0</v>
      </c>
      <c r="H230" s="139">
        <f t="shared" si="15"/>
        <v>0</v>
      </c>
    </row>
    <row r="231" spans="2:10">
      <c r="B231" s="128" t="str">
        <f>$B$45</f>
        <v>Health Services</v>
      </c>
      <c r="C231" s="139">
        <f t="shared" si="14"/>
        <v>38602.632445169642</v>
      </c>
      <c r="D231" s="139">
        <f t="shared" si="14"/>
        <v>102067.05819447897</v>
      </c>
      <c r="E231" s="139">
        <f t="shared" si="14"/>
        <v>2376.8548765865435</v>
      </c>
      <c r="F231" s="139">
        <f t="shared" si="14"/>
        <v>0</v>
      </c>
      <c r="G231" s="139">
        <f t="shared" si="14"/>
        <v>0</v>
      </c>
      <c r="H231" s="139">
        <f t="shared" si="15"/>
        <v>143046.54551623517</v>
      </c>
    </row>
    <row r="232" spans="2:10">
      <c r="B232" s="128" t="str">
        <f>$B$46</f>
        <v>Pharmacy</v>
      </c>
      <c r="C232" s="139">
        <f t="shared" si="14"/>
        <v>0</v>
      </c>
      <c r="D232" s="139">
        <f t="shared" si="14"/>
        <v>0</v>
      </c>
      <c r="E232" s="139">
        <f t="shared" si="14"/>
        <v>0</v>
      </c>
      <c r="F232" s="139">
        <f t="shared" si="14"/>
        <v>0</v>
      </c>
      <c r="G232" s="139">
        <f t="shared" si="14"/>
        <v>0</v>
      </c>
      <c r="H232" s="139">
        <f t="shared" si="15"/>
        <v>0</v>
      </c>
    </row>
    <row r="233" spans="2:10">
      <c r="B233" s="128" t="str">
        <f>$B$47</f>
        <v>Business Administration</v>
      </c>
      <c r="C233" s="139">
        <f t="shared" si="14"/>
        <v>134306.75183330357</v>
      </c>
      <c r="D233" s="139">
        <f t="shared" si="14"/>
        <v>798540.43161101581</v>
      </c>
      <c r="E233" s="139">
        <f t="shared" si="14"/>
        <v>204409.51938644273</v>
      </c>
      <c r="F233" s="139">
        <f t="shared" si="14"/>
        <v>0</v>
      </c>
      <c r="G233" s="139">
        <f t="shared" si="14"/>
        <v>0</v>
      </c>
      <c r="H233" s="139">
        <f t="shared" si="15"/>
        <v>1137256.7028307621</v>
      </c>
    </row>
    <row r="234" spans="2:10">
      <c r="B234" s="128" t="str">
        <f>$B$48</f>
        <v>Optometry</v>
      </c>
      <c r="C234" s="139">
        <f t="shared" ref="C234:G237" si="16">$H$215*IF($H$25=0,0,C$25/$H$25)*IF(C$52=0,0,C48/C$52)</f>
        <v>0</v>
      </c>
      <c r="D234" s="139">
        <f t="shared" si="16"/>
        <v>0</v>
      </c>
      <c r="E234" s="139">
        <f t="shared" si="16"/>
        <v>0</v>
      </c>
      <c r="F234" s="139">
        <f t="shared" si="16"/>
        <v>0</v>
      </c>
      <c r="G234" s="139">
        <f t="shared" si="16"/>
        <v>0</v>
      </c>
      <c r="H234" s="139">
        <f t="shared" si="15"/>
        <v>0</v>
      </c>
    </row>
    <row r="235" spans="2:10">
      <c r="B235" s="128" t="str">
        <f>$B$49</f>
        <v>Teacher Ed-Practice Teaching</v>
      </c>
      <c r="C235" s="139">
        <f t="shared" si="16"/>
        <v>0</v>
      </c>
      <c r="D235" s="139">
        <f t="shared" si="16"/>
        <v>6446.3405175460402</v>
      </c>
      <c r="E235" s="139">
        <f t="shared" si="16"/>
        <v>0</v>
      </c>
      <c r="F235" s="139">
        <f t="shared" si="16"/>
        <v>0</v>
      </c>
      <c r="G235" s="139">
        <f t="shared" si="16"/>
        <v>0</v>
      </c>
      <c r="H235" s="139">
        <f t="shared" si="15"/>
        <v>6446.3405175460402</v>
      </c>
    </row>
    <row r="236" spans="2:10">
      <c r="B236" s="128" t="str">
        <f>$B$50</f>
        <v>Technology</v>
      </c>
      <c r="C236" s="139">
        <f t="shared" si="16"/>
        <v>7433.3296612142849</v>
      </c>
      <c r="D236" s="139">
        <f t="shared" si="16"/>
        <v>23367.984376104396</v>
      </c>
      <c r="E236" s="139">
        <f t="shared" si="16"/>
        <v>0</v>
      </c>
      <c r="F236" s="139">
        <f t="shared" si="16"/>
        <v>0</v>
      </c>
      <c r="G236" s="139">
        <f t="shared" si="16"/>
        <v>0</v>
      </c>
      <c r="H236" s="139">
        <f t="shared" si="15"/>
        <v>30801.31403731868</v>
      </c>
    </row>
    <row r="237" spans="2:10">
      <c r="B237" s="128" t="str">
        <f>$B$51</f>
        <v>Nursing</v>
      </c>
      <c r="C237" s="139">
        <f t="shared" si="16"/>
        <v>3040.9075886785708</v>
      </c>
      <c r="D237" s="139">
        <f t="shared" si="16"/>
        <v>181974.82085989343</v>
      </c>
      <c r="E237" s="139">
        <f t="shared" si="16"/>
        <v>18381.011045602601</v>
      </c>
      <c r="F237" s="139">
        <f t="shared" si="16"/>
        <v>0</v>
      </c>
      <c r="G237" s="139">
        <f t="shared" si="16"/>
        <v>0</v>
      </c>
      <c r="H237" s="139">
        <f t="shared" si="15"/>
        <v>203396.7394941746</v>
      </c>
    </row>
    <row r="238" spans="2:10">
      <c r="B238" s="131" t="str">
        <f>$B$52</f>
        <v>Totals</v>
      </c>
      <c r="C238" s="136">
        <f>SUM(C218:C237)</f>
        <v>1440545.5004812321</v>
      </c>
      <c r="D238" s="136">
        <f>SUM(D218:D237)</f>
        <v>3088737.1992300288</v>
      </c>
      <c r="E238" s="136">
        <f>SUM(E218:E237)</f>
        <v>791651.13089509134</v>
      </c>
      <c r="F238" s="136">
        <f>SUM(F218:F237)</f>
        <v>72676.169393647739</v>
      </c>
      <c r="G238" s="136">
        <f>SUM(G218:G237)</f>
        <v>0</v>
      </c>
      <c r="H238" s="136">
        <f t="shared" si="15"/>
        <v>5393610</v>
      </c>
    </row>
    <row r="239" spans="2:10">
      <c r="B239" s="330"/>
      <c r="C239" s="350"/>
      <c r="D239" s="350"/>
      <c r="E239" s="350"/>
      <c r="F239" s="350"/>
      <c r="G239" s="350"/>
      <c r="H239" s="350"/>
    </row>
    <row r="240" spans="2:10">
      <c r="B240" s="120" t="s">
        <v>11</v>
      </c>
      <c r="C240" s="121"/>
      <c r="D240" s="121"/>
      <c r="E240" s="121"/>
      <c r="F240" s="121"/>
      <c r="G240" s="121"/>
      <c r="H240" s="122">
        <f>H16</f>
        <v>4057728</v>
      </c>
      <c r="J240" s="360"/>
    </row>
    <row r="241" spans="2:8" ht="61.5" customHeight="1" thickBot="1">
      <c r="B241" s="394" t="s">
        <v>231</v>
      </c>
      <c r="C241" s="394"/>
      <c r="D241" s="394"/>
      <c r="E241" s="394"/>
      <c r="F241" s="394"/>
      <c r="G241" s="394"/>
      <c r="H241" s="328"/>
    </row>
    <row r="242" spans="2:8" ht="14.4" thickBot="1">
      <c r="B242" s="124" t="s">
        <v>31</v>
      </c>
      <c r="C242" s="125" t="s">
        <v>25</v>
      </c>
      <c r="D242" s="125" t="s">
        <v>26</v>
      </c>
      <c r="E242" s="125" t="s">
        <v>27</v>
      </c>
      <c r="F242" s="125" t="s">
        <v>28</v>
      </c>
      <c r="G242" s="125" t="s">
        <v>29</v>
      </c>
      <c r="H242" s="126" t="s">
        <v>1</v>
      </c>
    </row>
    <row r="243" spans="2:8">
      <c r="B243" s="128" t="str">
        <f>$B$32</f>
        <v>Liberal Arts</v>
      </c>
      <c r="C243" s="136">
        <f t="shared" ref="C243:G258" si="17">$H$240*IF($H$25=0,0,C$25/$H$25)*IF(C$52=0,0,C32/C$52)</f>
        <v>663063.23082439927</v>
      </c>
      <c r="D243" s="136">
        <f t="shared" si="17"/>
        <v>792727.09155158047</v>
      </c>
      <c r="E243" s="136">
        <f t="shared" si="17"/>
        <v>144721.64320099005</v>
      </c>
      <c r="F243" s="136">
        <f t="shared" si="17"/>
        <v>0</v>
      </c>
      <c r="G243" s="136">
        <f t="shared" si="17"/>
        <v>0</v>
      </c>
      <c r="H243" s="136">
        <f>SUM(C243:G243)</f>
        <v>1600511.9655769698</v>
      </c>
    </row>
    <row r="244" spans="2:8">
      <c r="B244" s="128" t="str">
        <f>$B$33</f>
        <v>Science</v>
      </c>
      <c r="C244" s="139">
        <f t="shared" si="17"/>
        <v>199096.9045594061</v>
      </c>
      <c r="D244" s="139">
        <f t="shared" si="17"/>
        <v>182167.59445163139</v>
      </c>
      <c r="E244" s="139">
        <f t="shared" si="17"/>
        <v>1430.5269509158816</v>
      </c>
      <c r="F244" s="139">
        <f t="shared" si="17"/>
        <v>0</v>
      </c>
      <c r="G244" s="139">
        <f t="shared" si="17"/>
        <v>0</v>
      </c>
      <c r="H244" s="139">
        <f t="shared" ref="H244:H263" si="18">SUM(C244:G244)</f>
        <v>382695.02596195339</v>
      </c>
    </row>
    <row r="245" spans="2:8">
      <c r="B245" s="128" t="str">
        <f>$B$34</f>
        <v>Fine Arts</v>
      </c>
      <c r="C245" s="139">
        <f t="shared" si="17"/>
        <v>30693.841334884502</v>
      </c>
      <c r="D245" s="139">
        <f t="shared" si="17"/>
        <v>13942.944001289588</v>
      </c>
      <c r="E245" s="139">
        <f t="shared" si="17"/>
        <v>0</v>
      </c>
      <c r="F245" s="139">
        <f t="shared" si="17"/>
        <v>0</v>
      </c>
      <c r="G245" s="139">
        <f t="shared" si="17"/>
        <v>0</v>
      </c>
      <c r="H245" s="139">
        <f t="shared" si="18"/>
        <v>44636.785336174093</v>
      </c>
    </row>
    <row r="246" spans="2:8">
      <c r="B246" s="128" t="str">
        <f>$B$35</f>
        <v>Teacher Education</v>
      </c>
      <c r="C246" s="139">
        <f t="shared" si="17"/>
        <v>13726.438360942138</v>
      </c>
      <c r="D246" s="139">
        <f t="shared" si="17"/>
        <v>258247.57150214631</v>
      </c>
      <c r="E246" s="139">
        <f t="shared" si="17"/>
        <v>193478.77011137301</v>
      </c>
      <c r="F246" s="139">
        <f t="shared" si="17"/>
        <v>54675.834456207886</v>
      </c>
      <c r="G246" s="139">
        <f t="shared" si="17"/>
        <v>0</v>
      </c>
      <c r="H246" s="139">
        <f t="shared" si="18"/>
        <v>520128.61443066929</v>
      </c>
    </row>
    <row r="247" spans="2:8">
      <c r="B247" s="128" t="str">
        <f>$B$36</f>
        <v>Agriculture</v>
      </c>
      <c r="C247" s="139">
        <f t="shared" si="17"/>
        <v>0</v>
      </c>
      <c r="D247" s="139">
        <f t="shared" si="17"/>
        <v>0</v>
      </c>
      <c r="E247" s="139">
        <f t="shared" si="17"/>
        <v>0</v>
      </c>
      <c r="F247" s="139">
        <f t="shared" si="17"/>
        <v>0</v>
      </c>
      <c r="G247" s="139">
        <f t="shared" si="17"/>
        <v>0</v>
      </c>
      <c r="H247" s="139">
        <f t="shared" si="18"/>
        <v>0</v>
      </c>
    </row>
    <row r="248" spans="2:8">
      <c r="B248" s="128" t="str">
        <f>$B$37</f>
        <v>Engineering</v>
      </c>
      <c r="C248" s="139">
        <f t="shared" si="17"/>
        <v>35015.127485551478</v>
      </c>
      <c r="D248" s="139">
        <f t="shared" si="17"/>
        <v>203991.33288843249</v>
      </c>
      <c r="E248" s="139">
        <f t="shared" si="17"/>
        <v>3933.9491150186745</v>
      </c>
      <c r="F248" s="139">
        <f t="shared" si="17"/>
        <v>0</v>
      </c>
      <c r="G248" s="139">
        <f t="shared" si="17"/>
        <v>0</v>
      </c>
      <c r="H248" s="139">
        <f t="shared" si="18"/>
        <v>242940.40948900263</v>
      </c>
    </row>
    <row r="249" spans="2:8">
      <c r="B249" s="128" t="str">
        <f>$B$38</f>
        <v>Home Economics</v>
      </c>
      <c r="C249" s="139">
        <f t="shared" si="17"/>
        <v>953.22488617653732</v>
      </c>
      <c r="D249" s="139">
        <f t="shared" si="17"/>
        <v>18489.556175623151</v>
      </c>
      <c r="E249" s="139">
        <f t="shared" si="17"/>
        <v>9656.0569186821995</v>
      </c>
      <c r="F249" s="139">
        <f t="shared" si="17"/>
        <v>0</v>
      </c>
      <c r="G249" s="139">
        <f t="shared" si="17"/>
        <v>0</v>
      </c>
      <c r="H249" s="139">
        <f t="shared" si="18"/>
        <v>29098.837980481887</v>
      </c>
    </row>
    <row r="250" spans="2:8">
      <c r="B250" s="128" t="str">
        <f>$B$39</f>
        <v>Law</v>
      </c>
      <c r="C250" s="139">
        <f t="shared" si="17"/>
        <v>0</v>
      </c>
      <c r="D250" s="139">
        <f t="shared" si="17"/>
        <v>0</v>
      </c>
      <c r="E250" s="139">
        <f t="shared" si="17"/>
        <v>0</v>
      </c>
      <c r="F250" s="139">
        <f t="shared" si="17"/>
        <v>0</v>
      </c>
      <c r="G250" s="139">
        <f t="shared" si="17"/>
        <v>0</v>
      </c>
      <c r="H250" s="139">
        <f t="shared" si="18"/>
        <v>0</v>
      </c>
    </row>
    <row r="251" spans="2:8">
      <c r="B251" s="128" t="str">
        <f>$B$40</f>
        <v>Social Service</v>
      </c>
      <c r="C251" s="139">
        <f t="shared" si="17"/>
        <v>3240.964613000227</v>
      </c>
      <c r="D251" s="139">
        <f t="shared" si="17"/>
        <v>17277.126262467536</v>
      </c>
      <c r="E251" s="139">
        <f t="shared" si="17"/>
        <v>72956.874496709963</v>
      </c>
      <c r="F251" s="139">
        <f t="shared" si="17"/>
        <v>0</v>
      </c>
      <c r="G251" s="139">
        <f t="shared" si="17"/>
        <v>0</v>
      </c>
      <c r="H251" s="139">
        <f t="shared" si="18"/>
        <v>93474.965372177729</v>
      </c>
    </row>
    <row r="252" spans="2:8">
      <c r="B252" s="128" t="str">
        <f>$B$41</f>
        <v>Library Science</v>
      </c>
      <c r="C252" s="139">
        <f t="shared" si="17"/>
        <v>0</v>
      </c>
      <c r="D252" s="139">
        <f t="shared" si="17"/>
        <v>0</v>
      </c>
      <c r="E252" s="139">
        <f t="shared" si="17"/>
        <v>0</v>
      </c>
      <c r="F252" s="139">
        <f t="shared" si="17"/>
        <v>0</v>
      </c>
      <c r="G252" s="139">
        <f t="shared" si="17"/>
        <v>0</v>
      </c>
      <c r="H252" s="139">
        <f t="shared" si="18"/>
        <v>0</v>
      </c>
    </row>
    <row r="253" spans="2:8">
      <c r="B253" s="128" t="str">
        <f>$B$42</f>
        <v>Veterinary Science</v>
      </c>
      <c r="C253" s="139">
        <f t="shared" si="17"/>
        <v>0</v>
      </c>
      <c r="D253" s="139">
        <f t="shared" si="17"/>
        <v>0</v>
      </c>
      <c r="E253" s="139">
        <f t="shared" si="17"/>
        <v>0</v>
      </c>
      <c r="F253" s="139">
        <f t="shared" si="17"/>
        <v>0</v>
      </c>
      <c r="G253" s="139">
        <f t="shared" si="17"/>
        <v>0</v>
      </c>
      <c r="H253" s="139">
        <f t="shared" si="18"/>
        <v>0</v>
      </c>
    </row>
    <row r="254" spans="2:8">
      <c r="B254" s="128" t="str">
        <f>$B$43</f>
        <v>Vocational Training</v>
      </c>
      <c r="C254" s="139">
        <f t="shared" si="17"/>
        <v>0</v>
      </c>
      <c r="D254" s="139">
        <f t="shared" si="17"/>
        <v>0</v>
      </c>
      <c r="E254" s="139">
        <f t="shared" si="17"/>
        <v>0</v>
      </c>
      <c r="F254" s="139">
        <f t="shared" si="17"/>
        <v>0</v>
      </c>
      <c r="G254" s="139">
        <f t="shared" si="17"/>
        <v>0</v>
      </c>
      <c r="H254" s="139">
        <f t="shared" si="18"/>
        <v>0</v>
      </c>
    </row>
    <row r="255" spans="2:8">
      <c r="B255" s="128" t="str">
        <f>$B$44</f>
        <v>Physical Training</v>
      </c>
      <c r="C255" s="139">
        <f t="shared" si="17"/>
        <v>0</v>
      </c>
      <c r="D255" s="139">
        <f t="shared" si="17"/>
        <v>0</v>
      </c>
      <c r="E255" s="139">
        <f t="shared" si="17"/>
        <v>0</v>
      </c>
      <c r="F255" s="139">
        <f t="shared" si="17"/>
        <v>0</v>
      </c>
      <c r="G255" s="139">
        <f t="shared" si="17"/>
        <v>0</v>
      </c>
      <c r="H255" s="139">
        <f t="shared" si="18"/>
        <v>0</v>
      </c>
    </row>
    <row r="256" spans="2:8">
      <c r="B256" s="128" t="str">
        <f>$B$45</f>
        <v>Health Services</v>
      </c>
      <c r="C256" s="139">
        <f t="shared" si="17"/>
        <v>29041.584865511839</v>
      </c>
      <c r="D256" s="139">
        <f t="shared" si="17"/>
        <v>76787.227833189041</v>
      </c>
      <c r="E256" s="139">
        <f t="shared" si="17"/>
        <v>1788.1586886448522</v>
      </c>
      <c r="F256" s="139">
        <f t="shared" si="17"/>
        <v>0</v>
      </c>
      <c r="G256" s="139">
        <f t="shared" si="17"/>
        <v>0</v>
      </c>
      <c r="H256" s="139">
        <f t="shared" si="18"/>
        <v>107616.97138734572</v>
      </c>
    </row>
    <row r="257" spans="2:10">
      <c r="B257" s="128" t="str">
        <f>$B$46</f>
        <v>Pharmacy</v>
      </c>
      <c r="C257" s="139">
        <f t="shared" si="17"/>
        <v>0</v>
      </c>
      <c r="D257" s="139">
        <f t="shared" si="17"/>
        <v>0</v>
      </c>
      <c r="E257" s="139">
        <f t="shared" si="17"/>
        <v>0</v>
      </c>
      <c r="F257" s="139">
        <f t="shared" si="17"/>
        <v>0</v>
      </c>
      <c r="G257" s="139">
        <f t="shared" si="17"/>
        <v>0</v>
      </c>
      <c r="H257" s="139">
        <f t="shared" si="18"/>
        <v>0</v>
      </c>
    </row>
    <row r="258" spans="2:10">
      <c r="B258" s="128" t="str">
        <f>$B$47</f>
        <v>Business Administration</v>
      </c>
      <c r="C258" s="139">
        <f t="shared" si="17"/>
        <v>101041.83793471295</v>
      </c>
      <c r="D258" s="139">
        <f t="shared" si="17"/>
        <v>600759.02196860802</v>
      </c>
      <c r="E258" s="139">
        <f t="shared" si="17"/>
        <v>153781.64722345729</v>
      </c>
      <c r="F258" s="139">
        <f t="shared" si="17"/>
        <v>0</v>
      </c>
      <c r="G258" s="139">
        <f t="shared" si="17"/>
        <v>0</v>
      </c>
      <c r="H258" s="139">
        <f t="shared" si="18"/>
        <v>855582.50712677836</v>
      </c>
    </row>
    <row r="259" spans="2:10">
      <c r="B259" s="128" t="str">
        <f>$B$48</f>
        <v>Optometry</v>
      </c>
      <c r="C259" s="139">
        <f t="shared" ref="C259:G262" si="19">$H$240*IF($H$25=0,0,C$25/$H$25)*IF(C$52=0,0,C48/C$52)</f>
        <v>0</v>
      </c>
      <c r="D259" s="139">
        <f t="shared" si="19"/>
        <v>0</v>
      </c>
      <c r="E259" s="139">
        <f t="shared" si="19"/>
        <v>0</v>
      </c>
      <c r="F259" s="139">
        <f t="shared" si="19"/>
        <v>0</v>
      </c>
      <c r="G259" s="139">
        <f t="shared" si="19"/>
        <v>0</v>
      </c>
      <c r="H259" s="139">
        <f t="shared" si="18"/>
        <v>0</v>
      </c>
    </row>
    <row r="260" spans="2:10">
      <c r="B260" s="128" t="str">
        <f>$B$49</f>
        <v>Teacher Ed-Practice Teaching</v>
      </c>
      <c r="C260" s="139">
        <f t="shared" si="19"/>
        <v>0</v>
      </c>
      <c r="D260" s="139">
        <f t="shared" si="19"/>
        <v>4849.7196526224661</v>
      </c>
      <c r="E260" s="139">
        <f t="shared" si="19"/>
        <v>0</v>
      </c>
      <c r="F260" s="139">
        <f t="shared" si="19"/>
        <v>0</v>
      </c>
      <c r="G260" s="139">
        <f t="shared" si="19"/>
        <v>0</v>
      </c>
      <c r="H260" s="139">
        <f t="shared" si="18"/>
        <v>4849.7196526224661</v>
      </c>
    </row>
    <row r="261" spans="2:10">
      <c r="B261" s="128" t="str">
        <f>$B$50</f>
        <v>Technology</v>
      </c>
      <c r="C261" s="139">
        <f t="shared" si="19"/>
        <v>5592.252665569019</v>
      </c>
      <c r="D261" s="139">
        <f t="shared" si="19"/>
        <v>17580.233740756437</v>
      </c>
      <c r="E261" s="139">
        <f t="shared" si="19"/>
        <v>0</v>
      </c>
      <c r="F261" s="139">
        <f t="shared" si="19"/>
        <v>0</v>
      </c>
      <c r="G261" s="139">
        <f t="shared" si="19"/>
        <v>0</v>
      </c>
      <c r="H261" s="139">
        <f t="shared" si="18"/>
        <v>23172.486406325457</v>
      </c>
    </row>
    <row r="262" spans="2:10">
      <c r="B262" s="128" t="str">
        <f>$B$51</f>
        <v>Nursing</v>
      </c>
      <c r="C262" s="139">
        <f t="shared" si="19"/>
        <v>2287.7397268236896</v>
      </c>
      <c r="D262" s="139">
        <f t="shared" si="19"/>
        <v>136903.54436048836</v>
      </c>
      <c r="E262" s="139">
        <f t="shared" si="19"/>
        <v>13828.427192186857</v>
      </c>
      <c r="F262" s="139">
        <f t="shared" si="19"/>
        <v>0</v>
      </c>
      <c r="G262" s="139">
        <f t="shared" si="19"/>
        <v>0</v>
      </c>
      <c r="H262" s="139">
        <f t="shared" si="18"/>
        <v>153019.71127949891</v>
      </c>
    </row>
    <row r="263" spans="2:10">
      <c r="B263" s="131" t="str">
        <f>$B$52</f>
        <v>Totals</v>
      </c>
      <c r="C263" s="136">
        <f>SUM(C243:C262)</f>
        <v>1083753.1472569781</v>
      </c>
      <c r="D263" s="136">
        <f>SUM(D243:D262)</f>
        <v>2323722.9643888352</v>
      </c>
      <c r="E263" s="136">
        <f>SUM(E243:E262)</f>
        <v>595576.05389797862</v>
      </c>
      <c r="F263" s="136">
        <f>SUM(F243:F262)</f>
        <v>54675.834456207886</v>
      </c>
      <c r="G263" s="136">
        <f>SUM(G243:G262)</f>
        <v>0</v>
      </c>
      <c r="H263" s="136">
        <f t="shared" si="18"/>
        <v>4057727.9999999995</v>
      </c>
      <c r="I263" s="351"/>
    </row>
    <row r="264" spans="2:10">
      <c r="B264" s="401"/>
      <c r="C264" s="401"/>
      <c r="D264" s="401"/>
      <c r="E264" s="401"/>
      <c r="F264" s="401"/>
      <c r="G264" s="401"/>
      <c r="H264" s="402"/>
      <c r="I264" s="352"/>
    </row>
    <row r="265" spans="2:10">
      <c r="B265" s="120" t="s">
        <v>232</v>
      </c>
      <c r="C265" s="121"/>
      <c r="D265" s="121"/>
      <c r="E265" s="121"/>
      <c r="F265" s="121"/>
      <c r="G265" s="121"/>
      <c r="H265" s="122"/>
      <c r="J265" s="360"/>
    </row>
    <row r="266" spans="2:10" ht="45" customHeight="1" thickBot="1">
      <c r="B266" s="382" t="s">
        <v>233</v>
      </c>
      <c r="C266" s="382"/>
      <c r="D266" s="382"/>
      <c r="E266" s="382"/>
      <c r="F266" s="382"/>
      <c r="G266" s="382"/>
      <c r="H266" s="382"/>
    </row>
    <row r="267" spans="2:10" ht="14.4" thickBot="1">
      <c r="B267" s="124" t="s">
        <v>31</v>
      </c>
      <c r="C267" s="125" t="s">
        <v>25</v>
      </c>
      <c r="D267" s="125" t="s">
        <v>26</v>
      </c>
      <c r="E267" s="125" t="s">
        <v>27</v>
      </c>
      <c r="F267" s="125" t="s">
        <v>28</v>
      </c>
      <c r="G267" s="125" t="s">
        <v>29</v>
      </c>
      <c r="H267" s="126" t="s">
        <v>1</v>
      </c>
    </row>
    <row r="268" spans="2:10">
      <c r="B268" s="128" t="str">
        <f>$B$32</f>
        <v>Liberal Arts</v>
      </c>
      <c r="C268" s="136">
        <f t="shared" ref="C268:G283" si="20">C243+C218+C193+C168+C116</f>
        <v>4584562.8506307472</v>
      </c>
      <c r="D268" s="136">
        <f t="shared" si="20"/>
        <v>4276628.0094230808</v>
      </c>
      <c r="E268" s="136">
        <f t="shared" si="20"/>
        <v>1642233.2331855895</v>
      </c>
      <c r="F268" s="136">
        <f t="shared" si="20"/>
        <v>0</v>
      </c>
      <c r="G268" s="136">
        <f t="shared" si="20"/>
        <v>0</v>
      </c>
      <c r="H268" s="136">
        <f>SUM(C268:G268)</f>
        <v>10503424.093239417</v>
      </c>
    </row>
    <row r="269" spans="2:10">
      <c r="B269" s="128" t="str">
        <f>$B$33</f>
        <v>Science</v>
      </c>
      <c r="C269" s="139">
        <f t="shared" si="20"/>
        <v>1579621.7783214499</v>
      </c>
      <c r="D269" s="139">
        <f t="shared" si="20"/>
        <v>1313134.9585094224</v>
      </c>
      <c r="E269" s="139">
        <f t="shared" si="20"/>
        <v>65577.686955972953</v>
      </c>
      <c r="F269" s="139">
        <f t="shared" si="20"/>
        <v>0</v>
      </c>
      <c r="G269" s="139">
        <f t="shared" si="20"/>
        <v>0</v>
      </c>
      <c r="H269" s="139">
        <f t="shared" ref="H269:H288" si="21">SUM(C269:G269)</f>
        <v>2958334.4237868455</v>
      </c>
    </row>
    <row r="270" spans="2:10">
      <c r="B270" s="128" t="str">
        <f>$B$34</f>
        <v>Fine Arts</v>
      </c>
      <c r="C270" s="139">
        <f t="shared" si="20"/>
        <v>157109.03448784511</v>
      </c>
      <c r="D270" s="139">
        <f t="shared" si="20"/>
        <v>67383.326252916479</v>
      </c>
      <c r="E270" s="139">
        <f t="shared" si="20"/>
        <v>0</v>
      </c>
      <c r="F270" s="139">
        <f t="shared" si="20"/>
        <v>0</v>
      </c>
      <c r="G270" s="139">
        <f t="shared" si="20"/>
        <v>0</v>
      </c>
      <c r="H270" s="139">
        <f t="shared" si="21"/>
        <v>224492.36074076159</v>
      </c>
    </row>
    <row r="271" spans="2:10">
      <c r="B271" s="128" t="str">
        <f>$B$35</f>
        <v>Teacher Education</v>
      </c>
      <c r="C271" s="139">
        <f t="shared" si="20"/>
        <v>93919.379931112373</v>
      </c>
      <c r="D271" s="139">
        <f t="shared" si="20"/>
        <v>1397735.8788505176</v>
      </c>
      <c r="E271" s="139">
        <f t="shared" si="20"/>
        <v>1506074.4927088008</v>
      </c>
      <c r="F271" s="139">
        <f t="shared" si="20"/>
        <v>807996.0562792772</v>
      </c>
      <c r="G271" s="139">
        <f t="shared" si="20"/>
        <v>0</v>
      </c>
      <c r="H271" s="139">
        <f t="shared" si="21"/>
        <v>3805725.8077697083</v>
      </c>
    </row>
    <row r="272" spans="2:10">
      <c r="B272" s="128" t="str">
        <f>$B$36</f>
        <v>Agriculture</v>
      </c>
      <c r="C272" s="139">
        <f t="shared" si="20"/>
        <v>0</v>
      </c>
      <c r="D272" s="139">
        <f t="shared" si="20"/>
        <v>0</v>
      </c>
      <c r="E272" s="139">
        <f t="shared" si="20"/>
        <v>0</v>
      </c>
      <c r="F272" s="139">
        <f t="shared" si="20"/>
        <v>0</v>
      </c>
      <c r="G272" s="139">
        <f t="shared" si="20"/>
        <v>0</v>
      </c>
      <c r="H272" s="139">
        <f t="shared" si="21"/>
        <v>0</v>
      </c>
    </row>
    <row r="273" spans="2:10">
      <c r="B273" s="128" t="str">
        <f>$B$37</f>
        <v>Engineering</v>
      </c>
      <c r="C273" s="139">
        <f t="shared" si="20"/>
        <v>383137.70426381059</v>
      </c>
      <c r="D273" s="139">
        <f t="shared" si="20"/>
        <v>2297422.0604807707</v>
      </c>
      <c r="E273" s="139">
        <f t="shared" si="20"/>
        <v>51225.953722062899</v>
      </c>
      <c r="F273" s="139">
        <f t="shared" si="20"/>
        <v>0</v>
      </c>
      <c r="G273" s="139">
        <f t="shared" si="20"/>
        <v>0</v>
      </c>
      <c r="H273" s="139">
        <f t="shared" si="21"/>
        <v>2731785.7184666442</v>
      </c>
    </row>
    <row r="274" spans="2:10">
      <c r="B274" s="128" t="str">
        <f>$B$38</f>
        <v>Home Economics</v>
      </c>
      <c r="C274" s="139">
        <f t="shared" si="20"/>
        <v>8577.9358313846024</v>
      </c>
      <c r="D274" s="139">
        <f t="shared" si="20"/>
        <v>107823.89097736251</v>
      </c>
      <c r="E274" s="139">
        <f t="shared" si="20"/>
        <v>41474.624560875156</v>
      </c>
      <c r="F274" s="139">
        <f t="shared" si="20"/>
        <v>0</v>
      </c>
      <c r="G274" s="139">
        <f t="shared" si="20"/>
        <v>0</v>
      </c>
      <c r="H274" s="139">
        <f t="shared" si="21"/>
        <v>157876.45136962226</v>
      </c>
    </row>
    <row r="275" spans="2:10">
      <c r="B275" s="128" t="str">
        <f>$B$39</f>
        <v>Law</v>
      </c>
      <c r="C275" s="139">
        <f t="shared" si="20"/>
        <v>0</v>
      </c>
      <c r="D275" s="139">
        <f t="shared" si="20"/>
        <v>0</v>
      </c>
      <c r="E275" s="139">
        <f t="shared" si="20"/>
        <v>0</v>
      </c>
      <c r="F275" s="139">
        <f t="shared" si="20"/>
        <v>0</v>
      </c>
      <c r="G275" s="139">
        <f t="shared" si="20"/>
        <v>0</v>
      </c>
      <c r="H275" s="139">
        <f t="shared" si="21"/>
        <v>0</v>
      </c>
    </row>
    <row r="276" spans="2:10">
      <c r="B276" s="128" t="str">
        <f>$B$40</f>
        <v>Social Service</v>
      </c>
      <c r="C276" s="139">
        <f t="shared" si="20"/>
        <v>63271.646184248282</v>
      </c>
      <c r="D276" s="139">
        <f t="shared" si="20"/>
        <v>212785.58971041779</v>
      </c>
      <c r="E276" s="139">
        <f t="shared" si="20"/>
        <v>718332.81989799137</v>
      </c>
      <c r="F276" s="139">
        <f t="shared" si="20"/>
        <v>0</v>
      </c>
      <c r="G276" s="139">
        <f t="shared" si="20"/>
        <v>0</v>
      </c>
      <c r="H276" s="139">
        <f t="shared" si="21"/>
        <v>994390.05579265743</v>
      </c>
    </row>
    <row r="277" spans="2:10">
      <c r="B277" s="128" t="str">
        <f>$B$41</f>
        <v>Library Science</v>
      </c>
      <c r="C277" s="139">
        <f t="shared" si="20"/>
        <v>0</v>
      </c>
      <c r="D277" s="139">
        <f t="shared" si="20"/>
        <v>0</v>
      </c>
      <c r="E277" s="139">
        <f t="shared" si="20"/>
        <v>0</v>
      </c>
      <c r="F277" s="139">
        <f t="shared" si="20"/>
        <v>0</v>
      </c>
      <c r="G277" s="139">
        <f t="shared" si="20"/>
        <v>0</v>
      </c>
      <c r="H277" s="139">
        <f t="shared" si="21"/>
        <v>0</v>
      </c>
    </row>
    <row r="278" spans="2:10">
      <c r="B278" s="128" t="str">
        <f>$B$42</f>
        <v>Veterinary Science</v>
      </c>
      <c r="C278" s="139">
        <f t="shared" si="20"/>
        <v>0</v>
      </c>
      <c r="D278" s="139">
        <f t="shared" si="20"/>
        <v>0</v>
      </c>
      <c r="E278" s="139">
        <f t="shared" si="20"/>
        <v>0</v>
      </c>
      <c r="F278" s="139">
        <f t="shared" si="20"/>
        <v>0</v>
      </c>
      <c r="G278" s="139">
        <f t="shared" si="20"/>
        <v>0</v>
      </c>
      <c r="H278" s="139">
        <f t="shared" si="21"/>
        <v>0</v>
      </c>
    </row>
    <row r="279" spans="2:10">
      <c r="B279" s="128" t="str">
        <f>$B$43</f>
        <v>Vocational Training</v>
      </c>
      <c r="C279" s="139">
        <f t="shared" si="20"/>
        <v>0</v>
      </c>
      <c r="D279" s="139">
        <f t="shared" si="20"/>
        <v>0</v>
      </c>
      <c r="E279" s="139">
        <f t="shared" si="20"/>
        <v>0</v>
      </c>
      <c r="F279" s="139">
        <f t="shared" si="20"/>
        <v>0</v>
      </c>
      <c r="G279" s="139">
        <f t="shared" si="20"/>
        <v>0</v>
      </c>
      <c r="H279" s="139">
        <f t="shared" si="21"/>
        <v>0</v>
      </c>
    </row>
    <row r="280" spans="2:10">
      <c r="B280" s="128" t="str">
        <f>$B$44</f>
        <v>Physical Training</v>
      </c>
      <c r="C280" s="139">
        <f t="shared" si="20"/>
        <v>0</v>
      </c>
      <c r="D280" s="139">
        <f t="shared" si="20"/>
        <v>0</v>
      </c>
      <c r="E280" s="139">
        <f t="shared" si="20"/>
        <v>0</v>
      </c>
      <c r="F280" s="139">
        <f t="shared" si="20"/>
        <v>0</v>
      </c>
      <c r="G280" s="139">
        <f t="shared" si="20"/>
        <v>0</v>
      </c>
      <c r="H280" s="139">
        <f t="shared" si="21"/>
        <v>0</v>
      </c>
    </row>
    <row r="281" spans="2:10">
      <c r="B281" s="128" t="str">
        <f>$B$45</f>
        <v>Health Services</v>
      </c>
      <c r="C281" s="139">
        <f t="shared" si="20"/>
        <v>247013.2493260357</v>
      </c>
      <c r="D281" s="139">
        <f t="shared" si="20"/>
        <v>491733.96881326311</v>
      </c>
      <c r="E281" s="139">
        <f t="shared" si="20"/>
        <v>28297.233320188745</v>
      </c>
      <c r="F281" s="139">
        <f t="shared" si="20"/>
        <v>0</v>
      </c>
      <c r="G281" s="139">
        <f t="shared" si="20"/>
        <v>0</v>
      </c>
      <c r="H281" s="139">
        <f t="shared" si="21"/>
        <v>767044.45145948755</v>
      </c>
    </row>
    <row r="282" spans="2:10">
      <c r="B282" s="128" t="str">
        <f>$B$46</f>
        <v>Pharmacy</v>
      </c>
      <c r="C282" s="139">
        <f t="shared" si="20"/>
        <v>0</v>
      </c>
      <c r="D282" s="139">
        <f t="shared" si="20"/>
        <v>0</v>
      </c>
      <c r="E282" s="139">
        <f t="shared" si="20"/>
        <v>0</v>
      </c>
      <c r="F282" s="139">
        <f t="shared" si="20"/>
        <v>0</v>
      </c>
      <c r="G282" s="139">
        <f t="shared" si="20"/>
        <v>0</v>
      </c>
      <c r="H282" s="139">
        <f t="shared" si="21"/>
        <v>0</v>
      </c>
    </row>
    <row r="283" spans="2:10">
      <c r="B283" s="128" t="str">
        <f>$B$47</f>
        <v>Business Administration</v>
      </c>
      <c r="C283" s="139">
        <f t="shared" si="20"/>
        <v>640920.63505852502</v>
      </c>
      <c r="D283" s="139">
        <f t="shared" si="20"/>
        <v>3664405.6736717331</v>
      </c>
      <c r="E283" s="139">
        <f t="shared" si="20"/>
        <v>1427166.1311299417</v>
      </c>
      <c r="F283" s="139">
        <f t="shared" si="20"/>
        <v>0</v>
      </c>
      <c r="G283" s="139">
        <f t="shared" si="20"/>
        <v>0</v>
      </c>
      <c r="H283" s="139">
        <f t="shared" si="21"/>
        <v>5732492.4398601996</v>
      </c>
    </row>
    <row r="284" spans="2:10">
      <c r="B284" s="128" t="str">
        <f>$B$48</f>
        <v>Optometry</v>
      </c>
      <c r="C284" s="139">
        <f t="shared" ref="C284:G287" si="22">C259+C234+C209+C184+C132</f>
        <v>0</v>
      </c>
      <c r="D284" s="139">
        <f t="shared" si="22"/>
        <v>0</v>
      </c>
      <c r="E284" s="139">
        <f t="shared" si="22"/>
        <v>0</v>
      </c>
      <c r="F284" s="139">
        <f t="shared" si="22"/>
        <v>0</v>
      </c>
      <c r="G284" s="139">
        <f t="shared" si="22"/>
        <v>0</v>
      </c>
      <c r="H284" s="139">
        <f t="shared" si="21"/>
        <v>0</v>
      </c>
    </row>
    <row r="285" spans="2:10">
      <c r="B285" s="128" t="str">
        <f>$B$49</f>
        <v>Teacher Ed-Practice Teaching</v>
      </c>
      <c r="C285" s="139">
        <f t="shared" si="22"/>
        <v>0</v>
      </c>
      <c r="D285" s="139">
        <f t="shared" si="22"/>
        <v>81474.493467298918</v>
      </c>
      <c r="E285" s="139">
        <f t="shared" si="22"/>
        <v>0</v>
      </c>
      <c r="F285" s="139">
        <f t="shared" si="22"/>
        <v>0</v>
      </c>
      <c r="G285" s="139">
        <f t="shared" si="22"/>
        <v>0</v>
      </c>
      <c r="H285" s="139">
        <f t="shared" si="21"/>
        <v>81474.493467298918</v>
      </c>
    </row>
    <row r="286" spans="2:10">
      <c r="B286" s="128" t="str">
        <f>$B$50</f>
        <v>Technology</v>
      </c>
      <c r="C286" s="139">
        <f t="shared" si="22"/>
        <v>40010.849366729366</v>
      </c>
      <c r="D286" s="139">
        <f t="shared" si="22"/>
        <v>159924.0398994899</v>
      </c>
      <c r="E286" s="139">
        <f t="shared" si="22"/>
        <v>0</v>
      </c>
      <c r="F286" s="139">
        <f t="shared" si="22"/>
        <v>0</v>
      </c>
      <c r="G286" s="139">
        <f t="shared" si="22"/>
        <v>0</v>
      </c>
      <c r="H286" s="139">
        <f t="shared" si="21"/>
        <v>199934.88926621928</v>
      </c>
    </row>
    <row r="287" spans="2:10">
      <c r="B287" s="128" t="str">
        <f>$B$51</f>
        <v>Nursing</v>
      </c>
      <c r="C287" s="139">
        <f t="shared" si="22"/>
        <v>22324.472756687883</v>
      </c>
      <c r="D287" s="139">
        <f t="shared" si="22"/>
        <v>1773636.6684087559</v>
      </c>
      <c r="E287" s="139">
        <f t="shared" si="22"/>
        <v>491078.81621269439</v>
      </c>
      <c r="F287" s="139">
        <f t="shared" si="22"/>
        <v>0</v>
      </c>
      <c r="G287" s="139">
        <f t="shared" si="22"/>
        <v>0</v>
      </c>
      <c r="H287" s="139">
        <f t="shared" si="21"/>
        <v>2287039.9573781379</v>
      </c>
    </row>
    <row r="288" spans="2:10">
      <c r="B288" s="131" t="str">
        <f>$B$52</f>
        <v>Totals</v>
      </c>
      <c r="C288" s="136">
        <f>SUM(C268:C287)</f>
        <v>7820469.5361585757</v>
      </c>
      <c r="D288" s="136">
        <f>SUM(D268:D287)</f>
        <v>15844088.55846503</v>
      </c>
      <c r="E288" s="136">
        <f>SUM(E268:E287)</f>
        <v>5971460.9916941179</v>
      </c>
      <c r="F288" s="136">
        <f>SUM(F268:F287)</f>
        <v>807996.0562792772</v>
      </c>
      <c r="G288" s="136">
        <f>SUM(G268:G287)</f>
        <v>0</v>
      </c>
      <c r="H288" s="136">
        <f t="shared" si="21"/>
        <v>30444015.142597001</v>
      </c>
      <c r="I288" s="353"/>
      <c r="J288" s="140"/>
    </row>
    <row r="289" spans="2:10">
      <c r="H289" s="140"/>
    </row>
    <row r="290" spans="2:10">
      <c r="B290" s="120" t="s">
        <v>222</v>
      </c>
      <c r="C290" s="121"/>
      <c r="D290" s="121"/>
      <c r="E290" s="121"/>
      <c r="F290" s="121"/>
      <c r="G290" s="121"/>
      <c r="H290" s="122"/>
      <c r="J290" s="360"/>
    </row>
    <row r="291" spans="2:10" ht="30" customHeight="1" thickBot="1">
      <c r="B291" s="382" t="s">
        <v>234</v>
      </c>
      <c r="C291" s="382"/>
      <c r="D291" s="382"/>
      <c r="E291" s="382"/>
      <c r="F291" s="382"/>
      <c r="G291" s="382"/>
      <c r="H291" s="382"/>
    </row>
    <row r="292" spans="2:10" ht="14.4" thickBot="1">
      <c r="B292" s="124" t="s">
        <v>31</v>
      </c>
      <c r="C292" s="125" t="s">
        <v>25</v>
      </c>
      <c r="D292" s="125" t="s">
        <v>26</v>
      </c>
      <c r="E292" s="125" t="s">
        <v>27</v>
      </c>
      <c r="F292" s="125" t="s">
        <v>28</v>
      </c>
      <c r="G292" s="125" t="s">
        <v>29</v>
      </c>
      <c r="H292" s="126" t="s">
        <v>1</v>
      </c>
    </row>
    <row r="293" spans="2:10">
      <c r="B293" s="128" t="str">
        <f>$B$32</f>
        <v>Liberal Arts</v>
      </c>
      <c r="C293" s="134">
        <f t="shared" ref="C293:H308" si="23">IF(C32=0,0,C268/C32)</f>
        <v>439.38689386915348</v>
      </c>
      <c r="D293" s="134">
        <f t="shared" si="23"/>
        <v>545.07112024255423</v>
      </c>
      <c r="E293" s="134">
        <f t="shared" si="23"/>
        <v>1352.7456616026273</v>
      </c>
      <c r="F293" s="134">
        <f t="shared" si="23"/>
        <v>0</v>
      </c>
      <c r="G293" s="135">
        <f t="shared" si="23"/>
        <v>0</v>
      </c>
      <c r="H293" s="136">
        <f t="shared" si="23"/>
        <v>538.80291850002141</v>
      </c>
    </row>
    <row r="294" spans="2:10">
      <c r="B294" s="128" t="str">
        <f>$B$33</f>
        <v>Science</v>
      </c>
      <c r="C294" s="137">
        <f t="shared" si="23"/>
        <v>504.18824715015955</v>
      </c>
      <c r="D294" s="137">
        <f t="shared" si="23"/>
        <v>728.30557876285206</v>
      </c>
      <c r="E294" s="137">
        <f t="shared" si="23"/>
        <v>5464.8072463310791</v>
      </c>
      <c r="F294" s="137">
        <f t="shared" si="23"/>
        <v>0</v>
      </c>
      <c r="G294" s="138">
        <f t="shared" si="23"/>
        <v>0</v>
      </c>
      <c r="H294" s="139">
        <f t="shared" si="23"/>
        <v>597.88488758828726</v>
      </c>
    </row>
    <row r="295" spans="2:10">
      <c r="B295" s="128" t="str">
        <f>$B$34</f>
        <v>Fine Arts</v>
      </c>
      <c r="C295" s="137">
        <f t="shared" si="23"/>
        <v>325.27750411562135</v>
      </c>
      <c r="D295" s="137">
        <f t="shared" si="23"/>
        <v>488.28497284722084</v>
      </c>
      <c r="E295" s="137">
        <f t="shared" si="23"/>
        <v>0</v>
      </c>
      <c r="F295" s="137">
        <f t="shared" si="23"/>
        <v>0</v>
      </c>
      <c r="G295" s="138">
        <f t="shared" si="23"/>
        <v>0</v>
      </c>
      <c r="H295" s="139">
        <f t="shared" si="23"/>
        <v>361.50138605597681</v>
      </c>
    </row>
    <row r="296" spans="2:10">
      <c r="B296" s="128" t="str">
        <f>$B$35</f>
        <v>Teacher Education</v>
      </c>
      <c r="C296" s="137">
        <f t="shared" si="23"/>
        <v>434.81194412552026</v>
      </c>
      <c r="D296" s="137">
        <f t="shared" si="23"/>
        <v>546.84502302445912</v>
      </c>
      <c r="E296" s="137">
        <f t="shared" si="23"/>
        <v>927.95717357289027</v>
      </c>
      <c r="F296" s="137">
        <f t="shared" si="23"/>
        <v>2109.6502774915853</v>
      </c>
      <c r="G296" s="138">
        <f t="shared" si="23"/>
        <v>0</v>
      </c>
      <c r="H296" s="139">
        <f t="shared" si="23"/>
        <v>796.5102151045852</v>
      </c>
    </row>
    <row r="297" spans="2:10">
      <c r="B297" s="128" t="str">
        <f>$B$36</f>
        <v>Agriculture</v>
      </c>
      <c r="C297" s="137">
        <f t="shared" si="23"/>
        <v>0</v>
      </c>
      <c r="D297" s="137">
        <f t="shared" si="23"/>
        <v>0</v>
      </c>
      <c r="E297" s="137">
        <f t="shared" si="23"/>
        <v>0</v>
      </c>
      <c r="F297" s="137">
        <f t="shared" si="23"/>
        <v>0</v>
      </c>
      <c r="G297" s="138">
        <f t="shared" si="23"/>
        <v>0</v>
      </c>
      <c r="H297" s="139">
        <f t="shared" si="23"/>
        <v>0</v>
      </c>
    </row>
    <row r="298" spans="2:10">
      <c r="B298" s="128" t="str">
        <f>$B$37</f>
        <v>Engineering</v>
      </c>
      <c r="C298" s="137">
        <f t="shared" si="23"/>
        <v>695.3497355060083</v>
      </c>
      <c r="D298" s="137">
        <f t="shared" si="23"/>
        <v>1137.9009710157359</v>
      </c>
      <c r="E298" s="137">
        <f t="shared" si="23"/>
        <v>1552.3016279413</v>
      </c>
      <c r="F298" s="137">
        <f t="shared" si="23"/>
        <v>0</v>
      </c>
      <c r="G298" s="138">
        <f t="shared" si="23"/>
        <v>0</v>
      </c>
      <c r="H298" s="139">
        <f t="shared" si="23"/>
        <v>1049.4758810859178</v>
      </c>
    </row>
    <row r="299" spans="2:10">
      <c r="B299" s="128" t="str">
        <f>$B$38</f>
        <v>Home Economics</v>
      </c>
      <c r="C299" s="137">
        <f t="shared" si="23"/>
        <v>571.86238875897345</v>
      </c>
      <c r="D299" s="137">
        <f t="shared" si="23"/>
        <v>589.2015900402323</v>
      </c>
      <c r="E299" s="137">
        <f t="shared" si="23"/>
        <v>512.03240198611309</v>
      </c>
      <c r="F299" s="137">
        <f t="shared" si="23"/>
        <v>0</v>
      </c>
      <c r="G299" s="138">
        <f t="shared" si="23"/>
        <v>0</v>
      </c>
      <c r="H299" s="139">
        <f t="shared" si="23"/>
        <v>565.8654170954203</v>
      </c>
    </row>
    <row r="300" spans="2:10">
      <c r="B300" s="128" t="str">
        <f>$B$39</f>
        <v>Law</v>
      </c>
      <c r="C300" s="137">
        <f t="shared" si="23"/>
        <v>0</v>
      </c>
      <c r="D300" s="137">
        <f t="shared" si="23"/>
        <v>0</v>
      </c>
      <c r="E300" s="137">
        <f t="shared" si="23"/>
        <v>0</v>
      </c>
      <c r="F300" s="137">
        <f t="shared" si="23"/>
        <v>0</v>
      </c>
      <c r="G300" s="138">
        <f t="shared" si="23"/>
        <v>0</v>
      </c>
      <c r="H300" s="139">
        <f t="shared" si="23"/>
        <v>0</v>
      </c>
    </row>
    <row r="301" spans="2:10">
      <c r="B301" s="128" t="str">
        <f>$B$40</f>
        <v>Social Service</v>
      </c>
      <c r="C301" s="137">
        <f t="shared" si="23"/>
        <v>1240.620513416633</v>
      </c>
      <c r="D301" s="137">
        <f t="shared" si="23"/>
        <v>1244.3601737451334</v>
      </c>
      <c r="E301" s="137">
        <f t="shared" si="23"/>
        <v>1173.746437741816</v>
      </c>
      <c r="F301" s="137">
        <f t="shared" si="23"/>
        <v>0</v>
      </c>
      <c r="G301" s="138">
        <f t="shared" si="23"/>
        <v>0</v>
      </c>
      <c r="H301" s="139">
        <f t="shared" si="23"/>
        <v>1192.3142155787259</v>
      </c>
    </row>
    <row r="302" spans="2:10">
      <c r="B302" s="128" t="str">
        <f>$B$41</f>
        <v>Library Science</v>
      </c>
      <c r="C302" s="137">
        <f t="shared" si="23"/>
        <v>0</v>
      </c>
      <c r="D302" s="137">
        <f t="shared" si="23"/>
        <v>0</v>
      </c>
      <c r="E302" s="137">
        <f t="shared" si="23"/>
        <v>0</v>
      </c>
      <c r="F302" s="137">
        <f t="shared" si="23"/>
        <v>0</v>
      </c>
      <c r="G302" s="138">
        <f t="shared" si="23"/>
        <v>0</v>
      </c>
      <c r="H302" s="139">
        <f t="shared" si="23"/>
        <v>0</v>
      </c>
    </row>
    <row r="303" spans="2:10">
      <c r="B303" s="128" t="str">
        <f>$B$42</f>
        <v>Veterinary Science</v>
      </c>
      <c r="C303" s="137">
        <f t="shared" si="23"/>
        <v>0</v>
      </c>
      <c r="D303" s="137">
        <f t="shared" si="23"/>
        <v>0</v>
      </c>
      <c r="E303" s="137">
        <f t="shared" si="23"/>
        <v>0</v>
      </c>
      <c r="F303" s="137">
        <f t="shared" si="23"/>
        <v>0</v>
      </c>
      <c r="G303" s="138">
        <f t="shared" si="23"/>
        <v>0</v>
      </c>
      <c r="H303" s="139">
        <f t="shared" si="23"/>
        <v>0</v>
      </c>
    </row>
    <row r="304" spans="2:10">
      <c r="B304" s="128" t="str">
        <f>$B$43</f>
        <v>Vocational Training</v>
      </c>
      <c r="C304" s="137">
        <f t="shared" si="23"/>
        <v>0</v>
      </c>
      <c r="D304" s="137">
        <f t="shared" si="23"/>
        <v>0</v>
      </c>
      <c r="E304" s="137">
        <f t="shared" si="23"/>
        <v>0</v>
      </c>
      <c r="F304" s="137">
        <f t="shared" si="23"/>
        <v>0</v>
      </c>
      <c r="G304" s="138">
        <f t="shared" si="23"/>
        <v>0</v>
      </c>
      <c r="H304" s="139">
        <f t="shared" si="23"/>
        <v>0</v>
      </c>
    </row>
    <row r="305" spans="2:10">
      <c r="B305" s="128" t="str">
        <f>$B$44</f>
        <v>Physical Training</v>
      </c>
      <c r="C305" s="137">
        <f t="shared" si="23"/>
        <v>0</v>
      </c>
      <c r="D305" s="137">
        <f t="shared" si="23"/>
        <v>0</v>
      </c>
      <c r="E305" s="137">
        <f t="shared" si="23"/>
        <v>0</v>
      </c>
      <c r="F305" s="137">
        <f t="shared" si="23"/>
        <v>0</v>
      </c>
      <c r="G305" s="138">
        <f t="shared" si="23"/>
        <v>0</v>
      </c>
      <c r="H305" s="139">
        <f t="shared" si="23"/>
        <v>0</v>
      </c>
    </row>
    <row r="306" spans="2:10">
      <c r="B306" s="128" t="str">
        <f>$B$45</f>
        <v>Health Services</v>
      </c>
      <c r="C306" s="137">
        <f t="shared" si="23"/>
        <v>540.51039239832755</v>
      </c>
      <c r="D306" s="137">
        <f t="shared" si="23"/>
        <v>647.01838001745148</v>
      </c>
      <c r="E306" s="137">
        <f t="shared" si="23"/>
        <v>1886.4822213459163</v>
      </c>
      <c r="F306" s="137">
        <f t="shared" si="23"/>
        <v>0</v>
      </c>
      <c r="G306" s="138">
        <f t="shared" si="23"/>
        <v>0</v>
      </c>
      <c r="H306" s="139">
        <f t="shared" si="23"/>
        <v>622.60101579503862</v>
      </c>
    </row>
    <row r="307" spans="2:10">
      <c r="B307" s="128" t="str">
        <f>$B$46</f>
        <v>Pharmacy</v>
      </c>
      <c r="C307" s="137">
        <f t="shared" si="23"/>
        <v>0</v>
      </c>
      <c r="D307" s="137">
        <f t="shared" si="23"/>
        <v>0</v>
      </c>
      <c r="E307" s="137">
        <f t="shared" si="23"/>
        <v>0</v>
      </c>
      <c r="F307" s="137">
        <f t="shared" si="23"/>
        <v>0</v>
      </c>
      <c r="G307" s="138">
        <f t="shared" si="23"/>
        <v>0</v>
      </c>
      <c r="H307" s="139">
        <f t="shared" si="23"/>
        <v>0</v>
      </c>
    </row>
    <row r="308" spans="2:10">
      <c r="B308" s="128" t="str">
        <f>$B$47</f>
        <v>Business Administration</v>
      </c>
      <c r="C308" s="137">
        <f t="shared" si="23"/>
        <v>403.09473903051889</v>
      </c>
      <c r="D308" s="137">
        <f t="shared" si="23"/>
        <v>616.2808062010987</v>
      </c>
      <c r="E308" s="137">
        <f t="shared" si="23"/>
        <v>1106.3303342092572</v>
      </c>
      <c r="F308" s="137">
        <f t="shared" si="23"/>
        <v>0</v>
      </c>
      <c r="G308" s="138">
        <f t="shared" si="23"/>
        <v>0</v>
      </c>
      <c r="H308" s="139">
        <f t="shared" si="23"/>
        <v>649.50061634491271</v>
      </c>
    </row>
    <row r="309" spans="2:10">
      <c r="B309" s="128" t="str">
        <f>$B$48</f>
        <v>Optometry</v>
      </c>
      <c r="C309" s="137">
        <f t="shared" ref="C309:H313" si="24">IF(C48=0,0,C284/C48)</f>
        <v>0</v>
      </c>
      <c r="D309" s="137">
        <f t="shared" si="24"/>
        <v>0</v>
      </c>
      <c r="E309" s="137">
        <f t="shared" si="24"/>
        <v>0</v>
      </c>
      <c r="F309" s="137">
        <f t="shared" si="24"/>
        <v>0</v>
      </c>
      <c r="G309" s="138">
        <f t="shared" si="24"/>
        <v>0</v>
      </c>
      <c r="H309" s="139">
        <f t="shared" si="24"/>
        <v>0</v>
      </c>
    </row>
    <row r="310" spans="2:10">
      <c r="B310" s="128" t="str">
        <f>$B$49</f>
        <v>Teacher Ed-Practice Teaching</v>
      </c>
      <c r="C310" s="137">
        <f t="shared" si="24"/>
        <v>0</v>
      </c>
      <c r="D310" s="137">
        <f t="shared" si="24"/>
        <v>1697.3852805687275</v>
      </c>
      <c r="E310" s="137">
        <f t="shared" si="24"/>
        <v>0</v>
      </c>
      <c r="F310" s="137">
        <f t="shared" si="24"/>
        <v>0</v>
      </c>
      <c r="G310" s="138">
        <f t="shared" si="24"/>
        <v>0</v>
      </c>
      <c r="H310" s="139">
        <f t="shared" si="24"/>
        <v>1697.3852805687275</v>
      </c>
    </row>
    <row r="311" spans="2:10">
      <c r="B311" s="128" t="str">
        <f>$B$50</f>
        <v>Technology</v>
      </c>
      <c r="C311" s="137">
        <f t="shared" si="24"/>
        <v>454.66874280374282</v>
      </c>
      <c r="D311" s="137">
        <f t="shared" si="24"/>
        <v>919.10367758327527</v>
      </c>
      <c r="E311" s="137">
        <f t="shared" si="24"/>
        <v>0</v>
      </c>
      <c r="F311" s="137">
        <f t="shared" si="24"/>
        <v>0</v>
      </c>
      <c r="G311" s="138">
        <f t="shared" si="24"/>
        <v>0</v>
      </c>
      <c r="H311" s="139">
        <f t="shared" si="24"/>
        <v>763.11026437488272</v>
      </c>
    </row>
    <row r="312" spans="2:10">
      <c r="B312" s="128" t="str">
        <f>$B$51</f>
        <v>Nursing</v>
      </c>
      <c r="C312" s="137">
        <f t="shared" si="24"/>
        <v>620.12424324133008</v>
      </c>
      <c r="D312" s="137">
        <f t="shared" si="24"/>
        <v>1308.9569508551704</v>
      </c>
      <c r="E312" s="137">
        <f t="shared" si="24"/>
        <v>4233.4380707990895</v>
      </c>
      <c r="F312" s="137">
        <f t="shared" si="24"/>
        <v>0</v>
      </c>
      <c r="G312" s="138">
        <f t="shared" si="24"/>
        <v>0</v>
      </c>
      <c r="H312" s="139">
        <f t="shared" si="24"/>
        <v>1517.6111196935221</v>
      </c>
    </row>
    <row r="313" spans="2:10">
      <c r="B313" s="131" t="str">
        <f>$B$52</f>
        <v>Totals</v>
      </c>
      <c r="C313" s="136">
        <f t="shared" si="24"/>
        <v>458.57098253539203</v>
      </c>
      <c r="D313" s="136">
        <f t="shared" si="24"/>
        <v>688.90336790577987</v>
      </c>
      <c r="E313" s="136">
        <f t="shared" si="24"/>
        <v>1195.2483970564688</v>
      </c>
      <c r="F313" s="136">
        <f t="shared" si="24"/>
        <v>2109.6502774915853</v>
      </c>
      <c r="G313" s="136">
        <f t="shared" si="24"/>
        <v>0</v>
      </c>
      <c r="H313" s="136">
        <f t="shared" si="24"/>
        <v>670.10070308586467</v>
      </c>
      <c r="I313" s="351"/>
    </row>
    <row r="315" spans="2:10">
      <c r="B315" s="120" t="s">
        <v>37</v>
      </c>
      <c r="C315" s="121"/>
      <c r="D315" s="121"/>
      <c r="E315" s="121"/>
      <c r="F315" s="121"/>
      <c r="G315" s="121"/>
      <c r="H315" s="122"/>
      <c r="J315" s="360"/>
    </row>
    <row r="316" spans="2:10" ht="55.5" customHeight="1" thickBot="1">
      <c r="B316" s="382" t="s">
        <v>235</v>
      </c>
      <c r="C316" s="382"/>
      <c r="D316" s="382"/>
      <c r="E316" s="382"/>
      <c r="F316" s="382"/>
      <c r="G316" s="382"/>
      <c r="H316" s="382"/>
    </row>
    <row r="317" spans="2:10" ht="14.4" thickBot="1">
      <c r="B317" s="124" t="s">
        <v>31</v>
      </c>
      <c r="C317" s="125" t="s">
        <v>25</v>
      </c>
      <c r="D317" s="125" t="s">
        <v>26</v>
      </c>
      <c r="E317" s="125" t="s">
        <v>27</v>
      </c>
      <c r="F317" s="125" t="s">
        <v>28</v>
      </c>
      <c r="G317" s="125" t="s">
        <v>29</v>
      </c>
      <c r="H317" s="126" t="s">
        <v>1</v>
      </c>
    </row>
    <row r="318" spans="2:10">
      <c r="B318" s="128" t="str">
        <f>$B$32</f>
        <v>Liberal Arts</v>
      </c>
      <c r="C318" s="129">
        <f t="shared" ref="C318:H318" si="25">IF($C$293=0,"",C293/$C$293)</f>
        <v>1</v>
      </c>
      <c r="D318" s="129">
        <f t="shared" si="25"/>
        <v>1.2405265788489195</v>
      </c>
      <c r="E318" s="129">
        <f t="shared" si="25"/>
        <v>3.0787119062442176</v>
      </c>
      <c r="F318" s="129">
        <f t="shared" si="25"/>
        <v>0</v>
      </c>
      <c r="G318" s="129">
        <f t="shared" si="25"/>
        <v>0</v>
      </c>
      <c r="H318" s="129">
        <f t="shared" si="25"/>
        <v>1.2262607875155997</v>
      </c>
    </row>
    <row r="319" spans="2:10">
      <c r="B319" s="128" t="str">
        <f>$B$33</f>
        <v>Science</v>
      </c>
      <c r="C319" s="129">
        <f t="shared" ref="C319:H334" si="26">IF($C$293=0,"",C294/$C$293)</f>
        <v>1.1474813067599223</v>
      </c>
      <c r="D319" s="129">
        <f t="shared" si="26"/>
        <v>1.657549619538121</v>
      </c>
      <c r="E319" s="129">
        <f t="shared" si="26"/>
        <v>12.43734695454631</v>
      </c>
      <c r="F319" s="129">
        <f t="shared" si="26"/>
        <v>0</v>
      </c>
      <c r="G319" s="129">
        <f t="shared" si="26"/>
        <v>0</v>
      </c>
      <c r="H319" s="129">
        <f t="shared" si="26"/>
        <v>1.3607253560146777</v>
      </c>
    </row>
    <row r="320" spans="2:10">
      <c r="B320" s="128" t="str">
        <f>$B$34</f>
        <v>Fine Arts</v>
      </c>
      <c r="C320" s="129">
        <f t="shared" si="26"/>
        <v>0.74029860392806079</v>
      </c>
      <c r="D320" s="129">
        <f t="shared" si="26"/>
        <v>1.111287067639821</v>
      </c>
      <c r="E320" s="129">
        <f t="shared" si="26"/>
        <v>0</v>
      </c>
      <c r="F320" s="129">
        <f t="shared" si="26"/>
        <v>0</v>
      </c>
      <c r="G320" s="129">
        <f t="shared" si="26"/>
        <v>0</v>
      </c>
      <c r="H320" s="129">
        <f t="shared" si="26"/>
        <v>0.82274048475289652</v>
      </c>
    </row>
    <row r="321" spans="2:8">
      <c r="B321" s="128" t="str">
        <f>$B$35</f>
        <v>Teacher Education</v>
      </c>
      <c r="C321" s="129">
        <f t="shared" si="26"/>
        <v>0.98958787845639384</v>
      </c>
      <c r="D321" s="129">
        <f t="shared" si="26"/>
        <v>1.2445638016397138</v>
      </c>
      <c r="E321" s="129">
        <f t="shared" si="26"/>
        <v>2.1119363971043472</v>
      </c>
      <c r="F321" s="129">
        <f t="shared" si="26"/>
        <v>4.8013500332575356</v>
      </c>
      <c r="G321" s="129">
        <f t="shared" si="26"/>
        <v>0</v>
      </c>
      <c r="H321" s="129">
        <f t="shared" si="26"/>
        <v>1.8127764533226625</v>
      </c>
    </row>
    <row r="322" spans="2:8">
      <c r="B322" s="128" t="str">
        <f>$B$36</f>
        <v>Agriculture</v>
      </c>
      <c r="C322" s="129">
        <f t="shared" si="26"/>
        <v>0</v>
      </c>
      <c r="D322" s="129">
        <f t="shared" si="26"/>
        <v>0</v>
      </c>
      <c r="E322" s="129">
        <f t="shared" si="26"/>
        <v>0</v>
      </c>
      <c r="F322" s="129">
        <f t="shared" si="26"/>
        <v>0</v>
      </c>
      <c r="G322" s="129">
        <f t="shared" si="26"/>
        <v>0</v>
      </c>
      <c r="H322" s="129">
        <f t="shared" si="26"/>
        <v>0</v>
      </c>
    </row>
    <row r="323" spans="2:8">
      <c r="B323" s="128" t="str">
        <f>$B$37</f>
        <v>Engineering</v>
      </c>
      <c r="C323" s="129">
        <f t="shared" si="26"/>
        <v>1.5825454632542564</v>
      </c>
      <c r="D323" s="129">
        <f t="shared" si="26"/>
        <v>2.5897471838443029</v>
      </c>
      <c r="E323" s="129">
        <f t="shared" si="26"/>
        <v>3.5328810431099593</v>
      </c>
      <c r="F323" s="129">
        <f t="shared" si="26"/>
        <v>0</v>
      </c>
      <c r="G323" s="129">
        <f t="shared" si="26"/>
        <v>0</v>
      </c>
      <c r="H323" s="129">
        <f t="shared" si="26"/>
        <v>2.3885006488118981</v>
      </c>
    </row>
    <row r="324" spans="2:8">
      <c r="B324" s="128" t="str">
        <f>$B$38</f>
        <v>Home Economics</v>
      </c>
      <c r="C324" s="129">
        <f t="shared" si="26"/>
        <v>1.3015007883445662</v>
      </c>
      <c r="D324" s="129">
        <f t="shared" si="26"/>
        <v>1.3409630516100297</v>
      </c>
      <c r="E324" s="129">
        <f t="shared" si="26"/>
        <v>1.1653338074726303</v>
      </c>
      <c r="F324" s="129">
        <f t="shared" si="26"/>
        <v>0</v>
      </c>
      <c r="G324" s="129">
        <f t="shared" si="26"/>
        <v>0</v>
      </c>
      <c r="H324" s="129">
        <f t="shared" si="26"/>
        <v>1.2878522891580177</v>
      </c>
    </row>
    <row r="325" spans="2:8">
      <c r="B325" s="128" t="str">
        <f>$B$39</f>
        <v>Law</v>
      </c>
      <c r="C325" s="129">
        <f t="shared" si="26"/>
        <v>0</v>
      </c>
      <c r="D325" s="129">
        <f t="shared" si="26"/>
        <v>0</v>
      </c>
      <c r="E325" s="129">
        <f t="shared" si="26"/>
        <v>0</v>
      </c>
      <c r="F325" s="129">
        <f t="shared" si="26"/>
        <v>0</v>
      </c>
      <c r="G325" s="129">
        <f t="shared" si="26"/>
        <v>0</v>
      </c>
      <c r="H325" s="129">
        <f t="shared" si="26"/>
        <v>0</v>
      </c>
    </row>
    <row r="326" spans="2:8">
      <c r="B326" s="128" t="str">
        <f>$B$40</f>
        <v>Social Service</v>
      </c>
      <c r="C326" s="129">
        <f t="shared" si="26"/>
        <v>2.823526442702867</v>
      </c>
      <c r="D326" s="129">
        <f t="shared" si="26"/>
        <v>2.8320375302675633</v>
      </c>
      <c r="E326" s="129">
        <f t="shared" si="26"/>
        <v>2.6713278300270602</v>
      </c>
      <c r="F326" s="129">
        <f t="shared" si="26"/>
        <v>0</v>
      </c>
      <c r="G326" s="129">
        <f t="shared" si="26"/>
        <v>0</v>
      </c>
      <c r="H326" s="129">
        <f t="shared" si="26"/>
        <v>2.713586208909065</v>
      </c>
    </row>
    <row r="327" spans="2:8">
      <c r="B327" s="128" t="str">
        <f>$B$41</f>
        <v>Library Science</v>
      </c>
      <c r="C327" s="129">
        <f t="shared" si="26"/>
        <v>0</v>
      </c>
      <c r="D327" s="129">
        <f t="shared" si="26"/>
        <v>0</v>
      </c>
      <c r="E327" s="129">
        <f t="shared" si="26"/>
        <v>0</v>
      </c>
      <c r="F327" s="129">
        <f t="shared" si="26"/>
        <v>0</v>
      </c>
      <c r="G327" s="129">
        <f t="shared" si="26"/>
        <v>0</v>
      </c>
      <c r="H327" s="129">
        <f t="shared" si="26"/>
        <v>0</v>
      </c>
    </row>
    <row r="328" spans="2:8">
      <c r="B328" s="128" t="str">
        <f>$B$42</f>
        <v>Veterinary Science</v>
      </c>
      <c r="C328" s="129">
        <f t="shared" si="26"/>
        <v>0</v>
      </c>
      <c r="D328" s="129">
        <f t="shared" si="26"/>
        <v>0</v>
      </c>
      <c r="E328" s="129">
        <f t="shared" si="26"/>
        <v>0</v>
      </c>
      <c r="F328" s="129">
        <f t="shared" si="26"/>
        <v>0</v>
      </c>
      <c r="G328" s="129">
        <f t="shared" si="26"/>
        <v>0</v>
      </c>
      <c r="H328" s="129">
        <f t="shared" si="26"/>
        <v>0</v>
      </c>
    </row>
    <row r="329" spans="2:8">
      <c r="B329" s="128" t="str">
        <f>$B$43</f>
        <v>Vocational Training</v>
      </c>
      <c r="C329" s="129">
        <f t="shared" si="26"/>
        <v>0</v>
      </c>
      <c r="D329" s="129">
        <f t="shared" si="26"/>
        <v>0</v>
      </c>
      <c r="E329" s="129">
        <f t="shared" si="26"/>
        <v>0</v>
      </c>
      <c r="F329" s="129">
        <f t="shared" si="26"/>
        <v>0</v>
      </c>
      <c r="G329" s="129">
        <f t="shared" si="26"/>
        <v>0</v>
      </c>
      <c r="H329" s="129">
        <f t="shared" si="26"/>
        <v>0</v>
      </c>
    </row>
    <row r="330" spans="2:8">
      <c r="B330" s="128" t="str">
        <f>$B$44</f>
        <v>Physical Training</v>
      </c>
      <c r="C330" s="129">
        <f t="shared" si="26"/>
        <v>0</v>
      </c>
      <c r="D330" s="129">
        <f t="shared" si="26"/>
        <v>0</v>
      </c>
      <c r="E330" s="129">
        <f t="shared" si="26"/>
        <v>0</v>
      </c>
      <c r="F330" s="129">
        <f t="shared" si="26"/>
        <v>0</v>
      </c>
      <c r="G330" s="129">
        <f t="shared" si="26"/>
        <v>0</v>
      </c>
      <c r="H330" s="129">
        <f t="shared" si="26"/>
        <v>0</v>
      </c>
    </row>
    <row r="331" spans="2:8">
      <c r="B331" s="128" t="str">
        <f>$B$45</f>
        <v>Health Services</v>
      </c>
      <c r="C331" s="129">
        <f t="shared" si="26"/>
        <v>1.2301468249057241</v>
      </c>
      <c r="D331" s="129">
        <f t="shared" si="26"/>
        <v>1.4725482007893691</v>
      </c>
      <c r="E331" s="129">
        <f t="shared" si="26"/>
        <v>4.2934421751498535</v>
      </c>
      <c r="F331" s="129">
        <f t="shared" si="26"/>
        <v>0</v>
      </c>
      <c r="G331" s="129">
        <f t="shared" si="26"/>
        <v>0</v>
      </c>
      <c r="H331" s="129">
        <f t="shared" si="26"/>
        <v>1.4169767566632179</v>
      </c>
    </row>
    <row r="332" spans="2:8">
      <c r="B332" s="128" t="str">
        <f>$B$46</f>
        <v>Pharmacy</v>
      </c>
      <c r="C332" s="129">
        <f t="shared" si="26"/>
        <v>0</v>
      </c>
      <c r="D332" s="129">
        <f t="shared" si="26"/>
        <v>0</v>
      </c>
      <c r="E332" s="129">
        <f t="shared" si="26"/>
        <v>0</v>
      </c>
      <c r="F332" s="129">
        <f t="shared" si="26"/>
        <v>0</v>
      </c>
      <c r="G332" s="129">
        <f t="shared" si="26"/>
        <v>0</v>
      </c>
      <c r="H332" s="129">
        <f t="shared" si="26"/>
        <v>0</v>
      </c>
    </row>
    <row r="333" spans="2:8">
      <c r="B333" s="128" t="str">
        <f>$B$47</f>
        <v>Business Administration</v>
      </c>
      <c r="C333" s="129">
        <f t="shared" si="26"/>
        <v>0.91740273698413466</v>
      </c>
      <c r="D333" s="129">
        <f t="shared" si="26"/>
        <v>1.4025926007356584</v>
      </c>
      <c r="E333" s="129">
        <f t="shared" si="26"/>
        <v>2.5178956169291546</v>
      </c>
      <c r="F333" s="129">
        <f t="shared" si="26"/>
        <v>0</v>
      </c>
      <c r="G333" s="129">
        <f t="shared" si="26"/>
        <v>0</v>
      </c>
      <c r="H333" s="129">
        <f t="shared" si="26"/>
        <v>1.4781975188780432</v>
      </c>
    </row>
    <row r="334" spans="2:8">
      <c r="B334" s="128" t="str">
        <f>$B$48</f>
        <v>Optometry</v>
      </c>
      <c r="C334" s="129">
        <f t="shared" si="26"/>
        <v>0</v>
      </c>
      <c r="D334" s="129">
        <f t="shared" si="26"/>
        <v>0</v>
      </c>
      <c r="E334" s="129">
        <f t="shared" si="26"/>
        <v>0</v>
      </c>
      <c r="F334" s="129">
        <f t="shared" si="26"/>
        <v>0</v>
      </c>
      <c r="G334" s="129">
        <f t="shared" si="26"/>
        <v>0</v>
      </c>
      <c r="H334" s="129">
        <f t="shared" si="26"/>
        <v>0</v>
      </c>
    </row>
    <row r="335" spans="2:8">
      <c r="B335" s="128" t="str">
        <f>$B$49</f>
        <v>Teacher Ed-Practice Teaching</v>
      </c>
      <c r="C335" s="129">
        <f t="shared" ref="C335:H338" si="27">IF($C$293=0,"",C310/$C$293)</f>
        <v>0</v>
      </c>
      <c r="D335" s="129">
        <f t="shared" si="27"/>
        <v>3.8630767195213558</v>
      </c>
      <c r="E335" s="129">
        <f t="shared" si="27"/>
        <v>0</v>
      </c>
      <c r="F335" s="129">
        <f t="shared" si="27"/>
        <v>0</v>
      </c>
      <c r="G335" s="129">
        <f t="shared" si="27"/>
        <v>0</v>
      </c>
      <c r="H335" s="129">
        <f t="shared" si="27"/>
        <v>3.8630767195213558</v>
      </c>
    </row>
    <row r="336" spans="2:8">
      <c r="B336" s="128" t="str">
        <f>$B$50</f>
        <v>Technology</v>
      </c>
      <c r="C336" s="129">
        <f t="shared" si="27"/>
        <v>1.0347799380177694</v>
      </c>
      <c r="D336" s="129">
        <f t="shared" si="27"/>
        <v>2.0917867383112667</v>
      </c>
      <c r="E336" s="129">
        <f t="shared" si="27"/>
        <v>0</v>
      </c>
      <c r="F336" s="129">
        <f t="shared" si="27"/>
        <v>0</v>
      </c>
      <c r="G336" s="129">
        <f t="shared" si="27"/>
        <v>0</v>
      </c>
      <c r="H336" s="129">
        <f t="shared" si="27"/>
        <v>1.7367615534798631</v>
      </c>
    </row>
    <row r="337" spans="2:10">
      <c r="B337" s="128" t="str">
        <f>$B$51</f>
        <v>Nursing</v>
      </c>
      <c r="C337" s="129">
        <f t="shared" si="27"/>
        <v>1.4113398735693718</v>
      </c>
      <c r="D337" s="129">
        <f t="shared" si="27"/>
        <v>2.9790532424141198</v>
      </c>
      <c r="E337" s="129">
        <f t="shared" si="27"/>
        <v>9.6348756184333961</v>
      </c>
      <c r="F337" s="129">
        <f t="shared" si="27"/>
        <v>0</v>
      </c>
      <c r="G337" s="129">
        <f t="shared" si="27"/>
        <v>0</v>
      </c>
      <c r="H337" s="129">
        <f t="shared" si="27"/>
        <v>3.4539289652673544</v>
      </c>
    </row>
    <row r="338" spans="2:10">
      <c r="B338" s="131" t="str">
        <f>$B$52</f>
        <v>Totals</v>
      </c>
      <c r="C338" s="129">
        <f t="shared" si="27"/>
        <v>1.0436610398123332</v>
      </c>
      <c r="D338" s="129">
        <f t="shared" si="27"/>
        <v>1.5678741845015767</v>
      </c>
      <c r="E338" s="129">
        <f t="shared" si="27"/>
        <v>2.7202641083154515</v>
      </c>
      <c r="F338" s="129">
        <f t="shared" si="27"/>
        <v>4.8013500332575356</v>
      </c>
      <c r="G338" s="129">
        <f t="shared" si="27"/>
        <v>0</v>
      </c>
      <c r="H338" s="129">
        <f t="shared" si="27"/>
        <v>1.5250812266726741</v>
      </c>
      <c r="I338" s="351"/>
    </row>
    <row r="340" spans="2:10">
      <c r="B340" s="120" t="s">
        <v>236</v>
      </c>
      <c r="C340" s="121"/>
      <c r="D340" s="121"/>
      <c r="E340" s="121"/>
      <c r="F340" s="121"/>
      <c r="G340" s="121"/>
      <c r="H340" s="122"/>
      <c r="J340" s="360"/>
    </row>
    <row r="341" spans="2:10" ht="55.5" customHeight="1" thickBot="1">
      <c r="B341" s="382" t="s">
        <v>237</v>
      </c>
      <c r="C341" s="382"/>
      <c r="D341" s="382"/>
      <c r="E341" s="382"/>
      <c r="F341" s="382"/>
      <c r="G341" s="382"/>
      <c r="H341" s="382"/>
    </row>
    <row r="342" spans="2:10" ht="14.4" thickBot="1">
      <c r="B342" s="124" t="s">
        <v>31</v>
      </c>
      <c r="C342" s="125" t="s">
        <v>25</v>
      </c>
      <c r="D342" s="125" t="s">
        <v>26</v>
      </c>
      <c r="E342" s="125" t="s">
        <v>27</v>
      </c>
      <c r="F342" s="125" t="s">
        <v>28</v>
      </c>
      <c r="G342" s="125" t="s">
        <v>29</v>
      </c>
      <c r="H342" s="126" t="s">
        <v>1</v>
      </c>
    </row>
    <row r="343" spans="2:10">
      <c r="B343" s="128" t="str">
        <f>$B$32</f>
        <v>Liberal Arts</v>
      </c>
      <c r="C343" s="136">
        <f t="shared" ref="C343:D358" si="28">C293*30</f>
        <v>13181.606816074604</v>
      </c>
      <c r="D343" s="136">
        <f t="shared" si="28"/>
        <v>16352.133607276626</v>
      </c>
      <c r="E343" s="136">
        <f>E293*24</f>
        <v>32465.895878463052</v>
      </c>
      <c r="F343" s="136">
        <f>F293*18</f>
        <v>0</v>
      </c>
      <c r="G343" s="136">
        <f>G293*24</f>
        <v>0</v>
      </c>
      <c r="H343" s="136">
        <f>IF((C32/30+D32/30+E32/24+F32/18+G32/24)=0,0,H268/(C32/30+D32/30+E32/24+F32/18+G32/24))</f>
        <v>15916.288561544765</v>
      </c>
    </row>
    <row r="344" spans="2:10">
      <c r="B344" s="128" t="str">
        <f>$B$33</f>
        <v>Science</v>
      </c>
      <c r="C344" s="139">
        <f t="shared" si="28"/>
        <v>15125.647414504787</v>
      </c>
      <c r="D344" s="139">
        <f t="shared" si="28"/>
        <v>21849.167362885561</v>
      </c>
      <c r="E344" s="139">
        <f>E294*24</f>
        <v>131155.37391194591</v>
      </c>
      <c r="F344" s="139">
        <f>F294*18</f>
        <v>0</v>
      </c>
      <c r="G344" s="139">
        <f>G294*24</f>
        <v>0</v>
      </c>
      <c r="H344" s="139">
        <f t="shared" ref="H344:H363" si="29">IF((C33/30+D33/30+E33/24+F33/18+G33/24)=0,0,H269/(C33/30+D33/30+E33/24+F33/18+G33/24))</f>
        <v>17925.678188973008</v>
      </c>
    </row>
    <row r="345" spans="2:10">
      <c r="B345" s="128" t="str">
        <f>$B$34</f>
        <v>Fine Arts</v>
      </c>
      <c r="C345" s="139">
        <f t="shared" si="28"/>
        <v>9758.3251234686413</v>
      </c>
      <c r="D345" s="139">
        <f t="shared" si="28"/>
        <v>14648.549185416625</v>
      </c>
      <c r="E345" s="139">
        <f t="shared" ref="E345:E363" si="30">E295*24</f>
        <v>0</v>
      </c>
      <c r="F345" s="139">
        <f t="shared" ref="F345:F363" si="31">F295*18</f>
        <v>0</v>
      </c>
      <c r="G345" s="139">
        <f t="shared" ref="G345:G363" si="32">G295*24</f>
        <v>0</v>
      </c>
      <c r="H345" s="139">
        <f t="shared" si="29"/>
        <v>10845.041581679303</v>
      </c>
    </row>
    <row r="346" spans="2:10">
      <c r="B346" s="128" t="str">
        <f>$B$35</f>
        <v>Teacher Education</v>
      </c>
      <c r="C346" s="139">
        <f t="shared" si="28"/>
        <v>13044.358323765608</v>
      </c>
      <c r="D346" s="139">
        <f t="shared" si="28"/>
        <v>16405.350690733772</v>
      </c>
      <c r="E346" s="139">
        <f t="shared" si="30"/>
        <v>22270.972165749365</v>
      </c>
      <c r="F346" s="139">
        <f t="shared" si="31"/>
        <v>37973.704994848536</v>
      </c>
      <c r="G346" s="139">
        <f t="shared" si="32"/>
        <v>0</v>
      </c>
      <c r="H346" s="139">
        <f t="shared" si="29"/>
        <v>20990.995584383014</v>
      </c>
    </row>
    <row r="347" spans="2:10">
      <c r="B347" s="128" t="str">
        <f>$B$36</f>
        <v>Agriculture</v>
      </c>
      <c r="C347" s="139">
        <f t="shared" si="28"/>
        <v>0</v>
      </c>
      <c r="D347" s="139">
        <f t="shared" si="28"/>
        <v>0</v>
      </c>
      <c r="E347" s="139">
        <f t="shared" si="30"/>
        <v>0</v>
      </c>
      <c r="F347" s="139">
        <f t="shared" si="31"/>
        <v>0</v>
      </c>
      <c r="G347" s="139">
        <f t="shared" si="32"/>
        <v>0</v>
      </c>
      <c r="H347" s="139">
        <f t="shared" si="29"/>
        <v>0</v>
      </c>
    </row>
    <row r="348" spans="2:10">
      <c r="B348" s="128" t="str">
        <f>$B$37</f>
        <v>Engineering</v>
      </c>
      <c r="C348" s="139">
        <f t="shared" si="28"/>
        <v>20860.492065180249</v>
      </c>
      <c r="D348" s="139">
        <f t="shared" si="28"/>
        <v>34137.029130472074</v>
      </c>
      <c r="E348" s="139">
        <f t="shared" si="30"/>
        <v>37255.239070591197</v>
      </c>
      <c r="F348" s="139">
        <f t="shared" si="31"/>
        <v>0</v>
      </c>
      <c r="G348" s="139">
        <f t="shared" si="32"/>
        <v>0</v>
      </c>
      <c r="H348" s="139">
        <f t="shared" si="29"/>
        <v>31384.804807658911</v>
      </c>
    </row>
    <row r="349" spans="2:10">
      <c r="B349" s="128" t="str">
        <f>$B$38</f>
        <v>Home Economics</v>
      </c>
      <c r="C349" s="139">
        <f t="shared" si="28"/>
        <v>17155.871662769205</v>
      </c>
      <c r="D349" s="139">
        <f t="shared" si="28"/>
        <v>17676.047701206968</v>
      </c>
      <c r="E349" s="139">
        <f t="shared" si="30"/>
        <v>12288.777647666713</v>
      </c>
      <c r="F349" s="139">
        <f t="shared" si="31"/>
        <v>0</v>
      </c>
      <c r="G349" s="139">
        <f t="shared" si="32"/>
        <v>0</v>
      </c>
      <c r="H349" s="139">
        <f t="shared" si="29"/>
        <v>15827.213169886943</v>
      </c>
    </row>
    <row r="350" spans="2:10">
      <c r="B350" s="128" t="str">
        <f>$B$39</f>
        <v>Law</v>
      </c>
      <c r="C350" s="139">
        <f t="shared" si="28"/>
        <v>0</v>
      </c>
      <c r="D350" s="139">
        <f t="shared" si="28"/>
        <v>0</v>
      </c>
      <c r="E350" s="139">
        <f t="shared" si="30"/>
        <v>0</v>
      </c>
      <c r="F350" s="139">
        <f t="shared" si="31"/>
        <v>0</v>
      </c>
      <c r="G350" s="139">
        <f t="shared" si="32"/>
        <v>0</v>
      </c>
      <c r="H350" s="139">
        <f t="shared" si="29"/>
        <v>0</v>
      </c>
    </row>
    <row r="351" spans="2:10">
      <c r="B351" s="128" t="str">
        <f>$B$40</f>
        <v>Social Service</v>
      </c>
      <c r="C351" s="139">
        <f t="shared" si="28"/>
        <v>37218.615402498988</v>
      </c>
      <c r="D351" s="139">
        <f t="shared" si="28"/>
        <v>37330.805212354004</v>
      </c>
      <c r="E351" s="139">
        <f t="shared" si="30"/>
        <v>28169.914505803583</v>
      </c>
      <c r="F351" s="139">
        <f t="shared" si="31"/>
        <v>0</v>
      </c>
      <c r="G351" s="139">
        <f t="shared" si="32"/>
        <v>0</v>
      </c>
      <c r="H351" s="139">
        <f t="shared" si="29"/>
        <v>30224.621756615728</v>
      </c>
    </row>
    <row r="352" spans="2:10">
      <c r="B352" s="128" t="str">
        <f>$B$41</f>
        <v>Library Science</v>
      </c>
      <c r="C352" s="139">
        <f t="shared" si="28"/>
        <v>0</v>
      </c>
      <c r="D352" s="139">
        <f t="shared" si="28"/>
        <v>0</v>
      </c>
      <c r="E352" s="139">
        <f t="shared" si="30"/>
        <v>0</v>
      </c>
      <c r="F352" s="139">
        <f t="shared" si="31"/>
        <v>0</v>
      </c>
      <c r="G352" s="139">
        <f t="shared" si="32"/>
        <v>0</v>
      </c>
      <c r="H352" s="139">
        <f t="shared" si="29"/>
        <v>0</v>
      </c>
    </row>
    <row r="353" spans="2:9">
      <c r="B353" s="128" t="str">
        <f>$B$42</f>
        <v>Veterinary Science</v>
      </c>
      <c r="C353" s="139">
        <f t="shared" si="28"/>
        <v>0</v>
      </c>
      <c r="D353" s="139">
        <f t="shared" si="28"/>
        <v>0</v>
      </c>
      <c r="E353" s="139">
        <f t="shared" si="30"/>
        <v>0</v>
      </c>
      <c r="F353" s="139">
        <f t="shared" si="31"/>
        <v>0</v>
      </c>
      <c r="G353" s="139">
        <f t="shared" si="32"/>
        <v>0</v>
      </c>
      <c r="H353" s="139">
        <f t="shared" si="29"/>
        <v>0</v>
      </c>
    </row>
    <row r="354" spans="2:9">
      <c r="B354" s="128" t="str">
        <f>$B$43</f>
        <v>Vocational Training</v>
      </c>
      <c r="C354" s="139">
        <f t="shared" si="28"/>
        <v>0</v>
      </c>
      <c r="D354" s="139">
        <f t="shared" si="28"/>
        <v>0</v>
      </c>
      <c r="E354" s="139">
        <f t="shared" si="30"/>
        <v>0</v>
      </c>
      <c r="F354" s="139">
        <f t="shared" si="31"/>
        <v>0</v>
      </c>
      <c r="G354" s="139">
        <f t="shared" si="32"/>
        <v>0</v>
      </c>
      <c r="H354" s="139">
        <f t="shared" si="29"/>
        <v>0</v>
      </c>
    </row>
    <row r="355" spans="2:9">
      <c r="B355" s="128" t="str">
        <f>$B$44</f>
        <v>Physical Training</v>
      </c>
      <c r="C355" s="139">
        <f t="shared" si="28"/>
        <v>0</v>
      </c>
      <c r="D355" s="139">
        <f t="shared" si="28"/>
        <v>0</v>
      </c>
      <c r="E355" s="139">
        <f t="shared" si="30"/>
        <v>0</v>
      </c>
      <c r="F355" s="139">
        <f t="shared" si="31"/>
        <v>0</v>
      </c>
      <c r="G355" s="139">
        <f t="shared" si="32"/>
        <v>0</v>
      </c>
      <c r="H355" s="139">
        <f t="shared" si="29"/>
        <v>0</v>
      </c>
    </row>
    <row r="356" spans="2:9">
      <c r="B356" s="128" t="str">
        <f>$B$45</f>
        <v>Health Services</v>
      </c>
      <c r="C356" s="139">
        <f t="shared" si="28"/>
        <v>16215.311771949826</v>
      </c>
      <c r="D356" s="139">
        <f t="shared" si="28"/>
        <v>19410.551400523545</v>
      </c>
      <c r="E356" s="139">
        <f t="shared" si="30"/>
        <v>45275.573312301989</v>
      </c>
      <c r="F356" s="139">
        <f t="shared" si="31"/>
        <v>0</v>
      </c>
      <c r="G356" s="139">
        <f t="shared" si="32"/>
        <v>0</v>
      </c>
      <c r="H356" s="139">
        <f t="shared" si="29"/>
        <v>18621.350227622599</v>
      </c>
    </row>
    <row r="357" spans="2:9">
      <c r="B357" s="128" t="str">
        <f>$B$46</f>
        <v>Pharmacy</v>
      </c>
      <c r="C357" s="139">
        <f t="shared" si="28"/>
        <v>0</v>
      </c>
      <c r="D357" s="139">
        <f t="shared" si="28"/>
        <v>0</v>
      </c>
      <c r="E357" s="139">
        <f t="shared" si="30"/>
        <v>0</v>
      </c>
      <c r="F357" s="139">
        <f t="shared" si="31"/>
        <v>0</v>
      </c>
      <c r="G357" s="139">
        <f t="shared" si="32"/>
        <v>0</v>
      </c>
      <c r="H357" s="139">
        <f t="shared" si="29"/>
        <v>0</v>
      </c>
    </row>
    <row r="358" spans="2:9">
      <c r="B358" s="128" t="str">
        <f>$B$47</f>
        <v>Business Administration</v>
      </c>
      <c r="C358" s="139">
        <f t="shared" si="28"/>
        <v>12092.842170915566</v>
      </c>
      <c r="D358" s="139">
        <f t="shared" si="28"/>
        <v>18488.42418603296</v>
      </c>
      <c r="E358" s="139">
        <f t="shared" si="30"/>
        <v>26551.928021022173</v>
      </c>
      <c r="F358" s="139">
        <f t="shared" si="31"/>
        <v>0</v>
      </c>
      <c r="G358" s="139">
        <f t="shared" si="32"/>
        <v>0</v>
      </c>
      <c r="H358" s="139">
        <f t="shared" si="29"/>
        <v>18798.138841974749</v>
      </c>
    </row>
    <row r="359" spans="2:9">
      <c r="B359" s="128" t="str">
        <f>$B$48</f>
        <v>Optometry</v>
      </c>
      <c r="C359" s="139">
        <f t="shared" ref="C359:D363" si="33">C309*30</f>
        <v>0</v>
      </c>
      <c r="D359" s="139">
        <f t="shared" si="33"/>
        <v>0</v>
      </c>
      <c r="E359" s="139">
        <f t="shared" si="30"/>
        <v>0</v>
      </c>
      <c r="F359" s="139">
        <f t="shared" si="31"/>
        <v>0</v>
      </c>
      <c r="G359" s="139">
        <f t="shared" si="32"/>
        <v>0</v>
      </c>
      <c r="H359" s="139">
        <f t="shared" si="29"/>
        <v>0</v>
      </c>
    </row>
    <row r="360" spans="2:9">
      <c r="B360" s="128" t="str">
        <f>$B$49</f>
        <v>Teacher Ed-Practice Teaching</v>
      </c>
      <c r="C360" s="139">
        <f t="shared" si="33"/>
        <v>0</v>
      </c>
      <c r="D360" s="139">
        <f t="shared" si="33"/>
        <v>50921.558417061824</v>
      </c>
      <c r="E360" s="139">
        <f t="shared" si="30"/>
        <v>0</v>
      </c>
      <c r="F360" s="139">
        <f t="shared" si="31"/>
        <v>0</v>
      </c>
      <c r="G360" s="139">
        <f t="shared" si="32"/>
        <v>0</v>
      </c>
      <c r="H360" s="139">
        <f t="shared" si="29"/>
        <v>50921.558417061824</v>
      </c>
    </row>
    <row r="361" spans="2:9">
      <c r="B361" s="128" t="str">
        <f>$B$50</f>
        <v>Technology</v>
      </c>
      <c r="C361" s="139">
        <f t="shared" si="33"/>
        <v>13640.062284112284</v>
      </c>
      <c r="D361" s="139">
        <f t="shared" si="33"/>
        <v>27573.11032749826</v>
      </c>
      <c r="E361" s="139">
        <f t="shared" si="30"/>
        <v>0</v>
      </c>
      <c r="F361" s="139">
        <f t="shared" si="31"/>
        <v>0</v>
      </c>
      <c r="G361" s="139">
        <f t="shared" si="32"/>
        <v>0</v>
      </c>
      <c r="H361" s="139">
        <f t="shared" si="29"/>
        <v>22893.307931246483</v>
      </c>
    </row>
    <row r="362" spans="2:9">
      <c r="B362" s="128" t="str">
        <f>$B$51</f>
        <v>Nursing</v>
      </c>
      <c r="C362" s="139">
        <f t="shared" si="33"/>
        <v>18603.727297239901</v>
      </c>
      <c r="D362" s="139">
        <f t="shared" si="33"/>
        <v>39268.708525655107</v>
      </c>
      <c r="E362" s="139">
        <f t="shared" si="30"/>
        <v>101602.51369917815</v>
      </c>
      <c r="F362" s="139">
        <f t="shared" si="31"/>
        <v>0</v>
      </c>
      <c r="G362" s="139">
        <f t="shared" si="32"/>
        <v>0</v>
      </c>
      <c r="H362" s="139">
        <f t="shared" si="29"/>
        <v>44668.749167541755</v>
      </c>
    </row>
    <row r="363" spans="2:9">
      <c r="B363" s="131" t="str">
        <f>$B$52</f>
        <v>Totals</v>
      </c>
      <c r="C363" s="136">
        <f t="shared" si="33"/>
        <v>13757.12947606176</v>
      </c>
      <c r="D363" s="136">
        <f t="shared" si="33"/>
        <v>20667.101037173397</v>
      </c>
      <c r="E363" s="136">
        <f t="shared" si="30"/>
        <v>28685.961529355249</v>
      </c>
      <c r="F363" s="136">
        <f t="shared" si="31"/>
        <v>37973.704994848536</v>
      </c>
      <c r="G363" s="136">
        <f t="shared" si="32"/>
        <v>0</v>
      </c>
      <c r="H363" s="136">
        <f t="shared" si="29"/>
        <v>19458.709051507576</v>
      </c>
      <c r="I363" s="351"/>
    </row>
  </sheetData>
  <mergeCells count="45">
    <mergeCell ref="B316:H316"/>
    <mergeCell ref="B341:H341"/>
    <mergeCell ref="B215:G215"/>
    <mergeCell ref="B216:H216"/>
    <mergeCell ref="B241:G241"/>
    <mergeCell ref="B264:H264"/>
    <mergeCell ref="B266:H266"/>
    <mergeCell ref="B291:H291"/>
    <mergeCell ref="I140:I141"/>
    <mergeCell ref="B165:G165"/>
    <mergeCell ref="B166:G166"/>
    <mergeCell ref="B190:G190"/>
    <mergeCell ref="B191:H191"/>
    <mergeCell ref="B89:G89"/>
    <mergeCell ref="B113:H113"/>
    <mergeCell ref="B114:G114"/>
    <mergeCell ref="B139:G139"/>
    <mergeCell ref="B140:F141"/>
    <mergeCell ref="B58:G58"/>
    <mergeCell ref="D83:F83"/>
    <mergeCell ref="B84:C84"/>
    <mergeCell ref="D84:F84"/>
    <mergeCell ref="B87:G87"/>
    <mergeCell ref="D27:F27"/>
    <mergeCell ref="B28:C28"/>
    <mergeCell ref="D28:F28"/>
    <mergeCell ref="D54:F54"/>
    <mergeCell ref="B55:C55"/>
    <mergeCell ref="D55:F55"/>
    <mergeCell ref="B16:E16"/>
    <mergeCell ref="B17:E17"/>
    <mergeCell ref="B18:E18"/>
    <mergeCell ref="D20:F20"/>
    <mergeCell ref="B21:C21"/>
    <mergeCell ref="D21:F21"/>
    <mergeCell ref="B11:H11"/>
    <mergeCell ref="B12:E12"/>
    <mergeCell ref="B13:E13"/>
    <mergeCell ref="B14:E14"/>
    <mergeCell ref="B15:E15"/>
    <mergeCell ref="B1:H1"/>
    <mergeCell ref="B2:H2"/>
    <mergeCell ref="B8:H8"/>
    <mergeCell ref="B9:G9"/>
    <mergeCell ref="B10:G10"/>
  </mergeCells>
  <conditionalFormatting sqref="C61:G80">
    <cfRule type="expression" dxfId="153" priority="6" stopIfTrue="1">
      <formula>C32=0</formula>
    </cfRule>
  </conditionalFormatting>
  <conditionalFormatting sqref="C91:G110">
    <cfRule type="expression" dxfId="152" priority="5" stopIfTrue="1">
      <formula>C32=0</formula>
    </cfRule>
  </conditionalFormatting>
  <conditionalFormatting sqref="C143:H162">
    <cfRule type="expression" dxfId="151" priority="3" stopIfTrue="1">
      <formula>C32=0</formula>
    </cfRule>
  </conditionalFormatting>
  <conditionalFormatting sqref="H143:H162">
    <cfRule type="expression" dxfId="150" priority="4" stopIfTrue="1">
      <formula>OR(AND(#REF!&gt;0,H143&gt;0,H61=0),AND(#REF!&gt;0,H143&gt;0,H32=0))</formula>
    </cfRule>
  </conditionalFormatting>
  <conditionalFormatting sqref="H143:H162">
    <cfRule type="expression" dxfId="149" priority="2" stopIfTrue="1">
      <formula>OR(AND(#REF!&gt;0,H143&gt;0,H61=0),AND(#REF!&gt;0,H143&gt;0,H32=0))</formula>
    </cfRule>
  </conditionalFormatting>
  <conditionalFormatting sqref="H143:H162">
    <cfRule type="expression" dxfId="148" priority="1" stopIfTrue="1">
      <formula>OR(AND(#REF!&gt;0,H143&gt;0,H61=0),AND(#REF!&gt;0,H143&gt;0,H32=0))</formula>
    </cfRule>
  </conditionalFormatting>
  <pageMargins left="0.25" right="0.25" top="0.5" bottom="0.5" header="0.17" footer="0.17"/>
  <pageSetup scale="69"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tabColor rgb="FFFFC000"/>
    <pageSetUpPr fitToPage="1"/>
  </sheetPr>
  <dimension ref="B1:X363"/>
  <sheetViews>
    <sheetView showGridLines="0" showZeros="0" zoomScale="70" zoomScaleNormal="70" workbookViewId="0"/>
  </sheetViews>
  <sheetFormatPr defaultColWidth="9.109375" defaultRowHeight="13.8"/>
  <cols>
    <col min="1" max="1" width="1.88671875" style="107" customWidth="1"/>
    <col min="2" max="2" width="30.5546875" style="107" customWidth="1"/>
    <col min="3" max="3" width="15.88671875" style="107" bestFit="1" customWidth="1"/>
    <col min="4" max="5" width="17.1093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6" style="107" bestFit="1" customWidth="1"/>
    <col min="11" max="11" width="15.33203125" style="107" bestFit="1" customWidth="1"/>
    <col min="12" max="12" width="15.88671875" style="107" customWidth="1"/>
    <col min="13" max="13" width="14.33203125" style="107" customWidth="1"/>
    <col min="14" max="14" width="15" style="107" customWidth="1"/>
    <col min="15" max="15" width="13.44140625" style="107" customWidth="1"/>
    <col min="16" max="16" width="16.88671875" style="107" customWidth="1"/>
    <col min="17" max="17" width="9.109375" style="107"/>
    <col min="18" max="18" width="17.109375" style="107" customWidth="1"/>
    <col min="19" max="16384" width="9.109375" style="107"/>
  </cols>
  <sheetData>
    <row r="1" spans="2:8">
      <c r="B1" s="392" t="str">
        <f>'Relative Weights'!A1</f>
        <v>THECB Texas Public University Expenditure Study Fiscal Year 2022</v>
      </c>
      <c r="C1" s="392"/>
      <c r="D1" s="392"/>
      <c r="E1" s="392"/>
      <c r="F1" s="392"/>
      <c r="G1" s="392"/>
      <c r="H1" s="392"/>
    </row>
    <row r="2" spans="2:8">
      <c r="B2" s="393" t="str">
        <f>'Relative Weights'!A2</f>
        <v>Institution Survey for the Year Ended August 31, 2022</v>
      </c>
      <c r="C2" s="393"/>
      <c r="D2" s="393"/>
      <c r="E2" s="393"/>
      <c r="F2" s="393"/>
      <c r="G2" s="393"/>
      <c r="H2" s="393"/>
    </row>
    <row r="3" spans="2:8">
      <c r="B3" s="119" t="s">
        <v>114</v>
      </c>
      <c r="C3" s="119"/>
      <c r="D3" s="119"/>
      <c r="E3" s="119"/>
      <c r="F3" s="119"/>
      <c r="G3" s="119"/>
      <c r="H3" s="119"/>
    </row>
    <row r="4" spans="2:8">
      <c r="B4" s="294" t="s">
        <v>149</v>
      </c>
      <c r="C4" s="119"/>
      <c r="D4" s="119"/>
      <c r="E4" s="119"/>
      <c r="F4" s="119"/>
      <c r="G4" s="119"/>
      <c r="H4" s="119"/>
    </row>
    <row r="5" spans="2:8">
      <c r="B5" s="362"/>
      <c r="C5" s="119"/>
      <c r="D5" s="119"/>
      <c r="E5" s="119"/>
      <c r="F5" s="119"/>
      <c r="G5" s="119"/>
      <c r="H5" s="246"/>
    </row>
    <row r="6" spans="2:8">
      <c r="B6" s="295" t="s">
        <v>10</v>
      </c>
      <c r="C6" s="295"/>
      <c r="D6" s="295"/>
      <c r="E6" s="295"/>
      <c r="F6" s="295"/>
      <c r="G6" s="295"/>
      <c r="H6" s="296"/>
    </row>
    <row r="7" spans="2:8">
      <c r="B7" s="119"/>
      <c r="C7" s="119"/>
      <c r="D7" s="119"/>
      <c r="E7" s="119"/>
      <c r="F7" s="119"/>
      <c r="G7" s="119"/>
      <c r="H7" s="297"/>
    </row>
    <row r="8" spans="2:8" ht="129" customHeight="1">
      <c r="B8" s="381" t="s">
        <v>227</v>
      </c>
      <c r="C8" s="381"/>
      <c r="D8" s="381"/>
      <c r="E8" s="381"/>
      <c r="F8" s="381"/>
      <c r="G8" s="381"/>
      <c r="H8" s="381"/>
    </row>
    <row r="9" spans="2:8" ht="99.75" customHeight="1">
      <c r="B9" s="382" t="s">
        <v>41</v>
      </c>
      <c r="C9" s="382"/>
      <c r="D9" s="382"/>
      <c r="E9" s="382"/>
      <c r="F9" s="382"/>
      <c r="G9" s="382"/>
      <c r="H9" s="298"/>
    </row>
    <row r="10" spans="2:8">
      <c r="B10" s="392" t="s">
        <v>20</v>
      </c>
      <c r="C10" s="392"/>
      <c r="D10" s="392"/>
      <c r="E10" s="392"/>
      <c r="F10" s="392"/>
      <c r="G10" s="392"/>
      <c r="H10" s="298"/>
    </row>
    <row r="11" spans="2:8" ht="21" customHeight="1" thickBot="1">
      <c r="B11" s="382" t="s">
        <v>888</v>
      </c>
      <c r="C11" s="382"/>
      <c r="D11" s="382"/>
      <c r="E11" s="382"/>
      <c r="F11" s="382"/>
      <c r="G11" s="382"/>
      <c r="H11" s="382"/>
    </row>
    <row r="12" spans="2:8" ht="14.4" thickBot="1">
      <c r="B12" s="397" t="s">
        <v>16</v>
      </c>
      <c r="C12" s="398"/>
      <c r="D12" s="398"/>
      <c r="E12" s="398"/>
      <c r="F12" s="299"/>
      <c r="G12" s="300"/>
      <c r="H12" s="301" t="s">
        <v>17</v>
      </c>
    </row>
    <row r="13" spans="2:8">
      <c r="B13" s="399" t="s">
        <v>12</v>
      </c>
      <c r="C13" s="399"/>
      <c r="D13" s="399"/>
      <c r="E13" s="399"/>
      <c r="F13" s="354"/>
      <c r="G13" s="303"/>
      <c r="H13" s="355">
        <f>Data!$G22</f>
        <v>267730596</v>
      </c>
    </row>
    <row r="14" spans="2:8">
      <c r="B14" s="385" t="s">
        <v>13</v>
      </c>
      <c r="C14" s="385"/>
      <c r="D14" s="385"/>
      <c r="E14" s="385"/>
      <c r="F14" s="356"/>
      <c r="G14" s="303"/>
      <c r="H14" s="357">
        <f>Data!$H22</f>
        <v>189680482</v>
      </c>
    </row>
    <row r="15" spans="2:8">
      <c r="B15" s="385" t="s">
        <v>14</v>
      </c>
      <c r="C15" s="385"/>
      <c r="D15" s="385"/>
      <c r="E15" s="385"/>
      <c r="F15" s="356"/>
      <c r="G15" s="303"/>
      <c r="H15" s="357">
        <f>Data!$I22</f>
        <v>170171300</v>
      </c>
    </row>
    <row r="16" spans="2:8">
      <c r="B16" s="385" t="s">
        <v>18</v>
      </c>
      <c r="C16" s="385"/>
      <c r="D16" s="385"/>
      <c r="E16" s="385"/>
      <c r="F16" s="356"/>
      <c r="G16" s="303"/>
      <c r="H16" s="357">
        <f>Data!$J22</f>
        <v>34089428</v>
      </c>
    </row>
    <row r="17" spans="2:23">
      <c r="B17" s="385" t="s">
        <v>15</v>
      </c>
      <c r="C17" s="385"/>
      <c r="D17" s="385"/>
      <c r="E17" s="385"/>
      <c r="F17" s="356"/>
      <c r="G17" s="303"/>
      <c r="H17" s="357">
        <f>Data!$K22</f>
        <v>68290274</v>
      </c>
    </row>
    <row r="18" spans="2:23">
      <c r="B18" s="385" t="s">
        <v>1</v>
      </c>
      <c r="C18" s="385"/>
      <c r="D18" s="385"/>
      <c r="E18" s="385"/>
      <c r="F18" s="358"/>
      <c r="G18" s="303"/>
      <c r="H18" s="359">
        <f>SUM(H13:H17)</f>
        <v>729962080</v>
      </c>
    </row>
    <row r="19" spans="2:23" ht="13.5" customHeight="1">
      <c r="B19" s="308"/>
      <c r="D19" s="308"/>
      <c r="E19" s="308"/>
      <c r="F19" s="308"/>
      <c r="G19" s="308"/>
      <c r="H19" s="298"/>
    </row>
    <row r="20" spans="2:23" ht="13.5" customHeight="1">
      <c r="B20" s="308"/>
      <c r="D20" s="390" t="s">
        <v>22</v>
      </c>
      <c r="E20" s="390"/>
      <c r="F20" s="390"/>
      <c r="G20" s="309" t="s">
        <v>23</v>
      </c>
      <c r="H20" s="309" t="s">
        <v>24</v>
      </c>
    </row>
    <row r="21" spans="2:23" ht="27.6">
      <c r="B21" s="388" t="s">
        <v>21</v>
      </c>
      <c r="C21" s="389"/>
      <c r="D21" s="384" t="str">
        <f>Data!L22</f>
        <v>Draper, Kevin</v>
      </c>
      <c r="E21" s="384"/>
      <c r="F21" s="384"/>
      <c r="G21" s="310" t="str">
        <f>Data!M22</f>
        <v>713-743-8754</v>
      </c>
      <c r="H21" s="311" t="str">
        <f>Data!N22</f>
        <v>KLDraper@Central.uh.edu</v>
      </c>
    </row>
    <row r="22" spans="2:23" ht="13.5" customHeight="1">
      <c r="B22" s="308"/>
      <c r="C22" s="308"/>
      <c r="D22" s="308"/>
      <c r="E22" s="308"/>
      <c r="F22" s="308"/>
      <c r="G22" s="308"/>
      <c r="H22" s="298"/>
    </row>
    <row r="23" spans="2:23" ht="13.5" customHeight="1" thickBot="1">
      <c r="B23" s="117" t="s">
        <v>937</v>
      </c>
      <c r="C23" s="308"/>
      <c r="D23" s="308"/>
      <c r="E23" s="308"/>
      <c r="F23" s="308"/>
      <c r="G23" s="308"/>
      <c r="H23" s="298"/>
    </row>
    <row r="24" spans="2:23" s="315" customFormat="1">
      <c r="B24" s="312"/>
      <c r="C24" s="123" t="s">
        <v>25</v>
      </c>
      <c r="D24" s="313" t="s">
        <v>26</v>
      </c>
      <c r="E24" s="313" t="s">
        <v>27</v>
      </c>
      <c r="F24" s="313" t="s">
        <v>28</v>
      </c>
      <c r="G24" s="313" t="s">
        <v>29</v>
      </c>
      <c r="H24" s="314" t="s">
        <v>30</v>
      </c>
      <c r="J24" s="107"/>
    </row>
    <row r="25" spans="2:23" s="315" customFormat="1" ht="14.4" thickBot="1">
      <c r="B25" s="316" t="s">
        <v>680</v>
      </c>
      <c r="C25" s="317">
        <f>Data!O22</f>
        <v>13126</v>
      </c>
      <c r="D25" s="318">
        <f>Data!P22</f>
        <v>25576</v>
      </c>
      <c r="E25" s="318">
        <f>Data!Q22</f>
        <v>4784</v>
      </c>
      <c r="F25" s="318">
        <f>Data!R22</f>
        <v>1849</v>
      </c>
      <c r="G25" s="318">
        <f>Data!S22</f>
        <v>1636</v>
      </c>
      <c r="H25" s="319">
        <f>SUM(C25:G25)</f>
        <v>46971</v>
      </c>
    </row>
    <row r="26" spans="2:23">
      <c r="C26" s="320"/>
      <c r="D26" s="320"/>
      <c r="E26" s="320"/>
      <c r="F26" s="320"/>
      <c r="G26" s="320"/>
      <c r="H26" s="320"/>
      <c r="I26" s="320"/>
    </row>
    <row r="27" spans="2:23" ht="13.5" customHeight="1">
      <c r="B27" s="308"/>
      <c r="D27" s="390" t="s">
        <v>22</v>
      </c>
      <c r="E27" s="390"/>
      <c r="F27" s="390"/>
      <c r="G27" s="309" t="s">
        <v>23</v>
      </c>
      <c r="H27" s="309" t="s">
        <v>24</v>
      </c>
    </row>
    <row r="28" spans="2:23" ht="27.6">
      <c r="B28" s="388" t="s">
        <v>952</v>
      </c>
      <c r="C28" s="389"/>
      <c r="D28" s="384" t="str">
        <f>Data!T22</f>
        <v>Moreno, Susan E.</v>
      </c>
      <c r="E28" s="384"/>
      <c r="F28" s="384"/>
      <c r="G28" s="310" t="str">
        <f>Data!U22</f>
        <v>(713) 743-0640</v>
      </c>
      <c r="H28" s="311" t="str">
        <f>Data!V22</f>
        <v>semoreno@Central.uh.edu</v>
      </c>
    </row>
    <row r="29" spans="2:23" ht="13.5" customHeight="1">
      <c r="B29" s="308"/>
      <c r="C29" s="308"/>
      <c r="D29" s="308"/>
      <c r="E29" s="308"/>
      <c r="F29" s="308"/>
      <c r="G29" s="308"/>
      <c r="H29" s="298"/>
    </row>
    <row r="30" spans="2:23" ht="14.4" thickBot="1">
      <c r="B30" s="117" t="s">
        <v>938</v>
      </c>
    </row>
    <row r="31" spans="2:23" ht="14.4" thickBot="1">
      <c r="B31" s="124" t="s">
        <v>31</v>
      </c>
      <c r="C31" s="125" t="s">
        <v>25</v>
      </c>
      <c r="D31" s="125" t="s">
        <v>26</v>
      </c>
      <c r="E31" s="125" t="s">
        <v>27</v>
      </c>
      <c r="F31" s="125" t="s">
        <v>28</v>
      </c>
      <c r="G31" s="125" t="s">
        <v>29</v>
      </c>
      <c r="H31" s="126" t="s">
        <v>30</v>
      </c>
    </row>
    <row r="32" spans="2:23">
      <c r="B32" s="128" t="s">
        <v>42</v>
      </c>
      <c r="C32" s="141">
        <f>Data!W22</f>
        <v>246741.99999999997</v>
      </c>
      <c r="D32" s="141">
        <f>Data!AQ22</f>
        <v>93067</v>
      </c>
      <c r="E32" s="141">
        <f>Data!BK22</f>
        <v>11115</v>
      </c>
      <c r="F32" s="141">
        <f>Data!CE22</f>
        <v>8744.0000000000018</v>
      </c>
      <c r="G32" s="141">
        <f>Data!CY22</f>
        <v>0</v>
      </c>
      <c r="H32" s="142">
        <f>SUM(C32:G32)</f>
        <v>359668</v>
      </c>
      <c r="W32" s="145"/>
    </row>
    <row r="33" spans="2:23">
      <c r="B33" s="130" t="s">
        <v>43</v>
      </c>
      <c r="C33" s="141">
        <f>Data!X22</f>
        <v>90376.999999999825</v>
      </c>
      <c r="D33" s="141">
        <f>Data!AR22</f>
        <v>39018.000000000015</v>
      </c>
      <c r="E33" s="141">
        <f>Data!BL22</f>
        <v>7267</v>
      </c>
      <c r="F33" s="141">
        <f>Data!CF22</f>
        <v>7108</v>
      </c>
      <c r="G33" s="141">
        <f>Data!CZ22</f>
        <v>0</v>
      </c>
      <c r="H33" s="142">
        <f t="shared" ref="H33:H52" si="0">SUM(C33:G33)</f>
        <v>143769.99999999983</v>
      </c>
      <c r="W33" s="145"/>
    </row>
    <row r="34" spans="2:23">
      <c r="B34" s="130" t="s">
        <v>44</v>
      </c>
      <c r="C34" s="141">
        <f>Data!Y22</f>
        <v>24621.999999999996</v>
      </c>
      <c r="D34" s="141">
        <f>Data!AS22</f>
        <v>12339</v>
      </c>
      <c r="E34" s="141">
        <f>Data!BM22</f>
        <v>3618</v>
      </c>
      <c r="F34" s="141">
        <f>Data!CG22</f>
        <v>631</v>
      </c>
      <c r="G34" s="141">
        <f>Data!DA22</f>
        <v>0</v>
      </c>
      <c r="H34" s="142">
        <f t="shared" si="0"/>
        <v>41210</v>
      </c>
      <c r="W34" s="145"/>
    </row>
    <row r="35" spans="2:23">
      <c r="B35" s="130" t="s">
        <v>45</v>
      </c>
      <c r="C35" s="141">
        <f>Data!Z22</f>
        <v>4245</v>
      </c>
      <c r="D35" s="141">
        <f>Data!AT22</f>
        <v>15677</v>
      </c>
      <c r="E35" s="141">
        <f>Data!BN22</f>
        <v>8444</v>
      </c>
      <c r="F35" s="141">
        <f>Data!CH22</f>
        <v>4004</v>
      </c>
      <c r="G35" s="141">
        <f>Data!DB22</f>
        <v>0</v>
      </c>
      <c r="H35" s="142">
        <f t="shared" si="0"/>
        <v>32370</v>
      </c>
      <c r="W35" s="145"/>
    </row>
    <row r="36" spans="2:23">
      <c r="B36" s="130" t="s">
        <v>46</v>
      </c>
      <c r="C36" s="141">
        <f>Data!AA22</f>
        <v>0</v>
      </c>
      <c r="D36" s="141">
        <f>Data!AU22</f>
        <v>0</v>
      </c>
      <c r="E36" s="141">
        <f>Data!BO22</f>
        <v>0</v>
      </c>
      <c r="F36" s="141">
        <f>Data!CI22</f>
        <v>0</v>
      </c>
      <c r="G36" s="141">
        <f>Data!DC22</f>
        <v>0</v>
      </c>
      <c r="H36" s="142">
        <f t="shared" si="0"/>
        <v>0</v>
      </c>
      <c r="W36" s="145"/>
    </row>
    <row r="37" spans="2:23">
      <c r="B37" s="130" t="s">
        <v>47</v>
      </c>
      <c r="C37" s="141">
        <f>Data!AB22</f>
        <v>42323.000000000007</v>
      </c>
      <c r="D37" s="141">
        <f>Data!AV22</f>
        <v>50038.999999999993</v>
      </c>
      <c r="E37" s="141">
        <f>Data!BP22</f>
        <v>22196.500000000004</v>
      </c>
      <c r="F37" s="141">
        <f>Data!CJ22</f>
        <v>9482</v>
      </c>
      <c r="G37" s="141">
        <f>Data!DD22</f>
        <v>0</v>
      </c>
      <c r="H37" s="142">
        <f t="shared" si="0"/>
        <v>124040.5</v>
      </c>
      <c r="W37" s="145"/>
    </row>
    <row r="38" spans="2:23">
      <c r="B38" s="130" t="s">
        <v>48</v>
      </c>
      <c r="C38" s="141">
        <f>Data!AC22</f>
        <v>12116</v>
      </c>
      <c r="D38" s="141">
        <f>Data!AW22</f>
        <v>13407</v>
      </c>
      <c r="E38" s="141">
        <f>Data!BQ22</f>
        <v>747</v>
      </c>
      <c r="F38" s="141">
        <f>Data!CK22</f>
        <v>0</v>
      </c>
      <c r="G38" s="141">
        <f>Data!DE22</f>
        <v>0</v>
      </c>
      <c r="H38" s="142">
        <f t="shared" si="0"/>
        <v>26270</v>
      </c>
      <c r="W38" s="145"/>
    </row>
    <row r="39" spans="2:23">
      <c r="B39" s="130" t="s">
        <v>49</v>
      </c>
      <c r="C39" s="141">
        <f>Data!AD22</f>
        <v>0</v>
      </c>
      <c r="D39" s="141">
        <f>Data!AX22</f>
        <v>0</v>
      </c>
      <c r="E39" s="141">
        <f>Data!BR22</f>
        <v>0</v>
      </c>
      <c r="F39" s="141">
        <f>Data!CL22</f>
        <v>0</v>
      </c>
      <c r="G39" s="141">
        <f>Data!DF22</f>
        <v>21485.000000000004</v>
      </c>
      <c r="H39" s="142">
        <f t="shared" si="0"/>
        <v>21485.000000000004</v>
      </c>
      <c r="W39" s="145"/>
    </row>
    <row r="40" spans="2:23">
      <c r="B40" s="130" t="s">
        <v>50</v>
      </c>
      <c r="C40" s="141">
        <f>Data!AE22</f>
        <v>3</v>
      </c>
      <c r="D40" s="141">
        <f>Data!AY22</f>
        <v>129</v>
      </c>
      <c r="E40" s="141">
        <f>Data!BS22</f>
        <v>12233</v>
      </c>
      <c r="F40" s="141">
        <f>Data!CM22</f>
        <v>475</v>
      </c>
      <c r="G40" s="141">
        <f>Data!DG22</f>
        <v>0</v>
      </c>
      <c r="H40" s="142">
        <f t="shared" si="0"/>
        <v>12840</v>
      </c>
      <c r="W40" s="145"/>
    </row>
    <row r="41" spans="2:23">
      <c r="B41" s="130" t="s">
        <v>51</v>
      </c>
      <c r="C41" s="141">
        <f>Data!AF22</f>
        <v>0</v>
      </c>
      <c r="D41" s="141">
        <f>Data!AZ22</f>
        <v>0</v>
      </c>
      <c r="E41" s="141">
        <f>Data!BT22</f>
        <v>0</v>
      </c>
      <c r="F41" s="141">
        <f>Data!CN22</f>
        <v>0</v>
      </c>
      <c r="G41" s="141">
        <f>Data!DH22</f>
        <v>0</v>
      </c>
      <c r="H41" s="142">
        <f t="shared" si="0"/>
        <v>0</v>
      </c>
      <c r="W41" s="145"/>
    </row>
    <row r="42" spans="2:23">
      <c r="B42" s="130" t="s">
        <v>52</v>
      </c>
      <c r="C42" s="141">
        <f>Data!AG22</f>
        <v>0</v>
      </c>
      <c r="D42" s="141">
        <f>Data!BA22</f>
        <v>0</v>
      </c>
      <c r="E42" s="141">
        <f>Data!BU22</f>
        <v>0</v>
      </c>
      <c r="F42" s="141">
        <f>Data!CO22</f>
        <v>0</v>
      </c>
      <c r="G42" s="141">
        <f>Data!DI22</f>
        <v>0</v>
      </c>
      <c r="H42" s="142">
        <f t="shared" si="0"/>
        <v>0</v>
      </c>
      <c r="W42" s="145"/>
    </row>
    <row r="43" spans="2:23">
      <c r="B43" s="130" t="s">
        <v>53</v>
      </c>
      <c r="C43" s="141">
        <f>Data!AH22</f>
        <v>1284</v>
      </c>
      <c r="D43" s="141">
        <f>Data!BB22</f>
        <v>216</v>
      </c>
      <c r="E43" s="141">
        <f>Data!BV22</f>
        <v>0</v>
      </c>
      <c r="F43" s="141">
        <f>Data!CP22</f>
        <v>0</v>
      </c>
      <c r="G43" s="141">
        <f>Data!DJ22</f>
        <v>0</v>
      </c>
      <c r="H43" s="142">
        <f t="shared" si="0"/>
        <v>1500</v>
      </c>
      <c r="W43" s="145"/>
    </row>
    <row r="44" spans="2:23">
      <c r="B44" s="130" t="s">
        <v>54</v>
      </c>
      <c r="C44" s="141">
        <f>Data!AI22</f>
        <v>0</v>
      </c>
      <c r="D44" s="141">
        <f>Data!BC22</f>
        <v>0</v>
      </c>
      <c r="E44" s="141">
        <f>Data!BW22</f>
        <v>0</v>
      </c>
      <c r="F44" s="141">
        <f>Data!CQ22</f>
        <v>0</v>
      </c>
      <c r="G44" s="141">
        <f>Data!DK22</f>
        <v>0</v>
      </c>
      <c r="H44" s="142">
        <f t="shared" si="0"/>
        <v>0</v>
      </c>
      <c r="W44" s="145"/>
    </row>
    <row r="45" spans="2:23">
      <c r="B45" s="130" t="s">
        <v>55</v>
      </c>
      <c r="C45" s="141">
        <f>Data!AJ22</f>
        <v>21237</v>
      </c>
      <c r="D45" s="141">
        <f>Data!BD22</f>
        <v>26598</v>
      </c>
      <c r="E45" s="141">
        <f>Data!BX22</f>
        <v>2426</v>
      </c>
      <c r="F45" s="141">
        <f>Data!CR22</f>
        <v>202</v>
      </c>
      <c r="G45" s="141">
        <f>Data!DL22</f>
        <v>40</v>
      </c>
      <c r="H45" s="142">
        <f t="shared" si="0"/>
        <v>50503</v>
      </c>
      <c r="W45" s="145"/>
    </row>
    <row r="46" spans="2:23">
      <c r="B46" s="130" t="s">
        <v>56</v>
      </c>
      <c r="C46" s="141">
        <f>Data!AK22</f>
        <v>0</v>
      </c>
      <c r="D46" s="141">
        <f>Data!BE22</f>
        <v>67</v>
      </c>
      <c r="E46" s="141">
        <f>Data!BY22</f>
        <v>650.5</v>
      </c>
      <c r="F46" s="141">
        <f>Data!CS22</f>
        <v>802</v>
      </c>
      <c r="G46" s="141">
        <f>Data!DM22</f>
        <v>17133.999999999989</v>
      </c>
      <c r="H46" s="142">
        <f t="shared" si="0"/>
        <v>18653.499999999989</v>
      </c>
      <c r="W46" s="145"/>
    </row>
    <row r="47" spans="2:23">
      <c r="B47" s="130" t="s">
        <v>57</v>
      </c>
      <c r="C47" s="141">
        <f>Data!AL22</f>
        <v>51244</v>
      </c>
      <c r="D47" s="141">
        <f>Data!BF22</f>
        <v>144731</v>
      </c>
      <c r="E47" s="141">
        <f>Data!BZ22</f>
        <v>25748.999999999993</v>
      </c>
      <c r="F47" s="141">
        <f>Data!CT22</f>
        <v>753</v>
      </c>
      <c r="G47" s="141">
        <f>Data!DN22</f>
        <v>0</v>
      </c>
      <c r="H47" s="142">
        <f t="shared" si="0"/>
        <v>222477</v>
      </c>
      <c r="W47" s="145"/>
    </row>
    <row r="48" spans="2:23">
      <c r="B48" s="130" t="s">
        <v>58</v>
      </c>
      <c r="C48" s="141">
        <f>Data!AM22</f>
        <v>0</v>
      </c>
      <c r="D48" s="141">
        <f>Data!BG22</f>
        <v>0</v>
      </c>
      <c r="E48" s="141">
        <f>Data!CA22</f>
        <v>0</v>
      </c>
      <c r="F48" s="141">
        <f>Data!CU22</f>
        <v>0</v>
      </c>
      <c r="G48" s="141">
        <f>Data!DO22</f>
        <v>15257.000000000004</v>
      </c>
      <c r="H48" s="142">
        <f t="shared" si="0"/>
        <v>15257.000000000004</v>
      </c>
      <c r="W48" s="145"/>
    </row>
    <row r="49" spans="2:23">
      <c r="B49" s="130" t="s">
        <v>59</v>
      </c>
      <c r="C49" s="141">
        <f>Data!AN22</f>
        <v>432</v>
      </c>
      <c r="D49" s="141">
        <f>Data!BH22</f>
        <v>3754</v>
      </c>
      <c r="E49" s="141">
        <f>Data!CB22</f>
        <v>0</v>
      </c>
      <c r="F49" s="141">
        <f>Data!CV22</f>
        <v>0</v>
      </c>
      <c r="G49" s="141">
        <f>Data!DP22</f>
        <v>0</v>
      </c>
      <c r="H49" s="142">
        <f t="shared" si="0"/>
        <v>4186</v>
      </c>
      <c r="W49" s="145"/>
    </row>
    <row r="50" spans="2:23">
      <c r="B50" s="130" t="s">
        <v>60</v>
      </c>
      <c r="C50" s="141">
        <f>Data!AO22</f>
        <v>12616</v>
      </c>
      <c r="D50" s="141">
        <f>Data!BI22</f>
        <v>24602</v>
      </c>
      <c r="E50" s="141">
        <f>Data!CC22</f>
        <v>1290</v>
      </c>
      <c r="F50" s="141">
        <f>Data!CW22</f>
        <v>27</v>
      </c>
      <c r="G50" s="141">
        <f>Data!DQ22</f>
        <v>0</v>
      </c>
      <c r="H50" s="142">
        <f t="shared" si="0"/>
        <v>38535</v>
      </c>
      <c r="W50" s="145"/>
    </row>
    <row r="51" spans="2:23">
      <c r="B51" s="130" t="s">
        <v>0</v>
      </c>
      <c r="C51" s="141">
        <f>Data!AP22</f>
        <v>0</v>
      </c>
      <c r="D51" s="141">
        <f>Data!BJ22</f>
        <v>4370</v>
      </c>
      <c r="E51" s="141">
        <f>Data!CD22</f>
        <v>13</v>
      </c>
      <c r="F51" s="141">
        <f>Data!CX22</f>
        <v>64.999999999999986</v>
      </c>
      <c r="G51" s="141">
        <f>Data!DR22</f>
        <v>0</v>
      </c>
      <c r="H51" s="142">
        <f t="shared" si="0"/>
        <v>4448</v>
      </c>
      <c r="W51" s="145"/>
    </row>
    <row r="52" spans="2:23">
      <c r="B52" s="143" t="s">
        <v>33</v>
      </c>
      <c r="C52" s="142">
        <f>SUM(C32:C51)</f>
        <v>507240.99999999977</v>
      </c>
      <c r="D52" s="142">
        <f>SUM(D32:D51)</f>
        <v>428014</v>
      </c>
      <c r="E52" s="142">
        <f>SUM(E32:E51)</f>
        <v>95749</v>
      </c>
      <c r="F52" s="142">
        <f>SUM(F32:F51)</f>
        <v>32293</v>
      </c>
      <c r="G52" s="142">
        <f>SUM(G32:G51)</f>
        <v>53916</v>
      </c>
      <c r="H52" s="142">
        <f t="shared" si="0"/>
        <v>1117212.9999999998</v>
      </c>
    </row>
    <row r="53" spans="2:23">
      <c r="B53" s="144"/>
      <c r="C53" s="145"/>
      <c r="D53" s="145"/>
      <c r="E53" s="145"/>
      <c r="F53" s="145"/>
      <c r="G53" s="145"/>
      <c r="H53" s="145"/>
    </row>
    <row r="54" spans="2:23" ht="13.5" customHeight="1">
      <c r="B54" s="308"/>
      <c r="D54" s="390" t="s">
        <v>22</v>
      </c>
      <c r="E54" s="390"/>
      <c r="F54" s="390"/>
      <c r="G54" s="309" t="s">
        <v>23</v>
      </c>
      <c r="H54" s="309" t="s">
        <v>24</v>
      </c>
    </row>
    <row r="55" spans="2:23" ht="27.6">
      <c r="B55" s="388" t="s">
        <v>953</v>
      </c>
      <c r="C55" s="389"/>
      <c r="D55" s="384" t="str">
        <f>Data!T22</f>
        <v>Moreno, Susan E.</v>
      </c>
      <c r="E55" s="384"/>
      <c r="F55" s="384"/>
      <c r="G55" s="310" t="str">
        <f>Data!U22</f>
        <v>(713) 743-0640</v>
      </c>
      <c r="H55" s="311" t="str">
        <f>Data!V22</f>
        <v>semoreno@Central.uh.edu</v>
      </c>
    </row>
    <row r="56" spans="2:23" ht="13.5" customHeight="1">
      <c r="B56" s="308"/>
      <c r="C56" s="308"/>
      <c r="D56" s="308"/>
      <c r="E56" s="308"/>
      <c r="F56" s="308"/>
      <c r="G56" s="308"/>
      <c r="H56" s="298"/>
    </row>
    <row r="57" spans="2:23">
      <c r="B57" s="117" t="s">
        <v>9</v>
      </c>
    </row>
    <row r="58" spans="2:23" ht="31.5" customHeight="1">
      <c r="B58" s="391" t="s">
        <v>39</v>
      </c>
      <c r="C58" s="391"/>
      <c r="D58" s="391"/>
      <c r="E58" s="391"/>
      <c r="F58" s="391"/>
      <c r="G58" s="391"/>
      <c r="H58" s="321"/>
    </row>
    <row r="59" spans="2:23" ht="8.25" customHeight="1" thickBot="1">
      <c r="B59" s="320"/>
    </row>
    <row r="60" spans="2:23" ht="14.4" thickBot="1">
      <c r="B60" s="124" t="s">
        <v>31</v>
      </c>
      <c r="C60" s="125" t="s">
        <v>25</v>
      </c>
      <c r="D60" s="125" t="s">
        <v>26</v>
      </c>
      <c r="E60" s="125" t="s">
        <v>27</v>
      </c>
      <c r="F60" s="125" t="s">
        <v>28</v>
      </c>
      <c r="G60" s="125" t="s">
        <v>29</v>
      </c>
      <c r="H60" s="126" t="s">
        <v>30</v>
      </c>
    </row>
    <row r="61" spans="2:23">
      <c r="B61" s="128" t="str">
        <f>$B$32</f>
        <v>Liberal Arts</v>
      </c>
      <c r="C61" s="322">
        <f>Data!DS22</f>
        <v>12415589.456851946</v>
      </c>
      <c r="D61" s="322">
        <f>Data!EM22</f>
        <v>13205083.46432746</v>
      </c>
      <c r="E61" s="322">
        <f>Data!FG22</f>
        <v>7646858.3325942606</v>
      </c>
      <c r="F61" s="322">
        <f>Data!GA22</f>
        <v>11052425.125732839</v>
      </c>
      <c r="G61" s="322">
        <f>Data!GU22</f>
        <v>0</v>
      </c>
      <c r="H61" s="323">
        <f>SUM(C61:G61)</f>
        <v>44319956.379506506</v>
      </c>
    </row>
    <row r="62" spans="2:23">
      <c r="B62" s="128" t="str">
        <f>$B$33</f>
        <v>Science</v>
      </c>
      <c r="C62" s="322">
        <f>Data!DT22</f>
        <v>6700813.6724880692</v>
      </c>
      <c r="D62" s="322">
        <f>Data!EN22</f>
        <v>4735405.4085647725</v>
      </c>
      <c r="E62" s="322">
        <f>Data!FH22</f>
        <v>5442655.1631932864</v>
      </c>
      <c r="F62" s="322">
        <f>Data!GB22</f>
        <v>9895387.5106097963</v>
      </c>
      <c r="G62" s="322">
        <f>Data!GV22</f>
        <v>0</v>
      </c>
      <c r="H62" s="142">
        <f t="shared" ref="H62:H81" si="1">SUM(C62:G62)</f>
        <v>26774261.754855923</v>
      </c>
    </row>
    <row r="63" spans="2:23">
      <c r="B63" s="128" t="str">
        <f>$B$34</f>
        <v>Fine Arts</v>
      </c>
      <c r="C63" s="322">
        <f>Data!DU22</f>
        <v>2785735.4055894664</v>
      </c>
      <c r="D63" s="322">
        <f>Data!EO22</f>
        <v>2721068.5306585226</v>
      </c>
      <c r="E63" s="322">
        <f>Data!FI22</f>
        <v>2804532.0865465715</v>
      </c>
      <c r="F63" s="322">
        <f>Data!GC22</f>
        <v>693982.23660935031</v>
      </c>
      <c r="G63" s="322">
        <f>Data!GW22</f>
        <v>0</v>
      </c>
      <c r="H63" s="142">
        <f t="shared" si="1"/>
        <v>9005318.2594039124</v>
      </c>
    </row>
    <row r="64" spans="2:23">
      <c r="B64" s="128" t="str">
        <f>$B$35</f>
        <v>Teacher Education</v>
      </c>
      <c r="C64" s="322">
        <f>Data!DV22</f>
        <v>319867.84032021766</v>
      </c>
      <c r="D64" s="322">
        <f>Data!EP22</f>
        <v>1843206.0215233881</v>
      </c>
      <c r="E64" s="322">
        <f>Data!FJ22</f>
        <v>2393280.5344970166</v>
      </c>
      <c r="F64" s="322">
        <f>Data!GD22</f>
        <v>2773617.7070679963</v>
      </c>
      <c r="G64" s="322">
        <f>Data!GX22</f>
        <v>0</v>
      </c>
      <c r="H64" s="142">
        <f t="shared" si="1"/>
        <v>7329972.1034086179</v>
      </c>
    </row>
    <row r="65" spans="2:12">
      <c r="B65" s="128" t="str">
        <f>$B$36</f>
        <v>Agriculture</v>
      </c>
      <c r="C65" s="322">
        <f>Data!DW22</f>
        <v>0</v>
      </c>
      <c r="D65" s="322">
        <f>Data!EQ22</f>
        <v>0</v>
      </c>
      <c r="E65" s="322">
        <f>Data!FK22</f>
        <v>0</v>
      </c>
      <c r="F65" s="322">
        <f>Data!GE22</f>
        <v>0</v>
      </c>
      <c r="G65" s="322">
        <f>Data!GY22</f>
        <v>0</v>
      </c>
      <c r="H65" s="142">
        <f t="shared" si="1"/>
        <v>0</v>
      </c>
    </row>
    <row r="66" spans="2:12">
      <c r="B66" s="128" t="str">
        <f>$B$37</f>
        <v>Engineering</v>
      </c>
      <c r="C66" s="322">
        <f>Data!DX22</f>
        <v>4206091.7783937091</v>
      </c>
      <c r="D66" s="322">
        <f>Data!ER22</f>
        <v>8619525.2904554661</v>
      </c>
      <c r="E66" s="322">
        <f>Data!FL22</f>
        <v>10051261.636022266</v>
      </c>
      <c r="F66" s="322">
        <f>Data!GF22</f>
        <v>12680703.730720483</v>
      </c>
      <c r="G66" s="322">
        <f>Data!GZ22</f>
        <v>0</v>
      </c>
      <c r="H66" s="142">
        <f t="shared" si="1"/>
        <v>35557582.435591921</v>
      </c>
    </row>
    <row r="67" spans="2:12">
      <c r="B67" s="128" t="str">
        <f>$B$38</f>
        <v>Home Economics</v>
      </c>
      <c r="C67" s="322">
        <f>Data!DY22</f>
        <v>486147.60470063699</v>
      </c>
      <c r="D67" s="322">
        <f>Data!ES22</f>
        <v>781015.98183953448</v>
      </c>
      <c r="E67" s="322">
        <f>Data!FM22</f>
        <v>372969.97427846107</v>
      </c>
      <c r="F67" s="322">
        <f>Data!GG22</f>
        <v>0</v>
      </c>
      <c r="G67" s="322">
        <f>Data!HA22</f>
        <v>0</v>
      </c>
      <c r="H67" s="142">
        <f t="shared" si="1"/>
        <v>1640133.5608186326</v>
      </c>
    </row>
    <row r="68" spans="2:12">
      <c r="B68" s="128" t="str">
        <f>$B$39</f>
        <v>Law</v>
      </c>
      <c r="C68" s="322">
        <f>Data!DZ22</f>
        <v>0</v>
      </c>
      <c r="D68" s="322">
        <f>Data!ET22</f>
        <v>0</v>
      </c>
      <c r="E68" s="322">
        <f>Data!FN22</f>
        <v>0</v>
      </c>
      <c r="F68" s="322">
        <f>Data!GH22</f>
        <v>0</v>
      </c>
      <c r="G68" s="322">
        <f>Data!HB22</f>
        <v>7769016.9248218033</v>
      </c>
      <c r="H68" s="142">
        <f t="shared" si="1"/>
        <v>7769016.9248218033</v>
      </c>
    </row>
    <row r="69" spans="2:12">
      <c r="B69" s="128" t="str">
        <f>$B$40</f>
        <v>Social Service</v>
      </c>
      <c r="C69" s="322">
        <f>Data!EA22</f>
        <v>227.27272727272728</v>
      </c>
      <c r="D69" s="322">
        <f>Data!EU22</f>
        <v>9772.7272727272721</v>
      </c>
      <c r="E69" s="322">
        <f>Data!FO22</f>
        <v>1605368.4622722976</v>
      </c>
      <c r="F69" s="322">
        <f>Data!GI22</f>
        <v>803420.88296579698</v>
      </c>
      <c r="G69" s="322">
        <f>Data!HC22</f>
        <v>0</v>
      </c>
      <c r="H69" s="142">
        <f t="shared" si="1"/>
        <v>2418789.3452380947</v>
      </c>
    </row>
    <row r="70" spans="2:12">
      <c r="B70" s="128" t="str">
        <f>$B$41</f>
        <v>Library Science</v>
      </c>
      <c r="C70" s="322">
        <f>Data!EB22</f>
        <v>0</v>
      </c>
      <c r="D70" s="322">
        <f>Data!EV22</f>
        <v>0</v>
      </c>
      <c r="E70" s="322">
        <f>Data!FP22</f>
        <v>0</v>
      </c>
      <c r="F70" s="322">
        <f>Data!GJ22</f>
        <v>0</v>
      </c>
      <c r="G70" s="322">
        <f>Data!HD22</f>
        <v>0</v>
      </c>
      <c r="H70" s="142">
        <f t="shared" si="1"/>
        <v>0</v>
      </c>
    </row>
    <row r="71" spans="2:12">
      <c r="B71" s="128" t="str">
        <f>$B$42</f>
        <v>Veterinary Science</v>
      </c>
      <c r="C71" s="322">
        <f>Data!EC22</f>
        <v>0</v>
      </c>
      <c r="D71" s="322">
        <f>Data!EW22</f>
        <v>0</v>
      </c>
      <c r="E71" s="322">
        <f>Data!FQ22</f>
        <v>0</v>
      </c>
      <c r="F71" s="322">
        <f>Data!GK22</f>
        <v>0</v>
      </c>
      <c r="G71" s="322">
        <f>Data!HE22</f>
        <v>0</v>
      </c>
      <c r="H71" s="142">
        <f t="shared" si="1"/>
        <v>0</v>
      </c>
    </row>
    <row r="72" spans="2:12">
      <c r="B72" s="128" t="str">
        <f>$B$43</f>
        <v>Vocational Training</v>
      </c>
      <c r="C72" s="322">
        <f>Data!ED22</f>
        <v>117823.54905422447</v>
      </c>
      <c r="D72" s="322">
        <f>Data!EX22</f>
        <v>14718.615384615385</v>
      </c>
      <c r="E72" s="322">
        <f>Data!FR22</f>
        <v>0</v>
      </c>
      <c r="F72" s="322">
        <f>Data!GL22</f>
        <v>0</v>
      </c>
      <c r="G72" s="322">
        <f>Data!HF22</f>
        <v>0</v>
      </c>
      <c r="H72" s="142">
        <f t="shared" si="1"/>
        <v>132542.16443883986</v>
      </c>
    </row>
    <row r="73" spans="2:12">
      <c r="B73" s="128" t="str">
        <f>$B$44</f>
        <v>Physical Training</v>
      </c>
      <c r="C73" s="322">
        <f>Data!EE22</f>
        <v>0</v>
      </c>
      <c r="D73" s="322">
        <f>Data!EY22</f>
        <v>0</v>
      </c>
      <c r="E73" s="322">
        <f>Data!FS22</f>
        <v>0</v>
      </c>
      <c r="F73" s="322">
        <f>Data!GM22</f>
        <v>0</v>
      </c>
      <c r="G73" s="322">
        <f>Data!HG22</f>
        <v>0</v>
      </c>
      <c r="H73" s="142">
        <f t="shared" si="1"/>
        <v>0</v>
      </c>
    </row>
    <row r="74" spans="2:12">
      <c r="B74" s="128" t="str">
        <f>$B$45</f>
        <v>Health Services</v>
      </c>
      <c r="C74" s="322">
        <f>Data!EF22</f>
        <v>516375.92565314408</v>
      </c>
      <c r="D74" s="322">
        <f>Data!EZ22</f>
        <v>1806519.8891243129</v>
      </c>
      <c r="E74" s="322">
        <f>Data!FT22</f>
        <v>937770.09967472474</v>
      </c>
      <c r="F74" s="322">
        <f>Data!GN22</f>
        <v>383538.91819896485</v>
      </c>
      <c r="G74" s="322">
        <f>Data!HH22</f>
        <v>26731</v>
      </c>
      <c r="H74" s="142">
        <f t="shared" si="1"/>
        <v>3670935.8326511472</v>
      </c>
    </row>
    <row r="75" spans="2:12">
      <c r="B75" s="128" t="str">
        <f>$B$46</f>
        <v>Pharmacy</v>
      </c>
      <c r="C75" s="322">
        <f>Data!EG22</f>
        <v>0</v>
      </c>
      <c r="D75" s="322">
        <f>Data!FA22</f>
        <v>10269.117237029554</v>
      </c>
      <c r="E75" s="322">
        <f>Data!FU22</f>
        <v>1368112.7082731959</v>
      </c>
      <c r="F75" s="322">
        <f>Data!GO22</f>
        <v>2533238.6955902372</v>
      </c>
      <c r="G75" s="322">
        <f>Data!HI22</f>
        <v>3796190.5889227586</v>
      </c>
      <c r="H75" s="142">
        <f t="shared" si="1"/>
        <v>7707811.110023221</v>
      </c>
    </row>
    <row r="76" spans="2:12">
      <c r="B76" s="128" t="str">
        <f>$B$47</f>
        <v>Business Administration</v>
      </c>
      <c r="C76" s="322">
        <f>Data!EH22</f>
        <v>2460903.4181002737</v>
      </c>
      <c r="D76" s="322">
        <f>Data!FB22</f>
        <v>13420579.397165831</v>
      </c>
      <c r="E76" s="322">
        <f>Data!FV22</f>
        <v>10329088.189822372</v>
      </c>
      <c r="F76" s="322">
        <f>Data!GP22</f>
        <v>3126816.2303918069</v>
      </c>
      <c r="G76" s="322">
        <f>Data!HJ22</f>
        <v>0</v>
      </c>
      <c r="H76" s="142">
        <f t="shared" si="1"/>
        <v>29337387.235480286</v>
      </c>
    </row>
    <row r="77" spans="2:12">
      <c r="B77" s="128" t="str">
        <f>$B$48</f>
        <v>Optometry</v>
      </c>
      <c r="C77" s="322">
        <f>Data!EI22</f>
        <v>0</v>
      </c>
      <c r="D77" s="322">
        <f>Data!FC22</f>
        <v>0</v>
      </c>
      <c r="E77" s="322">
        <f>Data!FW22</f>
        <v>0</v>
      </c>
      <c r="F77" s="322">
        <f>Data!GQ22</f>
        <v>0</v>
      </c>
      <c r="G77" s="322">
        <f>Data!HK22</f>
        <v>3006013.3431547927</v>
      </c>
      <c r="H77" s="142">
        <f t="shared" si="1"/>
        <v>3006013.3431547927</v>
      </c>
      <c r="J77" s="282"/>
      <c r="K77" s="282"/>
      <c r="L77" s="282"/>
    </row>
    <row r="78" spans="2:12">
      <c r="B78" s="128" t="str">
        <f>$B$49</f>
        <v>Teacher Ed-Practice Teaching</v>
      </c>
      <c r="C78" s="322">
        <f>Data!EJ22</f>
        <v>16236.32377538829</v>
      </c>
      <c r="D78" s="322">
        <f>Data!FD22</f>
        <v>315632.91044283245</v>
      </c>
      <c r="E78" s="322">
        <f>Data!FX22</f>
        <v>0</v>
      </c>
      <c r="F78" s="322">
        <f>Data!GR22</f>
        <v>0</v>
      </c>
      <c r="G78" s="322">
        <f>Data!HL22</f>
        <v>0</v>
      </c>
      <c r="H78" s="142">
        <f t="shared" si="1"/>
        <v>331869.23421822075</v>
      </c>
      <c r="J78" s="363"/>
      <c r="K78" s="363"/>
      <c r="L78" s="363"/>
    </row>
    <row r="79" spans="2:12">
      <c r="B79" s="128" t="str">
        <f>$B$50</f>
        <v>Technology</v>
      </c>
      <c r="C79" s="322">
        <f>Data!EK22</f>
        <v>931726.75773024373</v>
      </c>
      <c r="D79" s="322">
        <f>Data!FE22</f>
        <v>2681069.7717111548</v>
      </c>
      <c r="E79" s="322">
        <f>Data!FY22</f>
        <v>561042.96077198419</v>
      </c>
      <c r="F79" s="322">
        <f>Data!GS22</f>
        <v>11798.170603048398</v>
      </c>
      <c r="G79" s="322">
        <f>Data!HM22</f>
        <v>0</v>
      </c>
      <c r="H79" s="142">
        <f t="shared" si="1"/>
        <v>4185637.6608164315</v>
      </c>
    </row>
    <row r="80" spans="2:12">
      <c r="B80" s="128" t="str">
        <f>$B$51</f>
        <v>Nursing</v>
      </c>
      <c r="C80" s="322">
        <f>Data!EL22</f>
        <v>0</v>
      </c>
      <c r="D80" s="322">
        <f>Data!FF22</f>
        <v>842183.79305809841</v>
      </c>
      <c r="E80" s="322">
        <f>Data!FZ22</f>
        <v>39446.512806079372</v>
      </c>
      <c r="F80" s="322">
        <f>Data!GT22</f>
        <v>197232.56403039684</v>
      </c>
      <c r="G80" s="322">
        <f>Data!HN22</f>
        <v>0</v>
      </c>
      <c r="H80" s="142">
        <f t="shared" si="1"/>
        <v>1078862.8698945746</v>
      </c>
    </row>
    <row r="81" spans="2:24">
      <c r="B81" s="131" t="str">
        <f>$B$52</f>
        <v>Totals</v>
      </c>
      <c r="C81" s="323">
        <f>SUM(C61:C80)</f>
        <v>30957539.005384594</v>
      </c>
      <c r="D81" s="323">
        <f>SUM(D61:D80)</f>
        <v>51006050.918765739</v>
      </c>
      <c r="E81" s="323">
        <f>SUM(E61:E80)</f>
        <v>43552386.66075252</v>
      </c>
      <c r="F81" s="323">
        <f>SUM(F61:F80)</f>
        <v>44152161.772520721</v>
      </c>
      <c r="G81" s="323">
        <f>SUM(G61:G80)</f>
        <v>14597951.856899355</v>
      </c>
      <c r="H81" s="323">
        <f t="shared" si="1"/>
        <v>184266090.21432292</v>
      </c>
    </row>
    <row r="82" spans="2:24">
      <c r="B82" s="320"/>
      <c r="C82" s="324"/>
      <c r="D82" s="324"/>
      <c r="E82" s="324"/>
      <c r="F82" s="324"/>
      <c r="G82" s="324"/>
      <c r="H82" s="325"/>
    </row>
    <row r="83" spans="2:24" ht="13.5" customHeight="1">
      <c r="B83" s="308"/>
      <c r="D83" s="390" t="s">
        <v>22</v>
      </c>
      <c r="E83" s="390"/>
      <c r="F83" s="390"/>
      <c r="G83" s="309" t="s">
        <v>23</v>
      </c>
      <c r="H83" s="309" t="s">
        <v>24</v>
      </c>
    </row>
    <row r="84" spans="2:24" ht="27.6">
      <c r="B84" s="388" t="s">
        <v>38</v>
      </c>
      <c r="C84" s="389"/>
      <c r="D84" s="384" t="str">
        <f>Data!T22</f>
        <v>Moreno, Susan E.</v>
      </c>
      <c r="E84" s="384"/>
      <c r="F84" s="384"/>
      <c r="G84" s="310" t="str">
        <f>Data!U22</f>
        <v>(713) 743-0640</v>
      </c>
      <c r="H84" s="311" t="str">
        <f>Data!V22</f>
        <v>semoreno@Central.uh.edu</v>
      </c>
    </row>
    <row r="85" spans="2:24" ht="13.5" customHeight="1">
      <c r="B85" s="308"/>
      <c r="C85" s="308"/>
      <c r="D85" s="308"/>
      <c r="E85" s="308"/>
      <c r="F85" s="308"/>
      <c r="G85" s="308"/>
      <c r="H85" s="298"/>
    </row>
    <row r="86" spans="2:24">
      <c r="B86" s="120" t="s">
        <v>32</v>
      </c>
      <c r="C86" s="326"/>
      <c r="D86" s="326"/>
      <c r="E86" s="326"/>
      <c r="F86" s="326"/>
      <c r="G86" s="326"/>
      <c r="H86" s="122">
        <f>H13+H14</f>
        <v>457411078</v>
      </c>
    </row>
    <row r="87" spans="2:24" ht="42.75" customHeight="1">
      <c r="B87" s="382" t="s">
        <v>8</v>
      </c>
      <c r="C87" s="382"/>
      <c r="D87" s="382"/>
      <c r="E87" s="382"/>
      <c r="F87" s="382"/>
      <c r="G87" s="382"/>
      <c r="H87" s="321"/>
    </row>
    <row r="88" spans="2:24">
      <c r="B88" s="120" t="s">
        <v>5</v>
      </c>
      <c r="C88" s="327"/>
      <c r="D88" s="327"/>
      <c r="E88" s="327"/>
      <c r="F88" s="327"/>
      <c r="G88" s="327"/>
      <c r="H88" s="122"/>
      <c r="J88" s="120"/>
      <c r="K88" s="327"/>
      <c r="L88" s="327"/>
      <c r="M88" s="327"/>
      <c r="N88" s="327"/>
      <c r="O88" s="327"/>
      <c r="P88" s="122"/>
    </row>
    <row r="89" spans="2:24" ht="98.25" customHeight="1" thickBot="1">
      <c r="B89" s="383" t="s">
        <v>228</v>
      </c>
      <c r="C89" s="383"/>
      <c r="D89" s="383"/>
      <c r="E89" s="383"/>
      <c r="F89" s="383"/>
      <c r="G89" s="383"/>
      <c r="H89" s="328"/>
      <c r="J89" s="391"/>
      <c r="K89" s="391"/>
      <c r="L89" s="391"/>
      <c r="M89" s="391"/>
      <c r="N89" s="391"/>
      <c r="O89" s="391"/>
      <c r="P89" s="321"/>
    </row>
    <row r="90" spans="2:24" ht="15" customHeight="1" thickBot="1">
      <c r="B90" s="124" t="s">
        <v>31</v>
      </c>
      <c r="C90" s="125" t="s">
        <v>25</v>
      </c>
      <c r="D90" s="125" t="s">
        <v>26</v>
      </c>
      <c r="E90" s="125" t="s">
        <v>27</v>
      </c>
      <c r="F90" s="125" t="s">
        <v>28</v>
      </c>
      <c r="G90" s="125" t="s">
        <v>29</v>
      </c>
      <c r="H90" s="126" t="s">
        <v>30</v>
      </c>
      <c r="J90" s="364"/>
      <c r="K90" s="365"/>
      <c r="L90" s="365"/>
      <c r="M90" s="365"/>
      <c r="N90" s="365"/>
      <c r="O90" s="365"/>
      <c r="P90" s="365"/>
      <c r="R90" s="364"/>
      <c r="S90" s="365"/>
      <c r="T90" s="365"/>
      <c r="U90" s="365"/>
      <c r="V90" s="365"/>
      <c r="W90" s="365"/>
      <c r="X90" s="365"/>
    </row>
    <row r="91" spans="2:24">
      <c r="B91" s="128" t="str">
        <f>$B$32</f>
        <v>Liberal Arts</v>
      </c>
      <c r="C91" s="329">
        <f>Data!HR22</f>
        <v>5389277.5</v>
      </c>
      <c r="D91" s="329">
        <f>Data!IL22</f>
        <v>2011161.88</v>
      </c>
      <c r="E91" s="329">
        <f>Data!JF22</f>
        <v>365313.34</v>
      </c>
      <c r="F91" s="329">
        <f>Data!JZ22</f>
        <v>202620.18</v>
      </c>
      <c r="G91" s="329">
        <f>Data!KT22</f>
        <v>0</v>
      </c>
      <c r="H91" s="134">
        <f t="shared" ref="H91:H111" si="2">SUM(C91:G91)</f>
        <v>7968372.8999999994</v>
      </c>
      <c r="J91" s="132"/>
      <c r="K91" s="331"/>
      <c r="L91" s="331"/>
      <c r="M91" s="331"/>
      <c r="N91" s="331"/>
      <c r="O91" s="331"/>
      <c r="P91" s="331"/>
      <c r="R91" s="132"/>
      <c r="S91" s="366"/>
      <c r="T91" s="366"/>
      <c r="U91" s="366"/>
      <c r="V91" s="366"/>
      <c r="W91" s="366"/>
      <c r="X91" s="366"/>
    </row>
    <row r="92" spans="2:24">
      <c r="B92" s="128" t="str">
        <f>$B$33</f>
        <v>Science</v>
      </c>
      <c r="C92" s="329">
        <f>Data!HS22</f>
        <v>2320265.5</v>
      </c>
      <c r="D92" s="329">
        <f>Data!IM22</f>
        <v>893851.83</v>
      </c>
      <c r="E92" s="329">
        <f>Data!JG22</f>
        <v>427153.96</v>
      </c>
      <c r="F92" s="329">
        <f>Data!KA22</f>
        <v>322502.08</v>
      </c>
      <c r="G92" s="329">
        <f>Data!KU22</f>
        <v>0</v>
      </c>
      <c r="H92" s="137">
        <f t="shared" si="2"/>
        <v>3963773.37</v>
      </c>
      <c r="J92" s="132"/>
      <c r="K92" s="331"/>
      <c r="L92" s="331"/>
      <c r="M92" s="331"/>
      <c r="N92" s="331"/>
      <c r="O92" s="331"/>
      <c r="P92" s="367"/>
      <c r="R92" s="132"/>
      <c r="S92" s="366"/>
      <c r="T92" s="366"/>
      <c r="U92" s="366"/>
      <c r="V92" s="366"/>
      <c r="W92" s="366"/>
      <c r="X92" s="366"/>
    </row>
    <row r="93" spans="2:24">
      <c r="B93" s="128" t="str">
        <f>$B$34</f>
        <v>Fine Arts</v>
      </c>
      <c r="C93" s="329">
        <f>Data!HT22</f>
        <v>854806.5</v>
      </c>
      <c r="D93" s="329">
        <f>Data!IN22</f>
        <v>349449.14</v>
      </c>
      <c r="E93" s="329">
        <f>Data!JH22</f>
        <v>115309.35</v>
      </c>
      <c r="F93" s="329">
        <f>Data!KB22</f>
        <v>19609.48</v>
      </c>
      <c r="G93" s="329">
        <f>Data!KV22</f>
        <v>0</v>
      </c>
      <c r="H93" s="137">
        <f t="shared" si="2"/>
        <v>1339174.4700000002</v>
      </c>
      <c r="J93" s="132"/>
      <c r="K93" s="331"/>
      <c r="L93" s="331"/>
      <c r="M93" s="331"/>
      <c r="N93" s="331"/>
      <c r="O93" s="331"/>
      <c r="P93" s="367"/>
      <c r="R93" s="132"/>
      <c r="S93" s="366"/>
      <c r="T93" s="366"/>
      <c r="U93" s="366"/>
      <c r="V93" s="366"/>
      <c r="W93" s="366"/>
      <c r="X93" s="366"/>
    </row>
    <row r="94" spans="2:24">
      <c r="B94" s="128" t="str">
        <f>$B$35</f>
        <v>Teacher Education</v>
      </c>
      <c r="C94" s="329">
        <f>Data!HU22</f>
        <v>34759.5</v>
      </c>
      <c r="D94" s="329">
        <f>Data!IO22</f>
        <v>214309.63</v>
      </c>
      <c r="E94" s="329">
        <f>Data!JI22</f>
        <v>166915.41</v>
      </c>
      <c r="F94" s="329">
        <f>Data!KC22</f>
        <v>57877.05</v>
      </c>
      <c r="G94" s="329">
        <f>Data!KW22</f>
        <v>0</v>
      </c>
      <c r="H94" s="137">
        <f t="shared" si="2"/>
        <v>473861.59</v>
      </c>
      <c r="J94" s="132"/>
      <c r="K94" s="331"/>
      <c r="L94" s="331"/>
      <c r="M94" s="331"/>
      <c r="N94" s="331"/>
      <c r="O94" s="331"/>
      <c r="P94" s="367"/>
      <c r="R94" s="132"/>
      <c r="S94" s="366"/>
      <c r="T94" s="366"/>
      <c r="U94" s="366"/>
      <c r="V94" s="366"/>
      <c r="W94" s="366"/>
      <c r="X94" s="366"/>
    </row>
    <row r="95" spans="2:24">
      <c r="B95" s="128" t="str">
        <f>$B$36</f>
        <v>Agriculture</v>
      </c>
      <c r="C95" s="329">
        <f>Data!HV22</f>
        <v>0</v>
      </c>
      <c r="D95" s="329">
        <f>Data!IP22</f>
        <v>0</v>
      </c>
      <c r="E95" s="329">
        <f>Data!JJ22</f>
        <v>0</v>
      </c>
      <c r="F95" s="329">
        <f>Data!KD22</f>
        <v>0</v>
      </c>
      <c r="G95" s="329">
        <f>Data!KX22</f>
        <v>0</v>
      </c>
      <c r="H95" s="137">
        <f t="shared" si="2"/>
        <v>0</v>
      </c>
      <c r="J95" s="132"/>
      <c r="K95" s="331"/>
      <c r="L95" s="331"/>
      <c r="M95" s="331"/>
      <c r="N95" s="331"/>
      <c r="O95" s="331"/>
      <c r="P95" s="367"/>
      <c r="R95" s="132"/>
      <c r="S95" s="366"/>
      <c r="T95" s="366"/>
      <c r="U95" s="366"/>
      <c r="V95" s="366"/>
      <c r="W95" s="366"/>
      <c r="X95" s="366"/>
    </row>
    <row r="96" spans="2:24">
      <c r="B96" s="128" t="str">
        <f>$B$37</f>
        <v>Engineering</v>
      </c>
      <c r="C96" s="329">
        <f>Data!HW22</f>
        <v>996000.05</v>
      </c>
      <c r="D96" s="329">
        <f>Data!IQ22</f>
        <v>1398771.24</v>
      </c>
      <c r="E96" s="329">
        <f>Data!JK22</f>
        <v>594631.43000000005</v>
      </c>
      <c r="F96" s="329">
        <f>Data!KE22</f>
        <v>325080.24</v>
      </c>
      <c r="G96" s="329">
        <f>Data!KY22</f>
        <v>0</v>
      </c>
      <c r="H96" s="137">
        <f t="shared" si="2"/>
        <v>3314482.96</v>
      </c>
      <c r="J96" s="132"/>
      <c r="K96" s="331"/>
      <c r="L96" s="331"/>
      <c r="M96" s="331"/>
      <c r="N96" s="331"/>
      <c r="O96" s="331"/>
      <c r="P96" s="367"/>
      <c r="R96" s="132"/>
      <c r="S96" s="366"/>
      <c r="T96" s="366"/>
      <c r="U96" s="366"/>
      <c r="V96" s="366"/>
      <c r="W96" s="366"/>
      <c r="X96" s="366"/>
    </row>
    <row r="97" spans="2:24">
      <c r="B97" s="128" t="str">
        <f>$B$38</f>
        <v>Home Economics</v>
      </c>
      <c r="C97" s="329">
        <f>Data!HX22</f>
        <v>122531.5</v>
      </c>
      <c r="D97" s="329">
        <f>Data!IR22</f>
        <v>140753.45000000001</v>
      </c>
      <c r="E97" s="329">
        <f>Data!JL22</f>
        <v>5454.17</v>
      </c>
      <c r="F97" s="329">
        <f>Data!KF22</f>
        <v>0</v>
      </c>
      <c r="G97" s="329">
        <f>Data!KZ22</f>
        <v>0</v>
      </c>
      <c r="H97" s="137">
        <f t="shared" si="2"/>
        <v>268739.12</v>
      </c>
      <c r="J97" s="132"/>
      <c r="K97" s="331"/>
      <c r="L97" s="331"/>
      <c r="M97" s="331"/>
      <c r="N97" s="331"/>
      <c r="O97" s="331"/>
      <c r="P97" s="367"/>
      <c r="R97" s="132"/>
      <c r="S97" s="366"/>
      <c r="T97" s="366"/>
      <c r="U97" s="366"/>
      <c r="V97" s="366"/>
      <c r="W97" s="366"/>
      <c r="X97" s="366"/>
    </row>
    <row r="98" spans="2:24">
      <c r="B98" s="128" t="str">
        <f>$B$39</f>
        <v>Law</v>
      </c>
      <c r="C98" s="329">
        <f>Data!HY22</f>
        <v>0</v>
      </c>
      <c r="D98" s="329">
        <f>Data!IS22</f>
        <v>0</v>
      </c>
      <c r="E98" s="329">
        <f>Data!JM22</f>
        <v>0</v>
      </c>
      <c r="F98" s="329">
        <f>Data!KG22</f>
        <v>0</v>
      </c>
      <c r="G98" s="329">
        <f>Data!LA22</f>
        <v>1122918.97</v>
      </c>
      <c r="H98" s="137">
        <f t="shared" si="2"/>
        <v>1122918.97</v>
      </c>
      <c r="J98" s="132"/>
      <c r="K98" s="331"/>
      <c r="L98" s="331"/>
      <c r="M98" s="331"/>
      <c r="N98" s="331"/>
      <c r="O98" s="331"/>
      <c r="P98" s="367"/>
      <c r="R98" s="132"/>
      <c r="S98" s="366"/>
      <c r="T98" s="366"/>
      <c r="U98" s="366"/>
      <c r="V98" s="366"/>
      <c r="W98" s="366"/>
      <c r="X98" s="366"/>
    </row>
    <row r="99" spans="2:24">
      <c r="B99" s="128" t="str">
        <f>$B$40</f>
        <v>Social Service</v>
      </c>
      <c r="C99" s="329">
        <f>Data!HZ22</f>
        <v>59.64</v>
      </c>
      <c r="D99" s="329">
        <f>Data!IT22</f>
        <v>2564.6799999999998</v>
      </c>
      <c r="E99" s="329">
        <f>Data!JN22</f>
        <v>523955.78</v>
      </c>
      <c r="F99" s="329">
        <f>Data!KH22</f>
        <v>20344.89</v>
      </c>
      <c r="G99" s="329">
        <f>Data!LB22</f>
        <v>0</v>
      </c>
      <c r="H99" s="137">
        <f t="shared" si="2"/>
        <v>546924.99</v>
      </c>
      <c r="J99" s="132"/>
      <c r="K99" s="331"/>
      <c r="L99" s="331"/>
      <c r="M99" s="331"/>
      <c r="N99" s="331"/>
      <c r="O99" s="331"/>
      <c r="P99" s="367"/>
      <c r="R99" s="132"/>
      <c r="S99" s="366"/>
      <c r="T99" s="366"/>
      <c r="U99" s="366"/>
      <c r="V99" s="366"/>
      <c r="W99" s="366"/>
      <c r="X99" s="366"/>
    </row>
    <row r="100" spans="2:24">
      <c r="B100" s="128" t="str">
        <f>$B$41</f>
        <v>Library Science</v>
      </c>
      <c r="C100" s="329">
        <f>Data!IA22</f>
        <v>0</v>
      </c>
      <c r="D100" s="329">
        <f>Data!IU22</f>
        <v>0</v>
      </c>
      <c r="E100" s="329">
        <f>Data!JO22</f>
        <v>0</v>
      </c>
      <c r="F100" s="329">
        <f>Data!KI22</f>
        <v>0</v>
      </c>
      <c r="G100" s="329">
        <f>Data!LC22</f>
        <v>0</v>
      </c>
      <c r="H100" s="137">
        <f t="shared" si="2"/>
        <v>0</v>
      </c>
      <c r="J100" s="132"/>
      <c r="K100" s="331"/>
      <c r="L100" s="331"/>
      <c r="M100" s="331"/>
      <c r="N100" s="331"/>
      <c r="O100" s="331"/>
      <c r="P100" s="367"/>
      <c r="R100" s="132"/>
      <c r="S100" s="366"/>
      <c r="T100" s="366"/>
      <c r="U100" s="366"/>
      <c r="V100" s="366"/>
      <c r="W100" s="366"/>
      <c r="X100" s="366"/>
    </row>
    <row r="101" spans="2:24">
      <c r="B101" s="128" t="str">
        <f>$B$42</f>
        <v>Veterinary Science</v>
      </c>
      <c r="C101" s="329">
        <f>Data!IB22</f>
        <v>0</v>
      </c>
      <c r="D101" s="329">
        <f>Data!IV22</f>
        <v>0</v>
      </c>
      <c r="E101" s="329">
        <f>Data!JP22</f>
        <v>0</v>
      </c>
      <c r="F101" s="329">
        <f>Data!KJ22</f>
        <v>0</v>
      </c>
      <c r="G101" s="329">
        <f>Data!LD22</f>
        <v>0</v>
      </c>
      <c r="H101" s="137">
        <f t="shared" si="2"/>
        <v>0</v>
      </c>
      <c r="J101" s="132"/>
      <c r="K101" s="331"/>
      <c r="L101" s="331"/>
      <c r="M101" s="331"/>
      <c r="N101" s="331"/>
      <c r="O101" s="331"/>
      <c r="P101" s="367"/>
      <c r="R101" s="132"/>
      <c r="S101" s="366"/>
      <c r="T101" s="366"/>
      <c r="U101" s="366"/>
      <c r="V101" s="366"/>
      <c r="W101" s="366"/>
      <c r="X101" s="366"/>
    </row>
    <row r="102" spans="2:24">
      <c r="B102" s="128" t="str">
        <f>$B$43</f>
        <v>Vocational Training</v>
      </c>
      <c r="C102" s="329">
        <f>Data!IC22</f>
        <v>7528.4</v>
      </c>
      <c r="D102" s="329">
        <f>Data!IW22</f>
        <v>1266.46</v>
      </c>
      <c r="E102" s="329">
        <f>Data!JQ22</f>
        <v>0</v>
      </c>
      <c r="F102" s="329">
        <f>Data!KK22</f>
        <v>0</v>
      </c>
      <c r="G102" s="329">
        <f>Data!LE22</f>
        <v>0</v>
      </c>
      <c r="H102" s="137">
        <f t="shared" si="2"/>
        <v>8794.86</v>
      </c>
      <c r="J102" s="132"/>
      <c r="K102" s="331"/>
      <c r="L102" s="331"/>
      <c r="M102" s="331"/>
      <c r="N102" s="331"/>
      <c r="O102" s="331"/>
      <c r="P102" s="367"/>
      <c r="R102" s="132"/>
      <c r="S102" s="366"/>
      <c r="T102" s="366"/>
      <c r="U102" s="366"/>
      <c r="V102" s="366"/>
      <c r="W102" s="366"/>
      <c r="X102" s="366"/>
    </row>
    <row r="103" spans="2:24">
      <c r="B103" s="128" t="str">
        <f>$B$44</f>
        <v>Physical Training</v>
      </c>
      <c r="C103" s="329">
        <f>Data!ID22</f>
        <v>0</v>
      </c>
      <c r="D103" s="329">
        <f>Data!IX22</f>
        <v>0</v>
      </c>
      <c r="E103" s="329">
        <f>Data!JR22</f>
        <v>0</v>
      </c>
      <c r="F103" s="329">
        <f>Data!KL22</f>
        <v>0</v>
      </c>
      <c r="G103" s="329">
        <f>Data!LF22</f>
        <v>0</v>
      </c>
      <c r="H103" s="137">
        <f t="shared" si="2"/>
        <v>0</v>
      </c>
      <c r="J103" s="132"/>
      <c r="K103" s="331"/>
      <c r="L103" s="331"/>
      <c r="M103" s="331"/>
      <c r="N103" s="331"/>
      <c r="O103" s="331"/>
      <c r="P103" s="367"/>
      <c r="R103" s="132"/>
      <c r="S103" s="366"/>
      <c r="T103" s="366"/>
      <c r="U103" s="366"/>
      <c r="V103" s="366"/>
      <c r="W103" s="366"/>
      <c r="X103" s="366"/>
    </row>
    <row r="104" spans="2:24">
      <c r="B104" s="128" t="str">
        <f>$B$45</f>
        <v>Health Services</v>
      </c>
      <c r="C104" s="329">
        <f>Data!IE22</f>
        <v>279433.03999999998</v>
      </c>
      <c r="D104" s="329">
        <f>Data!IY22</f>
        <v>378597.28</v>
      </c>
      <c r="E104" s="329">
        <f>Data!JS22</f>
        <v>83292.460000000006</v>
      </c>
      <c r="F104" s="329">
        <f>Data!KM22</f>
        <v>2527.0700000000002</v>
      </c>
      <c r="G104" s="329">
        <f>Data!LG22</f>
        <v>10753.91</v>
      </c>
      <c r="H104" s="137">
        <f t="shared" si="2"/>
        <v>754603.76</v>
      </c>
      <c r="J104" s="132"/>
      <c r="K104" s="331"/>
      <c r="L104" s="331"/>
      <c r="M104" s="331"/>
      <c r="N104" s="331"/>
      <c r="O104" s="331"/>
      <c r="P104" s="367"/>
      <c r="R104" s="132"/>
      <c r="S104" s="366"/>
      <c r="T104" s="366"/>
      <c r="U104" s="366"/>
      <c r="V104" s="366"/>
      <c r="W104" s="366"/>
      <c r="X104" s="366"/>
    </row>
    <row r="105" spans="2:24">
      <c r="B105" s="128" t="str">
        <f>$B$46</f>
        <v>Pharmacy</v>
      </c>
      <c r="C105" s="329">
        <f>Data!IF22</f>
        <v>0</v>
      </c>
      <c r="D105" s="329">
        <f>Data!IZ22</f>
        <v>0</v>
      </c>
      <c r="E105" s="329">
        <f>Data!JT22</f>
        <v>1232603.56</v>
      </c>
      <c r="F105" s="329">
        <f>Data!KN22</f>
        <v>2381854.2799999998</v>
      </c>
      <c r="G105" s="329">
        <f>Data!LH22</f>
        <v>313352.32000000001</v>
      </c>
      <c r="H105" s="137">
        <f t="shared" si="2"/>
        <v>3927810.1599999997</v>
      </c>
      <c r="J105" s="132"/>
      <c r="K105" s="331"/>
      <c r="L105" s="331"/>
      <c r="M105" s="331"/>
      <c r="N105" s="331"/>
      <c r="O105" s="331"/>
      <c r="P105" s="367"/>
      <c r="R105" s="132"/>
      <c r="S105" s="366"/>
      <c r="T105" s="366"/>
      <c r="U105" s="366"/>
      <c r="V105" s="366"/>
      <c r="W105" s="366"/>
      <c r="X105" s="366"/>
    </row>
    <row r="106" spans="2:24">
      <c r="B106" s="128" t="str">
        <f>$B$47</f>
        <v>Business Administration</v>
      </c>
      <c r="C106" s="329">
        <f>Data!IG22</f>
        <v>1555688.12</v>
      </c>
      <c r="D106" s="329">
        <f>Data!JA22</f>
        <v>4738770.08</v>
      </c>
      <c r="E106" s="329">
        <f>Data!JU22</f>
        <v>1204728.48</v>
      </c>
      <c r="F106" s="329">
        <f>Data!KO22</f>
        <v>35090.54</v>
      </c>
      <c r="G106" s="329">
        <f>Data!LI22</f>
        <v>0</v>
      </c>
      <c r="H106" s="137">
        <f t="shared" si="2"/>
        <v>7534277.2199999997</v>
      </c>
      <c r="J106" s="132"/>
      <c r="K106" s="331"/>
      <c r="L106" s="331"/>
      <c r="M106" s="331"/>
      <c r="N106" s="331"/>
      <c r="O106" s="331"/>
      <c r="P106" s="367"/>
      <c r="R106" s="132"/>
      <c r="S106" s="366"/>
      <c r="T106" s="366"/>
      <c r="U106" s="366"/>
      <c r="V106" s="366"/>
      <c r="W106" s="366"/>
      <c r="X106" s="366"/>
    </row>
    <row r="107" spans="2:24">
      <c r="B107" s="128" t="str">
        <f>$B$48</f>
        <v>Optometry</v>
      </c>
      <c r="C107" s="329">
        <f>Data!IH22</f>
        <v>0</v>
      </c>
      <c r="D107" s="329">
        <f>Data!JB22</f>
        <v>0</v>
      </c>
      <c r="E107" s="329">
        <f>Data!JV22</f>
        <v>0</v>
      </c>
      <c r="F107" s="329">
        <f>Data!KP22</f>
        <v>0</v>
      </c>
      <c r="G107" s="329">
        <f>Data!LJ22</f>
        <v>4106649.41</v>
      </c>
      <c r="H107" s="137">
        <f t="shared" si="2"/>
        <v>4106649.41</v>
      </c>
      <c r="J107" s="132"/>
      <c r="K107" s="331"/>
      <c r="L107" s="331"/>
      <c r="M107" s="331"/>
      <c r="N107" s="331"/>
      <c r="O107" s="331"/>
      <c r="P107" s="367"/>
      <c r="R107" s="132"/>
      <c r="S107" s="366"/>
      <c r="T107" s="366"/>
      <c r="U107" s="366"/>
      <c r="V107" s="366"/>
      <c r="W107" s="366"/>
      <c r="X107" s="366"/>
    </row>
    <row r="108" spans="2:24">
      <c r="B108" s="128" t="str">
        <f>$B$49</f>
        <v>Teacher Ed-Practice Teaching</v>
      </c>
      <c r="C108" s="329">
        <f>Data!II22</f>
        <v>209.16</v>
      </c>
      <c r="D108" s="329">
        <f>Data!JC22</f>
        <v>1881.67</v>
      </c>
      <c r="E108" s="329">
        <f>Data!JW22</f>
        <v>0</v>
      </c>
      <c r="F108" s="329">
        <f>Data!KQ22</f>
        <v>0</v>
      </c>
      <c r="G108" s="329">
        <f>Data!LK22</f>
        <v>0</v>
      </c>
      <c r="H108" s="137">
        <f t="shared" si="2"/>
        <v>2090.83</v>
      </c>
      <c r="J108" s="132"/>
      <c r="K108" s="331"/>
      <c r="L108" s="331"/>
      <c r="M108" s="331"/>
      <c r="N108" s="331"/>
      <c r="O108" s="331"/>
      <c r="P108" s="367"/>
      <c r="R108" s="132"/>
      <c r="S108" s="366"/>
      <c r="T108" s="366"/>
      <c r="U108" s="366"/>
      <c r="V108" s="366"/>
      <c r="W108" s="366"/>
      <c r="X108" s="366"/>
    </row>
    <row r="109" spans="2:24">
      <c r="B109" s="128" t="str">
        <f>$B$50</f>
        <v>Technology</v>
      </c>
      <c r="C109" s="329">
        <f>Data!IJ22</f>
        <v>315351.58</v>
      </c>
      <c r="D109" s="329">
        <f>Data!JD22</f>
        <v>596308.68000000005</v>
      </c>
      <c r="E109" s="329">
        <f>Data!JX22</f>
        <v>38655.53</v>
      </c>
      <c r="F109" s="329">
        <f>Data!KR22</f>
        <v>766.67</v>
      </c>
      <c r="G109" s="329">
        <f>Data!LL22</f>
        <v>0</v>
      </c>
      <c r="H109" s="137">
        <f t="shared" si="2"/>
        <v>951082.46000000008</v>
      </c>
      <c r="J109" s="132"/>
      <c r="K109" s="331"/>
      <c r="L109" s="331"/>
      <c r="M109" s="331"/>
      <c r="N109" s="331"/>
      <c r="O109" s="331"/>
      <c r="P109" s="367"/>
      <c r="R109" s="132"/>
      <c r="S109" s="366"/>
      <c r="T109" s="366"/>
      <c r="U109" s="366"/>
      <c r="V109" s="366"/>
      <c r="W109" s="366"/>
      <c r="X109" s="366"/>
    </row>
    <row r="110" spans="2:24">
      <c r="B110" s="128" t="str">
        <f>$B$51</f>
        <v>Nursing</v>
      </c>
      <c r="C110" s="329">
        <f>Data!IK22</f>
        <v>0</v>
      </c>
      <c r="D110" s="329">
        <f>Data!JE22</f>
        <v>90685.05</v>
      </c>
      <c r="E110" s="329">
        <f>Data!JY22</f>
        <v>269.77</v>
      </c>
      <c r="F110" s="329">
        <f>Data!KS22</f>
        <v>1348.86</v>
      </c>
      <c r="G110" s="329">
        <f>Data!HPM22</f>
        <v>0</v>
      </c>
      <c r="H110" s="137">
        <f t="shared" si="2"/>
        <v>92303.680000000008</v>
      </c>
      <c r="J110" s="132"/>
      <c r="K110" s="331"/>
      <c r="L110" s="331"/>
      <c r="M110" s="331"/>
      <c r="N110" s="331"/>
      <c r="O110" s="331"/>
      <c r="P110" s="367"/>
      <c r="R110" s="132"/>
      <c r="S110" s="366"/>
      <c r="T110" s="366"/>
      <c r="U110" s="366"/>
      <c r="V110" s="366"/>
      <c r="W110" s="366"/>
      <c r="X110" s="366"/>
    </row>
    <row r="111" spans="2:24">
      <c r="B111" s="131" t="str">
        <f>$B$52</f>
        <v>Totals</v>
      </c>
      <c r="C111" s="134">
        <f>SUM(C91:C110)</f>
        <v>11875910.49</v>
      </c>
      <c r="D111" s="134">
        <f>SUM(D91:D110)</f>
        <v>10818371.07</v>
      </c>
      <c r="E111" s="134">
        <f>SUM(E91:E110)</f>
        <v>4758283.24</v>
      </c>
      <c r="F111" s="134">
        <f>SUM(F91:F110)</f>
        <v>3369621.3399999994</v>
      </c>
      <c r="G111" s="134">
        <f>SUM(G91:G110)</f>
        <v>5553674.6100000003</v>
      </c>
      <c r="H111" s="134">
        <f t="shared" si="2"/>
        <v>36375860.750000007</v>
      </c>
      <c r="J111" s="330"/>
      <c r="K111" s="331"/>
      <c r="L111" s="331"/>
      <c r="M111" s="331"/>
      <c r="N111" s="331"/>
      <c r="O111" s="331"/>
      <c r="P111" s="331"/>
    </row>
    <row r="112" spans="2:24">
      <c r="B112" s="330"/>
      <c r="C112" s="331"/>
      <c r="D112" s="331"/>
      <c r="E112" s="331"/>
      <c r="F112" s="331"/>
      <c r="G112" s="331"/>
      <c r="H112" s="332"/>
    </row>
    <row r="113" spans="2:8" ht="15" customHeight="1">
      <c r="B113" s="395" t="s">
        <v>62</v>
      </c>
      <c r="C113" s="395"/>
      <c r="D113" s="395"/>
      <c r="E113" s="395"/>
      <c r="F113" s="395"/>
      <c r="G113" s="395"/>
      <c r="H113" s="395"/>
    </row>
    <row r="114" spans="2:8" ht="36.75" customHeight="1" thickBot="1">
      <c r="B114" s="394" t="s">
        <v>36</v>
      </c>
      <c r="C114" s="394"/>
      <c r="D114" s="394"/>
      <c r="E114" s="394"/>
      <c r="F114" s="394"/>
      <c r="G114" s="394"/>
      <c r="H114" s="328"/>
    </row>
    <row r="115" spans="2:8" ht="15" customHeight="1" thickBot="1">
      <c r="B115" s="124" t="s">
        <v>31</v>
      </c>
      <c r="C115" s="125" t="s">
        <v>25</v>
      </c>
      <c r="D115" s="125" t="s">
        <v>26</v>
      </c>
      <c r="E115" s="125" t="s">
        <v>27</v>
      </c>
      <c r="F115" s="125" t="s">
        <v>28</v>
      </c>
      <c r="G115" s="125" t="s">
        <v>29</v>
      </c>
      <c r="H115" s="126" t="s">
        <v>30</v>
      </c>
    </row>
    <row r="116" spans="2:8">
      <c r="B116" s="128" t="str">
        <f>$B$32</f>
        <v>Liberal Arts</v>
      </c>
      <c r="C116" s="323">
        <f t="shared" ref="C116:G131" si="3">C91+C61</f>
        <v>17804866.956851944</v>
      </c>
      <c r="D116" s="323">
        <f t="shared" si="3"/>
        <v>15216245.344327461</v>
      </c>
      <c r="E116" s="323">
        <f t="shared" si="3"/>
        <v>8012171.6725942604</v>
      </c>
      <c r="F116" s="323">
        <f t="shared" si="3"/>
        <v>11255045.305732839</v>
      </c>
      <c r="G116" s="323">
        <f t="shared" si="3"/>
        <v>0</v>
      </c>
      <c r="H116" s="134">
        <f t="shared" ref="H116:H136" si="4">SUM(C116:G116)</f>
        <v>52288329.279506505</v>
      </c>
    </row>
    <row r="117" spans="2:8">
      <c r="B117" s="128" t="str">
        <f>$B$33</f>
        <v>Science</v>
      </c>
      <c r="C117" s="142">
        <f t="shared" si="3"/>
        <v>9021079.1724880692</v>
      </c>
      <c r="D117" s="142">
        <f t="shared" si="3"/>
        <v>5629257.2385647725</v>
      </c>
      <c r="E117" s="142">
        <f t="shared" si="3"/>
        <v>5869809.1231932864</v>
      </c>
      <c r="F117" s="142">
        <f t="shared" si="3"/>
        <v>10217889.590609796</v>
      </c>
      <c r="G117" s="142">
        <f t="shared" si="3"/>
        <v>0</v>
      </c>
      <c r="H117" s="137">
        <f t="shared" si="4"/>
        <v>30738035.124855924</v>
      </c>
    </row>
    <row r="118" spans="2:8">
      <c r="B118" s="128" t="str">
        <f>$B$34</f>
        <v>Fine Arts</v>
      </c>
      <c r="C118" s="142">
        <f t="shared" si="3"/>
        <v>3640541.9055894664</v>
      </c>
      <c r="D118" s="142">
        <f t="shared" si="3"/>
        <v>3070517.6706585228</v>
      </c>
      <c r="E118" s="142">
        <f t="shared" si="3"/>
        <v>2919841.4365465716</v>
      </c>
      <c r="F118" s="142">
        <f t="shared" si="3"/>
        <v>713591.71660935029</v>
      </c>
      <c r="G118" s="142">
        <f t="shared" si="3"/>
        <v>0</v>
      </c>
      <c r="H118" s="137">
        <f t="shared" si="4"/>
        <v>10344492.729403911</v>
      </c>
    </row>
    <row r="119" spans="2:8">
      <c r="B119" s="128" t="str">
        <f>$B$35</f>
        <v>Teacher Education</v>
      </c>
      <c r="C119" s="142">
        <f t="shared" si="3"/>
        <v>354627.34032021766</v>
      </c>
      <c r="D119" s="142">
        <f t="shared" si="3"/>
        <v>2057515.651523388</v>
      </c>
      <c r="E119" s="142">
        <f t="shared" si="3"/>
        <v>2560195.9444970167</v>
      </c>
      <c r="F119" s="142">
        <f t="shared" si="3"/>
        <v>2831494.7570679961</v>
      </c>
      <c r="G119" s="142">
        <f t="shared" si="3"/>
        <v>0</v>
      </c>
      <c r="H119" s="137">
        <f t="shared" si="4"/>
        <v>7803833.6934086187</v>
      </c>
    </row>
    <row r="120" spans="2:8">
      <c r="B120" s="128" t="str">
        <f>$B$36</f>
        <v>Agriculture</v>
      </c>
      <c r="C120" s="142">
        <f t="shared" si="3"/>
        <v>0</v>
      </c>
      <c r="D120" s="142">
        <f t="shared" si="3"/>
        <v>0</v>
      </c>
      <c r="E120" s="142">
        <f t="shared" si="3"/>
        <v>0</v>
      </c>
      <c r="F120" s="142">
        <f t="shared" si="3"/>
        <v>0</v>
      </c>
      <c r="G120" s="142">
        <f t="shared" si="3"/>
        <v>0</v>
      </c>
      <c r="H120" s="137">
        <f t="shared" si="4"/>
        <v>0</v>
      </c>
    </row>
    <row r="121" spans="2:8">
      <c r="B121" s="128" t="str">
        <f>$B$37</f>
        <v>Engineering</v>
      </c>
      <c r="C121" s="142">
        <f t="shared" si="3"/>
        <v>5202091.8283937089</v>
      </c>
      <c r="D121" s="142">
        <f t="shared" si="3"/>
        <v>10018296.530455466</v>
      </c>
      <c r="E121" s="142">
        <f t="shared" si="3"/>
        <v>10645893.066022266</v>
      </c>
      <c r="F121" s="142">
        <f t="shared" si="3"/>
        <v>13005783.970720483</v>
      </c>
      <c r="G121" s="142">
        <f t="shared" si="3"/>
        <v>0</v>
      </c>
      <c r="H121" s="137">
        <f t="shared" si="4"/>
        <v>38872065.395591922</v>
      </c>
    </row>
    <row r="122" spans="2:8">
      <c r="B122" s="128" t="str">
        <f>$B$38</f>
        <v>Home Economics</v>
      </c>
      <c r="C122" s="142">
        <f t="shared" si="3"/>
        <v>608679.10470063705</v>
      </c>
      <c r="D122" s="142">
        <f t="shared" si="3"/>
        <v>921769.43183953455</v>
      </c>
      <c r="E122" s="142">
        <f t="shared" si="3"/>
        <v>378424.14427846106</v>
      </c>
      <c r="F122" s="142">
        <f t="shared" si="3"/>
        <v>0</v>
      </c>
      <c r="G122" s="142">
        <f t="shared" si="3"/>
        <v>0</v>
      </c>
      <c r="H122" s="137">
        <f t="shared" si="4"/>
        <v>1908872.6808186327</v>
      </c>
    </row>
    <row r="123" spans="2:8">
      <c r="B123" s="128" t="str">
        <f>$B$39</f>
        <v>Law</v>
      </c>
      <c r="C123" s="142">
        <f t="shared" si="3"/>
        <v>0</v>
      </c>
      <c r="D123" s="142">
        <f t="shared" si="3"/>
        <v>0</v>
      </c>
      <c r="E123" s="142">
        <f t="shared" si="3"/>
        <v>0</v>
      </c>
      <c r="F123" s="142">
        <f t="shared" si="3"/>
        <v>0</v>
      </c>
      <c r="G123" s="142">
        <f t="shared" si="3"/>
        <v>8891935.894821804</v>
      </c>
      <c r="H123" s="137">
        <f t="shared" si="4"/>
        <v>8891935.894821804</v>
      </c>
    </row>
    <row r="124" spans="2:8">
      <c r="B124" s="128" t="str">
        <f>$B$40</f>
        <v>Social Service</v>
      </c>
      <c r="C124" s="142">
        <f t="shared" si="3"/>
        <v>286.9127272727273</v>
      </c>
      <c r="D124" s="142">
        <f t="shared" si="3"/>
        <v>12337.407272727272</v>
      </c>
      <c r="E124" s="142">
        <f t="shared" si="3"/>
        <v>2129324.2422722979</v>
      </c>
      <c r="F124" s="142">
        <f t="shared" si="3"/>
        <v>823765.77296579699</v>
      </c>
      <c r="G124" s="142">
        <f t="shared" si="3"/>
        <v>0</v>
      </c>
      <c r="H124" s="137">
        <f t="shared" si="4"/>
        <v>2965714.3352380944</v>
      </c>
    </row>
    <row r="125" spans="2:8">
      <c r="B125" s="128" t="str">
        <f>$B$41</f>
        <v>Library Science</v>
      </c>
      <c r="C125" s="142">
        <f t="shared" si="3"/>
        <v>0</v>
      </c>
      <c r="D125" s="142">
        <f t="shared" si="3"/>
        <v>0</v>
      </c>
      <c r="E125" s="142">
        <f t="shared" si="3"/>
        <v>0</v>
      </c>
      <c r="F125" s="142">
        <f t="shared" si="3"/>
        <v>0</v>
      </c>
      <c r="G125" s="142">
        <f t="shared" si="3"/>
        <v>0</v>
      </c>
      <c r="H125" s="137">
        <f t="shared" si="4"/>
        <v>0</v>
      </c>
    </row>
    <row r="126" spans="2:8">
      <c r="B126" s="128" t="str">
        <f>$B$42</f>
        <v>Veterinary Science</v>
      </c>
      <c r="C126" s="142">
        <f t="shared" si="3"/>
        <v>0</v>
      </c>
      <c r="D126" s="142">
        <f t="shared" si="3"/>
        <v>0</v>
      </c>
      <c r="E126" s="142">
        <f t="shared" si="3"/>
        <v>0</v>
      </c>
      <c r="F126" s="142">
        <f t="shared" si="3"/>
        <v>0</v>
      </c>
      <c r="G126" s="142">
        <f t="shared" si="3"/>
        <v>0</v>
      </c>
      <c r="H126" s="137">
        <f t="shared" si="4"/>
        <v>0</v>
      </c>
    </row>
    <row r="127" spans="2:8">
      <c r="B127" s="128" t="str">
        <f>$B$43</f>
        <v>Vocational Training</v>
      </c>
      <c r="C127" s="142">
        <f t="shared" si="3"/>
        <v>125351.94905422446</v>
      </c>
      <c r="D127" s="142">
        <f t="shared" si="3"/>
        <v>15985.075384615386</v>
      </c>
      <c r="E127" s="142">
        <f t="shared" si="3"/>
        <v>0</v>
      </c>
      <c r="F127" s="142">
        <f t="shared" si="3"/>
        <v>0</v>
      </c>
      <c r="G127" s="142">
        <f t="shared" si="3"/>
        <v>0</v>
      </c>
      <c r="H127" s="137">
        <f t="shared" si="4"/>
        <v>141337.02443883984</v>
      </c>
    </row>
    <row r="128" spans="2:8">
      <c r="B128" s="128" t="str">
        <f>$B$44</f>
        <v>Physical Training</v>
      </c>
      <c r="C128" s="142">
        <f t="shared" si="3"/>
        <v>0</v>
      </c>
      <c r="D128" s="142">
        <f t="shared" si="3"/>
        <v>0</v>
      </c>
      <c r="E128" s="142">
        <f t="shared" si="3"/>
        <v>0</v>
      </c>
      <c r="F128" s="142">
        <f t="shared" si="3"/>
        <v>0</v>
      </c>
      <c r="G128" s="142">
        <f t="shared" si="3"/>
        <v>0</v>
      </c>
      <c r="H128" s="137">
        <f t="shared" si="4"/>
        <v>0</v>
      </c>
    </row>
    <row r="129" spans="2:12">
      <c r="B129" s="128" t="str">
        <f>$B$45</f>
        <v>Health Services</v>
      </c>
      <c r="C129" s="142">
        <f t="shared" si="3"/>
        <v>795808.96565314406</v>
      </c>
      <c r="D129" s="142">
        <f t="shared" si="3"/>
        <v>2185117.1691243127</v>
      </c>
      <c r="E129" s="142">
        <f t="shared" si="3"/>
        <v>1021062.5596747247</v>
      </c>
      <c r="F129" s="142">
        <f t="shared" si="3"/>
        <v>386065.98819896486</v>
      </c>
      <c r="G129" s="142">
        <f t="shared" si="3"/>
        <v>37484.910000000003</v>
      </c>
      <c r="H129" s="137">
        <f t="shared" si="4"/>
        <v>4425539.5926511465</v>
      </c>
    </row>
    <row r="130" spans="2:12">
      <c r="B130" s="128" t="str">
        <f>$B$46</f>
        <v>Pharmacy</v>
      </c>
      <c r="C130" s="142">
        <f t="shared" si="3"/>
        <v>0</v>
      </c>
      <c r="D130" s="142">
        <f t="shared" si="3"/>
        <v>10269.117237029554</v>
      </c>
      <c r="E130" s="142">
        <f t="shared" si="3"/>
        <v>2600716.2682731962</v>
      </c>
      <c r="F130" s="142">
        <f t="shared" si="3"/>
        <v>4915092.9755902365</v>
      </c>
      <c r="G130" s="142">
        <f t="shared" si="3"/>
        <v>4109542.9089227584</v>
      </c>
      <c r="H130" s="137">
        <f t="shared" si="4"/>
        <v>11635621.270023221</v>
      </c>
    </row>
    <row r="131" spans="2:12">
      <c r="B131" s="128" t="str">
        <f>$B$47</f>
        <v>Business Administration</v>
      </c>
      <c r="C131" s="142">
        <f t="shared" si="3"/>
        <v>4016591.5381002738</v>
      </c>
      <c r="D131" s="142">
        <f t="shared" si="3"/>
        <v>18159349.477165833</v>
      </c>
      <c r="E131" s="142">
        <f t="shared" si="3"/>
        <v>11533816.669822372</v>
      </c>
      <c r="F131" s="142">
        <f t="shared" si="3"/>
        <v>3161906.770391807</v>
      </c>
      <c r="G131" s="142">
        <f t="shared" si="3"/>
        <v>0</v>
      </c>
      <c r="H131" s="137">
        <f t="shared" si="4"/>
        <v>36871664.455480285</v>
      </c>
    </row>
    <row r="132" spans="2:12">
      <c r="B132" s="128" t="str">
        <f>$B$48</f>
        <v>Optometry</v>
      </c>
      <c r="C132" s="142">
        <f t="shared" ref="C132:G135" si="5">C107+C77</f>
        <v>0</v>
      </c>
      <c r="D132" s="142">
        <f t="shared" si="5"/>
        <v>0</v>
      </c>
      <c r="E132" s="142">
        <f t="shared" si="5"/>
        <v>0</v>
      </c>
      <c r="F132" s="142">
        <f t="shared" si="5"/>
        <v>0</v>
      </c>
      <c r="G132" s="142">
        <f t="shared" si="5"/>
        <v>7112662.7531547928</v>
      </c>
      <c r="H132" s="137">
        <f t="shared" si="4"/>
        <v>7112662.7531547928</v>
      </c>
    </row>
    <row r="133" spans="2:12">
      <c r="B133" s="128" t="str">
        <f>$B$49</f>
        <v>Teacher Ed-Practice Teaching</v>
      </c>
      <c r="C133" s="142">
        <f t="shared" si="5"/>
        <v>16445.483775388289</v>
      </c>
      <c r="D133" s="142">
        <f t="shared" si="5"/>
        <v>317514.58044283243</v>
      </c>
      <c r="E133" s="142">
        <f t="shared" si="5"/>
        <v>0</v>
      </c>
      <c r="F133" s="142">
        <f t="shared" si="5"/>
        <v>0</v>
      </c>
      <c r="G133" s="142">
        <f t="shared" si="5"/>
        <v>0</v>
      </c>
      <c r="H133" s="137">
        <f t="shared" si="4"/>
        <v>333960.06421822071</v>
      </c>
    </row>
    <row r="134" spans="2:12">
      <c r="B134" s="128" t="str">
        <f>$B$50</f>
        <v>Technology</v>
      </c>
      <c r="C134" s="142">
        <f t="shared" si="5"/>
        <v>1247078.3377302438</v>
      </c>
      <c r="D134" s="142">
        <f t="shared" si="5"/>
        <v>3277378.451711155</v>
      </c>
      <c r="E134" s="142">
        <f t="shared" si="5"/>
        <v>599698.49077198422</v>
      </c>
      <c r="F134" s="142">
        <f t="shared" si="5"/>
        <v>12564.840603048398</v>
      </c>
      <c r="G134" s="142">
        <f t="shared" si="5"/>
        <v>0</v>
      </c>
      <c r="H134" s="137">
        <f t="shared" si="4"/>
        <v>5136720.1208164319</v>
      </c>
    </row>
    <row r="135" spans="2:12">
      <c r="B135" s="128" t="str">
        <f>$B$51</f>
        <v>Nursing</v>
      </c>
      <c r="C135" s="142">
        <f t="shared" si="5"/>
        <v>0</v>
      </c>
      <c r="D135" s="142">
        <f t="shared" si="5"/>
        <v>932868.84305809846</v>
      </c>
      <c r="E135" s="142">
        <f t="shared" si="5"/>
        <v>39716.282806079369</v>
      </c>
      <c r="F135" s="142">
        <f t="shared" si="5"/>
        <v>198581.42403039683</v>
      </c>
      <c r="G135" s="142">
        <f t="shared" si="5"/>
        <v>0</v>
      </c>
      <c r="H135" s="137">
        <f t="shared" si="4"/>
        <v>1171166.5498945746</v>
      </c>
    </row>
    <row r="136" spans="2:12">
      <c r="B136" s="131" t="str">
        <f>$B$52</f>
        <v>Totals</v>
      </c>
      <c r="C136" s="134">
        <f>SUM(C116:C135)</f>
        <v>42833449.495384596</v>
      </c>
      <c r="D136" s="134">
        <f>SUM(D116:D135)</f>
        <v>61824421.988765746</v>
      </c>
      <c r="E136" s="134">
        <f>SUM(E116:E135)</f>
        <v>48310669.900752515</v>
      </c>
      <c r="F136" s="134">
        <f>SUM(F116:F135)</f>
        <v>47521783.11252071</v>
      </c>
      <c r="G136" s="134">
        <f>SUM(G116:G135)</f>
        <v>20151626.466899354</v>
      </c>
      <c r="H136" s="134">
        <f t="shared" si="4"/>
        <v>220641950.96432295</v>
      </c>
    </row>
    <row r="137" spans="2:12">
      <c r="B137" s="330"/>
      <c r="C137" s="333"/>
      <c r="D137" s="333"/>
      <c r="E137" s="333"/>
      <c r="F137" s="333"/>
      <c r="G137" s="333"/>
      <c r="H137" s="334"/>
    </row>
    <row r="138" spans="2:12">
      <c r="B138" s="120" t="s">
        <v>4</v>
      </c>
      <c r="C138" s="327"/>
      <c r="D138" s="327"/>
      <c r="E138" s="327"/>
      <c r="F138" s="327"/>
      <c r="G138" s="327"/>
      <c r="H138" s="122">
        <f>H86-H81-H111</f>
        <v>236769127.03567708</v>
      </c>
    </row>
    <row r="139" spans="2:12" ht="152.25" customHeight="1" thickBot="1">
      <c r="B139" s="382" t="s">
        <v>887</v>
      </c>
      <c r="C139" s="382"/>
      <c r="D139" s="382"/>
      <c r="E139" s="382"/>
      <c r="F139" s="382"/>
      <c r="G139" s="382"/>
      <c r="H139" s="321"/>
    </row>
    <row r="140" spans="2:12" ht="36.75" customHeight="1" thickTop="1">
      <c r="B140" s="429" t="s">
        <v>889</v>
      </c>
      <c r="C140" s="404"/>
      <c r="D140" s="404"/>
      <c r="E140" s="404"/>
      <c r="F140" s="405"/>
      <c r="G140" s="335" t="s">
        <v>2</v>
      </c>
      <c r="H140" s="336">
        <v>1</v>
      </c>
      <c r="I140" s="396" t="str">
        <f>IF(H140+H141=1,"","Error, the two cells on the left must equal 100%")</f>
        <v/>
      </c>
      <c r="L140" s="290"/>
    </row>
    <row r="141" spans="2:12" ht="37.5" customHeight="1" thickBot="1">
      <c r="B141" s="406"/>
      <c r="C141" s="407"/>
      <c r="D141" s="407"/>
      <c r="E141" s="407"/>
      <c r="F141" s="408"/>
      <c r="G141" s="335" t="s">
        <v>3</v>
      </c>
      <c r="H141" s="337">
        <f>1-H140</f>
        <v>0</v>
      </c>
      <c r="I141" s="396"/>
    </row>
    <row r="142" spans="2:12" ht="42" thickBot="1">
      <c r="B142" s="338" t="s">
        <v>31</v>
      </c>
      <c r="C142" s="339" t="s">
        <v>25</v>
      </c>
      <c r="D142" s="339" t="s">
        <v>26</v>
      </c>
      <c r="E142" s="339" t="s">
        <v>27</v>
      </c>
      <c r="F142" s="339" t="s">
        <v>28</v>
      </c>
      <c r="G142" s="340" t="s">
        <v>29</v>
      </c>
      <c r="H142" s="341" t="s">
        <v>6</v>
      </c>
      <c r="I142" s="342" t="s">
        <v>7</v>
      </c>
    </row>
    <row r="143" spans="2:12">
      <c r="B143" s="128" t="str">
        <f>$B$32</f>
        <v>Liberal Arts</v>
      </c>
      <c r="C143" s="329">
        <f>Data!LN22</f>
        <v>1765.53</v>
      </c>
      <c r="D143" s="329">
        <f>Data!MH22</f>
        <v>4978.8</v>
      </c>
      <c r="E143" s="329">
        <f>Data!NB22</f>
        <v>24011.22</v>
      </c>
      <c r="F143" s="329">
        <f>Data!NV22</f>
        <v>44420.75</v>
      </c>
      <c r="G143" s="329">
        <f>Data!OP22</f>
        <v>0</v>
      </c>
      <c r="H143" s="343">
        <f>Data!PJ22</f>
        <v>32985840.239999998</v>
      </c>
      <c r="I143" s="344">
        <f t="shared" ref="I143:I162" si="6">SUM(C143:H143)</f>
        <v>33061016.539999999</v>
      </c>
    </row>
    <row r="144" spans="2:12">
      <c r="B144" s="128" t="str">
        <f>$B$33</f>
        <v>Science</v>
      </c>
      <c r="C144" s="329">
        <f>Data!LO22</f>
        <v>98679.56</v>
      </c>
      <c r="D144" s="329">
        <f>Data!MI22</f>
        <v>161354.41</v>
      </c>
      <c r="E144" s="329">
        <f>Data!NC22</f>
        <v>994129.87</v>
      </c>
      <c r="F144" s="329">
        <f>Data!NW22</f>
        <v>1848241.44</v>
      </c>
      <c r="G144" s="329">
        <f>Data!OQ22</f>
        <v>0</v>
      </c>
      <c r="H144" s="343">
        <f>Data!PK22</f>
        <v>46033958.420000002</v>
      </c>
      <c r="I144" s="344">
        <f t="shared" si="6"/>
        <v>49136363.700000003</v>
      </c>
    </row>
    <row r="145" spans="2:9">
      <c r="B145" s="128" t="str">
        <f>$B$34</f>
        <v>Fine Arts</v>
      </c>
      <c r="C145" s="329">
        <f>Data!LP22</f>
        <v>1637.5</v>
      </c>
      <c r="D145" s="329">
        <f>Data!MJ22</f>
        <v>3180.39</v>
      </c>
      <c r="E145" s="329">
        <f>Data!ND22</f>
        <v>11229.61</v>
      </c>
      <c r="F145" s="329">
        <f>Data!NX22</f>
        <v>15938.34</v>
      </c>
      <c r="G145" s="329">
        <f>Data!OR22</f>
        <v>0</v>
      </c>
      <c r="H145" s="343">
        <f>Data!PL22</f>
        <v>2741165.92</v>
      </c>
      <c r="I145" s="344">
        <f t="shared" si="6"/>
        <v>2773151.76</v>
      </c>
    </row>
    <row r="146" spans="2:9">
      <c r="B146" s="128" t="str">
        <f>$B$35</f>
        <v>Teacher Education</v>
      </c>
      <c r="C146" s="329">
        <f>Data!LQ22</f>
        <v>22.2</v>
      </c>
      <c r="D146" s="329">
        <f>Data!MK22</f>
        <v>34.630000000000003</v>
      </c>
      <c r="E146" s="329">
        <f>Data!NE22</f>
        <v>83.46</v>
      </c>
      <c r="F146" s="329">
        <f>Data!NY22</f>
        <v>204.07</v>
      </c>
      <c r="G146" s="329">
        <f>Data!OS22</f>
        <v>0</v>
      </c>
      <c r="H146" s="343">
        <f>Data!PN22</f>
        <v>6333929.1100000003</v>
      </c>
      <c r="I146" s="344">
        <f t="shared" si="6"/>
        <v>6334273.4700000007</v>
      </c>
    </row>
    <row r="147" spans="2:9">
      <c r="B147" s="128" t="str">
        <f>$B$36</f>
        <v>Agriculture</v>
      </c>
      <c r="C147" s="329">
        <f>Data!LR22</f>
        <v>0</v>
      </c>
      <c r="D147" s="329">
        <f>Data!ML22</f>
        <v>0</v>
      </c>
      <c r="E147" s="329">
        <f>Data!NF22</f>
        <v>0</v>
      </c>
      <c r="F147" s="329">
        <f>Data!NZ22</f>
        <v>0</v>
      </c>
      <c r="G147" s="329">
        <f>Data!OT22</f>
        <v>0</v>
      </c>
      <c r="H147" s="343">
        <f>Data!PM22</f>
        <v>0</v>
      </c>
      <c r="I147" s="344">
        <f t="shared" si="6"/>
        <v>0</v>
      </c>
    </row>
    <row r="148" spans="2:9">
      <c r="B148" s="128" t="str">
        <f>$B$37</f>
        <v>Engineering</v>
      </c>
      <c r="C148" s="329">
        <f>Data!LS22</f>
        <v>339970.17</v>
      </c>
      <c r="D148" s="329">
        <f>Data!MM22</f>
        <v>588938.22</v>
      </c>
      <c r="E148" s="329">
        <f>Data!NG22</f>
        <v>1548752.98</v>
      </c>
      <c r="F148" s="329">
        <f>Data!OA22</f>
        <v>4570710.01</v>
      </c>
      <c r="G148" s="329">
        <f>Data!OU22</f>
        <v>0</v>
      </c>
      <c r="H148" s="343">
        <f>Data!PO22</f>
        <v>75436313.170000002</v>
      </c>
      <c r="I148" s="344">
        <f t="shared" si="6"/>
        <v>82484684.549999997</v>
      </c>
    </row>
    <row r="149" spans="2:9">
      <c r="B149" s="128" t="str">
        <f>$B$38</f>
        <v>Home Economics</v>
      </c>
      <c r="C149" s="329">
        <f>Data!LT22</f>
        <v>550.1</v>
      </c>
      <c r="D149" s="329">
        <f>Data!MN22</f>
        <v>797.64</v>
      </c>
      <c r="E149" s="329">
        <f>Data!NH22</f>
        <v>6834.94</v>
      </c>
      <c r="F149" s="329">
        <f>Data!OB22</f>
        <v>0</v>
      </c>
      <c r="G149" s="329">
        <f>Data!OV22</f>
        <v>0</v>
      </c>
      <c r="H149" s="343">
        <f>Data!PP22</f>
        <v>2258998.65</v>
      </c>
      <c r="I149" s="344">
        <f t="shared" si="6"/>
        <v>2267181.33</v>
      </c>
    </row>
    <row r="150" spans="2:9">
      <c r="B150" s="128" t="str">
        <f>$B$39</f>
        <v>Law</v>
      </c>
      <c r="C150" s="329">
        <f>Data!LU22</f>
        <v>0</v>
      </c>
      <c r="D150" s="329">
        <f>Data!MO22</f>
        <v>0</v>
      </c>
      <c r="E150" s="329">
        <f>Data!NI22</f>
        <v>0</v>
      </c>
      <c r="F150" s="329">
        <f>Data!OC22</f>
        <v>0</v>
      </c>
      <c r="G150" s="329">
        <f>Data!OW22</f>
        <v>0</v>
      </c>
      <c r="H150" s="343">
        <f>Data!PQ22</f>
        <v>132239.43</v>
      </c>
      <c r="I150" s="344">
        <f t="shared" si="6"/>
        <v>132239.43</v>
      </c>
    </row>
    <row r="151" spans="2:9">
      <c r="B151" s="128" t="str">
        <f>$B$40</f>
        <v>Social Service</v>
      </c>
      <c r="C151" s="329">
        <f>Data!LV22</f>
        <v>0</v>
      </c>
      <c r="D151" s="329">
        <f>Data!MP22</f>
        <v>0</v>
      </c>
      <c r="E151" s="329">
        <f>Data!NJ22</f>
        <v>0</v>
      </c>
      <c r="F151" s="329">
        <f>Data!OD22</f>
        <v>0</v>
      </c>
      <c r="G151" s="329">
        <f>Data!OX22</f>
        <v>0</v>
      </c>
      <c r="H151" s="343">
        <f>Data!PR22</f>
        <v>4153177.38</v>
      </c>
      <c r="I151" s="344">
        <f t="shared" si="6"/>
        <v>4153177.38</v>
      </c>
    </row>
    <row r="152" spans="2:9">
      <c r="B152" s="128" t="str">
        <f>$B$41</f>
        <v>Library Science</v>
      </c>
      <c r="C152" s="329">
        <f>Data!LW22</f>
        <v>0</v>
      </c>
      <c r="D152" s="329">
        <f>Data!MQ22</f>
        <v>0</v>
      </c>
      <c r="E152" s="329">
        <f>Data!NK22</f>
        <v>0</v>
      </c>
      <c r="F152" s="329">
        <f>Data!OE22</f>
        <v>0</v>
      </c>
      <c r="G152" s="329">
        <f>Data!OY22</f>
        <v>0</v>
      </c>
      <c r="H152" s="343">
        <f>Data!PS22</f>
        <v>0</v>
      </c>
      <c r="I152" s="344">
        <f t="shared" si="6"/>
        <v>0</v>
      </c>
    </row>
    <row r="153" spans="2:9">
      <c r="B153" s="128" t="str">
        <f>$B$42</f>
        <v>Veterinary Science</v>
      </c>
      <c r="C153" s="329">
        <f>Data!LX22</f>
        <v>0</v>
      </c>
      <c r="D153" s="329">
        <f>Data!MR22</f>
        <v>0</v>
      </c>
      <c r="E153" s="329">
        <f>Data!NL22</f>
        <v>0</v>
      </c>
      <c r="F153" s="329">
        <f>Data!OF22</f>
        <v>0</v>
      </c>
      <c r="G153" s="329">
        <f>Data!OZ22</f>
        <v>0</v>
      </c>
      <c r="H153" s="343">
        <f>Data!PT22</f>
        <v>0</v>
      </c>
      <c r="I153" s="344">
        <f t="shared" si="6"/>
        <v>0</v>
      </c>
    </row>
    <row r="154" spans="2:9">
      <c r="B154" s="128" t="str">
        <f>$B$43</f>
        <v>Vocational Training</v>
      </c>
      <c r="C154" s="329">
        <f>Data!LY22</f>
        <v>0</v>
      </c>
      <c r="D154" s="329">
        <f>Data!MS22</f>
        <v>0</v>
      </c>
      <c r="E154" s="329">
        <f>Data!NM22</f>
        <v>0</v>
      </c>
      <c r="F154" s="329">
        <f>Data!OG22</f>
        <v>0</v>
      </c>
      <c r="G154" s="329">
        <f>Data!PA22</f>
        <v>0</v>
      </c>
      <c r="H154" s="343">
        <f>Data!PU22</f>
        <v>104873.84</v>
      </c>
      <c r="I154" s="344">
        <f t="shared" si="6"/>
        <v>104873.84</v>
      </c>
    </row>
    <row r="155" spans="2:9">
      <c r="B155" s="128" t="str">
        <f>$B$44</f>
        <v>Physical Training</v>
      </c>
      <c r="C155" s="329">
        <f>Data!LZ22</f>
        <v>0</v>
      </c>
      <c r="D155" s="329">
        <f>Data!MT22</f>
        <v>0</v>
      </c>
      <c r="E155" s="329">
        <f>Data!NN22</f>
        <v>0</v>
      </c>
      <c r="F155" s="329">
        <f>Data!OH22</f>
        <v>0</v>
      </c>
      <c r="G155" s="329">
        <f>Data!PB22</f>
        <v>0</v>
      </c>
      <c r="H155" s="343">
        <f>Data!PV22</f>
        <v>0</v>
      </c>
      <c r="I155" s="344">
        <f t="shared" si="6"/>
        <v>0</v>
      </c>
    </row>
    <row r="156" spans="2:9">
      <c r="B156" s="128" t="str">
        <f>$B$45</f>
        <v>Health Services</v>
      </c>
      <c r="C156" s="329">
        <f>Data!MA22</f>
        <v>322.17</v>
      </c>
      <c r="D156" s="329">
        <f>Data!MU22</f>
        <v>906.09</v>
      </c>
      <c r="E156" s="329">
        <f>Data!NO22</f>
        <v>5168.08</v>
      </c>
      <c r="F156" s="329">
        <f>Data!OI22</f>
        <v>25370.58</v>
      </c>
      <c r="G156" s="329">
        <f>Data!PC22</f>
        <v>8926.69</v>
      </c>
      <c r="H156" s="343">
        <f>Data!PW22</f>
        <v>5386991.0300000003</v>
      </c>
      <c r="I156" s="344">
        <f t="shared" si="6"/>
        <v>5427684.6400000006</v>
      </c>
    </row>
    <row r="157" spans="2:9">
      <c r="B157" s="128" t="str">
        <f>$B$46</f>
        <v>Pharmacy</v>
      </c>
      <c r="C157" s="329">
        <f>Data!MB22</f>
        <v>0</v>
      </c>
      <c r="D157" s="329">
        <f>Data!MV22</f>
        <v>0</v>
      </c>
      <c r="E157" s="329">
        <f>Data!NP22</f>
        <v>323793.24</v>
      </c>
      <c r="F157" s="329">
        <f>Data!OJ22</f>
        <v>486269.86</v>
      </c>
      <c r="G157" s="329">
        <f>Data!PD22</f>
        <v>34103.85</v>
      </c>
      <c r="H157" s="343">
        <f>Data!PX22</f>
        <v>17790533.149999999</v>
      </c>
      <c r="I157" s="344">
        <f t="shared" si="6"/>
        <v>18634700.099999998</v>
      </c>
    </row>
    <row r="158" spans="2:9">
      <c r="B158" s="128" t="str">
        <f>$B$47</f>
        <v>Business Administration</v>
      </c>
      <c r="C158" s="329">
        <f>Data!MC22</f>
        <v>2903.76</v>
      </c>
      <c r="D158" s="329">
        <f>Data!MW22</f>
        <v>5595.79</v>
      </c>
      <c r="E158" s="329">
        <f>Data!NQ22</f>
        <v>23925.79</v>
      </c>
      <c r="F158" s="329">
        <f>Data!OK22</f>
        <v>250056.25</v>
      </c>
      <c r="G158" s="329">
        <f>Data!PE22</f>
        <v>0</v>
      </c>
      <c r="H158" s="343">
        <f>Data!PY22</f>
        <v>14066470.449999999</v>
      </c>
      <c r="I158" s="344">
        <f t="shared" si="6"/>
        <v>14348952.039999999</v>
      </c>
    </row>
    <row r="159" spans="2:9">
      <c r="B159" s="128" t="str">
        <f>$B$48</f>
        <v>Optometry</v>
      </c>
      <c r="C159" s="329">
        <f>Data!MD22</f>
        <v>0</v>
      </c>
      <c r="D159" s="329">
        <f>Data!MX22</f>
        <v>0</v>
      </c>
      <c r="E159" s="329">
        <f>Data!NR22</f>
        <v>0</v>
      </c>
      <c r="F159" s="329">
        <f>Data!OL22</f>
        <v>0</v>
      </c>
      <c r="G159" s="329">
        <f>Data!PF22</f>
        <v>1824633.01</v>
      </c>
      <c r="H159" s="343">
        <f>Data!PZ22</f>
        <v>8062926.3700000001</v>
      </c>
      <c r="I159" s="344">
        <f t="shared" si="6"/>
        <v>9887559.3800000008</v>
      </c>
    </row>
    <row r="160" spans="2:9">
      <c r="B160" s="128" t="str">
        <f>$B$49</f>
        <v>Teacher Ed-Practice Teaching</v>
      </c>
      <c r="C160" s="329">
        <f>Data!ME22</f>
        <v>0</v>
      </c>
      <c r="D160" s="329">
        <f>Data!MY22</f>
        <v>0</v>
      </c>
      <c r="E160" s="329">
        <f>Data!NS22</f>
        <v>0</v>
      </c>
      <c r="F160" s="329">
        <f>Data!OM22</f>
        <v>0</v>
      </c>
      <c r="G160" s="329">
        <f>Data!PG22</f>
        <v>0</v>
      </c>
      <c r="H160" s="343">
        <f>Data!QA22</f>
        <v>679894.8</v>
      </c>
      <c r="I160" s="344">
        <f t="shared" si="6"/>
        <v>679894.8</v>
      </c>
    </row>
    <row r="161" spans="2:10">
      <c r="B161" s="128" t="str">
        <f>$B$50</f>
        <v>Technology</v>
      </c>
      <c r="C161" s="329">
        <f>Data!MF22</f>
        <v>6472.2</v>
      </c>
      <c r="D161" s="329">
        <f>Data!MZ22</f>
        <v>9554.19</v>
      </c>
      <c r="E161" s="329">
        <f>Data!NT22</f>
        <v>38128.720000000001</v>
      </c>
      <c r="F161" s="329">
        <f>Data!ON22</f>
        <v>38304.83</v>
      </c>
      <c r="G161" s="329">
        <f>Data!PH22</f>
        <v>0</v>
      </c>
      <c r="H161" s="343">
        <f>Data!QB22</f>
        <v>6165073.0700000003</v>
      </c>
      <c r="I161" s="344">
        <f t="shared" si="6"/>
        <v>6257533.0100000007</v>
      </c>
    </row>
    <row r="162" spans="2:10">
      <c r="B162" s="128" t="str">
        <f>$B$51</f>
        <v>Nursing</v>
      </c>
      <c r="C162" s="329">
        <f>Data!MG22</f>
        <v>0</v>
      </c>
      <c r="D162" s="329">
        <f>Data!NA22</f>
        <v>0</v>
      </c>
      <c r="E162" s="329">
        <f>Data!NU22</f>
        <v>0</v>
      </c>
      <c r="F162" s="329">
        <f>Data!OO22</f>
        <v>0</v>
      </c>
      <c r="G162" s="329">
        <f>Data!PI22</f>
        <v>0</v>
      </c>
      <c r="H162" s="343">
        <f>Data!QC22</f>
        <v>1085841.29</v>
      </c>
      <c r="I162" s="344">
        <f t="shared" si="6"/>
        <v>1085841.29</v>
      </c>
    </row>
    <row r="163" spans="2:10" ht="14.4" thickBot="1">
      <c r="B163" s="131" t="str">
        <f>$B$52</f>
        <v>Totals</v>
      </c>
      <c r="C163" s="134">
        <f t="shared" ref="C163:H163" si="7">SUM(C143:C162)</f>
        <v>452323.18999999994</v>
      </c>
      <c r="D163" s="134">
        <f t="shared" si="7"/>
        <v>775340.15999999992</v>
      </c>
      <c r="E163" s="134">
        <f t="shared" si="7"/>
        <v>2976057.9099999997</v>
      </c>
      <c r="F163" s="134">
        <f t="shared" si="7"/>
        <v>7279516.1299999999</v>
      </c>
      <c r="G163" s="135">
        <f t="shared" si="7"/>
        <v>1867663.55</v>
      </c>
      <c r="H163" s="345">
        <f t="shared" si="7"/>
        <v>223418226.32000002</v>
      </c>
      <c r="I163" s="344">
        <f>SUM(I143:I162)</f>
        <v>236769127.26000002</v>
      </c>
    </row>
    <row r="164" spans="2:10" ht="14.4" thickTop="1">
      <c r="B164" s="144"/>
      <c r="C164" s="331"/>
      <c r="D164" s="331"/>
      <c r="E164" s="331"/>
      <c r="F164" s="331"/>
      <c r="G164" s="331"/>
      <c r="H164" s="346"/>
      <c r="I164" s="347"/>
    </row>
    <row r="165" spans="2:10">
      <c r="B165" s="387" t="s">
        <v>63</v>
      </c>
      <c r="C165" s="387"/>
      <c r="D165" s="387"/>
      <c r="E165" s="387"/>
      <c r="F165" s="387"/>
      <c r="G165" s="387"/>
      <c r="H165" s="348"/>
      <c r="I165" s="348"/>
    </row>
    <row r="166" spans="2:10" ht="43.5" customHeight="1" thickBot="1">
      <c r="B166" s="394" t="s">
        <v>40</v>
      </c>
      <c r="C166" s="394"/>
      <c r="D166" s="394"/>
      <c r="E166" s="394"/>
      <c r="F166" s="394"/>
      <c r="G166" s="394"/>
      <c r="H166" s="328"/>
    </row>
    <row r="167" spans="2:10" ht="14.4" thickBot="1">
      <c r="B167" s="124" t="s">
        <v>31</v>
      </c>
      <c r="C167" s="125" t="s">
        <v>25</v>
      </c>
      <c r="D167" s="125" t="s">
        <v>26</v>
      </c>
      <c r="E167" s="125" t="s">
        <v>27</v>
      </c>
      <c r="F167" s="125" t="s">
        <v>28</v>
      </c>
      <c r="G167" s="125" t="s">
        <v>29</v>
      </c>
      <c r="H167" s="126" t="s">
        <v>1</v>
      </c>
    </row>
    <row r="168" spans="2:10">
      <c r="B168" s="128" t="str">
        <f>$B$32</f>
        <v>Liberal Arts</v>
      </c>
      <c r="C168" s="323">
        <f t="shared" ref="C168:G183" si="8">C143+$H$140*IF($H116=0,0,$H143*C116/$H116)+IF($H32=0,0,$H$141*$H143*C32/$H32)</f>
        <v>11233879.943021767</v>
      </c>
      <c r="D168" s="323">
        <f t="shared" si="8"/>
        <v>9604073.7586019468</v>
      </c>
      <c r="E168" s="323">
        <f t="shared" si="8"/>
        <v>5078451.0617264211</v>
      </c>
      <c r="F168" s="323">
        <f t="shared" si="8"/>
        <v>7144611.7766498625</v>
      </c>
      <c r="G168" s="323">
        <f t="shared" si="8"/>
        <v>0</v>
      </c>
      <c r="H168" s="134">
        <f t="shared" ref="H168:H188" si="9">SUM(C168:G168)</f>
        <v>33061016.539999999</v>
      </c>
      <c r="I168" s="349"/>
      <c r="J168" s="290"/>
    </row>
    <row r="169" spans="2:10">
      <c r="B169" s="128" t="str">
        <f>$B$33</f>
        <v>Science</v>
      </c>
      <c r="C169" s="142">
        <f t="shared" si="8"/>
        <v>13608846.421447696</v>
      </c>
      <c r="D169" s="142">
        <f t="shared" si="8"/>
        <v>8591854.0370248556</v>
      </c>
      <c r="E169" s="142">
        <f t="shared" si="8"/>
        <v>9784885.2976920586</v>
      </c>
      <c r="F169" s="142">
        <f t="shared" si="8"/>
        <v>17150777.943835389</v>
      </c>
      <c r="G169" s="142">
        <f t="shared" si="8"/>
        <v>0</v>
      </c>
      <c r="H169" s="137">
        <f t="shared" si="9"/>
        <v>49136363.700000003</v>
      </c>
      <c r="I169" s="349"/>
      <c r="J169" s="290"/>
    </row>
    <row r="170" spans="2:10">
      <c r="B170" s="128" t="str">
        <f>$B$34</f>
        <v>Fine Arts</v>
      </c>
      <c r="C170" s="142">
        <f t="shared" si="8"/>
        <v>966337.23569296033</v>
      </c>
      <c r="D170" s="142">
        <f t="shared" si="8"/>
        <v>816830.5723470212</v>
      </c>
      <c r="E170" s="142">
        <f t="shared" si="8"/>
        <v>784952.40598735935</v>
      </c>
      <c r="F170" s="142">
        <f t="shared" si="8"/>
        <v>205031.54597265917</v>
      </c>
      <c r="G170" s="142">
        <f t="shared" si="8"/>
        <v>0</v>
      </c>
      <c r="H170" s="137">
        <f t="shared" si="9"/>
        <v>2773151.76</v>
      </c>
      <c r="I170" s="349"/>
      <c r="J170" s="290"/>
    </row>
    <row r="171" spans="2:10">
      <c r="B171" s="128" t="str">
        <f>$B$35</f>
        <v>Teacher Education</v>
      </c>
      <c r="C171" s="142">
        <f t="shared" si="8"/>
        <v>287853.0946990127</v>
      </c>
      <c r="D171" s="142">
        <f t="shared" si="8"/>
        <v>1670003.3647863402</v>
      </c>
      <c r="E171" s="142">
        <f t="shared" si="8"/>
        <v>2078049.2723481366</v>
      </c>
      <c r="F171" s="142">
        <f t="shared" si="8"/>
        <v>2298367.7381665106</v>
      </c>
      <c r="G171" s="142">
        <f t="shared" si="8"/>
        <v>0</v>
      </c>
      <c r="H171" s="137">
        <f t="shared" si="9"/>
        <v>6334273.4700000007</v>
      </c>
      <c r="I171" s="349"/>
      <c r="J171" s="290"/>
    </row>
    <row r="172" spans="2:10">
      <c r="B172" s="128" t="str">
        <f>$B$36</f>
        <v>Agriculture</v>
      </c>
      <c r="C172" s="142">
        <f t="shared" si="8"/>
        <v>0</v>
      </c>
      <c r="D172" s="142">
        <f t="shared" si="8"/>
        <v>0</v>
      </c>
      <c r="E172" s="142">
        <f t="shared" si="8"/>
        <v>0</v>
      </c>
      <c r="F172" s="142">
        <f t="shared" si="8"/>
        <v>0</v>
      </c>
      <c r="G172" s="142">
        <f t="shared" si="8"/>
        <v>0</v>
      </c>
      <c r="H172" s="137">
        <f t="shared" si="9"/>
        <v>0</v>
      </c>
      <c r="I172" s="349"/>
      <c r="J172" s="290"/>
    </row>
    <row r="173" spans="2:10">
      <c r="B173" s="128" t="str">
        <f>$B$37</f>
        <v>Engineering</v>
      </c>
      <c r="C173" s="142">
        <f t="shared" si="8"/>
        <v>10435307.896775557</v>
      </c>
      <c r="D173" s="142">
        <f t="shared" si="8"/>
        <v>20030749.371796012</v>
      </c>
      <c r="E173" s="142">
        <f t="shared" si="8"/>
        <v>22208497.06948841</v>
      </c>
      <c r="F173" s="142">
        <f t="shared" si="8"/>
        <v>29810130.21194002</v>
      </c>
      <c r="G173" s="142">
        <f t="shared" si="8"/>
        <v>0</v>
      </c>
      <c r="H173" s="137">
        <f t="shared" si="9"/>
        <v>82484684.549999997</v>
      </c>
      <c r="I173" s="349"/>
      <c r="J173" s="290"/>
    </row>
    <row r="174" spans="2:10">
      <c r="B174" s="128" t="str">
        <f>$B$38</f>
        <v>Home Economics</v>
      </c>
      <c r="C174" s="142">
        <f t="shared" si="8"/>
        <v>720873.29893240216</v>
      </c>
      <c r="D174" s="142">
        <f t="shared" si="8"/>
        <v>1091638.2827838745</v>
      </c>
      <c r="E174" s="142">
        <f t="shared" si="8"/>
        <v>454669.74828372302</v>
      </c>
      <c r="F174" s="142">
        <f t="shared" si="8"/>
        <v>0</v>
      </c>
      <c r="G174" s="142">
        <f t="shared" si="8"/>
        <v>0</v>
      </c>
      <c r="H174" s="137">
        <f t="shared" si="9"/>
        <v>2267181.3299999996</v>
      </c>
      <c r="I174" s="349"/>
      <c r="J174" s="290"/>
    </row>
    <row r="175" spans="2:10">
      <c r="B175" s="128" t="str">
        <f>$B$39</f>
        <v>Law</v>
      </c>
      <c r="C175" s="142">
        <f t="shared" si="8"/>
        <v>0</v>
      </c>
      <c r="D175" s="142">
        <f t="shared" si="8"/>
        <v>0</v>
      </c>
      <c r="E175" s="142">
        <f t="shared" si="8"/>
        <v>0</v>
      </c>
      <c r="F175" s="142">
        <f t="shared" si="8"/>
        <v>0</v>
      </c>
      <c r="G175" s="142">
        <f t="shared" si="8"/>
        <v>132239.43</v>
      </c>
      <c r="H175" s="137">
        <f t="shared" si="9"/>
        <v>132239.43</v>
      </c>
      <c r="I175" s="349"/>
      <c r="J175" s="290"/>
    </row>
    <row r="176" spans="2:10">
      <c r="B176" s="128" t="str">
        <f>$B$40</f>
        <v>Social Service</v>
      </c>
      <c r="C176" s="142">
        <f t="shared" si="8"/>
        <v>401.79171499588671</v>
      </c>
      <c r="D176" s="142">
        <f t="shared" si="8"/>
        <v>17277.267808338926</v>
      </c>
      <c r="E176" s="142">
        <f t="shared" si="8"/>
        <v>2981899.2249572054</v>
      </c>
      <c r="F176" s="142">
        <f t="shared" si="8"/>
        <v>1153599.0955194605</v>
      </c>
      <c r="G176" s="142">
        <f t="shared" si="8"/>
        <v>0</v>
      </c>
      <c r="H176" s="137">
        <f t="shared" si="9"/>
        <v>4153177.3800000008</v>
      </c>
      <c r="I176" s="349"/>
      <c r="J176" s="290"/>
    </row>
    <row r="177" spans="2:10">
      <c r="B177" s="128" t="str">
        <f>$B$41</f>
        <v>Library Science</v>
      </c>
      <c r="C177" s="142">
        <f t="shared" si="8"/>
        <v>0</v>
      </c>
      <c r="D177" s="142">
        <f t="shared" si="8"/>
        <v>0</v>
      </c>
      <c r="E177" s="142">
        <f t="shared" si="8"/>
        <v>0</v>
      </c>
      <c r="F177" s="142">
        <f t="shared" si="8"/>
        <v>0</v>
      </c>
      <c r="G177" s="142">
        <f t="shared" si="8"/>
        <v>0</v>
      </c>
      <c r="H177" s="137">
        <f t="shared" si="9"/>
        <v>0</v>
      </c>
      <c r="I177" s="349"/>
      <c r="J177" s="290"/>
    </row>
    <row r="178" spans="2:10">
      <c r="B178" s="128" t="str">
        <f>$B$42</f>
        <v>Veterinary Science</v>
      </c>
      <c r="C178" s="142">
        <f t="shared" si="8"/>
        <v>0</v>
      </c>
      <c r="D178" s="142">
        <f t="shared" si="8"/>
        <v>0</v>
      </c>
      <c r="E178" s="142">
        <f t="shared" si="8"/>
        <v>0</v>
      </c>
      <c r="F178" s="142">
        <f t="shared" si="8"/>
        <v>0</v>
      </c>
      <c r="G178" s="142">
        <f t="shared" si="8"/>
        <v>0</v>
      </c>
      <c r="H178" s="137">
        <f t="shared" si="9"/>
        <v>0</v>
      </c>
      <c r="I178" s="349"/>
      <c r="J178" s="290"/>
    </row>
    <row r="179" spans="2:10">
      <c r="B179" s="128" t="str">
        <f>$B$43</f>
        <v>Vocational Training</v>
      </c>
      <c r="C179" s="142">
        <f t="shared" si="8"/>
        <v>93012.714120704855</v>
      </c>
      <c r="D179" s="142">
        <f t="shared" si="8"/>
        <v>11861.125879295136</v>
      </c>
      <c r="E179" s="142">
        <f t="shared" si="8"/>
        <v>0</v>
      </c>
      <c r="F179" s="142">
        <f t="shared" si="8"/>
        <v>0</v>
      </c>
      <c r="G179" s="142">
        <f t="shared" si="8"/>
        <v>0</v>
      </c>
      <c r="H179" s="137">
        <f t="shared" si="9"/>
        <v>104873.84</v>
      </c>
      <c r="I179" s="349"/>
      <c r="J179" s="290"/>
    </row>
    <row r="180" spans="2:10">
      <c r="B180" s="128" t="str">
        <f>$B$44</f>
        <v>Physical Training</v>
      </c>
      <c r="C180" s="142">
        <f t="shared" si="8"/>
        <v>0</v>
      </c>
      <c r="D180" s="142">
        <f t="shared" si="8"/>
        <v>0</v>
      </c>
      <c r="E180" s="142">
        <f t="shared" si="8"/>
        <v>0</v>
      </c>
      <c r="F180" s="142">
        <f t="shared" si="8"/>
        <v>0</v>
      </c>
      <c r="G180" s="142">
        <f t="shared" si="8"/>
        <v>0</v>
      </c>
      <c r="H180" s="137">
        <f t="shared" si="9"/>
        <v>0</v>
      </c>
      <c r="I180" s="349"/>
      <c r="J180" s="290"/>
    </row>
    <row r="181" spans="2:10">
      <c r="B181" s="128" t="str">
        <f>$B$45</f>
        <v>Health Services</v>
      </c>
      <c r="C181" s="142">
        <f t="shared" si="8"/>
        <v>969021.16586615215</v>
      </c>
      <c r="D181" s="142">
        <f t="shared" si="8"/>
        <v>2660741.426038662</v>
      </c>
      <c r="E181" s="142">
        <f t="shared" si="8"/>
        <v>1248057.1638916892</v>
      </c>
      <c r="F181" s="142">
        <f t="shared" si="8"/>
        <v>495309.66242724191</v>
      </c>
      <c r="G181" s="142">
        <f t="shared" si="8"/>
        <v>54555.221776254977</v>
      </c>
      <c r="H181" s="137">
        <f t="shared" si="9"/>
        <v>5427684.6400000006</v>
      </c>
      <c r="I181" s="349"/>
      <c r="J181" s="290"/>
    </row>
    <row r="182" spans="2:10">
      <c r="B182" s="128" t="str">
        <f>$B$46</f>
        <v>Pharmacy</v>
      </c>
      <c r="C182" s="142">
        <f t="shared" si="8"/>
        <v>0</v>
      </c>
      <c r="D182" s="142">
        <f t="shared" si="8"/>
        <v>15701.187447315915</v>
      </c>
      <c r="E182" s="142">
        <f t="shared" si="8"/>
        <v>4300214.2587606292</v>
      </c>
      <c r="F182" s="142">
        <f t="shared" si="8"/>
        <v>8001306.873351994</v>
      </c>
      <c r="G182" s="142">
        <f t="shared" si="8"/>
        <v>6317477.7804400595</v>
      </c>
      <c r="H182" s="137">
        <f t="shared" si="9"/>
        <v>18634700.099999998</v>
      </c>
      <c r="I182" s="349"/>
      <c r="J182" s="290"/>
    </row>
    <row r="183" spans="2:10">
      <c r="B183" s="128" t="str">
        <f>$B$47</f>
        <v>Business Administration</v>
      </c>
      <c r="C183" s="142">
        <f t="shared" si="8"/>
        <v>1535225.8565146851</v>
      </c>
      <c r="D183" s="142">
        <f t="shared" si="8"/>
        <v>6933353.3671009177</v>
      </c>
      <c r="E183" s="142">
        <f t="shared" si="8"/>
        <v>4424055.0968195042</v>
      </c>
      <c r="F183" s="142">
        <f t="shared" si="8"/>
        <v>1456317.7195648933</v>
      </c>
      <c r="G183" s="142">
        <f t="shared" si="8"/>
        <v>0</v>
      </c>
      <c r="H183" s="137">
        <f t="shared" si="9"/>
        <v>14348952.039999999</v>
      </c>
      <c r="I183" s="349"/>
      <c r="J183" s="290"/>
    </row>
    <row r="184" spans="2:10">
      <c r="B184" s="128" t="str">
        <f>$B$48</f>
        <v>Optometry</v>
      </c>
      <c r="C184" s="142">
        <f t="shared" ref="C184:G187" si="10">C159+$H$140*IF($H132=0,0,$H159*C132/$H132)+IF($H48=0,0,$H$141*$H159*C48/$H48)</f>
        <v>0</v>
      </c>
      <c r="D184" s="142">
        <f t="shared" si="10"/>
        <v>0</v>
      </c>
      <c r="E184" s="142">
        <f t="shared" si="10"/>
        <v>0</v>
      </c>
      <c r="F184" s="142">
        <f t="shared" si="10"/>
        <v>0</v>
      </c>
      <c r="G184" s="142">
        <f t="shared" si="10"/>
        <v>9887559.3800000008</v>
      </c>
      <c r="H184" s="137">
        <f t="shared" si="9"/>
        <v>9887559.3800000008</v>
      </c>
      <c r="I184" s="349"/>
      <c r="J184" s="290"/>
    </row>
    <row r="185" spans="2:10">
      <c r="B185" s="128" t="str">
        <f>$B$49</f>
        <v>Teacher Ed-Practice Teaching</v>
      </c>
      <c r="C185" s="142">
        <f t="shared" si="10"/>
        <v>33480.646641224434</v>
      </c>
      <c r="D185" s="142">
        <f t="shared" si="10"/>
        <v>646414.15335877566</v>
      </c>
      <c r="E185" s="142">
        <f t="shared" si="10"/>
        <v>0</v>
      </c>
      <c r="F185" s="142">
        <f t="shared" si="10"/>
        <v>0</v>
      </c>
      <c r="G185" s="142">
        <f t="shared" si="10"/>
        <v>0</v>
      </c>
      <c r="H185" s="137">
        <f t="shared" si="9"/>
        <v>679894.8</v>
      </c>
      <c r="I185" s="349"/>
      <c r="J185" s="290"/>
    </row>
    <row r="186" spans="2:10">
      <c r="B186" s="128" t="str">
        <f>$B$50</f>
        <v>Technology</v>
      </c>
      <c r="C186" s="142">
        <f t="shared" si="10"/>
        <v>1503211.1492303321</v>
      </c>
      <c r="D186" s="142">
        <f t="shared" si="10"/>
        <v>3943052.0558777507</v>
      </c>
      <c r="E186" s="142">
        <f t="shared" si="10"/>
        <v>757884.6982545387</v>
      </c>
      <c r="F186" s="142">
        <f t="shared" si="10"/>
        <v>53385.10663737775</v>
      </c>
      <c r="G186" s="142">
        <f t="shared" si="10"/>
        <v>0</v>
      </c>
      <c r="H186" s="137">
        <f t="shared" si="9"/>
        <v>6257533.0099999988</v>
      </c>
      <c r="I186" s="349"/>
      <c r="J186" s="290"/>
    </row>
    <row r="187" spans="2:10">
      <c r="B187" s="128" t="str">
        <f>$B$51</f>
        <v>Nursing</v>
      </c>
      <c r="C187" s="142">
        <f t="shared" si="10"/>
        <v>0</v>
      </c>
      <c r="D187" s="142">
        <f t="shared" si="10"/>
        <v>864904.74650099606</v>
      </c>
      <c r="E187" s="142">
        <f t="shared" si="10"/>
        <v>36822.755704592229</v>
      </c>
      <c r="F187" s="142">
        <f t="shared" si="10"/>
        <v>184113.78779441179</v>
      </c>
      <c r="G187" s="142">
        <f t="shared" si="10"/>
        <v>0</v>
      </c>
      <c r="H187" s="137">
        <f t="shared" si="9"/>
        <v>1085841.29</v>
      </c>
      <c r="I187" s="349"/>
      <c r="J187" s="290"/>
    </row>
    <row r="188" spans="2:10">
      <c r="B188" s="131" t="str">
        <f>$B$52</f>
        <v>Totals</v>
      </c>
      <c r="C188" s="134">
        <f>SUM(C168:C187)</f>
        <v>41387451.214657493</v>
      </c>
      <c r="D188" s="134">
        <f>SUM(D168:D187)</f>
        <v>56898454.717352107</v>
      </c>
      <c r="E188" s="134">
        <f>SUM(E168:E187)</f>
        <v>54138438.053914271</v>
      </c>
      <c r="F188" s="134">
        <f>SUM(F168:F187)</f>
        <v>67952951.461859822</v>
      </c>
      <c r="G188" s="134">
        <f>SUM(G168:G187)</f>
        <v>16391831.812216315</v>
      </c>
      <c r="H188" s="134">
        <f t="shared" si="9"/>
        <v>236769127.26000002</v>
      </c>
      <c r="I188" s="349"/>
      <c r="J188" s="290"/>
    </row>
    <row r="189" spans="2:10">
      <c r="B189" s="330"/>
      <c r="C189" s="331"/>
      <c r="D189" s="331"/>
      <c r="E189" s="331"/>
      <c r="F189" s="331"/>
      <c r="G189" s="331"/>
      <c r="H189" s="346"/>
    </row>
    <row r="190" spans="2:10">
      <c r="B190" s="392" t="s">
        <v>34</v>
      </c>
      <c r="C190" s="392"/>
      <c r="D190" s="392"/>
      <c r="E190" s="392"/>
      <c r="F190" s="392"/>
      <c r="G190" s="392"/>
      <c r="H190" s="122">
        <f>H15</f>
        <v>170171300</v>
      </c>
    </row>
    <row r="191" spans="2:10" ht="43.5" customHeight="1" thickBot="1">
      <c r="B191" s="382" t="s">
        <v>229</v>
      </c>
      <c r="C191" s="382"/>
      <c r="D191" s="382"/>
      <c r="E191" s="382"/>
      <c r="F191" s="382"/>
      <c r="G191" s="382"/>
      <c r="H191" s="382"/>
    </row>
    <row r="192" spans="2:10" ht="14.4" thickBot="1">
      <c r="B192" s="124" t="s">
        <v>31</v>
      </c>
      <c r="C192" s="125" t="s">
        <v>25</v>
      </c>
      <c r="D192" s="125" t="s">
        <v>26</v>
      </c>
      <c r="E192" s="125" t="s">
        <v>27</v>
      </c>
      <c r="F192" s="125" t="s">
        <v>28</v>
      </c>
      <c r="G192" s="125" t="s">
        <v>29</v>
      </c>
      <c r="H192" s="126" t="s">
        <v>1</v>
      </c>
    </row>
    <row r="193" spans="2:8">
      <c r="B193" s="128" t="str">
        <f>$B$32</f>
        <v>Liberal Arts</v>
      </c>
      <c r="C193" s="136">
        <f t="shared" ref="C193:G208" si="11">$H$190*IF($H$136=0,0,C116/$H$136)</f>
        <v>13732100.097612262</v>
      </c>
      <c r="D193" s="136">
        <f t="shared" si="11"/>
        <v>11735611.655200798</v>
      </c>
      <c r="E193" s="136">
        <f t="shared" si="11"/>
        <v>6179430.8081014184</v>
      </c>
      <c r="F193" s="136">
        <f t="shared" si="11"/>
        <v>8680514.6657951269</v>
      </c>
      <c r="G193" s="136">
        <f t="shared" si="11"/>
        <v>0</v>
      </c>
      <c r="H193" s="136">
        <f>SUM(C193:G193)</f>
        <v>40327657.226709604</v>
      </c>
    </row>
    <row r="194" spans="2:8">
      <c r="B194" s="128" t="str">
        <f>$B$33</f>
        <v>Science</v>
      </c>
      <c r="C194" s="139">
        <f t="shared" si="11"/>
        <v>6957556.1831097305</v>
      </c>
      <c r="D194" s="139">
        <f t="shared" si="11"/>
        <v>4341595.1415144652</v>
      </c>
      <c r="E194" s="139">
        <f t="shared" si="11"/>
        <v>4527122.0857142257</v>
      </c>
      <c r="F194" s="139">
        <f t="shared" si="11"/>
        <v>7880602.7017577151</v>
      </c>
      <c r="G194" s="139">
        <f t="shared" si="11"/>
        <v>0</v>
      </c>
      <c r="H194" s="139">
        <f t="shared" ref="H194:H213" si="12">SUM(C194:G194)</f>
        <v>23706876.112096135</v>
      </c>
    </row>
    <row r="195" spans="2:8">
      <c r="B195" s="128" t="str">
        <f>$B$34</f>
        <v>Fine Arts</v>
      </c>
      <c r="C195" s="139">
        <f t="shared" si="11"/>
        <v>2807787.6671730946</v>
      </c>
      <c r="D195" s="139">
        <f t="shared" si="11"/>
        <v>2368153.387899572</v>
      </c>
      <c r="E195" s="139">
        <f t="shared" si="11"/>
        <v>2251943.52605838</v>
      </c>
      <c r="F195" s="139">
        <f t="shared" si="11"/>
        <v>550361.47728896758</v>
      </c>
      <c r="G195" s="139">
        <f t="shared" si="11"/>
        <v>0</v>
      </c>
      <c r="H195" s="139">
        <f t="shared" si="12"/>
        <v>7978246.0584200146</v>
      </c>
    </row>
    <row r="196" spans="2:8">
      <c r="B196" s="128" t="str">
        <f>$B$35</f>
        <v>Teacher Education</v>
      </c>
      <c r="C196" s="139">
        <f t="shared" si="11"/>
        <v>273508.25740111328</v>
      </c>
      <c r="D196" s="139">
        <f t="shared" si="11"/>
        <v>1586870.0927444969</v>
      </c>
      <c r="E196" s="139">
        <f t="shared" si="11"/>
        <v>1974564.9919503829</v>
      </c>
      <c r="F196" s="139">
        <f t="shared" si="11"/>
        <v>2183805.6708959974</v>
      </c>
      <c r="G196" s="139">
        <f t="shared" si="11"/>
        <v>0</v>
      </c>
      <c r="H196" s="139">
        <f t="shared" si="12"/>
        <v>6018749.0129919909</v>
      </c>
    </row>
    <row r="197" spans="2:8">
      <c r="B197" s="128" t="str">
        <f>$B$36</f>
        <v>Agriculture</v>
      </c>
      <c r="C197" s="139">
        <f t="shared" si="11"/>
        <v>0</v>
      </c>
      <c r="D197" s="139">
        <f t="shared" si="11"/>
        <v>0</v>
      </c>
      <c r="E197" s="139">
        <f t="shared" si="11"/>
        <v>0</v>
      </c>
      <c r="F197" s="139">
        <f t="shared" si="11"/>
        <v>0</v>
      </c>
      <c r="G197" s="139">
        <f t="shared" si="11"/>
        <v>0</v>
      </c>
      <c r="H197" s="139">
        <f t="shared" si="12"/>
        <v>0</v>
      </c>
    </row>
    <row r="198" spans="2:8">
      <c r="B198" s="128" t="str">
        <f>$B$37</f>
        <v>Engineering</v>
      </c>
      <c r="C198" s="139">
        <f t="shared" si="11"/>
        <v>4012141.504768854</v>
      </c>
      <c r="D198" s="139">
        <f t="shared" si="11"/>
        <v>7726665.4728264296</v>
      </c>
      <c r="E198" s="139">
        <f t="shared" si="11"/>
        <v>8210702.7008609446</v>
      </c>
      <c r="F198" s="139">
        <f t="shared" si="11"/>
        <v>10030781.345722124</v>
      </c>
      <c r="G198" s="139">
        <f t="shared" si="11"/>
        <v>0</v>
      </c>
      <c r="H198" s="139">
        <f t="shared" si="12"/>
        <v>29980291.024178352</v>
      </c>
    </row>
    <row r="199" spans="2:8">
      <c r="B199" s="128" t="str">
        <f>$B$38</f>
        <v>Home Economics</v>
      </c>
      <c r="C199" s="139">
        <f t="shared" si="11"/>
        <v>469447.05699457851</v>
      </c>
      <c r="D199" s="139">
        <f t="shared" si="11"/>
        <v>710919.66795452463</v>
      </c>
      <c r="E199" s="139">
        <f t="shared" si="11"/>
        <v>291861.67137212289</v>
      </c>
      <c r="F199" s="139">
        <f t="shared" si="11"/>
        <v>0</v>
      </c>
      <c r="G199" s="139">
        <f t="shared" si="11"/>
        <v>0</v>
      </c>
      <c r="H199" s="139">
        <f t="shared" si="12"/>
        <v>1472228.3963212259</v>
      </c>
    </row>
    <row r="200" spans="2:8">
      <c r="B200" s="128" t="str">
        <f>$B$39</f>
        <v>Law</v>
      </c>
      <c r="C200" s="139">
        <f t="shared" si="11"/>
        <v>0</v>
      </c>
      <c r="D200" s="139">
        <f t="shared" si="11"/>
        <v>0</v>
      </c>
      <c r="E200" s="139">
        <f t="shared" si="11"/>
        <v>0</v>
      </c>
      <c r="F200" s="139">
        <f t="shared" si="11"/>
        <v>0</v>
      </c>
      <c r="G200" s="139">
        <f t="shared" si="11"/>
        <v>6857953.7305811858</v>
      </c>
      <c r="H200" s="139">
        <f t="shared" si="12"/>
        <v>6857953.7305811858</v>
      </c>
    </row>
    <row r="201" spans="2:8">
      <c r="B201" s="128" t="str">
        <f>$B$40</f>
        <v>Social Service</v>
      </c>
      <c r="C201" s="139">
        <f t="shared" si="11"/>
        <v>221.28299524708328</v>
      </c>
      <c r="D201" s="139">
        <f t="shared" si="11"/>
        <v>9515.292196491373</v>
      </c>
      <c r="E201" s="139">
        <f t="shared" si="11"/>
        <v>1642252.8573797038</v>
      </c>
      <c r="F201" s="139">
        <f t="shared" si="11"/>
        <v>635333.81511733169</v>
      </c>
      <c r="G201" s="139">
        <f t="shared" si="11"/>
        <v>0</v>
      </c>
      <c r="H201" s="139">
        <f t="shared" si="12"/>
        <v>2287323.247688774</v>
      </c>
    </row>
    <row r="202" spans="2:8">
      <c r="B202" s="128" t="str">
        <f>$B$41</f>
        <v>Library Science</v>
      </c>
      <c r="C202" s="139">
        <f t="shared" si="11"/>
        <v>0</v>
      </c>
      <c r="D202" s="139">
        <f t="shared" si="11"/>
        <v>0</v>
      </c>
      <c r="E202" s="139">
        <f t="shared" si="11"/>
        <v>0</v>
      </c>
      <c r="F202" s="139">
        <f t="shared" si="11"/>
        <v>0</v>
      </c>
      <c r="G202" s="139">
        <f t="shared" si="11"/>
        <v>0</v>
      </c>
      <c r="H202" s="139">
        <f t="shared" si="12"/>
        <v>0</v>
      </c>
    </row>
    <row r="203" spans="2:8">
      <c r="B203" s="128" t="str">
        <f>$B$42</f>
        <v>Veterinary Science</v>
      </c>
      <c r="C203" s="139">
        <f t="shared" si="11"/>
        <v>0</v>
      </c>
      <c r="D203" s="139">
        <f t="shared" si="11"/>
        <v>0</v>
      </c>
      <c r="E203" s="139">
        <f t="shared" si="11"/>
        <v>0</v>
      </c>
      <c r="F203" s="139">
        <f t="shared" si="11"/>
        <v>0</v>
      </c>
      <c r="G203" s="139">
        <f t="shared" si="11"/>
        <v>0</v>
      </c>
      <c r="H203" s="139">
        <f t="shared" si="12"/>
        <v>0</v>
      </c>
    </row>
    <row r="204" spans="2:8">
      <c r="B204" s="128" t="str">
        <f>$B$43</f>
        <v>Vocational Training</v>
      </c>
      <c r="C204" s="139">
        <f t="shared" si="11"/>
        <v>96678.36979713956</v>
      </c>
      <c r="D204" s="139">
        <f t="shared" si="11"/>
        <v>12328.575988878232</v>
      </c>
      <c r="E204" s="139">
        <f t="shared" si="11"/>
        <v>0</v>
      </c>
      <c r="F204" s="139">
        <f t="shared" si="11"/>
        <v>0</v>
      </c>
      <c r="G204" s="139">
        <f t="shared" si="11"/>
        <v>0</v>
      </c>
      <c r="H204" s="139">
        <f t="shared" si="12"/>
        <v>109006.94578601779</v>
      </c>
    </row>
    <row r="205" spans="2:8">
      <c r="B205" s="128" t="str">
        <f>$B$44</f>
        <v>Physical Training</v>
      </c>
      <c r="C205" s="139">
        <f t="shared" si="11"/>
        <v>0</v>
      </c>
      <c r="D205" s="139">
        <f t="shared" si="11"/>
        <v>0</v>
      </c>
      <c r="E205" s="139">
        <f t="shared" si="11"/>
        <v>0</v>
      </c>
      <c r="F205" s="139">
        <f t="shared" si="11"/>
        <v>0</v>
      </c>
      <c r="G205" s="139">
        <f t="shared" si="11"/>
        <v>0</v>
      </c>
      <c r="H205" s="139">
        <f t="shared" si="12"/>
        <v>0</v>
      </c>
    </row>
    <row r="206" spans="2:8">
      <c r="B206" s="128" t="str">
        <f>$B$45</f>
        <v>Health Services</v>
      </c>
      <c r="C206" s="139">
        <f t="shared" si="11"/>
        <v>613771.9760225853</v>
      </c>
      <c r="D206" s="139">
        <f t="shared" si="11"/>
        <v>1685283.4544702249</v>
      </c>
      <c r="E206" s="139">
        <f t="shared" si="11"/>
        <v>787500.03071388346</v>
      </c>
      <c r="F206" s="139">
        <f t="shared" si="11"/>
        <v>297755.48489518906</v>
      </c>
      <c r="G206" s="139">
        <f t="shared" si="11"/>
        <v>28910.43991047033</v>
      </c>
      <c r="H206" s="139">
        <f t="shared" si="12"/>
        <v>3413221.386012353</v>
      </c>
    </row>
    <row r="207" spans="2:8">
      <c r="B207" s="128" t="str">
        <f>$B$46</f>
        <v>Pharmacy</v>
      </c>
      <c r="C207" s="139">
        <f t="shared" si="11"/>
        <v>0</v>
      </c>
      <c r="D207" s="139">
        <f t="shared" si="11"/>
        <v>7920.112301582637</v>
      </c>
      <c r="E207" s="139">
        <f t="shared" si="11"/>
        <v>2005816.511179962</v>
      </c>
      <c r="F207" s="139">
        <f t="shared" si="11"/>
        <v>3790792.0847396017</v>
      </c>
      <c r="G207" s="139">
        <f t="shared" si="11"/>
        <v>3169507.2317876942</v>
      </c>
      <c r="H207" s="139">
        <f t="shared" si="12"/>
        <v>8974035.9400088415</v>
      </c>
    </row>
    <row r="208" spans="2:8">
      <c r="B208" s="128" t="str">
        <f>$B$47</f>
        <v>Business Administration</v>
      </c>
      <c r="C208" s="139">
        <f t="shared" si="11"/>
        <v>3097817.9834805946</v>
      </c>
      <c r="D208" s="139">
        <f t="shared" si="11"/>
        <v>14005496.661798939</v>
      </c>
      <c r="E208" s="139">
        <f t="shared" si="11"/>
        <v>8895518.5905816685</v>
      </c>
      <c r="F208" s="139">
        <f t="shared" si="11"/>
        <v>2438637.7261655862</v>
      </c>
      <c r="G208" s="139">
        <f t="shared" si="11"/>
        <v>0</v>
      </c>
      <c r="H208" s="139">
        <f t="shared" si="12"/>
        <v>28437470.96202679</v>
      </c>
    </row>
    <row r="209" spans="2:8">
      <c r="B209" s="128" t="str">
        <f>$B$48</f>
        <v>Optometry</v>
      </c>
      <c r="C209" s="139">
        <f t="shared" ref="C209:G212" si="13">$H$190*IF($H$136=0,0,C132/$H$136)</f>
        <v>0</v>
      </c>
      <c r="D209" s="139">
        <f t="shared" si="13"/>
        <v>0</v>
      </c>
      <c r="E209" s="139">
        <f t="shared" si="13"/>
        <v>0</v>
      </c>
      <c r="F209" s="139">
        <f t="shared" si="13"/>
        <v>0</v>
      </c>
      <c r="G209" s="139">
        <f t="shared" si="13"/>
        <v>5485679.6809308622</v>
      </c>
      <c r="H209" s="139">
        <f t="shared" si="12"/>
        <v>5485679.6809308622</v>
      </c>
    </row>
    <row r="210" spans="2:8">
      <c r="B210" s="128" t="str">
        <f>$B$49</f>
        <v>Teacher Ed-Practice Teaching</v>
      </c>
      <c r="C210" s="139">
        <f t="shared" si="13"/>
        <v>12683.668454505505</v>
      </c>
      <c r="D210" s="139">
        <f t="shared" si="13"/>
        <v>244884.84028881768</v>
      </c>
      <c r="E210" s="139">
        <f t="shared" si="13"/>
        <v>0</v>
      </c>
      <c r="F210" s="139">
        <f t="shared" si="13"/>
        <v>0</v>
      </c>
      <c r="G210" s="139">
        <f t="shared" si="13"/>
        <v>0</v>
      </c>
      <c r="H210" s="139">
        <f t="shared" si="12"/>
        <v>257568.50874332318</v>
      </c>
    </row>
    <row r="211" spans="2:8">
      <c r="B211" s="128" t="str">
        <f>$B$50</f>
        <v>Technology</v>
      </c>
      <c r="C211" s="139">
        <f t="shared" si="13"/>
        <v>961815.9239704574</v>
      </c>
      <c r="D211" s="139">
        <f t="shared" si="13"/>
        <v>2527695.8859462552</v>
      </c>
      <c r="E211" s="139">
        <f t="shared" si="13"/>
        <v>462520.70984999556</v>
      </c>
      <c r="F211" s="139">
        <f t="shared" si="13"/>
        <v>9690.7013846123282</v>
      </c>
      <c r="G211" s="139">
        <f t="shared" si="13"/>
        <v>0</v>
      </c>
      <c r="H211" s="139">
        <f t="shared" si="12"/>
        <v>3961723.2211513203</v>
      </c>
    </row>
    <row r="212" spans="2:8">
      <c r="B212" s="128" t="str">
        <f>$B$51</f>
        <v>Nursing</v>
      </c>
      <c r="C212" s="139">
        <f t="shared" si="13"/>
        <v>0</v>
      </c>
      <c r="D212" s="139">
        <f t="shared" si="13"/>
        <v>719480.14898744936</v>
      </c>
      <c r="E212" s="139">
        <f t="shared" si="13"/>
        <v>30631.398275530169</v>
      </c>
      <c r="F212" s="139">
        <f t="shared" si="13"/>
        <v>153156.999090205</v>
      </c>
      <c r="G212" s="139">
        <f t="shared" si="13"/>
        <v>0</v>
      </c>
      <c r="H212" s="139">
        <f t="shared" si="12"/>
        <v>903268.54635318462</v>
      </c>
    </row>
    <row r="213" spans="2:8">
      <c r="B213" s="131" t="str">
        <f>$B$52</f>
        <v>Totals</v>
      </c>
      <c r="C213" s="136">
        <f>SUM(C193:C212)</f>
        <v>33035529.971780162</v>
      </c>
      <c r="D213" s="136">
        <f>SUM(D193:D212)</f>
        <v>47682420.390118919</v>
      </c>
      <c r="E213" s="136">
        <f>SUM(E193:E212)</f>
        <v>37259865.882038221</v>
      </c>
      <c r="F213" s="136">
        <f>SUM(F193:F212)</f>
        <v>36651432.672852457</v>
      </c>
      <c r="G213" s="136">
        <f>SUM(G193:G212)</f>
        <v>15542051.083210213</v>
      </c>
      <c r="H213" s="136">
        <f t="shared" si="12"/>
        <v>170171299.99999997</v>
      </c>
    </row>
    <row r="214" spans="2:8">
      <c r="B214" s="144"/>
      <c r="C214" s="145"/>
      <c r="D214" s="145"/>
      <c r="E214" s="145"/>
      <c r="F214" s="145"/>
      <c r="G214" s="145"/>
      <c r="H214" s="145"/>
    </row>
    <row r="215" spans="2:8">
      <c r="B215" s="392" t="s">
        <v>35</v>
      </c>
      <c r="C215" s="392"/>
      <c r="D215" s="392"/>
      <c r="E215" s="392"/>
      <c r="F215" s="392"/>
      <c r="G215" s="392"/>
      <c r="H215" s="122">
        <f>H17</f>
        <v>68290274</v>
      </c>
    </row>
    <row r="216" spans="2:8" ht="60.75" customHeight="1" thickBot="1">
      <c r="B216" s="382" t="s">
        <v>230</v>
      </c>
      <c r="C216" s="382"/>
      <c r="D216" s="382"/>
      <c r="E216" s="382"/>
      <c r="F216" s="382"/>
      <c r="G216" s="382"/>
      <c r="H216" s="382"/>
    </row>
    <row r="217" spans="2:8" ht="14.4" thickBot="1">
      <c r="B217" s="124" t="s">
        <v>31</v>
      </c>
      <c r="C217" s="125" t="s">
        <v>25</v>
      </c>
      <c r="D217" s="125" t="s">
        <v>26</v>
      </c>
      <c r="E217" s="125" t="s">
        <v>27</v>
      </c>
      <c r="F217" s="125" t="s">
        <v>28</v>
      </c>
      <c r="G217" s="125" t="s">
        <v>29</v>
      </c>
      <c r="H217" s="126" t="s">
        <v>1</v>
      </c>
    </row>
    <row r="218" spans="2:8">
      <c r="B218" s="128" t="str">
        <f>$B$32</f>
        <v>Liberal Arts</v>
      </c>
      <c r="C218" s="136">
        <f t="shared" ref="C218:G233" si="14">$H$215*IF($H$25=0,0,C$25/$H$25)*IF(C$52=0,0,C32/C$52)</f>
        <v>9283039.0944373645</v>
      </c>
      <c r="D218" s="136">
        <f t="shared" si="14"/>
        <v>8085360.9430312756</v>
      </c>
      <c r="E218" s="136">
        <f t="shared" si="14"/>
        <v>807412.44677550392</v>
      </c>
      <c r="F218" s="136">
        <f t="shared" si="14"/>
        <v>727893.29092532129</v>
      </c>
      <c r="G218" s="136">
        <f t="shared" si="14"/>
        <v>0</v>
      </c>
      <c r="H218" s="136">
        <f>SUM(C218:G218)</f>
        <v>18903705.775169466</v>
      </c>
    </row>
    <row r="219" spans="2:8">
      <c r="B219" s="128" t="str">
        <f>$B$33</f>
        <v>Science</v>
      </c>
      <c r="C219" s="139">
        <f t="shared" si="14"/>
        <v>3400204.3601736394</v>
      </c>
      <c r="D219" s="139">
        <f t="shared" si="14"/>
        <v>3389758.0589811043</v>
      </c>
      <c r="E219" s="139">
        <f t="shared" si="14"/>
        <v>527887.20204386744</v>
      </c>
      <c r="F219" s="139">
        <f t="shared" si="14"/>
        <v>591704.65598092217</v>
      </c>
      <c r="G219" s="139">
        <f t="shared" si="14"/>
        <v>0</v>
      </c>
      <c r="H219" s="139">
        <f t="shared" ref="H219:H238" si="15">SUM(C219:G219)</f>
        <v>7909554.2771795336</v>
      </c>
    </row>
    <row r="220" spans="2:8">
      <c r="B220" s="128" t="str">
        <f>$B$34</f>
        <v>Fine Arts</v>
      </c>
      <c r="C220" s="139">
        <f t="shared" si="14"/>
        <v>926340.01744022814</v>
      </c>
      <c r="D220" s="139">
        <f t="shared" si="14"/>
        <v>1071972.5431792461</v>
      </c>
      <c r="E220" s="139">
        <f t="shared" si="14"/>
        <v>262817.65473988064</v>
      </c>
      <c r="F220" s="139">
        <f t="shared" si="14"/>
        <v>52527.523624642927</v>
      </c>
      <c r="G220" s="139">
        <f t="shared" si="14"/>
        <v>0</v>
      </c>
      <c r="H220" s="139">
        <f t="shared" si="15"/>
        <v>2313657.7389839976</v>
      </c>
    </row>
    <row r="221" spans="2:8">
      <c r="B221" s="128" t="str">
        <f>$B$35</f>
        <v>Teacher Education</v>
      </c>
      <c r="C221" s="139">
        <f t="shared" si="14"/>
        <v>159707.30948069892</v>
      </c>
      <c r="D221" s="139">
        <f t="shared" si="14"/>
        <v>1361967.2225805204</v>
      </c>
      <c r="E221" s="139">
        <f t="shared" si="14"/>
        <v>613386.47778428742</v>
      </c>
      <c r="F221" s="139">
        <f t="shared" si="14"/>
        <v>333312.52708885935</v>
      </c>
      <c r="G221" s="139">
        <f t="shared" si="14"/>
        <v>0</v>
      </c>
      <c r="H221" s="139">
        <f t="shared" si="15"/>
        <v>2468373.5369343664</v>
      </c>
    </row>
    <row r="222" spans="2:8">
      <c r="B222" s="128" t="str">
        <f>$B$36</f>
        <v>Agriculture</v>
      </c>
      <c r="C222" s="139">
        <f t="shared" si="14"/>
        <v>0</v>
      </c>
      <c r="D222" s="139">
        <f t="shared" si="14"/>
        <v>0</v>
      </c>
      <c r="E222" s="139">
        <f t="shared" si="14"/>
        <v>0</v>
      </c>
      <c r="F222" s="139">
        <f t="shared" si="14"/>
        <v>0</v>
      </c>
      <c r="G222" s="139">
        <f t="shared" si="14"/>
        <v>0</v>
      </c>
      <c r="H222" s="139">
        <f t="shared" si="15"/>
        <v>0</v>
      </c>
    </row>
    <row r="223" spans="2:8">
      <c r="B223" s="128" t="str">
        <f>$B$37</f>
        <v>Engineering</v>
      </c>
      <c r="C223" s="139">
        <f t="shared" si="14"/>
        <v>1592295.0433808297</v>
      </c>
      <c r="D223" s="139">
        <f t="shared" si="14"/>
        <v>4347227.0109527754</v>
      </c>
      <c r="E223" s="139">
        <f t="shared" si="14"/>
        <v>1612391.3967478611</v>
      </c>
      <c r="F223" s="139">
        <f t="shared" si="14"/>
        <v>789328.01744669431</v>
      </c>
      <c r="G223" s="139">
        <f t="shared" si="14"/>
        <v>0</v>
      </c>
      <c r="H223" s="139">
        <f t="shared" si="15"/>
        <v>8341241.4685281599</v>
      </c>
    </row>
    <row r="224" spans="2:8">
      <c r="B224" s="128" t="str">
        <f>$B$38</f>
        <v>Home Economics</v>
      </c>
      <c r="C224" s="139">
        <f t="shared" si="14"/>
        <v>455833.63054608915</v>
      </c>
      <c r="D224" s="139">
        <f t="shared" si="14"/>
        <v>1164756.9403034407</v>
      </c>
      <c r="E224" s="139">
        <f t="shared" si="14"/>
        <v>54263.346625398233</v>
      </c>
      <c r="F224" s="139">
        <f t="shared" si="14"/>
        <v>0</v>
      </c>
      <c r="G224" s="139">
        <f t="shared" si="14"/>
        <v>0</v>
      </c>
      <c r="H224" s="139">
        <f t="shared" si="15"/>
        <v>1674853.9174749281</v>
      </c>
    </row>
    <row r="225" spans="2:10">
      <c r="B225" s="128" t="str">
        <f>$B$39</f>
        <v>Law</v>
      </c>
      <c r="C225" s="139">
        <f t="shared" si="14"/>
        <v>0</v>
      </c>
      <c r="D225" s="139">
        <f t="shared" si="14"/>
        <v>0</v>
      </c>
      <c r="E225" s="139">
        <f t="shared" si="14"/>
        <v>0</v>
      </c>
      <c r="F225" s="139">
        <f t="shared" si="14"/>
        <v>0</v>
      </c>
      <c r="G225" s="139">
        <f t="shared" si="14"/>
        <v>947829.10762007535</v>
      </c>
      <c r="H225" s="139">
        <f t="shared" si="15"/>
        <v>947829.10762007535</v>
      </c>
    </row>
    <row r="226" spans="2:10">
      <c r="B226" s="128" t="str">
        <f>$B$40</f>
        <v>Social Service</v>
      </c>
      <c r="C226" s="139">
        <f t="shared" si="14"/>
        <v>112.86735652346213</v>
      </c>
      <c r="D226" s="139">
        <f t="shared" si="14"/>
        <v>11207.104147023485</v>
      </c>
      <c r="E226" s="139">
        <f t="shared" si="14"/>
        <v>888625.8624745605</v>
      </c>
      <c r="F226" s="139">
        <f t="shared" si="14"/>
        <v>39541.321270531516</v>
      </c>
      <c r="G226" s="139">
        <f t="shared" si="14"/>
        <v>0</v>
      </c>
      <c r="H226" s="139">
        <f t="shared" si="15"/>
        <v>939487.15524863894</v>
      </c>
    </row>
    <row r="227" spans="2:10">
      <c r="B227" s="128" t="str">
        <f>$B$41</f>
        <v>Library Science</v>
      </c>
      <c r="C227" s="139">
        <f t="shared" si="14"/>
        <v>0</v>
      </c>
      <c r="D227" s="139">
        <f t="shared" si="14"/>
        <v>0</v>
      </c>
      <c r="E227" s="139">
        <f t="shared" si="14"/>
        <v>0</v>
      </c>
      <c r="F227" s="139">
        <f t="shared" si="14"/>
        <v>0</v>
      </c>
      <c r="G227" s="139">
        <f t="shared" si="14"/>
        <v>0</v>
      </c>
      <c r="H227" s="139">
        <f t="shared" si="15"/>
        <v>0</v>
      </c>
    </row>
    <row r="228" spans="2:10">
      <c r="B228" s="128" t="str">
        <f>$B$42</f>
        <v>Veterinary Science</v>
      </c>
      <c r="C228" s="139">
        <f t="shared" si="14"/>
        <v>0</v>
      </c>
      <c r="D228" s="139">
        <f t="shared" si="14"/>
        <v>0</v>
      </c>
      <c r="E228" s="139">
        <f t="shared" si="14"/>
        <v>0</v>
      </c>
      <c r="F228" s="139">
        <f t="shared" si="14"/>
        <v>0</v>
      </c>
      <c r="G228" s="139">
        <f t="shared" si="14"/>
        <v>0</v>
      </c>
      <c r="H228" s="139">
        <f t="shared" si="15"/>
        <v>0</v>
      </c>
    </row>
    <row r="229" spans="2:10">
      <c r="B229" s="128" t="str">
        <f>$B$43</f>
        <v>Vocational Training</v>
      </c>
      <c r="C229" s="139">
        <f t="shared" si="14"/>
        <v>48307.2285920418</v>
      </c>
      <c r="D229" s="139">
        <f t="shared" si="14"/>
        <v>18765.383688039321</v>
      </c>
      <c r="E229" s="139">
        <f t="shared" si="14"/>
        <v>0</v>
      </c>
      <c r="F229" s="139">
        <f t="shared" si="14"/>
        <v>0</v>
      </c>
      <c r="G229" s="139">
        <f t="shared" si="14"/>
        <v>0</v>
      </c>
      <c r="H229" s="139">
        <f t="shared" si="15"/>
        <v>67072.612280081114</v>
      </c>
    </row>
    <row r="230" spans="2:10">
      <c r="B230" s="128" t="str">
        <f>$B$44</f>
        <v>Physical Training</v>
      </c>
      <c r="C230" s="139">
        <f t="shared" si="14"/>
        <v>0</v>
      </c>
      <c r="D230" s="139">
        <f t="shared" si="14"/>
        <v>0</v>
      </c>
      <c r="E230" s="139">
        <f t="shared" si="14"/>
        <v>0</v>
      </c>
      <c r="F230" s="139">
        <f t="shared" si="14"/>
        <v>0</v>
      </c>
      <c r="G230" s="139">
        <f t="shared" si="14"/>
        <v>0</v>
      </c>
      <c r="H230" s="139">
        <f t="shared" si="15"/>
        <v>0</v>
      </c>
    </row>
    <row r="231" spans="2:10">
      <c r="B231" s="128" t="str">
        <f>$B$45</f>
        <v>Health Services</v>
      </c>
      <c r="C231" s="139">
        <f t="shared" si="14"/>
        <v>798988.01682958857</v>
      </c>
      <c r="D231" s="139">
        <f t="shared" si="14"/>
        <v>2310748.4969188422</v>
      </c>
      <c r="E231" s="139">
        <f t="shared" si="14"/>
        <v>176228.75356521568</v>
      </c>
      <c r="F231" s="139">
        <f t="shared" si="14"/>
        <v>16815.467150836561</v>
      </c>
      <c r="G231" s="139">
        <f t="shared" si="14"/>
        <v>1764.6341310124742</v>
      </c>
      <c r="H231" s="139">
        <f t="shared" si="15"/>
        <v>3304545.3685954954</v>
      </c>
    </row>
    <row r="232" spans="2:10">
      <c r="B232" s="128" t="str">
        <f>$B$46</f>
        <v>Pharmacy</v>
      </c>
      <c r="C232" s="139">
        <f t="shared" si="14"/>
        <v>0</v>
      </c>
      <c r="D232" s="139">
        <f t="shared" si="14"/>
        <v>5820.7440143455296</v>
      </c>
      <c r="E232" s="139">
        <f t="shared" si="14"/>
        <v>47253.422998422429</v>
      </c>
      <c r="F232" s="139">
        <f t="shared" si="14"/>
        <v>66762.399282034268</v>
      </c>
      <c r="G232" s="139">
        <f t="shared" si="14"/>
        <v>755881.03001919284</v>
      </c>
      <c r="H232" s="139">
        <f t="shared" si="15"/>
        <v>875717.59631399508</v>
      </c>
    </row>
    <row r="233" spans="2:10">
      <c r="B233" s="128" t="str">
        <f>$B$47</f>
        <v>Business Administration</v>
      </c>
      <c r="C233" s="139">
        <f t="shared" si="14"/>
        <v>1927924.9392294313</v>
      </c>
      <c r="D233" s="139">
        <f t="shared" si="14"/>
        <v>12573762.715526015</v>
      </c>
      <c r="E233" s="139">
        <f t="shared" si="14"/>
        <v>1870451.020424871</v>
      </c>
      <c r="F233" s="139">
        <f t="shared" si="14"/>
        <v>62683.399824653119</v>
      </c>
      <c r="G233" s="139">
        <f t="shared" si="14"/>
        <v>0</v>
      </c>
      <c r="H233" s="139">
        <f t="shared" si="15"/>
        <v>16434822.075004969</v>
      </c>
    </row>
    <row r="234" spans="2:10">
      <c r="B234" s="128" t="str">
        <f>$B$48</f>
        <v>Optometry</v>
      </c>
      <c r="C234" s="139">
        <f t="shared" ref="C234:G237" si="16">$H$215*IF($H$25=0,0,C$25/$H$25)*IF(C$52=0,0,C48/C$52)</f>
        <v>0</v>
      </c>
      <c r="D234" s="139">
        <f t="shared" si="16"/>
        <v>0</v>
      </c>
      <c r="E234" s="139">
        <f t="shared" si="16"/>
        <v>0</v>
      </c>
      <c r="F234" s="139">
        <f t="shared" si="16"/>
        <v>0</v>
      </c>
      <c r="G234" s="139">
        <f t="shared" si="16"/>
        <v>673075.5734214331</v>
      </c>
      <c r="H234" s="139">
        <f t="shared" si="15"/>
        <v>673075.5734214331</v>
      </c>
    </row>
    <row r="235" spans="2:10">
      <c r="B235" s="128" t="str">
        <f>$B$49</f>
        <v>Teacher Ed-Practice Teaching</v>
      </c>
      <c r="C235" s="139">
        <f t="shared" si="16"/>
        <v>16252.899339378548</v>
      </c>
      <c r="D235" s="139">
        <f t="shared" si="16"/>
        <v>326135.41835601674</v>
      </c>
      <c r="E235" s="139">
        <f t="shared" si="16"/>
        <v>0</v>
      </c>
      <c r="F235" s="139">
        <f t="shared" si="16"/>
        <v>0</v>
      </c>
      <c r="G235" s="139">
        <f t="shared" si="16"/>
        <v>0</v>
      </c>
      <c r="H235" s="139">
        <f t="shared" si="15"/>
        <v>342388.31769539526</v>
      </c>
    </row>
    <row r="236" spans="2:10">
      <c r="B236" s="128" t="str">
        <f>$B$50</f>
        <v>Technology</v>
      </c>
      <c r="C236" s="139">
        <f t="shared" si="16"/>
        <v>474644.85663333279</v>
      </c>
      <c r="D236" s="139">
        <f t="shared" si="16"/>
        <v>2137342.4513571453</v>
      </c>
      <c r="E236" s="139">
        <f t="shared" si="16"/>
        <v>93707.787345065226</v>
      </c>
      <c r="F236" s="139">
        <f t="shared" si="16"/>
        <v>2247.6119459038969</v>
      </c>
      <c r="G236" s="139">
        <f t="shared" si="16"/>
        <v>0</v>
      </c>
      <c r="H236" s="139">
        <f t="shared" si="15"/>
        <v>2707942.7072814475</v>
      </c>
    </row>
    <row r="237" spans="2:10">
      <c r="B237" s="128" t="str">
        <f>$B$51</f>
        <v>Nursing</v>
      </c>
      <c r="C237" s="139">
        <f t="shared" si="16"/>
        <v>0</v>
      </c>
      <c r="D237" s="139">
        <f t="shared" si="16"/>
        <v>379651.51257746224</v>
      </c>
      <c r="E237" s="139">
        <f t="shared" si="16"/>
        <v>944.34204301228522</v>
      </c>
      <c r="F237" s="139">
        <f t="shared" si="16"/>
        <v>5410.9176475464174</v>
      </c>
      <c r="G237" s="139">
        <f t="shared" si="16"/>
        <v>0</v>
      </c>
      <c r="H237" s="139">
        <f t="shared" si="15"/>
        <v>386006.7722680209</v>
      </c>
    </row>
    <row r="238" spans="2:10">
      <c r="B238" s="131" t="str">
        <f>$B$52</f>
        <v>Totals</v>
      </c>
      <c r="C238" s="136">
        <f>SUM(C218:C237)</f>
        <v>19083650.263439145</v>
      </c>
      <c r="D238" s="136">
        <f>SUM(D218:D237)</f>
        <v>37184476.545613252</v>
      </c>
      <c r="E238" s="136">
        <f>SUM(E218:E237)</f>
        <v>6955369.7135679452</v>
      </c>
      <c r="F238" s="136">
        <f>SUM(F218:F237)</f>
        <v>2688227.1321879467</v>
      </c>
      <c r="G238" s="136">
        <f>SUM(G218:G237)</f>
        <v>2378550.3451917139</v>
      </c>
      <c r="H238" s="136">
        <f t="shared" si="15"/>
        <v>68290274</v>
      </c>
    </row>
    <row r="239" spans="2:10">
      <c r="B239" s="330"/>
      <c r="C239" s="350"/>
      <c r="D239" s="350"/>
      <c r="E239" s="350"/>
      <c r="F239" s="350"/>
      <c r="G239" s="350"/>
      <c r="H239" s="350"/>
    </row>
    <row r="240" spans="2:10">
      <c r="B240" s="120" t="s">
        <v>11</v>
      </c>
      <c r="C240" s="121"/>
      <c r="D240" s="121"/>
      <c r="E240" s="121"/>
      <c r="F240" s="121"/>
      <c r="G240" s="121"/>
      <c r="H240" s="122">
        <f>H16</f>
        <v>34089428</v>
      </c>
      <c r="J240" s="360"/>
    </row>
    <row r="241" spans="2:8" ht="61.5" customHeight="1" thickBot="1">
      <c r="B241" s="394" t="s">
        <v>231</v>
      </c>
      <c r="C241" s="394"/>
      <c r="D241" s="394"/>
      <c r="E241" s="394"/>
      <c r="F241" s="394"/>
      <c r="G241" s="394"/>
      <c r="H241" s="328"/>
    </row>
    <row r="242" spans="2:8" ht="14.4" thickBot="1">
      <c r="B242" s="124" t="s">
        <v>31</v>
      </c>
      <c r="C242" s="125" t="s">
        <v>25</v>
      </c>
      <c r="D242" s="125" t="s">
        <v>26</v>
      </c>
      <c r="E242" s="125" t="s">
        <v>27</v>
      </c>
      <c r="F242" s="125" t="s">
        <v>28</v>
      </c>
      <c r="G242" s="125" t="s">
        <v>29</v>
      </c>
      <c r="H242" s="126" t="s">
        <v>1</v>
      </c>
    </row>
    <row r="243" spans="2:8">
      <c r="B243" s="128" t="str">
        <f>$B$32</f>
        <v>Liberal Arts</v>
      </c>
      <c r="C243" s="136">
        <f t="shared" ref="C243:G258" si="17">$H$240*IF($H$25=0,0,C$25/$H$25)*IF(C$52=0,0,C32/C$52)</f>
        <v>4633946.7437340748</v>
      </c>
      <c r="D243" s="136">
        <f t="shared" si="17"/>
        <v>4036084.6951862685</v>
      </c>
      <c r="E243" s="136">
        <f t="shared" si="17"/>
        <v>403047.56239017833</v>
      </c>
      <c r="F243" s="136">
        <f t="shared" si="17"/>
        <v>363352.85362424806</v>
      </c>
      <c r="G243" s="136">
        <f t="shared" si="17"/>
        <v>0</v>
      </c>
      <c r="H243" s="136">
        <f>SUM(C243:G243)</f>
        <v>9436431.8549347706</v>
      </c>
    </row>
    <row r="244" spans="2:8">
      <c r="B244" s="128" t="str">
        <f>$B$33</f>
        <v>Science</v>
      </c>
      <c r="C244" s="139">
        <f t="shared" si="17"/>
        <v>1697328.4031841101</v>
      </c>
      <c r="D244" s="139">
        <f t="shared" si="17"/>
        <v>1692113.7743429774</v>
      </c>
      <c r="E244" s="139">
        <f t="shared" si="17"/>
        <v>263512.96769135632</v>
      </c>
      <c r="F244" s="139">
        <f t="shared" si="17"/>
        <v>295369.63444203511</v>
      </c>
      <c r="G244" s="139">
        <f t="shared" si="17"/>
        <v>0</v>
      </c>
      <c r="H244" s="139">
        <f t="shared" ref="H244:H263" si="18">SUM(C244:G244)</f>
        <v>3948324.7796604792</v>
      </c>
    </row>
    <row r="245" spans="2:8">
      <c r="B245" s="128" t="str">
        <f>$B$34</f>
        <v>Fine Arts</v>
      </c>
      <c r="C245" s="139">
        <f t="shared" si="17"/>
        <v>462414.33045132319</v>
      </c>
      <c r="D245" s="139">
        <f t="shared" si="17"/>
        <v>535111.79100973892</v>
      </c>
      <c r="E245" s="139">
        <f t="shared" si="17"/>
        <v>131194.42921526454</v>
      </c>
      <c r="F245" s="139">
        <f t="shared" si="17"/>
        <v>26220.911554997772</v>
      </c>
      <c r="G245" s="139">
        <f t="shared" si="17"/>
        <v>0</v>
      </c>
      <c r="H245" s="139">
        <f t="shared" si="18"/>
        <v>1154941.4622313245</v>
      </c>
    </row>
    <row r="246" spans="2:8">
      <c r="B246" s="128" t="str">
        <f>$B$35</f>
        <v>Teacher Education</v>
      </c>
      <c r="C246" s="139">
        <f t="shared" si="17"/>
        <v>79723.370675244383</v>
      </c>
      <c r="D246" s="139">
        <f t="shared" si="17"/>
        <v>679872.56241670123</v>
      </c>
      <c r="E246" s="139">
        <f t="shared" si="17"/>
        <v>306192.85801373509</v>
      </c>
      <c r="F246" s="139">
        <f t="shared" si="17"/>
        <v>166384.35794962134</v>
      </c>
      <c r="G246" s="139">
        <f t="shared" si="17"/>
        <v>0</v>
      </c>
      <c r="H246" s="139">
        <f t="shared" si="18"/>
        <v>1232173.1490553019</v>
      </c>
    </row>
    <row r="247" spans="2:8">
      <c r="B247" s="128" t="str">
        <f>$B$36</f>
        <v>Agriculture</v>
      </c>
      <c r="C247" s="139">
        <f t="shared" si="17"/>
        <v>0</v>
      </c>
      <c r="D247" s="139">
        <f t="shared" si="17"/>
        <v>0</v>
      </c>
      <c r="E247" s="139">
        <f t="shared" si="17"/>
        <v>0</v>
      </c>
      <c r="F247" s="139">
        <f t="shared" si="17"/>
        <v>0</v>
      </c>
      <c r="G247" s="139">
        <f t="shared" si="17"/>
        <v>0</v>
      </c>
      <c r="H247" s="139">
        <f t="shared" si="18"/>
        <v>0</v>
      </c>
    </row>
    <row r="248" spans="2:8">
      <c r="B248" s="128" t="str">
        <f>$B$37</f>
        <v>Engineering</v>
      </c>
      <c r="C248" s="139">
        <f t="shared" si="17"/>
        <v>794848.57881940366</v>
      </c>
      <c r="D248" s="139">
        <f t="shared" si="17"/>
        <v>2170067.1780805835</v>
      </c>
      <c r="E248" s="139">
        <f t="shared" si="17"/>
        <v>804880.36154688208</v>
      </c>
      <c r="F248" s="139">
        <f t="shared" si="17"/>
        <v>394020.10041915823</v>
      </c>
      <c r="G248" s="139">
        <f t="shared" si="17"/>
        <v>0</v>
      </c>
      <c r="H248" s="139">
        <f t="shared" si="18"/>
        <v>4163816.2188660274</v>
      </c>
    </row>
    <row r="249" spans="2:8">
      <c r="B249" s="128" t="str">
        <f>$B$38</f>
        <v>Home Economics</v>
      </c>
      <c r="C249" s="139">
        <f t="shared" si="17"/>
        <v>227544.96091902495</v>
      </c>
      <c r="D249" s="139">
        <f t="shared" si="17"/>
        <v>581428.29905726307</v>
      </c>
      <c r="E249" s="139">
        <f t="shared" si="17"/>
        <v>27087.407027032223</v>
      </c>
      <c r="F249" s="139">
        <f t="shared" si="17"/>
        <v>0</v>
      </c>
      <c r="G249" s="139">
        <f t="shared" si="17"/>
        <v>0</v>
      </c>
      <c r="H249" s="139">
        <f t="shared" si="18"/>
        <v>836060.6670033203</v>
      </c>
    </row>
    <row r="250" spans="2:8">
      <c r="B250" s="128" t="str">
        <f>$B$39</f>
        <v>Law</v>
      </c>
      <c r="C250" s="139">
        <f t="shared" si="17"/>
        <v>0</v>
      </c>
      <c r="D250" s="139">
        <f t="shared" si="17"/>
        <v>0</v>
      </c>
      <c r="E250" s="139">
        <f t="shared" si="17"/>
        <v>0</v>
      </c>
      <c r="F250" s="139">
        <f t="shared" si="17"/>
        <v>0</v>
      </c>
      <c r="G250" s="139">
        <f t="shared" si="17"/>
        <v>473141.34543549811</v>
      </c>
      <c r="H250" s="139">
        <f t="shared" si="18"/>
        <v>473141.34543549811</v>
      </c>
    </row>
    <row r="251" spans="2:8">
      <c r="B251" s="128" t="str">
        <f>$B$40</f>
        <v>Social Service</v>
      </c>
      <c r="C251" s="139">
        <f t="shared" si="17"/>
        <v>56.341604717487193</v>
      </c>
      <c r="D251" s="139">
        <f t="shared" si="17"/>
        <v>5594.4096798975861</v>
      </c>
      <c r="E251" s="139">
        <f t="shared" si="17"/>
        <v>443588.01895807928</v>
      </c>
      <c r="F251" s="139">
        <f t="shared" si="17"/>
        <v>19738.404102415119</v>
      </c>
      <c r="G251" s="139">
        <f t="shared" si="17"/>
        <v>0</v>
      </c>
      <c r="H251" s="139">
        <f t="shared" si="18"/>
        <v>468977.1743451095</v>
      </c>
    </row>
    <row r="252" spans="2:8">
      <c r="B252" s="128" t="str">
        <f>$B$41</f>
        <v>Library Science</v>
      </c>
      <c r="C252" s="139">
        <f t="shared" si="17"/>
        <v>0</v>
      </c>
      <c r="D252" s="139">
        <f t="shared" si="17"/>
        <v>0</v>
      </c>
      <c r="E252" s="139">
        <f t="shared" si="17"/>
        <v>0</v>
      </c>
      <c r="F252" s="139">
        <f t="shared" si="17"/>
        <v>0</v>
      </c>
      <c r="G252" s="139">
        <f t="shared" si="17"/>
        <v>0</v>
      </c>
      <c r="H252" s="139">
        <f t="shared" si="18"/>
        <v>0</v>
      </c>
    </row>
    <row r="253" spans="2:8">
      <c r="B253" s="128" t="str">
        <f>$B$42</f>
        <v>Veterinary Science</v>
      </c>
      <c r="C253" s="139">
        <f t="shared" si="17"/>
        <v>0</v>
      </c>
      <c r="D253" s="139">
        <f t="shared" si="17"/>
        <v>0</v>
      </c>
      <c r="E253" s="139">
        <f t="shared" si="17"/>
        <v>0</v>
      </c>
      <c r="F253" s="139">
        <f t="shared" si="17"/>
        <v>0</v>
      </c>
      <c r="G253" s="139">
        <f t="shared" si="17"/>
        <v>0</v>
      </c>
      <c r="H253" s="139">
        <f t="shared" si="18"/>
        <v>0</v>
      </c>
    </row>
    <row r="254" spans="2:8">
      <c r="B254" s="128" t="str">
        <f>$B$43</f>
        <v>Vocational Training</v>
      </c>
      <c r="C254" s="139">
        <f t="shared" si="17"/>
        <v>24114.206819084517</v>
      </c>
      <c r="D254" s="139">
        <f t="shared" si="17"/>
        <v>9367.3836500610741</v>
      </c>
      <c r="E254" s="139">
        <f t="shared" si="17"/>
        <v>0</v>
      </c>
      <c r="F254" s="139">
        <f t="shared" si="17"/>
        <v>0</v>
      </c>
      <c r="G254" s="139">
        <f t="shared" si="17"/>
        <v>0</v>
      </c>
      <c r="H254" s="139">
        <f t="shared" si="18"/>
        <v>33481.590469145594</v>
      </c>
    </row>
    <row r="255" spans="2:8">
      <c r="B255" s="128" t="str">
        <f>$B$44</f>
        <v>Physical Training</v>
      </c>
      <c r="C255" s="139">
        <f t="shared" si="17"/>
        <v>0</v>
      </c>
      <c r="D255" s="139">
        <f t="shared" si="17"/>
        <v>0</v>
      </c>
      <c r="E255" s="139">
        <f t="shared" si="17"/>
        <v>0</v>
      </c>
      <c r="F255" s="139">
        <f t="shared" si="17"/>
        <v>0</v>
      </c>
      <c r="G255" s="139">
        <f t="shared" si="17"/>
        <v>0</v>
      </c>
      <c r="H255" s="139">
        <f t="shared" si="18"/>
        <v>0</v>
      </c>
    </row>
    <row r="256" spans="2:8">
      <c r="B256" s="128" t="str">
        <f>$B$45</f>
        <v>Health Services</v>
      </c>
      <c r="C256" s="139">
        <f t="shared" si="17"/>
        <v>398842.21979509183</v>
      </c>
      <c r="D256" s="139">
        <f t="shared" si="17"/>
        <v>1153489.2144644652</v>
      </c>
      <c r="E256" s="139">
        <f t="shared" si="17"/>
        <v>87970.615057001574</v>
      </c>
      <c r="F256" s="139">
        <f t="shared" si="17"/>
        <v>8394.0160603954828</v>
      </c>
      <c r="G256" s="139">
        <f t="shared" si="17"/>
        <v>880.87753397346614</v>
      </c>
      <c r="H256" s="139">
        <f t="shared" si="18"/>
        <v>1649576.9429109273</v>
      </c>
    </row>
    <row r="257" spans="2:10">
      <c r="B257" s="128" t="str">
        <f>$B$46</f>
        <v>Pharmacy</v>
      </c>
      <c r="C257" s="139">
        <f t="shared" si="17"/>
        <v>0</v>
      </c>
      <c r="D257" s="139">
        <f t="shared" si="17"/>
        <v>2905.62363219487</v>
      </c>
      <c r="E257" s="139">
        <f t="shared" si="17"/>
        <v>23588.163682843991</v>
      </c>
      <c r="F257" s="139">
        <f t="shared" si="17"/>
        <v>33326.737031867211</v>
      </c>
      <c r="G257" s="139">
        <f t="shared" si="17"/>
        <v>377323.89167753397</v>
      </c>
      <c r="H257" s="139">
        <f t="shared" si="18"/>
        <v>437144.41602444003</v>
      </c>
    </row>
    <row r="258" spans="2:10">
      <c r="B258" s="128" t="str">
        <f>$B$47</f>
        <v>Business Administration</v>
      </c>
      <c r="C258" s="139">
        <f t="shared" si="17"/>
        <v>962389.73071430461</v>
      </c>
      <c r="D258" s="139">
        <f t="shared" si="17"/>
        <v>6276624.0882268026</v>
      </c>
      <c r="E258" s="139">
        <f t="shared" si="17"/>
        <v>933699.6566787851</v>
      </c>
      <c r="F258" s="139">
        <f t="shared" si="17"/>
        <v>31290.564819197021</v>
      </c>
      <c r="G258" s="139">
        <f t="shared" si="17"/>
        <v>0</v>
      </c>
      <c r="H258" s="139">
        <f t="shared" si="18"/>
        <v>8204004.0404390888</v>
      </c>
    </row>
    <row r="259" spans="2:10">
      <c r="B259" s="128" t="str">
        <f>$B$48</f>
        <v>Optometry</v>
      </c>
      <c r="C259" s="139">
        <f t="shared" ref="C259:G262" si="19">$H$240*IF($H$25=0,0,C$25/$H$25)*IF(C$52=0,0,C48/C$52)</f>
        <v>0</v>
      </c>
      <c r="D259" s="139">
        <f t="shared" si="19"/>
        <v>0</v>
      </c>
      <c r="E259" s="139">
        <f t="shared" si="19"/>
        <v>0</v>
      </c>
      <c r="F259" s="139">
        <f t="shared" si="19"/>
        <v>0</v>
      </c>
      <c r="G259" s="139">
        <f t="shared" si="19"/>
        <v>335988.71339582937</v>
      </c>
      <c r="H259" s="139">
        <f t="shared" si="18"/>
        <v>335988.71339582937</v>
      </c>
    </row>
    <row r="260" spans="2:10">
      <c r="B260" s="128" t="str">
        <f>$B$49</f>
        <v>Teacher Ed-Practice Teaching</v>
      </c>
      <c r="C260" s="139">
        <f t="shared" si="19"/>
        <v>8113.191079318156</v>
      </c>
      <c r="D260" s="139">
        <f t="shared" si="19"/>
        <v>162801.65843670961</v>
      </c>
      <c r="E260" s="139">
        <f t="shared" si="19"/>
        <v>0</v>
      </c>
      <c r="F260" s="139">
        <f t="shared" si="19"/>
        <v>0</v>
      </c>
      <c r="G260" s="139">
        <f t="shared" si="19"/>
        <v>0</v>
      </c>
      <c r="H260" s="139">
        <f t="shared" si="18"/>
        <v>170914.84951602775</v>
      </c>
    </row>
    <row r="261" spans="2:10">
      <c r="B261" s="128" t="str">
        <f>$B$50</f>
        <v>Technology</v>
      </c>
      <c r="C261" s="139">
        <f t="shared" si="19"/>
        <v>236935.22837193948</v>
      </c>
      <c r="D261" s="139">
        <f t="shared" si="19"/>
        <v>1066927.6507351969</v>
      </c>
      <c r="E261" s="139">
        <f t="shared" si="19"/>
        <v>46777.449886039583</v>
      </c>
      <c r="F261" s="139">
        <f t="shared" si="19"/>
        <v>1121.9724437162279</v>
      </c>
      <c r="G261" s="139">
        <f t="shared" si="19"/>
        <v>0</v>
      </c>
      <c r="H261" s="139">
        <f t="shared" si="18"/>
        <v>1351762.301436892</v>
      </c>
    </row>
    <row r="262" spans="2:10">
      <c r="B262" s="128" t="str">
        <f>$B$51</f>
        <v>Nursing</v>
      </c>
      <c r="C262" s="139">
        <f t="shared" si="19"/>
        <v>0</v>
      </c>
      <c r="D262" s="139">
        <f t="shared" si="19"/>
        <v>189516.04884614304</v>
      </c>
      <c r="E262" s="139">
        <f t="shared" si="19"/>
        <v>471.40065776629041</v>
      </c>
      <c r="F262" s="139">
        <f t="shared" si="19"/>
        <v>2701.0447719094373</v>
      </c>
      <c r="G262" s="139">
        <f t="shared" si="19"/>
        <v>0</v>
      </c>
      <c r="H262" s="139">
        <f t="shared" si="18"/>
        <v>192688.49427581875</v>
      </c>
    </row>
    <row r="263" spans="2:10">
      <c r="B263" s="131" t="str">
        <f>$B$52</f>
        <v>Totals</v>
      </c>
      <c r="C263" s="136">
        <f>SUM(C243:C262)</f>
        <v>9526257.3061676361</v>
      </c>
      <c r="D263" s="136">
        <f>SUM(D243:D262)</f>
        <v>18561904.377765</v>
      </c>
      <c r="E263" s="136">
        <f>SUM(E243:E262)</f>
        <v>3472010.8908049641</v>
      </c>
      <c r="F263" s="136">
        <f>SUM(F243:F262)</f>
        <v>1341920.5972195608</v>
      </c>
      <c r="G263" s="136">
        <f>SUM(G243:G262)</f>
        <v>1187334.828042835</v>
      </c>
      <c r="H263" s="136">
        <f t="shared" si="18"/>
        <v>34089428</v>
      </c>
      <c r="I263" s="351"/>
    </row>
    <row r="264" spans="2:10">
      <c r="B264" s="401"/>
      <c r="C264" s="401"/>
      <c r="D264" s="401"/>
      <c r="E264" s="401"/>
      <c r="F264" s="401"/>
      <c r="G264" s="401"/>
      <c r="H264" s="402"/>
      <c r="I264" s="352"/>
    </row>
    <row r="265" spans="2:10">
      <c r="B265" s="120" t="s">
        <v>232</v>
      </c>
      <c r="C265" s="121"/>
      <c r="D265" s="121"/>
      <c r="E265" s="121"/>
      <c r="F265" s="121"/>
      <c r="G265" s="121"/>
      <c r="H265" s="122"/>
      <c r="J265" s="360"/>
    </row>
    <row r="266" spans="2:10" ht="45" customHeight="1" thickBot="1">
      <c r="B266" s="382" t="s">
        <v>233</v>
      </c>
      <c r="C266" s="382"/>
      <c r="D266" s="382"/>
      <c r="E266" s="382"/>
      <c r="F266" s="382"/>
      <c r="G266" s="382"/>
      <c r="H266" s="382"/>
    </row>
    <row r="267" spans="2:10" ht="14.4" thickBot="1">
      <c r="B267" s="124" t="s">
        <v>31</v>
      </c>
      <c r="C267" s="125" t="s">
        <v>25</v>
      </c>
      <c r="D267" s="125" t="s">
        <v>26</v>
      </c>
      <c r="E267" s="125" t="s">
        <v>27</v>
      </c>
      <c r="F267" s="125" t="s">
        <v>28</v>
      </c>
      <c r="G267" s="125" t="s">
        <v>29</v>
      </c>
      <c r="H267" s="126" t="s">
        <v>1</v>
      </c>
    </row>
    <row r="268" spans="2:10">
      <c r="B268" s="128" t="str">
        <f>$B$32</f>
        <v>Liberal Arts</v>
      </c>
      <c r="C268" s="136">
        <f t="shared" ref="C268:G283" si="20">C243+C218+C193+C168+C116</f>
        <v>56687832.83565741</v>
      </c>
      <c r="D268" s="136">
        <f t="shared" si="20"/>
        <v>48677376.396347746</v>
      </c>
      <c r="E268" s="136">
        <f t="shared" si="20"/>
        <v>20480513.551587783</v>
      </c>
      <c r="F268" s="136">
        <f t="shared" si="20"/>
        <v>28171417.892727397</v>
      </c>
      <c r="G268" s="136">
        <f t="shared" si="20"/>
        <v>0</v>
      </c>
      <c r="H268" s="136">
        <f>SUM(C268:G268)</f>
        <v>154017140.67632034</v>
      </c>
    </row>
    <row r="269" spans="2:10">
      <c r="B269" s="128" t="str">
        <f>$B$33</f>
        <v>Science</v>
      </c>
      <c r="C269" s="139">
        <f t="shared" si="20"/>
        <v>34685014.540403247</v>
      </c>
      <c r="D269" s="139">
        <f t="shared" si="20"/>
        <v>23644578.250428177</v>
      </c>
      <c r="E269" s="139">
        <f t="shared" si="20"/>
        <v>20973216.676334795</v>
      </c>
      <c r="F269" s="139">
        <f t="shared" si="20"/>
        <v>36136344.526625857</v>
      </c>
      <c r="G269" s="139">
        <f t="shared" si="20"/>
        <v>0</v>
      </c>
      <c r="H269" s="139">
        <f t="shared" ref="H269:H288" si="21">SUM(C269:G269)</f>
        <v>115439153.99379207</v>
      </c>
    </row>
    <row r="270" spans="2:10">
      <c r="B270" s="128" t="str">
        <f>$B$34</f>
        <v>Fine Arts</v>
      </c>
      <c r="C270" s="139">
        <f t="shared" si="20"/>
        <v>8803421.1563470718</v>
      </c>
      <c r="D270" s="139">
        <f t="shared" si="20"/>
        <v>7862585.9650941007</v>
      </c>
      <c r="E270" s="139">
        <f t="shared" si="20"/>
        <v>6350749.4525474561</v>
      </c>
      <c r="F270" s="139">
        <f t="shared" si="20"/>
        <v>1547733.1750506177</v>
      </c>
      <c r="G270" s="139">
        <f t="shared" si="20"/>
        <v>0</v>
      </c>
      <c r="H270" s="139">
        <f t="shared" si="21"/>
        <v>24564489.749039244</v>
      </c>
    </row>
    <row r="271" spans="2:10">
      <c r="B271" s="128" t="str">
        <f>$B$35</f>
        <v>Teacher Education</v>
      </c>
      <c r="C271" s="139">
        <f t="shared" si="20"/>
        <v>1155419.372576287</v>
      </c>
      <c r="D271" s="139">
        <f t="shared" si="20"/>
        <v>7356228.8940514466</v>
      </c>
      <c r="E271" s="139">
        <f t="shared" si="20"/>
        <v>7532389.5445935596</v>
      </c>
      <c r="F271" s="139">
        <f t="shared" si="20"/>
        <v>7813365.0511689847</v>
      </c>
      <c r="G271" s="139">
        <f t="shared" si="20"/>
        <v>0</v>
      </c>
      <c r="H271" s="139">
        <f t="shared" si="21"/>
        <v>23857402.862390276</v>
      </c>
    </row>
    <row r="272" spans="2:10">
      <c r="B272" s="128" t="str">
        <f>$B$36</f>
        <v>Agriculture</v>
      </c>
      <c r="C272" s="139">
        <f t="shared" si="20"/>
        <v>0</v>
      </c>
      <c r="D272" s="139">
        <f t="shared" si="20"/>
        <v>0</v>
      </c>
      <c r="E272" s="139">
        <f t="shared" si="20"/>
        <v>0</v>
      </c>
      <c r="F272" s="139">
        <f t="shared" si="20"/>
        <v>0</v>
      </c>
      <c r="G272" s="139">
        <f t="shared" si="20"/>
        <v>0</v>
      </c>
      <c r="H272" s="139">
        <f t="shared" si="21"/>
        <v>0</v>
      </c>
    </row>
    <row r="273" spans="2:10">
      <c r="B273" s="128" t="str">
        <f>$B$37</f>
        <v>Engineering</v>
      </c>
      <c r="C273" s="139">
        <f t="shared" si="20"/>
        <v>22036684.852138352</v>
      </c>
      <c r="D273" s="139">
        <f t="shared" si="20"/>
        <v>44293005.564111263</v>
      </c>
      <c r="E273" s="139">
        <f t="shared" si="20"/>
        <v>43482364.594666362</v>
      </c>
      <c r="F273" s="139">
        <f t="shared" si="20"/>
        <v>54030043.646248482</v>
      </c>
      <c r="G273" s="139">
        <f t="shared" si="20"/>
        <v>0</v>
      </c>
      <c r="H273" s="139">
        <f t="shared" si="21"/>
        <v>163842098.65716445</v>
      </c>
    </row>
    <row r="274" spans="2:10">
      <c r="B274" s="128" t="str">
        <f>$B$38</f>
        <v>Home Economics</v>
      </c>
      <c r="C274" s="139">
        <f t="shared" si="20"/>
        <v>2482378.0520927319</v>
      </c>
      <c r="D274" s="139">
        <f t="shared" si="20"/>
        <v>4470512.6219386365</v>
      </c>
      <c r="E274" s="139">
        <f t="shared" si="20"/>
        <v>1206306.3175867375</v>
      </c>
      <c r="F274" s="139">
        <f t="shared" si="20"/>
        <v>0</v>
      </c>
      <c r="G274" s="139">
        <f t="shared" si="20"/>
        <v>0</v>
      </c>
      <c r="H274" s="139">
        <f t="shared" si="21"/>
        <v>8159196.9916181061</v>
      </c>
    </row>
    <row r="275" spans="2:10">
      <c r="B275" s="128" t="str">
        <f>$B$39</f>
        <v>Law</v>
      </c>
      <c r="C275" s="139">
        <f t="shared" si="20"/>
        <v>0</v>
      </c>
      <c r="D275" s="139">
        <f t="shared" si="20"/>
        <v>0</v>
      </c>
      <c r="E275" s="139">
        <f t="shared" si="20"/>
        <v>0</v>
      </c>
      <c r="F275" s="139">
        <f t="shared" si="20"/>
        <v>0</v>
      </c>
      <c r="G275" s="139">
        <f t="shared" si="20"/>
        <v>17303099.508458562</v>
      </c>
      <c r="H275" s="139">
        <f t="shared" si="21"/>
        <v>17303099.508458562</v>
      </c>
    </row>
    <row r="276" spans="2:10">
      <c r="B276" s="128" t="str">
        <f>$B$40</f>
        <v>Social Service</v>
      </c>
      <c r="C276" s="139">
        <f t="shared" si="20"/>
        <v>1079.1963987566467</v>
      </c>
      <c r="D276" s="139">
        <f t="shared" si="20"/>
        <v>55931.481104478647</v>
      </c>
      <c r="E276" s="139">
        <f t="shared" si="20"/>
        <v>8085690.2060418474</v>
      </c>
      <c r="F276" s="139">
        <f t="shared" si="20"/>
        <v>2671978.408975536</v>
      </c>
      <c r="G276" s="139">
        <f t="shared" si="20"/>
        <v>0</v>
      </c>
      <c r="H276" s="139">
        <f t="shared" si="21"/>
        <v>10814679.29252062</v>
      </c>
    </row>
    <row r="277" spans="2:10">
      <c r="B277" s="128" t="str">
        <f>$B$41</f>
        <v>Library Science</v>
      </c>
      <c r="C277" s="139">
        <f t="shared" si="20"/>
        <v>0</v>
      </c>
      <c r="D277" s="139">
        <f t="shared" si="20"/>
        <v>0</v>
      </c>
      <c r="E277" s="139">
        <f t="shared" si="20"/>
        <v>0</v>
      </c>
      <c r="F277" s="139">
        <f t="shared" si="20"/>
        <v>0</v>
      </c>
      <c r="G277" s="139">
        <f t="shared" si="20"/>
        <v>0</v>
      </c>
      <c r="H277" s="139">
        <f t="shared" si="21"/>
        <v>0</v>
      </c>
    </row>
    <row r="278" spans="2:10">
      <c r="B278" s="128" t="str">
        <f>$B$42</f>
        <v>Veterinary Science</v>
      </c>
      <c r="C278" s="139">
        <f t="shared" si="20"/>
        <v>0</v>
      </c>
      <c r="D278" s="139">
        <f t="shared" si="20"/>
        <v>0</v>
      </c>
      <c r="E278" s="139">
        <f t="shared" si="20"/>
        <v>0</v>
      </c>
      <c r="F278" s="139">
        <f t="shared" si="20"/>
        <v>0</v>
      </c>
      <c r="G278" s="139">
        <f t="shared" si="20"/>
        <v>0</v>
      </c>
      <c r="H278" s="139">
        <f t="shared" si="21"/>
        <v>0</v>
      </c>
    </row>
    <row r="279" spans="2:10">
      <c r="B279" s="128" t="str">
        <f>$B$43</f>
        <v>Vocational Training</v>
      </c>
      <c r="C279" s="139">
        <f t="shared" si="20"/>
        <v>387464.46838319523</v>
      </c>
      <c r="D279" s="139">
        <f t="shared" si="20"/>
        <v>68307.544590889142</v>
      </c>
      <c r="E279" s="139">
        <f t="shared" si="20"/>
        <v>0</v>
      </c>
      <c r="F279" s="139">
        <f t="shared" si="20"/>
        <v>0</v>
      </c>
      <c r="G279" s="139">
        <f t="shared" si="20"/>
        <v>0</v>
      </c>
      <c r="H279" s="139">
        <f t="shared" si="21"/>
        <v>455772.01297408435</v>
      </c>
    </row>
    <row r="280" spans="2:10">
      <c r="B280" s="128" t="str">
        <f>$B$44</f>
        <v>Physical Training</v>
      </c>
      <c r="C280" s="139">
        <f t="shared" si="20"/>
        <v>0</v>
      </c>
      <c r="D280" s="139">
        <f t="shared" si="20"/>
        <v>0</v>
      </c>
      <c r="E280" s="139">
        <f t="shared" si="20"/>
        <v>0</v>
      </c>
      <c r="F280" s="139">
        <f t="shared" si="20"/>
        <v>0</v>
      </c>
      <c r="G280" s="139">
        <f t="shared" si="20"/>
        <v>0</v>
      </c>
      <c r="H280" s="139">
        <f t="shared" si="21"/>
        <v>0</v>
      </c>
    </row>
    <row r="281" spans="2:10">
      <c r="B281" s="128" t="str">
        <f>$B$45</f>
        <v>Health Services</v>
      </c>
      <c r="C281" s="139">
        <f t="shared" si="20"/>
        <v>3576432.344166562</v>
      </c>
      <c r="D281" s="139">
        <f t="shared" si="20"/>
        <v>9995379.7610165067</v>
      </c>
      <c r="E281" s="139">
        <f t="shared" si="20"/>
        <v>3320819.1229025144</v>
      </c>
      <c r="F281" s="139">
        <f t="shared" si="20"/>
        <v>1204340.6187326279</v>
      </c>
      <c r="G281" s="139">
        <f t="shared" si="20"/>
        <v>123596.08335171125</v>
      </c>
      <c r="H281" s="139">
        <f t="shared" si="21"/>
        <v>18220567.930169925</v>
      </c>
    </row>
    <row r="282" spans="2:10">
      <c r="B282" s="128" t="str">
        <f>$B$46</f>
        <v>Pharmacy</v>
      </c>
      <c r="C282" s="139">
        <f t="shared" si="20"/>
        <v>0</v>
      </c>
      <c r="D282" s="139">
        <f t="shared" si="20"/>
        <v>42616.784632468509</v>
      </c>
      <c r="E282" s="139">
        <f t="shared" si="20"/>
        <v>8977588.6248950548</v>
      </c>
      <c r="F282" s="139">
        <f t="shared" si="20"/>
        <v>16807281.069995731</v>
      </c>
      <c r="G282" s="139">
        <f t="shared" si="20"/>
        <v>14729732.842847239</v>
      </c>
      <c r="H282" s="139">
        <f t="shared" si="21"/>
        <v>40557219.322370499</v>
      </c>
    </row>
    <row r="283" spans="2:10">
      <c r="B283" s="128" t="str">
        <f>$B$47</f>
        <v>Business Administration</v>
      </c>
      <c r="C283" s="139">
        <f t="shared" si="20"/>
        <v>11539950.048039289</v>
      </c>
      <c r="D283" s="139">
        <f t="shared" si="20"/>
        <v>57948586.309818506</v>
      </c>
      <c r="E283" s="139">
        <f t="shared" si="20"/>
        <v>27657541.034327202</v>
      </c>
      <c r="F283" s="139">
        <f t="shared" si="20"/>
        <v>7150836.1807661364</v>
      </c>
      <c r="G283" s="139">
        <f t="shared" si="20"/>
        <v>0</v>
      </c>
      <c r="H283" s="139">
        <f t="shared" si="21"/>
        <v>104296913.57295114</v>
      </c>
    </row>
    <row r="284" spans="2:10">
      <c r="B284" s="128" t="str">
        <f>$B$48</f>
        <v>Optometry</v>
      </c>
      <c r="C284" s="139">
        <f t="shared" ref="C284:G287" si="22">C259+C234+C209+C184+C132</f>
        <v>0</v>
      </c>
      <c r="D284" s="139">
        <f t="shared" si="22"/>
        <v>0</v>
      </c>
      <c r="E284" s="139">
        <f t="shared" si="22"/>
        <v>0</v>
      </c>
      <c r="F284" s="139">
        <f t="shared" si="22"/>
        <v>0</v>
      </c>
      <c r="G284" s="139">
        <f t="shared" si="22"/>
        <v>23494966.100902919</v>
      </c>
      <c r="H284" s="139">
        <f t="shared" si="21"/>
        <v>23494966.100902919</v>
      </c>
    </row>
    <row r="285" spans="2:10">
      <c r="B285" s="128" t="str">
        <f>$B$49</f>
        <v>Teacher Ed-Practice Teaching</v>
      </c>
      <c r="C285" s="139">
        <f t="shared" si="22"/>
        <v>86975.889289814935</v>
      </c>
      <c r="D285" s="139">
        <f t="shared" si="22"/>
        <v>1697750.6508831521</v>
      </c>
      <c r="E285" s="139">
        <f t="shared" si="22"/>
        <v>0</v>
      </c>
      <c r="F285" s="139">
        <f t="shared" si="22"/>
        <v>0</v>
      </c>
      <c r="G285" s="139">
        <f t="shared" si="22"/>
        <v>0</v>
      </c>
      <c r="H285" s="139">
        <f t="shared" si="21"/>
        <v>1784726.5401729671</v>
      </c>
    </row>
    <row r="286" spans="2:10">
      <c r="B286" s="128" t="str">
        <f>$B$50</f>
        <v>Technology</v>
      </c>
      <c r="C286" s="139">
        <f t="shared" si="22"/>
        <v>4423685.4959363062</v>
      </c>
      <c r="D286" s="139">
        <f t="shared" si="22"/>
        <v>12952396.495627504</v>
      </c>
      <c r="E286" s="139">
        <f t="shared" si="22"/>
        <v>1960589.1361076233</v>
      </c>
      <c r="F286" s="139">
        <f t="shared" si="22"/>
        <v>79010.233014658603</v>
      </c>
      <c r="G286" s="139">
        <f t="shared" si="22"/>
        <v>0</v>
      </c>
      <c r="H286" s="139">
        <f t="shared" si="21"/>
        <v>19415681.360686094</v>
      </c>
    </row>
    <row r="287" spans="2:10">
      <c r="B287" s="128" t="str">
        <f>$B$51</f>
        <v>Nursing</v>
      </c>
      <c r="C287" s="139">
        <f t="shared" si="22"/>
        <v>0</v>
      </c>
      <c r="D287" s="139">
        <f t="shared" si="22"/>
        <v>3086421.2999701491</v>
      </c>
      <c r="E287" s="139">
        <f t="shared" si="22"/>
        <v>108586.17948698034</v>
      </c>
      <c r="F287" s="139">
        <f t="shared" si="22"/>
        <v>543964.17333446944</v>
      </c>
      <c r="G287" s="139">
        <f t="shared" si="22"/>
        <v>0</v>
      </c>
      <c r="H287" s="139">
        <f t="shared" si="21"/>
        <v>3738971.6527915988</v>
      </c>
    </row>
    <row r="288" spans="2:10">
      <c r="B288" s="131" t="str">
        <f>$B$52</f>
        <v>Totals</v>
      </c>
      <c r="C288" s="136">
        <f>SUM(C268:C287)</f>
        <v>145866338.25142902</v>
      </c>
      <c r="D288" s="136">
        <f>SUM(D268:D287)</f>
        <v>222151678.01961505</v>
      </c>
      <c r="E288" s="136">
        <f>SUM(E268:E287)</f>
        <v>150136354.44107792</v>
      </c>
      <c r="F288" s="136">
        <f>SUM(F268:F287)</f>
        <v>156156314.97664052</v>
      </c>
      <c r="G288" s="136">
        <f>SUM(G268:G287)</f>
        <v>55651394.535560429</v>
      </c>
      <c r="H288" s="136">
        <f t="shared" si="21"/>
        <v>729962080.2243228</v>
      </c>
      <c r="I288" s="353"/>
      <c r="J288" s="140"/>
    </row>
    <row r="289" spans="2:10">
      <c r="H289" s="140"/>
    </row>
    <row r="290" spans="2:10">
      <c r="B290" s="120" t="s">
        <v>222</v>
      </c>
      <c r="C290" s="121"/>
      <c r="D290" s="121"/>
      <c r="E290" s="121"/>
      <c r="F290" s="121"/>
      <c r="G290" s="121"/>
      <c r="H290" s="122"/>
      <c r="J290" s="360"/>
    </row>
    <row r="291" spans="2:10" ht="30" customHeight="1" thickBot="1">
      <c r="B291" s="382" t="s">
        <v>234</v>
      </c>
      <c r="C291" s="382"/>
      <c r="D291" s="382"/>
      <c r="E291" s="382"/>
      <c r="F291" s="382"/>
      <c r="G291" s="382"/>
      <c r="H291" s="382"/>
    </row>
    <row r="292" spans="2:10" ht="14.4" thickBot="1">
      <c r="B292" s="124" t="s">
        <v>31</v>
      </c>
      <c r="C292" s="125" t="s">
        <v>25</v>
      </c>
      <c r="D292" s="125" t="s">
        <v>26</v>
      </c>
      <c r="E292" s="125" t="s">
        <v>27</v>
      </c>
      <c r="F292" s="125" t="s">
        <v>28</v>
      </c>
      <c r="G292" s="125" t="s">
        <v>29</v>
      </c>
      <c r="H292" s="126" t="s">
        <v>1</v>
      </c>
    </row>
    <row r="293" spans="2:10">
      <c r="B293" s="128" t="str">
        <f>$B$32</f>
        <v>Liberal Arts</v>
      </c>
      <c r="C293" s="134">
        <f t="shared" ref="C293:H308" si="23">IF(C32=0,0,C268/C32)</f>
        <v>229.7453730441409</v>
      </c>
      <c r="D293" s="134">
        <f t="shared" si="23"/>
        <v>523.03583865760947</v>
      </c>
      <c r="E293" s="134">
        <f t="shared" si="23"/>
        <v>1842.6013091846858</v>
      </c>
      <c r="F293" s="134">
        <f t="shared" si="23"/>
        <v>3221.7998504948982</v>
      </c>
      <c r="G293" s="135">
        <f t="shared" si="23"/>
        <v>0</v>
      </c>
      <c r="H293" s="136">
        <f t="shared" si="23"/>
        <v>428.22030504887937</v>
      </c>
    </row>
    <row r="294" spans="2:10">
      <c r="B294" s="128" t="str">
        <f>$B$33</f>
        <v>Science</v>
      </c>
      <c r="C294" s="137">
        <f t="shared" si="23"/>
        <v>383.78143266985307</v>
      </c>
      <c r="D294" s="137">
        <f t="shared" si="23"/>
        <v>605.99154878333513</v>
      </c>
      <c r="E294" s="137">
        <f t="shared" si="23"/>
        <v>2886.0900889410755</v>
      </c>
      <c r="F294" s="137">
        <f t="shared" si="23"/>
        <v>5083.8976542805085</v>
      </c>
      <c r="G294" s="138">
        <f t="shared" si="23"/>
        <v>0</v>
      </c>
      <c r="H294" s="139">
        <f t="shared" si="23"/>
        <v>802.94327045831687</v>
      </c>
    </row>
    <row r="295" spans="2:10">
      <c r="B295" s="128" t="str">
        <f>$B$34</f>
        <v>Fine Arts</v>
      </c>
      <c r="C295" s="137">
        <f t="shared" si="23"/>
        <v>357.542894823616</v>
      </c>
      <c r="D295" s="137">
        <f t="shared" si="23"/>
        <v>637.2141960526867</v>
      </c>
      <c r="E295" s="137">
        <f t="shared" si="23"/>
        <v>1755.3204678130062</v>
      </c>
      <c r="F295" s="137">
        <f t="shared" si="23"/>
        <v>2452.8259509518507</v>
      </c>
      <c r="G295" s="138">
        <f t="shared" si="23"/>
        <v>0</v>
      </c>
      <c r="H295" s="139">
        <f t="shared" si="23"/>
        <v>596.0807995398992</v>
      </c>
    </row>
    <row r="296" spans="2:10">
      <c r="B296" s="128" t="str">
        <f>$B$35</f>
        <v>Teacher Education</v>
      </c>
      <c r="C296" s="137">
        <f t="shared" si="23"/>
        <v>272.18359778004407</v>
      </c>
      <c r="D296" s="137">
        <f t="shared" si="23"/>
        <v>469.23702838881462</v>
      </c>
      <c r="E296" s="137">
        <f t="shared" si="23"/>
        <v>892.04044819914259</v>
      </c>
      <c r="F296" s="137">
        <f t="shared" si="23"/>
        <v>1951.3898729193268</v>
      </c>
      <c r="G296" s="138">
        <f t="shared" si="23"/>
        <v>0</v>
      </c>
      <c r="H296" s="139">
        <f t="shared" si="23"/>
        <v>737.02202231665979</v>
      </c>
    </row>
    <row r="297" spans="2:10">
      <c r="B297" s="128" t="str">
        <f>$B$36</f>
        <v>Agriculture</v>
      </c>
      <c r="C297" s="137">
        <f t="shared" si="23"/>
        <v>0</v>
      </c>
      <c r="D297" s="137">
        <f t="shared" si="23"/>
        <v>0</v>
      </c>
      <c r="E297" s="137">
        <f t="shared" si="23"/>
        <v>0</v>
      </c>
      <c r="F297" s="137">
        <f t="shared" si="23"/>
        <v>0</v>
      </c>
      <c r="G297" s="138">
        <f t="shared" si="23"/>
        <v>0</v>
      </c>
      <c r="H297" s="139">
        <f t="shared" si="23"/>
        <v>0</v>
      </c>
    </row>
    <row r="298" spans="2:10">
      <c r="B298" s="128" t="str">
        <f>$B$37</f>
        <v>Engineering</v>
      </c>
      <c r="C298" s="137">
        <f t="shared" si="23"/>
        <v>520.67870548255905</v>
      </c>
      <c r="D298" s="137">
        <f t="shared" si="23"/>
        <v>885.16967893265792</v>
      </c>
      <c r="E298" s="137">
        <f t="shared" si="23"/>
        <v>1958.973919071311</v>
      </c>
      <c r="F298" s="137">
        <f t="shared" si="23"/>
        <v>5698.1695471681587</v>
      </c>
      <c r="G298" s="138">
        <f t="shared" si="23"/>
        <v>0</v>
      </c>
      <c r="H298" s="139">
        <f t="shared" si="23"/>
        <v>1320.8758321448595</v>
      </c>
    </row>
    <row r="299" spans="2:10">
      <c r="B299" s="128" t="str">
        <f>$B$38</f>
        <v>Home Economics</v>
      </c>
      <c r="C299" s="137">
        <f t="shared" si="23"/>
        <v>204.88428954215351</v>
      </c>
      <c r="D299" s="137">
        <f t="shared" si="23"/>
        <v>333.4461566300169</v>
      </c>
      <c r="E299" s="137">
        <f t="shared" si="23"/>
        <v>1614.8678950290996</v>
      </c>
      <c r="F299" s="137">
        <f t="shared" si="23"/>
        <v>0</v>
      </c>
      <c r="G299" s="138">
        <f t="shared" si="23"/>
        <v>0</v>
      </c>
      <c r="H299" s="139">
        <f t="shared" si="23"/>
        <v>310.58991212859178</v>
      </c>
    </row>
    <row r="300" spans="2:10">
      <c r="B300" s="128" t="str">
        <f>$B$39</f>
        <v>Law</v>
      </c>
      <c r="C300" s="137">
        <f t="shared" si="23"/>
        <v>0</v>
      </c>
      <c r="D300" s="137">
        <f t="shared" si="23"/>
        <v>0</v>
      </c>
      <c r="E300" s="137">
        <f t="shared" si="23"/>
        <v>0</v>
      </c>
      <c r="F300" s="137">
        <f t="shared" si="23"/>
        <v>0</v>
      </c>
      <c r="G300" s="138">
        <f t="shared" si="23"/>
        <v>805.35720309325382</v>
      </c>
      <c r="H300" s="139">
        <f t="shared" si="23"/>
        <v>805.35720309325382</v>
      </c>
    </row>
    <row r="301" spans="2:10">
      <c r="B301" s="128" t="str">
        <f>$B$40</f>
        <v>Social Service</v>
      </c>
      <c r="C301" s="137">
        <f t="shared" si="23"/>
        <v>359.7321329188822</v>
      </c>
      <c r="D301" s="137">
        <f t="shared" si="23"/>
        <v>433.57737290293522</v>
      </c>
      <c r="E301" s="137">
        <f t="shared" si="23"/>
        <v>660.9736128539073</v>
      </c>
      <c r="F301" s="137">
        <f t="shared" si="23"/>
        <v>5625.217703106392</v>
      </c>
      <c r="G301" s="138">
        <f t="shared" si="23"/>
        <v>0</v>
      </c>
      <c r="H301" s="139">
        <f t="shared" si="23"/>
        <v>842.26474240814798</v>
      </c>
    </row>
    <row r="302" spans="2:10">
      <c r="B302" s="128" t="str">
        <f>$B$41</f>
        <v>Library Science</v>
      </c>
      <c r="C302" s="137">
        <f t="shared" si="23"/>
        <v>0</v>
      </c>
      <c r="D302" s="137">
        <f t="shared" si="23"/>
        <v>0</v>
      </c>
      <c r="E302" s="137">
        <f t="shared" si="23"/>
        <v>0</v>
      </c>
      <c r="F302" s="137">
        <f t="shared" si="23"/>
        <v>0</v>
      </c>
      <c r="G302" s="138">
        <f t="shared" si="23"/>
        <v>0</v>
      </c>
      <c r="H302" s="139">
        <f t="shared" si="23"/>
        <v>0</v>
      </c>
    </row>
    <row r="303" spans="2:10">
      <c r="B303" s="128" t="str">
        <f>$B$42</f>
        <v>Veterinary Science</v>
      </c>
      <c r="C303" s="137">
        <f t="shared" si="23"/>
        <v>0</v>
      </c>
      <c r="D303" s="137">
        <f t="shared" si="23"/>
        <v>0</v>
      </c>
      <c r="E303" s="137">
        <f t="shared" si="23"/>
        <v>0</v>
      </c>
      <c r="F303" s="137">
        <f t="shared" si="23"/>
        <v>0</v>
      </c>
      <c r="G303" s="138">
        <f t="shared" si="23"/>
        <v>0</v>
      </c>
      <c r="H303" s="139">
        <f t="shared" si="23"/>
        <v>0</v>
      </c>
    </row>
    <row r="304" spans="2:10">
      <c r="B304" s="128" t="str">
        <f>$B$43</f>
        <v>Vocational Training</v>
      </c>
      <c r="C304" s="137">
        <f t="shared" si="23"/>
        <v>301.76360465980935</v>
      </c>
      <c r="D304" s="137">
        <f t="shared" si="23"/>
        <v>316.23863236522749</v>
      </c>
      <c r="E304" s="137">
        <f t="shared" si="23"/>
        <v>0</v>
      </c>
      <c r="F304" s="137">
        <f t="shared" si="23"/>
        <v>0</v>
      </c>
      <c r="G304" s="138">
        <f t="shared" si="23"/>
        <v>0</v>
      </c>
      <c r="H304" s="139">
        <f t="shared" si="23"/>
        <v>303.84800864938956</v>
      </c>
    </row>
    <row r="305" spans="2:10">
      <c r="B305" s="128" t="str">
        <f>$B$44</f>
        <v>Physical Training</v>
      </c>
      <c r="C305" s="137">
        <f t="shared" si="23"/>
        <v>0</v>
      </c>
      <c r="D305" s="137">
        <f t="shared" si="23"/>
        <v>0</v>
      </c>
      <c r="E305" s="137">
        <f t="shared" si="23"/>
        <v>0</v>
      </c>
      <c r="F305" s="137">
        <f t="shared" si="23"/>
        <v>0</v>
      </c>
      <c r="G305" s="138">
        <f t="shared" si="23"/>
        <v>0</v>
      </c>
      <c r="H305" s="139">
        <f t="shared" si="23"/>
        <v>0</v>
      </c>
    </row>
    <row r="306" spans="2:10">
      <c r="B306" s="128" t="str">
        <f>$B$45</f>
        <v>Health Services</v>
      </c>
      <c r="C306" s="137">
        <f t="shared" si="23"/>
        <v>168.40572322675339</v>
      </c>
      <c r="D306" s="137">
        <f t="shared" si="23"/>
        <v>375.79441164811288</v>
      </c>
      <c r="E306" s="137">
        <f t="shared" si="23"/>
        <v>1368.8454752277471</v>
      </c>
      <c r="F306" s="137">
        <f t="shared" si="23"/>
        <v>5962.0822709536033</v>
      </c>
      <c r="G306" s="138">
        <f t="shared" si="23"/>
        <v>3089.902083792781</v>
      </c>
      <c r="H306" s="139">
        <f t="shared" si="23"/>
        <v>360.78189276221065</v>
      </c>
    </row>
    <row r="307" spans="2:10">
      <c r="B307" s="128" t="str">
        <f>$B$46</f>
        <v>Pharmacy</v>
      </c>
      <c r="C307" s="137">
        <f t="shared" si="23"/>
        <v>0</v>
      </c>
      <c r="D307" s="137">
        <f t="shared" si="23"/>
        <v>636.07141242490309</v>
      </c>
      <c r="E307" s="137">
        <f t="shared" si="23"/>
        <v>13801.058608601161</v>
      </c>
      <c r="F307" s="137">
        <f t="shared" si="23"/>
        <v>20956.7095635857</v>
      </c>
      <c r="G307" s="138">
        <f t="shared" si="23"/>
        <v>859.67858310069153</v>
      </c>
      <c r="H307" s="139">
        <f t="shared" si="23"/>
        <v>2174.2417949645119</v>
      </c>
    </row>
    <row r="308" spans="2:10">
      <c r="B308" s="128" t="str">
        <f>$B$47</f>
        <v>Business Administration</v>
      </c>
      <c r="C308" s="137">
        <f t="shared" si="23"/>
        <v>225.19612145888863</v>
      </c>
      <c r="D308" s="137">
        <f t="shared" si="23"/>
        <v>400.38821199203011</v>
      </c>
      <c r="E308" s="137">
        <f t="shared" si="23"/>
        <v>1074.1209769050142</v>
      </c>
      <c r="F308" s="137">
        <f t="shared" si="23"/>
        <v>9496.4623914556923</v>
      </c>
      <c r="G308" s="138">
        <f t="shared" si="23"/>
        <v>0</v>
      </c>
      <c r="H308" s="139">
        <f t="shared" si="23"/>
        <v>468.79863344503536</v>
      </c>
    </row>
    <row r="309" spans="2:10">
      <c r="B309" s="128" t="str">
        <f>$B$48</f>
        <v>Optometry</v>
      </c>
      <c r="C309" s="137">
        <f t="shared" ref="C309:H313" si="24">IF(C48=0,0,C284/C48)</f>
        <v>0</v>
      </c>
      <c r="D309" s="137">
        <f t="shared" si="24"/>
        <v>0</v>
      </c>
      <c r="E309" s="137">
        <f t="shared" si="24"/>
        <v>0</v>
      </c>
      <c r="F309" s="137">
        <f t="shared" si="24"/>
        <v>0</v>
      </c>
      <c r="G309" s="138">
        <f t="shared" si="24"/>
        <v>1539.9466540540679</v>
      </c>
      <c r="H309" s="139">
        <f t="shared" si="24"/>
        <v>1539.9466540540679</v>
      </c>
    </row>
    <row r="310" spans="2:10">
      <c r="B310" s="128" t="str">
        <f>$B$49</f>
        <v>Teacher Ed-Practice Teaching</v>
      </c>
      <c r="C310" s="137">
        <f t="shared" si="24"/>
        <v>201.33307705975679</v>
      </c>
      <c r="D310" s="137">
        <f t="shared" si="24"/>
        <v>452.25110572273633</v>
      </c>
      <c r="E310" s="137">
        <f t="shared" si="24"/>
        <v>0</v>
      </c>
      <c r="F310" s="137">
        <f t="shared" si="24"/>
        <v>0</v>
      </c>
      <c r="G310" s="138">
        <f t="shared" si="24"/>
        <v>0</v>
      </c>
      <c r="H310" s="139">
        <f t="shared" si="24"/>
        <v>426.35607744218038</v>
      </c>
    </row>
    <row r="311" spans="2:10">
      <c r="B311" s="128" t="str">
        <f>$B$50</f>
        <v>Technology</v>
      </c>
      <c r="C311" s="137">
        <f t="shared" si="24"/>
        <v>350.64089219533184</v>
      </c>
      <c r="D311" s="137">
        <f t="shared" si="24"/>
        <v>526.47737971008473</v>
      </c>
      <c r="E311" s="137">
        <f t="shared" si="24"/>
        <v>1519.8365396183126</v>
      </c>
      <c r="F311" s="137">
        <f t="shared" si="24"/>
        <v>2926.304926468837</v>
      </c>
      <c r="G311" s="138">
        <f t="shared" si="24"/>
        <v>0</v>
      </c>
      <c r="H311" s="139">
        <f t="shared" si="24"/>
        <v>503.84537071976371</v>
      </c>
    </row>
    <row r="312" spans="2:10">
      <c r="B312" s="128" t="str">
        <f>$B$51</f>
        <v>Nursing</v>
      </c>
      <c r="C312" s="137">
        <f t="shared" si="24"/>
        <v>0</v>
      </c>
      <c r="D312" s="137">
        <f t="shared" si="24"/>
        <v>706.27489701834077</v>
      </c>
      <c r="E312" s="137">
        <f t="shared" si="24"/>
        <v>8352.7830374600271</v>
      </c>
      <c r="F312" s="137">
        <f t="shared" si="24"/>
        <v>8368.67958976107</v>
      </c>
      <c r="G312" s="138">
        <f t="shared" si="24"/>
        <v>0</v>
      </c>
      <c r="H312" s="139">
        <f t="shared" si="24"/>
        <v>840.59614496213999</v>
      </c>
    </row>
    <row r="313" spans="2:10">
      <c r="B313" s="131" t="str">
        <f>$B$52</f>
        <v>Totals</v>
      </c>
      <c r="C313" s="136">
        <f t="shared" si="24"/>
        <v>287.56811506055129</v>
      </c>
      <c r="D313" s="136">
        <f t="shared" si="24"/>
        <v>519.02899909726091</v>
      </c>
      <c r="E313" s="136">
        <f t="shared" si="24"/>
        <v>1568.0200779232987</v>
      </c>
      <c r="F313" s="136">
        <f t="shared" si="24"/>
        <v>4835.6087999455149</v>
      </c>
      <c r="G313" s="136">
        <f t="shared" si="24"/>
        <v>1032.1870045174053</v>
      </c>
      <c r="H313" s="136">
        <f t="shared" si="24"/>
        <v>653.37771778910826</v>
      </c>
      <c r="I313" s="351"/>
    </row>
    <row r="315" spans="2:10">
      <c r="B315" s="120" t="s">
        <v>37</v>
      </c>
      <c r="C315" s="121"/>
      <c r="D315" s="121"/>
      <c r="E315" s="121"/>
      <c r="F315" s="121"/>
      <c r="G315" s="121"/>
      <c r="H315" s="122"/>
      <c r="J315" s="360"/>
    </row>
    <row r="316" spans="2:10" ht="55.5" customHeight="1" thickBot="1">
      <c r="B316" s="382" t="s">
        <v>235</v>
      </c>
      <c r="C316" s="382"/>
      <c r="D316" s="382"/>
      <c r="E316" s="382"/>
      <c r="F316" s="382"/>
      <c r="G316" s="382"/>
      <c r="H316" s="382"/>
    </row>
    <row r="317" spans="2:10" ht="14.4" thickBot="1">
      <c r="B317" s="124" t="s">
        <v>31</v>
      </c>
      <c r="C317" s="125" t="s">
        <v>25</v>
      </c>
      <c r="D317" s="125" t="s">
        <v>26</v>
      </c>
      <c r="E317" s="125" t="s">
        <v>27</v>
      </c>
      <c r="F317" s="125" t="s">
        <v>28</v>
      </c>
      <c r="G317" s="125" t="s">
        <v>29</v>
      </c>
      <c r="H317" s="126" t="s">
        <v>1</v>
      </c>
    </row>
    <row r="318" spans="2:10">
      <c r="B318" s="128" t="str">
        <f>$B$32</f>
        <v>Liberal Arts</v>
      </c>
      <c r="C318" s="129">
        <f t="shared" ref="C318:H318" si="25">IF($C$293=0,"",C293/$C$293)</f>
        <v>1</v>
      </c>
      <c r="D318" s="129">
        <f t="shared" si="25"/>
        <v>2.2765892158233747</v>
      </c>
      <c r="E318" s="129">
        <f t="shared" si="25"/>
        <v>8.0201889803920761</v>
      </c>
      <c r="F318" s="129">
        <f t="shared" si="25"/>
        <v>14.02335031955527</v>
      </c>
      <c r="G318" s="129">
        <f t="shared" si="25"/>
        <v>0</v>
      </c>
      <c r="H318" s="129">
        <f t="shared" si="25"/>
        <v>1.86389087786593</v>
      </c>
    </row>
    <row r="319" spans="2:10">
      <c r="B319" s="128" t="str">
        <f>$B$33</f>
        <v>Science</v>
      </c>
      <c r="C319" s="129">
        <f t="shared" ref="C319:H334" si="26">IF($C$293=0,"",C294/$C$293)</f>
        <v>1.670464251726703</v>
      </c>
      <c r="D319" s="129">
        <f t="shared" si="26"/>
        <v>2.6376659549391932</v>
      </c>
      <c r="E319" s="129">
        <f t="shared" si="26"/>
        <v>12.562124976447608</v>
      </c>
      <c r="F319" s="129">
        <f t="shared" si="26"/>
        <v>22.128400615509854</v>
      </c>
      <c r="G319" s="129">
        <f t="shared" si="26"/>
        <v>0</v>
      </c>
      <c r="H319" s="129">
        <f t="shared" si="26"/>
        <v>3.4949268393059114</v>
      </c>
    </row>
    <row r="320" spans="2:10">
      <c r="B320" s="128" t="str">
        <f>$B$34</f>
        <v>Fine Arts</v>
      </c>
      <c r="C320" s="129">
        <f t="shared" si="26"/>
        <v>1.556257216788089</v>
      </c>
      <c r="D320" s="129">
        <f t="shared" si="26"/>
        <v>2.7735670477692667</v>
      </c>
      <c r="E320" s="129">
        <f t="shared" si="26"/>
        <v>7.6402864813114517</v>
      </c>
      <c r="F320" s="129">
        <f t="shared" si="26"/>
        <v>10.676280085434366</v>
      </c>
      <c r="G320" s="129">
        <f t="shared" si="26"/>
        <v>0</v>
      </c>
      <c r="H320" s="129">
        <f t="shared" si="26"/>
        <v>2.5945279839232036</v>
      </c>
    </row>
    <row r="321" spans="2:8">
      <c r="B321" s="128" t="str">
        <f>$B$35</f>
        <v>Teacher Education</v>
      </c>
      <c r="C321" s="129">
        <f t="shared" si="26"/>
        <v>1.1847185176075321</v>
      </c>
      <c r="D321" s="129">
        <f t="shared" si="26"/>
        <v>2.0424221048345563</v>
      </c>
      <c r="E321" s="129">
        <f t="shared" si="26"/>
        <v>3.882735205412625</v>
      </c>
      <c r="F321" s="129">
        <f t="shared" si="26"/>
        <v>8.4937069550663242</v>
      </c>
      <c r="G321" s="129">
        <f t="shared" si="26"/>
        <v>0</v>
      </c>
      <c r="H321" s="129">
        <f t="shared" si="26"/>
        <v>3.207995062320824</v>
      </c>
    </row>
    <row r="322" spans="2:8">
      <c r="B322" s="128" t="str">
        <f>$B$36</f>
        <v>Agriculture</v>
      </c>
      <c r="C322" s="129">
        <f t="shared" si="26"/>
        <v>0</v>
      </c>
      <c r="D322" s="129">
        <f t="shared" si="26"/>
        <v>0</v>
      </c>
      <c r="E322" s="129">
        <f t="shared" si="26"/>
        <v>0</v>
      </c>
      <c r="F322" s="129">
        <f t="shared" si="26"/>
        <v>0</v>
      </c>
      <c r="G322" s="129">
        <f t="shared" si="26"/>
        <v>0</v>
      </c>
      <c r="H322" s="129">
        <f t="shared" si="26"/>
        <v>0</v>
      </c>
    </row>
    <row r="323" spans="2:8">
      <c r="B323" s="128" t="str">
        <f>$B$37</f>
        <v>Engineering</v>
      </c>
      <c r="C323" s="129">
        <f t="shared" si="26"/>
        <v>2.2663294523999888</v>
      </c>
      <c r="D323" s="129">
        <f t="shared" si="26"/>
        <v>3.8528291873916891</v>
      </c>
      <c r="E323" s="129">
        <f t="shared" si="26"/>
        <v>8.5267176140036298</v>
      </c>
      <c r="F323" s="129">
        <f t="shared" si="26"/>
        <v>24.802107967037802</v>
      </c>
      <c r="G323" s="129">
        <f t="shared" si="26"/>
        <v>0</v>
      </c>
      <c r="H323" s="129">
        <f t="shared" si="26"/>
        <v>5.749303303231617</v>
      </c>
    </row>
    <row r="324" spans="2:8">
      <c r="B324" s="128" t="str">
        <f>$B$38</f>
        <v>Home Economics</v>
      </c>
      <c r="C324" s="129">
        <f t="shared" si="26"/>
        <v>0.89178853453030871</v>
      </c>
      <c r="D324" s="129">
        <f t="shared" si="26"/>
        <v>1.4513726749393643</v>
      </c>
      <c r="E324" s="129">
        <f t="shared" si="26"/>
        <v>7.0289463227572186</v>
      </c>
      <c r="F324" s="129">
        <f t="shared" si="26"/>
        <v>0</v>
      </c>
      <c r="G324" s="129">
        <f t="shared" si="26"/>
        <v>0</v>
      </c>
      <c r="H324" s="129">
        <f t="shared" si="26"/>
        <v>1.35188756149147</v>
      </c>
    </row>
    <row r="325" spans="2:8">
      <c r="B325" s="128" t="str">
        <f>$B$39</f>
        <v>Law</v>
      </c>
      <c r="C325" s="129">
        <f t="shared" si="26"/>
        <v>0</v>
      </c>
      <c r="D325" s="129">
        <f t="shared" si="26"/>
        <v>0</v>
      </c>
      <c r="E325" s="129">
        <f t="shared" si="26"/>
        <v>0</v>
      </c>
      <c r="F325" s="129">
        <f t="shared" si="26"/>
        <v>0</v>
      </c>
      <c r="G325" s="129">
        <f t="shared" si="26"/>
        <v>3.5054338306021982</v>
      </c>
      <c r="H325" s="129">
        <f t="shared" si="26"/>
        <v>3.5054338306021982</v>
      </c>
    </row>
    <row r="326" spans="2:8">
      <c r="B326" s="128" t="str">
        <f>$B$40</f>
        <v>Social Service</v>
      </c>
      <c r="C326" s="129">
        <f t="shared" si="26"/>
        <v>1.5657861925679217</v>
      </c>
      <c r="D326" s="129">
        <f t="shared" si="26"/>
        <v>1.8872082913270778</v>
      </c>
      <c r="E326" s="129">
        <f t="shared" si="26"/>
        <v>2.8769833494183783</v>
      </c>
      <c r="F326" s="129">
        <f t="shared" si="26"/>
        <v>24.484574503381275</v>
      </c>
      <c r="G326" s="129">
        <f t="shared" si="26"/>
        <v>0</v>
      </c>
      <c r="H326" s="129">
        <f t="shared" si="26"/>
        <v>3.6660792391510926</v>
      </c>
    </row>
    <row r="327" spans="2:8">
      <c r="B327" s="128" t="str">
        <f>$B$41</f>
        <v>Library Science</v>
      </c>
      <c r="C327" s="129">
        <f t="shared" si="26"/>
        <v>0</v>
      </c>
      <c r="D327" s="129">
        <f t="shared" si="26"/>
        <v>0</v>
      </c>
      <c r="E327" s="129">
        <f t="shared" si="26"/>
        <v>0</v>
      </c>
      <c r="F327" s="129">
        <f t="shared" si="26"/>
        <v>0</v>
      </c>
      <c r="G327" s="129">
        <f t="shared" si="26"/>
        <v>0</v>
      </c>
      <c r="H327" s="129">
        <f t="shared" si="26"/>
        <v>0</v>
      </c>
    </row>
    <row r="328" spans="2:8">
      <c r="B328" s="128" t="str">
        <f>$B$42</f>
        <v>Veterinary Science</v>
      </c>
      <c r="C328" s="129">
        <f t="shared" si="26"/>
        <v>0</v>
      </c>
      <c r="D328" s="129">
        <f t="shared" si="26"/>
        <v>0</v>
      </c>
      <c r="E328" s="129">
        <f t="shared" si="26"/>
        <v>0</v>
      </c>
      <c r="F328" s="129">
        <f t="shared" si="26"/>
        <v>0</v>
      </c>
      <c r="G328" s="129">
        <f t="shared" si="26"/>
        <v>0</v>
      </c>
      <c r="H328" s="129">
        <f t="shared" si="26"/>
        <v>0</v>
      </c>
    </row>
    <row r="329" spans="2:8">
      <c r="B329" s="128" t="str">
        <f>$B$43</f>
        <v>Vocational Training</v>
      </c>
      <c r="C329" s="129">
        <f t="shared" si="26"/>
        <v>1.3134697803112301</v>
      </c>
      <c r="D329" s="129">
        <f t="shared" si="26"/>
        <v>1.3764744341748665</v>
      </c>
      <c r="E329" s="129">
        <f t="shared" si="26"/>
        <v>0</v>
      </c>
      <c r="F329" s="129">
        <f t="shared" si="26"/>
        <v>0</v>
      </c>
      <c r="G329" s="129">
        <f t="shared" si="26"/>
        <v>0</v>
      </c>
      <c r="H329" s="129">
        <f t="shared" si="26"/>
        <v>1.3225424504675938</v>
      </c>
    </row>
    <row r="330" spans="2:8">
      <c r="B330" s="128" t="str">
        <f>$B$44</f>
        <v>Physical Training</v>
      </c>
      <c r="C330" s="129">
        <f t="shared" si="26"/>
        <v>0</v>
      </c>
      <c r="D330" s="129">
        <f t="shared" si="26"/>
        <v>0</v>
      </c>
      <c r="E330" s="129">
        <f t="shared" si="26"/>
        <v>0</v>
      </c>
      <c r="F330" s="129">
        <f t="shared" si="26"/>
        <v>0</v>
      </c>
      <c r="G330" s="129">
        <f t="shared" si="26"/>
        <v>0</v>
      </c>
      <c r="H330" s="129">
        <f t="shared" si="26"/>
        <v>0</v>
      </c>
    </row>
    <row r="331" spans="2:8">
      <c r="B331" s="128" t="str">
        <f>$B$45</f>
        <v>Health Services</v>
      </c>
      <c r="C331" s="129">
        <f t="shared" si="26"/>
        <v>0.73301029307083221</v>
      </c>
      <c r="D331" s="129">
        <f t="shared" si="26"/>
        <v>1.6356995863238195</v>
      </c>
      <c r="E331" s="129">
        <f t="shared" si="26"/>
        <v>5.9580981200642125</v>
      </c>
      <c r="F331" s="129">
        <f t="shared" si="26"/>
        <v>25.950826308080252</v>
      </c>
      <c r="G331" s="129">
        <f t="shared" si="26"/>
        <v>13.449246193084894</v>
      </c>
      <c r="H331" s="129">
        <f t="shared" si="26"/>
        <v>1.5703554242761344</v>
      </c>
    </row>
    <row r="332" spans="2:8">
      <c r="B332" s="128" t="str">
        <f>$B$46</f>
        <v>Pharmacy</v>
      </c>
      <c r="C332" s="129">
        <f t="shared" si="26"/>
        <v>0</v>
      </c>
      <c r="D332" s="129">
        <f t="shared" si="26"/>
        <v>2.7685929165707068</v>
      </c>
      <c r="E332" s="129">
        <f t="shared" si="26"/>
        <v>60.071105788709694</v>
      </c>
      <c r="F332" s="129">
        <f t="shared" si="26"/>
        <v>91.217112605611845</v>
      </c>
      <c r="G332" s="129">
        <f t="shared" si="26"/>
        <v>3.7418755020390413</v>
      </c>
      <c r="H332" s="129">
        <f t="shared" si="26"/>
        <v>9.46370221152082</v>
      </c>
    </row>
    <row r="333" spans="2:8">
      <c r="B333" s="128" t="str">
        <f>$B$47</f>
        <v>Business Administration</v>
      </c>
      <c r="C333" s="129">
        <f t="shared" si="26"/>
        <v>0.98019872380899598</v>
      </c>
      <c r="D333" s="129">
        <f t="shared" si="26"/>
        <v>1.7427476631492538</v>
      </c>
      <c r="E333" s="129">
        <f t="shared" si="26"/>
        <v>4.6752670692464555</v>
      </c>
      <c r="F333" s="129">
        <f t="shared" si="26"/>
        <v>41.334727509968786</v>
      </c>
      <c r="G333" s="129">
        <f t="shared" si="26"/>
        <v>0</v>
      </c>
      <c r="H333" s="129">
        <f t="shared" si="26"/>
        <v>2.0405139273684751</v>
      </c>
    </row>
    <row r="334" spans="2:8">
      <c r="B334" s="128" t="str">
        <f>$B$48</f>
        <v>Optometry</v>
      </c>
      <c r="C334" s="129">
        <f t="shared" si="26"/>
        <v>0</v>
      </c>
      <c r="D334" s="129">
        <f t="shared" si="26"/>
        <v>0</v>
      </c>
      <c r="E334" s="129">
        <f t="shared" si="26"/>
        <v>0</v>
      </c>
      <c r="F334" s="129">
        <f t="shared" si="26"/>
        <v>0</v>
      </c>
      <c r="G334" s="129">
        <f t="shared" si="26"/>
        <v>6.7028407738953613</v>
      </c>
      <c r="H334" s="129">
        <f t="shared" si="26"/>
        <v>6.7028407738953613</v>
      </c>
    </row>
    <row r="335" spans="2:8">
      <c r="B335" s="128" t="str">
        <f>$B$49</f>
        <v>Teacher Ed-Practice Teaching</v>
      </c>
      <c r="C335" s="129">
        <f t="shared" ref="C335:H338" si="27">IF($C$293=0,"",C310/$C$293)</f>
        <v>0.87633136803618994</v>
      </c>
      <c r="D335" s="129">
        <f t="shared" si="27"/>
        <v>1.9684884171131727</v>
      </c>
      <c r="E335" s="129">
        <f t="shared" si="27"/>
        <v>0</v>
      </c>
      <c r="F335" s="129">
        <f t="shared" si="27"/>
        <v>0</v>
      </c>
      <c r="G335" s="129">
        <f t="shared" si="27"/>
        <v>0</v>
      </c>
      <c r="H335" s="129">
        <f t="shared" si="27"/>
        <v>1.85577655729443</v>
      </c>
    </row>
    <row r="336" spans="2:8">
      <c r="B336" s="128" t="str">
        <f>$B$50</f>
        <v>Technology</v>
      </c>
      <c r="C336" s="129">
        <f t="shared" si="27"/>
        <v>1.5262152510377796</v>
      </c>
      <c r="D336" s="129">
        <f t="shared" si="27"/>
        <v>2.2915690215399152</v>
      </c>
      <c r="E336" s="129">
        <f t="shared" si="27"/>
        <v>6.6153085891584285</v>
      </c>
      <c r="F336" s="129">
        <f t="shared" si="27"/>
        <v>12.737165879317217</v>
      </c>
      <c r="G336" s="129">
        <f t="shared" si="27"/>
        <v>0</v>
      </c>
      <c r="H336" s="129">
        <f t="shared" si="27"/>
        <v>2.1930599256201782</v>
      </c>
    </row>
    <row r="337" spans="2:10">
      <c r="B337" s="128" t="str">
        <f>$B$51</f>
        <v>Nursing</v>
      </c>
      <c r="C337" s="129">
        <f t="shared" si="27"/>
        <v>0</v>
      </c>
      <c r="D337" s="129">
        <f t="shared" si="27"/>
        <v>3.0741637477184116</v>
      </c>
      <c r="E337" s="129">
        <f t="shared" si="27"/>
        <v>36.356697533382793</v>
      </c>
      <c r="F337" s="129">
        <f t="shared" si="27"/>
        <v>36.425889578865203</v>
      </c>
      <c r="G337" s="129">
        <f t="shared" si="27"/>
        <v>0</v>
      </c>
      <c r="H337" s="129">
        <f t="shared" si="27"/>
        <v>3.6588164271784334</v>
      </c>
    </row>
    <row r="338" spans="2:10">
      <c r="B338" s="131" t="str">
        <f>$B$52</f>
        <v>Totals</v>
      </c>
      <c r="C338" s="129">
        <f t="shared" si="27"/>
        <v>1.2516818565277523</v>
      </c>
      <c r="D338" s="129">
        <f t="shared" si="27"/>
        <v>2.2591488665042236</v>
      </c>
      <c r="E338" s="129">
        <f t="shared" si="27"/>
        <v>6.8250344159141587</v>
      </c>
      <c r="F338" s="129">
        <f t="shared" si="27"/>
        <v>21.047687428362053</v>
      </c>
      <c r="G338" s="129">
        <f t="shared" si="27"/>
        <v>4.4927433829933605</v>
      </c>
      <c r="H338" s="129">
        <f t="shared" si="27"/>
        <v>2.8439211163724938</v>
      </c>
      <c r="I338" s="351"/>
    </row>
    <row r="340" spans="2:10">
      <c r="B340" s="120" t="s">
        <v>236</v>
      </c>
      <c r="C340" s="121"/>
      <c r="D340" s="121"/>
      <c r="E340" s="121"/>
      <c r="F340" s="121"/>
      <c r="G340" s="121"/>
      <c r="H340" s="122"/>
      <c r="J340" s="360"/>
    </row>
    <row r="341" spans="2:10" ht="55.5" customHeight="1" thickBot="1">
      <c r="B341" s="382" t="s">
        <v>237</v>
      </c>
      <c r="C341" s="382"/>
      <c r="D341" s="382"/>
      <c r="E341" s="382"/>
      <c r="F341" s="382"/>
      <c r="G341" s="382"/>
      <c r="H341" s="382"/>
    </row>
    <row r="342" spans="2:10" ht="14.4" thickBot="1">
      <c r="B342" s="124" t="s">
        <v>31</v>
      </c>
      <c r="C342" s="125" t="s">
        <v>25</v>
      </c>
      <c r="D342" s="125" t="s">
        <v>26</v>
      </c>
      <c r="E342" s="125" t="s">
        <v>27</v>
      </c>
      <c r="F342" s="125" t="s">
        <v>28</v>
      </c>
      <c r="G342" s="125" t="s">
        <v>29</v>
      </c>
      <c r="H342" s="126" t="s">
        <v>1</v>
      </c>
    </row>
    <row r="343" spans="2:10">
      <c r="B343" s="128" t="str">
        <f>$B$32</f>
        <v>Liberal Arts</v>
      </c>
      <c r="C343" s="136">
        <f t="shared" ref="C343:D358" si="28">C293*30</f>
        <v>6892.3611913242275</v>
      </c>
      <c r="D343" s="136">
        <f t="shared" si="28"/>
        <v>15691.075159728283</v>
      </c>
      <c r="E343" s="136">
        <f>E293*24</f>
        <v>44222.431420432462</v>
      </c>
      <c r="F343" s="136">
        <f>F293*18</f>
        <v>57992.39730890817</v>
      </c>
      <c r="G343" s="136">
        <f>G293*24</f>
        <v>0</v>
      </c>
      <c r="H343" s="136">
        <f>IF((C32/30+D32/30+E32/24+F32/18+G32/24)=0,0,H268/(C32/30+D32/30+E32/24+F32/18+G32/24))</f>
        <v>12546.332573292575</v>
      </c>
    </row>
    <row r="344" spans="2:10">
      <c r="B344" s="128" t="str">
        <f>$B$33</f>
        <v>Science</v>
      </c>
      <c r="C344" s="139">
        <f t="shared" si="28"/>
        <v>11513.442980095591</v>
      </c>
      <c r="D344" s="139">
        <f t="shared" si="28"/>
        <v>18179.746463500054</v>
      </c>
      <c r="E344" s="139">
        <f>E294*24</f>
        <v>69266.162134585815</v>
      </c>
      <c r="F344" s="139">
        <f>F294*18</f>
        <v>91510.157777049157</v>
      </c>
      <c r="G344" s="139">
        <f>G294*24</f>
        <v>0</v>
      </c>
      <c r="H344" s="139">
        <f t="shared" ref="H344:H363" si="29">IF((C33/30+D33/30+E33/24+F33/18+G33/24)=0,0,H269/(C33/30+D33/30+E33/24+F33/18+G33/24))</f>
        <v>23037.851459896829</v>
      </c>
    </row>
    <row r="345" spans="2:10">
      <c r="B345" s="128" t="str">
        <f>$B$34</f>
        <v>Fine Arts</v>
      </c>
      <c r="C345" s="139">
        <f t="shared" si="28"/>
        <v>10726.28684470848</v>
      </c>
      <c r="D345" s="139">
        <f t="shared" si="28"/>
        <v>19116.425881580602</v>
      </c>
      <c r="E345" s="139">
        <f t="shared" ref="E345:E363" si="30">E295*24</f>
        <v>42127.69122751215</v>
      </c>
      <c r="F345" s="139">
        <f t="shared" ref="F345:F363" si="31">F295*18</f>
        <v>44150.867117133312</v>
      </c>
      <c r="G345" s="139">
        <f t="shared" ref="G345:G363" si="32">G295*24</f>
        <v>0</v>
      </c>
      <c r="H345" s="139">
        <f t="shared" si="29"/>
        <v>17325.303983084836</v>
      </c>
    </row>
    <row r="346" spans="2:10">
      <c r="B346" s="128" t="str">
        <f>$B$35</f>
        <v>Teacher Education</v>
      </c>
      <c r="C346" s="139">
        <f t="shared" si="28"/>
        <v>8165.5079334013217</v>
      </c>
      <c r="D346" s="139">
        <f t="shared" si="28"/>
        <v>14077.110851664438</v>
      </c>
      <c r="E346" s="139">
        <f t="shared" si="30"/>
        <v>21408.970756779421</v>
      </c>
      <c r="F346" s="139">
        <f t="shared" si="31"/>
        <v>35125.01771254788</v>
      </c>
      <c r="G346" s="139">
        <f t="shared" si="32"/>
        <v>0</v>
      </c>
      <c r="H346" s="139">
        <f t="shared" si="29"/>
        <v>19265.562961437088</v>
      </c>
    </row>
    <row r="347" spans="2:10">
      <c r="B347" s="128" t="str">
        <f>$B$36</f>
        <v>Agriculture</v>
      </c>
      <c r="C347" s="139">
        <f t="shared" si="28"/>
        <v>0</v>
      </c>
      <c r="D347" s="139">
        <f t="shared" si="28"/>
        <v>0</v>
      </c>
      <c r="E347" s="139">
        <f t="shared" si="30"/>
        <v>0</v>
      </c>
      <c r="F347" s="139">
        <f t="shared" si="31"/>
        <v>0</v>
      </c>
      <c r="G347" s="139">
        <f t="shared" si="32"/>
        <v>0</v>
      </c>
      <c r="H347" s="139">
        <f t="shared" si="29"/>
        <v>0</v>
      </c>
    </row>
    <row r="348" spans="2:10">
      <c r="B348" s="128" t="str">
        <f>$B$37</f>
        <v>Engineering</v>
      </c>
      <c r="C348" s="139">
        <f t="shared" si="28"/>
        <v>15620.361164476772</v>
      </c>
      <c r="D348" s="139">
        <f t="shared" si="28"/>
        <v>26555.090367979737</v>
      </c>
      <c r="E348" s="139">
        <f t="shared" si="30"/>
        <v>47015.374057711466</v>
      </c>
      <c r="F348" s="139">
        <f t="shared" si="31"/>
        <v>102567.05184902686</v>
      </c>
      <c r="G348" s="139">
        <f t="shared" si="32"/>
        <v>0</v>
      </c>
      <c r="H348" s="139">
        <f t="shared" si="29"/>
        <v>36165.317498974779</v>
      </c>
    </row>
    <row r="349" spans="2:10">
      <c r="B349" s="128" t="str">
        <f>$B$38</f>
        <v>Home Economics</v>
      </c>
      <c r="C349" s="139">
        <f t="shared" si="28"/>
        <v>6146.5286862646053</v>
      </c>
      <c r="D349" s="139">
        <f t="shared" si="28"/>
        <v>10003.384698900507</v>
      </c>
      <c r="E349" s="139">
        <f t="shared" si="30"/>
        <v>38756.82948069839</v>
      </c>
      <c r="F349" s="139">
        <f t="shared" si="31"/>
        <v>0</v>
      </c>
      <c r="G349" s="139">
        <f t="shared" si="32"/>
        <v>0</v>
      </c>
      <c r="H349" s="139">
        <f t="shared" si="29"/>
        <v>9251.926625475282</v>
      </c>
    </row>
    <row r="350" spans="2:10">
      <c r="B350" s="128" t="str">
        <f>$B$39</f>
        <v>Law</v>
      </c>
      <c r="C350" s="139">
        <f t="shared" si="28"/>
        <v>0</v>
      </c>
      <c r="D350" s="139">
        <f t="shared" si="28"/>
        <v>0</v>
      </c>
      <c r="E350" s="139">
        <f t="shared" si="30"/>
        <v>0</v>
      </c>
      <c r="F350" s="139">
        <f t="shared" si="31"/>
        <v>0</v>
      </c>
      <c r="G350" s="139">
        <f t="shared" si="32"/>
        <v>19328.572874238092</v>
      </c>
      <c r="H350" s="139">
        <f t="shared" si="29"/>
        <v>19328.572874238092</v>
      </c>
    </row>
    <row r="351" spans="2:10">
      <c r="B351" s="128" t="str">
        <f>$B$40</f>
        <v>Social Service</v>
      </c>
      <c r="C351" s="139">
        <f t="shared" si="28"/>
        <v>10791.963987566465</v>
      </c>
      <c r="D351" s="139">
        <f t="shared" si="28"/>
        <v>13007.321187088057</v>
      </c>
      <c r="E351" s="139">
        <f t="shared" si="30"/>
        <v>15863.366708493775</v>
      </c>
      <c r="F351" s="139">
        <f t="shared" si="31"/>
        <v>101253.91865591505</v>
      </c>
      <c r="G351" s="139">
        <f t="shared" si="32"/>
        <v>0</v>
      </c>
      <c r="H351" s="139">
        <f t="shared" si="29"/>
        <v>20008.760170971291</v>
      </c>
    </row>
    <row r="352" spans="2:10">
      <c r="B352" s="128" t="str">
        <f>$B$41</f>
        <v>Library Science</v>
      </c>
      <c r="C352" s="139">
        <f t="shared" si="28"/>
        <v>0</v>
      </c>
      <c r="D352" s="139">
        <f t="shared" si="28"/>
        <v>0</v>
      </c>
      <c r="E352" s="139">
        <f t="shared" si="30"/>
        <v>0</v>
      </c>
      <c r="F352" s="139">
        <f t="shared" si="31"/>
        <v>0</v>
      </c>
      <c r="G352" s="139">
        <f t="shared" si="32"/>
        <v>0</v>
      </c>
      <c r="H352" s="139">
        <f t="shared" si="29"/>
        <v>0</v>
      </c>
    </row>
    <row r="353" spans="2:9">
      <c r="B353" s="128" t="str">
        <f>$B$42</f>
        <v>Veterinary Science</v>
      </c>
      <c r="C353" s="139">
        <f t="shared" si="28"/>
        <v>0</v>
      </c>
      <c r="D353" s="139">
        <f t="shared" si="28"/>
        <v>0</v>
      </c>
      <c r="E353" s="139">
        <f t="shared" si="30"/>
        <v>0</v>
      </c>
      <c r="F353" s="139">
        <f t="shared" si="31"/>
        <v>0</v>
      </c>
      <c r="G353" s="139">
        <f t="shared" si="32"/>
        <v>0</v>
      </c>
      <c r="H353" s="139">
        <f t="shared" si="29"/>
        <v>0</v>
      </c>
    </row>
    <row r="354" spans="2:9">
      <c r="B354" s="128" t="str">
        <f>$B$43</f>
        <v>Vocational Training</v>
      </c>
      <c r="C354" s="139">
        <f t="shared" si="28"/>
        <v>9052.9081397942809</v>
      </c>
      <c r="D354" s="139">
        <f t="shared" si="28"/>
        <v>9487.1589709568252</v>
      </c>
      <c r="E354" s="139">
        <f t="shared" si="30"/>
        <v>0</v>
      </c>
      <c r="F354" s="139">
        <f t="shared" si="31"/>
        <v>0</v>
      </c>
      <c r="G354" s="139">
        <f t="shared" si="32"/>
        <v>0</v>
      </c>
      <c r="H354" s="139">
        <f t="shared" si="29"/>
        <v>9115.4402594816875</v>
      </c>
    </row>
    <row r="355" spans="2:9">
      <c r="B355" s="128" t="str">
        <f>$B$44</f>
        <v>Physical Training</v>
      </c>
      <c r="C355" s="139">
        <f t="shared" si="28"/>
        <v>0</v>
      </c>
      <c r="D355" s="139">
        <f t="shared" si="28"/>
        <v>0</v>
      </c>
      <c r="E355" s="139">
        <f t="shared" si="30"/>
        <v>0</v>
      </c>
      <c r="F355" s="139">
        <f t="shared" si="31"/>
        <v>0</v>
      </c>
      <c r="G355" s="139">
        <f t="shared" si="32"/>
        <v>0</v>
      </c>
      <c r="H355" s="139">
        <f t="shared" si="29"/>
        <v>0</v>
      </c>
    </row>
    <row r="356" spans="2:9">
      <c r="B356" s="128" t="str">
        <f>$B$45</f>
        <v>Health Services</v>
      </c>
      <c r="C356" s="139">
        <f t="shared" si="28"/>
        <v>5052.1716968026021</v>
      </c>
      <c r="D356" s="139">
        <f t="shared" si="28"/>
        <v>11273.832349443386</v>
      </c>
      <c r="E356" s="139">
        <f t="shared" si="30"/>
        <v>32852.291405465934</v>
      </c>
      <c r="F356" s="139">
        <f t="shared" si="31"/>
        <v>107317.48087716485</v>
      </c>
      <c r="G356" s="139">
        <f t="shared" si="32"/>
        <v>74157.650011026737</v>
      </c>
      <c r="H356" s="139">
        <f t="shared" si="29"/>
        <v>10664.831241136775</v>
      </c>
    </row>
    <row r="357" spans="2:9">
      <c r="B357" s="128" t="str">
        <f>$B$46</f>
        <v>Pharmacy</v>
      </c>
      <c r="C357" s="139">
        <f t="shared" si="28"/>
        <v>0</v>
      </c>
      <c r="D357" s="139">
        <f t="shared" si="28"/>
        <v>19082.142372747094</v>
      </c>
      <c r="E357" s="139">
        <f t="shared" si="30"/>
        <v>331225.40660642786</v>
      </c>
      <c r="F357" s="139">
        <f t="shared" si="31"/>
        <v>377220.7721445426</v>
      </c>
      <c r="G357" s="139">
        <f t="shared" si="32"/>
        <v>20632.285994416598</v>
      </c>
      <c r="H357" s="139">
        <f t="shared" si="29"/>
        <v>51480.983514608502</v>
      </c>
    </row>
    <row r="358" spans="2:9">
      <c r="B358" s="128" t="str">
        <f>$B$47</f>
        <v>Business Administration</v>
      </c>
      <c r="C358" s="139">
        <f t="shared" si="28"/>
        <v>6755.8836437666587</v>
      </c>
      <c r="D358" s="139">
        <f t="shared" si="28"/>
        <v>12011.646359760904</v>
      </c>
      <c r="E358" s="139">
        <f t="shared" si="30"/>
        <v>25778.903445720342</v>
      </c>
      <c r="F358" s="139">
        <f t="shared" si="31"/>
        <v>170936.32304620245</v>
      </c>
      <c r="G358" s="139">
        <f t="shared" si="32"/>
        <v>0</v>
      </c>
      <c r="H358" s="139">
        <f t="shared" si="29"/>
        <v>13638.560508196495</v>
      </c>
    </row>
    <row r="359" spans="2:9">
      <c r="B359" s="128" t="str">
        <f>$B$48</f>
        <v>Optometry</v>
      </c>
      <c r="C359" s="139">
        <f t="shared" ref="C359:D363" si="33">C309*30</f>
        <v>0</v>
      </c>
      <c r="D359" s="139">
        <f t="shared" si="33"/>
        <v>0</v>
      </c>
      <c r="E359" s="139">
        <f t="shared" si="30"/>
        <v>0</v>
      </c>
      <c r="F359" s="139">
        <f t="shared" si="31"/>
        <v>0</v>
      </c>
      <c r="G359" s="139">
        <f t="shared" si="32"/>
        <v>36958.719697297631</v>
      </c>
      <c r="H359" s="139">
        <f t="shared" si="29"/>
        <v>36958.719697297631</v>
      </c>
    </row>
    <row r="360" spans="2:9">
      <c r="B360" s="128" t="str">
        <f>$B$49</f>
        <v>Teacher Ed-Practice Teaching</v>
      </c>
      <c r="C360" s="139">
        <f t="shared" si="33"/>
        <v>6039.9923117927037</v>
      </c>
      <c r="D360" s="139">
        <f t="shared" si="33"/>
        <v>13567.533171682089</v>
      </c>
      <c r="E360" s="139">
        <f t="shared" si="30"/>
        <v>0</v>
      </c>
      <c r="F360" s="139">
        <f t="shared" si="31"/>
        <v>0</v>
      </c>
      <c r="G360" s="139">
        <f t="shared" si="32"/>
        <v>0</v>
      </c>
      <c r="H360" s="139">
        <f t="shared" si="29"/>
        <v>12790.682323265411</v>
      </c>
    </row>
    <row r="361" spans="2:9">
      <c r="B361" s="128" t="str">
        <f>$B$50</f>
        <v>Technology</v>
      </c>
      <c r="C361" s="139">
        <f t="shared" si="33"/>
        <v>10519.226765859956</v>
      </c>
      <c r="D361" s="139">
        <f t="shared" si="33"/>
        <v>15794.321391302543</v>
      </c>
      <c r="E361" s="139">
        <f t="shared" si="30"/>
        <v>36476.076950839502</v>
      </c>
      <c r="F361" s="139">
        <f t="shared" si="31"/>
        <v>52673.488676439069</v>
      </c>
      <c r="G361" s="139">
        <f t="shared" si="32"/>
        <v>0</v>
      </c>
      <c r="H361" s="139">
        <f t="shared" si="29"/>
        <v>14982.96975783161</v>
      </c>
    </row>
    <row r="362" spans="2:9">
      <c r="B362" s="128" t="str">
        <f>$B$51</f>
        <v>Nursing</v>
      </c>
      <c r="C362" s="139">
        <f t="shared" si="33"/>
        <v>0</v>
      </c>
      <c r="D362" s="139">
        <f t="shared" si="33"/>
        <v>21188.246910550224</v>
      </c>
      <c r="E362" s="139">
        <f t="shared" si="30"/>
        <v>200466.79289904065</v>
      </c>
      <c r="F362" s="139">
        <f t="shared" si="31"/>
        <v>150636.23261569926</v>
      </c>
      <c r="G362" s="139">
        <f t="shared" si="32"/>
        <v>0</v>
      </c>
      <c r="H362" s="139">
        <f t="shared" si="29"/>
        <v>24956.51793835127</v>
      </c>
    </row>
    <row r="363" spans="2:9">
      <c r="B363" s="131" t="str">
        <f>$B$52</f>
        <v>Totals</v>
      </c>
      <c r="C363" s="136">
        <f t="shared" si="33"/>
        <v>8627.0434518165384</v>
      </c>
      <c r="D363" s="136">
        <f t="shared" si="33"/>
        <v>15570.869972917828</v>
      </c>
      <c r="E363" s="136">
        <f t="shared" si="30"/>
        <v>37632.481870159172</v>
      </c>
      <c r="F363" s="136">
        <f t="shared" si="31"/>
        <v>87040.958399019262</v>
      </c>
      <c r="G363" s="136">
        <f t="shared" si="32"/>
        <v>24772.488108417725</v>
      </c>
      <c r="H363" s="136">
        <f t="shared" si="29"/>
        <v>18618.981427930157</v>
      </c>
      <c r="I363" s="351"/>
    </row>
  </sheetData>
  <mergeCells count="46">
    <mergeCell ref="B191:H191"/>
    <mergeCell ref="B316:H316"/>
    <mergeCell ref="B341:H341"/>
    <mergeCell ref="B215:G215"/>
    <mergeCell ref="B216:H216"/>
    <mergeCell ref="B241:G241"/>
    <mergeCell ref="B264:H264"/>
    <mergeCell ref="B266:H266"/>
    <mergeCell ref="B291:H291"/>
    <mergeCell ref="B140:F141"/>
    <mergeCell ref="I140:I141"/>
    <mergeCell ref="B165:G165"/>
    <mergeCell ref="B166:G166"/>
    <mergeCell ref="B190:G190"/>
    <mergeCell ref="B87:G87"/>
    <mergeCell ref="B89:G89"/>
    <mergeCell ref="B113:H113"/>
    <mergeCell ref="B114:G114"/>
    <mergeCell ref="B139:G139"/>
    <mergeCell ref="B55:C55"/>
    <mergeCell ref="D55:F55"/>
    <mergeCell ref="B58:G58"/>
    <mergeCell ref="D83:F83"/>
    <mergeCell ref="B84:C84"/>
    <mergeCell ref="D84:F84"/>
    <mergeCell ref="D21:F21"/>
    <mergeCell ref="D27:F27"/>
    <mergeCell ref="B28:C28"/>
    <mergeCell ref="D28:F28"/>
    <mergeCell ref="D54:F54"/>
    <mergeCell ref="J89:O89"/>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s>
  <conditionalFormatting sqref="C61:G80">
    <cfRule type="expression" dxfId="147" priority="6" stopIfTrue="1">
      <formula>C32=0</formula>
    </cfRule>
  </conditionalFormatting>
  <conditionalFormatting sqref="C91:G110">
    <cfRule type="expression" dxfId="146" priority="5" stopIfTrue="1">
      <formula>C32=0</formula>
    </cfRule>
  </conditionalFormatting>
  <conditionalFormatting sqref="C143:H162">
    <cfRule type="expression" dxfId="145" priority="3" stopIfTrue="1">
      <formula>C32=0</formula>
    </cfRule>
  </conditionalFormatting>
  <conditionalFormatting sqref="H143:H162">
    <cfRule type="expression" dxfId="144" priority="4" stopIfTrue="1">
      <formula>OR(AND(#REF!&gt;0,H143&gt;0,H61=0),AND(#REF!&gt;0,H143&gt;0,H32=0))</formula>
    </cfRule>
  </conditionalFormatting>
  <conditionalFormatting sqref="H143:H162">
    <cfRule type="expression" dxfId="143" priority="2" stopIfTrue="1">
      <formula>OR(AND(#REF!&gt;0,H143&gt;0,H61=0),AND(#REF!&gt;0,H143&gt;0,H32=0))</formula>
    </cfRule>
  </conditionalFormatting>
  <conditionalFormatting sqref="H143:H162">
    <cfRule type="expression" dxfId="142" priority="1" stopIfTrue="1">
      <formula>OR(AND(#REF!&gt;0,H143&gt;0,H61=0),AND(#REF!&gt;0,H143&gt;0,H32=0))</formula>
    </cfRule>
  </conditionalFormatting>
  <pageMargins left="0.25" right="0.25" top="0.5" bottom="0.5" header="0.17" footer="0.17"/>
  <pageSetup scale="42"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tabColor rgb="FFFFC000"/>
    <pageSetUpPr fitToPage="1"/>
  </sheetPr>
  <dimension ref="B1:W363"/>
  <sheetViews>
    <sheetView showGridLines="0" showZeros="0" zoomScale="70" zoomScaleNormal="70" workbookViewId="0"/>
  </sheetViews>
  <sheetFormatPr defaultColWidth="9.109375" defaultRowHeight="13.8"/>
  <cols>
    <col min="1" max="1" width="1.88671875" style="107" customWidth="1"/>
    <col min="2" max="2" width="30.5546875" style="107" customWidth="1"/>
    <col min="3" max="3" width="14.5546875" style="107" bestFit="1" customWidth="1"/>
    <col min="4"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5.88671875" style="107" bestFit="1" customWidth="1"/>
    <col min="11" max="16384" width="9.109375" style="107"/>
  </cols>
  <sheetData>
    <row r="1" spans="2:8">
      <c r="B1" s="392" t="str">
        <f>'Relative Weights'!A1</f>
        <v>THECB Texas Public University Expenditure Study Fiscal Year 2022</v>
      </c>
      <c r="C1" s="392"/>
      <c r="D1" s="392"/>
      <c r="E1" s="392"/>
      <c r="F1" s="392"/>
      <c r="G1" s="392"/>
      <c r="H1" s="392"/>
    </row>
    <row r="2" spans="2:8">
      <c r="B2" s="393" t="str">
        <f>'Relative Weights'!A2</f>
        <v>Institution Survey for the Year Ended August 31, 2022</v>
      </c>
      <c r="C2" s="393"/>
      <c r="D2" s="393"/>
      <c r="E2" s="393"/>
      <c r="F2" s="393"/>
      <c r="G2" s="393"/>
      <c r="H2" s="393"/>
    </row>
    <row r="3" spans="2:8">
      <c r="B3" s="119" t="s">
        <v>64</v>
      </c>
      <c r="C3" s="119"/>
      <c r="D3" s="119"/>
      <c r="E3" s="119"/>
      <c r="F3" s="119"/>
      <c r="G3" s="119"/>
      <c r="H3" s="119"/>
    </row>
    <row r="4" spans="2:8">
      <c r="B4" s="294" t="s">
        <v>65</v>
      </c>
      <c r="C4" s="119"/>
      <c r="D4" s="119"/>
      <c r="E4" s="119"/>
      <c r="F4" s="119"/>
      <c r="G4" s="119"/>
      <c r="H4" s="119"/>
    </row>
    <row r="5" spans="2:8">
      <c r="B5" s="119"/>
      <c r="C5" s="119"/>
      <c r="D5" s="119"/>
      <c r="E5" s="119"/>
      <c r="F5" s="119"/>
      <c r="G5" s="119"/>
      <c r="H5" s="246"/>
    </row>
    <row r="6" spans="2:8">
      <c r="B6" s="295" t="s">
        <v>10</v>
      </c>
      <c r="C6" s="295"/>
      <c r="D6" s="295"/>
      <c r="E6" s="295"/>
      <c r="F6" s="295"/>
      <c r="G6" s="295"/>
      <c r="H6" s="296"/>
    </row>
    <row r="7" spans="2:8">
      <c r="B7" s="119"/>
      <c r="C7" s="119"/>
      <c r="D7" s="119"/>
      <c r="E7" s="119"/>
      <c r="F7" s="119"/>
      <c r="G7" s="119"/>
      <c r="H7" s="297"/>
    </row>
    <row r="8" spans="2:8" ht="129" customHeight="1">
      <c r="B8" s="381" t="s">
        <v>227</v>
      </c>
      <c r="C8" s="381"/>
      <c r="D8" s="381"/>
      <c r="E8" s="381"/>
      <c r="F8" s="381"/>
      <c r="G8" s="381"/>
      <c r="H8" s="381"/>
    </row>
    <row r="9" spans="2:8" ht="99.75" customHeight="1">
      <c r="B9" s="382" t="s">
        <v>41</v>
      </c>
      <c r="C9" s="382"/>
      <c r="D9" s="382"/>
      <c r="E9" s="382"/>
      <c r="F9" s="382"/>
      <c r="G9" s="382"/>
      <c r="H9" s="298"/>
    </row>
    <row r="10" spans="2:8">
      <c r="B10" s="392" t="s">
        <v>20</v>
      </c>
      <c r="C10" s="392"/>
      <c r="D10" s="392"/>
      <c r="E10" s="392"/>
      <c r="F10" s="392"/>
      <c r="G10" s="392"/>
      <c r="H10" s="298"/>
    </row>
    <row r="11" spans="2:8" ht="21" customHeight="1" thickBot="1">
      <c r="B11" s="382" t="s">
        <v>888</v>
      </c>
      <c r="C11" s="382"/>
      <c r="D11" s="382"/>
      <c r="E11" s="382"/>
      <c r="F11" s="382"/>
      <c r="G11" s="382"/>
      <c r="H11" s="382"/>
    </row>
    <row r="12" spans="2:8" ht="14.4" thickBot="1">
      <c r="B12" s="397" t="s">
        <v>16</v>
      </c>
      <c r="C12" s="398"/>
      <c r="D12" s="398"/>
      <c r="E12" s="398"/>
      <c r="F12" s="299"/>
      <c r="G12" s="300"/>
      <c r="H12" s="301" t="s">
        <v>17</v>
      </c>
    </row>
    <row r="13" spans="2:8">
      <c r="B13" s="399" t="s">
        <v>12</v>
      </c>
      <c r="C13" s="399"/>
      <c r="D13" s="399"/>
      <c r="E13" s="399"/>
      <c r="F13" s="354"/>
      <c r="G13" s="303"/>
      <c r="H13" s="355">
        <f>Data!$G23</f>
        <v>45532603</v>
      </c>
    </row>
    <row r="14" spans="2:8">
      <c r="B14" s="385" t="s">
        <v>13</v>
      </c>
      <c r="C14" s="385"/>
      <c r="D14" s="385"/>
      <c r="E14" s="385"/>
      <c r="F14" s="356"/>
      <c r="G14" s="303"/>
      <c r="H14" s="357">
        <f>Data!$H23</f>
        <v>1848719</v>
      </c>
    </row>
    <row r="15" spans="2:8">
      <c r="B15" s="385" t="s">
        <v>14</v>
      </c>
      <c r="C15" s="385"/>
      <c r="D15" s="385"/>
      <c r="E15" s="385"/>
      <c r="F15" s="356"/>
      <c r="G15" s="303"/>
      <c r="H15" s="357">
        <f>Data!$I23</f>
        <v>35155710</v>
      </c>
    </row>
    <row r="16" spans="2:8">
      <c r="B16" s="385" t="s">
        <v>18</v>
      </c>
      <c r="C16" s="385"/>
      <c r="D16" s="385"/>
      <c r="E16" s="385"/>
      <c r="F16" s="356"/>
      <c r="G16" s="303"/>
      <c r="H16" s="357">
        <f>Data!$J23</f>
        <v>8841786</v>
      </c>
    </row>
    <row r="17" spans="2:23">
      <c r="B17" s="385" t="s">
        <v>15</v>
      </c>
      <c r="C17" s="385"/>
      <c r="D17" s="385"/>
      <c r="E17" s="385"/>
      <c r="F17" s="356"/>
      <c r="G17" s="303"/>
      <c r="H17" s="357">
        <f>Data!$K23</f>
        <v>16537337</v>
      </c>
    </row>
    <row r="18" spans="2:23">
      <c r="B18" s="385" t="s">
        <v>1</v>
      </c>
      <c r="C18" s="385"/>
      <c r="D18" s="385"/>
      <c r="E18" s="385"/>
      <c r="F18" s="358"/>
      <c r="G18" s="303"/>
      <c r="H18" s="359">
        <f>SUM(H13:H17)</f>
        <v>107916155</v>
      </c>
    </row>
    <row r="19" spans="2:23" ht="13.5" customHeight="1">
      <c r="B19" s="308"/>
      <c r="D19" s="308"/>
      <c r="E19" s="308"/>
      <c r="F19" s="308"/>
      <c r="G19" s="308"/>
      <c r="H19" s="298"/>
    </row>
    <row r="20" spans="2:23" ht="13.5" customHeight="1">
      <c r="B20" s="308"/>
      <c r="D20" s="390" t="s">
        <v>22</v>
      </c>
      <c r="E20" s="390"/>
      <c r="F20" s="390"/>
      <c r="G20" s="309" t="s">
        <v>23</v>
      </c>
      <c r="H20" s="309" t="s">
        <v>24</v>
      </c>
    </row>
    <row r="21" spans="2:23" ht="27.6">
      <c r="B21" s="388" t="s">
        <v>21</v>
      </c>
      <c r="C21" s="389"/>
      <c r="D21" s="384" t="str">
        <f>Data!T23</f>
        <v>Qumsieh, Miriam</v>
      </c>
      <c r="E21" s="384"/>
      <c r="F21" s="384"/>
      <c r="G21" s="310" t="str">
        <f>Data!M23</f>
        <v>281.283.2131</v>
      </c>
      <c r="H21" s="311" t="str">
        <f>Data!N23</f>
        <v>Buckminster@uhcl.edu</v>
      </c>
    </row>
    <row r="22" spans="2:23" ht="13.5" customHeight="1">
      <c r="B22" s="308"/>
      <c r="C22" s="308"/>
      <c r="D22" s="308"/>
      <c r="E22" s="308"/>
      <c r="F22" s="308"/>
      <c r="G22" s="308"/>
      <c r="H22" s="298"/>
    </row>
    <row r="23" spans="2:23" ht="13.5" customHeight="1" thickBot="1">
      <c r="B23" s="117" t="s">
        <v>937</v>
      </c>
      <c r="C23" s="308"/>
      <c r="D23" s="308"/>
      <c r="E23" s="308"/>
      <c r="F23" s="308"/>
      <c r="G23" s="308"/>
      <c r="H23" s="298"/>
    </row>
    <row r="24" spans="2:23" s="315" customFormat="1">
      <c r="B24" s="312"/>
      <c r="C24" s="123" t="s">
        <v>25</v>
      </c>
      <c r="D24" s="313" t="s">
        <v>26</v>
      </c>
      <c r="E24" s="313" t="s">
        <v>27</v>
      </c>
      <c r="F24" s="313" t="s">
        <v>28</v>
      </c>
      <c r="G24" s="313" t="s">
        <v>29</v>
      </c>
      <c r="H24" s="314" t="s">
        <v>30</v>
      </c>
      <c r="J24" s="107"/>
    </row>
    <row r="25" spans="2:23" s="315" customFormat="1" ht="14.4" thickBot="1">
      <c r="B25" s="316" t="s">
        <v>680</v>
      </c>
      <c r="C25" s="317">
        <f>Data!O23</f>
        <v>955</v>
      </c>
      <c r="D25" s="318">
        <f>Data!P23</f>
        <v>6008</v>
      </c>
      <c r="E25" s="318">
        <f>Data!Q23</f>
        <v>2145</v>
      </c>
      <c r="F25" s="318">
        <f>Data!R23</f>
        <v>171</v>
      </c>
      <c r="G25" s="318">
        <f>Data!S23</f>
        <v>0</v>
      </c>
      <c r="H25" s="319">
        <f>SUM(C25:G25)</f>
        <v>9279</v>
      </c>
    </row>
    <row r="26" spans="2:23">
      <c r="C26" s="320"/>
      <c r="D26" s="320"/>
      <c r="E26" s="320"/>
      <c r="F26" s="320"/>
      <c r="G26" s="320"/>
      <c r="H26" s="320"/>
      <c r="I26" s="320"/>
    </row>
    <row r="27" spans="2:23" ht="13.5" customHeight="1">
      <c r="B27" s="308"/>
      <c r="D27" s="390" t="s">
        <v>22</v>
      </c>
      <c r="E27" s="390"/>
      <c r="F27" s="390"/>
      <c r="G27" s="309" t="s">
        <v>23</v>
      </c>
      <c r="H27" s="309" t="s">
        <v>24</v>
      </c>
    </row>
    <row r="28" spans="2:23">
      <c r="B28" s="388" t="s">
        <v>952</v>
      </c>
      <c r="C28" s="389"/>
      <c r="D28" s="384" t="str">
        <f>Data!T23</f>
        <v>Qumsieh, Miriam</v>
      </c>
      <c r="E28" s="384"/>
      <c r="F28" s="384"/>
      <c r="G28" s="310" t="str">
        <f>Data!U23</f>
        <v>(281) 283-3005</v>
      </c>
      <c r="H28" s="311" t="str">
        <f>Data!V23</f>
        <v>Qumsieh@uhcl.edu</v>
      </c>
    </row>
    <row r="29" spans="2:23" ht="13.5" customHeight="1">
      <c r="B29" s="308"/>
      <c r="C29" s="308"/>
      <c r="D29" s="308"/>
      <c r="E29" s="308"/>
      <c r="F29" s="308"/>
      <c r="G29" s="308"/>
      <c r="H29" s="298"/>
    </row>
    <row r="30" spans="2:23" ht="14.4" thickBot="1">
      <c r="B30" s="117" t="s">
        <v>938</v>
      </c>
    </row>
    <row r="31" spans="2:23" ht="14.4" thickBot="1">
      <c r="B31" s="124" t="s">
        <v>31</v>
      </c>
      <c r="C31" s="125" t="s">
        <v>25</v>
      </c>
      <c r="D31" s="125" t="s">
        <v>26</v>
      </c>
      <c r="E31" s="125" t="s">
        <v>27</v>
      </c>
      <c r="F31" s="125" t="s">
        <v>28</v>
      </c>
      <c r="G31" s="125" t="s">
        <v>29</v>
      </c>
      <c r="H31" s="126" t="s">
        <v>30</v>
      </c>
    </row>
    <row r="32" spans="2:23">
      <c r="B32" s="128" t="s">
        <v>42</v>
      </c>
      <c r="C32" s="141">
        <f>Data!W23</f>
        <v>20499</v>
      </c>
      <c r="D32" s="141">
        <f>Data!AQ23</f>
        <v>33631</v>
      </c>
      <c r="E32" s="141">
        <f>Data!BK23</f>
        <v>7629</v>
      </c>
      <c r="F32" s="141">
        <f>Data!CE23</f>
        <v>672</v>
      </c>
      <c r="G32" s="141">
        <f>Data!CY23</f>
        <v>0</v>
      </c>
      <c r="H32" s="142">
        <f>SUM(C32:G32)</f>
        <v>62431</v>
      </c>
      <c r="W32" s="145"/>
    </row>
    <row r="33" spans="2:23">
      <c r="B33" s="130" t="s">
        <v>43</v>
      </c>
      <c r="C33" s="141">
        <f>Data!X23</f>
        <v>9286</v>
      </c>
      <c r="D33" s="141">
        <f>Data!AR23</f>
        <v>15065</v>
      </c>
      <c r="E33" s="141">
        <f>Data!BL23</f>
        <v>3232</v>
      </c>
      <c r="F33" s="141">
        <f>Data!CF23</f>
        <v>0</v>
      </c>
      <c r="G33" s="141">
        <f>Data!CZ23</f>
        <v>0</v>
      </c>
      <c r="H33" s="142">
        <f t="shared" ref="H33:H52" si="0">SUM(C33:G33)</f>
        <v>27583</v>
      </c>
      <c r="W33" s="145"/>
    </row>
    <row r="34" spans="2:23">
      <c r="B34" s="130" t="s">
        <v>44</v>
      </c>
      <c r="C34" s="141">
        <f>Data!Y23</f>
        <v>2937</v>
      </c>
      <c r="D34" s="141">
        <f>Data!AS23</f>
        <v>2967</v>
      </c>
      <c r="E34" s="141">
        <f>Data!BM23</f>
        <v>261</v>
      </c>
      <c r="F34" s="141">
        <f>Data!CG23</f>
        <v>0</v>
      </c>
      <c r="G34" s="141">
        <f>Data!DA23</f>
        <v>0</v>
      </c>
      <c r="H34" s="142">
        <f t="shared" si="0"/>
        <v>6165</v>
      </c>
      <c r="W34" s="145"/>
    </row>
    <row r="35" spans="2:23">
      <c r="B35" s="130" t="s">
        <v>45</v>
      </c>
      <c r="C35" s="141">
        <f>Data!Z23</f>
        <v>2107</v>
      </c>
      <c r="D35" s="141">
        <f>Data!AT23</f>
        <v>10135</v>
      </c>
      <c r="E35" s="141">
        <f>Data!BN23</f>
        <v>3482</v>
      </c>
      <c r="F35" s="141">
        <f>Data!CH23</f>
        <v>2100</v>
      </c>
      <c r="G35" s="141">
        <f>Data!DB23</f>
        <v>0</v>
      </c>
      <c r="H35" s="142">
        <f t="shared" si="0"/>
        <v>17824</v>
      </c>
      <c r="W35" s="145"/>
    </row>
    <row r="36" spans="2:23">
      <c r="B36" s="130" t="s">
        <v>46</v>
      </c>
      <c r="C36" s="141">
        <f>Data!AA23</f>
        <v>0</v>
      </c>
      <c r="D36" s="141">
        <f>Data!AU23</f>
        <v>0</v>
      </c>
      <c r="E36" s="141">
        <f>Data!BO23</f>
        <v>0</v>
      </c>
      <c r="F36" s="141">
        <f>Data!CI23</f>
        <v>0</v>
      </c>
      <c r="G36" s="141">
        <f>Data!DC23</f>
        <v>0</v>
      </c>
      <c r="H36" s="142">
        <f t="shared" si="0"/>
        <v>0</v>
      </c>
      <c r="W36" s="145"/>
    </row>
    <row r="37" spans="2:23">
      <c r="B37" s="130" t="s">
        <v>47</v>
      </c>
      <c r="C37" s="141">
        <f>Data!AB23</f>
        <v>4885</v>
      </c>
      <c r="D37" s="141">
        <f>Data!AV23</f>
        <v>11243</v>
      </c>
      <c r="E37" s="141">
        <f>Data!BP23</f>
        <v>7466</v>
      </c>
      <c r="F37" s="141">
        <f>Data!CJ23</f>
        <v>0</v>
      </c>
      <c r="G37" s="141">
        <f>Data!DD23</f>
        <v>0</v>
      </c>
      <c r="H37" s="142">
        <f t="shared" si="0"/>
        <v>23594</v>
      </c>
      <c r="W37" s="145"/>
    </row>
    <row r="38" spans="2:23">
      <c r="B38" s="130" t="s">
        <v>48</v>
      </c>
      <c r="C38" s="141">
        <f>Data!AC23</f>
        <v>24</v>
      </c>
      <c r="D38" s="141">
        <f>Data!AW23</f>
        <v>540</v>
      </c>
      <c r="E38" s="141">
        <f>Data!BQ23</f>
        <v>90</v>
      </c>
      <c r="F38" s="141">
        <f>Data!CK23</f>
        <v>0</v>
      </c>
      <c r="G38" s="141">
        <f>Data!DE23</f>
        <v>0</v>
      </c>
      <c r="H38" s="142">
        <f t="shared" si="0"/>
        <v>654</v>
      </c>
      <c r="W38" s="145"/>
    </row>
    <row r="39" spans="2:23">
      <c r="B39" s="130" t="s">
        <v>49</v>
      </c>
      <c r="C39" s="141">
        <f>Data!AD23</f>
        <v>0</v>
      </c>
      <c r="D39" s="141">
        <f>Data!AX23</f>
        <v>0</v>
      </c>
      <c r="E39" s="141">
        <f>Data!BR23</f>
        <v>0</v>
      </c>
      <c r="F39" s="141">
        <f>Data!CL23</f>
        <v>0</v>
      </c>
      <c r="G39" s="141">
        <f>Data!DF23</f>
        <v>0</v>
      </c>
      <c r="H39" s="142">
        <f t="shared" si="0"/>
        <v>0</v>
      </c>
      <c r="W39" s="145"/>
    </row>
    <row r="40" spans="2:23">
      <c r="B40" s="130" t="s">
        <v>50</v>
      </c>
      <c r="C40" s="141">
        <f>Data!AE23</f>
        <v>99</v>
      </c>
      <c r="D40" s="141">
        <f>Data!AY23</f>
        <v>1347</v>
      </c>
      <c r="E40" s="141">
        <f>Data!BS23</f>
        <v>0</v>
      </c>
      <c r="F40" s="141">
        <f>Data!CM23</f>
        <v>0</v>
      </c>
      <c r="G40" s="141">
        <f>Data!DG23</f>
        <v>0</v>
      </c>
      <c r="H40" s="142">
        <f t="shared" si="0"/>
        <v>1446</v>
      </c>
      <c r="W40" s="145"/>
    </row>
    <row r="41" spans="2:23">
      <c r="B41" s="130" t="s">
        <v>51</v>
      </c>
      <c r="C41" s="141">
        <f>Data!AF23</f>
        <v>0</v>
      </c>
      <c r="D41" s="141">
        <f>Data!AZ23</f>
        <v>0</v>
      </c>
      <c r="E41" s="141">
        <f>Data!BT23</f>
        <v>906</v>
      </c>
      <c r="F41" s="141">
        <f>Data!CN23</f>
        <v>0</v>
      </c>
      <c r="G41" s="141">
        <f>Data!DH23</f>
        <v>0</v>
      </c>
      <c r="H41" s="142">
        <f t="shared" si="0"/>
        <v>906</v>
      </c>
      <c r="W41" s="145"/>
    </row>
    <row r="42" spans="2:23">
      <c r="B42" s="130" t="s">
        <v>52</v>
      </c>
      <c r="C42" s="141">
        <f>Data!AG23</f>
        <v>0</v>
      </c>
      <c r="D42" s="141">
        <f>Data!BA23</f>
        <v>0</v>
      </c>
      <c r="E42" s="141">
        <f>Data!BU23</f>
        <v>0</v>
      </c>
      <c r="F42" s="141">
        <f>Data!CO23</f>
        <v>0</v>
      </c>
      <c r="G42" s="141">
        <f>Data!DI23</f>
        <v>0</v>
      </c>
      <c r="H42" s="142">
        <f t="shared" si="0"/>
        <v>0</v>
      </c>
      <c r="W42" s="145"/>
    </row>
    <row r="43" spans="2:23">
      <c r="B43" s="130" t="s">
        <v>53</v>
      </c>
      <c r="C43" s="141">
        <f>Data!AH23</f>
        <v>132</v>
      </c>
      <c r="D43" s="141">
        <f>Data!BB23</f>
        <v>1017</v>
      </c>
      <c r="E43" s="141">
        <f>Data!BV23</f>
        <v>0</v>
      </c>
      <c r="F43" s="141">
        <f>Data!CP23</f>
        <v>0</v>
      </c>
      <c r="G43" s="141">
        <f>Data!DJ23</f>
        <v>0</v>
      </c>
      <c r="H43" s="142">
        <f t="shared" si="0"/>
        <v>1149</v>
      </c>
      <c r="W43" s="145"/>
    </row>
    <row r="44" spans="2:23">
      <c r="B44" s="130" t="s">
        <v>54</v>
      </c>
      <c r="C44" s="141">
        <f>Data!AI23</f>
        <v>0</v>
      </c>
      <c r="D44" s="141">
        <f>Data!BC23</f>
        <v>0</v>
      </c>
      <c r="E44" s="141">
        <f>Data!BW23</f>
        <v>0</v>
      </c>
      <c r="F44" s="141">
        <f>Data!CQ23</f>
        <v>0</v>
      </c>
      <c r="G44" s="141">
        <f>Data!DK23</f>
        <v>0</v>
      </c>
      <c r="H44" s="142">
        <f t="shared" si="0"/>
        <v>0</v>
      </c>
      <c r="W44" s="145"/>
    </row>
    <row r="45" spans="2:23">
      <c r="B45" s="130" t="s">
        <v>55</v>
      </c>
      <c r="C45" s="141">
        <f>Data!AJ23</f>
        <v>348</v>
      </c>
      <c r="D45" s="141">
        <f>Data!BD23</f>
        <v>3511.5</v>
      </c>
      <c r="E45" s="141">
        <f>Data!BX23</f>
        <v>3094.5</v>
      </c>
      <c r="F45" s="141">
        <f>Data!CR23</f>
        <v>0</v>
      </c>
      <c r="G45" s="141">
        <f>Data!DL23</f>
        <v>0</v>
      </c>
      <c r="H45" s="142">
        <f t="shared" si="0"/>
        <v>6954</v>
      </c>
      <c r="W45" s="145"/>
    </row>
    <row r="46" spans="2:23">
      <c r="B46" s="130" t="s">
        <v>56</v>
      </c>
      <c r="C46" s="141">
        <f>Data!AK23</f>
        <v>0</v>
      </c>
      <c r="D46" s="141">
        <f>Data!BE23</f>
        <v>0</v>
      </c>
      <c r="E46" s="141">
        <f>Data!BY23</f>
        <v>0</v>
      </c>
      <c r="F46" s="141">
        <f>Data!CS23</f>
        <v>0</v>
      </c>
      <c r="G46" s="141">
        <f>Data!DM23</f>
        <v>0</v>
      </c>
      <c r="H46" s="142">
        <f t="shared" si="0"/>
        <v>0</v>
      </c>
      <c r="W46" s="145"/>
    </row>
    <row r="47" spans="2:23">
      <c r="B47" s="130" t="s">
        <v>57</v>
      </c>
      <c r="C47" s="141">
        <f>Data!AL23</f>
        <v>2613</v>
      </c>
      <c r="D47" s="141">
        <f>Data!BF23</f>
        <v>22143</v>
      </c>
      <c r="E47" s="141">
        <f>Data!BZ23</f>
        <v>9500</v>
      </c>
      <c r="F47" s="141">
        <f>Data!CT23</f>
        <v>0</v>
      </c>
      <c r="G47" s="141">
        <f>Data!DN23</f>
        <v>0</v>
      </c>
      <c r="H47" s="142">
        <f t="shared" si="0"/>
        <v>34256</v>
      </c>
      <c r="W47" s="145"/>
    </row>
    <row r="48" spans="2:23">
      <c r="B48" s="130" t="s">
        <v>58</v>
      </c>
      <c r="C48" s="141">
        <f>Data!AM23</f>
        <v>0</v>
      </c>
      <c r="D48" s="141">
        <f>Data!BG23</f>
        <v>0</v>
      </c>
      <c r="E48" s="141">
        <f>Data!CA23</f>
        <v>0</v>
      </c>
      <c r="F48" s="141">
        <f>Data!CU23</f>
        <v>0</v>
      </c>
      <c r="G48" s="141">
        <f>Data!DO23</f>
        <v>0</v>
      </c>
      <c r="H48" s="142">
        <f t="shared" si="0"/>
        <v>0</v>
      </c>
      <c r="W48" s="145"/>
    </row>
    <row r="49" spans="2:23">
      <c r="B49" s="130" t="s">
        <v>59</v>
      </c>
      <c r="C49" s="141">
        <f>Data!AN23</f>
        <v>0</v>
      </c>
      <c r="D49" s="141">
        <f>Data!BH23</f>
        <v>750</v>
      </c>
      <c r="E49" s="141">
        <f>Data!CB23</f>
        <v>0</v>
      </c>
      <c r="F49" s="141">
        <f>Data!CV23</f>
        <v>0</v>
      </c>
      <c r="G49" s="141">
        <f>Data!DP23</f>
        <v>0</v>
      </c>
      <c r="H49" s="142">
        <f t="shared" si="0"/>
        <v>750</v>
      </c>
      <c r="W49" s="145"/>
    </row>
    <row r="50" spans="2:23">
      <c r="B50" s="130" t="s">
        <v>60</v>
      </c>
      <c r="C50" s="141">
        <f>Data!AO23</f>
        <v>40</v>
      </c>
      <c r="D50" s="141">
        <f>Data!BI23</f>
        <v>867</v>
      </c>
      <c r="E50" s="141">
        <f>Data!CC23</f>
        <v>514</v>
      </c>
      <c r="F50" s="141">
        <f>Data!CW23</f>
        <v>0</v>
      </c>
      <c r="G50" s="141">
        <f>Data!DQ23</f>
        <v>0</v>
      </c>
      <c r="H50" s="142">
        <f t="shared" si="0"/>
        <v>1421</v>
      </c>
      <c r="W50" s="145"/>
    </row>
    <row r="51" spans="2:23">
      <c r="B51" s="130" t="s">
        <v>0</v>
      </c>
      <c r="C51" s="141">
        <f>Data!AP23</f>
        <v>0</v>
      </c>
      <c r="D51" s="141">
        <f>Data!BJ23</f>
        <v>321</v>
      </c>
      <c r="E51" s="141">
        <f>Data!CD23</f>
        <v>0</v>
      </c>
      <c r="F51" s="141">
        <f>Data!CX23</f>
        <v>0</v>
      </c>
      <c r="G51" s="141">
        <f>Data!DR23</f>
        <v>0</v>
      </c>
      <c r="H51" s="142">
        <f t="shared" si="0"/>
        <v>321</v>
      </c>
      <c r="W51" s="145"/>
    </row>
    <row r="52" spans="2:23">
      <c r="B52" s="143" t="s">
        <v>33</v>
      </c>
      <c r="C52" s="142">
        <f>SUM(C32:C51)</f>
        <v>42970</v>
      </c>
      <c r="D52" s="142">
        <f>SUM(D32:D51)</f>
        <v>103537.5</v>
      </c>
      <c r="E52" s="142">
        <f>SUM(E32:E51)</f>
        <v>36174.5</v>
      </c>
      <c r="F52" s="142">
        <f>SUM(F32:F51)</f>
        <v>2772</v>
      </c>
      <c r="G52" s="142">
        <f>SUM(G32:G51)</f>
        <v>0</v>
      </c>
      <c r="H52" s="142">
        <f t="shared" si="0"/>
        <v>185454</v>
      </c>
    </row>
    <row r="53" spans="2:23">
      <c r="B53" s="144"/>
      <c r="C53" s="145"/>
      <c r="D53" s="145"/>
      <c r="E53" s="145"/>
      <c r="F53" s="145"/>
      <c r="G53" s="145"/>
      <c r="H53" s="145"/>
    </row>
    <row r="54" spans="2:23" ht="13.5" customHeight="1">
      <c r="B54" s="308"/>
      <c r="D54" s="390" t="s">
        <v>22</v>
      </c>
      <c r="E54" s="390"/>
      <c r="F54" s="390"/>
      <c r="G54" s="309" t="s">
        <v>23</v>
      </c>
      <c r="H54" s="309" t="s">
        <v>24</v>
      </c>
    </row>
    <row r="55" spans="2:23">
      <c r="B55" s="388" t="s">
        <v>953</v>
      </c>
      <c r="C55" s="389"/>
      <c r="D55" s="384" t="str">
        <f>Data!T23</f>
        <v>Qumsieh, Miriam</v>
      </c>
      <c r="E55" s="384"/>
      <c r="F55" s="384"/>
      <c r="G55" s="310" t="str">
        <f>Data!U23</f>
        <v>(281) 283-3005</v>
      </c>
      <c r="H55" s="311" t="str">
        <f>Data!V23</f>
        <v>Qumsieh@uhcl.edu</v>
      </c>
    </row>
    <row r="56" spans="2:23" ht="13.5" customHeight="1">
      <c r="B56" s="308"/>
      <c r="C56" s="308"/>
      <c r="D56" s="308"/>
      <c r="E56" s="308"/>
      <c r="F56" s="308"/>
      <c r="G56" s="308"/>
      <c r="H56" s="298"/>
    </row>
    <row r="57" spans="2:23">
      <c r="B57" s="117" t="s">
        <v>9</v>
      </c>
    </row>
    <row r="58" spans="2:23" ht="31.5" customHeight="1">
      <c r="B58" s="391" t="s">
        <v>39</v>
      </c>
      <c r="C58" s="391"/>
      <c r="D58" s="391"/>
      <c r="E58" s="391"/>
      <c r="F58" s="391"/>
      <c r="G58" s="391"/>
      <c r="H58" s="321"/>
    </row>
    <row r="59" spans="2:23" ht="8.25" customHeight="1" thickBot="1">
      <c r="B59" s="320"/>
    </row>
    <row r="60" spans="2:23" ht="14.4" thickBot="1">
      <c r="B60" s="124" t="s">
        <v>31</v>
      </c>
      <c r="C60" s="125" t="s">
        <v>25</v>
      </c>
      <c r="D60" s="125" t="s">
        <v>26</v>
      </c>
      <c r="E60" s="125" t="s">
        <v>27</v>
      </c>
      <c r="F60" s="125" t="s">
        <v>28</v>
      </c>
      <c r="G60" s="125" t="s">
        <v>29</v>
      </c>
      <c r="H60" s="126" t="s">
        <v>30</v>
      </c>
    </row>
    <row r="61" spans="2:23">
      <c r="B61" s="128" t="str">
        <f>$B$32</f>
        <v>Liberal Arts</v>
      </c>
      <c r="C61" s="322">
        <f>Data!DS23</f>
        <v>1634948.9242646578</v>
      </c>
      <c r="D61" s="322">
        <f>Data!EM23</f>
        <v>3430247.4932747311</v>
      </c>
      <c r="E61" s="322">
        <f>Data!FG23</f>
        <v>1911213.6628918857</v>
      </c>
      <c r="F61" s="322">
        <f>Data!GA23</f>
        <v>248484.92813283205</v>
      </c>
      <c r="G61" s="322">
        <f>Data!GU23</f>
        <v>0</v>
      </c>
      <c r="H61" s="323">
        <f>SUM(C61:G61)</f>
        <v>7224895.0085641071</v>
      </c>
    </row>
    <row r="62" spans="2:23">
      <c r="B62" s="128" t="str">
        <f>$B$33</f>
        <v>Science</v>
      </c>
      <c r="C62" s="322">
        <f>Data!DT23</f>
        <v>1089145.7650020951</v>
      </c>
      <c r="D62" s="322">
        <f>Data!EN23</f>
        <v>2408982.2661409974</v>
      </c>
      <c r="E62" s="322">
        <f>Data!FH23</f>
        <v>963534.62511228304</v>
      </c>
      <c r="F62" s="322">
        <f>Data!GB23</f>
        <v>0</v>
      </c>
      <c r="G62" s="322">
        <f>Data!GV23</f>
        <v>0</v>
      </c>
      <c r="H62" s="142">
        <f t="shared" ref="H62:H81" si="1">SUM(C62:G62)</f>
        <v>4461662.6562553756</v>
      </c>
    </row>
    <row r="63" spans="2:23">
      <c r="B63" s="128" t="str">
        <f>$B$34</f>
        <v>Fine Arts</v>
      </c>
      <c r="C63" s="322">
        <f>Data!DU23</f>
        <v>225700.88140919455</v>
      </c>
      <c r="D63" s="322">
        <f>Data!EO23</f>
        <v>477047.48782938806</v>
      </c>
      <c r="E63" s="322">
        <f>Data!FI23</f>
        <v>114937.31839012586</v>
      </c>
      <c r="F63" s="322">
        <f>Data!GC23</f>
        <v>0</v>
      </c>
      <c r="G63" s="322">
        <f>Data!GW23</f>
        <v>0</v>
      </c>
      <c r="H63" s="142">
        <f t="shared" si="1"/>
        <v>817685.68762870855</v>
      </c>
    </row>
    <row r="64" spans="2:23">
      <c r="B64" s="128" t="str">
        <f>$B$35</f>
        <v>Teacher Education</v>
      </c>
      <c r="C64" s="322">
        <f>Data!DV23</f>
        <v>221502.77019761613</v>
      </c>
      <c r="D64" s="322">
        <f>Data!EP23</f>
        <v>1103055.4758341296</v>
      </c>
      <c r="E64" s="322">
        <f>Data!FJ23</f>
        <v>848291.30183647142</v>
      </c>
      <c r="F64" s="322">
        <f>Data!GD23</f>
        <v>476895.2730918306</v>
      </c>
      <c r="G64" s="322">
        <f>Data!GX23</f>
        <v>0</v>
      </c>
      <c r="H64" s="142">
        <f t="shared" si="1"/>
        <v>2649744.8209600481</v>
      </c>
    </row>
    <row r="65" spans="2:8">
      <c r="B65" s="128" t="str">
        <f>$B$36</f>
        <v>Agriculture</v>
      </c>
      <c r="C65" s="322">
        <f>Data!DW23</f>
        <v>0</v>
      </c>
      <c r="D65" s="322">
        <f>Data!EQ23</f>
        <v>0</v>
      </c>
      <c r="E65" s="322">
        <f>Data!FK23</f>
        <v>0</v>
      </c>
      <c r="F65" s="322">
        <f>Data!GE23</f>
        <v>0</v>
      </c>
      <c r="G65" s="322">
        <f>Data!GY23</f>
        <v>0</v>
      </c>
      <c r="H65" s="142">
        <f t="shared" si="1"/>
        <v>0</v>
      </c>
    </row>
    <row r="66" spans="2:8">
      <c r="B66" s="128" t="str">
        <f>$B$37</f>
        <v>Engineering</v>
      </c>
      <c r="C66" s="322">
        <f>Data!DX23</f>
        <v>1080167.4074715839</v>
      </c>
      <c r="D66" s="322">
        <f>Data!ER23</f>
        <v>2386419.1048207534</v>
      </c>
      <c r="E66" s="322">
        <f>Data!FL23</f>
        <v>1830641.8034084938</v>
      </c>
      <c r="F66" s="322">
        <f>Data!GF23</f>
        <v>0</v>
      </c>
      <c r="G66" s="322">
        <f>Data!GZ23</f>
        <v>0</v>
      </c>
      <c r="H66" s="142">
        <f t="shared" si="1"/>
        <v>5297228.3157008309</v>
      </c>
    </row>
    <row r="67" spans="2:8">
      <c r="B67" s="128" t="str">
        <f>$B$38</f>
        <v>Home Economics</v>
      </c>
      <c r="C67" s="322">
        <f>Data!DY23</f>
        <v>2781.4842857142858</v>
      </c>
      <c r="D67" s="322">
        <f>Data!ES23</f>
        <v>96886.69987270156</v>
      </c>
      <c r="E67" s="322">
        <f>Data!FM23</f>
        <v>32008</v>
      </c>
      <c r="F67" s="322">
        <f>Data!GG23</f>
        <v>0</v>
      </c>
      <c r="G67" s="322">
        <f>Data!HA23</f>
        <v>0</v>
      </c>
      <c r="H67" s="142">
        <f t="shared" si="1"/>
        <v>131676.18415841582</v>
      </c>
    </row>
    <row r="68" spans="2:8">
      <c r="B68" s="128" t="str">
        <f>$B$39</f>
        <v>Law</v>
      </c>
      <c r="C68" s="322">
        <f>Data!DZ23</f>
        <v>0</v>
      </c>
      <c r="D68" s="322">
        <f>Data!ET23</f>
        <v>0</v>
      </c>
      <c r="E68" s="322">
        <f>Data!FN23</f>
        <v>0</v>
      </c>
      <c r="F68" s="322">
        <f>Data!GH23</f>
        <v>0</v>
      </c>
      <c r="G68" s="322">
        <f>Data!HB23</f>
        <v>0</v>
      </c>
      <c r="H68" s="142">
        <f t="shared" si="1"/>
        <v>0</v>
      </c>
    </row>
    <row r="69" spans="2:8">
      <c r="B69" s="128" t="str">
        <f>$B$40</f>
        <v>Social Service</v>
      </c>
      <c r="C69" s="322">
        <f>Data!EA23</f>
        <v>7597.3639498432603</v>
      </c>
      <c r="D69" s="322">
        <f>Data!EU23</f>
        <v>214768.33495016216</v>
      </c>
      <c r="E69" s="322">
        <f>Data!FO23</f>
        <v>0</v>
      </c>
      <c r="F69" s="322">
        <f>Data!GI23</f>
        <v>0</v>
      </c>
      <c r="G69" s="322">
        <f>Data!HC23</f>
        <v>0</v>
      </c>
      <c r="H69" s="142">
        <f t="shared" si="1"/>
        <v>222365.69890000543</v>
      </c>
    </row>
    <row r="70" spans="2:8">
      <c r="B70" s="128" t="str">
        <f>$B$41</f>
        <v>Library Science</v>
      </c>
      <c r="C70" s="322">
        <f>Data!EB23</f>
        <v>0</v>
      </c>
      <c r="D70" s="322">
        <f>Data!EV23</f>
        <v>0</v>
      </c>
      <c r="E70" s="322">
        <f>Data!FP23</f>
        <v>125523</v>
      </c>
      <c r="F70" s="322">
        <f>Data!GJ23</f>
        <v>0</v>
      </c>
      <c r="G70" s="322">
        <f>Data!HD23</f>
        <v>0</v>
      </c>
      <c r="H70" s="142">
        <f t="shared" si="1"/>
        <v>125523</v>
      </c>
    </row>
    <row r="71" spans="2:8">
      <c r="B71" s="128" t="str">
        <f>$B$42</f>
        <v>Veterinary Science</v>
      </c>
      <c r="C71" s="322">
        <f>Data!EC23</f>
        <v>0</v>
      </c>
      <c r="D71" s="322">
        <f>Data!EW23</f>
        <v>0</v>
      </c>
      <c r="E71" s="322">
        <f>Data!FQ23</f>
        <v>0</v>
      </c>
      <c r="F71" s="322">
        <f>Data!GK23</f>
        <v>0</v>
      </c>
      <c r="G71" s="322">
        <f>Data!HE23</f>
        <v>0</v>
      </c>
      <c r="H71" s="142">
        <f t="shared" si="1"/>
        <v>0</v>
      </c>
    </row>
    <row r="72" spans="2:8">
      <c r="B72" s="128" t="str">
        <f>$B$43</f>
        <v>Vocational Training</v>
      </c>
      <c r="C72" s="322">
        <f>Data!ED23</f>
        <v>10894.721964414726</v>
      </c>
      <c r="D72" s="322">
        <f>Data!EX23</f>
        <v>126508.94470225195</v>
      </c>
      <c r="E72" s="322">
        <f>Data!FR23</f>
        <v>0</v>
      </c>
      <c r="F72" s="322">
        <f>Data!GL23</f>
        <v>0</v>
      </c>
      <c r="G72" s="322">
        <f>Data!HF23</f>
        <v>0</v>
      </c>
      <c r="H72" s="142">
        <f t="shared" si="1"/>
        <v>137403.66666666669</v>
      </c>
    </row>
    <row r="73" spans="2:8">
      <c r="B73" s="128" t="str">
        <f>$B$44</f>
        <v>Physical Training</v>
      </c>
      <c r="C73" s="322">
        <f>Data!EE23</f>
        <v>0</v>
      </c>
      <c r="D73" s="322">
        <f>Data!EY23</f>
        <v>0</v>
      </c>
      <c r="E73" s="322">
        <f>Data!FS23</f>
        <v>0</v>
      </c>
      <c r="F73" s="322">
        <f>Data!GM23</f>
        <v>0</v>
      </c>
      <c r="G73" s="322">
        <f>Data!HG23</f>
        <v>0</v>
      </c>
      <c r="H73" s="142">
        <f t="shared" si="1"/>
        <v>0</v>
      </c>
    </row>
    <row r="74" spans="2:8">
      <c r="B74" s="128" t="str">
        <f>$B$45</f>
        <v>Health Services</v>
      </c>
      <c r="C74" s="322">
        <f>Data!EF23</f>
        <v>41514.460562371023</v>
      </c>
      <c r="D74" s="322">
        <f>Data!EZ23</f>
        <v>575614.49686654296</v>
      </c>
      <c r="E74" s="322">
        <f>Data!FT23</f>
        <v>416886.49286348379</v>
      </c>
      <c r="F74" s="322">
        <f>Data!GN23</f>
        <v>0</v>
      </c>
      <c r="G74" s="322">
        <f>Data!HH23</f>
        <v>0</v>
      </c>
      <c r="H74" s="142">
        <f t="shared" si="1"/>
        <v>1034015.4502923978</v>
      </c>
    </row>
    <row r="75" spans="2:8">
      <c r="B75" s="128" t="str">
        <f>$B$46</f>
        <v>Pharmacy</v>
      </c>
      <c r="C75" s="322">
        <f>Data!EG23</f>
        <v>0</v>
      </c>
      <c r="D75" s="322">
        <f>Data!FA23</f>
        <v>0</v>
      </c>
      <c r="E75" s="322">
        <f>Data!FU23</f>
        <v>0</v>
      </c>
      <c r="F75" s="322">
        <f>Data!GO23</f>
        <v>0</v>
      </c>
      <c r="G75" s="322">
        <f>Data!HI23</f>
        <v>0</v>
      </c>
      <c r="H75" s="142">
        <f t="shared" si="1"/>
        <v>0</v>
      </c>
    </row>
    <row r="76" spans="2:8">
      <c r="B76" s="128" t="str">
        <f>$B$47</f>
        <v>Business Administration</v>
      </c>
      <c r="C76" s="322">
        <f>Data!EH23</f>
        <v>308461.37892902835</v>
      </c>
      <c r="D76" s="322">
        <f>Data!FB23</f>
        <v>3385618.3827683711</v>
      </c>
      <c r="E76" s="322">
        <f>Data!FV23</f>
        <v>1754881.0157006914</v>
      </c>
      <c r="F76" s="322">
        <f>Data!GP23</f>
        <v>0</v>
      </c>
      <c r="G76" s="322">
        <f>Data!HJ23</f>
        <v>0</v>
      </c>
      <c r="H76" s="142">
        <f t="shared" si="1"/>
        <v>5448960.7773980908</v>
      </c>
    </row>
    <row r="77" spans="2:8">
      <c r="B77" s="128" t="str">
        <f>$B$48</f>
        <v>Optometry</v>
      </c>
      <c r="C77" s="322">
        <f>Data!EI23</f>
        <v>0</v>
      </c>
      <c r="D77" s="322">
        <f>Data!FC23</f>
        <v>0</v>
      </c>
      <c r="E77" s="322">
        <f>Data!FW23</f>
        <v>0</v>
      </c>
      <c r="F77" s="322">
        <f>Data!GQ23</f>
        <v>0</v>
      </c>
      <c r="G77" s="322">
        <f>Data!HK23</f>
        <v>0</v>
      </c>
      <c r="H77" s="142">
        <f t="shared" si="1"/>
        <v>0</v>
      </c>
    </row>
    <row r="78" spans="2:8">
      <c r="B78" s="128" t="str">
        <f>$B$49</f>
        <v>Teacher Ed-Practice Teaching</v>
      </c>
      <c r="C78" s="322">
        <f>Data!EJ23</f>
        <v>0</v>
      </c>
      <c r="D78" s="322">
        <f>Data!FD23</f>
        <v>0</v>
      </c>
      <c r="E78" s="322">
        <f>Data!FX23</f>
        <v>0</v>
      </c>
      <c r="F78" s="322">
        <f>Data!GR23</f>
        <v>0</v>
      </c>
      <c r="G78" s="322">
        <f>Data!HL23</f>
        <v>0</v>
      </c>
      <c r="H78" s="142">
        <f t="shared" si="1"/>
        <v>0</v>
      </c>
    </row>
    <row r="79" spans="2:8">
      <c r="B79" s="128" t="str">
        <f>$B$50</f>
        <v>Technology</v>
      </c>
      <c r="C79" s="322">
        <f>Data!EK23</f>
        <v>16810.823339393526</v>
      </c>
      <c r="D79" s="322">
        <f>Data!FE23</f>
        <v>253222.27217342696</v>
      </c>
      <c r="E79" s="322">
        <f>Data!FY23</f>
        <v>217338.11386580899</v>
      </c>
      <c r="F79" s="322">
        <f>Data!GS23</f>
        <v>0</v>
      </c>
      <c r="G79" s="322">
        <f>Data!HM23</f>
        <v>0</v>
      </c>
      <c r="H79" s="142">
        <f t="shared" si="1"/>
        <v>487371.20937862946</v>
      </c>
    </row>
    <row r="80" spans="2:8">
      <c r="B80" s="128" t="str">
        <f>$B$51</f>
        <v>Nursing</v>
      </c>
      <c r="C80" s="322">
        <f>Data!EL23</f>
        <v>0</v>
      </c>
      <c r="D80" s="322">
        <f>Data!FF23</f>
        <v>189691.33333333331</v>
      </c>
      <c r="E80" s="322">
        <f>Data!FZ23</f>
        <v>0</v>
      </c>
      <c r="F80" s="322">
        <f>Data!GT23</f>
        <v>0</v>
      </c>
      <c r="G80" s="322">
        <f>Data!HN23</f>
        <v>0</v>
      </c>
      <c r="H80" s="142">
        <f t="shared" si="1"/>
        <v>189691.33333333331</v>
      </c>
    </row>
    <row r="81" spans="2:8">
      <c r="B81" s="131" t="str">
        <f>$B$52</f>
        <v>Totals</v>
      </c>
      <c r="C81" s="323">
        <f>SUM(C61:C80)</f>
        <v>4639525.9813759131</v>
      </c>
      <c r="D81" s="323">
        <f>SUM(D61:D80)</f>
        <v>14648062.292566793</v>
      </c>
      <c r="E81" s="323">
        <f>SUM(E61:E80)</f>
        <v>8215255.3340692436</v>
      </c>
      <c r="F81" s="323">
        <f>SUM(F61:F80)</f>
        <v>725380.2012246626</v>
      </c>
      <c r="G81" s="323">
        <f>SUM(G61:G80)</f>
        <v>0</v>
      </c>
      <c r="H81" s="323">
        <f t="shared" si="1"/>
        <v>28228223.809236612</v>
      </c>
    </row>
    <row r="82" spans="2:8">
      <c r="B82" s="144"/>
      <c r="C82" s="324"/>
      <c r="D82" s="324"/>
      <c r="E82" s="324"/>
      <c r="F82" s="324"/>
      <c r="G82" s="324"/>
      <c r="H82" s="325"/>
    </row>
    <row r="83" spans="2:8" ht="13.5" customHeight="1">
      <c r="B83" s="308"/>
      <c r="D83" s="390" t="s">
        <v>22</v>
      </c>
      <c r="E83" s="390"/>
      <c r="F83" s="390"/>
      <c r="G83" s="309" t="s">
        <v>23</v>
      </c>
      <c r="H83" s="309" t="s">
        <v>24</v>
      </c>
    </row>
    <row r="84" spans="2:8">
      <c r="B84" s="388" t="s">
        <v>38</v>
      </c>
      <c r="C84" s="389"/>
      <c r="D84" s="384" t="str">
        <f>Data!T23</f>
        <v>Qumsieh, Miriam</v>
      </c>
      <c r="E84" s="384"/>
      <c r="F84" s="384"/>
      <c r="G84" s="310" t="str">
        <f>Data!U23</f>
        <v>(281) 283-3005</v>
      </c>
      <c r="H84" s="311" t="str">
        <f>Data!V23</f>
        <v>Qumsieh@uhcl.edu</v>
      </c>
    </row>
    <row r="85" spans="2:8" ht="13.5" customHeight="1">
      <c r="B85" s="308"/>
      <c r="C85" s="308"/>
      <c r="D85" s="308"/>
      <c r="E85" s="308"/>
      <c r="F85" s="308"/>
      <c r="G85" s="308"/>
      <c r="H85" s="298"/>
    </row>
    <row r="86" spans="2:8">
      <c r="B86" s="120" t="s">
        <v>32</v>
      </c>
      <c r="C86" s="326"/>
      <c r="D86" s="326"/>
      <c r="E86" s="326"/>
      <c r="F86" s="326"/>
      <c r="G86" s="326"/>
      <c r="H86" s="122">
        <f>H13+H14</f>
        <v>47381322</v>
      </c>
    </row>
    <row r="87" spans="2:8" ht="42.75" customHeight="1">
      <c r="B87" s="382" t="s">
        <v>8</v>
      </c>
      <c r="C87" s="382"/>
      <c r="D87" s="382"/>
      <c r="E87" s="382"/>
      <c r="F87" s="382"/>
      <c r="G87" s="382"/>
      <c r="H87" s="321"/>
    </row>
    <row r="88" spans="2:8">
      <c r="B88" s="120" t="s">
        <v>5</v>
      </c>
      <c r="C88" s="327"/>
      <c r="D88" s="327"/>
      <c r="E88" s="327"/>
      <c r="F88" s="327"/>
      <c r="G88" s="327"/>
      <c r="H88" s="122"/>
    </row>
    <row r="89" spans="2:8" ht="98.25" customHeight="1" thickBot="1">
      <c r="B89" s="383" t="s">
        <v>228</v>
      </c>
      <c r="C89" s="383"/>
      <c r="D89" s="383"/>
      <c r="E89" s="383"/>
      <c r="F89" s="383"/>
      <c r="G89" s="383"/>
      <c r="H89" s="328"/>
    </row>
    <row r="90" spans="2:8" ht="14.4" thickBot="1">
      <c r="B90" s="124" t="s">
        <v>31</v>
      </c>
      <c r="C90" s="125" t="s">
        <v>25</v>
      </c>
      <c r="D90" s="125" t="s">
        <v>26</v>
      </c>
      <c r="E90" s="125" t="s">
        <v>27</v>
      </c>
      <c r="F90" s="125" t="s">
        <v>28</v>
      </c>
      <c r="G90" s="125" t="s">
        <v>29</v>
      </c>
      <c r="H90" s="126" t="s">
        <v>30</v>
      </c>
    </row>
    <row r="91" spans="2:8">
      <c r="B91" s="128" t="str">
        <f>$B$32</f>
        <v>Liberal Arts</v>
      </c>
      <c r="C91" s="329">
        <f>Data!HR23</f>
        <v>170560.5</v>
      </c>
      <c r="D91" s="329">
        <f>Data!IL23</f>
        <v>279824</v>
      </c>
      <c r="E91" s="329">
        <f>Data!JF23</f>
        <v>63477</v>
      </c>
      <c r="F91" s="329">
        <f>Data!JZ23</f>
        <v>5591</v>
      </c>
      <c r="G91" s="329">
        <f>Data!KT23</f>
        <v>0</v>
      </c>
      <c r="H91" s="134">
        <f t="shared" ref="H91:H111" si="2">SUM(C91:G91)</f>
        <v>519452.5</v>
      </c>
    </row>
    <row r="92" spans="2:8">
      <c r="B92" s="128" t="str">
        <f>$B$33</f>
        <v>Science</v>
      </c>
      <c r="C92" s="329">
        <f>Data!HS23</f>
        <v>315516</v>
      </c>
      <c r="D92" s="329">
        <f>Data!IM23</f>
        <v>511872</v>
      </c>
      <c r="E92" s="329">
        <f>Data!JG23</f>
        <v>109815</v>
      </c>
      <c r="F92" s="329">
        <f>Data!KA23</f>
        <v>0</v>
      </c>
      <c r="G92" s="329">
        <f>Data!KU23</f>
        <v>0</v>
      </c>
      <c r="H92" s="137">
        <f t="shared" si="2"/>
        <v>937203</v>
      </c>
    </row>
    <row r="93" spans="2:8">
      <c r="B93" s="128" t="str">
        <f>$B$34</f>
        <v>Fine Arts</v>
      </c>
      <c r="C93" s="329">
        <f>Data!HT23</f>
        <v>0</v>
      </c>
      <c r="D93" s="329">
        <f>Data!IN23</f>
        <v>0</v>
      </c>
      <c r="E93" s="329">
        <f>Data!JH23</f>
        <v>0</v>
      </c>
      <c r="F93" s="329">
        <f>Data!KB23</f>
        <v>0</v>
      </c>
      <c r="G93" s="329">
        <f>Data!KV23</f>
        <v>0</v>
      </c>
      <c r="H93" s="137">
        <f t="shared" si="2"/>
        <v>0</v>
      </c>
    </row>
    <row r="94" spans="2:8">
      <c r="B94" s="128" t="str">
        <f>$B$35</f>
        <v>Teacher Education</v>
      </c>
      <c r="C94" s="329">
        <f>Data!HU23</f>
        <v>57003</v>
      </c>
      <c r="D94" s="329">
        <f>Data!IO23</f>
        <v>274195</v>
      </c>
      <c r="E94" s="329">
        <f>Data!JI23</f>
        <v>94203</v>
      </c>
      <c r="F94" s="329">
        <f>Data!KC23</f>
        <v>56814</v>
      </c>
      <c r="G94" s="329">
        <f>Data!KW23</f>
        <v>0</v>
      </c>
      <c r="H94" s="137">
        <f t="shared" si="2"/>
        <v>482215</v>
      </c>
    </row>
    <row r="95" spans="2:8">
      <c r="B95" s="128" t="str">
        <f>$B$36</f>
        <v>Agriculture</v>
      </c>
      <c r="C95" s="329">
        <f>Data!HV23</f>
        <v>0</v>
      </c>
      <c r="D95" s="329">
        <f>Data!IP23</f>
        <v>0</v>
      </c>
      <c r="E95" s="329">
        <f>Data!JJ23</f>
        <v>0</v>
      </c>
      <c r="F95" s="329">
        <f>Data!KD23</f>
        <v>0</v>
      </c>
      <c r="G95" s="329">
        <f>Data!KX23</f>
        <v>0</v>
      </c>
      <c r="H95" s="137">
        <f t="shared" si="2"/>
        <v>0</v>
      </c>
    </row>
    <row r="96" spans="2:8">
      <c r="B96" s="128" t="str">
        <f>$B$37</f>
        <v>Engineering</v>
      </c>
      <c r="C96" s="329">
        <f>Data!HW23</f>
        <v>58345</v>
      </c>
      <c r="D96" s="329">
        <f>Data!IQ23</f>
        <v>134285</v>
      </c>
      <c r="E96" s="329">
        <f>Data!JK23</f>
        <v>89172</v>
      </c>
      <c r="F96" s="329">
        <f>Data!KE23</f>
        <v>0</v>
      </c>
      <c r="G96" s="329">
        <f>Data!KY23</f>
        <v>0</v>
      </c>
      <c r="H96" s="137">
        <f t="shared" si="2"/>
        <v>281802</v>
      </c>
    </row>
    <row r="97" spans="2:8">
      <c r="B97" s="128" t="str">
        <f>$B$38</f>
        <v>Home Economics</v>
      </c>
      <c r="C97" s="329">
        <f>Data!HX23</f>
        <v>0</v>
      </c>
      <c r="D97" s="329">
        <f>Data!IR23</f>
        <v>0</v>
      </c>
      <c r="E97" s="329">
        <f>Data!JL23</f>
        <v>0</v>
      </c>
      <c r="F97" s="329">
        <f>Data!KF23</f>
        <v>0</v>
      </c>
      <c r="G97" s="329">
        <f>Data!KZ23</f>
        <v>0</v>
      </c>
      <c r="H97" s="137">
        <f t="shared" si="2"/>
        <v>0</v>
      </c>
    </row>
    <row r="98" spans="2:8">
      <c r="B98" s="128" t="str">
        <f>$B$39</f>
        <v>Law</v>
      </c>
      <c r="C98" s="329">
        <f>Data!HY23</f>
        <v>0</v>
      </c>
      <c r="D98" s="329">
        <f>Data!IS23</f>
        <v>0</v>
      </c>
      <c r="E98" s="329">
        <f>Data!JM23</f>
        <v>0</v>
      </c>
      <c r="F98" s="329">
        <f>Data!KG23</f>
        <v>0</v>
      </c>
      <c r="G98" s="329">
        <f>Data!LA23</f>
        <v>0</v>
      </c>
      <c r="H98" s="137">
        <f t="shared" si="2"/>
        <v>0</v>
      </c>
    </row>
    <row r="99" spans="2:8">
      <c r="B99" s="128" t="str">
        <f>$B$40</f>
        <v>Social Service</v>
      </c>
      <c r="C99" s="329">
        <f>Data!HZ23</f>
        <v>0</v>
      </c>
      <c r="D99" s="329">
        <f>Data!IT23</f>
        <v>0</v>
      </c>
      <c r="E99" s="329">
        <f>Data!JN23</f>
        <v>0</v>
      </c>
      <c r="F99" s="329">
        <f>Data!KH23</f>
        <v>0</v>
      </c>
      <c r="G99" s="329">
        <f>Data!LB23</f>
        <v>0</v>
      </c>
      <c r="H99" s="137">
        <f t="shared" si="2"/>
        <v>0</v>
      </c>
    </row>
    <row r="100" spans="2:8">
      <c r="B100" s="128" t="str">
        <f>$B$41</f>
        <v>Library Science</v>
      </c>
      <c r="C100" s="329">
        <f>Data!IA23</f>
        <v>0</v>
      </c>
      <c r="D100" s="329">
        <f>Data!IU23</f>
        <v>0</v>
      </c>
      <c r="E100" s="329">
        <f>Data!JO23</f>
        <v>0</v>
      </c>
      <c r="F100" s="329">
        <f>Data!KI23</f>
        <v>0</v>
      </c>
      <c r="G100" s="329">
        <f>Data!LC23</f>
        <v>0</v>
      </c>
      <c r="H100" s="137">
        <f t="shared" si="2"/>
        <v>0</v>
      </c>
    </row>
    <row r="101" spans="2:8">
      <c r="B101" s="128" t="str">
        <f>$B$42</f>
        <v>Veterinary Science</v>
      </c>
      <c r="C101" s="329">
        <f>Data!IB23</f>
        <v>0</v>
      </c>
      <c r="D101" s="329">
        <f>Data!IV23</f>
        <v>0</v>
      </c>
      <c r="E101" s="329">
        <f>Data!JP23</f>
        <v>0</v>
      </c>
      <c r="F101" s="329">
        <f>Data!KJ23</f>
        <v>0</v>
      </c>
      <c r="G101" s="329">
        <f>Data!LD23</f>
        <v>0</v>
      </c>
      <c r="H101" s="137">
        <f t="shared" si="2"/>
        <v>0</v>
      </c>
    </row>
    <row r="102" spans="2:8">
      <c r="B102" s="128" t="str">
        <f>$B$43</f>
        <v>Vocational Training</v>
      </c>
      <c r="C102" s="329">
        <f>Data!IC23</f>
        <v>0</v>
      </c>
      <c r="D102" s="329">
        <f>Data!IW23</f>
        <v>0</v>
      </c>
      <c r="E102" s="329">
        <f>Data!JQ23</f>
        <v>0</v>
      </c>
      <c r="F102" s="329">
        <f>Data!KK23</f>
        <v>0</v>
      </c>
      <c r="G102" s="329">
        <f>Data!LE23</f>
        <v>0</v>
      </c>
      <c r="H102" s="137">
        <f t="shared" si="2"/>
        <v>0</v>
      </c>
    </row>
    <row r="103" spans="2:8">
      <c r="B103" s="128" t="str">
        <f>$B$44</f>
        <v>Physical Training</v>
      </c>
      <c r="C103" s="329">
        <f>Data!ID23</f>
        <v>0</v>
      </c>
      <c r="D103" s="329">
        <f>Data!IX23</f>
        <v>0</v>
      </c>
      <c r="E103" s="329">
        <f>Data!JR23</f>
        <v>0</v>
      </c>
      <c r="F103" s="329">
        <f>Data!KL23</f>
        <v>0</v>
      </c>
      <c r="G103" s="329">
        <f>Data!LF23</f>
        <v>0</v>
      </c>
      <c r="H103" s="137">
        <f t="shared" si="2"/>
        <v>0</v>
      </c>
    </row>
    <row r="104" spans="2:8">
      <c r="B104" s="128" t="str">
        <f>$B$45</f>
        <v>Health Services</v>
      </c>
      <c r="C104" s="329">
        <f>Data!IE23</f>
        <v>499</v>
      </c>
      <c r="D104" s="329">
        <f>Data!IY23</f>
        <v>5036</v>
      </c>
      <c r="E104" s="329">
        <f>Data!JS23</f>
        <v>4437</v>
      </c>
      <c r="F104" s="329">
        <f>Data!KM23</f>
        <v>0</v>
      </c>
      <c r="G104" s="329">
        <f>Data!LG23</f>
        <v>0</v>
      </c>
      <c r="H104" s="137">
        <f t="shared" si="2"/>
        <v>9972</v>
      </c>
    </row>
    <row r="105" spans="2:8">
      <c r="B105" s="128" t="str">
        <f>$B$46</f>
        <v>Pharmacy</v>
      </c>
      <c r="C105" s="329">
        <f>Data!IF23</f>
        <v>0</v>
      </c>
      <c r="D105" s="329">
        <f>Data!IZ23</f>
        <v>0</v>
      </c>
      <c r="E105" s="329">
        <f>Data!JT23</f>
        <v>0</v>
      </c>
      <c r="F105" s="329">
        <f>Data!KN23</f>
        <v>0</v>
      </c>
      <c r="G105" s="329">
        <f>Data!LH23</f>
        <v>0</v>
      </c>
      <c r="H105" s="137">
        <f t="shared" si="2"/>
        <v>0</v>
      </c>
    </row>
    <row r="106" spans="2:8">
      <c r="B106" s="128" t="str">
        <f>$B$47</f>
        <v>Business Administration</v>
      </c>
      <c r="C106" s="329">
        <f>Data!IG23</f>
        <v>46901</v>
      </c>
      <c r="D106" s="329">
        <f>Data!JA23</f>
        <v>397444</v>
      </c>
      <c r="E106" s="329">
        <f>Data!JU23</f>
        <v>170515</v>
      </c>
      <c r="F106" s="329">
        <f>Data!KO23</f>
        <v>0</v>
      </c>
      <c r="G106" s="329">
        <f>Data!LI23</f>
        <v>0</v>
      </c>
      <c r="H106" s="137">
        <f t="shared" si="2"/>
        <v>614860</v>
      </c>
    </row>
    <row r="107" spans="2:8">
      <c r="B107" s="128" t="str">
        <f>$B$48</f>
        <v>Optometry</v>
      </c>
      <c r="C107" s="329">
        <f>Data!IH23</f>
        <v>0</v>
      </c>
      <c r="D107" s="329">
        <f>Data!JB23</f>
        <v>0</v>
      </c>
      <c r="E107" s="329">
        <f>Data!JV23</f>
        <v>0</v>
      </c>
      <c r="F107" s="329">
        <f>Data!KP23</f>
        <v>0</v>
      </c>
      <c r="G107" s="329">
        <f>Data!LJ23</f>
        <v>0</v>
      </c>
      <c r="H107" s="137">
        <f t="shared" si="2"/>
        <v>0</v>
      </c>
    </row>
    <row r="108" spans="2:8">
      <c r="B108" s="128" t="str">
        <f>$B$49</f>
        <v>Teacher Ed-Practice Teaching</v>
      </c>
      <c r="C108" s="329">
        <f>Data!II23</f>
        <v>0</v>
      </c>
      <c r="D108" s="329">
        <f>Data!JC23</f>
        <v>0</v>
      </c>
      <c r="E108" s="329">
        <f>Data!JW23</f>
        <v>0</v>
      </c>
      <c r="F108" s="329">
        <f>Data!KQ23</f>
        <v>0</v>
      </c>
      <c r="G108" s="329">
        <f>Data!LK23</f>
        <v>0</v>
      </c>
      <c r="H108" s="137">
        <f t="shared" si="2"/>
        <v>0</v>
      </c>
    </row>
    <row r="109" spans="2:8">
      <c r="B109" s="128" t="str">
        <f>$B$50</f>
        <v>Technology</v>
      </c>
      <c r="C109" s="329">
        <f>Data!IJ23</f>
        <v>0</v>
      </c>
      <c r="D109" s="329">
        <f>Data!JD23</f>
        <v>0</v>
      </c>
      <c r="E109" s="329">
        <f>Data!JX23</f>
        <v>0</v>
      </c>
      <c r="F109" s="329">
        <f>Data!KR23</f>
        <v>0</v>
      </c>
      <c r="G109" s="329">
        <f>Data!LL23</f>
        <v>0</v>
      </c>
      <c r="H109" s="137">
        <f t="shared" si="2"/>
        <v>0</v>
      </c>
    </row>
    <row r="110" spans="2:8">
      <c r="B110" s="128" t="str">
        <f>$B$51</f>
        <v>Nursing</v>
      </c>
      <c r="C110" s="329">
        <f>Data!IK23</f>
        <v>0</v>
      </c>
      <c r="D110" s="329">
        <f>Data!JE23</f>
        <v>0</v>
      </c>
      <c r="E110" s="329">
        <f>Data!JY23</f>
        <v>0</v>
      </c>
      <c r="F110" s="329">
        <f>Data!KS23</f>
        <v>0</v>
      </c>
      <c r="G110" s="329">
        <f>Data!HPM23</f>
        <v>0</v>
      </c>
      <c r="H110" s="137">
        <f t="shared" si="2"/>
        <v>0</v>
      </c>
    </row>
    <row r="111" spans="2:8">
      <c r="B111" s="131" t="str">
        <f>$B$52</f>
        <v>Totals</v>
      </c>
      <c r="C111" s="134">
        <f>SUM(C91:C110)</f>
        <v>648824.5</v>
      </c>
      <c r="D111" s="134">
        <f>SUM(D91:D110)</f>
        <v>1602656</v>
      </c>
      <c r="E111" s="134">
        <f>SUM(E91:E110)</f>
        <v>531619</v>
      </c>
      <c r="F111" s="134">
        <f>SUM(F91:F110)</f>
        <v>62405</v>
      </c>
      <c r="G111" s="134">
        <f>SUM(G91:G110)</f>
        <v>0</v>
      </c>
      <c r="H111" s="134">
        <f t="shared" si="2"/>
        <v>2845504.5</v>
      </c>
    </row>
    <row r="112" spans="2:8">
      <c r="B112" s="330"/>
      <c r="C112" s="331"/>
      <c r="D112" s="331"/>
      <c r="E112" s="331"/>
      <c r="F112" s="331"/>
      <c r="G112" s="331"/>
      <c r="H112" s="332"/>
    </row>
    <row r="113" spans="2:8">
      <c r="B113" s="395" t="s">
        <v>62</v>
      </c>
      <c r="C113" s="395"/>
      <c r="D113" s="395"/>
      <c r="E113" s="395"/>
      <c r="F113" s="395"/>
      <c r="G113" s="395"/>
      <c r="H113" s="395"/>
    </row>
    <row r="114" spans="2:8" ht="36.75" customHeight="1" thickBot="1">
      <c r="B114" s="394" t="s">
        <v>36</v>
      </c>
      <c r="C114" s="394"/>
      <c r="D114" s="394"/>
      <c r="E114" s="394"/>
      <c r="F114" s="394"/>
      <c r="G114" s="394"/>
      <c r="H114" s="328"/>
    </row>
    <row r="115" spans="2:8" ht="14.4" thickBot="1">
      <c r="B115" s="124" t="s">
        <v>31</v>
      </c>
      <c r="C115" s="125" t="s">
        <v>25</v>
      </c>
      <c r="D115" s="125" t="s">
        <v>26</v>
      </c>
      <c r="E115" s="125" t="s">
        <v>27</v>
      </c>
      <c r="F115" s="125" t="s">
        <v>28</v>
      </c>
      <c r="G115" s="125" t="s">
        <v>29</v>
      </c>
      <c r="H115" s="126" t="s">
        <v>30</v>
      </c>
    </row>
    <row r="116" spans="2:8">
      <c r="B116" s="128" t="str">
        <f>$B$32</f>
        <v>Liberal Arts</v>
      </c>
      <c r="C116" s="323">
        <f t="shared" ref="C116:G131" si="3">C91+C61</f>
        <v>1805509.4242646578</v>
      </c>
      <c r="D116" s="323">
        <f t="shared" si="3"/>
        <v>3710071.4932747311</v>
      </c>
      <c r="E116" s="323">
        <f t="shared" si="3"/>
        <v>1974690.6628918857</v>
      </c>
      <c r="F116" s="323">
        <f t="shared" si="3"/>
        <v>254075.92813283205</v>
      </c>
      <c r="G116" s="323">
        <f t="shared" si="3"/>
        <v>0</v>
      </c>
      <c r="H116" s="134">
        <f t="shared" ref="H116:H136" si="4">SUM(C116:G116)</f>
        <v>7744347.5085641071</v>
      </c>
    </row>
    <row r="117" spans="2:8">
      <c r="B117" s="128" t="str">
        <f>$B$33</f>
        <v>Science</v>
      </c>
      <c r="C117" s="142">
        <f t="shared" si="3"/>
        <v>1404661.7650020951</v>
      </c>
      <c r="D117" s="142">
        <f t="shared" si="3"/>
        <v>2920854.2661409974</v>
      </c>
      <c r="E117" s="142">
        <f t="shared" si="3"/>
        <v>1073349.625112283</v>
      </c>
      <c r="F117" s="142">
        <f t="shared" si="3"/>
        <v>0</v>
      </c>
      <c r="G117" s="142">
        <f t="shared" si="3"/>
        <v>0</v>
      </c>
      <c r="H117" s="137">
        <f t="shared" si="4"/>
        <v>5398865.6562553756</v>
      </c>
    </row>
    <row r="118" spans="2:8">
      <c r="B118" s="128" t="str">
        <f>$B$34</f>
        <v>Fine Arts</v>
      </c>
      <c r="C118" s="142">
        <f t="shared" si="3"/>
        <v>225700.88140919455</v>
      </c>
      <c r="D118" s="142">
        <f t="shared" si="3"/>
        <v>477047.48782938806</v>
      </c>
      <c r="E118" s="142">
        <f t="shared" si="3"/>
        <v>114937.31839012586</v>
      </c>
      <c r="F118" s="142">
        <f t="shared" si="3"/>
        <v>0</v>
      </c>
      <c r="G118" s="142">
        <f t="shared" si="3"/>
        <v>0</v>
      </c>
      <c r="H118" s="137">
        <f t="shared" si="4"/>
        <v>817685.68762870855</v>
      </c>
    </row>
    <row r="119" spans="2:8">
      <c r="B119" s="128" t="str">
        <f>$B$35</f>
        <v>Teacher Education</v>
      </c>
      <c r="C119" s="142">
        <f t="shared" si="3"/>
        <v>278505.77019761613</v>
      </c>
      <c r="D119" s="142">
        <f t="shared" si="3"/>
        <v>1377250.4758341296</v>
      </c>
      <c r="E119" s="142">
        <f t="shared" si="3"/>
        <v>942494.30183647142</v>
      </c>
      <c r="F119" s="142">
        <f t="shared" si="3"/>
        <v>533709.27309183055</v>
      </c>
      <c r="G119" s="142">
        <f t="shared" si="3"/>
        <v>0</v>
      </c>
      <c r="H119" s="137">
        <f t="shared" si="4"/>
        <v>3131959.8209600477</v>
      </c>
    </row>
    <row r="120" spans="2:8">
      <c r="B120" s="128" t="str">
        <f>$B$36</f>
        <v>Agriculture</v>
      </c>
      <c r="C120" s="142">
        <f t="shared" si="3"/>
        <v>0</v>
      </c>
      <c r="D120" s="142">
        <f t="shared" si="3"/>
        <v>0</v>
      </c>
      <c r="E120" s="142">
        <f t="shared" si="3"/>
        <v>0</v>
      </c>
      <c r="F120" s="142">
        <f t="shared" si="3"/>
        <v>0</v>
      </c>
      <c r="G120" s="142">
        <f t="shared" si="3"/>
        <v>0</v>
      </c>
      <c r="H120" s="137">
        <f t="shared" si="4"/>
        <v>0</v>
      </c>
    </row>
    <row r="121" spans="2:8">
      <c r="B121" s="128" t="str">
        <f>$B$37</f>
        <v>Engineering</v>
      </c>
      <c r="C121" s="142">
        <f t="shared" si="3"/>
        <v>1138512.4074715839</v>
      </c>
      <c r="D121" s="142">
        <f t="shared" si="3"/>
        <v>2520704.1048207534</v>
      </c>
      <c r="E121" s="142">
        <f t="shared" si="3"/>
        <v>1919813.8034084938</v>
      </c>
      <c r="F121" s="142">
        <f t="shared" si="3"/>
        <v>0</v>
      </c>
      <c r="G121" s="142">
        <f t="shared" si="3"/>
        <v>0</v>
      </c>
      <c r="H121" s="137">
        <f t="shared" si="4"/>
        <v>5579030.3157008309</v>
      </c>
    </row>
    <row r="122" spans="2:8">
      <c r="B122" s="128" t="str">
        <f>$B$38</f>
        <v>Home Economics</v>
      </c>
      <c r="C122" s="142">
        <f t="shared" si="3"/>
        <v>2781.4842857142858</v>
      </c>
      <c r="D122" s="142">
        <f t="shared" si="3"/>
        <v>96886.69987270156</v>
      </c>
      <c r="E122" s="142">
        <f t="shared" si="3"/>
        <v>32008</v>
      </c>
      <c r="F122" s="142">
        <f t="shared" si="3"/>
        <v>0</v>
      </c>
      <c r="G122" s="142">
        <f t="shared" si="3"/>
        <v>0</v>
      </c>
      <c r="H122" s="137">
        <f t="shared" si="4"/>
        <v>131676.18415841582</v>
      </c>
    </row>
    <row r="123" spans="2:8">
      <c r="B123" s="128" t="str">
        <f>$B$39</f>
        <v>Law</v>
      </c>
      <c r="C123" s="142">
        <f t="shared" si="3"/>
        <v>0</v>
      </c>
      <c r="D123" s="142">
        <f t="shared" si="3"/>
        <v>0</v>
      </c>
      <c r="E123" s="142">
        <f t="shared" si="3"/>
        <v>0</v>
      </c>
      <c r="F123" s="142">
        <f t="shared" si="3"/>
        <v>0</v>
      </c>
      <c r="G123" s="142">
        <f t="shared" si="3"/>
        <v>0</v>
      </c>
      <c r="H123" s="137">
        <f t="shared" si="4"/>
        <v>0</v>
      </c>
    </row>
    <row r="124" spans="2:8">
      <c r="B124" s="128" t="str">
        <f>$B$40</f>
        <v>Social Service</v>
      </c>
      <c r="C124" s="142">
        <f t="shared" si="3"/>
        <v>7597.3639498432603</v>
      </c>
      <c r="D124" s="142">
        <f t="shared" si="3"/>
        <v>214768.33495016216</v>
      </c>
      <c r="E124" s="142">
        <f t="shared" si="3"/>
        <v>0</v>
      </c>
      <c r="F124" s="142">
        <f t="shared" si="3"/>
        <v>0</v>
      </c>
      <c r="G124" s="142">
        <f t="shared" si="3"/>
        <v>0</v>
      </c>
      <c r="H124" s="137">
        <f t="shared" si="4"/>
        <v>222365.69890000543</v>
      </c>
    </row>
    <row r="125" spans="2:8">
      <c r="B125" s="128" t="str">
        <f>$B$41</f>
        <v>Library Science</v>
      </c>
      <c r="C125" s="142">
        <f t="shared" si="3"/>
        <v>0</v>
      </c>
      <c r="D125" s="142">
        <f t="shared" si="3"/>
        <v>0</v>
      </c>
      <c r="E125" s="142">
        <f t="shared" si="3"/>
        <v>125523</v>
      </c>
      <c r="F125" s="142">
        <f t="shared" si="3"/>
        <v>0</v>
      </c>
      <c r="G125" s="142">
        <f t="shared" si="3"/>
        <v>0</v>
      </c>
      <c r="H125" s="137">
        <f t="shared" si="4"/>
        <v>125523</v>
      </c>
    </row>
    <row r="126" spans="2:8">
      <c r="B126" s="128" t="str">
        <f>$B$42</f>
        <v>Veterinary Science</v>
      </c>
      <c r="C126" s="142">
        <f t="shared" si="3"/>
        <v>0</v>
      </c>
      <c r="D126" s="142">
        <f t="shared" si="3"/>
        <v>0</v>
      </c>
      <c r="E126" s="142">
        <f t="shared" si="3"/>
        <v>0</v>
      </c>
      <c r="F126" s="142">
        <f t="shared" si="3"/>
        <v>0</v>
      </c>
      <c r="G126" s="142">
        <f t="shared" si="3"/>
        <v>0</v>
      </c>
      <c r="H126" s="137">
        <f t="shared" si="4"/>
        <v>0</v>
      </c>
    </row>
    <row r="127" spans="2:8">
      <c r="B127" s="128" t="str">
        <f>$B$43</f>
        <v>Vocational Training</v>
      </c>
      <c r="C127" s="142">
        <f t="shared" si="3"/>
        <v>10894.721964414726</v>
      </c>
      <c r="D127" s="142">
        <f t="shared" si="3"/>
        <v>126508.94470225195</v>
      </c>
      <c r="E127" s="142">
        <f t="shared" si="3"/>
        <v>0</v>
      </c>
      <c r="F127" s="142">
        <f t="shared" si="3"/>
        <v>0</v>
      </c>
      <c r="G127" s="142">
        <f t="shared" si="3"/>
        <v>0</v>
      </c>
      <c r="H127" s="137">
        <f t="shared" si="4"/>
        <v>137403.66666666669</v>
      </c>
    </row>
    <row r="128" spans="2:8">
      <c r="B128" s="128" t="str">
        <f>$B$44</f>
        <v>Physical Training</v>
      </c>
      <c r="C128" s="142">
        <f t="shared" si="3"/>
        <v>0</v>
      </c>
      <c r="D128" s="142">
        <f t="shared" si="3"/>
        <v>0</v>
      </c>
      <c r="E128" s="142">
        <f t="shared" si="3"/>
        <v>0</v>
      </c>
      <c r="F128" s="142">
        <f t="shared" si="3"/>
        <v>0</v>
      </c>
      <c r="G128" s="142">
        <f t="shared" si="3"/>
        <v>0</v>
      </c>
      <c r="H128" s="137">
        <f t="shared" si="4"/>
        <v>0</v>
      </c>
    </row>
    <row r="129" spans="2:12">
      <c r="B129" s="128" t="str">
        <f>$B$45</f>
        <v>Health Services</v>
      </c>
      <c r="C129" s="142">
        <f t="shared" si="3"/>
        <v>42013.460562371023</v>
      </c>
      <c r="D129" s="142">
        <f t="shared" si="3"/>
        <v>580650.49686654296</v>
      </c>
      <c r="E129" s="142">
        <f t="shared" si="3"/>
        <v>421323.49286348379</v>
      </c>
      <c r="F129" s="142">
        <f t="shared" si="3"/>
        <v>0</v>
      </c>
      <c r="G129" s="142">
        <f t="shared" si="3"/>
        <v>0</v>
      </c>
      <c r="H129" s="137">
        <f t="shared" si="4"/>
        <v>1043987.4502923978</v>
      </c>
    </row>
    <row r="130" spans="2:12">
      <c r="B130" s="128" t="str">
        <f>$B$46</f>
        <v>Pharmacy</v>
      </c>
      <c r="C130" s="142">
        <f t="shared" si="3"/>
        <v>0</v>
      </c>
      <c r="D130" s="142">
        <f t="shared" si="3"/>
        <v>0</v>
      </c>
      <c r="E130" s="142">
        <f t="shared" si="3"/>
        <v>0</v>
      </c>
      <c r="F130" s="142">
        <f t="shared" si="3"/>
        <v>0</v>
      </c>
      <c r="G130" s="142">
        <f t="shared" si="3"/>
        <v>0</v>
      </c>
      <c r="H130" s="137">
        <f t="shared" si="4"/>
        <v>0</v>
      </c>
    </row>
    <row r="131" spans="2:12">
      <c r="B131" s="128" t="str">
        <f>$B$47</f>
        <v>Business Administration</v>
      </c>
      <c r="C131" s="142">
        <f t="shared" si="3"/>
        <v>355362.37892902835</v>
      </c>
      <c r="D131" s="142">
        <f t="shared" si="3"/>
        <v>3783062.3827683711</v>
      </c>
      <c r="E131" s="142">
        <f t="shared" si="3"/>
        <v>1925396.0157006914</v>
      </c>
      <c r="F131" s="142">
        <f t="shared" si="3"/>
        <v>0</v>
      </c>
      <c r="G131" s="142">
        <f t="shared" si="3"/>
        <v>0</v>
      </c>
      <c r="H131" s="137">
        <f t="shared" si="4"/>
        <v>6063820.7773980908</v>
      </c>
    </row>
    <row r="132" spans="2:12">
      <c r="B132" s="128" t="str">
        <f>$B$48</f>
        <v>Optometry</v>
      </c>
      <c r="C132" s="142">
        <f t="shared" ref="C132:G135" si="5">C107+C77</f>
        <v>0</v>
      </c>
      <c r="D132" s="142">
        <f t="shared" si="5"/>
        <v>0</v>
      </c>
      <c r="E132" s="142">
        <f t="shared" si="5"/>
        <v>0</v>
      </c>
      <c r="F132" s="142">
        <f t="shared" si="5"/>
        <v>0</v>
      </c>
      <c r="G132" s="142">
        <f t="shared" si="5"/>
        <v>0</v>
      </c>
      <c r="H132" s="137">
        <f t="shared" si="4"/>
        <v>0</v>
      </c>
    </row>
    <row r="133" spans="2:12">
      <c r="B133" s="128" t="str">
        <f>$B$49</f>
        <v>Teacher Ed-Practice Teaching</v>
      </c>
      <c r="C133" s="142">
        <f t="shared" si="5"/>
        <v>0</v>
      </c>
      <c r="D133" s="142">
        <f t="shared" si="5"/>
        <v>0</v>
      </c>
      <c r="E133" s="142">
        <f t="shared" si="5"/>
        <v>0</v>
      </c>
      <c r="F133" s="142">
        <f t="shared" si="5"/>
        <v>0</v>
      </c>
      <c r="G133" s="142">
        <f t="shared" si="5"/>
        <v>0</v>
      </c>
      <c r="H133" s="137">
        <f t="shared" si="4"/>
        <v>0</v>
      </c>
    </row>
    <row r="134" spans="2:12">
      <c r="B134" s="128" t="str">
        <f>$B$50</f>
        <v>Technology</v>
      </c>
      <c r="C134" s="142">
        <f t="shared" si="5"/>
        <v>16810.823339393526</v>
      </c>
      <c r="D134" s="142">
        <f t="shared" si="5"/>
        <v>253222.27217342696</v>
      </c>
      <c r="E134" s="142">
        <f t="shared" si="5"/>
        <v>217338.11386580899</v>
      </c>
      <c r="F134" s="142">
        <f t="shared" si="5"/>
        <v>0</v>
      </c>
      <c r="G134" s="142">
        <f t="shared" si="5"/>
        <v>0</v>
      </c>
      <c r="H134" s="137">
        <f t="shared" si="4"/>
        <v>487371.20937862946</v>
      </c>
    </row>
    <row r="135" spans="2:12">
      <c r="B135" s="128" t="str">
        <f>$B$51</f>
        <v>Nursing</v>
      </c>
      <c r="C135" s="142">
        <f t="shared" si="5"/>
        <v>0</v>
      </c>
      <c r="D135" s="142">
        <f t="shared" si="5"/>
        <v>189691.33333333331</v>
      </c>
      <c r="E135" s="142">
        <f t="shared" si="5"/>
        <v>0</v>
      </c>
      <c r="F135" s="142">
        <f t="shared" si="5"/>
        <v>0</v>
      </c>
      <c r="G135" s="142">
        <f t="shared" si="5"/>
        <v>0</v>
      </c>
      <c r="H135" s="137">
        <f t="shared" si="4"/>
        <v>189691.33333333331</v>
      </c>
    </row>
    <row r="136" spans="2:12">
      <c r="B136" s="131" t="str">
        <f>$B$52</f>
        <v>Totals</v>
      </c>
      <c r="C136" s="134">
        <f>SUM(C116:C135)</f>
        <v>5288350.4813759131</v>
      </c>
      <c r="D136" s="134">
        <f>SUM(D116:D135)</f>
        <v>16250718.292566793</v>
      </c>
      <c r="E136" s="134">
        <f>SUM(E116:E135)</f>
        <v>8746874.3340692446</v>
      </c>
      <c r="F136" s="134">
        <f>SUM(F116:F135)</f>
        <v>787785.2012246626</v>
      </c>
      <c r="G136" s="134">
        <f>SUM(G116:G135)</f>
        <v>0</v>
      </c>
      <c r="H136" s="134">
        <f t="shared" si="4"/>
        <v>31073728.309236612</v>
      </c>
    </row>
    <row r="137" spans="2:12">
      <c r="B137" s="330"/>
      <c r="C137" s="333"/>
      <c r="D137" s="333"/>
      <c r="E137" s="333"/>
      <c r="F137" s="333"/>
      <c r="G137" s="333"/>
      <c r="H137" s="334"/>
    </row>
    <row r="138" spans="2:12">
      <c r="B138" s="120" t="s">
        <v>4</v>
      </c>
      <c r="C138" s="327"/>
      <c r="D138" s="327"/>
      <c r="E138" s="327"/>
      <c r="F138" s="327"/>
      <c r="G138" s="327"/>
      <c r="H138" s="122">
        <f>H86-H81-H111</f>
        <v>16307593.690763388</v>
      </c>
    </row>
    <row r="139" spans="2:12" ht="152.25" customHeight="1" thickBot="1">
      <c r="B139" s="382" t="s">
        <v>887</v>
      </c>
      <c r="C139" s="382"/>
      <c r="D139" s="382"/>
      <c r="E139" s="382"/>
      <c r="F139" s="382"/>
      <c r="G139" s="382"/>
      <c r="H139" s="321"/>
    </row>
    <row r="140" spans="2:12" ht="36.75" customHeight="1" thickTop="1">
      <c r="B140" s="429" t="s">
        <v>889</v>
      </c>
      <c r="C140" s="404"/>
      <c r="D140" s="404"/>
      <c r="E140" s="404"/>
      <c r="F140" s="405"/>
      <c r="G140" s="335" t="s">
        <v>2</v>
      </c>
      <c r="H140" s="336">
        <v>1</v>
      </c>
      <c r="I140" s="396" t="str">
        <f>IF(H140+H141=1,"","Error, the two cells on the left must equal 100%")</f>
        <v/>
      </c>
      <c r="L140" s="290"/>
    </row>
    <row r="141" spans="2:12" ht="37.5" customHeight="1" thickBot="1">
      <c r="B141" s="406"/>
      <c r="C141" s="407"/>
      <c r="D141" s="407"/>
      <c r="E141" s="407"/>
      <c r="F141" s="408"/>
      <c r="G141" s="335" t="s">
        <v>3</v>
      </c>
      <c r="H141" s="337">
        <f>1-H140</f>
        <v>0</v>
      </c>
      <c r="I141" s="396"/>
    </row>
    <row r="142" spans="2:12" ht="42" thickBot="1">
      <c r="B142" s="338" t="s">
        <v>31</v>
      </c>
      <c r="C142" s="339" t="s">
        <v>25</v>
      </c>
      <c r="D142" s="339" t="s">
        <v>26</v>
      </c>
      <c r="E142" s="339" t="s">
        <v>27</v>
      </c>
      <c r="F142" s="339" t="s">
        <v>28</v>
      </c>
      <c r="G142" s="340" t="s">
        <v>29</v>
      </c>
      <c r="H142" s="341" t="s">
        <v>6</v>
      </c>
      <c r="I142" s="342" t="s">
        <v>7</v>
      </c>
    </row>
    <row r="143" spans="2:12">
      <c r="B143" s="128" t="str">
        <f>$B$32</f>
        <v>Liberal Arts</v>
      </c>
      <c r="C143" s="329">
        <f>Data!LN23</f>
        <v>0</v>
      </c>
      <c r="D143" s="329">
        <f>Data!MH23</f>
        <v>0</v>
      </c>
      <c r="E143" s="329">
        <f>Data!NB23</f>
        <v>0</v>
      </c>
      <c r="F143" s="329">
        <f>Data!NV23</f>
        <v>0</v>
      </c>
      <c r="G143" s="329">
        <f>Data!OP23</f>
        <v>0</v>
      </c>
      <c r="H143" s="343">
        <f>Data!PJ23</f>
        <v>4064356</v>
      </c>
      <c r="I143" s="344">
        <f t="shared" ref="I143:I162" si="6">SUM(C143:H143)</f>
        <v>4064356</v>
      </c>
    </row>
    <row r="144" spans="2:12">
      <c r="B144" s="128" t="str">
        <f>$B$33</f>
        <v>Science</v>
      </c>
      <c r="C144" s="329">
        <f>Data!LO23</f>
        <v>0</v>
      </c>
      <c r="D144" s="329">
        <f>Data!MI23</f>
        <v>0</v>
      </c>
      <c r="E144" s="329">
        <f>Data!NC23</f>
        <v>0</v>
      </c>
      <c r="F144" s="329">
        <f>Data!NW23</f>
        <v>0</v>
      </c>
      <c r="G144" s="329">
        <f>Data!OQ23</f>
        <v>0</v>
      </c>
      <c r="H144" s="343">
        <f>Data!PK23</f>
        <v>2833209</v>
      </c>
      <c r="I144" s="344">
        <f t="shared" si="6"/>
        <v>2833209</v>
      </c>
    </row>
    <row r="145" spans="2:9">
      <c r="B145" s="128" t="str">
        <f>$B$34</f>
        <v>Fine Arts</v>
      </c>
      <c r="C145" s="329">
        <f>Data!LP23</f>
        <v>0</v>
      </c>
      <c r="D145" s="329">
        <f>Data!MJ23</f>
        <v>0</v>
      </c>
      <c r="E145" s="329">
        <f>Data!ND23</f>
        <v>0</v>
      </c>
      <c r="F145" s="329">
        <f>Data!NX23</f>
        <v>0</v>
      </c>
      <c r="G145" s="329">
        <f>Data!OR23</f>
        <v>0</v>
      </c>
      <c r="H145" s="343">
        <f>Data!PL23</f>
        <v>429101</v>
      </c>
      <c r="I145" s="344">
        <f t="shared" si="6"/>
        <v>429101</v>
      </c>
    </row>
    <row r="146" spans="2:9">
      <c r="B146" s="128" t="str">
        <f>$B$35</f>
        <v>Teacher Education</v>
      </c>
      <c r="C146" s="329">
        <f>Data!LQ23</f>
        <v>0</v>
      </c>
      <c r="D146" s="329">
        <f>Data!MK23</f>
        <v>0</v>
      </c>
      <c r="E146" s="329">
        <f>Data!NE23</f>
        <v>0</v>
      </c>
      <c r="F146" s="329">
        <f>Data!NY23</f>
        <v>0</v>
      </c>
      <c r="G146" s="329">
        <f>Data!OS23</f>
        <v>0</v>
      </c>
      <c r="H146" s="343">
        <f>Data!PN23</f>
        <v>1644123</v>
      </c>
      <c r="I146" s="344">
        <f t="shared" si="6"/>
        <v>1644123</v>
      </c>
    </row>
    <row r="147" spans="2:9">
      <c r="B147" s="128" t="str">
        <f>$B$36</f>
        <v>Agriculture</v>
      </c>
      <c r="C147" s="329">
        <f>Data!LR23</f>
        <v>0</v>
      </c>
      <c r="D147" s="329">
        <f>Data!ML23</f>
        <v>0</v>
      </c>
      <c r="E147" s="329">
        <f>Data!NF23</f>
        <v>0</v>
      </c>
      <c r="F147" s="329">
        <f>Data!NZ23</f>
        <v>0</v>
      </c>
      <c r="G147" s="329">
        <f>Data!OT23</f>
        <v>0</v>
      </c>
      <c r="H147" s="343">
        <f>Data!PM23</f>
        <v>0</v>
      </c>
      <c r="I147" s="344">
        <f t="shared" si="6"/>
        <v>0</v>
      </c>
    </row>
    <row r="148" spans="2:9">
      <c r="B148" s="128" t="str">
        <f>$B$37</f>
        <v>Engineering</v>
      </c>
      <c r="C148" s="329">
        <f>Data!LS23</f>
        <v>0</v>
      </c>
      <c r="D148" s="329">
        <f>Data!MM23</f>
        <v>0</v>
      </c>
      <c r="E148" s="329">
        <f>Data!NG23</f>
        <v>0</v>
      </c>
      <c r="F148" s="329">
        <f>Data!OA23</f>
        <v>0</v>
      </c>
      <c r="G148" s="329">
        <f>Data!OU23</f>
        <v>0</v>
      </c>
      <c r="H148" s="343">
        <f>Data!PO23</f>
        <v>2927797</v>
      </c>
      <c r="I148" s="344">
        <f t="shared" si="6"/>
        <v>2927797</v>
      </c>
    </row>
    <row r="149" spans="2:9">
      <c r="B149" s="128" t="str">
        <f>$B$38</f>
        <v>Home Economics</v>
      </c>
      <c r="C149" s="329">
        <f>Data!LT23</f>
        <v>0</v>
      </c>
      <c r="D149" s="329">
        <f>Data!MN23</f>
        <v>0</v>
      </c>
      <c r="E149" s="329">
        <f>Data!NH23</f>
        <v>0</v>
      </c>
      <c r="F149" s="329">
        <f>Data!OB23</f>
        <v>0</v>
      </c>
      <c r="G149" s="329">
        <f>Data!OV23</f>
        <v>0</v>
      </c>
      <c r="H149" s="343">
        <f>Data!PP23</f>
        <v>69098</v>
      </c>
      <c r="I149" s="344">
        <f t="shared" si="6"/>
        <v>69098</v>
      </c>
    </row>
    <row r="150" spans="2:9">
      <c r="B150" s="128" t="str">
        <f>$B$39</f>
        <v>Law</v>
      </c>
      <c r="C150" s="329">
        <f>Data!LU23</f>
        <v>0</v>
      </c>
      <c r="D150" s="329">
        <f>Data!MO23</f>
        <v>0</v>
      </c>
      <c r="E150" s="329">
        <f>Data!NI23</f>
        <v>0</v>
      </c>
      <c r="F150" s="329">
        <f>Data!OC23</f>
        <v>0</v>
      </c>
      <c r="G150" s="329">
        <f>Data!OW23</f>
        <v>0</v>
      </c>
      <c r="H150" s="343">
        <f>Data!PQ23</f>
        <v>0</v>
      </c>
      <c r="I150" s="344">
        <f t="shared" si="6"/>
        <v>0</v>
      </c>
    </row>
    <row r="151" spans="2:9">
      <c r="B151" s="128" t="str">
        <f>$B$40</f>
        <v>Social Service</v>
      </c>
      <c r="C151" s="329">
        <f>Data!LV23</f>
        <v>0</v>
      </c>
      <c r="D151" s="329">
        <f>Data!MP23</f>
        <v>0</v>
      </c>
      <c r="E151" s="329">
        <f>Data!NJ23</f>
        <v>0</v>
      </c>
      <c r="F151" s="329">
        <f>Data!OD23</f>
        <v>0</v>
      </c>
      <c r="G151" s="329">
        <f>Data!OX23</f>
        <v>0</v>
      </c>
      <c r="H151" s="343">
        <f>Data!PR23</f>
        <v>116682</v>
      </c>
      <c r="I151" s="344">
        <f t="shared" si="6"/>
        <v>116682</v>
      </c>
    </row>
    <row r="152" spans="2:9">
      <c r="B152" s="128" t="str">
        <f>$B$41</f>
        <v>Library Science</v>
      </c>
      <c r="C152" s="329">
        <f>Data!LW23</f>
        <v>0</v>
      </c>
      <c r="D152" s="329">
        <f>Data!MQ23</f>
        <v>0</v>
      </c>
      <c r="E152" s="329">
        <f>Data!NK23</f>
        <v>0</v>
      </c>
      <c r="F152" s="329">
        <f>Data!OE23</f>
        <v>0</v>
      </c>
      <c r="G152" s="329">
        <f>Data!OY23</f>
        <v>0</v>
      </c>
      <c r="H152" s="343">
        <f>Data!PS23</f>
        <v>65878</v>
      </c>
      <c r="I152" s="344">
        <f t="shared" si="6"/>
        <v>65878</v>
      </c>
    </row>
    <row r="153" spans="2:9">
      <c r="B153" s="128" t="str">
        <f>$B$42</f>
        <v>Veterinary Science</v>
      </c>
      <c r="C153" s="329">
        <f>Data!LX23</f>
        <v>0</v>
      </c>
      <c r="D153" s="329">
        <f>Data!MR23</f>
        <v>0</v>
      </c>
      <c r="E153" s="329">
        <f>Data!NL23</f>
        <v>0</v>
      </c>
      <c r="F153" s="329">
        <f>Data!OF23</f>
        <v>0</v>
      </c>
      <c r="G153" s="329">
        <f>Data!OZ23</f>
        <v>0</v>
      </c>
      <c r="H153" s="343">
        <f>Data!PT23</f>
        <v>0</v>
      </c>
      <c r="I153" s="344">
        <f t="shared" si="6"/>
        <v>0</v>
      </c>
    </row>
    <row r="154" spans="2:9">
      <c r="B154" s="128" t="str">
        <f>$B$43</f>
        <v>Vocational Training</v>
      </c>
      <c r="C154" s="329">
        <f>Data!LY23</f>
        <v>0</v>
      </c>
      <c r="D154" s="329">
        <f>Data!MS23</f>
        <v>0</v>
      </c>
      <c r="E154" s="329">
        <f>Data!NM23</f>
        <v>0</v>
      </c>
      <c r="F154" s="329">
        <f>Data!OG23</f>
        <v>0</v>
      </c>
      <c r="G154" s="329">
        <f>Data!PA23</f>
        <v>0</v>
      </c>
      <c r="H154" s="343">
        <f>Data!PU23</f>
        <v>72101</v>
      </c>
      <c r="I154" s="344">
        <f t="shared" si="6"/>
        <v>72101</v>
      </c>
    </row>
    <row r="155" spans="2:9">
      <c r="B155" s="128" t="str">
        <f>$B$44</f>
        <v>Physical Training</v>
      </c>
      <c r="C155" s="329">
        <f>Data!LZ23</f>
        <v>0</v>
      </c>
      <c r="D155" s="329">
        <f>Data!MT23</f>
        <v>0</v>
      </c>
      <c r="E155" s="329">
        <f>Data!NN23</f>
        <v>0</v>
      </c>
      <c r="F155" s="329">
        <f>Data!OH23</f>
        <v>0</v>
      </c>
      <c r="G155" s="329">
        <f>Data!PB23</f>
        <v>0</v>
      </c>
      <c r="H155" s="343">
        <f>Data!PV23</f>
        <v>0</v>
      </c>
      <c r="I155" s="344">
        <f t="shared" si="6"/>
        <v>0</v>
      </c>
    </row>
    <row r="156" spans="2:9">
      <c r="B156" s="128" t="str">
        <f>$B$45</f>
        <v>Health Services</v>
      </c>
      <c r="C156" s="329">
        <f>Data!MA23</f>
        <v>0</v>
      </c>
      <c r="D156" s="329">
        <f>Data!MU23</f>
        <v>0</v>
      </c>
      <c r="E156" s="329">
        <f>Data!NO23</f>
        <v>0</v>
      </c>
      <c r="F156" s="329">
        <f>Data!OI23</f>
        <v>0</v>
      </c>
      <c r="G156" s="329">
        <f>Data!PC23</f>
        <v>0</v>
      </c>
      <c r="H156" s="343">
        <f>Data!PW23</f>
        <v>547857</v>
      </c>
      <c r="I156" s="344">
        <f t="shared" si="6"/>
        <v>547857</v>
      </c>
    </row>
    <row r="157" spans="2:9">
      <c r="B157" s="128" t="str">
        <f>$B$46</f>
        <v>Pharmacy</v>
      </c>
      <c r="C157" s="329">
        <f>Data!MB23</f>
        <v>0</v>
      </c>
      <c r="D157" s="329">
        <f>Data!MV23</f>
        <v>0</v>
      </c>
      <c r="E157" s="329">
        <f>Data!NP23</f>
        <v>0</v>
      </c>
      <c r="F157" s="329">
        <f>Data!OJ23</f>
        <v>0</v>
      </c>
      <c r="G157" s="329">
        <f>Data!PD23</f>
        <v>0</v>
      </c>
      <c r="H157" s="343">
        <f>Data!PX23</f>
        <v>0</v>
      </c>
      <c r="I157" s="344">
        <f t="shared" si="6"/>
        <v>0</v>
      </c>
    </row>
    <row r="158" spans="2:9">
      <c r="B158" s="128" t="str">
        <f>$B$47</f>
        <v>Business Administration</v>
      </c>
      <c r="C158" s="329">
        <f>Data!MC23</f>
        <v>0</v>
      </c>
      <c r="D158" s="329">
        <f>Data!MW23</f>
        <v>0</v>
      </c>
      <c r="E158" s="329">
        <f>Data!NQ23</f>
        <v>0</v>
      </c>
      <c r="F158" s="329">
        <f>Data!OK23</f>
        <v>0</v>
      </c>
      <c r="G158" s="329">
        <f>Data!PE23</f>
        <v>0</v>
      </c>
      <c r="H158" s="343">
        <f>Data!PY23</f>
        <v>3182094</v>
      </c>
      <c r="I158" s="344">
        <f t="shared" si="6"/>
        <v>3182094</v>
      </c>
    </row>
    <row r="159" spans="2:9">
      <c r="B159" s="128" t="str">
        <f>$B$48</f>
        <v>Optometry</v>
      </c>
      <c r="C159" s="329">
        <f>Data!MD23</f>
        <v>0</v>
      </c>
      <c r="D159" s="329">
        <f>Data!MX23</f>
        <v>0</v>
      </c>
      <c r="E159" s="329">
        <f>Data!NR23</f>
        <v>0</v>
      </c>
      <c r="F159" s="329">
        <f>Data!OL23</f>
        <v>0</v>
      </c>
      <c r="G159" s="329">
        <f>Data!PF23</f>
        <v>0</v>
      </c>
      <c r="H159" s="343">
        <f>Data!PZ23</f>
        <v>0</v>
      </c>
      <c r="I159" s="344">
        <f t="shared" si="6"/>
        <v>0</v>
      </c>
    </row>
    <row r="160" spans="2:9">
      <c r="B160" s="128" t="str">
        <f>$B$49</f>
        <v>Teacher Ed-Practice Teaching</v>
      </c>
      <c r="C160" s="329">
        <f>Data!ME23</f>
        <v>0</v>
      </c>
      <c r="D160" s="329">
        <f>Data!MY23</f>
        <v>0</v>
      </c>
      <c r="E160" s="329">
        <f>Data!NS23</f>
        <v>0</v>
      </c>
      <c r="F160" s="329">
        <f>Data!OM23</f>
        <v>0</v>
      </c>
      <c r="G160" s="329">
        <f>Data!PG23</f>
        <v>0</v>
      </c>
      <c r="H160" s="343">
        <f>Data!QA23</f>
        <v>0</v>
      </c>
      <c r="I160" s="344">
        <f t="shared" si="6"/>
        <v>0</v>
      </c>
    </row>
    <row r="161" spans="2:10">
      <c r="B161" s="128" t="str">
        <f>$B$50</f>
        <v>Technology</v>
      </c>
      <c r="C161" s="329">
        <f>Data!MF23</f>
        <v>0</v>
      </c>
      <c r="D161" s="329">
        <f>Data!MZ23</f>
        <v>0</v>
      </c>
      <c r="E161" s="329">
        <f>Data!NT23</f>
        <v>0</v>
      </c>
      <c r="F161" s="329">
        <f>Data!ON23</f>
        <v>0</v>
      </c>
      <c r="G161" s="329">
        <f>Data!PH23</f>
        <v>0</v>
      </c>
      <c r="H161" s="343">
        <f>Data!QB23</f>
        <v>255761</v>
      </c>
      <c r="I161" s="344">
        <f t="shared" si="6"/>
        <v>255761</v>
      </c>
    </row>
    <row r="162" spans="2:10">
      <c r="B162" s="128" t="str">
        <f>$B$51</f>
        <v>Nursing</v>
      </c>
      <c r="C162" s="329">
        <f>Data!MG23</f>
        <v>0</v>
      </c>
      <c r="D162" s="329">
        <f>Data!NA23</f>
        <v>0</v>
      </c>
      <c r="E162" s="329">
        <f>Data!NU23</f>
        <v>0</v>
      </c>
      <c r="F162" s="329">
        <f>Data!OO23</f>
        <v>0</v>
      </c>
      <c r="G162" s="329">
        <f>Data!PI23</f>
        <v>0</v>
      </c>
      <c r="H162" s="343">
        <f>Data!QC23</f>
        <v>99537</v>
      </c>
      <c r="I162" s="344">
        <f t="shared" si="6"/>
        <v>99537</v>
      </c>
    </row>
    <row r="163" spans="2:10" ht="14.4" thickBot="1">
      <c r="B163" s="131" t="str">
        <f>$B$52</f>
        <v>Totals</v>
      </c>
      <c r="C163" s="134">
        <f t="shared" ref="C163:H163" si="7">SUM(C143:C162)</f>
        <v>0</v>
      </c>
      <c r="D163" s="134">
        <f t="shared" si="7"/>
        <v>0</v>
      </c>
      <c r="E163" s="134">
        <f t="shared" si="7"/>
        <v>0</v>
      </c>
      <c r="F163" s="134">
        <f t="shared" si="7"/>
        <v>0</v>
      </c>
      <c r="G163" s="135">
        <f t="shared" si="7"/>
        <v>0</v>
      </c>
      <c r="H163" s="345">
        <f t="shared" si="7"/>
        <v>16307594</v>
      </c>
      <c r="I163" s="344">
        <f>SUM(I143:I162)</f>
        <v>16307594</v>
      </c>
    </row>
    <row r="164" spans="2:10" ht="14.4" thickTop="1">
      <c r="B164" s="144"/>
      <c r="C164" s="331"/>
      <c r="D164" s="331"/>
      <c r="E164" s="331"/>
      <c r="F164" s="331"/>
      <c r="G164" s="331"/>
      <c r="H164" s="346"/>
      <c r="I164" s="347"/>
    </row>
    <row r="165" spans="2:10">
      <c r="B165" s="387" t="s">
        <v>63</v>
      </c>
      <c r="C165" s="387"/>
      <c r="D165" s="387"/>
      <c r="E165" s="387"/>
      <c r="F165" s="387"/>
      <c r="G165" s="387"/>
      <c r="H165" s="348"/>
      <c r="I165" s="348"/>
    </row>
    <row r="166" spans="2:10" ht="43.5" customHeight="1" thickBot="1">
      <c r="B166" s="394" t="s">
        <v>40</v>
      </c>
      <c r="C166" s="394"/>
      <c r="D166" s="394"/>
      <c r="E166" s="394"/>
      <c r="F166" s="394"/>
      <c r="G166" s="394"/>
      <c r="H166" s="328"/>
    </row>
    <row r="167" spans="2:10" ht="14.4" thickBot="1">
      <c r="B167" s="124" t="s">
        <v>31</v>
      </c>
      <c r="C167" s="125" t="s">
        <v>25</v>
      </c>
      <c r="D167" s="125" t="s">
        <v>26</v>
      </c>
      <c r="E167" s="125" t="s">
        <v>27</v>
      </c>
      <c r="F167" s="125" t="s">
        <v>28</v>
      </c>
      <c r="G167" s="125" t="s">
        <v>29</v>
      </c>
      <c r="H167" s="126" t="s">
        <v>1</v>
      </c>
    </row>
    <row r="168" spans="2:10">
      <c r="B168" s="128" t="str">
        <f>$B$32</f>
        <v>Liberal Arts</v>
      </c>
      <c r="C168" s="323">
        <f t="shared" ref="C168:G183" si="8">C143+$H$140*IF($H116=0,0,$H143*C116/$H116)+IF($H32=0,0,$H$141*$H143*C32/$H32)</f>
        <v>947559.88848015969</v>
      </c>
      <c r="D168" s="323">
        <f t="shared" si="8"/>
        <v>1947104.1708090843</v>
      </c>
      <c r="E168" s="323">
        <f t="shared" si="8"/>
        <v>1036348.8770349226</v>
      </c>
      <c r="F168" s="323">
        <f t="shared" si="8"/>
        <v>133343.06367583331</v>
      </c>
      <c r="G168" s="323">
        <f t="shared" si="8"/>
        <v>0</v>
      </c>
      <c r="H168" s="134">
        <f t="shared" ref="H168:H188" si="9">SUM(C168:G168)</f>
        <v>4064356</v>
      </c>
      <c r="I168" s="349"/>
      <c r="J168" s="290"/>
    </row>
    <row r="169" spans="2:10">
      <c r="B169" s="128" t="str">
        <f>$B$33</f>
        <v>Science</v>
      </c>
      <c r="C169" s="142">
        <f t="shared" si="8"/>
        <v>737136.39270663378</v>
      </c>
      <c r="D169" s="142">
        <f t="shared" si="8"/>
        <v>1532801.7256608005</v>
      </c>
      <c r="E169" s="142">
        <f t="shared" si="8"/>
        <v>563270.88163256575</v>
      </c>
      <c r="F169" s="142">
        <f t="shared" si="8"/>
        <v>0</v>
      </c>
      <c r="G169" s="142">
        <f t="shared" si="8"/>
        <v>0</v>
      </c>
      <c r="H169" s="137">
        <f t="shared" si="9"/>
        <v>2833209</v>
      </c>
      <c r="I169" s="349"/>
      <c r="J169" s="290"/>
    </row>
    <row r="170" spans="2:10">
      <c r="B170" s="128" t="str">
        <f>$B$34</f>
        <v>Fine Arts</v>
      </c>
      <c r="C170" s="142">
        <f t="shared" si="8"/>
        <v>118442.17818515048</v>
      </c>
      <c r="D170" s="142">
        <f t="shared" si="8"/>
        <v>250342.59150201528</v>
      </c>
      <c r="E170" s="142">
        <f t="shared" si="8"/>
        <v>60316.23031283421</v>
      </c>
      <c r="F170" s="142">
        <f t="shared" si="8"/>
        <v>0</v>
      </c>
      <c r="G170" s="142">
        <f t="shared" si="8"/>
        <v>0</v>
      </c>
      <c r="H170" s="137">
        <f t="shared" si="9"/>
        <v>429100.99999999994</v>
      </c>
      <c r="I170" s="349"/>
      <c r="J170" s="290"/>
    </row>
    <row r="171" spans="2:10">
      <c r="B171" s="128" t="str">
        <f>$B$35</f>
        <v>Teacher Education</v>
      </c>
      <c r="C171" s="142">
        <f t="shared" si="8"/>
        <v>146201.66559935454</v>
      </c>
      <c r="D171" s="142">
        <f t="shared" si="8"/>
        <v>722987.94158404437</v>
      </c>
      <c r="E171" s="142">
        <f t="shared" si="8"/>
        <v>494762.59198730375</v>
      </c>
      <c r="F171" s="142">
        <f t="shared" si="8"/>
        <v>280170.80082929746</v>
      </c>
      <c r="G171" s="142">
        <f t="shared" si="8"/>
        <v>0</v>
      </c>
      <c r="H171" s="137">
        <f t="shared" si="9"/>
        <v>1644123</v>
      </c>
      <c r="I171" s="349"/>
      <c r="J171" s="290"/>
    </row>
    <row r="172" spans="2:10">
      <c r="B172" s="128" t="str">
        <f>$B$36</f>
        <v>Agriculture</v>
      </c>
      <c r="C172" s="142">
        <f t="shared" si="8"/>
        <v>0</v>
      </c>
      <c r="D172" s="142">
        <f t="shared" si="8"/>
        <v>0</v>
      </c>
      <c r="E172" s="142">
        <f t="shared" si="8"/>
        <v>0</v>
      </c>
      <c r="F172" s="142">
        <f t="shared" si="8"/>
        <v>0</v>
      </c>
      <c r="G172" s="142">
        <f t="shared" si="8"/>
        <v>0</v>
      </c>
      <c r="H172" s="137">
        <f t="shared" si="9"/>
        <v>0</v>
      </c>
      <c r="I172" s="349"/>
      <c r="J172" s="290"/>
    </row>
    <row r="173" spans="2:10">
      <c r="B173" s="128" t="str">
        <f>$B$37</f>
        <v>Engineering</v>
      </c>
      <c r="C173" s="142">
        <f t="shared" si="8"/>
        <v>597475.37160305819</v>
      </c>
      <c r="D173" s="142">
        <f t="shared" si="8"/>
        <v>1322830.2228816277</v>
      </c>
      <c r="E173" s="142">
        <f t="shared" si="8"/>
        <v>1007491.4055153143</v>
      </c>
      <c r="F173" s="142">
        <f t="shared" si="8"/>
        <v>0</v>
      </c>
      <c r="G173" s="142">
        <f t="shared" si="8"/>
        <v>0</v>
      </c>
      <c r="H173" s="137">
        <f t="shared" si="9"/>
        <v>2927797</v>
      </c>
      <c r="I173" s="349"/>
      <c r="J173" s="290"/>
    </row>
    <row r="174" spans="2:10">
      <c r="B174" s="128" t="str">
        <f>$B$38</f>
        <v>Home Economics</v>
      </c>
      <c r="C174" s="142">
        <f t="shared" si="8"/>
        <v>1459.6033626176579</v>
      </c>
      <c r="D174" s="142">
        <f t="shared" si="8"/>
        <v>50841.974428342779</v>
      </c>
      <c r="E174" s="142">
        <f t="shared" si="8"/>
        <v>16796.422209039571</v>
      </c>
      <c r="F174" s="142">
        <f t="shared" si="8"/>
        <v>0</v>
      </c>
      <c r="G174" s="142">
        <f t="shared" si="8"/>
        <v>0</v>
      </c>
      <c r="H174" s="137">
        <f t="shared" si="9"/>
        <v>69098</v>
      </c>
      <c r="I174" s="349"/>
      <c r="J174" s="290"/>
    </row>
    <row r="175" spans="2:10">
      <c r="B175" s="128" t="str">
        <f>$B$39</f>
        <v>Law</v>
      </c>
      <c r="C175" s="142">
        <f t="shared" si="8"/>
        <v>0</v>
      </c>
      <c r="D175" s="142">
        <f t="shared" si="8"/>
        <v>0</v>
      </c>
      <c r="E175" s="142">
        <f t="shared" si="8"/>
        <v>0</v>
      </c>
      <c r="F175" s="142">
        <f t="shared" si="8"/>
        <v>0</v>
      </c>
      <c r="G175" s="142">
        <f t="shared" si="8"/>
        <v>0</v>
      </c>
      <c r="H175" s="137">
        <f t="shared" si="9"/>
        <v>0</v>
      </c>
      <c r="I175" s="349"/>
      <c r="J175" s="290"/>
    </row>
    <row r="176" spans="2:10">
      <c r="B176" s="128" t="str">
        <f>$B$40</f>
        <v>Social Service</v>
      </c>
      <c r="C176" s="142">
        <f t="shared" si="8"/>
        <v>3986.5663849272287</v>
      </c>
      <c r="D176" s="142">
        <f t="shared" si="8"/>
        <v>112695.43361507276</v>
      </c>
      <c r="E176" s="142">
        <f t="shared" si="8"/>
        <v>0</v>
      </c>
      <c r="F176" s="142">
        <f t="shared" si="8"/>
        <v>0</v>
      </c>
      <c r="G176" s="142">
        <f t="shared" si="8"/>
        <v>0</v>
      </c>
      <c r="H176" s="137">
        <f t="shared" si="9"/>
        <v>116681.99999999999</v>
      </c>
      <c r="I176" s="349"/>
      <c r="J176" s="290"/>
    </row>
    <row r="177" spans="2:10">
      <c r="B177" s="128" t="str">
        <f>$B$41</f>
        <v>Library Science</v>
      </c>
      <c r="C177" s="142">
        <f t="shared" si="8"/>
        <v>0</v>
      </c>
      <c r="D177" s="142">
        <f t="shared" si="8"/>
        <v>0</v>
      </c>
      <c r="E177" s="142">
        <f t="shared" si="8"/>
        <v>65878</v>
      </c>
      <c r="F177" s="142">
        <f t="shared" si="8"/>
        <v>0</v>
      </c>
      <c r="G177" s="142">
        <f t="shared" si="8"/>
        <v>0</v>
      </c>
      <c r="H177" s="137">
        <f t="shared" si="9"/>
        <v>65878</v>
      </c>
      <c r="I177" s="349"/>
      <c r="J177" s="290"/>
    </row>
    <row r="178" spans="2:10">
      <c r="B178" s="128" t="str">
        <f>$B$42</f>
        <v>Veterinary Science</v>
      </c>
      <c r="C178" s="142">
        <f t="shared" si="8"/>
        <v>0</v>
      </c>
      <c r="D178" s="142">
        <f t="shared" si="8"/>
        <v>0</v>
      </c>
      <c r="E178" s="142">
        <f t="shared" si="8"/>
        <v>0</v>
      </c>
      <c r="F178" s="142">
        <f t="shared" si="8"/>
        <v>0</v>
      </c>
      <c r="G178" s="142">
        <f t="shared" si="8"/>
        <v>0</v>
      </c>
      <c r="H178" s="137">
        <f t="shared" si="9"/>
        <v>0</v>
      </c>
      <c r="I178" s="349"/>
      <c r="J178" s="290"/>
    </row>
    <row r="179" spans="2:10">
      <c r="B179" s="128" t="str">
        <f>$B$43</f>
        <v>Vocational Training</v>
      </c>
      <c r="C179" s="142">
        <f t="shared" si="8"/>
        <v>5716.8805419282799</v>
      </c>
      <c r="D179" s="142">
        <f t="shared" si="8"/>
        <v>66384.119458071713</v>
      </c>
      <c r="E179" s="142">
        <f t="shared" si="8"/>
        <v>0</v>
      </c>
      <c r="F179" s="142">
        <f t="shared" si="8"/>
        <v>0</v>
      </c>
      <c r="G179" s="142">
        <f t="shared" si="8"/>
        <v>0</v>
      </c>
      <c r="H179" s="137">
        <f t="shared" si="9"/>
        <v>72101</v>
      </c>
      <c r="I179" s="349"/>
      <c r="J179" s="290"/>
    </row>
    <row r="180" spans="2:10">
      <c r="B180" s="128" t="str">
        <f>$B$44</f>
        <v>Physical Training</v>
      </c>
      <c r="C180" s="142">
        <f t="shared" si="8"/>
        <v>0</v>
      </c>
      <c r="D180" s="142">
        <f t="shared" si="8"/>
        <v>0</v>
      </c>
      <c r="E180" s="142">
        <f t="shared" si="8"/>
        <v>0</v>
      </c>
      <c r="F180" s="142">
        <f t="shared" si="8"/>
        <v>0</v>
      </c>
      <c r="G180" s="142">
        <f t="shared" si="8"/>
        <v>0</v>
      </c>
      <c r="H180" s="137">
        <f t="shared" si="9"/>
        <v>0</v>
      </c>
      <c r="I180" s="349"/>
      <c r="J180" s="290"/>
    </row>
    <row r="181" spans="2:10">
      <c r="B181" s="128" t="str">
        <f>$B$45</f>
        <v>Health Services</v>
      </c>
      <c r="C181" s="142">
        <f t="shared" si="8"/>
        <v>22047.552829176486</v>
      </c>
      <c r="D181" s="142">
        <f t="shared" si="8"/>
        <v>304710.02230220014</v>
      </c>
      <c r="E181" s="142">
        <f t="shared" si="8"/>
        <v>221099.42486862332</v>
      </c>
      <c r="F181" s="142">
        <f t="shared" si="8"/>
        <v>0</v>
      </c>
      <c r="G181" s="142">
        <f t="shared" si="8"/>
        <v>0</v>
      </c>
      <c r="H181" s="137">
        <f t="shared" si="9"/>
        <v>547857</v>
      </c>
      <c r="I181" s="349"/>
      <c r="J181" s="290"/>
    </row>
    <row r="182" spans="2:10">
      <c r="B182" s="128" t="str">
        <f>$B$46</f>
        <v>Pharmacy</v>
      </c>
      <c r="C182" s="142">
        <f t="shared" si="8"/>
        <v>0</v>
      </c>
      <c r="D182" s="142">
        <f t="shared" si="8"/>
        <v>0</v>
      </c>
      <c r="E182" s="142">
        <f t="shared" si="8"/>
        <v>0</v>
      </c>
      <c r="F182" s="142">
        <f t="shared" si="8"/>
        <v>0</v>
      </c>
      <c r="G182" s="142">
        <f t="shared" si="8"/>
        <v>0</v>
      </c>
      <c r="H182" s="137">
        <f t="shared" si="9"/>
        <v>0</v>
      </c>
      <c r="I182" s="349"/>
      <c r="J182" s="290"/>
    </row>
    <row r="183" spans="2:10">
      <c r="B183" s="128" t="str">
        <f>$B$47</f>
        <v>Business Administration</v>
      </c>
      <c r="C183" s="142">
        <f t="shared" si="8"/>
        <v>186482.50588649459</v>
      </c>
      <c r="D183" s="142">
        <f t="shared" si="8"/>
        <v>1985226.8976521958</v>
      </c>
      <c r="E183" s="142">
        <f t="shared" si="8"/>
        <v>1010384.5964613098</v>
      </c>
      <c r="F183" s="142">
        <f t="shared" si="8"/>
        <v>0</v>
      </c>
      <c r="G183" s="142">
        <f t="shared" si="8"/>
        <v>0</v>
      </c>
      <c r="H183" s="137">
        <f t="shared" si="9"/>
        <v>3182094</v>
      </c>
      <c r="I183" s="349"/>
      <c r="J183" s="290"/>
    </row>
    <row r="184" spans="2:10">
      <c r="B184" s="128" t="str">
        <f>$B$48</f>
        <v>Optometry</v>
      </c>
      <c r="C184" s="142">
        <f t="shared" ref="C184:G187" si="10">C159+$H$140*IF($H132=0,0,$H159*C132/$H132)+IF($H48=0,0,$H$141*$H159*C48/$H48)</f>
        <v>0</v>
      </c>
      <c r="D184" s="142">
        <f t="shared" si="10"/>
        <v>0</v>
      </c>
      <c r="E184" s="142">
        <f t="shared" si="10"/>
        <v>0</v>
      </c>
      <c r="F184" s="142">
        <f t="shared" si="10"/>
        <v>0</v>
      </c>
      <c r="G184" s="142">
        <f t="shared" si="10"/>
        <v>0</v>
      </c>
      <c r="H184" s="137">
        <f t="shared" si="9"/>
        <v>0</v>
      </c>
      <c r="I184" s="349"/>
      <c r="J184" s="290"/>
    </row>
    <row r="185" spans="2:10">
      <c r="B185" s="128" t="str">
        <f>$B$49</f>
        <v>Teacher Ed-Practice Teaching</v>
      </c>
      <c r="C185" s="142">
        <f t="shared" si="10"/>
        <v>0</v>
      </c>
      <c r="D185" s="142">
        <f t="shared" si="10"/>
        <v>0</v>
      </c>
      <c r="E185" s="142">
        <f t="shared" si="10"/>
        <v>0</v>
      </c>
      <c r="F185" s="142">
        <f t="shared" si="10"/>
        <v>0</v>
      </c>
      <c r="G185" s="142">
        <f t="shared" si="10"/>
        <v>0</v>
      </c>
      <c r="H185" s="137">
        <f t="shared" si="9"/>
        <v>0</v>
      </c>
      <c r="I185" s="349"/>
      <c r="J185" s="290"/>
    </row>
    <row r="186" spans="2:10">
      <c r="B186" s="128" t="str">
        <f>$B$50</f>
        <v>Technology</v>
      </c>
      <c r="C186" s="142">
        <f t="shared" si="10"/>
        <v>8821.9265015434794</v>
      </c>
      <c r="D186" s="142">
        <f t="shared" si="10"/>
        <v>132885.11981641006</v>
      </c>
      <c r="E186" s="142">
        <f t="shared" si="10"/>
        <v>114053.95368204647</v>
      </c>
      <c r="F186" s="142">
        <f t="shared" si="10"/>
        <v>0</v>
      </c>
      <c r="G186" s="142">
        <f t="shared" si="10"/>
        <v>0</v>
      </c>
      <c r="H186" s="137">
        <f t="shared" si="9"/>
        <v>255761.00000000003</v>
      </c>
      <c r="I186" s="349"/>
      <c r="J186" s="290"/>
    </row>
    <row r="187" spans="2:10">
      <c r="B187" s="128" t="str">
        <f>$B$51</f>
        <v>Nursing</v>
      </c>
      <c r="C187" s="142">
        <f t="shared" si="10"/>
        <v>0</v>
      </c>
      <c r="D187" s="142">
        <f t="shared" si="10"/>
        <v>99536.999999999985</v>
      </c>
      <c r="E187" s="142">
        <f t="shared" si="10"/>
        <v>0</v>
      </c>
      <c r="F187" s="142">
        <f t="shared" si="10"/>
        <v>0</v>
      </c>
      <c r="G187" s="142">
        <f t="shared" si="10"/>
        <v>0</v>
      </c>
      <c r="H187" s="137">
        <f t="shared" si="9"/>
        <v>99536.999999999985</v>
      </c>
      <c r="I187" s="349"/>
      <c r="J187" s="290"/>
    </row>
    <row r="188" spans="2:10">
      <c r="B188" s="131" t="str">
        <f>$B$52</f>
        <v>Totals</v>
      </c>
      <c r="C188" s="134">
        <f>SUM(C168:C187)</f>
        <v>2775330.5320810443</v>
      </c>
      <c r="D188" s="134">
        <f>SUM(D168:D187)</f>
        <v>8528347.2197098639</v>
      </c>
      <c r="E188" s="134">
        <f>SUM(E168:E187)</f>
        <v>4590402.3837039601</v>
      </c>
      <c r="F188" s="134">
        <f>SUM(F168:F187)</f>
        <v>413513.8645051308</v>
      </c>
      <c r="G188" s="134">
        <f>SUM(G168:G187)</f>
        <v>0</v>
      </c>
      <c r="H188" s="134">
        <f t="shared" si="9"/>
        <v>16307593.999999998</v>
      </c>
      <c r="I188" s="349"/>
      <c r="J188" s="290"/>
    </row>
    <row r="189" spans="2:10">
      <c r="B189" s="330"/>
      <c r="C189" s="331"/>
      <c r="D189" s="331"/>
      <c r="E189" s="331"/>
      <c r="F189" s="331"/>
      <c r="G189" s="331"/>
      <c r="H189" s="346"/>
    </row>
    <row r="190" spans="2:10">
      <c r="B190" s="392" t="s">
        <v>34</v>
      </c>
      <c r="C190" s="392"/>
      <c r="D190" s="392"/>
      <c r="E190" s="392"/>
      <c r="F190" s="392"/>
      <c r="G190" s="392"/>
      <c r="H190" s="122">
        <f>H15</f>
        <v>35155710</v>
      </c>
    </row>
    <row r="191" spans="2:10" ht="43.5" customHeight="1" thickBot="1">
      <c r="B191" s="382" t="s">
        <v>229</v>
      </c>
      <c r="C191" s="382"/>
      <c r="D191" s="382"/>
      <c r="E191" s="382"/>
      <c r="F191" s="382"/>
      <c r="G191" s="382"/>
      <c r="H191" s="382"/>
    </row>
    <row r="192" spans="2:10" ht="14.4" thickBot="1">
      <c r="B192" s="124" t="s">
        <v>31</v>
      </c>
      <c r="C192" s="125" t="s">
        <v>25</v>
      </c>
      <c r="D192" s="125" t="s">
        <v>26</v>
      </c>
      <c r="E192" s="125" t="s">
        <v>27</v>
      </c>
      <c r="F192" s="125" t="s">
        <v>28</v>
      </c>
      <c r="G192" s="125" t="s">
        <v>29</v>
      </c>
      <c r="H192" s="126" t="s">
        <v>1</v>
      </c>
    </row>
    <row r="193" spans="2:8">
      <c r="B193" s="128" t="str">
        <f>$B$32</f>
        <v>Liberal Arts</v>
      </c>
      <c r="C193" s="136">
        <f t="shared" ref="C193:G208" si="11">$H$190*IF($H$136=0,0,C116/$H$136)</f>
        <v>2042689.0873872945</v>
      </c>
      <c r="D193" s="136">
        <f t="shared" si="11"/>
        <v>4197442.8108153101</v>
      </c>
      <c r="E193" s="136">
        <f t="shared" si="11"/>
        <v>2234094.7180032926</v>
      </c>
      <c r="F193" s="136">
        <f t="shared" si="11"/>
        <v>287452.46011446905</v>
      </c>
      <c r="G193" s="136">
        <f t="shared" si="11"/>
        <v>0</v>
      </c>
      <c r="H193" s="136">
        <f>SUM(C193:G193)</f>
        <v>8761679.0763203669</v>
      </c>
    </row>
    <row r="194" spans="2:8">
      <c r="B194" s="128" t="str">
        <f>$B$33</f>
        <v>Science</v>
      </c>
      <c r="C194" s="139">
        <f t="shared" si="11"/>
        <v>1589184.3156723208</v>
      </c>
      <c r="D194" s="139">
        <f t="shared" si="11"/>
        <v>3304550.5357718174</v>
      </c>
      <c r="E194" s="139">
        <f t="shared" si="11"/>
        <v>1214349.555146225</v>
      </c>
      <c r="F194" s="139">
        <f t="shared" si="11"/>
        <v>0</v>
      </c>
      <c r="G194" s="139">
        <f t="shared" si="11"/>
        <v>0</v>
      </c>
      <c r="H194" s="139">
        <f t="shared" ref="H194:H213" si="12">SUM(C194:G194)</f>
        <v>6108084.406590363</v>
      </c>
    </row>
    <row r="195" spans="2:8">
      <c r="B195" s="128" t="str">
        <f>$B$34</f>
        <v>Fine Arts</v>
      </c>
      <c r="C195" s="139">
        <f t="shared" si="11"/>
        <v>255349.94238871126</v>
      </c>
      <c r="D195" s="139">
        <f t="shared" si="11"/>
        <v>539714.54507997876</v>
      </c>
      <c r="E195" s="139">
        <f t="shared" si="11"/>
        <v>130035.99031596859</v>
      </c>
      <c r="F195" s="139">
        <f t="shared" si="11"/>
        <v>0</v>
      </c>
      <c r="G195" s="139">
        <f t="shared" si="11"/>
        <v>0</v>
      </c>
      <c r="H195" s="139">
        <f t="shared" si="12"/>
        <v>925100.47778465867</v>
      </c>
    </row>
    <row r="196" spans="2:8">
      <c r="B196" s="128" t="str">
        <f>$B$35</f>
        <v>Teacher Education</v>
      </c>
      <c r="C196" s="139">
        <f t="shared" si="11"/>
        <v>315091.51373649802</v>
      </c>
      <c r="D196" s="139">
        <f t="shared" si="11"/>
        <v>1558172.1589357669</v>
      </c>
      <c r="E196" s="139">
        <f t="shared" si="11"/>
        <v>1066304.5007755447</v>
      </c>
      <c r="F196" s="139">
        <f t="shared" si="11"/>
        <v>603819.67179490172</v>
      </c>
      <c r="G196" s="139">
        <f t="shared" si="11"/>
        <v>0</v>
      </c>
      <c r="H196" s="139">
        <f t="shared" si="12"/>
        <v>3543387.8452427112</v>
      </c>
    </row>
    <row r="197" spans="2:8">
      <c r="B197" s="128" t="str">
        <f>$B$36</f>
        <v>Agriculture</v>
      </c>
      <c r="C197" s="139">
        <f t="shared" si="11"/>
        <v>0</v>
      </c>
      <c r="D197" s="139">
        <f t="shared" si="11"/>
        <v>0</v>
      </c>
      <c r="E197" s="139">
        <f t="shared" si="11"/>
        <v>0</v>
      </c>
      <c r="F197" s="139">
        <f t="shared" si="11"/>
        <v>0</v>
      </c>
      <c r="G197" s="139">
        <f t="shared" si="11"/>
        <v>0</v>
      </c>
      <c r="H197" s="139">
        <f t="shared" si="12"/>
        <v>0</v>
      </c>
    </row>
    <row r="198" spans="2:8">
      <c r="B198" s="128" t="str">
        <f>$B$37</f>
        <v>Engineering</v>
      </c>
      <c r="C198" s="139">
        <f t="shared" si="11"/>
        <v>1288072.4073453203</v>
      </c>
      <c r="D198" s="139">
        <f t="shared" si="11"/>
        <v>2851834.8883982073</v>
      </c>
      <c r="E198" s="139">
        <f t="shared" si="11"/>
        <v>2172008.9927723291</v>
      </c>
      <c r="F198" s="139">
        <f t="shared" si="11"/>
        <v>0</v>
      </c>
      <c r="G198" s="139">
        <f t="shared" si="11"/>
        <v>0</v>
      </c>
      <c r="H198" s="139">
        <f t="shared" si="12"/>
        <v>6311916.2885158565</v>
      </c>
    </row>
    <row r="199" spans="2:8">
      <c r="B199" s="128" t="str">
        <f>$B$38</f>
        <v>Home Economics</v>
      </c>
      <c r="C199" s="139">
        <f t="shared" si="11"/>
        <v>3146.8723014181123</v>
      </c>
      <c r="D199" s="139">
        <f t="shared" si="11"/>
        <v>109614.16311827859</v>
      </c>
      <c r="E199" s="139">
        <f t="shared" si="11"/>
        <v>36212.711731328272</v>
      </c>
      <c r="F199" s="139">
        <f t="shared" si="11"/>
        <v>0</v>
      </c>
      <c r="G199" s="139">
        <f t="shared" si="11"/>
        <v>0</v>
      </c>
      <c r="H199" s="139">
        <f t="shared" si="12"/>
        <v>148973.74715102499</v>
      </c>
    </row>
    <row r="200" spans="2:8">
      <c r="B200" s="128" t="str">
        <f>$B$39</f>
        <v>Law</v>
      </c>
      <c r="C200" s="139">
        <f t="shared" si="11"/>
        <v>0</v>
      </c>
      <c r="D200" s="139">
        <f t="shared" si="11"/>
        <v>0</v>
      </c>
      <c r="E200" s="139">
        <f t="shared" si="11"/>
        <v>0</v>
      </c>
      <c r="F200" s="139">
        <f t="shared" si="11"/>
        <v>0</v>
      </c>
      <c r="G200" s="139">
        <f t="shared" si="11"/>
        <v>0</v>
      </c>
      <c r="H200" s="139">
        <f t="shared" si="12"/>
        <v>0</v>
      </c>
    </row>
    <row r="201" spans="2:8">
      <c r="B201" s="128" t="str">
        <f>$B$40</f>
        <v>Social Service</v>
      </c>
      <c r="C201" s="139">
        <f t="shared" si="11"/>
        <v>8595.3871105242288</v>
      </c>
      <c r="D201" s="139">
        <f t="shared" si="11"/>
        <v>242981.24851810723</v>
      </c>
      <c r="E201" s="139">
        <f t="shared" si="11"/>
        <v>0</v>
      </c>
      <c r="F201" s="139">
        <f t="shared" si="11"/>
        <v>0</v>
      </c>
      <c r="G201" s="139">
        <f t="shared" si="11"/>
        <v>0</v>
      </c>
      <c r="H201" s="139">
        <f t="shared" si="12"/>
        <v>251576.63562863145</v>
      </c>
    </row>
    <row r="202" spans="2:8">
      <c r="B202" s="128" t="str">
        <f>$B$41</f>
        <v>Library Science</v>
      </c>
      <c r="C202" s="139">
        <f t="shared" si="11"/>
        <v>0</v>
      </c>
      <c r="D202" s="139">
        <f t="shared" si="11"/>
        <v>0</v>
      </c>
      <c r="E202" s="139">
        <f t="shared" si="11"/>
        <v>142012.25364444882</v>
      </c>
      <c r="F202" s="139">
        <f t="shared" si="11"/>
        <v>0</v>
      </c>
      <c r="G202" s="139">
        <f t="shared" si="11"/>
        <v>0</v>
      </c>
      <c r="H202" s="139">
        <f t="shared" si="12"/>
        <v>142012.25364444882</v>
      </c>
    </row>
    <row r="203" spans="2:8">
      <c r="B203" s="128" t="str">
        <f>$B$42</f>
        <v>Veterinary Science</v>
      </c>
      <c r="C203" s="139">
        <f t="shared" si="11"/>
        <v>0</v>
      </c>
      <c r="D203" s="139">
        <f t="shared" si="11"/>
        <v>0</v>
      </c>
      <c r="E203" s="139">
        <f t="shared" si="11"/>
        <v>0</v>
      </c>
      <c r="F203" s="139">
        <f t="shared" si="11"/>
        <v>0</v>
      </c>
      <c r="G203" s="139">
        <f t="shared" si="11"/>
        <v>0</v>
      </c>
      <c r="H203" s="139">
        <f t="shared" si="12"/>
        <v>0</v>
      </c>
    </row>
    <row r="204" spans="2:8">
      <c r="B204" s="128" t="str">
        <f>$B$43</f>
        <v>Vocational Training</v>
      </c>
      <c r="C204" s="139">
        <f t="shared" si="11"/>
        <v>12325.900583926546</v>
      </c>
      <c r="D204" s="139">
        <f t="shared" si="11"/>
        <v>143127.71638144209</v>
      </c>
      <c r="E204" s="139">
        <f t="shared" si="11"/>
        <v>0</v>
      </c>
      <c r="F204" s="139">
        <f t="shared" si="11"/>
        <v>0</v>
      </c>
      <c r="G204" s="139">
        <f t="shared" si="11"/>
        <v>0</v>
      </c>
      <c r="H204" s="139">
        <f t="shared" si="12"/>
        <v>155453.61696536865</v>
      </c>
    </row>
    <row r="205" spans="2:8">
      <c r="B205" s="128" t="str">
        <f>$B$44</f>
        <v>Physical Training</v>
      </c>
      <c r="C205" s="139">
        <f t="shared" si="11"/>
        <v>0</v>
      </c>
      <c r="D205" s="139">
        <f t="shared" si="11"/>
        <v>0</v>
      </c>
      <c r="E205" s="139">
        <f t="shared" si="11"/>
        <v>0</v>
      </c>
      <c r="F205" s="139">
        <f t="shared" si="11"/>
        <v>0</v>
      </c>
      <c r="G205" s="139">
        <f t="shared" si="11"/>
        <v>0</v>
      </c>
      <c r="H205" s="139">
        <f t="shared" si="12"/>
        <v>0</v>
      </c>
    </row>
    <row r="206" spans="2:8">
      <c r="B206" s="128" t="str">
        <f>$B$45</f>
        <v>Health Services</v>
      </c>
      <c r="C206" s="139">
        <f t="shared" si="11"/>
        <v>47532.5336222404</v>
      </c>
      <c r="D206" s="139">
        <f t="shared" si="11"/>
        <v>656927.30128969788</v>
      </c>
      <c r="E206" s="139">
        <f t="shared" si="11"/>
        <v>476670.40092169715</v>
      </c>
      <c r="F206" s="139">
        <f t="shared" si="11"/>
        <v>0</v>
      </c>
      <c r="G206" s="139">
        <f t="shared" si="11"/>
        <v>0</v>
      </c>
      <c r="H206" s="139">
        <f t="shared" si="12"/>
        <v>1181130.2358336356</v>
      </c>
    </row>
    <row r="207" spans="2:8">
      <c r="B207" s="128" t="str">
        <f>$B$46</f>
        <v>Pharmacy</v>
      </c>
      <c r="C207" s="139">
        <f t="shared" si="11"/>
        <v>0</v>
      </c>
      <c r="D207" s="139">
        <f t="shared" si="11"/>
        <v>0</v>
      </c>
      <c r="E207" s="139">
        <f t="shared" si="11"/>
        <v>0</v>
      </c>
      <c r="F207" s="139">
        <f t="shared" si="11"/>
        <v>0</v>
      </c>
      <c r="G207" s="139">
        <f t="shared" si="11"/>
        <v>0</v>
      </c>
      <c r="H207" s="139">
        <f t="shared" si="12"/>
        <v>0</v>
      </c>
    </row>
    <row r="208" spans="2:8">
      <c r="B208" s="128" t="str">
        <f>$B$47</f>
        <v>Business Administration</v>
      </c>
      <c r="C208" s="139">
        <f t="shared" si="11"/>
        <v>402044.34479867364</v>
      </c>
      <c r="D208" s="139">
        <f t="shared" si="11"/>
        <v>4280022.1047495268</v>
      </c>
      <c r="E208" s="139">
        <f t="shared" si="11"/>
        <v>2178324.5090357764</v>
      </c>
      <c r="F208" s="139">
        <f t="shared" si="11"/>
        <v>0</v>
      </c>
      <c r="G208" s="139">
        <f t="shared" si="11"/>
        <v>0</v>
      </c>
      <c r="H208" s="139">
        <f t="shared" si="12"/>
        <v>6860390.9585839771</v>
      </c>
    </row>
    <row r="209" spans="2:8">
      <c r="B209" s="128" t="str">
        <f>$B$48</f>
        <v>Optometry</v>
      </c>
      <c r="C209" s="139">
        <f t="shared" ref="C209:G212" si="13">$H$190*IF($H$136=0,0,C132/$H$136)</f>
        <v>0</v>
      </c>
      <c r="D209" s="139">
        <f t="shared" si="13"/>
        <v>0</v>
      </c>
      <c r="E209" s="139">
        <f t="shared" si="13"/>
        <v>0</v>
      </c>
      <c r="F209" s="139">
        <f t="shared" si="13"/>
        <v>0</v>
      </c>
      <c r="G209" s="139">
        <f t="shared" si="13"/>
        <v>0</v>
      </c>
      <c r="H209" s="139">
        <f t="shared" si="12"/>
        <v>0</v>
      </c>
    </row>
    <row r="210" spans="2:8">
      <c r="B210" s="128" t="str">
        <f>$B$49</f>
        <v>Teacher Ed-Practice Teaching</v>
      </c>
      <c r="C210" s="139">
        <f t="shared" si="13"/>
        <v>0</v>
      </c>
      <c r="D210" s="139">
        <f t="shared" si="13"/>
        <v>0</v>
      </c>
      <c r="E210" s="139">
        <f t="shared" si="13"/>
        <v>0</v>
      </c>
      <c r="F210" s="139">
        <f t="shared" si="13"/>
        <v>0</v>
      </c>
      <c r="G210" s="139">
        <f t="shared" si="13"/>
        <v>0</v>
      </c>
      <c r="H210" s="139">
        <f t="shared" si="12"/>
        <v>0</v>
      </c>
    </row>
    <row r="211" spans="2:8">
      <c r="B211" s="128" t="str">
        <f>$B$50</f>
        <v>Technology</v>
      </c>
      <c r="C211" s="139">
        <f t="shared" si="13"/>
        <v>19019.167069349631</v>
      </c>
      <c r="D211" s="139">
        <f t="shared" si="13"/>
        <v>286486.66415172012</v>
      </c>
      <c r="E211" s="139">
        <f t="shared" si="13"/>
        <v>245888.60490043552</v>
      </c>
      <c r="F211" s="139">
        <f t="shared" si="13"/>
        <v>0</v>
      </c>
      <c r="G211" s="139">
        <f t="shared" si="13"/>
        <v>0</v>
      </c>
      <c r="H211" s="139">
        <f t="shared" si="12"/>
        <v>551394.43612150522</v>
      </c>
    </row>
    <row r="212" spans="2:8">
      <c r="B212" s="128" t="str">
        <f>$B$51</f>
        <v>Nursing</v>
      </c>
      <c r="C212" s="139">
        <f t="shared" si="13"/>
        <v>0</v>
      </c>
      <c r="D212" s="139">
        <f t="shared" si="13"/>
        <v>214610.02161744877</v>
      </c>
      <c r="E212" s="139">
        <f t="shared" si="13"/>
        <v>0</v>
      </c>
      <c r="F212" s="139">
        <f t="shared" si="13"/>
        <v>0</v>
      </c>
      <c r="G212" s="139">
        <f t="shared" si="13"/>
        <v>0</v>
      </c>
      <c r="H212" s="139">
        <f t="shared" si="12"/>
        <v>214610.02161744877</v>
      </c>
    </row>
    <row r="213" spans="2:8">
      <c r="B213" s="131" t="str">
        <f>$B$52</f>
        <v>Totals</v>
      </c>
      <c r="C213" s="136">
        <f>SUM(C193:C212)</f>
        <v>5983051.4720162768</v>
      </c>
      <c r="D213" s="136">
        <f>SUM(D193:D212)</f>
        <v>18385484.158827305</v>
      </c>
      <c r="E213" s="136">
        <f>SUM(E193:E212)</f>
        <v>9895902.2372470461</v>
      </c>
      <c r="F213" s="136">
        <f>SUM(F193:F212)</f>
        <v>891272.13190937077</v>
      </c>
      <c r="G213" s="136">
        <f>SUM(G193:G212)</f>
        <v>0</v>
      </c>
      <c r="H213" s="136">
        <f t="shared" si="12"/>
        <v>35155710</v>
      </c>
    </row>
    <row r="214" spans="2:8">
      <c r="B214" s="144"/>
      <c r="C214" s="145"/>
      <c r="D214" s="145"/>
      <c r="E214" s="145"/>
      <c r="F214" s="145"/>
      <c r="G214" s="145"/>
      <c r="H214" s="145"/>
    </row>
    <row r="215" spans="2:8">
      <c r="B215" s="392" t="s">
        <v>35</v>
      </c>
      <c r="C215" s="392"/>
      <c r="D215" s="392"/>
      <c r="E215" s="392"/>
      <c r="F215" s="392"/>
      <c r="G215" s="392"/>
      <c r="H215" s="122">
        <f>H17</f>
        <v>16537337</v>
      </c>
    </row>
    <row r="216" spans="2:8" ht="60.75" customHeight="1" thickBot="1">
      <c r="B216" s="382" t="s">
        <v>230</v>
      </c>
      <c r="C216" s="382"/>
      <c r="D216" s="382"/>
      <c r="E216" s="382"/>
      <c r="F216" s="382"/>
      <c r="G216" s="382"/>
      <c r="H216" s="382"/>
    </row>
    <row r="217" spans="2:8" ht="14.4" thickBot="1">
      <c r="B217" s="124" t="s">
        <v>31</v>
      </c>
      <c r="C217" s="125" t="s">
        <v>25</v>
      </c>
      <c r="D217" s="125" t="s">
        <v>26</v>
      </c>
      <c r="E217" s="125" t="s">
        <v>27</v>
      </c>
      <c r="F217" s="125" t="s">
        <v>28</v>
      </c>
      <c r="G217" s="125" t="s">
        <v>29</v>
      </c>
      <c r="H217" s="126" t="s">
        <v>1</v>
      </c>
    </row>
    <row r="218" spans="2:8">
      <c r="B218" s="128" t="str">
        <f>$B$32</f>
        <v>Liberal Arts</v>
      </c>
      <c r="C218" s="136">
        <f t="shared" ref="C218:G233" si="14">$H$215*IF($H$25=0,0,C$25/$H$25)*IF(C$52=0,0,C32/C$52)</f>
        <v>811960.86062159925</v>
      </c>
      <c r="D218" s="136">
        <f t="shared" si="14"/>
        <v>3478054.8968556901</v>
      </c>
      <c r="E218" s="136">
        <f t="shared" si="14"/>
        <v>806225.95659089624</v>
      </c>
      <c r="F218" s="136">
        <f t="shared" si="14"/>
        <v>73881.645475119774</v>
      </c>
      <c r="G218" s="136">
        <f t="shared" si="14"/>
        <v>0</v>
      </c>
      <c r="H218" s="136">
        <f>SUM(C218:G218)</f>
        <v>5170123.3595433049</v>
      </c>
    </row>
    <row r="219" spans="2:8">
      <c r="B219" s="128" t="str">
        <f>$B$33</f>
        <v>Science</v>
      </c>
      <c r="C219" s="139">
        <f t="shared" si="14"/>
        <v>367816.4082019694</v>
      </c>
      <c r="D219" s="139">
        <f t="shared" si="14"/>
        <v>1557994.0239996125</v>
      </c>
      <c r="E219" s="139">
        <f t="shared" si="14"/>
        <v>341554.89470465027</v>
      </c>
      <c r="F219" s="139">
        <f t="shared" si="14"/>
        <v>0</v>
      </c>
      <c r="G219" s="139">
        <f t="shared" si="14"/>
        <v>0</v>
      </c>
      <c r="H219" s="139">
        <f t="shared" ref="H219:H238" si="15">SUM(C219:G219)</f>
        <v>2267365.3269062322</v>
      </c>
    </row>
    <row r="220" spans="2:8">
      <c r="B220" s="128" t="str">
        <f>$B$34</f>
        <v>Fine Arts</v>
      </c>
      <c r="C220" s="139">
        <f t="shared" si="14"/>
        <v>116333.92105203362</v>
      </c>
      <c r="D220" s="139">
        <f t="shared" si="14"/>
        <v>306841.57113885501</v>
      </c>
      <c r="E220" s="139">
        <f t="shared" si="14"/>
        <v>27582.248613215877</v>
      </c>
      <c r="F220" s="139">
        <f t="shared" si="14"/>
        <v>0</v>
      </c>
      <c r="G220" s="139">
        <f t="shared" si="14"/>
        <v>0</v>
      </c>
      <c r="H220" s="139">
        <f t="shared" si="15"/>
        <v>450757.74080410448</v>
      </c>
    </row>
    <row r="221" spans="2:8">
      <c r="B221" s="128" t="str">
        <f>$B$35</f>
        <v>Teacher Education</v>
      </c>
      <c r="C221" s="139">
        <f t="shared" si="14"/>
        <v>83457.804445568545</v>
      </c>
      <c r="D221" s="139">
        <f t="shared" si="14"/>
        <v>1048142.6772808546</v>
      </c>
      <c r="E221" s="139">
        <f t="shared" si="14"/>
        <v>367974.67306979955</v>
      </c>
      <c r="F221" s="139">
        <f t="shared" si="14"/>
        <v>230880.14210974929</v>
      </c>
      <c r="G221" s="139">
        <f t="shared" si="14"/>
        <v>0</v>
      </c>
      <c r="H221" s="139">
        <f t="shared" si="15"/>
        <v>1730455.2969059721</v>
      </c>
    </row>
    <row r="222" spans="2:8">
      <c r="B222" s="128" t="str">
        <f>$B$36</f>
        <v>Agriculture</v>
      </c>
      <c r="C222" s="139">
        <f t="shared" si="14"/>
        <v>0</v>
      </c>
      <c r="D222" s="139">
        <f t="shared" si="14"/>
        <v>0</v>
      </c>
      <c r="E222" s="139">
        <f t="shared" si="14"/>
        <v>0</v>
      </c>
      <c r="F222" s="139">
        <f t="shared" si="14"/>
        <v>0</v>
      </c>
      <c r="G222" s="139">
        <f t="shared" si="14"/>
        <v>0</v>
      </c>
      <c r="H222" s="139">
        <f t="shared" si="15"/>
        <v>0</v>
      </c>
    </row>
    <row r="223" spans="2:8">
      <c r="B223" s="128" t="str">
        <f>$B$37</f>
        <v>Engineering</v>
      </c>
      <c r="C223" s="139">
        <f t="shared" si="14"/>
        <v>193493.77062961669</v>
      </c>
      <c r="D223" s="139">
        <f t="shared" si="14"/>
        <v>1162729.9576387417</v>
      </c>
      <c r="E223" s="139">
        <f t="shared" si="14"/>
        <v>789000.26109681895</v>
      </c>
      <c r="F223" s="139">
        <f t="shared" si="14"/>
        <v>0</v>
      </c>
      <c r="G223" s="139">
        <f t="shared" si="14"/>
        <v>0</v>
      </c>
      <c r="H223" s="139">
        <f t="shared" si="15"/>
        <v>2145223.9893651772</v>
      </c>
    </row>
    <row r="224" spans="2:8">
      <c r="B224" s="128" t="str">
        <f>$B$38</f>
        <v>Home Economics</v>
      </c>
      <c r="C224" s="139">
        <f t="shared" si="14"/>
        <v>950.6346970544115</v>
      </c>
      <c r="D224" s="139">
        <f t="shared" si="14"/>
        <v>55845.786456010013</v>
      </c>
      <c r="E224" s="139">
        <f t="shared" si="14"/>
        <v>9511.1202114537518</v>
      </c>
      <c r="F224" s="139">
        <f t="shared" si="14"/>
        <v>0</v>
      </c>
      <c r="G224" s="139">
        <f t="shared" si="14"/>
        <v>0</v>
      </c>
      <c r="H224" s="139">
        <f t="shared" si="15"/>
        <v>66307.541364518169</v>
      </c>
    </row>
    <row r="225" spans="2:10">
      <c r="B225" s="128" t="str">
        <f>$B$39</f>
        <v>Law</v>
      </c>
      <c r="C225" s="139">
        <f t="shared" si="14"/>
        <v>0</v>
      </c>
      <c r="D225" s="139">
        <f t="shared" si="14"/>
        <v>0</v>
      </c>
      <c r="E225" s="139">
        <f t="shared" si="14"/>
        <v>0</v>
      </c>
      <c r="F225" s="139">
        <f t="shared" si="14"/>
        <v>0</v>
      </c>
      <c r="G225" s="139">
        <f t="shared" si="14"/>
        <v>0</v>
      </c>
      <c r="H225" s="139">
        <f t="shared" si="15"/>
        <v>0</v>
      </c>
    </row>
    <row r="226" spans="2:10">
      <c r="B226" s="128" t="str">
        <f>$B$40</f>
        <v>Social Service</v>
      </c>
      <c r="C226" s="139">
        <f t="shared" si="14"/>
        <v>3921.3681253494474</v>
      </c>
      <c r="D226" s="139">
        <f t="shared" si="14"/>
        <v>139304.21177082497</v>
      </c>
      <c r="E226" s="139">
        <f t="shared" si="14"/>
        <v>0</v>
      </c>
      <c r="F226" s="139">
        <f t="shared" si="14"/>
        <v>0</v>
      </c>
      <c r="G226" s="139">
        <f t="shared" si="14"/>
        <v>0</v>
      </c>
      <c r="H226" s="139">
        <f t="shared" si="15"/>
        <v>143225.57989617443</v>
      </c>
    </row>
    <row r="227" spans="2:10">
      <c r="B227" s="128" t="str">
        <f>$B$41</f>
        <v>Library Science</v>
      </c>
      <c r="C227" s="139">
        <f t="shared" si="14"/>
        <v>0</v>
      </c>
      <c r="D227" s="139">
        <f t="shared" si="14"/>
        <v>0</v>
      </c>
      <c r="E227" s="139">
        <f t="shared" si="14"/>
        <v>95745.276795301092</v>
      </c>
      <c r="F227" s="139">
        <f t="shared" si="14"/>
        <v>0</v>
      </c>
      <c r="G227" s="139">
        <f t="shared" si="14"/>
        <v>0</v>
      </c>
      <c r="H227" s="139">
        <f t="shared" si="15"/>
        <v>95745.276795301092</v>
      </c>
    </row>
    <row r="228" spans="2:10">
      <c r="B228" s="128" t="str">
        <f>$B$42</f>
        <v>Veterinary Science</v>
      </c>
      <c r="C228" s="139">
        <f t="shared" si="14"/>
        <v>0</v>
      </c>
      <c r="D228" s="139">
        <f t="shared" si="14"/>
        <v>0</v>
      </c>
      <c r="E228" s="139">
        <f t="shared" si="14"/>
        <v>0</v>
      </c>
      <c r="F228" s="139">
        <f t="shared" si="14"/>
        <v>0</v>
      </c>
      <c r="G228" s="139">
        <f t="shared" si="14"/>
        <v>0</v>
      </c>
      <c r="H228" s="139">
        <f t="shared" si="15"/>
        <v>0</v>
      </c>
    </row>
    <row r="229" spans="2:10">
      <c r="B229" s="128" t="str">
        <f>$B$43</f>
        <v>Vocational Training</v>
      </c>
      <c r="C229" s="139">
        <f t="shared" si="14"/>
        <v>5228.4908337992629</v>
      </c>
      <c r="D229" s="139">
        <f t="shared" si="14"/>
        <v>105176.23115881886</v>
      </c>
      <c r="E229" s="139">
        <f t="shared" si="14"/>
        <v>0</v>
      </c>
      <c r="F229" s="139">
        <f t="shared" si="14"/>
        <v>0</v>
      </c>
      <c r="G229" s="139">
        <f t="shared" si="14"/>
        <v>0</v>
      </c>
      <c r="H229" s="139">
        <f t="shared" si="15"/>
        <v>110404.72199261813</v>
      </c>
    </row>
    <row r="230" spans="2:10">
      <c r="B230" s="128" t="str">
        <f>$B$44</f>
        <v>Physical Training</v>
      </c>
      <c r="C230" s="139">
        <f t="shared" si="14"/>
        <v>0</v>
      </c>
      <c r="D230" s="139">
        <f t="shared" si="14"/>
        <v>0</v>
      </c>
      <c r="E230" s="139">
        <f t="shared" si="14"/>
        <v>0</v>
      </c>
      <c r="F230" s="139">
        <f t="shared" si="14"/>
        <v>0</v>
      </c>
      <c r="G230" s="139">
        <f t="shared" si="14"/>
        <v>0</v>
      </c>
      <c r="H230" s="139">
        <f t="shared" si="15"/>
        <v>0</v>
      </c>
    </row>
    <row r="231" spans="2:10">
      <c r="B231" s="128" t="str">
        <f>$B$45</f>
        <v>Health Services</v>
      </c>
      <c r="C231" s="139">
        <f t="shared" si="14"/>
        <v>13784.203107288968</v>
      </c>
      <c r="D231" s="139">
        <f t="shared" si="14"/>
        <v>363152.7391486651</v>
      </c>
      <c r="E231" s="139">
        <f t="shared" si="14"/>
        <v>327024.01660381816</v>
      </c>
      <c r="F231" s="139">
        <f t="shared" si="14"/>
        <v>0</v>
      </c>
      <c r="G231" s="139">
        <f t="shared" si="14"/>
        <v>0</v>
      </c>
      <c r="H231" s="139">
        <f t="shared" si="15"/>
        <v>703960.95885977219</v>
      </c>
    </row>
    <row r="232" spans="2:10">
      <c r="B232" s="128" t="str">
        <f>$B$46</f>
        <v>Pharmacy</v>
      </c>
      <c r="C232" s="139">
        <f t="shared" si="14"/>
        <v>0</v>
      </c>
      <c r="D232" s="139">
        <f t="shared" si="14"/>
        <v>0</v>
      </c>
      <c r="E232" s="139">
        <f t="shared" si="14"/>
        <v>0</v>
      </c>
      <c r="F232" s="139">
        <f t="shared" si="14"/>
        <v>0</v>
      </c>
      <c r="G232" s="139">
        <f t="shared" si="14"/>
        <v>0</v>
      </c>
      <c r="H232" s="139">
        <f t="shared" si="15"/>
        <v>0</v>
      </c>
    </row>
    <row r="233" spans="2:10">
      <c r="B233" s="128" t="str">
        <f>$B$47</f>
        <v>Business Administration</v>
      </c>
      <c r="C233" s="139">
        <f t="shared" si="14"/>
        <v>103500.35264179905</v>
      </c>
      <c r="D233" s="139">
        <f t="shared" si="14"/>
        <v>2289987.4990656106</v>
      </c>
      <c r="E233" s="139">
        <f t="shared" si="14"/>
        <v>1003951.5778756737</v>
      </c>
      <c r="F233" s="139">
        <f t="shared" si="14"/>
        <v>0</v>
      </c>
      <c r="G233" s="139">
        <f t="shared" si="14"/>
        <v>0</v>
      </c>
      <c r="H233" s="139">
        <f t="shared" si="15"/>
        <v>3397439.4295830834</v>
      </c>
    </row>
    <row r="234" spans="2:10">
      <c r="B234" s="128" t="str">
        <f>$B$48</f>
        <v>Optometry</v>
      </c>
      <c r="C234" s="139">
        <f t="shared" ref="C234:G237" si="16">$H$215*IF($H$25=0,0,C$25/$H$25)*IF(C$52=0,0,C48/C$52)</f>
        <v>0</v>
      </c>
      <c r="D234" s="139">
        <f t="shared" si="16"/>
        <v>0</v>
      </c>
      <c r="E234" s="139">
        <f t="shared" si="16"/>
        <v>0</v>
      </c>
      <c r="F234" s="139">
        <f t="shared" si="16"/>
        <v>0</v>
      </c>
      <c r="G234" s="139">
        <f t="shared" si="16"/>
        <v>0</v>
      </c>
      <c r="H234" s="139">
        <f t="shared" si="15"/>
        <v>0</v>
      </c>
    </row>
    <row r="235" spans="2:10">
      <c r="B235" s="128" t="str">
        <f>$B$49</f>
        <v>Teacher Ed-Practice Teaching</v>
      </c>
      <c r="C235" s="139">
        <f t="shared" si="16"/>
        <v>0</v>
      </c>
      <c r="D235" s="139">
        <f t="shared" si="16"/>
        <v>77563.592300013901</v>
      </c>
      <c r="E235" s="139">
        <f t="shared" si="16"/>
        <v>0</v>
      </c>
      <c r="F235" s="139">
        <f t="shared" si="16"/>
        <v>0</v>
      </c>
      <c r="G235" s="139">
        <f t="shared" si="16"/>
        <v>0</v>
      </c>
      <c r="H235" s="139">
        <f t="shared" si="15"/>
        <v>77563.592300013901</v>
      </c>
    </row>
    <row r="236" spans="2:10">
      <c r="B236" s="128" t="str">
        <f>$B$50</f>
        <v>Technology</v>
      </c>
      <c r="C236" s="139">
        <f t="shared" si="16"/>
        <v>1584.3911617573524</v>
      </c>
      <c r="D236" s="139">
        <f t="shared" si="16"/>
        <v>89663.512698816077</v>
      </c>
      <c r="E236" s="139">
        <f t="shared" si="16"/>
        <v>54319.064318746976</v>
      </c>
      <c r="F236" s="139">
        <f t="shared" si="16"/>
        <v>0</v>
      </c>
      <c r="G236" s="139">
        <f t="shared" si="16"/>
        <v>0</v>
      </c>
      <c r="H236" s="139">
        <f t="shared" si="15"/>
        <v>145566.96817932039</v>
      </c>
    </row>
    <row r="237" spans="2:10">
      <c r="B237" s="128" t="str">
        <f>$B$51</f>
        <v>Nursing</v>
      </c>
      <c r="C237" s="139">
        <f t="shared" si="16"/>
        <v>0</v>
      </c>
      <c r="D237" s="139">
        <f t="shared" si="16"/>
        <v>33197.217504405948</v>
      </c>
      <c r="E237" s="139">
        <f t="shared" si="16"/>
        <v>0</v>
      </c>
      <c r="F237" s="139">
        <f t="shared" si="16"/>
        <v>0</v>
      </c>
      <c r="G237" s="139">
        <f t="shared" si="16"/>
        <v>0</v>
      </c>
      <c r="H237" s="139">
        <f t="shared" si="15"/>
        <v>33197.217504405948</v>
      </c>
    </row>
    <row r="238" spans="2:10">
      <c r="B238" s="131" t="str">
        <f>$B$52</f>
        <v>Totals</v>
      </c>
      <c r="C238" s="136">
        <f>SUM(C218:C237)</f>
        <v>1702032.2055178361</v>
      </c>
      <c r="D238" s="136">
        <f>SUM(D218:D237)</f>
        <v>10707653.917016922</v>
      </c>
      <c r="E238" s="136">
        <f>SUM(E218:E237)</f>
        <v>3822889.0898803747</v>
      </c>
      <c r="F238" s="136">
        <f>SUM(F218:F237)</f>
        <v>304761.78758486907</v>
      </c>
      <c r="G238" s="136">
        <f>SUM(G218:G237)</f>
        <v>0</v>
      </c>
      <c r="H238" s="136">
        <f t="shared" si="15"/>
        <v>16537337.000000002</v>
      </c>
    </row>
    <row r="239" spans="2:10">
      <c r="B239" s="330"/>
      <c r="C239" s="350"/>
      <c r="D239" s="350"/>
      <c r="E239" s="350"/>
      <c r="F239" s="350"/>
      <c r="G239" s="350"/>
      <c r="H239" s="350"/>
    </row>
    <row r="240" spans="2:10">
      <c r="B240" s="120" t="s">
        <v>11</v>
      </c>
      <c r="C240" s="121"/>
      <c r="D240" s="121"/>
      <c r="E240" s="121"/>
      <c r="F240" s="121"/>
      <c r="G240" s="121"/>
      <c r="H240" s="122">
        <f>H16</f>
        <v>8841786</v>
      </c>
      <c r="J240" s="360"/>
    </row>
    <row r="241" spans="2:8" ht="61.5" customHeight="1" thickBot="1">
      <c r="B241" s="394" t="s">
        <v>231</v>
      </c>
      <c r="C241" s="394"/>
      <c r="D241" s="394"/>
      <c r="E241" s="394"/>
      <c r="F241" s="394"/>
      <c r="G241" s="394"/>
      <c r="H241" s="328"/>
    </row>
    <row r="242" spans="2:8" ht="14.4" thickBot="1">
      <c r="B242" s="124" t="s">
        <v>31</v>
      </c>
      <c r="C242" s="125" t="s">
        <v>25</v>
      </c>
      <c r="D242" s="125" t="s">
        <v>26</v>
      </c>
      <c r="E242" s="125" t="s">
        <v>27</v>
      </c>
      <c r="F242" s="125" t="s">
        <v>28</v>
      </c>
      <c r="G242" s="125" t="s">
        <v>29</v>
      </c>
      <c r="H242" s="126" t="s">
        <v>1</v>
      </c>
    </row>
    <row r="243" spans="2:8">
      <c r="B243" s="128" t="str">
        <f>$B$32</f>
        <v>Liberal Arts</v>
      </c>
      <c r="C243" s="136">
        <f t="shared" ref="C243:G258" si="17">$H$240*IF($H$25=0,0,C$25/$H$25)*IF(C$52=0,0,C32/C$52)</f>
        <v>434119.72374947718</v>
      </c>
      <c r="D243" s="136">
        <f t="shared" si="17"/>
        <v>1859562.8240659356</v>
      </c>
      <c r="E243" s="136">
        <f t="shared" si="17"/>
        <v>431053.52305646276</v>
      </c>
      <c r="F243" s="136">
        <f t="shared" si="17"/>
        <v>39501.263027951682</v>
      </c>
      <c r="G243" s="136">
        <f t="shared" si="17"/>
        <v>0</v>
      </c>
      <c r="H243" s="136">
        <f>SUM(C243:G243)</f>
        <v>2764237.3338998272</v>
      </c>
    </row>
    <row r="244" spans="2:8">
      <c r="B244" s="128" t="str">
        <f>$B$33</f>
        <v>Science</v>
      </c>
      <c r="C244" s="139">
        <f t="shared" si="17"/>
        <v>196655.23951108078</v>
      </c>
      <c r="D244" s="139">
        <f t="shared" si="17"/>
        <v>832990.81039972999</v>
      </c>
      <c r="E244" s="139">
        <f t="shared" si="17"/>
        <v>182614.36446696654</v>
      </c>
      <c r="F244" s="139">
        <f t="shared" si="17"/>
        <v>0</v>
      </c>
      <c r="G244" s="139">
        <f t="shared" si="17"/>
        <v>0</v>
      </c>
      <c r="H244" s="139">
        <f t="shared" ref="H244:H263" si="18">SUM(C244:G244)</f>
        <v>1212260.4143777774</v>
      </c>
    </row>
    <row r="245" spans="2:8">
      <c r="B245" s="128" t="str">
        <f>$B$34</f>
        <v>Fine Arts</v>
      </c>
      <c r="C245" s="139">
        <f t="shared" si="17"/>
        <v>62198.625720874894</v>
      </c>
      <c r="D245" s="139">
        <f t="shared" si="17"/>
        <v>164054.67868941245</v>
      </c>
      <c r="E245" s="139">
        <f t="shared" si="17"/>
        <v>14747.013962214809</v>
      </c>
      <c r="F245" s="139">
        <f t="shared" si="17"/>
        <v>0</v>
      </c>
      <c r="G245" s="139">
        <f t="shared" si="17"/>
        <v>0</v>
      </c>
      <c r="H245" s="139">
        <f t="shared" si="18"/>
        <v>241000.31837250217</v>
      </c>
    </row>
    <row r="246" spans="2:8">
      <c r="B246" s="128" t="str">
        <f>$B$35</f>
        <v>Teacher Education</v>
      </c>
      <c r="C246" s="139">
        <f t="shared" si="17"/>
        <v>44621.213617256857</v>
      </c>
      <c r="D246" s="139">
        <f t="shared" si="17"/>
        <v>560395.74267515854</v>
      </c>
      <c r="E246" s="139">
        <f t="shared" si="17"/>
        <v>196739.85676793856</v>
      </c>
      <c r="F246" s="139">
        <f t="shared" si="17"/>
        <v>123441.446962349</v>
      </c>
      <c r="G246" s="139">
        <f t="shared" si="17"/>
        <v>0</v>
      </c>
      <c r="H246" s="139">
        <f t="shared" si="18"/>
        <v>925198.26002270298</v>
      </c>
    </row>
    <row r="247" spans="2:8">
      <c r="B247" s="128" t="str">
        <f>$B$36</f>
        <v>Agriculture</v>
      </c>
      <c r="C247" s="139">
        <f t="shared" si="17"/>
        <v>0</v>
      </c>
      <c r="D247" s="139">
        <f t="shared" si="17"/>
        <v>0</v>
      </c>
      <c r="E247" s="139">
        <f t="shared" si="17"/>
        <v>0</v>
      </c>
      <c r="F247" s="139">
        <f t="shared" si="17"/>
        <v>0</v>
      </c>
      <c r="G247" s="139">
        <f t="shared" si="17"/>
        <v>0</v>
      </c>
      <c r="H247" s="139">
        <f t="shared" si="18"/>
        <v>0</v>
      </c>
    </row>
    <row r="248" spans="2:8">
      <c r="B248" s="128" t="str">
        <f>$B$37</f>
        <v>Engineering</v>
      </c>
      <c r="C248" s="139">
        <f t="shared" si="17"/>
        <v>103452.60015201698</v>
      </c>
      <c r="D248" s="139">
        <f t="shared" si="17"/>
        <v>621660.51651670528</v>
      </c>
      <c r="E248" s="139">
        <f t="shared" si="17"/>
        <v>421843.70207622903</v>
      </c>
      <c r="F248" s="139">
        <f t="shared" si="17"/>
        <v>0</v>
      </c>
      <c r="G248" s="139">
        <f t="shared" si="17"/>
        <v>0</v>
      </c>
      <c r="H248" s="139">
        <f t="shared" si="18"/>
        <v>1146956.8187449514</v>
      </c>
    </row>
    <row r="249" spans="2:8">
      <c r="B249" s="128" t="str">
        <f>$B$38</f>
        <v>Home Economics</v>
      </c>
      <c r="C249" s="139">
        <f t="shared" si="17"/>
        <v>508.26251865883467</v>
      </c>
      <c r="D249" s="139">
        <f t="shared" si="17"/>
        <v>29858.283280176183</v>
      </c>
      <c r="E249" s="139">
        <f t="shared" si="17"/>
        <v>5085.1772283499349</v>
      </c>
      <c r="F249" s="139">
        <f t="shared" si="17"/>
        <v>0</v>
      </c>
      <c r="G249" s="139">
        <f t="shared" si="17"/>
        <v>0</v>
      </c>
      <c r="H249" s="139">
        <f t="shared" si="18"/>
        <v>35451.723027184955</v>
      </c>
    </row>
    <row r="250" spans="2:8">
      <c r="B250" s="128" t="str">
        <f>$B$39</f>
        <v>Law</v>
      </c>
      <c r="C250" s="139">
        <f t="shared" si="17"/>
        <v>0</v>
      </c>
      <c r="D250" s="139">
        <f t="shared" si="17"/>
        <v>0</v>
      </c>
      <c r="E250" s="139">
        <f t="shared" si="17"/>
        <v>0</v>
      </c>
      <c r="F250" s="139">
        <f t="shared" si="17"/>
        <v>0</v>
      </c>
      <c r="G250" s="139">
        <f t="shared" si="17"/>
        <v>0</v>
      </c>
      <c r="H250" s="139">
        <f t="shared" si="18"/>
        <v>0</v>
      </c>
    </row>
    <row r="251" spans="2:8">
      <c r="B251" s="128" t="str">
        <f>$B$40</f>
        <v>Social Service</v>
      </c>
      <c r="C251" s="139">
        <f t="shared" si="17"/>
        <v>2096.5828894676929</v>
      </c>
      <c r="D251" s="139">
        <f t="shared" si="17"/>
        <v>74479.828848883917</v>
      </c>
      <c r="E251" s="139">
        <f t="shared" si="17"/>
        <v>0</v>
      </c>
      <c r="F251" s="139">
        <f t="shared" si="17"/>
        <v>0</v>
      </c>
      <c r="G251" s="139">
        <f t="shared" si="17"/>
        <v>0</v>
      </c>
      <c r="H251" s="139">
        <f t="shared" si="18"/>
        <v>76576.411738351613</v>
      </c>
    </row>
    <row r="252" spans="2:8">
      <c r="B252" s="128" t="str">
        <f>$B$41</f>
        <v>Library Science</v>
      </c>
      <c r="C252" s="139">
        <f t="shared" si="17"/>
        <v>0</v>
      </c>
      <c r="D252" s="139">
        <f t="shared" si="17"/>
        <v>0</v>
      </c>
      <c r="E252" s="139">
        <f t="shared" si="17"/>
        <v>51190.784098722674</v>
      </c>
      <c r="F252" s="139">
        <f t="shared" si="17"/>
        <v>0</v>
      </c>
      <c r="G252" s="139">
        <f t="shared" si="17"/>
        <v>0</v>
      </c>
      <c r="H252" s="139">
        <f t="shared" si="18"/>
        <v>51190.784098722674</v>
      </c>
    </row>
    <row r="253" spans="2:8">
      <c r="B253" s="128" t="str">
        <f>$B$42</f>
        <v>Veterinary Science</v>
      </c>
      <c r="C253" s="139">
        <f t="shared" si="17"/>
        <v>0</v>
      </c>
      <c r="D253" s="139">
        <f t="shared" si="17"/>
        <v>0</v>
      </c>
      <c r="E253" s="139">
        <f t="shared" si="17"/>
        <v>0</v>
      </c>
      <c r="F253" s="139">
        <f t="shared" si="17"/>
        <v>0</v>
      </c>
      <c r="G253" s="139">
        <f t="shared" si="17"/>
        <v>0</v>
      </c>
      <c r="H253" s="139">
        <f t="shared" si="18"/>
        <v>0</v>
      </c>
    </row>
    <row r="254" spans="2:8">
      <c r="B254" s="128" t="str">
        <f>$B$43</f>
        <v>Vocational Training</v>
      </c>
      <c r="C254" s="139">
        <f t="shared" si="17"/>
        <v>2795.4438526235904</v>
      </c>
      <c r="D254" s="139">
        <f t="shared" si="17"/>
        <v>56233.100177665146</v>
      </c>
      <c r="E254" s="139">
        <f t="shared" si="17"/>
        <v>0</v>
      </c>
      <c r="F254" s="139">
        <f t="shared" si="17"/>
        <v>0</v>
      </c>
      <c r="G254" s="139">
        <f t="shared" si="17"/>
        <v>0</v>
      </c>
      <c r="H254" s="139">
        <f t="shared" si="18"/>
        <v>59028.544030288736</v>
      </c>
    </row>
    <row r="255" spans="2:8">
      <c r="B255" s="128" t="str">
        <f>$B$44</f>
        <v>Physical Training</v>
      </c>
      <c r="C255" s="139">
        <f t="shared" si="17"/>
        <v>0</v>
      </c>
      <c r="D255" s="139">
        <f t="shared" si="17"/>
        <v>0</v>
      </c>
      <c r="E255" s="139">
        <f t="shared" si="17"/>
        <v>0</v>
      </c>
      <c r="F255" s="139">
        <f t="shared" si="17"/>
        <v>0</v>
      </c>
      <c r="G255" s="139">
        <f t="shared" si="17"/>
        <v>0</v>
      </c>
      <c r="H255" s="139">
        <f t="shared" si="18"/>
        <v>0</v>
      </c>
    </row>
    <row r="256" spans="2:8">
      <c r="B256" s="128" t="str">
        <f>$B$45</f>
        <v>Health Services</v>
      </c>
      <c r="C256" s="139">
        <f t="shared" si="17"/>
        <v>7369.8065205531029</v>
      </c>
      <c r="D256" s="139">
        <f t="shared" si="17"/>
        <v>194161.78099692345</v>
      </c>
      <c r="E256" s="139">
        <f t="shared" si="17"/>
        <v>174845.34370143191</v>
      </c>
      <c r="F256" s="139">
        <f t="shared" si="17"/>
        <v>0</v>
      </c>
      <c r="G256" s="139">
        <f t="shared" si="17"/>
        <v>0</v>
      </c>
      <c r="H256" s="139">
        <f t="shared" si="18"/>
        <v>376376.93121890846</v>
      </c>
    </row>
    <row r="257" spans="2:10">
      <c r="B257" s="128" t="str">
        <f>$B$46</f>
        <v>Pharmacy</v>
      </c>
      <c r="C257" s="139">
        <f t="shared" si="17"/>
        <v>0</v>
      </c>
      <c r="D257" s="139">
        <f t="shared" si="17"/>
        <v>0</v>
      </c>
      <c r="E257" s="139">
        <f t="shared" si="17"/>
        <v>0</v>
      </c>
      <c r="F257" s="139">
        <f t="shared" si="17"/>
        <v>0</v>
      </c>
      <c r="G257" s="139">
        <f t="shared" si="17"/>
        <v>0</v>
      </c>
      <c r="H257" s="139">
        <f t="shared" si="18"/>
        <v>0</v>
      </c>
    </row>
    <row r="258" spans="2:10">
      <c r="B258" s="128" t="str">
        <f>$B$47</f>
        <v>Business Administration</v>
      </c>
      <c r="C258" s="139">
        <f t="shared" si="17"/>
        <v>55337.081718980626</v>
      </c>
      <c r="D258" s="139">
        <f t="shared" si="17"/>
        <v>1224355.4938387801</v>
      </c>
      <c r="E258" s="139">
        <f t="shared" si="17"/>
        <v>536768.70743693749</v>
      </c>
      <c r="F258" s="139">
        <f t="shared" si="17"/>
        <v>0</v>
      </c>
      <c r="G258" s="139">
        <f t="shared" si="17"/>
        <v>0</v>
      </c>
      <c r="H258" s="139">
        <f t="shared" si="18"/>
        <v>1816461.2829946983</v>
      </c>
    </row>
    <row r="259" spans="2:10">
      <c r="B259" s="128" t="str">
        <f>$B$48</f>
        <v>Optometry</v>
      </c>
      <c r="C259" s="139">
        <f t="shared" ref="C259:G262" si="19">$H$240*IF($H$25=0,0,C$25/$H$25)*IF(C$52=0,0,C48/C$52)</f>
        <v>0</v>
      </c>
      <c r="D259" s="139">
        <f t="shared" si="19"/>
        <v>0</v>
      </c>
      <c r="E259" s="139">
        <f t="shared" si="19"/>
        <v>0</v>
      </c>
      <c r="F259" s="139">
        <f t="shared" si="19"/>
        <v>0</v>
      </c>
      <c r="G259" s="139">
        <f t="shared" si="19"/>
        <v>0</v>
      </c>
      <c r="H259" s="139">
        <f t="shared" si="18"/>
        <v>0</v>
      </c>
    </row>
    <row r="260" spans="2:10">
      <c r="B260" s="128" t="str">
        <f>$B$49</f>
        <v>Teacher Ed-Practice Teaching</v>
      </c>
      <c r="C260" s="139">
        <f t="shared" si="19"/>
        <v>0</v>
      </c>
      <c r="D260" s="139">
        <f t="shared" si="19"/>
        <v>41469.837889133589</v>
      </c>
      <c r="E260" s="139">
        <f t="shared" si="19"/>
        <v>0</v>
      </c>
      <c r="F260" s="139">
        <f t="shared" si="19"/>
        <v>0</v>
      </c>
      <c r="G260" s="139">
        <f t="shared" si="19"/>
        <v>0</v>
      </c>
      <c r="H260" s="139">
        <f t="shared" si="18"/>
        <v>41469.837889133589</v>
      </c>
    </row>
    <row r="261" spans="2:10">
      <c r="B261" s="128" t="str">
        <f>$B$50</f>
        <v>Technology</v>
      </c>
      <c r="C261" s="139">
        <f t="shared" si="19"/>
        <v>847.1041977647244</v>
      </c>
      <c r="D261" s="139">
        <f t="shared" si="19"/>
        <v>47939.132599838427</v>
      </c>
      <c r="E261" s="139">
        <f t="shared" si="19"/>
        <v>29042.012170798513</v>
      </c>
      <c r="F261" s="139">
        <f t="shared" si="19"/>
        <v>0</v>
      </c>
      <c r="G261" s="139">
        <f t="shared" si="19"/>
        <v>0</v>
      </c>
      <c r="H261" s="139">
        <f t="shared" si="18"/>
        <v>77828.248968401662</v>
      </c>
    </row>
    <row r="262" spans="2:10">
      <c r="B262" s="128" t="str">
        <f>$B$51</f>
        <v>Nursing</v>
      </c>
      <c r="C262" s="139">
        <f t="shared" si="19"/>
        <v>0</v>
      </c>
      <c r="D262" s="139">
        <f t="shared" si="19"/>
        <v>17749.090616549176</v>
      </c>
      <c r="E262" s="139">
        <f t="shared" si="19"/>
        <v>0</v>
      </c>
      <c r="F262" s="139">
        <f t="shared" si="19"/>
        <v>0</v>
      </c>
      <c r="G262" s="139">
        <f t="shared" si="19"/>
        <v>0</v>
      </c>
      <c r="H262" s="139">
        <f t="shared" si="18"/>
        <v>17749.090616549176</v>
      </c>
    </row>
    <row r="263" spans="2:10">
      <c r="B263" s="131" t="str">
        <f>$B$52</f>
        <v>Totals</v>
      </c>
      <c r="C263" s="136">
        <f>SUM(C243:C262)</f>
        <v>910001.68444875535</v>
      </c>
      <c r="D263" s="136">
        <f>SUM(D243:D262)</f>
        <v>5724911.1205948908</v>
      </c>
      <c r="E263" s="136">
        <f>SUM(E243:E262)</f>
        <v>2043930.4849660522</v>
      </c>
      <c r="F263" s="136">
        <f>SUM(F243:F262)</f>
        <v>162942.70999030067</v>
      </c>
      <c r="G263" s="136">
        <f>SUM(G243:G262)</f>
        <v>0</v>
      </c>
      <c r="H263" s="136">
        <f t="shared" si="18"/>
        <v>8841785.9999999981</v>
      </c>
      <c r="I263" s="351"/>
    </row>
    <row r="264" spans="2:10">
      <c r="B264" s="401"/>
      <c r="C264" s="401"/>
      <c r="D264" s="401"/>
      <c r="E264" s="401"/>
      <c r="F264" s="401"/>
      <c r="G264" s="401"/>
      <c r="H264" s="402"/>
      <c r="I264" s="352"/>
    </row>
    <row r="265" spans="2:10">
      <c r="B265" s="120" t="s">
        <v>232</v>
      </c>
      <c r="C265" s="121"/>
      <c r="D265" s="121"/>
      <c r="E265" s="121"/>
      <c r="F265" s="121"/>
      <c r="G265" s="121"/>
      <c r="H265" s="122"/>
      <c r="J265" s="360"/>
    </row>
    <row r="266" spans="2:10" ht="45" customHeight="1" thickBot="1">
      <c r="B266" s="382" t="s">
        <v>233</v>
      </c>
      <c r="C266" s="382"/>
      <c r="D266" s="382"/>
      <c r="E266" s="382"/>
      <c r="F266" s="382"/>
      <c r="G266" s="382"/>
      <c r="H266" s="382"/>
    </row>
    <row r="267" spans="2:10" ht="14.4" thickBot="1">
      <c r="B267" s="124" t="s">
        <v>31</v>
      </c>
      <c r="C267" s="125" t="s">
        <v>25</v>
      </c>
      <c r="D267" s="125" t="s">
        <v>26</v>
      </c>
      <c r="E267" s="125" t="s">
        <v>27</v>
      </c>
      <c r="F267" s="125" t="s">
        <v>28</v>
      </c>
      <c r="G267" s="125" t="s">
        <v>29</v>
      </c>
      <c r="H267" s="126" t="s">
        <v>1</v>
      </c>
    </row>
    <row r="268" spans="2:10">
      <c r="B268" s="128" t="str">
        <f>$B$32</f>
        <v>Liberal Arts</v>
      </c>
      <c r="C268" s="136">
        <f t="shared" ref="C268:G283" si="20">C243+C218+C193+C168+C116</f>
        <v>6041838.9845031891</v>
      </c>
      <c r="D268" s="136">
        <f t="shared" si="20"/>
        <v>15192236.195820753</v>
      </c>
      <c r="E268" s="136">
        <f t="shared" si="20"/>
        <v>6482413.7375774588</v>
      </c>
      <c r="F268" s="136">
        <f t="shared" si="20"/>
        <v>788254.36042620591</v>
      </c>
      <c r="G268" s="136">
        <f t="shared" si="20"/>
        <v>0</v>
      </c>
      <c r="H268" s="136">
        <f>SUM(C268:G268)</f>
        <v>28504743.27832761</v>
      </c>
    </row>
    <row r="269" spans="2:10">
      <c r="B269" s="128" t="str">
        <f>$B$33</f>
        <v>Science</v>
      </c>
      <c r="C269" s="139">
        <f t="shared" si="20"/>
        <v>4295454.1210941002</v>
      </c>
      <c r="D269" s="139">
        <f t="shared" si="20"/>
        <v>10149191.361972958</v>
      </c>
      <c r="E269" s="139">
        <f t="shared" si="20"/>
        <v>3375139.3210626906</v>
      </c>
      <c r="F269" s="139">
        <f t="shared" si="20"/>
        <v>0</v>
      </c>
      <c r="G269" s="139">
        <f t="shared" si="20"/>
        <v>0</v>
      </c>
      <c r="H269" s="139">
        <f t="shared" ref="H269:H288" si="21">SUM(C269:G269)</f>
        <v>17819784.80412975</v>
      </c>
    </row>
    <row r="270" spans="2:10">
      <c r="B270" s="128" t="str">
        <f>$B$34</f>
        <v>Fine Arts</v>
      </c>
      <c r="C270" s="139">
        <f t="shared" si="20"/>
        <v>778025.54875596485</v>
      </c>
      <c r="D270" s="139">
        <f t="shared" si="20"/>
        <v>1738000.8742396496</v>
      </c>
      <c r="E270" s="139">
        <f t="shared" si="20"/>
        <v>347618.80159435933</v>
      </c>
      <c r="F270" s="139">
        <f t="shared" si="20"/>
        <v>0</v>
      </c>
      <c r="G270" s="139">
        <f t="shared" si="20"/>
        <v>0</v>
      </c>
      <c r="H270" s="139">
        <f t="shared" si="21"/>
        <v>2863645.2245899737</v>
      </c>
    </row>
    <row r="271" spans="2:10">
      <c r="B271" s="128" t="str">
        <f>$B$35</f>
        <v>Teacher Education</v>
      </c>
      <c r="C271" s="139">
        <f t="shared" si="20"/>
        <v>867877.96759629413</v>
      </c>
      <c r="D271" s="139">
        <f t="shared" si="20"/>
        <v>5266948.9963099537</v>
      </c>
      <c r="E271" s="139">
        <f t="shared" si="20"/>
        <v>3068275.9244370582</v>
      </c>
      <c r="F271" s="139">
        <f t="shared" si="20"/>
        <v>1772021.334788128</v>
      </c>
      <c r="G271" s="139">
        <f t="shared" si="20"/>
        <v>0</v>
      </c>
      <c r="H271" s="139">
        <f t="shared" si="21"/>
        <v>10975124.223131435</v>
      </c>
    </row>
    <row r="272" spans="2:10">
      <c r="B272" s="128" t="str">
        <f>$B$36</f>
        <v>Agriculture</v>
      </c>
      <c r="C272" s="139">
        <f t="shared" si="20"/>
        <v>0</v>
      </c>
      <c r="D272" s="139">
        <f t="shared" si="20"/>
        <v>0</v>
      </c>
      <c r="E272" s="139">
        <f t="shared" si="20"/>
        <v>0</v>
      </c>
      <c r="F272" s="139">
        <f t="shared" si="20"/>
        <v>0</v>
      </c>
      <c r="G272" s="139">
        <f t="shared" si="20"/>
        <v>0</v>
      </c>
      <c r="H272" s="139">
        <f t="shared" si="21"/>
        <v>0</v>
      </c>
    </row>
    <row r="273" spans="2:10">
      <c r="B273" s="128" t="str">
        <f>$B$37</f>
        <v>Engineering</v>
      </c>
      <c r="C273" s="139">
        <f t="shared" si="20"/>
        <v>3321006.557201596</v>
      </c>
      <c r="D273" s="139">
        <f t="shared" si="20"/>
        <v>8479759.6902560368</v>
      </c>
      <c r="E273" s="139">
        <f t="shared" si="20"/>
        <v>6310158.1648691855</v>
      </c>
      <c r="F273" s="139">
        <f t="shared" si="20"/>
        <v>0</v>
      </c>
      <c r="G273" s="139">
        <f t="shared" si="20"/>
        <v>0</v>
      </c>
      <c r="H273" s="139">
        <f t="shared" si="21"/>
        <v>18110924.41232682</v>
      </c>
    </row>
    <row r="274" spans="2:10">
      <c r="B274" s="128" t="str">
        <f>$B$38</f>
        <v>Home Economics</v>
      </c>
      <c r="C274" s="139">
        <f t="shared" si="20"/>
        <v>8846.8571654633015</v>
      </c>
      <c r="D274" s="139">
        <f t="shared" si="20"/>
        <v>343046.90715550911</v>
      </c>
      <c r="E274" s="139">
        <f t="shared" si="20"/>
        <v>99613.431380171533</v>
      </c>
      <c r="F274" s="139">
        <f t="shared" si="20"/>
        <v>0</v>
      </c>
      <c r="G274" s="139">
        <f t="shared" si="20"/>
        <v>0</v>
      </c>
      <c r="H274" s="139">
        <f t="shared" si="21"/>
        <v>451507.19570114394</v>
      </c>
    </row>
    <row r="275" spans="2:10">
      <c r="B275" s="128" t="str">
        <f>$B$39</f>
        <v>Law</v>
      </c>
      <c r="C275" s="139">
        <f t="shared" si="20"/>
        <v>0</v>
      </c>
      <c r="D275" s="139">
        <f t="shared" si="20"/>
        <v>0</v>
      </c>
      <c r="E275" s="139">
        <f t="shared" si="20"/>
        <v>0</v>
      </c>
      <c r="F275" s="139">
        <f t="shared" si="20"/>
        <v>0</v>
      </c>
      <c r="G275" s="139">
        <f t="shared" si="20"/>
        <v>0</v>
      </c>
      <c r="H275" s="139">
        <f t="shared" si="21"/>
        <v>0</v>
      </c>
    </row>
    <row r="276" spans="2:10">
      <c r="B276" s="128" t="str">
        <f>$B$40</f>
        <v>Social Service</v>
      </c>
      <c r="C276" s="139">
        <f t="shared" si="20"/>
        <v>26197.268460111856</v>
      </c>
      <c r="D276" s="139">
        <f t="shared" si="20"/>
        <v>784229.05770305102</v>
      </c>
      <c r="E276" s="139">
        <f t="shared" si="20"/>
        <v>0</v>
      </c>
      <c r="F276" s="139">
        <f t="shared" si="20"/>
        <v>0</v>
      </c>
      <c r="G276" s="139">
        <f t="shared" si="20"/>
        <v>0</v>
      </c>
      <c r="H276" s="139">
        <f t="shared" si="21"/>
        <v>810426.32616316283</v>
      </c>
    </row>
    <row r="277" spans="2:10">
      <c r="B277" s="128" t="str">
        <f>$B$41</f>
        <v>Library Science</v>
      </c>
      <c r="C277" s="139">
        <f t="shared" si="20"/>
        <v>0</v>
      </c>
      <c r="D277" s="139">
        <f t="shared" si="20"/>
        <v>0</v>
      </c>
      <c r="E277" s="139">
        <f t="shared" si="20"/>
        <v>480349.31453847256</v>
      </c>
      <c r="F277" s="139">
        <f t="shared" si="20"/>
        <v>0</v>
      </c>
      <c r="G277" s="139">
        <f t="shared" si="20"/>
        <v>0</v>
      </c>
      <c r="H277" s="139">
        <f t="shared" si="21"/>
        <v>480349.31453847256</v>
      </c>
    </row>
    <row r="278" spans="2:10">
      <c r="B278" s="128" t="str">
        <f>$B$42</f>
        <v>Veterinary Science</v>
      </c>
      <c r="C278" s="139">
        <f t="shared" si="20"/>
        <v>0</v>
      </c>
      <c r="D278" s="139">
        <f t="shared" si="20"/>
        <v>0</v>
      </c>
      <c r="E278" s="139">
        <f t="shared" si="20"/>
        <v>0</v>
      </c>
      <c r="F278" s="139">
        <f t="shared" si="20"/>
        <v>0</v>
      </c>
      <c r="G278" s="139">
        <f t="shared" si="20"/>
        <v>0</v>
      </c>
      <c r="H278" s="139">
        <f t="shared" si="21"/>
        <v>0</v>
      </c>
    </row>
    <row r="279" spans="2:10">
      <c r="B279" s="128" t="str">
        <f>$B$43</f>
        <v>Vocational Training</v>
      </c>
      <c r="C279" s="139">
        <f t="shared" si="20"/>
        <v>36961.437776692408</v>
      </c>
      <c r="D279" s="139">
        <f t="shared" si="20"/>
        <v>497430.11187824974</v>
      </c>
      <c r="E279" s="139">
        <f t="shared" si="20"/>
        <v>0</v>
      </c>
      <c r="F279" s="139">
        <f t="shared" si="20"/>
        <v>0</v>
      </c>
      <c r="G279" s="139">
        <f t="shared" si="20"/>
        <v>0</v>
      </c>
      <c r="H279" s="139">
        <f t="shared" si="21"/>
        <v>534391.54965494212</v>
      </c>
    </row>
    <row r="280" spans="2:10">
      <c r="B280" s="128" t="str">
        <f>$B$44</f>
        <v>Physical Training</v>
      </c>
      <c r="C280" s="139">
        <f t="shared" si="20"/>
        <v>0</v>
      </c>
      <c r="D280" s="139">
        <f t="shared" si="20"/>
        <v>0</v>
      </c>
      <c r="E280" s="139">
        <f t="shared" si="20"/>
        <v>0</v>
      </c>
      <c r="F280" s="139">
        <f t="shared" si="20"/>
        <v>0</v>
      </c>
      <c r="G280" s="139">
        <f t="shared" si="20"/>
        <v>0</v>
      </c>
      <c r="H280" s="139">
        <f t="shared" si="21"/>
        <v>0</v>
      </c>
    </row>
    <row r="281" spans="2:10">
      <c r="B281" s="128" t="str">
        <f>$B$45</f>
        <v>Health Services</v>
      </c>
      <c r="C281" s="139">
        <f t="shared" si="20"/>
        <v>132747.55664162996</v>
      </c>
      <c r="D281" s="139">
        <f t="shared" si="20"/>
        <v>2099602.3406040296</v>
      </c>
      <c r="E281" s="139">
        <f t="shared" si="20"/>
        <v>1620962.6789590542</v>
      </c>
      <c r="F281" s="139">
        <f t="shared" si="20"/>
        <v>0</v>
      </c>
      <c r="G281" s="139">
        <f t="shared" si="20"/>
        <v>0</v>
      </c>
      <c r="H281" s="139">
        <f t="shared" si="21"/>
        <v>3853312.5762047134</v>
      </c>
    </row>
    <row r="282" spans="2:10">
      <c r="B282" s="128" t="str">
        <f>$B$46</f>
        <v>Pharmacy</v>
      </c>
      <c r="C282" s="139">
        <f t="shared" si="20"/>
        <v>0</v>
      </c>
      <c r="D282" s="139">
        <f t="shared" si="20"/>
        <v>0</v>
      </c>
      <c r="E282" s="139">
        <f t="shared" si="20"/>
        <v>0</v>
      </c>
      <c r="F282" s="139">
        <f t="shared" si="20"/>
        <v>0</v>
      </c>
      <c r="G282" s="139">
        <f t="shared" si="20"/>
        <v>0</v>
      </c>
      <c r="H282" s="139">
        <f t="shared" si="21"/>
        <v>0</v>
      </c>
    </row>
    <row r="283" spans="2:10">
      <c r="B283" s="128" t="str">
        <f>$B$47</f>
        <v>Business Administration</v>
      </c>
      <c r="C283" s="139">
        <f t="shared" si="20"/>
        <v>1102726.6639749762</v>
      </c>
      <c r="D283" s="139">
        <f t="shared" si="20"/>
        <v>13562654.378074486</v>
      </c>
      <c r="E283" s="139">
        <f t="shared" si="20"/>
        <v>6654825.4065103885</v>
      </c>
      <c r="F283" s="139">
        <f t="shared" si="20"/>
        <v>0</v>
      </c>
      <c r="G283" s="139">
        <f t="shared" si="20"/>
        <v>0</v>
      </c>
      <c r="H283" s="139">
        <f t="shared" si="21"/>
        <v>21320206.44855985</v>
      </c>
    </row>
    <row r="284" spans="2:10">
      <c r="B284" s="128" t="str">
        <f>$B$48</f>
        <v>Optometry</v>
      </c>
      <c r="C284" s="139">
        <f t="shared" ref="C284:G287" si="22">C259+C234+C209+C184+C132</f>
        <v>0</v>
      </c>
      <c r="D284" s="139">
        <f t="shared" si="22"/>
        <v>0</v>
      </c>
      <c r="E284" s="139">
        <f t="shared" si="22"/>
        <v>0</v>
      </c>
      <c r="F284" s="139">
        <f t="shared" si="22"/>
        <v>0</v>
      </c>
      <c r="G284" s="139">
        <f t="shared" si="22"/>
        <v>0</v>
      </c>
      <c r="H284" s="139">
        <f t="shared" si="21"/>
        <v>0</v>
      </c>
    </row>
    <row r="285" spans="2:10">
      <c r="B285" s="128" t="str">
        <f>$B$49</f>
        <v>Teacher Ed-Practice Teaching</v>
      </c>
      <c r="C285" s="139">
        <f t="shared" si="22"/>
        <v>0</v>
      </c>
      <c r="D285" s="139">
        <f t="shared" si="22"/>
        <v>119033.43018914749</v>
      </c>
      <c r="E285" s="139">
        <f t="shared" si="22"/>
        <v>0</v>
      </c>
      <c r="F285" s="139">
        <f t="shared" si="22"/>
        <v>0</v>
      </c>
      <c r="G285" s="139">
        <f t="shared" si="22"/>
        <v>0</v>
      </c>
      <c r="H285" s="139">
        <f t="shared" si="21"/>
        <v>119033.43018914749</v>
      </c>
    </row>
    <row r="286" spans="2:10">
      <c r="B286" s="128" t="str">
        <f>$B$50</f>
        <v>Technology</v>
      </c>
      <c r="C286" s="139">
        <f t="shared" si="22"/>
        <v>47083.412269808716</v>
      </c>
      <c r="D286" s="139">
        <f t="shared" si="22"/>
        <v>810196.70144021162</v>
      </c>
      <c r="E286" s="139">
        <f t="shared" si="22"/>
        <v>660641.74893783638</v>
      </c>
      <c r="F286" s="139">
        <f t="shared" si="22"/>
        <v>0</v>
      </c>
      <c r="G286" s="139">
        <f t="shared" si="22"/>
        <v>0</v>
      </c>
      <c r="H286" s="139">
        <f t="shared" si="21"/>
        <v>1517921.8626478566</v>
      </c>
    </row>
    <row r="287" spans="2:10">
      <c r="B287" s="128" t="str">
        <f>$B$51</f>
        <v>Nursing</v>
      </c>
      <c r="C287" s="139">
        <f t="shared" si="22"/>
        <v>0</v>
      </c>
      <c r="D287" s="139">
        <f t="shared" si="22"/>
        <v>554784.66307173716</v>
      </c>
      <c r="E287" s="139">
        <f t="shared" si="22"/>
        <v>0</v>
      </c>
      <c r="F287" s="139">
        <f t="shared" si="22"/>
        <v>0</v>
      </c>
      <c r="G287" s="139">
        <f t="shared" si="22"/>
        <v>0</v>
      </c>
      <c r="H287" s="139">
        <f t="shared" si="21"/>
        <v>554784.66307173716</v>
      </c>
    </row>
    <row r="288" spans="2:10">
      <c r="B288" s="131" t="str">
        <f>$B$52</f>
        <v>Totals</v>
      </c>
      <c r="C288" s="136">
        <f>SUM(C268:C287)</f>
        <v>16658766.375439826</v>
      </c>
      <c r="D288" s="136">
        <f>SUM(D268:D287)</f>
        <v>59597114.708715767</v>
      </c>
      <c r="E288" s="136">
        <f>SUM(E268:E287)</f>
        <v>29099998.529866673</v>
      </c>
      <c r="F288" s="136">
        <f>SUM(F268:F287)</f>
        <v>2560275.6952143339</v>
      </c>
      <c r="G288" s="136">
        <f>SUM(G268:G287)</f>
        <v>0</v>
      </c>
      <c r="H288" s="136">
        <f t="shared" si="21"/>
        <v>107916155.30923659</v>
      </c>
      <c r="I288" s="353"/>
      <c r="J288" s="140"/>
    </row>
    <row r="289" spans="2:10">
      <c r="H289" s="140"/>
    </row>
    <row r="290" spans="2:10">
      <c r="B290" s="120" t="s">
        <v>222</v>
      </c>
      <c r="C290" s="121"/>
      <c r="D290" s="121"/>
      <c r="E290" s="121"/>
      <c r="F290" s="121"/>
      <c r="G290" s="121"/>
      <c r="H290" s="122"/>
      <c r="J290" s="360"/>
    </row>
    <row r="291" spans="2:10" ht="30" customHeight="1" thickBot="1">
      <c r="B291" s="382" t="s">
        <v>234</v>
      </c>
      <c r="C291" s="382"/>
      <c r="D291" s="382"/>
      <c r="E291" s="382"/>
      <c r="F291" s="382"/>
      <c r="G291" s="382"/>
      <c r="H291" s="382"/>
    </row>
    <row r="292" spans="2:10" ht="14.4" thickBot="1">
      <c r="B292" s="124" t="s">
        <v>31</v>
      </c>
      <c r="C292" s="125" t="s">
        <v>25</v>
      </c>
      <c r="D292" s="125" t="s">
        <v>26</v>
      </c>
      <c r="E292" s="125" t="s">
        <v>27</v>
      </c>
      <c r="F292" s="125" t="s">
        <v>28</v>
      </c>
      <c r="G292" s="125" t="s">
        <v>29</v>
      </c>
      <c r="H292" s="126" t="s">
        <v>1</v>
      </c>
    </row>
    <row r="293" spans="2:10">
      <c r="B293" s="128" t="str">
        <f>$B$32</f>
        <v>Liberal Arts</v>
      </c>
      <c r="C293" s="134">
        <f t="shared" ref="C293:H308" si="23">IF(C32=0,0,C268/C32)</f>
        <v>294.73823037724713</v>
      </c>
      <c r="D293" s="134">
        <f t="shared" si="23"/>
        <v>451.7331092093828</v>
      </c>
      <c r="E293" s="134">
        <f t="shared" si="23"/>
        <v>849.70687345359272</v>
      </c>
      <c r="F293" s="134">
        <f t="shared" si="23"/>
        <v>1172.9975601580445</v>
      </c>
      <c r="G293" s="135">
        <f t="shared" si="23"/>
        <v>0</v>
      </c>
      <c r="H293" s="136">
        <f t="shared" si="23"/>
        <v>456.57995672546667</v>
      </c>
    </row>
    <row r="294" spans="2:10">
      <c r="B294" s="128" t="str">
        <f>$B$33</f>
        <v>Science</v>
      </c>
      <c r="C294" s="137">
        <f t="shared" si="23"/>
        <v>462.57313386755334</v>
      </c>
      <c r="D294" s="137">
        <f t="shared" si="23"/>
        <v>673.69341931450106</v>
      </c>
      <c r="E294" s="137">
        <f t="shared" si="23"/>
        <v>1044.2881562693969</v>
      </c>
      <c r="F294" s="137">
        <f t="shared" si="23"/>
        <v>0</v>
      </c>
      <c r="G294" s="138">
        <f t="shared" si="23"/>
        <v>0</v>
      </c>
      <c r="H294" s="139">
        <f t="shared" si="23"/>
        <v>646.04230156726067</v>
      </c>
    </row>
    <row r="295" spans="2:10">
      <c r="B295" s="128" t="str">
        <f>$B$34</f>
        <v>Fine Arts</v>
      </c>
      <c r="C295" s="137">
        <f t="shared" si="23"/>
        <v>264.9048514661099</v>
      </c>
      <c r="D295" s="137">
        <f t="shared" si="23"/>
        <v>585.77717365677438</v>
      </c>
      <c r="E295" s="137">
        <f t="shared" si="23"/>
        <v>1331.8728030435223</v>
      </c>
      <c r="F295" s="137">
        <f t="shared" si="23"/>
        <v>0</v>
      </c>
      <c r="G295" s="138">
        <f t="shared" si="23"/>
        <v>0</v>
      </c>
      <c r="H295" s="139">
        <f t="shared" si="23"/>
        <v>464.5004419448457</v>
      </c>
    </row>
    <row r="296" spans="2:10">
      <c r="B296" s="128" t="str">
        <f>$B$35</f>
        <v>Teacher Education</v>
      </c>
      <c r="C296" s="137">
        <f t="shared" si="23"/>
        <v>411.90221528063319</v>
      </c>
      <c r="D296" s="137">
        <f t="shared" si="23"/>
        <v>519.67923002564908</v>
      </c>
      <c r="E296" s="137">
        <f t="shared" si="23"/>
        <v>881.18205756377313</v>
      </c>
      <c r="F296" s="137">
        <f t="shared" si="23"/>
        <v>843.81968323244189</v>
      </c>
      <c r="G296" s="138">
        <f t="shared" si="23"/>
        <v>0</v>
      </c>
      <c r="H296" s="139">
        <f t="shared" si="23"/>
        <v>615.74978810207779</v>
      </c>
    </row>
    <row r="297" spans="2:10">
      <c r="B297" s="128" t="str">
        <f>$B$36</f>
        <v>Agriculture</v>
      </c>
      <c r="C297" s="137">
        <f t="shared" si="23"/>
        <v>0</v>
      </c>
      <c r="D297" s="137">
        <f t="shared" si="23"/>
        <v>0</v>
      </c>
      <c r="E297" s="137">
        <f t="shared" si="23"/>
        <v>0</v>
      </c>
      <c r="F297" s="137">
        <f t="shared" si="23"/>
        <v>0</v>
      </c>
      <c r="G297" s="138">
        <f t="shared" si="23"/>
        <v>0</v>
      </c>
      <c r="H297" s="139">
        <f t="shared" si="23"/>
        <v>0</v>
      </c>
    </row>
    <row r="298" spans="2:10">
      <c r="B298" s="128" t="str">
        <f>$B$37</f>
        <v>Engineering</v>
      </c>
      <c r="C298" s="137">
        <f t="shared" si="23"/>
        <v>679.83757568098179</v>
      </c>
      <c r="D298" s="137">
        <f t="shared" si="23"/>
        <v>754.22571291079225</v>
      </c>
      <c r="E298" s="137">
        <f t="shared" si="23"/>
        <v>845.18593153886764</v>
      </c>
      <c r="F298" s="137">
        <f t="shared" si="23"/>
        <v>0</v>
      </c>
      <c r="G298" s="138">
        <f t="shared" si="23"/>
        <v>0</v>
      </c>
      <c r="H298" s="139">
        <f t="shared" si="23"/>
        <v>767.60720574412221</v>
      </c>
    </row>
    <row r="299" spans="2:10">
      <c r="B299" s="128" t="str">
        <f>$B$38</f>
        <v>Home Economics</v>
      </c>
      <c r="C299" s="137">
        <f t="shared" si="23"/>
        <v>368.6190485609709</v>
      </c>
      <c r="D299" s="137">
        <f t="shared" si="23"/>
        <v>635.27205028797982</v>
      </c>
      <c r="E299" s="137">
        <f t="shared" si="23"/>
        <v>1106.8159042241282</v>
      </c>
      <c r="F299" s="137">
        <f t="shared" si="23"/>
        <v>0</v>
      </c>
      <c r="G299" s="138">
        <f t="shared" si="23"/>
        <v>0</v>
      </c>
      <c r="H299" s="139">
        <f t="shared" si="23"/>
        <v>690.37797507820176</v>
      </c>
    </row>
    <row r="300" spans="2:10">
      <c r="B300" s="128" t="str">
        <f>$B$39</f>
        <v>Law</v>
      </c>
      <c r="C300" s="137">
        <f t="shared" si="23"/>
        <v>0</v>
      </c>
      <c r="D300" s="137">
        <f t="shared" si="23"/>
        <v>0</v>
      </c>
      <c r="E300" s="137">
        <f t="shared" si="23"/>
        <v>0</v>
      </c>
      <c r="F300" s="137">
        <f t="shared" si="23"/>
        <v>0</v>
      </c>
      <c r="G300" s="138">
        <f t="shared" si="23"/>
        <v>0</v>
      </c>
      <c r="H300" s="139">
        <f t="shared" si="23"/>
        <v>0</v>
      </c>
    </row>
    <row r="301" spans="2:10">
      <c r="B301" s="128" t="str">
        <f>$B$40</f>
        <v>Social Service</v>
      </c>
      <c r="C301" s="137">
        <f t="shared" si="23"/>
        <v>264.61887333446322</v>
      </c>
      <c r="D301" s="137">
        <f t="shared" si="23"/>
        <v>582.20420022498217</v>
      </c>
      <c r="E301" s="137">
        <f t="shared" si="23"/>
        <v>0</v>
      </c>
      <c r="F301" s="137">
        <f t="shared" si="23"/>
        <v>0</v>
      </c>
      <c r="G301" s="138">
        <f t="shared" si="23"/>
        <v>0</v>
      </c>
      <c r="H301" s="139">
        <f t="shared" si="23"/>
        <v>560.46080647521637</v>
      </c>
    </row>
    <row r="302" spans="2:10">
      <c r="B302" s="128" t="str">
        <f>$B$41</f>
        <v>Library Science</v>
      </c>
      <c r="C302" s="137">
        <f t="shared" si="23"/>
        <v>0</v>
      </c>
      <c r="D302" s="137">
        <f t="shared" si="23"/>
        <v>0</v>
      </c>
      <c r="E302" s="137">
        <f t="shared" si="23"/>
        <v>530.18688138904258</v>
      </c>
      <c r="F302" s="137">
        <f t="shared" si="23"/>
        <v>0</v>
      </c>
      <c r="G302" s="138">
        <f t="shared" si="23"/>
        <v>0</v>
      </c>
      <c r="H302" s="139">
        <f t="shared" si="23"/>
        <v>530.18688138904258</v>
      </c>
    </row>
    <row r="303" spans="2:10">
      <c r="B303" s="128" t="str">
        <f>$B$42</f>
        <v>Veterinary Science</v>
      </c>
      <c r="C303" s="137">
        <f t="shared" si="23"/>
        <v>0</v>
      </c>
      <c r="D303" s="137">
        <f t="shared" si="23"/>
        <v>0</v>
      </c>
      <c r="E303" s="137">
        <f t="shared" si="23"/>
        <v>0</v>
      </c>
      <c r="F303" s="137">
        <f t="shared" si="23"/>
        <v>0</v>
      </c>
      <c r="G303" s="138">
        <f t="shared" si="23"/>
        <v>0</v>
      </c>
      <c r="H303" s="139">
        <f t="shared" si="23"/>
        <v>0</v>
      </c>
    </row>
    <row r="304" spans="2:10">
      <c r="B304" s="128" t="str">
        <f>$B$43</f>
        <v>Vocational Training</v>
      </c>
      <c r="C304" s="137">
        <f t="shared" si="23"/>
        <v>280.01089224766974</v>
      </c>
      <c r="D304" s="137">
        <f t="shared" si="23"/>
        <v>489.11515425589943</v>
      </c>
      <c r="E304" s="137">
        <f t="shared" si="23"/>
        <v>0</v>
      </c>
      <c r="F304" s="137">
        <f t="shared" si="23"/>
        <v>0</v>
      </c>
      <c r="G304" s="138">
        <f t="shared" si="23"/>
        <v>0</v>
      </c>
      <c r="H304" s="139">
        <f t="shared" si="23"/>
        <v>465.09273251082863</v>
      </c>
    </row>
    <row r="305" spans="2:10">
      <c r="B305" s="128" t="str">
        <f>$B$44</f>
        <v>Physical Training</v>
      </c>
      <c r="C305" s="137">
        <f t="shared" si="23"/>
        <v>0</v>
      </c>
      <c r="D305" s="137">
        <f t="shared" si="23"/>
        <v>0</v>
      </c>
      <c r="E305" s="137">
        <f t="shared" si="23"/>
        <v>0</v>
      </c>
      <c r="F305" s="137">
        <f t="shared" si="23"/>
        <v>0</v>
      </c>
      <c r="G305" s="138">
        <f t="shared" si="23"/>
        <v>0</v>
      </c>
      <c r="H305" s="139">
        <f t="shared" si="23"/>
        <v>0</v>
      </c>
    </row>
    <row r="306" spans="2:10">
      <c r="B306" s="128" t="str">
        <f>$B$45</f>
        <v>Health Services</v>
      </c>
      <c r="C306" s="137">
        <f t="shared" si="23"/>
        <v>381.45849609663782</v>
      </c>
      <c r="D306" s="137">
        <f t="shared" si="23"/>
        <v>597.9217828859546</v>
      </c>
      <c r="E306" s="137">
        <f t="shared" si="23"/>
        <v>523.82054579384521</v>
      </c>
      <c r="F306" s="137">
        <f t="shared" si="23"/>
        <v>0</v>
      </c>
      <c r="G306" s="138">
        <f t="shared" si="23"/>
        <v>0</v>
      </c>
      <c r="H306" s="139">
        <f t="shared" si="23"/>
        <v>554.11454935356824</v>
      </c>
    </row>
    <row r="307" spans="2:10">
      <c r="B307" s="128" t="str">
        <f>$B$46</f>
        <v>Pharmacy</v>
      </c>
      <c r="C307" s="137">
        <f t="shared" si="23"/>
        <v>0</v>
      </c>
      <c r="D307" s="137">
        <f t="shared" si="23"/>
        <v>0</v>
      </c>
      <c r="E307" s="137">
        <f t="shared" si="23"/>
        <v>0</v>
      </c>
      <c r="F307" s="137">
        <f t="shared" si="23"/>
        <v>0</v>
      </c>
      <c r="G307" s="138">
        <f t="shared" si="23"/>
        <v>0</v>
      </c>
      <c r="H307" s="139">
        <f t="shared" si="23"/>
        <v>0</v>
      </c>
    </row>
    <row r="308" spans="2:10">
      <c r="B308" s="128" t="str">
        <f>$B$47</f>
        <v>Business Administration</v>
      </c>
      <c r="C308" s="137">
        <f t="shared" si="23"/>
        <v>422.01556217947808</v>
      </c>
      <c r="D308" s="137">
        <f t="shared" si="23"/>
        <v>612.50302028065244</v>
      </c>
      <c r="E308" s="137">
        <f t="shared" si="23"/>
        <v>700.50793752740935</v>
      </c>
      <c r="F308" s="137">
        <f t="shared" si="23"/>
        <v>0</v>
      </c>
      <c r="G308" s="138">
        <f t="shared" si="23"/>
        <v>0</v>
      </c>
      <c r="H308" s="139">
        <f t="shared" si="23"/>
        <v>622.37874966603954</v>
      </c>
    </row>
    <row r="309" spans="2:10">
      <c r="B309" s="128" t="str">
        <f>$B$48</f>
        <v>Optometry</v>
      </c>
      <c r="C309" s="137">
        <f t="shared" ref="C309:H313" si="24">IF(C48=0,0,C284/C48)</f>
        <v>0</v>
      </c>
      <c r="D309" s="137">
        <f t="shared" si="24"/>
        <v>0</v>
      </c>
      <c r="E309" s="137">
        <f t="shared" si="24"/>
        <v>0</v>
      </c>
      <c r="F309" s="137">
        <f t="shared" si="24"/>
        <v>0</v>
      </c>
      <c r="G309" s="138">
        <f t="shared" si="24"/>
        <v>0</v>
      </c>
      <c r="H309" s="139">
        <f t="shared" si="24"/>
        <v>0</v>
      </c>
    </row>
    <row r="310" spans="2:10">
      <c r="B310" s="128" t="str">
        <f>$B$49</f>
        <v>Teacher Ed-Practice Teaching</v>
      </c>
      <c r="C310" s="137">
        <f t="shared" si="24"/>
        <v>0</v>
      </c>
      <c r="D310" s="137">
        <f t="shared" si="24"/>
        <v>158.71124025219666</v>
      </c>
      <c r="E310" s="137">
        <f t="shared" si="24"/>
        <v>0</v>
      </c>
      <c r="F310" s="137">
        <f t="shared" si="24"/>
        <v>0</v>
      </c>
      <c r="G310" s="138">
        <f t="shared" si="24"/>
        <v>0</v>
      </c>
      <c r="H310" s="139">
        <f t="shared" si="24"/>
        <v>158.71124025219666</v>
      </c>
    </row>
    <row r="311" spans="2:10">
      <c r="B311" s="128" t="str">
        <f>$B$50</f>
        <v>Technology</v>
      </c>
      <c r="C311" s="137">
        <f t="shared" si="24"/>
        <v>1177.0853067452178</v>
      </c>
      <c r="D311" s="137">
        <f t="shared" si="24"/>
        <v>934.482931303589</v>
      </c>
      <c r="E311" s="137">
        <f t="shared" si="24"/>
        <v>1285.2952313965689</v>
      </c>
      <c r="F311" s="137">
        <f t="shared" si="24"/>
        <v>0</v>
      </c>
      <c r="G311" s="138">
        <f t="shared" si="24"/>
        <v>0</v>
      </c>
      <c r="H311" s="139">
        <f t="shared" si="24"/>
        <v>1068.2067998929322</v>
      </c>
    </row>
    <row r="312" spans="2:10">
      <c r="B312" s="128" t="str">
        <f>$B$51</f>
        <v>Nursing</v>
      </c>
      <c r="C312" s="137">
        <f t="shared" si="24"/>
        <v>0</v>
      </c>
      <c r="D312" s="137">
        <f t="shared" si="24"/>
        <v>1728.3011310646018</v>
      </c>
      <c r="E312" s="137">
        <f t="shared" si="24"/>
        <v>0</v>
      </c>
      <c r="F312" s="137">
        <f t="shared" si="24"/>
        <v>0</v>
      </c>
      <c r="G312" s="138">
        <f t="shared" si="24"/>
        <v>0</v>
      </c>
      <c r="H312" s="139">
        <f t="shared" si="24"/>
        <v>1728.3011310646018</v>
      </c>
    </row>
    <row r="313" spans="2:10">
      <c r="B313" s="131" t="str">
        <f>$B$52</f>
        <v>Totals</v>
      </c>
      <c r="C313" s="136">
        <f t="shared" si="24"/>
        <v>387.68364848591636</v>
      </c>
      <c r="D313" s="136">
        <f t="shared" si="24"/>
        <v>575.60897943948589</v>
      </c>
      <c r="E313" s="136">
        <f t="shared" si="24"/>
        <v>804.43402202840878</v>
      </c>
      <c r="F313" s="136">
        <f t="shared" si="24"/>
        <v>923.62038066895161</v>
      </c>
      <c r="G313" s="136">
        <f t="shared" si="24"/>
        <v>0</v>
      </c>
      <c r="H313" s="136">
        <f t="shared" si="24"/>
        <v>581.90254892985104</v>
      </c>
      <c r="I313" s="351"/>
    </row>
    <row r="315" spans="2:10">
      <c r="B315" s="120" t="s">
        <v>37</v>
      </c>
      <c r="C315" s="121"/>
      <c r="D315" s="121"/>
      <c r="E315" s="121"/>
      <c r="F315" s="121"/>
      <c r="G315" s="121"/>
      <c r="H315" s="122"/>
      <c r="J315" s="360"/>
    </row>
    <row r="316" spans="2:10" ht="55.5" customHeight="1" thickBot="1">
      <c r="B316" s="382" t="s">
        <v>235</v>
      </c>
      <c r="C316" s="382"/>
      <c r="D316" s="382"/>
      <c r="E316" s="382"/>
      <c r="F316" s="382"/>
      <c r="G316" s="382"/>
      <c r="H316" s="382"/>
    </row>
    <row r="317" spans="2:10" ht="14.4" thickBot="1">
      <c r="B317" s="124" t="s">
        <v>31</v>
      </c>
      <c r="C317" s="125" t="s">
        <v>25</v>
      </c>
      <c r="D317" s="125" t="s">
        <v>26</v>
      </c>
      <c r="E317" s="125" t="s">
        <v>27</v>
      </c>
      <c r="F317" s="125" t="s">
        <v>28</v>
      </c>
      <c r="G317" s="125" t="s">
        <v>29</v>
      </c>
      <c r="H317" s="126" t="s">
        <v>1</v>
      </c>
    </row>
    <row r="318" spans="2:10">
      <c r="B318" s="128" t="str">
        <f>$B$32</f>
        <v>Liberal Arts</v>
      </c>
      <c r="C318" s="129">
        <f t="shared" ref="C318:H318" si="25">IF($C$293=0,"",C293/$C$293)</f>
        <v>1</v>
      </c>
      <c r="D318" s="129">
        <f t="shared" si="25"/>
        <v>1.5326586871041186</v>
      </c>
      <c r="E318" s="129">
        <f t="shared" si="25"/>
        <v>2.8829204557753476</v>
      </c>
      <c r="F318" s="129">
        <f t="shared" si="25"/>
        <v>3.9797944048747205</v>
      </c>
      <c r="G318" s="129">
        <f t="shared" si="25"/>
        <v>0</v>
      </c>
      <c r="H318" s="129">
        <f t="shared" si="25"/>
        <v>1.5491032708619845</v>
      </c>
    </row>
    <row r="319" spans="2:10">
      <c r="B319" s="128" t="str">
        <f>$B$33</f>
        <v>Science</v>
      </c>
      <c r="C319" s="129">
        <f t="shared" ref="C319:H334" si="26">IF($C$293=0,"",C294/$C$293)</f>
        <v>1.5694371689600215</v>
      </c>
      <c r="D319" s="129">
        <f t="shared" si="26"/>
        <v>2.2857347635297063</v>
      </c>
      <c r="E319" s="129">
        <f t="shared" si="26"/>
        <v>3.543103841441849</v>
      </c>
      <c r="F319" s="129">
        <f t="shared" si="26"/>
        <v>0</v>
      </c>
      <c r="G319" s="129">
        <f t="shared" si="26"/>
        <v>0</v>
      </c>
      <c r="H319" s="129">
        <f t="shared" si="26"/>
        <v>2.1919189130652157</v>
      </c>
    </row>
    <row r="320" spans="2:10">
      <c r="B320" s="128" t="str">
        <f>$B$34</f>
        <v>Fine Arts</v>
      </c>
      <c r="C320" s="129">
        <f t="shared" si="26"/>
        <v>0.89878008403269471</v>
      </c>
      <c r="D320" s="129">
        <f t="shared" si="26"/>
        <v>1.9874489064652894</v>
      </c>
      <c r="E320" s="129">
        <f t="shared" si="26"/>
        <v>4.5188328685383148</v>
      </c>
      <c r="F320" s="129">
        <f t="shared" si="26"/>
        <v>0</v>
      </c>
      <c r="G320" s="129">
        <f t="shared" si="26"/>
        <v>0</v>
      </c>
      <c r="H320" s="129">
        <f t="shared" si="26"/>
        <v>1.5759762191362592</v>
      </c>
    </row>
    <row r="321" spans="2:8">
      <c r="B321" s="128" t="str">
        <f>$B$35</f>
        <v>Teacher Education</v>
      </c>
      <c r="C321" s="129">
        <f t="shared" si="26"/>
        <v>1.3975187906686664</v>
      </c>
      <c r="D321" s="129">
        <f t="shared" si="26"/>
        <v>1.7631890825987897</v>
      </c>
      <c r="E321" s="129">
        <f t="shared" si="26"/>
        <v>2.9897107560017351</v>
      </c>
      <c r="F321" s="129">
        <f t="shared" si="26"/>
        <v>2.8629461544652814</v>
      </c>
      <c r="G321" s="129">
        <f t="shared" si="26"/>
        <v>0</v>
      </c>
      <c r="H321" s="129">
        <f t="shared" si="26"/>
        <v>2.0891412264841085</v>
      </c>
    </row>
    <row r="322" spans="2:8">
      <c r="B322" s="128" t="str">
        <f>$B$36</f>
        <v>Agriculture</v>
      </c>
      <c r="C322" s="129">
        <f t="shared" si="26"/>
        <v>0</v>
      </c>
      <c r="D322" s="129">
        <f t="shared" si="26"/>
        <v>0</v>
      </c>
      <c r="E322" s="129">
        <f t="shared" si="26"/>
        <v>0</v>
      </c>
      <c r="F322" s="129">
        <f t="shared" si="26"/>
        <v>0</v>
      </c>
      <c r="G322" s="129">
        <f t="shared" si="26"/>
        <v>0</v>
      </c>
      <c r="H322" s="129">
        <f t="shared" si="26"/>
        <v>0</v>
      </c>
    </row>
    <row r="323" spans="2:8">
      <c r="B323" s="128" t="str">
        <f>$B$37</f>
        <v>Engineering</v>
      </c>
      <c r="C323" s="129">
        <f t="shared" si="26"/>
        <v>2.306580910154854</v>
      </c>
      <c r="D323" s="129">
        <f t="shared" si="26"/>
        <v>2.558968044102826</v>
      </c>
      <c r="E323" s="129">
        <f t="shared" si="26"/>
        <v>2.8675816179566551</v>
      </c>
      <c r="F323" s="129">
        <f t="shared" si="26"/>
        <v>0</v>
      </c>
      <c r="G323" s="129">
        <f t="shared" si="26"/>
        <v>0</v>
      </c>
      <c r="H323" s="129">
        <f t="shared" si="26"/>
        <v>2.604369323794987</v>
      </c>
    </row>
    <row r="324" spans="2:8">
      <c r="B324" s="128" t="str">
        <f>$B$38</f>
        <v>Home Economics</v>
      </c>
      <c r="C324" s="129">
        <f t="shared" si="26"/>
        <v>1.2506658810062095</v>
      </c>
      <c r="D324" s="129">
        <f t="shared" si="26"/>
        <v>2.155377161201212</v>
      </c>
      <c r="E324" s="129">
        <f t="shared" si="26"/>
        <v>3.7552505584615563</v>
      </c>
      <c r="F324" s="129">
        <f t="shared" si="26"/>
        <v>0</v>
      </c>
      <c r="G324" s="129">
        <f t="shared" si="26"/>
        <v>0</v>
      </c>
      <c r="H324" s="129">
        <f t="shared" si="26"/>
        <v>2.3423428110922688</v>
      </c>
    </row>
    <row r="325" spans="2:8">
      <c r="B325" s="128" t="str">
        <f>$B$39</f>
        <v>Law</v>
      </c>
      <c r="C325" s="129">
        <f t="shared" si="26"/>
        <v>0</v>
      </c>
      <c r="D325" s="129">
        <f t="shared" si="26"/>
        <v>0</v>
      </c>
      <c r="E325" s="129">
        <f t="shared" si="26"/>
        <v>0</v>
      </c>
      <c r="F325" s="129">
        <f t="shared" si="26"/>
        <v>0</v>
      </c>
      <c r="G325" s="129">
        <f t="shared" si="26"/>
        <v>0</v>
      </c>
      <c r="H325" s="129">
        <f t="shared" si="26"/>
        <v>0</v>
      </c>
    </row>
    <row r="326" spans="2:8">
      <c r="B326" s="128" t="str">
        <f>$B$40</f>
        <v>Social Service</v>
      </c>
      <c r="C326" s="129">
        <f t="shared" si="26"/>
        <v>0.89780980565624979</v>
      </c>
      <c r="D326" s="129">
        <f t="shared" si="26"/>
        <v>1.9753263751356449</v>
      </c>
      <c r="E326" s="129">
        <f t="shared" si="26"/>
        <v>0</v>
      </c>
      <c r="F326" s="129">
        <f t="shared" si="26"/>
        <v>0</v>
      </c>
      <c r="G326" s="129">
        <f t="shared" si="26"/>
        <v>0</v>
      </c>
      <c r="H326" s="129">
        <f t="shared" si="26"/>
        <v>1.9015544938227402</v>
      </c>
    </row>
    <row r="327" spans="2:8">
      <c r="B327" s="128" t="str">
        <f>$B$41</f>
        <v>Library Science</v>
      </c>
      <c r="C327" s="129">
        <f t="shared" si="26"/>
        <v>0</v>
      </c>
      <c r="D327" s="129">
        <f t="shared" si="26"/>
        <v>0</v>
      </c>
      <c r="E327" s="129">
        <f t="shared" si="26"/>
        <v>1.7988398746590675</v>
      </c>
      <c r="F327" s="129">
        <f t="shared" si="26"/>
        <v>0</v>
      </c>
      <c r="G327" s="129">
        <f t="shared" si="26"/>
        <v>0</v>
      </c>
      <c r="H327" s="129">
        <f t="shared" si="26"/>
        <v>1.7988398746590675</v>
      </c>
    </row>
    <row r="328" spans="2:8">
      <c r="B328" s="128" t="str">
        <f>$B$42</f>
        <v>Veterinary Science</v>
      </c>
      <c r="C328" s="129">
        <f t="shared" si="26"/>
        <v>0</v>
      </c>
      <c r="D328" s="129">
        <f t="shared" si="26"/>
        <v>0</v>
      </c>
      <c r="E328" s="129">
        <f t="shared" si="26"/>
        <v>0</v>
      </c>
      <c r="F328" s="129">
        <f t="shared" si="26"/>
        <v>0</v>
      </c>
      <c r="G328" s="129">
        <f t="shared" si="26"/>
        <v>0</v>
      </c>
      <c r="H328" s="129">
        <f t="shared" si="26"/>
        <v>0</v>
      </c>
    </row>
    <row r="329" spans="2:8">
      <c r="B329" s="128" t="str">
        <f>$B$43</f>
        <v>Vocational Training</v>
      </c>
      <c r="C329" s="129">
        <f t="shared" si="26"/>
        <v>0.95003248098922466</v>
      </c>
      <c r="D329" s="129">
        <f t="shared" si="26"/>
        <v>1.6594900282527365</v>
      </c>
      <c r="E329" s="129">
        <f t="shared" si="26"/>
        <v>0</v>
      </c>
      <c r="F329" s="129">
        <f t="shared" si="26"/>
        <v>0</v>
      </c>
      <c r="G329" s="129">
        <f t="shared" si="26"/>
        <v>0</v>
      </c>
      <c r="H329" s="129">
        <f t="shared" si="26"/>
        <v>1.5779857669483122</v>
      </c>
    </row>
    <row r="330" spans="2:8">
      <c r="B330" s="128" t="str">
        <f>$B$44</f>
        <v>Physical Training</v>
      </c>
      <c r="C330" s="129">
        <f t="shared" si="26"/>
        <v>0</v>
      </c>
      <c r="D330" s="129">
        <f t="shared" si="26"/>
        <v>0</v>
      </c>
      <c r="E330" s="129">
        <f t="shared" si="26"/>
        <v>0</v>
      </c>
      <c r="F330" s="129">
        <f t="shared" si="26"/>
        <v>0</v>
      </c>
      <c r="G330" s="129">
        <f t="shared" si="26"/>
        <v>0</v>
      </c>
      <c r="H330" s="129">
        <f t="shared" si="26"/>
        <v>0</v>
      </c>
    </row>
    <row r="331" spans="2:8">
      <c r="B331" s="128" t="str">
        <f>$B$45</f>
        <v>Health Services</v>
      </c>
      <c r="C331" s="129">
        <f t="shared" si="26"/>
        <v>1.2942280871008622</v>
      </c>
      <c r="D331" s="129">
        <f t="shared" si="26"/>
        <v>2.0286536365528516</v>
      </c>
      <c r="E331" s="129">
        <f t="shared" si="26"/>
        <v>1.7772399092014177</v>
      </c>
      <c r="F331" s="129">
        <f t="shared" si="26"/>
        <v>0</v>
      </c>
      <c r="G331" s="129">
        <f t="shared" si="26"/>
        <v>0</v>
      </c>
      <c r="H331" s="129">
        <f t="shared" si="26"/>
        <v>1.8800226514366156</v>
      </c>
    </row>
    <row r="332" spans="2:8">
      <c r="B332" s="128" t="str">
        <f>$B$46</f>
        <v>Pharmacy</v>
      </c>
      <c r="C332" s="129">
        <f t="shared" si="26"/>
        <v>0</v>
      </c>
      <c r="D332" s="129">
        <f t="shared" si="26"/>
        <v>0</v>
      </c>
      <c r="E332" s="129">
        <f t="shared" si="26"/>
        <v>0</v>
      </c>
      <c r="F332" s="129">
        <f t="shared" si="26"/>
        <v>0</v>
      </c>
      <c r="G332" s="129">
        <f t="shared" si="26"/>
        <v>0</v>
      </c>
      <c r="H332" s="129">
        <f t="shared" si="26"/>
        <v>0</v>
      </c>
    </row>
    <row r="333" spans="2:8">
      <c r="B333" s="128" t="str">
        <f>$B$47</f>
        <v>Business Administration</v>
      </c>
      <c r="C333" s="129">
        <f t="shared" si="26"/>
        <v>1.4318317703113155</v>
      </c>
      <c r="D333" s="129">
        <f t="shared" si="26"/>
        <v>2.0781254589765488</v>
      </c>
      <c r="E333" s="129">
        <f t="shared" si="26"/>
        <v>2.3767121646581155</v>
      </c>
      <c r="F333" s="129">
        <f t="shared" si="26"/>
        <v>0</v>
      </c>
      <c r="G333" s="129">
        <f t="shared" si="26"/>
        <v>0</v>
      </c>
      <c r="H333" s="129">
        <f t="shared" si="26"/>
        <v>2.1116322401387575</v>
      </c>
    </row>
    <row r="334" spans="2:8">
      <c r="B334" s="128" t="str">
        <f>$B$48</f>
        <v>Optometry</v>
      </c>
      <c r="C334" s="129">
        <f t="shared" si="26"/>
        <v>0</v>
      </c>
      <c r="D334" s="129">
        <f t="shared" si="26"/>
        <v>0</v>
      </c>
      <c r="E334" s="129">
        <f t="shared" si="26"/>
        <v>0</v>
      </c>
      <c r="F334" s="129">
        <f t="shared" si="26"/>
        <v>0</v>
      </c>
      <c r="G334" s="129">
        <f t="shared" si="26"/>
        <v>0</v>
      </c>
      <c r="H334" s="129">
        <f t="shared" si="26"/>
        <v>0</v>
      </c>
    </row>
    <row r="335" spans="2:8">
      <c r="B335" s="128" t="str">
        <f>$B$49</f>
        <v>Teacher Ed-Practice Teaching</v>
      </c>
      <c r="C335" s="129">
        <f t="shared" ref="C335:H338" si="27">IF($C$293=0,"",C310/$C$293)</f>
        <v>0</v>
      </c>
      <c r="D335" s="129">
        <f t="shared" si="27"/>
        <v>0.53848202877874329</v>
      </c>
      <c r="E335" s="129">
        <f t="shared" si="27"/>
        <v>0</v>
      </c>
      <c r="F335" s="129">
        <f t="shared" si="27"/>
        <v>0</v>
      </c>
      <c r="G335" s="129">
        <f t="shared" si="27"/>
        <v>0</v>
      </c>
      <c r="H335" s="129">
        <f t="shared" si="27"/>
        <v>0.53848202877874329</v>
      </c>
    </row>
    <row r="336" spans="2:8">
      <c r="B336" s="128" t="str">
        <f>$B$50</f>
        <v>Technology</v>
      </c>
      <c r="C336" s="129">
        <f t="shared" si="27"/>
        <v>3.9936634797549666</v>
      </c>
      <c r="D336" s="129">
        <f t="shared" si="27"/>
        <v>3.1705521543897013</v>
      </c>
      <c r="E336" s="129">
        <f t="shared" si="27"/>
        <v>4.3608025662346845</v>
      </c>
      <c r="F336" s="129">
        <f t="shared" si="27"/>
        <v>0</v>
      </c>
      <c r="G336" s="129">
        <f t="shared" si="27"/>
        <v>0</v>
      </c>
      <c r="H336" s="129">
        <f t="shared" si="27"/>
        <v>3.6242560000638262</v>
      </c>
    </row>
    <row r="337" spans="2:10">
      <c r="B337" s="128" t="str">
        <f>$B$51</f>
        <v>Nursing</v>
      </c>
      <c r="C337" s="129">
        <f t="shared" si="27"/>
        <v>0</v>
      </c>
      <c r="D337" s="129">
        <f t="shared" si="27"/>
        <v>5.8638512175786657</v>
      </c>
      <c r="E337" s="129">
        <f t="shared" si="27"/>
        <v>0</v>
      </c>
      <c r="F337" s="129">
        <f t="shared" si="27"/>
        <v>0</v>
      </c>
      <c r="G337" s="129">
        <f t="shared" si="27"/>
        <v>0</v>
      </c>
      <c r="H337" s="129">
        <f t="shared" si="27"/>
        <v>5.8638512175786657</v>
      </c>
    </row>
    <row r="338" spans="2:10">
      <c r="B338" s="131" t="str">
        <f>$B$52</f>
        <v>Totals</v>
      </c>
      <c r="C338" s="129">
        <f t="shared" si="27"/>
        <v>1.3153490403661063</v>
      </c>
      <c r="D338" s="129">
        <f t="shared" si="27"/>
        <v>1.9529498385830069</v>
      </c>
      <c r="E338" s="129">
        <f t="shared" si="27"/>
        <v>2.729316861944858</v>
      </c>
      <c r="F338" s="129">
        <f t="shared" si="27"/>
        <v>3.1336972454736305</v>
      </c>
      <c r="G338" s="129">
        <f t="shared" si="27"/>
        <v>0</v>
      </c>
      <c r="H338" s="129">
        <f t="shared" si="27"/>
        <v>1.9743029202049931</v>
      </c>
      <c r="I338" s="351"/>
    </row>
    <row r="340" spans="2:10">
      <c r="B340" s="120" t="s">
        <v>236</v>
      </c>
      <c r="C340" s="121"/>
      <c r="D340" s="121"/>
      <c r="E340" s="121"/>
      <c r="F340" s="121"/>
      <c r="G340" s="121"/>
      <c r="H340" s="122"/>
      <c r="J340" s="360"/>
    </row>
    <row r="341" spans="2:10" ht="55.5" customHeight="1" thickBot="1">
      <c r="B341" s="382" t="s">
        <v>237</v>
      </c>
      <c r="C341" s="382"/>
      <c r="D341" s="382"/>
      <c r="E341" s="382"/>
      <c r="F341" s="382"/>
      <c r="G341" s="382"/>
      <c r="H341" s="382"/>
    </row>
    <row r="342" spans="2:10" ht="14.4" thickBot="1">
      <c r="B342" s="124" t="s">
        <v>31</v>
      </c>
      <c r="C342" s="125" t="s">
        <v>25</v>
      </c>
      <c r="D342" s="125" t="s">
        <v>26</v>
      </c>
      <c r="E342" s="125" t="s">
        <v>27</v>
      </c>
      <c r="F342" s="125" t="s">
        <v>28</v>
      </c>
      <c r="G342" s="125" t="s">
        <v>29</v>
      </c>
      <c r="H342" s="126" t="s">
        <v>1</v>
      </c>
    </row>
    <row r="343" spans="2:10">
      <c r="B343" s="128" t="str">
        <f>$B$32</f>
        <v>Liberal Arts</v>
      </c>
      <c r="C343" s="136">
        <f t="shared" ref="C343:D358" si="28">C293*30</f>
        <v>8842.1469113174135</v>
      </c>
      <c r="D343" s="136">
        <f t="shared" si="28"/>
        <v>13551.993276281484</v>
      </c>
      <c r="E343" s="136">
        <f>E293*24</f>
        <v>20392.964962886224</v>
      </c>
      <c r="F343" s="136">
        <f>F293*18</f>
        <v>21113.956082844801</v>
      </c>
      <c r="G343" s="136">
        <f>G293*24</f>
        <v>0</v>
      </c>
      <c r="H343" s="136">
        <f>IF((C32/30+D32/30+E32/24+F32/18+G32/24)=0,0,H268/(C32/30+D32/30+E32/24+F32/18+G32/24))</f>
        <v>13199.441213989518</v>
      </c>
    </row>
    <row r="344" spans="2:10">
      <c r="B344" s="128" t="str">
        <f>$B$33</f>
        <v>Science</v>
      </c>
      <c r="C344" s="139">
        <f t="shared" si="28"/>
        <v>13877.1940160266</v>
      </c>
      <c r="D344" s="139">
        <f t="shared" si="28"/>
        <v>20210.802579435032</v>
      </c>
      <c r="E344" s="139">
        <f>E294*24</f>
        <v>25062.915750465527</v>
      </c>
      <c r="F344" s="139">
        <f>F294*18</f>
        <v>0</v>
      </c>
      <c r="G344" s="139">
        <f>G294*24</f>
        <v>0</v>
      </c>
      <c r="H344" s="139">
        <f t="shared" ref="H344:H363" si="29">IF((C33/30+D33/30+E33/24+F33/18+G33/24)=0,0,H269/(C33/30+D33/30+E33/24+F33/18+G33/24))</f>
        <v>18829.683495611021</v>
      </c>
    </row>
    <row r="345" spans="2:10">
      <c r="B345" s="128" t="str">
        <f>$B$34</f>
        <v>Fine Arts</v>
      </c>
      <c r="C345" s="139">
        <f t="shared" si="28"/>
        <v>7947.1455439832971</v>
      </c>
      <c r="D345" s="139">
        <f t="shared" si="28"/>
        <v>17573.315209703233</v>
      </c>
      <c r="E345" s="139">
        <f t="shared" ref="E345:E363" si="30">E295*24</f>
        <v>31964.947273044534</v>
      </c>
      <c r="F345" s="139">
        <f t="shared" ref="F345:F363" si="31">F295*18</f>
        <v>0</v>
      </c>
      <c r="G345" s="139">
        <f t="shared" ref="G345:G363" si="32">G295*24</f>
        <v>0</v>
      </c>
      <c r="H345" s="139">
        <f t="shared" si="29"/>
        <v>13789.070540941248</v>
      </c>
    </row>
    <row r="346" spans="2:10">
      <c r="B346" s="128" t="str">
        <f>$B$35</f>
        <v>Teacher Education</v>
      </c>
      <c r="C346" s="139">
        <f t="shared" si="28"/>
        <v>12357.066458418996</v>
      </c>
      <c r="D346" s="139">
        <f t="shared" si="28"/>
        <v>15590.376900769472</v>
      </c>
      <c r="E346" s="139">
        <f t="shared" si="30"/>
        <v>21148.369381530556</v>
      </c>
      <c r="F346" s="139">
        <f t="shared" si="31"/>
        <v>15188.754298183954</v>
      </c>
      <c r="G346" s="139">
        <f t="shared" si="32"/>
        <v>0</v>
      </c>
      <c r="H346" s="139">
        <f t="shared" si="29"/>
        <v>16385.265953068905</v>
      </c>
    </row>
    <row r="347" spans="2:10">
      <c r="B347" s="128" t="str">
        <f>$B$36</f>
        <v>Agriculture</v>
      </c>
      <c r="C347" s="139">
        <f t="shared" si="28"/>
        <v>0</v>
      </c>
      <c r="D347" s="139">
        <f t="shared" si="28"/>
        <v>0</v>
      </c>
      <c r="E347" s="139">
        <f t="shared" si="30"/>
        <v>0</v>
      </c>
      <c r="F347" s="139">
        <f t="shared" si="31"/>
        <v>0</v>
      </c>
      <c r="G347" s="139">
        <f t="shared" si="32"/>
        <v>0</v>
      </c>
      <c r="H347" s="139">
        <f t="shared" si="29"/>
        <v>0</v>
      </c>
    </row>
    <row r="348" spans="2:10">
      <c r="B348" s="128" t="str">
        <f>$B$37</f>
        <v>Engineering</v>
      </c>
      <c r="C348" s="139">
        <f t="shared" si="28"/>
        <v>20395.127270429453</v>
      </c>
      <c r="D348" s="139">
        <f t="shared" si="28"/>
        <v>22626.771387323766</v>
      </c>
      <c r="E348" s="139">
        <f t="shared" si="30"/>
        <v>20284.462356932825</v>
      </c>
      <c r="F348" s="139">
        <f t="shared" si="31"/>
        <v>0</v>
      </c>
      <c r="G348" s="139">
        <f t="shared" si="32"/>
        <v>0</v>
      </c>
      <c r="H348" s="139">
        <f t="shared" si="29"/>
        <v>21340.026015585107</v>
      </c>
    </row>
    <row r="349" spans="2:10">
      <c r="B349" s="128" t="str">
        <f>$B$38</f>
        <v>Home Economics</v>
      </c>
      <c r="C349" s="139">
        <f t="shared" si="28"/>
        <v>11058.571456829126</v>
      </c>
      <c r="D349" s="139">
        <f t="shared" si="28"/>
        <v>19058.161508639394</v>
      </c>
      <c r="E349" s="139">
        <f t="shared" si="30"/>
        <v>26563.581701379077</v>
      </c>
      <c r="F349" s="139">
        <f t="shared" si="31"/>
        <v>0</v>
      </c>
      <c r="G349" s="139">
        <f t="shared" si="32"/>
        <v>0</v>
      </c>
      <c r="H349" s="139">
        <f t="shared" si="29"/>
        <v>20022.492048831216</v>
      </c>
    </row>
    <row r="350" spans="2:10">
      <c r="B350" s="128" t="str">
        <f>$B$39</f>
        <v>Law</v>
      </c>
      <c r="C350" s="139">
        <f t="shared" si="28"/>
        <v>0</v>
      </c>
      <c r="D350" s="139">
        <f t="shared" si="28"/>
        <v>0</v>
      </c>
      <c r="E350" s="139">
        <f t="shared" si="30"/>
        <v>0</v>
      </c>
      <c r="F350" s="139">
        <f t="shared" si="31"/>
        <v>0</v>
      </c>
      <c r="G350" s="139">
        <f t="shared" si="32"/>
        <v>0</v>
      </c>
      <c r="H350" s="139">
        <f t="shared" si="29"/>
        <v>0</v>
      </c>
    </row>
    <row r="351" spans="2:10">
      <c r="B351" s="128" t="str">
        <f>$B$40</f>
        <v>Social Service</v>
      </c>
      <c r="C351" s="139">
        <f t="shared" si="28"/>
        <v>7938.5662000338962</v>
      </c>
      <c r="D351" s="139">
        <f t="shared" si="28"/>
        <v>17466.126006749466</v>
      </c>
      <c r="E351" s="139">
        <f t="shared" si="30"/>
        <v>0</v>
      </c>
      <c r="F351" s="139">
        <f t="shared" si="31"/>
        <v>0</v>
      </c>
      <c r="G351" s="139">
        <f t="shared" si="32"/>
        <v>0</v>
      </c>
      <c r="H351" s="139">
        <f t="shared" si="29"/>
        <v>16813.824194256493</v>
      </c>
    </row>
    <row r="352" spans="2:10">
      <c r="B352" s="128" t="str">
        <f>$B$41</f>
        <v>Library Science</v>
      </c>
      <c r="C352" s="139">
        <f t="shared" si="28"/>
        <v>0</v>
      </c>
      <c r="D352" s="139">
        <f t="shared" si="28"/>
        <v>0</v>
      </c>
      <c r="E352" s="139">
        <f t="shared" si="30"/>
        <v>12724.485153337022</v>
      </c>
      <c r="F352" s="139">
        <f t="shared" si="31"/>
        <v>0</v>
      </c>
      <c r="G352" s="139">
        <f t="shared" si="32"/>
        <v>0</v>
      </c>
      <c r="H352" s="139">
        <f t="shared" si="29"/>
        <v>12724.485153337022</v>
      </c>
    </row>
    <row r="353" spans="2:9">
      <c r="B353" s="128" t="str">
        <f>$B$42</f>
        <v>Veterinary Science</v>
      </c>
      <c r="C353" s="139">
        <f t="shared" si="28"/>
        <v>0</v>
      </c>
      <c r="D353" s="139">
        <f t="shared" si="28"/>
        <v>0</v>
      </c>
      <c r="E353" s="139">
        <f t="shared" si="30"/>
        <v>0</v>
      </c>
      <c r="F353" s="139">
        <f t="shared" si="31"/>
        <v>0</v>
      </c>
      <c r="G353" s="139">
        <f t="shared" si="32"/>
        <v>0</v>
      </c>
      <c r="H353" s="139">
        <f t="shared" si="29"/>
        <v>0</v>
      </c>
    </row>
    <row r="354" spans="2:9">
      <c r="B354" s="128" t="str">
        <f>$B$43</f>
        <v>Vocational Training</v>
      </c>
      <c r="C354" s="139">
        <f t="shared" si="28"/>
        <v>8400.3267674300914</v>
      </c>
      <c r="D354" s="139">
        <f t="shared" si="28"/>
        <v>14673.454627676983</v>
      </c>
      <c r="E354" s="139">
        <f t="shared" si="30"/>
        <v>0</v>
      </c>
      <c r="F354" s="139">
        <f t="shared" si="31"/>
        <v>0</v>
      </c>
      <c r="G354" s="139">
        <f t="shared" si="32"/>
        <v>0</v>
      </c>
      <c r="H354" s="139">
        <f t="shared" si="29"/>
        <v>13952.78197532486</v>
      </c>
    </row>
    <row r="355" spans="2:9">
      <c r="B355" s="128" t="str">
        <f>$B$44</f>
        <v>Physical Training</v>
      </c>
      <c r="C355" s="139">
        <f t="shared" si="28"/>
        <v>0</v>
      </c>
      <c r="D355" s="139">
        <f t="shared" si="28"/>
        <v>0</v>
      </c>
      <c r="E355" s="139">
        <f t="shared" si="30"/>
        <v>0</v>
      </c>
      <c r="F355" s="139">
        <f t="shared" si="31"/>
        <v>0</v>
      </c>
      <c r="G355" s="139">
        <f t="shared" si="32"/>
        <v>0</v>
      </c>
      <c r="H355" s="139">
        <f t="shared" si="29"/>
        <v>0</v>
      </c>
    </row>
    <row r="356" spans="2:9">
      <c r="B356" s="128" t="str">
        <f>$B$45</f>
        <v>Health Services</v>
      </c>
      <c r="C356" s="139">
        <f t="shared" si="28"/>
        <v>11443.754882899135</v>
      </c>
      <c r="D356" s="139">
        <f t="shared" si="28"/>
        <v>17937.653486578638</v>
      </c>
      <c r="E356" s="139">
        <f t="shared" si="30"/>
        <v>12571.693099052285</v>
      </c>
      <c r="F356" s="139">
        <f t="shared" si="31"/>
        <v>0</v>
      </c>
      <c r="G356" s="139">
        <f t="shared" si="32"/>
        <v>0</v>
      </c>
      <c r="H356" s="139">
        <f t="shared" si="29"/>
        <v>14959.237448264041</v>
      </c>
    </row>
    <row r="357" spans="2:9">
      <c r="B357" s="128" t="str">
        <f>$B$46</f>
        <v>Pharmacy</v>
      </c>
      <c r="C357" s="139">
        <f t="shared" si="28"/>
        <v>0</v>
      </c>
      <c r="D357" s="139">
        <f t="shared" si="28"/>
        <v>0</v>
      </c>
      <c r="E357" s="139">
        <f t="shared" si="30"/>
        <v>0</v>
      </c>
      <c r="F357" s="139">
        <f t="shared" si="31"/>
        <v>0</v>
      </c>
      <c r="G357" s="139">
        <f t="shared" si="32"/>
        <v>0</v>
      </c>
      <c r="H357" s="139">
        <f t="shared" si="29"/>
        <v>0</v>
      </c>
    </row>
    <row r="358" spans="2:9">
      <c r="B358" s="128" t="str">
        <f>$B$47</f>
        <v>Business Administration</v>
      </c>
      <c r="C358" s="139">
        <f t="shared" si="28"/>
        <v>12660.466865384342</v>
      </c>
      <c r="D358" s="139">
        <f t="shared" si="28"/>
        <v>18375.090608419574</v>
      </c>
      <c r="E358" s="139">
        <f t="shared" si="30"/>
        <v>16812.190500657824</v>
      </c>
      <c r="F358" s="139">
        <f t="shared" si="31"/>
        <v>0</v>
      </c>
      <c r="G358" s="139">
        <f t="shared" si="32"/>
        <v>0</v>
      </c>
      <c r="H358" s="139">
        <f t="shared" si="29"/>
        <v>17460.789862597132</v>
      </c>
    </row>
    <row r="359" spans="2:9">
      <c r="B359" s="128" t="str">
        <f>$B$48</f>
        <v>Optometry</v>
      </c>
      <c r="C359" s="139">
        <f t="shared" ref="C359:D363" si="33">C309*30</f>
        <v>0</v>
      </c>
      <c r="D359" s="139">
        <f t="shared" si="33"/>
        <v>0</v>
      </c>
      <c r="E359" s="139">
        <f t="shared" si="30"/>
        <v>0</v>
      </c>
      <c r="F359" s="139">
        <f t="shared" si="31"/>
        <v>0</v>
      </c>
      <c r="G359" s="139">
        <f t="shared" si="32"/>
        <v>0</v>
      </c>
      <c r="H359" s="139">
        <f t="shared" si="29"/>
        <v>0</v>
      </c>
    </row>
    <row r="360" spans="2:9">
      <c r="B360" s="128" t="str">
        <f>$B$49</f>
        <v>Teacher Ed-Practice Teaching</v>
      </c>
      <c r="C360" s="139">
        <f t="shared" si="33"/>
        <v>0</v>
      </c>
      <c r="D360" s="139">
        <f t="shared" si="33"/>
        <v>4761.3372075658999</v>
      </c>
      <c r="E360" s="139">
        <f t="shared" si="30"/>
        <v>0</v>
      </c>
      <c r="F360" s="139">
        <f t="shared" si="31"/>
        <v>0</v>
      </c>
      <c r="G360" s="139">
        <f t="shared" si="32"/>
        <v>0</v>
      </c>
      <c r="H360" s="139">
        <f t="shared" si="29"/>
        <v>4761.3372075658999</v>
      </c>
    </row>
    <row r="361" spans="2:9">
      <c r="B361" s="128" t="str">
        <f>$B$50</f>
        <v>Technology</v>
      </c>
      <c r="C361" s="139">
        <f t="shared" si="33"/>
        <v>35312.559202356533</v>
      </c>
      <c r="D361" s="139">
        <f t="shared" si="33"/>
        <v>28034.487939107668</v>
      </c>
      <c r="E361" s="139">
        <f t="shared" si="30"/>
        <v>30847.085553517652</v>
      </c>
      <c r="F361" s="139">
        <f t="shared" si="31"/>
        <v>0</v>
      </c>
      <c r="G361" s="139">
        <f t="shared" si="32"/>
        <v>0</v>
      </c>
      <c r="H361" s="139">
        <f t="shared" si="29"/>
        <v>29388.613023191803</v>
      </c>
    </row>
    <row r="362" spans="2:9">
      <c r="B362" s="128" t="str">
        <f>$B$51</f>
        <v>Nursing</v>
      </c>
      <c r="C362" s="139">
        <f t="shared" si="33"/>
        <v>0</v>
      </c>
      <c r="D362" s="139">
        <f t="shared" si="33"/>
        <v>51849.033931938051</v>
      </c>
      <c r="E362" s="139">
        <f t="shared" si="30"/>
        <v>0</v>
      </c>
      <c r="F362" s="139">
        <f t="shared" si="31"/>
        <v>0</v>
      </c>
      <c r="G362" s="139">
        <f t="shared" si="32"/>
        <v>0</v>
      </c>
      <c r="H362" s="139">
        <f t="shared" si="29"/>
        <v>51849.033931938058</v>
      </c>
    </row>
    <row r="363" spans="2:9">
      <c r="B363" s="131" t="str">
        <f>$B$52</f>
        <v>Totals</v>
      </c>
      <c r="C363" s="136">
        <f t="shared" si="33"/>
        <v>11630.509454577492</v>
      </c>
      <c r="D363" s="136">
        <f t="shared" si="33"/>
        <v>17268.269383184575</v>
      </c>
      <c r="E363" s="136">
        <f t="shared" si="30"/>
        <v>19306.41652868181</v>
      </c>
      <c r="F363" s="136">
        <f t="shared" si="31"/>
        <v>16625.166852041129</v>
      </c>
      <c r="G363" s="136">
        <f t="shared" si="32"/>
        <v>0</v>
      </c>
      <c r="H363" s="136">
        <f t="shared" si="29"/>
        <v>16488.702813098575</v>
      </c>
      <c r="I363" s="351"/>
    </row>
  </sheetData>
  <mergeCells count="45">
    <mergeCell ref="B316:H316"/>
    <mergeCell ref="B341:H341"/>
    <mergeCell ref="B215:G215"/>
    <mergeCell ref="B216:H216"/>
    <mergeCell ref="B241:G241"/>
    <mergeCell ref="B264:H264"/>
    <mergeCell ref="B266:H266"/>
    <mergeCell ref="B291:H291"/>
    <mergeCell ref="I140:I141"/>
    <mergeCell ref="B165:G165"/>
    <mergeCell ref="B166:G166"/>
    <mergeCell ref="B190:G190"/>
    <mergeCell ref="B191:H191"/>
    <mergeCell ref="B89:G89"/>
    <mergeCell ref="B113:H113"/>
    <mergeCell ref="B114:G114"/>
    <mergeCell ref="B139:G139"/>
    <mergeCell ref="B140:F141"/>
    <mergeCell ref="B58:G58"/>
    <mergeCell ref="D83:F83"/>
    <mergeCell ref="B84:C84"/>
    <mergeCell ref="D84:F84"/>
    <mergeCell ref="B87:G87"/>
    <mergeCell ref="D27:F27"/>
    <mergeCell ref="B28:C28"/>
    <mergeCell ref="D28:F28"/>
    <mergeCell ref="D54:F54"/>
    <mergeCell ref="B55:C55"/>
    <mergeCell ref="D55:F55"/>
    <mergeCell ref="B16:E16"/>
    <mergeCell ref="B17:E17"/>
    <mergeCell ref="B18:E18"/>
    <mergeCell ref="D20:F20"/>
    <mergeCell ref="B21:C21"/>
    <mergeCell ref="D21:F21"/>
    <mergeCell ref="B11:H11"/>
    <mergeCell ref="B12:E12"/>
    <mergeCell ref="B13:E13"/>
    <mergeCell ref="B14:E14"/>
    <mergeCell ref="B15:E15"/>
    <mergeCell ref="B1:H1"/>
    <mergeCell ref="B2:H2"/>
    <mergeCell ref="B8:H8"/>
    <mergeCell ref="B9:G9"/>
    <mergeCell ref="B10:G10"/>
  </mergeCells>
  <conditionalFormatting sqref="C61:G80">
    <cfRule type="expression" dxfId="141" priority="6" stopIfTrue="1">
      <formula>C32=0</formula>
    </cfRule>
  </conditionalFormatting>
  <conditionalFormatting sqref="C91:G110">
    <cfRule type="expression" dxfId="140" priority="5" stopIfTrue="1">
      <formula>C32=0</formula>
    </cfRule>
  </conditionalFormatting>
  <conditionalFormatting sqref="C143:H162">
    <cfRule type="expression" dxfId="139" priority="3" stopIfTrue="1">
      <formula>C32=0</formula>
    </cfRule>
  </conditionalFormatting>
  <conditionalFormatting sqref="H143:H162">
    <cfRule type="expression" dxfId="138" priority="4" stopIfTrue="1">
      <formula>OR(AND(#REF!&gt;0,H143&gt;0,H61=0),AND(#REF!&gt;0,H143&gt;0,H32=0))</formula>
    </cfRule>
  </conditionalFormatting>
  <conditionalFormatting sqref="H143:H162">
    <cfRule type="expression" dxfId="137" priority="2" stopIfTrue="1">
      <formula>OR(AND(#REF!&gt;0,H143&gt;0,H61=0),AND(#REF!&gt;0,H143&gt;0,H32=0))</formula>
    </cfRule>
  </conditionalFormatting>
  <conditionalFormatting sqref="H143:H162">
    <cfRule type="expression" dxfId="136" priority="1" stopIfTrue="1">
      <formula>OR(AND(#REF!&gt;0,H143&gt;0,H61=0),AND(#REF!&gt;0,H143&gt;0,H32=0))</formula>
    </cfRule>
  </conditionalFormatting>
  <pageMargins left="0.25" right="0.25" top="0.5" bottom="0.5" header="0.17" footer="0.17"/>
  <pageSetup scale="69"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tabColor rgb="FFFFC000"/>
    <pageSetUpPr fitToPage="1"/>
  </sheetPr>
  <dimension ref="B1:W363"/>
  <sheetViews>
    <sheetView showGridLines="0" showZeros="0" zoomScale="70" zoomScaleNormal="70" workbookViewId="0"/>
  </sheetViews>
  <sheetFormatPr defaultColWidth="9.109375" defaultRowHeight="13.8"/>
  <cols>
    <col min="1" max="1" width="1.88671875" style="107" customWidth="1"/>
    <col min="2" max="2" width="30.5546875" style="107" customWidth="1"/>
    <col min="3"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5.88671875" style="107" bestFit="1" customWidth="1"/>
    <col min="11" max="16384" width="9.109375" style="107"/>
  </cols>
  <sheetData>
    <row r="1" spans="2:8">
      <c r="B1" s="392" t="str">
        <f>'Relative Weights'!A1</f>
        <v>THECB Texas Public University Expenditure Study Fiscal Year 2022</v>
      </c>
      <c r="C1" s="392"/>
      <c r="D1" s="392"/>
      <c r="E1" s="392"/>
      <c r="F1" s="392"/>
      <c r="G1" s="392"/>
      <c r="H1" s="392"/>
    </row>
    <row r="2" spans="2:8">
      <c r="B2" s="393" t="str">
        <f>'Relative Weights'!A2</f>
        <v>Institution Survey for the Year Ended August 31, 2022</v>
      </c>
      <c r="C2" s="393"/>
      <c r="D2" s="393"/>
      <c r="E2" s="393"/>
      <c r="F2" s="393"/>
      <c r="G2" s="393"/>
      <c r="H2" s="393"/>
    </row>
    <row r="3" spans="2:8">
      <c r="B3" s="119" t="s">
        <v>76</v>
      </c>
      <c r="C3" s="119"/>
      <c r="D3" s="119"/>
      <c r="E3" s="119"/>
      <c r="F3" s="119"/>
      <c r="G3" s="119"/>
      <c r="H3" s="119"/>
    </row>
    <row r="4" spans="2:8">
      <c r="B4" s="294" t="s">
        <v>150</v>
      </c>
      <c r="C4" s="119"/>
      <c r="D4" s="119"/>
      <c r="E4" s="119"/>
      <c r="F4" s="119"/>
      <c r="G4" s="119"/>
      <c r="H4" s="119"/>
    </row>
    <row r="5" spans="2:8">
      <c r="B5" s="119"/>
      <c r="C5" s="119"/>
      <c r="D5" s="119"/>
      <c r="E5" s="119"/>
      <c r="F5" s="119"/>
      <c r="G5" s="119"/>
      <c r="H5" s="246"/>
    </row>
    <row r="6" spans="2:8">
      <c r="B6" s="295" t="s">
        <v>10</v>
      </c>
      <c r="C6" s="295"/>
      <c r="D6" s="295"/>
      <c r="E6" s="295"/>
      <c r="F6" s="295"/>
      <c r="G6" s="295"/>
      <c r="H6" s="296"/>
    </row>
    <row r="7" spans="2:8">
      <c r="B7" s="119"/>
      <c r="C7" s="119"/>
      <c r="D7" s="119"/>
      <c r="E7" s="119"/>
      <c r="F7" s="119"/>
      <c r="G7" s="119"/>
      <c r="H7" s="297"/>
    </row>
    <row r="8" spans="2:8" ht="129" customHeight="1">
      <c r="B8" s="381" t="s">
        <v>227</v>
      </c>
      <c r="C8" s="381"/>
      <c r="D8" s="381"/>
      <c r="E8" s="381"/>
      <c r="F8" s="381"/>
      <c r="G8" s="381"/>
      <c r="H8" s="381"/>
    </row>
    <row r="9" spans="2:8" ht="99.75" customHeight="1">
      <c r="B9" s="382" t="s">
        <v>41</v>
      </c>
      <c r="C9" s="382"/>
      <c r="D9" s="382"/>
      <c r="E9" s="382"/>
      <c r="F9" s="382"/>
      <c r="G9" s="382"/>
      <c r="H9" s="298"/>
    </row>
    <row r="10" spans="2:8">
      <c r="B10" s="392" t="s">
        <v>20</v>
      </c>
      <c r="C10" s="392"/>
      <c r="D10" s="392"/>
      <c r="E10" s="392"/>
      <c r="F10" s="392"/>
      <c r="G10" s="392"/>
      <c r="H10" s="298"/>
    </row>
    <row r="11" spans="2:8" ht="21" customHeight="1" thickBot="1">
      <c r="B11" s="382" t="s">
        <v>888</v>
      </c>
      <c r="C11" s="382"/>
      <c r="D11" s="382"/>
      <c r="E11" s="382"/>
      <c r="F11" s="382"/>
      <c r="G11" s="382"/>
      <c r="H11" s="382"/>
    </row>
    <row r="12" spans="2:8" ht="14.4" thickBot="1">
      <c r="B12" s="397" t="s">
        <v>16</v>
      </c>
      <c r="C12" s="398"/>
      <c r="D12" s="398"/>
      <c r="E12" s="398"/>
      <c r="F12" s="299"/>
      <c r="G12" s="300"/>
      <c r="H12" s="301" t="s">
        <v>17</v>
      </c>
    </row>
    <row r="13" spans="2:8">
      <c r="B13" s="399" t="s">
        <v>12</v>
      </c>
      <c r="C13" s="399"/>
      <c r="D13" s="399"/>
      <c r="E13" s="399"/>
      <c r="F13" s="354"/>
      <c r="G13" s="303"/>
      <c r="H13" s="355">
        <f>Data!$G24</f>
        <v>53667176</v>
      </c>
    </row>
    <row r="14" spans="2:8">
      <c r="B14" s="385" t="s">
        <v>13</v>
      </c>
      <c r="C14" s="385"/>
      <c r="D14" s="385"/>
      <c r="E14" s="385"/>
      <c r="F14" s="356"/>
      <c r="G14" s="303"/>
      <c r="H14" s="357">
        <f>Data!$H24</f>
        <v>1835378</v>
      </c>
    </row>
    <row r="15" spans="2:8">
      <c r="B15" s="385" t="s">
        <v>14</v>
      </c>
      <c r="C15" s="385"/>
      <c r="D15" s="385"/>
      <c r="E15" s="385"/>
      <c r="F15" s="356"/>
      <c r="G15" s="303"/>
      <c r="H15" s="357">
        <f>Data!$I24</f>
        <v>44850875</v>
      </c>
    </row>
    <row r="16" spans="2:8">
      <c r="B16" s="385" t="s">
        <v>18</v>
      </c>
      <c r="C16" s="385"/>
      <c r="D16" s="385"/>
      <c r="E16" s="385"/>
      <c r="F16" s="356"/>
      <c r="G16" s="303"/>
      <c r="H16" s="357">
        <f>Data!$J24</f>
        <v>7393513</v>
      </c>
    </row>
    <row r="17" spans="2:23">
      <c r="B17" s="385" t="s">
        <v>15</v>
      </c>
      <c r="C17" s="385"/>
      <c r="D17" s="385"/>
      <c r="E17" s="385"/>
      <c r="F17" s="356"/>
      <c r="G17" s="303"/>
      <c r="H17" s="357">
        <f>Data!$K24</f>
        <v>27510928</v>
      </c>
    </row>
    <row r="18" spans="2:23">
      <c r="B18" s="385" t="s">
        <v>1</v>
      </c>
      <c r="C18" s="385"/>
      <c r="D18" s="385"/>
      <c r="E18" s="385"/>
      <c r="F18" s="358"/>
      <c r="G18" s="303"/>
      <c r="H18" s="359">
        <f>SUM(H13:H17)</f>
        <v>135257870</v>
      </c>
    </row>
    <row r="19" spans="2:23" ht="13.5" customHeight="1">
      <c r="B19" s="308"/>
      <c r="D19" s="308"/>
      <c r="E19" s="308"/>
      <c r="F19" s="308"/>
      <c r="G19" s="308"/>
      <c r="H19" s="298"/>
    </row>
    <row r="20" spans="2:23" ht="13.5" customHeight="1">
      <c r="B20" s="308"/>
      <c r="D20" s="390" t="s">
        <v>22</v>
      </c>
      <c r="E20" s="390"/>
      <c r="F20" s="390"/>
      <c r="G20" s="309" t="s">
        <v>23</v>
      </c>
      <c r="H20" s="309" t="s">
        <v>24</v>
      </c>
    </row>
    <row r="21" spans="2:23">
      <c r="B21" s="388" t="s">
        <v>21</v>
      </c>
      <c r="C21" s="389"/>
      <c r="D21" s="384" t="str">
        <f>Data!L24</f>
        <v>Alice Tsai</v>
      </c>
      <c r="E21" s="384"/>
      <c r="F21" s="384"/>
      <c r="G21" s="310" t="str">
        <f>Data!M24</f>
        <v>713-221-8098</v>
      </c>
      <c r="H21" s="311" t="str">
        <f>Data!N24</f>
        <v>tsaia@uhd.edu</v>
      </c>
    </row>
    <row r="22" spans="2:23" ht="13.5" customHeight="1">
      <c r="B22" s="308"/>
      <c r="C22" s="308"/>
      <c r="D22" s="308"/>
      <c r="E22" s="308"/>
      <c r="F22" s="308"/>
      <c r="G22" s="308"/>
      <c r="H22" s="298"/>
    </row>
    <row r="23" spans="2:23" ht="13.5" customHeight="1" thickBot="1">
      <c r="B23" s="117" t="s">
        <v>937</v>
      </c>
      <c r="C23" s="308"/>
      <c r="D23" s="308"/>
      <c r="E23" s="308"/>
      <c r="F23" s="308"/>
      <c r="G23" s="308"/>
      <c r="H23" s="298"/>
    </row>
    <row r="24" spans="2:23" s="315" customFormat="1">
      <c r="B24" s="312"/>
      <c r="C24" s="123" t="s">
        <v>25</v>
      </c>
      <c r="D24" s="313" t="s">
        <v>26</v>
      </c>
      <c r="E24" s="313" t="s">
        <v>27</v>
      </c>
      <c r="F24" s="313" t="s">
        <v>28</v>
      </c>
      <c r="G24" s="313" t="s">
        <v>29</v>
      </c>
      <c r="H24" s="314" t="s">
        <v>30</v>
      </c>
      <c r="J24" s="107"/>
    </row>
    <row r="25" spans="2:23" s="315" customFormat="1" ht="14.4" thickBot="1">
      <c r="B25" s="316" t="s">
        <v>680</v>
      </c>
      <c r="C25" s="317">
        <f>Data!O24</f>
        <v>3492</v>
      </c>
      <c r="D25" s="318">
        <f>Data!P24</f>
        <v>10210</v>
      </c>
      <c r="E25" s="318">
        <f>Data!Q24</f>
        <v>1375</v>
      </c>
      <c r="F25" s="318">
        <f>Data!R24</f>
        <v>0</v>
      </c>
      <c r="G25" s="318">
        <f>Data!S24</f>
        <v>0</v>
      </c>
      <c r="H25" s="319">
        <f>SUM(C25:G25)</f>
        <v>15077</v>
      </c>
    </row>
    <row r="26" spans="2:23">
      <c r="C26" s="320"/>
      <c r="D26" s="320"/>
      <c r="E26" s="320"/>
      <c r="F26" s="320"/>
      <c r="G26" s="320"/>
      <c r="H26" s="320"/>
      <c r="I26" s="320"/>
    </row>
    <row r="27" spans="2:23" ht="13.5" customHeight="1">
      <c r="B27" s="308"/>
      <c r="D27" s="390" t="s">
        <v>22</v>
      </c>
      <c r="E27" s="390"/>
      <c r="F27" s="390"/>
      <c r="G27" s="309" t="s">
        <v>23</v>
      </c>
      <c r="H27" s="309" t="s">
        <v>24</v>
      </c>
    </row>
    <row r="28" spans="2:23">
      <c r="B28" s="388" t="s">
        <v>952</v>
      </c>
      <c r="C28" s="389"/>
      <c r="D28" s="384" t="str">
        <f>Data!T24</f>
        <v>Tucker, Carol M.</v>
      </c>
      <c r="E28" s="384"/>
      <c r="F28" s="384"/>
      <c r="G28" s="310" t="str">
        <f>Data!U24</f>
        <v>(713) 221-8269</v>
      </c>
      <c r="H28" s="311" t="str">
        <f>Data!V24</f>
        <v>TuckerCa@uhd.edu</v>
      </c>
    </row>
    <row r="29" spans="2:23" ht="13.5" customHeight="1">
      <c r="B29" s="308"/>
      <c r="C29" s="308"/>
      <c r="D29" s="308"/>
      <c r="E29" s="308"/>
      <c r="F29" s="308"/>
      <c r="G29" s="308"/>
      <c r="H29" s="298"/>
    </row>
    <row r="30" spans="2:23" ht="14.4" thickBot="1">
      <c r="B30" s="117" t="s">
        <v>938</v>
      </c>
    </row>
    <row r="31" spans="2:23" ht="14.4" thickBot="1">
      <c r="B31" s="124" t="s">
        <v>31</v>
      </c>
      <c r="C31" s="125" t="s">
        <v>25</v>
      </c>
      <c r="D31" s="125" t="s">
        <v>26</v>
      </c>
      <c r="E31" s="125" t="s">
        <v>27</v>
      </c>
      <c r="F31" s="125" t="s">
        <v>28</v>
      </c>
      <c r="G31" s="125" t="s">
        <v>29</v>
      </c>
      <c r="H31" s="126" t="s">
        <v>30</v>
      </c>
    </row>
    <row r="32" spans="2:23">
      <c r="B32" s="128" t="s">
        <v>42</v>
      </c>
      <c r="C32" s="141">
        <f>Data!W24</f>
        <v>80518</v>
      </c>
      <c r="D32" s="141">
        <f>Data!AQ24</f>
        <v>48216</v>
      </c>
      <c r="E32" s="141">
        <f>Data!BK24</f>
        <v>2457</v>
      </c>
      <c r="F32" s="141">
        <f>Data!CE24</f>
        <v>0</v>
      </c>
      <c r="G32" s="141">
        <f>Data!CY24</f>
        <v>0</v>
      </c>
      <c r="H32" s="142">
        <f>SUM(C32:G32)</f>
        <v>131191</v>
      </c>
      <c r="W32" s="145"/>
    </row>
    <row r="33" spans="2:23">
      <c r="B33" s="130" t="s">
        <v>43</v>
      </c>
      <c r="C33" s="141">
        <f>Data!X24</f>
        <v>19768</v>
      </c>
      <c r="D33" s="141">
        <f>Data!AR24</f>
        <v>13654</v>
      </c>
      <c r="E33" s="141">
        <f>Data!BL24</f>
        <v>1089</v>
      </c>
      <c r="F33" s="141">
        <f>Data!CF24</f>
        <v>0</v>
      </c>
      <c r="G33" s="141">
        <f>Data!CZ24</f>
        <v>0</v>
      </c>
      <c r="H33" s="142">
        <f t="shared" ref="H33:H52" si="0">SUM(C33:G33)</f>
        <v>34511</v>
      </c>
      <c r="W33" s="145"/>
    </row>
    <row r="34" spans="2:23">
      <c r="B34" s="130" t="s">
        <v>44</v>
      </c>
      <c r="C34" s="141">
        <f>Data!Y24</f>
        <v>8295</v>
      </c>
      <c r="D34" s="141">
        <f>Data!AS24</f>
        <v>1842</v>
      </c>
      <c r="E34" s="141">
        <f>Data!BM24</f>
        <v>0</v>
      </c>
      <c r="F34" s="141">
        <f>Data!CG24</f>
        <v>0</v>
      </c>
      <c r="G34" s="141">
        <f>Data!DA24</f>
        <v>0</v>
      </c>
      <c r="H34" s="142">
        <f t="shared" si="0"/>
        <v>10137</v>
      </c>
      <c r="W34" s="145"/>
    </row>
    <row r="35" spans="2:23">
      <c r="B35" s="130" t="s">
        <v>45</v>
      </c>
      <c r="C35" s="141">
        <f>Data!Z24</f>
        <v>2169</v>
      </c>
      <c r="D35" s="141">
        <f>Data!AT24</f>
        <v>9153</v>
      </c>
      <c r="E35" s="141">
        <f>Data!BN24</f>
        <v>651</v>
      </c>
      <c r="F35" s="141">
        <f>Data!CH24</f>
        <v>0</v>
      </c>
      <c r="G35" s="141">
        <f>Data!DB24</f>
        <v>0</v>
      </c>
      <c r="H35" s="142">
        <f t="shared" si="0"/>
        <v>11973</v>
      </c>
      <c r="W35" s="145"/>
    </row>
    <row r="36" spans="2:23">
      <c r="B36" s="130" t="s">
        <v>46</v>
      </c>
      <c r="C36" s="141">
        <f>Data!AA24</f>
        <v>0</v>
      </c>
      <c r="D36" s="141">
        <f>Data!AU24</f>
        <v>0</v>
      </c>
      <c r="E36" s="141">
        <f>Data!BO24</f>
        <v>0</v>
      </c>
      <c r="F36" s="141">
        <f>Data!CI24</f>
        <v>0</v>
      </c>
      <c r="G36" s="141">
        <f>Data!DC24</f>
        <v>0</v>
      </c>
      <c r="H36" s="142">
        <f t="shared" si="0"/>
        <v>0</v>
      </c>
      <c r="W36" s="145"/>
    </row>
    <row r="37" spans="2:23">
      <c r="B37" s="130" t="s">
        <v>47</v>
      </c>
      <c r="C37" s="141">
        <f>Data!AB24</f>
        <v>4298</v>
      </c>
      <c r="D37" s="141">
        <f>Data!AV24</f>
        <v>3820</v>
      </c>
      <c r="E37" s="141">
        <f>Data!BP24</f>
        <v>303</v>
      </c>
      <c r="F37" s="141">
        <f>Data!CJ24</f>
        <v>0</v>
      </c>
      <c r="G37" s="141">
        <f>Data!DD24</f>
        <v>0</v>
      </c>
      <c r="H37" s="142">
        <f t="shared" si="0"/>
        <v>8421</v>
      </c>
      <c r="W37" s="145"/>
    </row>
    <row r="38" spans="2:23">
      <c r="B38" s="130" t="s">
        <v>48</v>
      </c>
      <c r="C38" s="141">
        <f>Data!AC24</f>
        <v>132</v>
      </c>
      <c r="D38" s="141">
        <f>Data!AW24</f>
        <v>699</v>
      </c>
      <c r="E38" s="141">
        <f>Data!BQ24</f>
        <v>0</v>
      </c>
      <c r="F38" s="141">
        <f>Data!CK24</f>
        <v>0</v>
      </c>
      <c r="G38" s="141">
        <f>Data!DE24</f>
        <v>0</v>
      </c>
      <c r="H38" s="142">
        <f t="shared" si="0"/>
        <v>831</v>
      </c>
      <c r="W38" s="145"/>
    </row>
    <row r="39" spans="2:23">
      <c r="B39" s="130" t="s">
        <v>49</v>
      </c>
      <c r="C39" s="141">
        <f>Data!AD24</f>
        <v>0</v>
      </c>
      <c r="D39" s="141">
        <f>Data!AX24</f>
        <v>0</v>
      </c>
      <c r="E39" s="141">
        <f>Data!BR24</f>
        <v>0</v>
      </c>
      <c r="F39" s="141">
        <f>Data!CL24</f>
        <v>0</v>
      </c>
      <c r="G39" s="141">
        <f>Data!DF24</f>
        <v>0</v>
      </c>
      <c r="H39" s="142">
        <f t="shared" si="0"/>
        <v>0</v>
      </c>
      <c r="W39" s="145"/>
    </row>
    <row r="40" spans="2:23">
      <c r="B40" s="130" t="s">
        <v>50</v>
      </c>
      <c r="C40" s="141">
        <f>Data!AE24</f>
        <v>1485</v>
      </c>
      <c r="D40" s="141">
        <f>Data!AY24</f>
        <v>4290</v>
      </c>
      <c r="E40" s="141">
        <f>Data!BS24</f>
        <v>0</v>
      </c>
      <c r="F40" s="141">
        <f>Data!CM24</f>
        <v>0</v>
      </c>
      <c r="G40" s="141">
        <f>Data!DG24</f>
        <v>0</v>
      </c>
      <c r="H40" s="142">
        <f t="shared" si="0"/>
        <v>5775</v>
      </c>
      <c r="W40" s="145"/>
    </row>
    <row r="41" spans="2:23">
      <c r="B41" s="130" t="s">
        <v>51</v>
      </c>
      <c r="C41" s="141">
        <f>Data!AF24</f>
        <v>0</v>
      </c>
      <c r="D41" s="141">
        <f>Data!AZ24</f>
        <v>0</v>
      </c>
      <c r="E41" s="141">
        <f>Data!BT24</f>
        <v>0</v>
      </c>
      <c r="F41" s="141">
        <f>Data!CN24</f>
        <v>0</v>
      </c>
      <c r="G41" s="141">
        <f>Data!DH24</f>
        <v>0</v>
      </c>
      <c r="H41" s="142">
        <f t="shared" si="0"/>
        <v>0</v>
      </c>
      <c r="W41" s="145"/>
    </row>
    <row r="42" spans="2:23">
      <c r="B42" s="130" t="s">
        <v>52</v>
      </c>
      <c r="C42" s="141">
        <f>Data!AG24</f>
        <v>0</v>
      </c>
      <c r="D42" s="141">
        <f>Data!BA24</f>
        <v>0</v>
      </c>
      <c r="E42" s="141">
        <f>Data!BU24</f>
        <v>0</v>
      </c>
      <c r="F42" s="141">
        <f>Data!CO24</f>
        <v>0</v>
      </c>
      <c r="G42" s="141">
        <f>Data!DI24</f>
        <v>0</v>
      </c>
      <c r="H42" s="142">
        <f t="shared" si="0"/>
        <v>0</v>
      </c>
      <c r="W42" s="145"/>
    </row>
    <row r="43" spans="2:23">
      <c r="B43" s="130" t="s">
        <v>53</v>
      </c>
      <c r="C43" s="141">
        <f>Data!AH24</f>
        <v>0</v>
      </c>
      <c r="D43" s="141">
        <f>Data!BB24</f>
        <v>0</v>
      </c>
      <c r="E43" s="141">
        <f>Data!BV24</f>
        <v>0</v>
      </c>
      <c r="F43" s="141">
        <f>Data!CP24</f>
        <v>0</v>
      </c>
      <c r="G43" s="141">
        <f>Data!DJ24</f>
        <v>0</v>
      </c>
      <c r="H43" s="142">
        <f t="shared" si="0"/>
        <v>0</v>
      </c>
      <c r="W43" s="145"/>
    </row>
    <row r="44" spans="2:23">
      <c r="B44" s="130" t="s">
        <v>54</v>
      </c>
      <c r="C44" s="141">
        <f>Data!AI24</f>
        <v>0</v>
      </c>
      <c r="D44" s="141">
        <f>Data!BC24</f>
        <v>0</v>
      </c>
      <c r="E44" s="141">
        <f>Data!BW24</f>
        <v>0</v>
      </c>
      <c r="F44" s="141">
        <f>Data!CQ24</f>
        <v>0</v>
      </c>
      <c r="G44" s="141">
        <f>Data!DK24</f>
        <v>0</v>
      </c>
      <c r="H44" s="142">
        <f t="shared" si="0"/>
        <v>0</v>
      </c>
      <c r="W44" s="145"/>
    </row>
    <row r="45" spans="2:23">
      <c r="B45" s="130" t="s">
        <v>55</v>
      </c>
      <c r="C45" s="141">
        <f>Data!AJ24</f>
        <v>504</v>
      </c>
      <c r="D45" s="141">
        <f>Data!BD24</f>
        <v>2517</v>
      </c>
      <c r="E45" s="141">
        <f>Data!BX24</f>
        <v>0</v>
      </c>
      <c r="F45" s="141">
        <f>Data!CR24</f>
        <v>0</v>
      </c>
      <c r="G45" s="141">
        <f>Data!DL24</f>
        <v>0</v>
      </c>
      <c r="H45" s="142">
        <f t="shared" si="0"/>
        <v>3021</v>
      </c>
      <c r="W45" s="145"/>
    </row>
    <row r="46" spans="2:23">
      <c r="B46" s="130" t="s">
        <v>56</v>
      </c>
      <c r="C46" s="141">
        <f>Data!AK24</f>
        <v>0</v>
      </c>
      <c r="D46" s="141">
        <f>Data!BE24</f>
        <v>0</v>
      </c>
      <c r="E46" s="141">
        <f>Data!BY24</f>
        <v>0</v>
      </c>
      <c r="F46" s="141">
        <f>Data!CS24</f>
        <v>0</v>
      </c>
      <c r="G46" s="141">
        <f>Data!DM24</f>
        <v>0</v>
      </c>
      <c r="H46" s="142">
        <f t="shared" si="0"/>
        <v>0</v>
      </c>
      <c r="W46" s="145"/>
    </row>
    <row r="47" spans="2:23">
      <c r="B47" s="130" t="s">
        <v>57</v>
      </c>
      <c r="C47" s="141">
        <f>Data!AL24</f>
        <v>9246</v>
      </c>
      <c r="D47" s="141">
        <f>Data!BF24</f>
        <v>66489</v>
      </c>
      <c r="E47" s="141">
        <f>Data!BZ24</f>
        <v>19641</v>
      </c>
      <c r="F47" s="141">
        <f>Data!CT24</f>
        <v>0</v>
      </c>
      <c r="G47" s="141">
        <f>Data!DN24</f>
        <v>0</v>
      </c>
      <c r="H47" s="142">
        <f t="shared" si="0"/>
        <v>95376</v>
      </c>
      <c r="W47" s="145"/>
    </row>
    <row r="48" spans="2:23">
      <c r="B48" s="130" t="s">
        <v>58</v>
      </c>
      <c r="C48" s="141">
        <f>Data!AM24</f>
        <v>0</v>
      </c>
      <c r="D48" s="141">
        <f>Data!BG24</f>
        <v>0</v>
      </c>
      <c r="E48" s="141">
        <f>Data!CA24</f>
        <v>0</v>
      </c>
      <c r="F48" s="141">
        <f>Data!CU24</f>
        <v>0</v>
      </c>
      <c r="G48" s="141">
        <f>Data!DO24</f>
        <v>0</v>
      </c>
      <c r="H48" s="142">
        <f t="shared" si="0"/>
        <v>0</v>
      </c>
      <c r="W48" s="145"/>
    </row>
    <row r="49" spans="2:23">
      <c r="B49" s="130" t="s">
        <v>59</v>
      </c>
      <c r="C49" s="141">
        <f>Data!AN24</f>
        <v>0</v>
      </c>
      <c r="D49" s="141">
        <f>Data!BH24</f>
        <v>1284</v>
      </c>
      <c r="E49" s="141">
        <f>Data!CB24</f>
        <v>0</v>
      </c>
      <c r="F49" s="141">
        <f>Data!CV24</f>
        <v>0</v>
      </c>
      <c r="G49" s="141">
        <f>Data!DP24</f>
        <v>0</v>
      </c>
      <c r="H49" s="142">
        <f t="shared" si="0"/>
        <v>1284</v>
      </c>
      <c r="W49" s="145"/>
    </row>
    <row r="50" spans="2:23">
      <c r="B50" s="130" t="s">
        <v>60</v>
      </c>
      <c r="C50" s="141">
        <f>Data!AO24</f>
        <v>604</v>
      </c>
      <c r="D50" s="141">
        <f>Data!BI24</f>
        <v>1870</v>
      </c>
      <c r="E50" s="141">
        <f>Data!CC24</f>
        <v>720</v>
      </c>
      <c r="F50" s="141">
        <f>Data!CW24</f>
        <v>0</v>
      </c>
      <c r="G50" s="141">
        <f>Data!DQ24</f>
        <v>0</v>
      </c>
      <c r="H50" s="142">
        <f t="shared" si="0"/>
        <v>3194</v>
      </c>
      <c r="W50" s="145"/>
    </row>
    <row r="51" spans="2:23">
      <c r="B51" s="130" t="s">
        <v>0</v>
      </c>
      <c r="C51" s="141">
        <f>Data!AP24</f>
        <v>135</v>
      </c>
      <c r="D51" s="141">
        <f>Data!BJ24</f>
        <v>1664</v>
      </c>
      <c r="E51" s="141">
        <f>Data!CD24</f>
        <v>0</v>
      </c>
      <c r="F51" s="141">
        <f>Data!CX24</f>
        <v>0</v>
      </c>
      <c r="G51" s="141">
        <f>Data!DR24</f>
        <v>0</v>
      </c>
      <c r="H51" s="142">
        <f t="shared" si="0"/>
        <v>1799</v>
      </c>
      <c r="W51" s="145"/>
    </row>
    <row r="52" spans="2:23">
      <c r="B52" s="143" t="s">
        <v>33</v>
      </c>
      <c r="C52" s="142">
        <f>SUM(C32:C51)</f>
        <v>127154</v>
      </c>
      <c r="D52" s="142">
        <f>SUM(D32:D51)</f>
        <v>155498</v>
      </c>
      <c r="E52" s="142">
        <f>SUM(E32:E51)</f>
        <v>24861</v>
      </c>
      <c r="F52" s="142">
        <f>SUM(F32:F51)</f>
        <v>0</v>
      </c>
      <c r="G52" s="142">
        <f>SUM(G32:G51)</f>
        <v>0</v>
      </c>
      <c r="H52" s="142">
        <f t="shared" si="0"/>
        <v>307513</v>
      </c>
    </row>
    <row r="53" spans="2:23">
      <c r="B53" s="144"/>
      <c r="C53" s="145"/>
      <c r="D53" s="145"/>
      <c r="E53" s="145"/>
      <c r="F53" s="145"/>
      <c r="G53" s="145"/>
      <c r="H53" s="145"/>
    </row>
    <row r="54" spans="2:23" ht="13.5" customHeight="1">
      <c r="B54" s="308"/>
      <c r="D54" s="390" t="s">
        <v>22</v>
      </c>
      <c r="E54" s="390"/>
      <c r="F54" s="390"/>
      <c r="G54" s="309" t="s">
        <v>23</v>
      </c>
      <c r="H54" s="309" t="s">
        <v>24</v>
      </c>
    </row>
    <row r="55" spans="2:23">
      <c r="B55" s="388" t="s">
        <v>953</v>
      </c>
      <c r="C55" s="389"/>
      <c r="D55" s="384" t="str">
        <f>Data!T24</f>
        <v>Tucker, Carol M.</v>
      </c>
      <c r="E55" s="384"/>
      <c r="F55" s="384"/>
      <c r="G55" s="310" t="str">
        <f>Data!U24</f>
        <v>(713) 221-8269</v>
      </c>
      <c r="H55" s="311" t="str">
        <f>Data!V24</f>
        <v>TuckerCa@uhd.edu</v>
      </c>
    </row>
    <row r="56" spans="2:23" ht="13.5" customHeight="1">
      <c r="B56" s="308"/>
      <c r="C56" s="308"/>
      <c r="D56" s="308"/>
      <c r="E56" s="308"/>
      <c r="F56" s="308"/>
      <c r="G56" s="308"/>
      <c r="H56" s="298"/>
    </row>
    <row r="57" spans="2:23">
      <c r="B57" s="117" t="s">
        <v>9</v>
      </c>
    </row>
    <row r="58" spans="2:23" ht="31.5" customHeight="1">
      <c r="B58" s="391" t="s">
        <v>39</v>
      </c>
      <c r="C58" s="391"/>
      <c r="D58" s="391"/>
      <c r="E58" s="391"/>
      <c r="F58" s="391"/>
      <c r="G58" s="391"/>
      <c r="H58" s="321"/>
    </row>
    <row r="59" spans="2:23" ht="8.25" customHeight="1" thickBot="1">
      <c r="B59" s="320"/>
    </row>
    <row r="60" spans="2:23" ht="14.4" thickBot="1">
      <c r="B60" s="124" t="s">
        <v>31</v>
      </c>
      <c r="C60" s="125" t="s">
        <v>25</v>
      </c>
      <c r="D60" s="125" t="s">
        <v>26</v>
      </c>
      <c r="E60" s="125" t="s">
        <v>27</v>
      </c>
      <c r="F60" s="125" t="s">
        <v>28</v>
      </c>
      <c r="G60" s="125" t="s">
        <v>29</v>
      </c>
      <c r="H60" s="126" t="s">
        <v>30</v>
      </c>
    </row>
    <row r="61" spans="2:23">
      <c r="B61" s="128" t="str">
        <f>$B$32</f>
        <v>Liberal Arts</v>
      </c>
      <c r="C61" s="322">
        <f>Data!DS24</f>
        <v>6789322.3036948815</v>
      </c>
      <c r="D61" s="322">
        <f>Data!EM24</f>
        <v>6139437.0518434988</v>
      </c>
      <c r="E61" s="322">
        <f>Data!FG24</f>
        <v>1027076.8903766731</v>
      </c>
      <c r="F61" s="322">
        <f>Data!GA24</f>
        <v>0</v>
      </c>
      <c r="G61" s="322">
        <f>Data!GU24</f>
        <v>0</v>
      </c>
      <c r="H61" s="323">
        <f>SUM(C61:G61)</f>
        <v>13955836.245915052</v>
      </c>
    </row>
    <row r="62" spans="2:23">
      <c r="B62" s="128" t="str">
        <f>$B$33</f>
        <v>Science</v>
      </c>
      <c r="C62" s="322">
        <f>Data!DT24</f>
        <v>2139809.6136039775</v>
      </c>
      <c r="D62" s="322">
        <f>Data!EN24</f>
        <v>2779559.2275951775</v>
      </c>
      <c r="E62" s="322">
        <f>Data!FH24</f>
        <v>317318.45506247593</v>
      </c>
      <c r="F62" s="322">
        <f>Data!GB24</f>
        <v>0</v>
      </c>
      <c r="G62" s="322">
        <f>Data!GV24</f>
        <v>0</v>
      </c>
      <c r="H62" s="142">
        <f t="shared" ref="H62:H81" si="1">SUM(C62:G62)</f>
        <v>5236687.296261631</v>
      </c>
    </row>
    <row r="63" spans="2:23">
      <c r="B63" s="128" t="str">
        <f>$B$34</f>
        <v>Fine Arts</v>
      </c>
      <c r="C63" s="322">
        <f>Data!DU24</f>
        <v>845745.72442121466</v>
      </c>
      <c r="D63" s="322">
        <f>Data!EO24</f>
        <v>383713.44712590094</v>
      </c>
      <c r="E63" s="322">
        <f>Data!FI24</f>
        <v>0</v>
      </c>
      <c r="F63" s="322">
        <f>Data!GC24</f>
        <v>0</v>
      </c>
      <c r="G63" s="322">
        <f>Data!GW24</f>
        <v>0</v>
      </c>
      <c r="H63" s="142">
        <f t="shared" si="1"/>
        <v>1229459.1715471155</v>
      </c>
    </row>
    <row r="64" spans="2:23">
      <c r="B64" s="128" t="str">
        <f>$B$35</f>
        <v>Teacher Education</v>
      </c>
      <c r="C64" s="322">
        <f>Data!DV24</f>
        <v>215591.11752085216</v>
      </c>
      <c r="D64" s="322">
        <f>Data!EP24</f>
        <v>1349120.1981004039</v>
      </c>
      <c r="E64" s="322">
        <f>Data!FJ24</f>
        <v>326605.63060361368</v>
      </c>
      <c r="F64" s="322">
        <f>Data!GD24</f>
        <v>0</v>
      </c>
      <c r="G64" s="322">
        <f>Data!GX24</f>
        <v>0</v>
      </c>
      <c r="H64" s="142">
        <f t="shared" si="1"/>
        <v>1891316.9462248697</v>
      </c>
    </row>
    <row r="65" spans="2:8">
      <c r="B65" s="128" t="str">
        <f>$B$36</f>
        <v>Agriculture</v>
      </c>
      <c r="C65" s="322">
        <f>Data!DW24</f>
        <v>0</v>
      </c>
      <c r="D65" s="322">
        <f>Data!EQ24</f>
        <v>0</v>
      </c>
      <c r="E65" s="322">
        <f>Data!FK24</f>
        <v>0</v>
      </c>
      <c r="F65" s="322">
        <f>Data!GE24</f>
        <v>0</v>
      </c>
      <c r="G65" s="322">
        <f>Data!GY24</f>
        <v>0</v>
      </c>
      <c r="H65" s="142">
        <f t="shared" si="1"/>
        <v>0</v>
      </c>
    </row>
    <row r="66" spans="2:8">
      <c r="B66" s="128" t="str">
        <f>$B$37</f>
        <v>Engineering</v>
      </c>
      <c r="C66" s="322">
        <f>Data!DX24</f>
        <v>371149.73768632178</v>
      </c>
      <c r="D66" s="322">
        <f>Data!ER24</f>
        <v>597064.29434755654</v>
      </c>
      <c r="E66" s="322">
        <f>Data!FL24</f>
        <v>106529.56104803263</v>
      </c>
      <c r="F66" s="322">
        <f>Data!GF24</f>
        <v>0</v>
      </c>
      <c r="G66" s="322">
        <f>Data!GZ24</f>
        <v>0</v>
      </c>
      <c r="H66" s="142">
        <f t="shared" si="1"/>
        <v>1074743.5930819111</v>
      </c>
    </row>
    <row r="67" spans="2:8">
      <c r="B67" s="128" t="str">
        <f>$B$38</f>
        <v>Home Economics</v>
      </c>
      <c r="C67" s="322">
        <f>Data!DY24</f>
        <v>13867.705332861584</v>
      </c>
      <c r="D67" s="322">
        <f>Data!ES24</f>
        <v>79331.294667138412</v>
      </c>
      <c r="E67" s="322">
        <f>Data!FM24</f>
        <v>0</v>
      </c>
      <c r="F67" s="322">
        <f>Data!GG24</f>
        <v>0</v>
      </c>
      <c r="G67" s="322">
        <f>Data!HA24</f>
        <v>0</v>
      </c>
      <c r="H67" s="142">
        <f t="shared" si="1"/>
        <v>93199</v>
      </c>
    </row>
    <row r="68" spans="2:8">
      <c r="B68" s="128" t="str">
        <f>$B$39</f>
        <v>Law</v>
      </c>
      <c r="C68" s="322">
        <f>Data!DZ24</f>
        <v>0</v>
      </c>
      <c r="D68" s="322">
        <f>Data!ET24</f>
        <v>0</v>
      </c>
      <c r="E68" s="322">
        <f>Data!FN24</f>
        <v>0</v>
      </c>
      <c r="F68" s="322">
        <f>Data!GH24</f>
        <v>0</v>
      </c>
      <c r="G68" s="322">
        <f>Data!HB24</f>
        <v>0</v>
      </c>
      <c r="H68" s="142">
        <f t="shared" si="1"/>
        <v>0</v>
      </c>
    </row>
    <row r="69" spans="2:8">
      <c r="B69" s="128" t="str">
        <f>$B$40</f>
        <v>Social Service</v>
      </c>
      <c r="C69" s="322">
        <f>Data!EA24</f>
        <v>97086.178432483503</v>
      </c>
      <c r="D69" s="322">
        <f>Data!EU24</f>
        <v>668418.19117535953</v>
      </c>
      <c r="E69" s="322">
        <f>Data!FO24</f>
        <v>0</v>
      </c>
      <c r="F69" s="322">
        <f>Data!GI24</f>
        <v>0</v>
      </c>
      <c r="G69" s="322">
        <f>Data!HC24</f>
        <v>0</v>
      </c>
      <c r="H69" s="142">
        <f t="shared" si="1"/>
        <v>765504.36960784299</v>
      </c>
    </row>
    <row r="70" spans="2:8">
      <c r="B70" s="128" t="str">
        <f>$B$41</f>
        <v>Library Science</v>
      </c>
      <c r="C70" s="322">
        <f>Data!EB24</f>
        <v>0</v>
      </c>
      <c r="D70" s="322">
        <f>Data!EV24</f>
        <v>0</v>
      </c>
      <c r="E70" s="322">
        <f>Data!FP24</f>
        <v>0</v>
      </c>
      <c r="F70" s="322">
        <f>Data!GJ24</f>
        <v>0</v>
      </c>
      <c r="G70" s="322">
        <f>Data!HD24</f>
        <v>0</v>
      </c>
      <c r="H70" s="142">
        <f t="shared" si="1"/>
        <v>0</v>
      </c>
    </row>
    <row r="71" spans="2:8">
      <c r="B71" s="128" t="str">
        <f>$B$42</f>
        <v>Veterinary Science</v>
      </c>
      <c r="C71" s="322">
        <f>Data!EC24</f>
        <v>0</v>
      </c>
      <c r="D71" s="322">
        <f>Data!EW24</f>
        <v>0</v>
      </c>
      <c r="E71" s="322">
        <f>Data!FQ24</f>
        <v>0</v>
      </c>
      <c r="F71" s="322">
        <f>Data!GK24</f>
        <v>0</v>
      </c>
      <c r="G71" s="322">
        <f>Data!HE24</f>
        <v>0</v>
      </c>
      <c r="H71" s="142">
        <f t="shared" si="1"/>
        <v>0</v>
      </c>
    </row>
    <row r="72" spans="2:8">
      <c r="B72" s="128" t="str">
        <f>$B$43</f>
        <v>Vocational Training</v>
      </c>
      <c r="C72" s="322">
        <f>Data!ED24</f>
        <v>0</v>
      </c>
      <c r="D72" s="322">
        <f>Data!EX24</f>
        <v>0</v>
      </c>
      <c r="E72" s="322">
        <f>Data!FR24</f>
        <v>0</v>
      </c>
      <c r="F72" s="322">
        <f>Data!GL24</f>
        <v>0</v>
      </c>
      <c r="G72" s="322">
        <f>Data!HF24</f>
        <v>0</v>
      </c>
      <c r="H72" s="142">
        <f t="shared" si="1"/>
        <v>0</v>
      </c>
    </row>
    <row r="73" spans="2:8">
      <c r="B73" s="128" t="str">
        <f>$B$44</f>
        <v>Physical Training</v>
      </c>
      <c r="C73" s="322">
        <f>Data!EE24</f>
        <v>0</v>
      </c>
      <c r="D73" s="322">
        <f>Data!EY24</f>
        <v>0</v>
      </c>
      <c r="E73" s="322">
        <f>Data!FS24</f>
        <v>0</v>
      </c>
      <c r="F73" s="322">
        <f>Data!GM24</f>
        <v>0</v>
      </c>
      <c r="G73" s="322">
        <f>Data!HG24</f>
        <v>0</v>
      </c>
      <c r="H73" s="142">
        <f t="shared" si="1"/>
        <v>0</v>
      </c>
    </row>
    <row r="74" spans="2:8">
      <c r="B74" s="128" t="str">
        <f>$B$45</f>
        <v>Health Services</v>
      </c>
      <c r="C74" s="322">
        <f>Data!EF24</f>
        <v>41211.300106305185</v>
      </c>
      <c r="D74" s="322">
        <f>Data!EZ24</f>
        <v>382061.53802573262</v>
      </c>
      <c r="E74" s="322">
        <f>Data!FT24</f>
        <v>0</v>
      </c>
      <c r="F74" s="322">
        <f>Data!GN24</f>
        <v>0</v>
      </c>
      <c r="G74" s="322">
        <f>Data!HH24</f>
        <v>0</v>
      </c>
      <c r="H74" s="142">
        <f t="shared" si="1"/>
        <v>423272.83813203778</v>
      </c>
    </row>
    <row r="75" spans="2:8">
      <c r="B75" s="128" t="str">
        <f>$B$46</f>
        <v>Pharmacy</v>
      </c>
      <c r="C75" s="322">
        <f>Data!EG24</f>
        <v>0</v>
      </c>
      <c r="D75" s="322">
        <f>Data!FA24</f>
        <v>0</v>
      </c>
      <c r="E75" s="322">
        <f>Data!FU24</f>
        <v>0</v>
      </c>
      <c r="F75" s="322">
        <f>Data!GO24</f>
        <v>0</v>
      </c>
      <c r="G75" s="322">
        <f>Data!HI24</f>
        <v>0</v>
      </c>
      <c r="H75" s="142">
        <f t="shared" si="1"/>
        <v>0</v>
      </c>
    </row>
    <row r="76" spans="2:8">
      <c r="B76" s="128" t="str">
        <f>$B$47</f>
        <v>Business Administration</v>
      </c>
      <c r="C76" s="322">
        <f>Data!EH24</f>
        <v>662843.58493037091</v>
      </c>
      <c r="D76" s="322">
        <f>Data!FB24</f>
        <v>7866547.6403509155</v>
      </c>
      <c r="E76" s="322">
        <f>Data!FV24</f>
        <v>3011110.0072322194</v>
      </c>
      <c r="F76" s="322">
        <f>Data!GP24</f>
        <v>0</v>
      </c>
      <c r="G76" s="322">
        <f>Data!HJ24</f>
        <v>0</v>
      </c>
      <c r="H76" s="142">
        <f t="shared" si="1"/>
        <v>11540501.232513506</v>
      </c>
    </row>
    <row r="77" spans="2:8">
      <c r="B77" s="128" t="str">
        <f>$B$48</f>
        <v>Optometry</v>
      </c>
      <c r="C77" s="322">
        <f>Data!EI24</f>
        <v>0</v>
      </c>
      <c r="D77" s="322">
        <f>Data!FC24</f>
        <v>0</v>
      </c>
      <c r="E77" s="322">
        <f>Data!FW24</f>
        <v>0</v>
      </c>
      <c r="F77" s="322">
        <f>Data!GQ24</f>
        <v>0</v>
      </c>
      <c r="G77" s="322">
        <f>Data!HK24</f>
        <v>0</v>
      </c>
      <c r="H77" s="142">
        <f t="shared" si="1"/>
        <v>0</v>
      </c>
    </row>
    <row r="78" spans="2:8">
      <c r="B78" s="128" t="str">
        <f>$B$49</f>
        <v>Teacher Ed-Practice Teaching</v>
      </c>
      <c r="C78" s="322">
        <f>Data!EJ24</f>
        <v>0</v>
      </c>
      <c r="D78" s="322">
        <f>Data!FD24</f>
        <v>145447.34442411148</v>
      </c>
      <c r="E78" s="322">
        <f>Data!FX24</f>
        <v>0</v>
      </c>
      <c r="F78" s="322">
        <f>Data!GR24</f>
        <v>0</v>
      </c>
      <c r="G78" s="322">
        <f>Data!HL24</f>
        <v>0</v>
      </c>
      <c r="H78" s="142">
        <f t="shared" si="1"/>
        <v>145447.34442411148</v>
      </c>
    </row>
    <row r="79" spans="2:8">
      <c r="B79" s="128" t="str">
        <f>$B$50</f>
        <v>Technology</v>
      </c>
      <c r="C79" s="322">
        <f>Data!EK24</f>
        <v>87155.031877479239</v>
      </c>
      <c r="D79" s="322">
        <f>Data!FE24</f>
        <v>297654.23388229858</v>
      </c>
      <c r="E79" s="322">
        <f>Data!FY24</f>
        <v>138330.55316958044</v>
      </c>
      <c r="F79" s="322">
        <f>Data!GS24</f>
        <v>0</v>
      </c>
      <c r="G79" s="322">
        <f>Data!HM24</f>
        <v>0</v>
      </c>
      <c r="H79" s="142">
        <f t="shared" si="1"/>
        <v>523139.81892935827</v>
      </c>
    </row>
    <row r="80" spans="2:8">
      <c r="B80" s="128" t="str">
        <f>$B$51</f>
        <v>Nursing</v>
      </c>
      <c r="C80" s="322">
        <f>Data!EL24</f>
        <v>8004.0622996034181</v>
      </c>
      <c r="D80" s="322">
        <f>Data!FF24</f>
        <v>241833.93770039658</v>
      </c>
      <c r="E80" s="322">
        <f>Data!FZ24</f>
        <v>0</v>
      </c>
      <c r="F80" s="322">
        <f>Data!GT24</f>
        <v>0</v>
      </c>
      <c r="G80" s="322">
        <f>Data!HN24</f>
        <v>0</v>
      </c>
      <c r="H80" s="142">
        <f t="shared" si="1"/>
        <v>249838</v>
      </c>
    </row>
    <row r="81" spans="2:8">
      <c r="B81" s="131" t="str">
        <f>$B$52</f>
        <v>Totals</v>
      </c>
      <c r="C81" s="323">
        <f>SUM(C61:C80)</f>
        <v>11271786.359906351</v>
      </c>
      <c r="D81" s="323">
        <f>SUM(D61:D80)</f>
        <v>20930188.39923849</v>
      </c>
      <c r="E81" s="323">
        <f>SUM(E61:E80)</f>
        <v>4926971.0974925952</v>
      </c>
      <c r="F81" s="323">
        <f>SUM(F61:F80)</f>
        <v>0</v>
      </c>
      <c r="G81" s="323">
        <f>SUM(G61:G80)</f>
        <v>0</v>
      </c>
      <c r="H81" s="323">
        <f t="shared" si="1"/>
        <v>37128945.856637441</v>
      </c>
    </row>
    <row r="82" spans="2:8">
      <c r="B82" s="144"/>
      <c r="C82" s="324"/>
      <c r="D82" s="324"/>
      <c r="E82" s="324"/>
      <c r="F82" s="324"/>
      <c r="G82" s="324"/>
      <c r="H82" s="325"/>
    </row>
    <row r="83" spans="2:8" ht="13.5" customHeight="1">
      <c r="B83" s="308"/>
      <c r="D83" s="390" t="s">
        <v>22</v>
      </c>
      <c r="E83" s="390"/>
      <c r="F83" s="390"/>
      <c r="G83" s="309" t="s">
        <v>23</v>
      </c>
      <c r="H83" s="309" t="s">
        <v>24</v>
      </c>
    </row>
    <row r="84" spans="2:8">
      <c r="B84" s="388" t="s">
        <v>38</v>
      </c>
      <c r="C84" s="389"/>
      <c r="D84" s="384" t="str">
        <f>Data!T24</f>
        <v>Tucker, Carol M.</v>
      </c>
      <c r="E84" s="384"/>
      <c r="F84" s="384"/>
      <c r="G84" s="310" t="str">
        <f>Data!U24</f>
        <v>(713) 221-8269</v>
      </c>
      <c r="H84" s="311" t="str">
        <f>Data!V24</f>
        <v>TuckerCa@uhd.edu</v>
      </c>
    </row>
    <row r="85" spans="2:8" ht="13.5" customHeight="1">
      <c r="B85" s="308"/>
      <c r="C85" s="308"/>
      <c r="D85" s="308"/>
      <c r="E85" s="308"/>
      <c r="F85" s="308"/>
      <c r="G85" s="308"/>
      <c r="H85" s="298"/>
    </row>
    <row r="86" spans="2:8">
      <c r="B86" s="120" t="s">
        <v>32</v>
      </c>
      <c r="C86" s="326"/>
      <c r="D86" s="326"/>
      <c r="E86" s="326"/>
      <c r="F86" s="326"/>
      <c r="G86" s="326"/>
      <c r="H86" s="122">
        <f>H13+H14</f>
        <v>55502554</v>
      </c>
    </row>
    <row r="87" spans="2:8" ht="42.75" customHeight="1">
      <c r="B87" s="382" t="s">
        <v>8</v>
      </c>
      <c r="C87" s="382"/>
      <c r="D87" s="382"/>
      <c r="E87" s="382"/>
      <c r="F87" s="382"/>
      <c r="G87" s="382"/>
      <c r="H87" s="321"/>
    </row>
    <row r="88" spans="2:8">
      <c r="B88" s="120" t="s">
        <v>5</v>
      </c>
      <c r="C88" s="327"/>
      <c r="D88" s="327"/>
      <c r="E88" s="327"/>
      <c r="F88" s="327"/>
      <c r="G88" s="327"/>
      <c r="H88" s="122"/>
    </row>
    <row r="89" spans="2:8" ht="98.25" customHeight="1" thickBot="1">
      <c r="B89" s="383" t="s">
        <v>228</v>
      </c>
      <c r="C89" s="383"/>
      <c r="D89" s="383"/>
      <c r="E89" s="383"/>
      <c r="F89" s="383"/>
      <c r="G89" s="383"/>
      <c r="H89" s="328"/>
    </row>
    <row r="90" spans="2:8" ht="14.4" thickBot="1">
      <c r="B90" s="124" t="s">
        <v>31</v>
      </c>
      <c r="C90" s="125" t="s">
        <v>25</v>
      </c>
      <c r="D90" s="125" t="s">
        <v>26</v>
      </c>
      <c r="E90" s="125" t="s">
        <v>27</v>
      </c>
      <c r="F90" s="125" t="s">
        <v>28</v>
      </c>
      <c r="G90" s="125" t="s">
        <v>29</v>
      </c>
      <c r="H90" s="126" t="s">
        <v>30</v>
      </c>
    </row>
    <row r="91" spans="2:8">
      <c r="B91" s="128" t="str">
        <f>$B$32</f>
        <v>Liberal Arts</v>
      </c>
      <c r="C91" s="329">
        <f>Data!HR24</f>
        <v>240428</v>
      </c>
      <c r="D91" s="329">
        <f>Data!IL24</f>
        <v>159033.08000000002</v>
      </c>
      <c r="E91" s="329">
        <f>Data!JF24</f>
        <v>4500</v>
      </c>
      <c r="F91" s="329">
        <f>Data!JZ24</f>
        <v>0</v>
      </c>
      <c r="G91" s="329">
        <f>Data!KT24</f>
        <v>0</v>
      </c>
      <c r="H91" s="134">
        <f t="shared" ref="H91:H111" si="2">SUM(C91:G91)</f>
        <v>403961.08</v>
      </c>
    </row>
    <row r="92" spans="2:8">
      <c r="B92" s="128" t="str">
        <f>$B$33</f>
        <v>Science</v>
      </c>
      <c r="C92" s="329">
        <f>Data!HS24</f>
        <v>7150</v>
      </c>
      <c r="D92" s="329">
        <f>Data!IM24</f>
        <v>0</v>
      </c>
      <c r="E92" s="329">
        <f>Data!JG24</f>
        <v>0</v>
      </c>
      <c r="F92" s="329">
        <f>Data!KA24</f>
        <v>0</v>
      </c>
      <c r="G92" s="329">
        <f>Data!KU24</f>
        <v>0</v>
      </c>
      <c r="H92" s="137">
        <f t="shared" si="2"/>
        <v>7150</v>
      </c>
    </row>
    <row r="93" spans="2:8">
      <c r="B93" s="128" t="str">
        <f>$B$34</f>
        <v>Fine Arts</v>
      </c>
      <c r="C93" s="329">
        <f>Data!HT24</f>
        <v>0</v>
      </c>
      <c r="D93" s="329">
        <f>Data!IN24</f>
        <v>1720</v>
      </c>
      <c r="E93" s="329">
        <f>Data!JH24</f>
        <v>0</v>
      </c>
      <c r="F93" s="329">
        <f>Data!KB24</f>
        <v>0</v>
      </c>
      <c r="G93" s="329">
        <f>Data!KV24</f>
        <v>0</v>
      </c>
      <c r="H93" s="137">
        <f t="shared" si="2"/>
        <v>1720</v>
      </c>
    </row>
    <row r="94" spans="2:8">
      <c r="B94" s="128" t="str">
        <f>$B$35</f>
        <v>Teacher Education</v>
      </c>
      <c r="C94" s="329">
        <f>Data!HU24</f>
        <v>0</v>
      </c>
      <c r="D94" s="329">
        <f>Data!IO24</f>
        <v>0</v>
      </c>
      <c r="E94" s="329">
        <f>Data!JI24</f>
        <v>67000</v>
      </c>
      <c r="F94" s="329">
        <f>Data!KC24</f>
        <v>0</v>
      </c>
      <c r="G94" s="329">
        <f>Data!KW24</f>
        <v>0</v>
      </c>
      <c r="H94" s="137">
        <f t="shared" si="2"/>
        <v>67000</v>
      </c>
    </row>
    <row r="95" spans="2:8">
      <c r="B95" s="128" t="str">
        <f>$B$36</f>
        <v>Agriculture</v>
      </c>
      <c r="C95" s="329">
        <f>Data!HV24</f>
        <v>0</v>
      </c>
      <c r="D95" s="329">
        <f>Data!IP24</f>
        <v>0</v>
      </c>
      <c r="E95" s="329">
        <f>Data!JJ24</f>
        <v>0</v>
      </c>
      <c r="F95" s="329">
        <f>Data!KD24</f>
        <v>0</v>
      </c>
      <c r="G95" s="329">
        <f>Data!KX24</f>
        <v>0</v>
      </c>
      <c r="H95" s="137">
        <f t="shared" si="2"/>
        <v>0</v>
      </c>
    </row>
    <row r="96" spans="2:8">
      <c r="B96" s="128" t="str">
        <f>$B$37</f>
        <v>Engineering</v>
      </c>
      <c r="C96" s="329">
        <f>Data!HW24</f>
        <v>0</v>
      </c>
      <c r="D96" s="329">
        <f>Data!IQ24</f>
        <v>0</v>
      </c>
      <c r="E96" s="329">
        <f>Data!JK24</f>
        <v>0</v>
      </c>
      <c r="F96" s="329">
        <f>Data!KE24</f>
        <v>0</v>
      </c>
      <c r="G96" s="329">
        <f>Data!KY24</f>
        <v>0</v>
      </c>
      <c r="H96" s="137">
        <f t="shared" si="2"/>
        <v>0</v>
      </c>
    </row>
    <row r="97" spans="2:8">
      <c r="B97" s="128" t="str">
        <f>$B$38</f>
        <v>Home Economics</v>
      </c>
      <c r="C97" s="329">
        <f>Data!HX24</f>
        <v>0</v>
      </c>
      <c r="D97" s="329">
        <f>Data!IR24</f>
        <v>0</v>
      </c>
      <c r="E97" s="329">
        <f>Data!JL24</f>
        <v>0</v>
      </c>
      <c r="F97" s="329">
        <f>Data!KF24</f>
        <v>0</v>
      </c>
      <c r="G97" s="329">
        <f>Data!KZ24</f>
        <v>0</v>
      </c>
      <c r="H97" s="137">
        <f t="shared" si="2"/>
        <v>0</v>
      </c>
    </row>
    <row r="98" spans="2:8">
      <c r="B98" s="128" t="str">
        <f>$B$39</f>
        <v>Law</v>
      </c>
      <c r="C98" s="329">
        <f>Data!HY24</f>
        <v>0</v>
      </c>
      <c r="D98" s="329">
        <f>Data!IS24</f>
        <v>0</v>
      </c>
      <c r="E98" s="329">
        <f>Data!JM24</f>
        <v>0</v>
      </c>
      <c r="F98" s="329">
        <f>Data!KG24</f>
        <v>0</v>
      </c>
      <c r="G98" s="329">
        <f>Data!LA24</f>
        <v>0</v>
      </c>
      <c r="H98" s="137">
        <f t="shared" si="2"/>
        <v>0</v>
      </c>
    </row>
    <row r="99" spans="2:8">
      <c r="B99" s="128" t="str">
        <f>$B$40</f>
        <v>Social Service</v>
      </c>
      <c r="C99" s="329">
        <f>Data!HZ24</f>
        <v>0</v>
      </c>
      <c r="D99" s="329">
        <f>Data!IT24</f>
        <v>3000</v>
      </c>
      <c r="E99" s="329">
        <f>Data!JN24</f>
        <v>0</v>
      </c>
      <c r="F99" s="329">
        <f>Data!KH24</f>
        <v>0</v>
      </c>
      <c r="G99" s="329">
        <f>Data!LB24</f>
        <v>0</v>
      </c>
      <c r="H99" s="137">
        <f t="shared" si="2"/>
        <v>3000</v>
      </c>
    </row>
    <row r="100" spans="2:8">
      <c r="B100" s="128" t="str">
        <f>$B$41</f>
        <v>Library Science</v>
      </c>
      <c r="C100" s="329">
        <f>Data!IA24</f>
        <v>0</v>
      </c>
      <c r="D100" s="329">
        <f>Data!IU24</f>
        <v>0</v>
      </c>
      <c r="E100" s="329">
        <f>Data!JO24</f>
        <v>0</v>
      </c>
      <c r="F100" s="329">
        <f>Data!KI24</f>
        <v>0</v>
      </c>
      <c r="G100" s="329">
        <f>Data!LC24</f>
        <v>0</v>
      </c>
      <c r="H100" s="137">
        <f t="shared" si="2"/>
        <v>0</v>
      </c>
    </row>
    <row r="101" spans="2:8">
      <c r="B101" s="128" t="str">
        <f>$B$42</f>
        <v>Veterinary Science</v>
      </c>
      <c r="C101" s="329">
        <f>Data!IB24</f>
        <v>0</v>
      </c>
      <c r="D101" s="329">
        <f>Data!IV24</f>
        <v>0</v>
      </c>
      <c r="E101" s="329">
        <f>Data!JP24</f>
        <v>0</v>
      </c>
      <c r="F101" s="329">
        <f>Data!KJ24</f>
        <v>0</v>
      </c>
      <c r="G101" s="329">
        <f>Data!LD24</f>
        <v>0</v>
      </c>
      <c r="H101" s="137">
        <f t="shared" si="2"/>
        <v>0</v>
      </c>
    </row>
    <row r="102" spans="2:8">
      <c r="B102" s="128" t="str">
        <f>$B$43</f>
        <v>Vocational Training</v>
      </c>
      <c r="C102" s="329">
        <f>Data!IC24</f>
        <v>0</v>
      </c>
      <c r="D102" s="329">
        <f>Data!IW24</f>
        <v>0</v>
      </c>
      <c r="E102" s="329">
        <f>Data!JQ24</f>
        <v>0</v>
      </c>
      <c r="F102" s="329">
        <f>Data!KK24</f>
        <v>0</v>
      </c>
      <c r="G102" s="329">
        <f>Data!LE24</f>
        <v>0</v>
      </c>
      <c r="H102" s="137">
        <f t="shared" si="2"/>
        <v>0</v>
      </c>
    </row>
    <row r="103" spans="2:8">
      <c r="B103" s="128" t="str">
        <f>$B$44</f>
        <v>Physical Training</v>
      </c>
      <c r="C103" s="329">
        <f>Data!ID24</f>
        <v>0</v>
      </c>
      <c r="D103" s="329">
        <f>Data!IX24</f>
        <v>0</v>
      </c>
      <c r="E103" s="329">
        <f>Data!JR24</f>
        <v>0</v>
      </c>
      <c r="F103" s="329">
        <f>Data!KL24</f>
        <v>0</v>
      </c>
      <c r="G103" s="329">
        <f>Data!LF24</f>
        <v>0</v>
      </c>
      <c r="H103" s="137">
        <f t="shared" si="2"/>
        <v>0</v>
      </c>
    </row>
    <row r="104" spans="2:8">
      <c r="B104" s="128" t="str">
        <f>$B$45</f>
        <v>Health Services</v>
      </c>
      <c r="C104" s="329">
        <f>Data!IE24</f>
        <v>0</v>
      </c>
      <c r="D104" s="329">
        <f>Data!IY24</f>
        <v>34816</v>
      </c>
      <c r="E104" s="329">
        <f>Data!JS24</f>
        <v>0</v>
      </c>
      <c r="F104" s="329">
        <f>Data!KM24</f>
        <v>0</v>
      </c>
      <c r="G104" s="329">
        <f>Data!LG24</f>
        <v>0</v>
      </c>
      <c r="H104" s="137">
        <f t="shared" si="2"/>
        <v>34816</v>
      </c>
    </row>
    <row r="105" spans="2:8">
      <c r="B105" s="128" t="str">
        <f>$B$46</f>
        <v>Pharmacy</v>
      </c>
      <c r="C105" s="329">
        <f>Data!IF24</f>
        <v>0</v>
      </c>
      <c r="D105" s="329">
        <f>Data!IZ24</f>
        <v>0</v>
      </c>
      <c r="E105" s="329">
        <f>Data!JT24</f>
        <v>0</v>
      </c>
      <c r="F105" s="329">
        <f>Data!KN24</f>
        <v>0</v>
      </c>
      <c r="G105" s="329">
        <f>Data!LH24</f>
        <v>0</v>
      </c>
      <c r="H105" s="137">
        <f t="shared" si="2"/>
        <v>0</v>
      </c>
    </row>
    <row r="106" spans="2:8">
      <c r="B106" s="128" t="str">
        <f>$B$47</f>
        <v>Business Administration</v>
      </c>
      <c r="C106" s="329">
        <f>Data!IG24</f>
        <v>250</v>
      </c>
      <c r="D106" s="329">
        <f>Data!JA24</f>
        <v>194912</v>
      </c>
      <c r="E106" s="329">
        <f>Data!JU24</f>
        <v>400390.48</v>
      </c>
      <c r="F106" s="329">
        <f>Data!KO24</f>
        <v>0</v>
      </c>
      <c r="G106" s="329">
        <f>Data!LI24</f>
        <v>0</v>
      </c>
      <c r="H106" s="137">
        <f t="shared" si="2"/>
        <v>595552.48</v>
      </c>
    </row>
    <row r="107" spans="2:8">
      <c r="B107" s="128" t="str">
        <f>$B$48</f>
        <v>Optometry</v>
      </c>
      <c r="C107" s="329">
        <f>Data!IH24</f>
        <v>0</v>
      </c>
      <c r="D107" s="329">
        <f>Data!JB24</f>
        <v>0</v>
      </c>
      <c r="E107" s="329">
        <f>Data!JV24</f>
        <v>0</v>
      </c>
      <c r="F107" s="329">
        <f>Data!KP24</f>
        <v>0</v>
      </c>
      <c r="G107" s="329">
        <f>Data!LJ24</f>
        <v>0</v>
      </c>
      <c r="H107" s="137">
        <f t="shared" si="2"/>
        <v>0</v>
      </c>
    </row>
    <row r="108" spans="2:8">
      <c r="B108" s="128" t="str">
        <f>$B$49</f>
        <v>Teacher Ed-Practice Teaching</v>
      </c>
      <c r="C108" s="329">
        <f>Data!II24</f>
        <v>0</v>
      </c>
      <c r="D108" s="329">
        <f>Data!JC24</f>
        <v>0</v>
      </c>
      <c r="E108" s="329">
        <f>Data!JW24</f>
        <v>0</v>
      </c>
      <c r="F108" s="329">
        <f>Data!KQ24</f>
        <v>0</v>
      </c>
      <c r="G108" s="329">
        <f>Data!LK24</f>
        <v>0</v>
      </c>
      <c r="H108" s="137">
        <f t="shared" si="2"/>
        <v>0</v>
      </c>
    </row>
    <row r="109" spans="2:8">
      <c r="B109" s="128" t="str">
        <f>$B$50</f>
        <v>Technology</v>
      </c>
      <c r="C109" s="329">
        <f>Data!IJ24</f>
        <v>0</v>
      </c>
      <c r="D109" s="329">
        <f>Data!JD24</f>
        <v>0</v>
      </c>
      <c r="E109" s="329">
        <f>Data!JX24</f>
        <v>9300</v>
      </c>
      <c r="F109" s="329">
        <f>Data!KR24</f>
        <v>0</v>
      </c>
      <c r="G109" s="329">
        <f>Data!LL24</f>
        <v>0</v>
      </c>
      <c r="H109" s="137">
        <f t="shared" si="2"/>
        <v>9300</v>
      </c>
    </row>
    <row r="110" spans="2:8">
      <c r="B110" s="128" t="str">
        <f>$B$51</f>
        <v>Nursing</v>
      </c>
      <c r="C110" s="329">
        <f>Data!IK24</f>
        <v>0</v>
      </c>
      <c r="D110" s="329">
        <f>Data!JE24</f>
        <v>7200</v>
      </c>
      <c r="E110" s="329">
        <f>Data!JY24</f>
        <v>0</v>
      </c>
      <c r="F110" s="329">
        <f>Data!KS24</f>
        <v>0</v>
      </c>
      <c r="G110" s="329">
        <f>Data!HPM24</f>
        <v>0</v>
      </c>
      <c r="H110" s="137">
        <f t="shared" si="2"/>
        <v>7200</v>
      </c>
    </row>
    <row r="111" spans="2:8">
      <c r="B111" s="131" t="str">
        <f>$B$52</f>
        <v>Totals</v>
      </c>
      <c r="C111" s="134">
        <f>SUM(C91:C110)</f>
        <v>247828</v>
      </c>
      <c r="D111" s="134">
        <f>SUM(D91:D110)</f>
        <v>400681.08</v>
      </c>
      <c r="E111" s="134">
        <f>SUM(E91:E110)</f>
        <v>481190.48</v>
      </c>
      <c r="F111" s="134">
        <f>SUM(F91:F110)</f>
        <v>0</v>
      </c>
      <c r="G111" s="134">
        <f>SUM(G91:G110)</f>
        <v>0</v>
      </c>
      <c r="H111" s="134">
        <f t="shared" si="2"/>
        <v>1129699.56</v>
      </c>
    </row>
    <row r="112" spans="2:8">
      <c r="B112" s="330"/>
      <c r="C112" s="331"/>
      <c r="D112" s="331"/>
      <c r="E112" s="331"/>
      <c r="F112" s="331"/>
      <c r="G112" s="331"/>
      <c r="H112" s="332"/>
    </row>
    <row r="113" spans="2:8">
      <c r="B113" s="395" t="s">
        <v>62</v>
      </c>
      <c r="C113" s="395"/>
      <c r="D113" s="395"/>
      <c r="E113" s="395"/>
      <c r="F113" s="395"/>
      <c r="G113" s="395"/>
      <c r="H113" s="395"/>
    </row>
    <row r="114" spans="2:8" ht="36.75" customHeight="1" thickBot="1">
      <c r="B114" s="394" t="s">
        <v>36</v>
      </c>
      <c r="C114" s="394"/>
      <c r="D114" s="394"/>
      <c r="E114" s="394"/>
      <c r="F114" s="394"/>
      <c r="G114" s="394"/>
      <c r="H114" s="328"/>
    </row>
    <row r="115" spans="2:8" ht="14.4" thickBot="1">
      <c r="B115" s="124" t="s">
        <v>31</v>
      </c>
      <c r="C115" s="125" t="s">
        <v>25</v>
      </c>
      <c r="D115" s="125" t="s">
        <v>26</v>
      </c>
      <c r="E115" s="125" t="s">
        <v>27</v>
      </c>
      <c r="F115" s="125" t="s">
        <v>28</v>
      </c>
      <c r="G115" s="125" t="s">
        <v>29</v>
      </c>
      <c r="H115" s="126" t="s">
        <v>30</v>
      </c>
    </row>
    <row r="116" spans="2:8">
      <c r="B116" s="128" t="str">
        <f>$B$32</f>
        <v>Liberal Arts</v>
      </c>
      <c r="C116" s="323">
        <f t="shared" ref="C116:G131" si="3">C91+C61</f>
        <v>7029750.3036948815</v>
      </c>
      <c r="D116" s="323">
        <f t="shared" si="3"/>
        <v>6298470.1318434989</v>
      </c>
      <c r="E116" s="323">
        <f t="shared" si="3"/>
        <v>1031576.8903766731</v>
      </c>
      <c r="F116" s="323">
        <f t="shared" si="3"/>
        <v>0</v>
      </c>
      <c r="G116" s="323">
        <f t="shared" si="3"/>
        <v>0</v>
      </c>
      <c r="H116" s="134">
        <f t="shared" ref="H116:H136" si="4">SUM(C116:G116)</f>
        <v>14359797.325915053</v>
      </c>
    </row>
    <row r="117" spans="2:8">
      <c r="B117" s="128" t="str">
        <f>$B$33</f>
        <v>Science</v>
      </c>
      <c r="C117" s="142">
        <f t="shared" si="3"/>
        <v>2146959.6136039775</v>
      </c>
      <c r="D117" s="142">
        <f t="shared" si="3"/>
        <v>2779559.2275951775</v>
      </c>
      <c r="E117" s="142">
        <f t="shared" si="3"/>
        <v>317318.45506247593</v>
      </c>
      <c r="F117" s="142">
        <f t="shared" si="3"/>
        <v>0</v>
      </c>
      <c r="G117" s="142">
        <f t="shared" si="3"/>
        <v>0</v>
      </c>
      <c r="H117" s="137">
        <f t="shared" si="4"/>
        <v>5243837.296261631</v>
      </c>
    </row>
    <row r="118" spans="2:8">
      <c r="B118" s="128" t="str">
        <f>$B$34</f>
        <v>Fine Arts</v>
      </c>
      <c r="C118" s="142">
        <f t="shared" si="3"/>
        <v>845745.72442121466</v>
      </c>
      <c r="D118" s="142">
        <f t="shared" si="3"/>
        <v>385433.44712590094</v>
      </c>
      <c r="E118" s="142">
        <f t="shared" si="3"/>
        <v>0</v>
      </c>
      <c r="F118" s="142">
        <f t="shared" si="3"/>
        <v>0</v>
      </c>
      <c r="G118" s="142">
        <f t="shared" si="3"/>
        <v>0</v>
      </c>
      <c r="H118" s="137">
        <f t="shared" si="4"/>
        <v>1231179.1715471155</v>
      </c>
    </row>
    <row r="119" spans="2:8">
      <c r="B119" s="128" t="str">
        <f>$B$35</f>
        <v>Teacher Education</v>
      </c>
      <c r="C119" s="142">
        <f t="shared" si="3"/>
        <v>215591.11752085216</v>
      </c>
      <c r="D119" s="142">
        <f t="shared" si="3"/>
        <v>1349120.1981004039</v>
      </c>
      <c r="E119" s="142">
        <f t="shared" si="3"/>
        <v>393605.63060361368</v>
      </c>
      <c r="F119" s="142">
        <f t="shared" si="3"/>
        <v>0</v>
      </c>
      <c r="G119" s="142">
        <f t="shared" si="3"/>
        <v>0</v>
      </c>
      <c r="H119" s="137">
        <f t="shared" si="4"/>
        <v>1958316.9462248697</v>
      </c>
    </row>
    <row r="120" spans="2:8">
      <c r="B120" s="128" t="str">
        <f>$B$36</f>
        <v>Agriculture</v>
      </c>
      <c r="C120" s="142">
        <f t="shared" si="3"/>
        <v>0</v>
      </c>
      <c r="D120" s="142">
        <f t="shared" si="3"/>
        <v>0</v>
      </c>
      <c r="E120" s="142">
        <f t="shared" si="3"/>
        <v>0</v>
      </c>
      <c r="F120" s="142">
        <f t="shared" si="3"/>
        <v>0</v>
      </c>
      <c r="G120" s="142">
        <f t="shared" si="3"/>
        <v>0</v>
      </c>
      <c r="H120" s="137">
        <f t="shared" si="4"/>
        <v>0</v>
      </c>
    </row>
    <row r="121" spans="2:8">
      <c r="B121" s="128" t="str">
        <f>$B$37</f>
        <v>Engineering</v>
      </c>
      <c r="C121" s="142">
        <f t="shared" si="3"/>
        <v>371149.73768632178</v>
      </c>
      <c r="D121" s="142">
        <f t="shared" si="3"/>
        <v>597064.29434755654</v>
      </c>
      <c r="E121" s="142">
        <f t="shared" si="3"/>
        <v>106529.56104803263</v>
      </c>
      <c r="F121" s="142">
        <f t="shared" si="3"/>
        <v>0</v>
      </c>
      <c r="G121" s="142">
        <f t="shared" si="3"/>
        <v>0</v>
      </c>
      <c r="H121" s="137">
        <f t="shared" si="4"/>
        <v>1074743.5930819111</v>
      </c>
    </row>
    <row r="122" spans="2:8">
      <c r="B122" s="128" t="str">
        <f>$B$38</f>
        <v>Home Economics</v>
      </c>
      <c r="C122" s="142">
        <f t="shared" si="3"/>
        <v>13867.705332861584</v>
      </c>
      <c r="D122" s="142">
        <f t="shared" si="3"/>
        <v>79331.294667138412</v>
      </c>
      <c r="E122" s="142">
        <f t="shared" si="3"/>
        <v>0</v>
      </c>
      <c r="F122" s="142">
        <f t="shared" si="3"/>
        <v>0</v>
      </c>
      <c r="G122" s="142">
        <f t="shared" si="3"/>
        <v>0</v>
      </c>
      <c r="H122" s="137">
        <f t="shared" si="4"/>
        <v>93199</v>
      </c>
    </row>
    <row r="123" spans="2:8">
      <c r="B123" s="128" t="str">
        <f>$B$39</f>
        <v>Law</v>
      </c>
      <c r="C123" s="142">
        <f t="shared" si="3"/>
        <v>0</v>
      </c>
      <c r="D123" s="142">
        <f t="shared" si="3"/>
        <v>0</v>
      </c>
      <c r="E123" s="142">
        <f t="shared" si="3"/>
        <v>0</v>
      </c>
      <c r="F123" s="142">
        <f t="shared" si="3"/>
        <v>0</v>
      </c>
      <c r="G123" s="142">
        <f t="shared" si="3"/>
        <v>0</v>
      </c>
      <c r="H123" s="137">
        <f t="shared" si="4"/>
        <v>0</v>
      </c>
    </row>
    <row r="124" spans="2:8">
      <c r="B124" s="128" t="str">
        <f>$B$40</f>
        <v>Social Service</v>
      </c>
      <c r="C124" s="142">
        <f t="shared" si="3"/>
        <v>97086.178432483503</v>
      </c>
      <c r="D124" s="142">
        <f t="shared" si="3"/>
        <v>671418.19117535953</v>
      </c>
      <c r="E124" s="142">
        <f t="shared" si="3"/>
        <v>0</v>
      </c>
      <c r="F124" s="142">
        <f t="shared" si="3"/>
        <v>0</v>
      </c>
      <c r="G124" s="142">
        <f t="shared" si="3"/>
        <v>0</v>
      </c>
      <c r="H124" s="137">
        <f t="shared" si="4"/>
        <v>768504.36960784299</v>
      </c>
    </row>
    <row r="125" spans="2:8">
      <c r="B125" s="128" t="str">
        <f>$B$41</f>
        <v>Library Science</v>
      </c>
      <c r="C125" s="142">
        <f t="shared" si="3"/>
        <v>0</v>
      </c>
      <c r="D125" s="142">
        <f t="shared" si="3"/>
        <v>0</v>
      </c>
      <c r="E125" s="142">
        <f t="shared" si="3"/>
        <v>0</v>
      </c>
      <c r="F125" s="142">
        <f t="shared" si="3"/>
        <v>0</v>
      </c>
      <c r="G125" s="142">
        <f t="shared" si="3"/>
        <v>0</v>
      </c>
      <c r="H125" s="137">
        <f t="shared" si="4"/>
        <v>0</v>
      </c>
    </row>
    <row r="126" spans="2:8">
      <c r="B126" s="128" t="str">
        <f>$B$42</f>
        <v>Veterinary Science</v>
      </c>
      <c r="C126" s="142">
        <f t="shared" si="3"/>
        <v>0</v>
      </c>
      <c r="D126" s="142">
        <f t="shared" si="3"/>
        <v>0</v>
      </c>
      <c r="E126" s="142">
        <f t="shared" si="3"/>
        <v>0</v>
      </c>
      <c r="F126" s="142">
        <f t="shared" si="3"/>
        <v>0</v>
      </c>
      <c r="G126" s="142">
        <f t="shared" si="3"/>
        <v>0</v>
      </c>
      <c r="H126" s="137">
        <f t="shared" si="4"/>
        <v>0</v>
      </c>
    </row>
    <row r="127" spans="2:8">
      <c r="B127" s="128" t="str">
        <f>$B$43</f>
        <v>Vocational Training</v>
      </c>
      <c r="C127" s="142">
        <f t="shared" si="3"/>
        <v>0</v>
      </c>
      <c r="D127" s="142">
        <f t="shared" si="3"/>
        <v>0</v>
      </c>
      <c r="E127" s="142">
        <f t="shared" si="3"/>
        <v>0</v>
      </c>
      <c r="F127" s="142">
        <f t="shared" si="3"/>
        <v>0</v>
      </c>
      <c r="G127" s="142">
        <f t="shared" si="3"/>
        <v>0</v>
      </c>
      <c r="H127" s="137">
        <f t="shared" si="4"/>
        <v>0</v>
      </c>
    </row>
    <row r="128" spans="2:8">
      <c r="B128" s="128" t="str">
        <f>$B$44</f>
        <v>Physical Training</v>
      </c>
      <c r="C128" s="142">
        <f t="shared" si="3"/>
        <v>0</v>
      </c>
      <c r="D128" s="142">
        <f t="shared" si="3"/>
        <v>0</v>
      </c>
      <c r="E128" s="142">
        <f t="shared" si="3"/>
        <v>0</v>
      </c>
      <c r="F128" s="142">
        <f t="shared" si="3"/>
        <v>0</v>
      </c>
      <c r="G128" s="142">
        <f t="shared" si="3"/>
        <v>0</v>
      </c>
      <c r="H128" s="137">
        <f t="shared" si="4"/>
        <v>0</v>
      </c>
    </row>
    <row r="129" spans="2:12">
      <c r="B129" s="128" t="str">
        <f>$B$45</f>
        <v>Health Services</v>
      </c>
      <c r="C129" s="142">
        <f t="shared" si="3"/>
        <v>41211.300106305185</v>
      </c>
      <c r="D129" s="142">
        <f t="shared" si="3"/>
        <v>416877.53802573262</v>
      </c>
      <c r="E129" s="142">
        <f t="shared" si="3"/>
        <v>0</v>
      </c>
      <c r="F129" s="142">
        <f t="shared" si="3"/>
        <v>0</v>
      </c>
      <c r="G129" s="142">
        <f t="shared" si="3"/>
        <v>0</v>
      </c>
      <c r="H129" s="137">
        <f t="shared" si="4"/>
        <v>458088.83813203778</v>
      </c>
    </row>
    <row r="130" spans="2:12">
      <c r="B130" s="128" t="str">
        <f>$B$46</f>
        <v>Pharmacy</v>
      </c>
      <c r="C130" s="142">
        <f t="shared" si="3"/>
        <v>0</v>
      </c>
      <c r="D130" s="142">
        <f t="shared" si="3"/>
        <v>0</v>
      </c>
      <c r="E130" s="142">
        <f t="shared" si="3"/>
        <v>0</v>
      </c>
      <c r="F130" s="142">
        <f t="shared" si="3"/>
        <v>0</v>
      </c>
      <c r="G130" s="142">
        <f t="shared" si="3"/>
        <v>0</v>
      </c>
      <c r="H130" s="137">
        <f t="shared" si="4"/>
        <v>0</v>
      </c>
    </row>
    <row r="131" spans="2:12">
      <c r="B131" s="128" t="str">
        <f>$B$47</f>
        <v>Business Administration</v>
      </c>
      <c r="C131" s="142">
        <f t="shared" si="3"/>
        <v>663093.58493037091</v>
      </c>
      <c r="D131" s="142">
        <f t="shared" si="3"/>
        <v>8061459.6403509155</v>
      </c>
      <c r="E131" s="142">
        <f t="shared" si="3"/>
        <v>3411500.4872322194</v>
      </c>
      <c r="F131" s="142">
        <f t="shared" si="3"/>
        <v>0</v>
      </c>
      <c r="G131" s="142">
        <f t="shared" si="3"/>
        <v>0</v>
      </c>
      <c r="H131" s="137">
        <f t="shared" si="4"/>
        <v>12136053.712513506</v>
      </c>
    </row>
    <row r="132" spans="2:12">
      <c r="B132" s="128" t="str">
        <f>$B$48</f>
        <v>Optometry</v>
      </c>
      <c r="C132" s="142">
        <f t="shared" ref="C132:G135" si="5">C107+C77</f>
        <v>0</v>
      </c>
      <c r="D132" s="142">
        <f t="shared" si="5"/>
        <v>0</v>
      </c>
      <c r="E132" s="142">
        <f t="shared" si="5"/>
        <v>0</v>
      </c>
      <c r="F132" s="142">
        <f t="shared" si="5"/>
        <v>0</v>
      </c>
      <c r="G132" s="142">
        <f t="shared" si="5"/>
        <v>0</v>
      </c>
      <c r="H132" s="137">
        <f t="shared" si="4"/>
        <v>0</v>
      </c>
    </row>
    <row r="133" spans="2:12">
      <c r="B133" s="128" t="str">
        <f>$B$49</f>
        <v>Teacher Ed-Practice Teaching</v>
      </c>
      <c r="C133" s="142">
        <f t="shared" si="5"/>
        <v>0</v>
      </c>
      <c r="D133" s="142">
        <f t="shared" si="5"/>
        <v>145447.34442411148</v>
      </c>
      <c r="E133" s="142">
        <f t="shared" si="5"/>
        <v>0</v>
      </c>
      <c r="F133" s="142">
        <f t="shared" si="5"/>
        <v>0</v>
      </c>
      <c r="G133" s="142">
        <f t="shared" si="5"/>
        <v>0</v>
      </c>
      <c r="H133" s="137">
        <f t="shared" si="4"/>
        <v>145447.34442411148</v>
      </c>
    </row>
    <row r="134" spans="2:12">
      <c r="B134" s="128" t="str">
        <f>$B$50</f>
        <v>Technology</v>
      </c>
      <c r="C134" s="142">
        <f t="shared" si="5"/>
        <v>87155.031877479239</v>
      </c>
      <c r="D134" s="142">
        <f t="shared" si="5"/>
        <v>297654.23388229858</v>
      </c>
      <c r="E134" s="142">
        <f t="shared" si="5"/>
        <v>147630.55316958044</v>
      </c>
      <c r="F134" s="142">
        <f t="shared" si="5"/>
        <v>0</v>
      </c>
      <c r="G134" s="142">
        <f t="shared" si="5"/>
        <v>0</v>
      </c>
      <c r="H134" s="137">
        <f t="shared" si="4"/>
        <v>532439.81892935827</v>
      </c>
    </row>
    <row r="135" spans="2:12">
      <c r="B135" s="128" t="str">
        <f>$B$51</f>
        <v>Nursing</v>
      </c>
      <c r="C135" s="142">
        <f t="shared" si="5"/>
        <v>8004.0622996034181</v>
      </c>
      <c r="D135" s="142">
        <f t="shared" si="5"/>
        <v>249033.93770039658</v>
      </c>
      <c r="E135" s="142">
        <f t="shared" si="5"/>
        <v>0</v>
      </c>
      <c r="F135" s="142">
        <f t="shared" si="5"/>
        <v>0</v>
      </c>
      <c r="G135" s="142">
        <f t="shared" si="5"/>
        <v>0</v>
      </c>
      <c r="H135" s="137">
        <f t="shared" si="4"/>
        <v>257038</v>
      </c>
    </row>
    <row r="136" spans="2:12">
      <c r="B136" s="131" t="str">
        <f>$B$52</f>
        <v>Totals</v>
      </c>
      <c r="C136" s="134">
        <f>SUM(C116:C135)</f>
        <v>11519614.359906351</v>
      </c>
      <c r="D136" s="134">
        <f>SUM(D116:D135)</f>
        <v>21330869.479238488</v>
      </c>
      <c r="E136" s="134">
        <f>SUM(E116:E135)</f>
        <v>5408161.5774925947</v>
      </c>
      <c r="F136" s="134">
        <f>SUM(F116:F135)</f>
        <v>0</v>
      </c>
      <c r="G136" s="134">
        <f>SUM(G116:G135)</f>
        <v>0</v>
      </c>
      <c r="H136" s="134">
        <f t="shared" si="4"/>
        <v>38258645.416637436</v>
      </c>
    </row>
    <row r="137" spans="2:12">
      <c r="B137" s="330"/>
      <c r="C137" s="333"/>
      <c r="D137" s="333"/>
      <c r="E137" s="333"/>
      <c r="F137" s="333"/>
      <c r="G137" s="333"/>
      <c r="H137" s="334"/>
    </row>
    <row r="138" spans="2:12">
      <c r="B138" s="120" t="s">
        <v>4</v>
      </c>
      <c r="C138" s="327"/>
      <c r="D138" s="327"/>
      <c r="E138" s="327"/>
      <c r="F138" s="327"/>
      <c r="G138" s="327"/>
      <c r="H138" s="122">
        <f>H86-H81-H111</f>
        <v>17243908.583362561</v>
      </c>
    </row>
    <row r="139" spans="2:12" ht="152.25" customHeight="1" thickBot="1">
      <c r="B139" s="382" t="s">
        <v>887</v>
      </c>
      <c r="C139" s="382"/>
      <c r="D139" s="382"/>
      <c r="E139" s="382"/>
      <c r="F139" s="382"/>
      <c r="G139" s="382"/>
      <c r="H139" s="321"/>
    </row>
    <row r="140" spans="2:12" ht="36.75" customHeight="1" thickTop="1">
      <c r="B140" s="429" t="s">
        <v>889</v>
      </c>
      <c r="C140" s="404"/>
      <c r="D140" s="404"/>
      <c r="E140" s="404"/>
      <c r="F140" s="405"/>
      <c r="G140" s="335" t="s">
        <v>2</v>
      </c>
      <c r="H140" s="336">
        <v>1</v>
      </c>
      <c r="I140" s="396" t="str">
        <f>IF(H140+H141=1,"","Error, the two cells on the left must equal 100%")</f>
        <v/>
      </c>
      <c r="L140" s="290"/>
    </row>
    <row r="141" spans="2:12" ht="37.5" customHeight="1" thickBot="1">
      <c r="B141" s="406"/>
      <c r="C141" s="407"/>
      <c r="D141" s="407"/>
      <c r="E141" s="407"/>
      <c r="F141" s="408"/>
      <c r="G141" s="335" t="s">
        <v>3</v>
      </c>
      <c r="H141" s="337">
        <f>1-H140</f>
        <v>0</v>
      </c>
      <c r="I141" s="396"/>
    </row>
    <row r="142" spans="2:12" ht="42" thickBot="1">
      <c r="B142" s="338" t="s">
        <v>31</v>
      </c>
      <c r="C142" s="339" t="s">
        <v>25</v>
      </c>
      <c r="D142" s="339" t="s">
        <v>26</v>
      </c>
      <c r="E142" s="339" t="s">
        <v>27</v>
      </c>
      <c r="F142" s="339" t="s">
        <v>28</v>
      </c>
      <c r="G142" s="340" t="s">
        <v>29</v>
      </c>
      <c r="H142" s="341" t="s">
        <v>6</v>
      </c>
      <c r="I142" s="342" t="s">
        <v>7</v>
      </c>
    </row>
    <row r="143" spans="2:12">
      <c r="B143" s="128" t="str">
        <f>$B$32</f>
        <v>Liberal Arts</v>
      </c>
      <c r="C143" s="329">
        <f>Data!LN24</f>
        <v>0</v>
      </c>
      <c r="D143" s="329">
        <f>Data!MH24</f>
        <v>0</v>
      </c>
      <c r="E143" s="329">
        <f>Data!NB24</f>
        <v>0</v>
      </c>
      <c r="F143" s="329">
        <f>Data!NV24</f>
        <v>0</v>
      </c>
      <c r="G143" s="329">
        <f>Data!OP24</f>
        <v>0</v>
      </c>
      <c r="H143" s="343">
        <f>Data!PJ24</f>
        <v>5803979.0722865537</v>
      </c>
      <c r="I143" s="344">
        <f t="shared" ref="I143:I162" si="6">SUM(C143:H143)</f>
        <v>5803979.0722865537</v>
      </c>
    </row>
    <row r="144" spans="2:12">
      <c r="B144" s="128" t="str">
        <f>$B$33</f>
        <v>Science</v>
      </c>
      <c r="C144" s="329">
        <f>Data!LO24</f>
        <v>0</v>
      </c>
      <c r="D144" s="329">
        <f>Data!MI24</f>
        <v>0</v>
      </c>
      <c r="E144" s="329">
        <f>Data!NC24</f>
        <v>0</v>
      </c>
      <c r="F144" s="329">
        <f>Data!NW24</f>
        <v>0</v>
      </c>
      <c r="G144" s="329">
        <f>Data!OQ24</f>
        <v>0</v>
      </c>
      <c r="H144" s="343">
        <f>Data!PK24</f>
        <v>2711685.8661656464</v>
      </c>
      <c r="I144" s="344">
        <f t="shared" si="6"/>
        <v>2711685.8661656464</v>
      </c>
    </row>
    <row r="145" spans="2:9">
      <c r="B145" s="128" t="str">
        <f>$B$34</f>
        <v>Fine Arts</v>
      </c>
      <c r="C145" s="329">
        <f>Data!LP24</f>
        <v>0</v>
      </c>
      <c r="D145" s="329">
        <f>Data!MJ24</f>
        <v>0</v>
      </c>
      <c r="E145" s="329">
        <f>Data!ND24</f>
        <v>0</v>
      </c>
      <c r="F145" s="329">
        <f>Data!NX24</f>
        <v>0</v>
      </c>
      <c r="G145" s="329">
        <f>Data!OR24</f>
        <v>0</v>
      </c>
      <c r="H145" s="343">
        <f>Data!PL24</f>
        <v>465306.97963980702</v>
      </c>
      <c r="I145" s="344">
        <f t="shared" si="6"/>
        <v>465306.97963980702</v>
      </c>
    </row>
    <row r="146" spans="2:9">
      <c r="B146" s="128" t="str">
        <f>$B$35</f>
        <v>Teacher Education</v>
      </c>
      <c r="C146" s="329">
        <f>Data!LQ24</f>
        <v>0</v>
      </c>
      <c r="D146" s="329">
        <f>Data!MK24</f>
        <v>0</v>
      </c>
      <c r="E146" s="329">
        <f>Data!NE24</f>
        <v>0</v>
      </c>
      <c r="F146" s="329">
        <f>Data!NY24</f>
        <v>0</v>
      </c>
      <c r="G146" s="329">
        <f>Data!OS24</f>
        <v>0</v>
      </c>
      <c r="H146" s="343">
        <f>Data!PN24</f>
        <v>1095952.9838853288</v>
      </c>
      <c r="I146" s="344">
        <f t="shared" si="6"/>
        <v>1095952.9838853288</v>
      </c>
    </row>
    <row r="147" spans="2:9">
      <c r="B147" s="128" t="str">
        <f>$B$36</f>
        <v>Agriculture</v>
      </c>
      <c r="C147" s="329">
        <f>Data!LR24</f>
        <v>0</v>
      </c>
      <c r="D147" s="329">
        <f>Data!ML24</f>
        <v>0</v>
      </c>
      <c r="E147" s="329">
        <f>Data!NF24</f>
        <v>0</v>
      </c>
      <c r="F147" s="329">
        <f>Data!NZ24</f>
        <v>0</v>
      </c>
      <c r="G147" s="329">
        <f>Data!OT24</f>
        <v>0</v>
      </c>
      <c r="H147" s="343">
        <f>Data!PM24</f>
        <v>0</v>
      </c>
      <c r="I147" s="344">
        <f t="shared" si="6"/>
        <v>0</v>
      </c>
    </row>
    <row r="148" spans="2:9">
      <c r="B148" s="128" t="str">
        <f>$B$37</f>
        <v>Engineering</v>
      </c>
      <c r="C148" s="329">
        <f>Data!LS24</f>
        <v>0</v>
      </c>
      <c r="D148" s="329">
        <f>Data!MM24</f>
        <v>0</v>
      </c>
      <c r="E148" s="329">
        <f>Data!NG24</f>
        <v>0</v>
      </c>
      <c r="F148" s="329">
        <f>Data!OA24</f>
        <v>0</v>
      </c>
      <c r="G148" s="329">
        <f>Data!OU24</f>
        <v>0</v>
      </c>
      <c r="H148" s="343">
        <f>Data!PO24</f>
        <v>1107424.3326153306</v>
      </c>
      <c r="I148" s="344">
        <f t="shared" si="6"/>
        <v>1107424.3326153306</v>
      </c>
    </row>
    <row r="149" spans="2:9">
      <c r="B149" s="128" t="str">
        <f>$B$38</f>
        <v>Home Economics</v>
      </c>
      <c r="C149" s="329">
        <f>Data!LT24</f>
        <v>0</v>
      </c>
      <c r="D149" s="329">
        <f>Data!MN24</f>
        <v>0</v>
      </c>
      <c r="E149" s="329">
        <f>Data!NH24</f>
        <v>0</v>
      </c>
      <c r="F149" s="329">
        <f>Data!OB24</f>
        <v>0</v>
      </c>
      <c r="G149" s="329">
        <f>Data!OV24</f>
        <v>0</v>
      </c>
      <c r="H149" s="343">
        <f>Data!PP24</f>
        <v>62032.909995663387</v>
      </c>
      <c r="I149" s="344">
        <f t="shared" si="6"/>
        <v>62032.909995663387</v>
      </c>
    </row>
    <row r="150" spans="2:9">
      <c r="B150" s="128" t="str">
        <f>$B$39</f>
        <v>Law</v>
      </c>
      <c r="C150" s="329">
        <f>Data!LU24</f>
        <v>0</v>
      </c>
      <c r="D150" s="329">
        <f>Data!MO24</f>
        <v>0</v>
      </c>
      <c r="E150" s="329">
        <f>Data!NI24</f>
        <v>0</v>
      </c>
      <c r="F150" s="329">
        <f>Data!OC24</f>
        <v>0</v>
      </c>
      <c r="G150" s="329">
        <f>Data!OW24</f>
        <v>0</v>
      </c>
      <c r="H150" s="343">
        <f>Data!PQ24</f>
        <v>0</v>
      </c>
      <c r="I150" s="344">
        <f t="shared" si="6"/>
        <v>0</v>
      </c>
    </row>
    <row r="151" spans="2:9">
      <c r="B151" s="128" t="str">
        <f>$B$40</f>
        <v>Social Service</v>
      </c>
      <c r="C151" s="329">
        <f>Data!LV24</f>
        <v>0</v>
      </c>
      <c r="D151" s="329">
        <f>Data!MP24</f>
        <v>0</v>
      </c>
      <c r="E151" s="329">
        <f>Data!NJ24</f>
        <v>0</v>
      </c>
      <c r="F151" s="329">
        <f>Data!OD24</f>
        <v>0</v>
      </c>
      <c r="G151" s="329">
        <f>Data!OX24</f>
        <v>0</v>
      </c>
      <c r="H151" s="343">
        <f>Data!PR24</f>
        <v>309985.38683026884</v>
      </c>
      <c r="I151" s="344">
        <f t="shared" si="6"/>
        <v>309985.38683026884</v>
      </c>
    </row>
    <row r="152" spans="2:9">
      <c r="B152" s="128" t="str">
        <f>$B$41</f>
        <v>Library Science</v>
      </c>
      <c r="C152" s="329">
        <f>Data!LW24</f>
        <v>0</v>
      </c>
      <c r="D152" s="329">
        <f>Data!MQ24</f>
        <v>0</v>
      </c>
      <c r="E152" s="329">
        <f>Data!NK24</f>
        <v>0</v>
      </c>
      <c r="F152" s="329">
        <f>Data!OE24</f>
        <v>0</v>
      </c>
      <c r="G152" s="329">
        <f>Data!OY24</f>
        <v>0</v>
      </c>
      <c r="H152" s="343">
        <f>Data!PS24</f>
        <v>0</v>
      </c>
      <c r="I152" s="344">
        <f t="shared" si="6"/>
        <v>0</v>
      </c>
    </row>
    <row r="153" spans="2:9">
      <c r="B153" s="128" t="str">
        <f>$B$42</f>
        <v>Veterinary Science</v>
      </c>
      <c r="C153" s="329">
        <f>Data!LX24</f>
        <v>0</v>
      </c>
      <c r="D153" s="329">
        <f>Data!MR24</f>
        <v>0</v>
      </c>
      <c r="E153" s="329">
        <f>Data!NL24</f>
        <v>0</v>
      </c>
      <c r="F153" s="329">
        <f>Data!OF24</f>
        <v>0</v>
      </c>
      <c r="G153" s="329">
        <f>Data!OZ24</f>
        <v>0</v>
      </c>
      <c r="H153" s="343">
        <f>Data!PT24</f>
        <v>0</v>
      </c>
      <c r="I153" s="344">
        <f t="shared" si="6"/>
        <v>0</v>
      </c>
    </row>
    <row r="154" spans="2:9">
      <c r="B154" s="128" t="str">
        <f>$B$43</f>
        <v>Vocational Training</v>
      </c>
      <c r="C154" s="329">
        <f>Data!LY24</f>
        <v>0</v>
      </c>
      <c r="D154" s="329">
        <f>Data!MS24</f>
        <v>0</v>
      </c>
      <c r="E154" s="329">
        <f>Data!NM24</f>
        <v>0</v>
      </c>
      <c r="F154" s="329">
        <f>Data!OG24</f>
        <v>0</v>
      </c>
      <c r="G154" s="329">
        <f>Data!PA24</f>
        <v>0</v>
      </c>
      <c r="H154" s="343">
        <f>Data!PU24</f>
        <v>0</v>
      </c>
      <c r="I154" s="344">
        <f t="shared" si="6"/>
        <v>0</v>
      </c>
    </row>
    <row r="155" spans="2:9">
      <c r="B155" s="128" t="str">
        <f>$B$44</f>
        <v>Physical Training</v>
      </c>
      <c r="C155" s="329">
        <f>Data!LZ24</f>
        <v>0</v>
      </c>
      <c r="D155" s="329">
        <f>Data!MT24</f>
        <v>0</v>
      </c>
      <c r="E155" s="329">
        <f>Data!NN24</f>
        <v>0</v>
      </c>
      <c r="F155" s="329">
        <f>Data!OH24</f>
        <v>0</v>
      </c>
      <c r="G155" s="329">
        <f>Data!PB24</f>
        <v>0</v>
      </c>
      <c r="H155" s="343">
        <f>Data!PV24</f>
        <v>0</v>
      </c>
      <c r="I155" s="344">
        <f t="shared" si="6"/>
        <v>0</v>
      </c>
    </row>
    <row r="156" spans="2:9">
      <c r="B156" s="128" t="str">
        <f>$B$45</f>
        <v>Health Services</v>
      </c>
      <c r="C156" s="329">
        <f>Data!MA24</f>
        <v>0</v>
      </c>
      <c r="D156" s="329">
        <f>Data!MU24</f>
        <v>0</v>
      </c>
      <c r="E156" s="329">
        <f>Data!NO24</f>
        <v>0</v>
      </c>
      <c r="F156" s="329">
        <f>Data!OI24</f>
        <v>0</v>
      </c>
      <c r="G156" s="329">
        <f>Data!PC24</f>
        <v>0</v>
      </c>
      <c r="H156" s="343">
        <f>Data!PW24</f>
        <v>148657.39708956963</v>
      </c>
      <c r="I156" s="344">
        <f t="shared" si="6"/>
        <v>148657.39708956963</v>
      </c>
    </row>
    <row r="157" spans="2:9">
      <c r="B157" s="128" t="str">
        <f>$B$46</f>
        <v>Pharmacy</v>
      </c>
      <c r="C157" s="329">
        <f>Data!MB24</f>
        <v>0</v>
      </c>
      <c r="D157" s="329">
        <f>Data!MV24</f>
        <v>0</v>
      </c>
      <c r="E157" s="329">
        <f>Data!NP24</f>
        <v>0</v>
      </c>
      <c r="F157" s="329">
        <f>Data!OJ24</f>
        <v>0</v>
      </c>
      <c r="G157" s="329">
        <f>Data!PD24</f>
        <v>0</v>
      </c>
      <c r="H157" s="343">
        <f>Data!PX24</f>
        <v>0</v>
      </c>
      <c r="I157" s="344">
        <f t="shared" si="6"/>
        <v>0</v>
      </c>
    </row>
    <row r="158" spans="2:9">
      <c r="B158" s="128" t="str">
        <f>$B$47</f>
        <v>Business Administration</v>
      </c>
      <c r="C158" s="329">
        <f>Data!MC24</f>
        <v>0</v>
      </c>
      <c r="D158" s="329">
        <f>Data!MW24</f>
        <v>0</v>
      </c>
      <c r="E158" s="329">
        <f>Data!NQ24</f>
        <v>0</v>
      </c>
      <c r="F158" s="329">
        <f>Data!OK24</f>
        <v>0</v>
      </c>
      <c r="G158" s="329">
        <f>Data!PE24</f>
        <v>0</v>
      </c>
      <c r="H158" s="343">
        <f>Data!PY24</f>
        <v>4864162.3783649728</v>
      </c>
      <c r="I158" s="344">
        <f t="shared" si="6"/>
        <v>4864162.3783649728</v>
      </c>
    </row>
    <row r="159" spans="2:9">
      <c r="B159" s="128" t="str">
        <f>$B$48</f>
        <v>Optometry</v>
      </c>
      <c r="C159" s="329">
        <f>Data!MD24</f>
        <v>0</v>
      </c>
      <c r="D159" s="329">
        <f>Data!MX24</f>
        <v>0</v>
      </c>
      <c r="E159" s="329">
        <f>Data!NR24</f>
        <v>0</v>
      </c>
      <c r="F159" s="329">
        <f>Data!OL24</f>
        <v>0</v>
      </c>
      <c r="G159" s="329">
        <f>Data!PF24</f>
        <v>0</v>
      </c>
      <c r="H159" s="343">
        <f>Data!PZ24</f>
        <v>0</v>
      </c>
      <c r="I159" s="344">
        <f t="shared" si="6"/>
        <v>0</v>
      </c>
    </row>
    <row r="160" spans="2:9">
      <c r="B160" s="128" t="str">
        <f>$B$49</f>
        <v>Teacher Ed-Practice Teaching</v>
      </c>
      <c r="C160" s="329">
        <f>Data!ME24</f>
        <v>0</v>
      </c>
      <c r="D160" s="329">
        <f>Data!MY24</f>
        <v>0</v>
      </c>
      <c r="E160" s="329">
        <f>Data!NS24</f>
        <v>0</v>
      </c>
      <c r="F160" s="329">
        <f>Data!OM24</f>
        <v>0</v>
      </c>
      <c r="G160" s="329">
        <f>Data!PG24</f>
        <v>0</v>
      </c>
      <c r="H160" s="343">
        <f>Data!QA24</f>
        <v>101780.36306577588</v>
      </c>
      <c r="I160" s="344">
        <f t="shared" si="6"/>
        <v>101780.36306577588</v>
      </c>
    </row>
    <row r="161" spans="2:10">
      <c r="B161" s="128" t="str">
        <f>$B$50</f>
        <v>Technology</v>
      </c>
      <c r="C161" s="329">
        <f>Data!MF24</f>
        <v>0</v>
      </c>
      <c r="D161" s="329">
        <f>Data!MZ24</f>
        <v>0</v>
      </c>
      <c r="E161" s="329">
        <f>Data!NT24</f>
        <v>0</v>
      </c>
      <c r="F161" s="329">
        <f>Data!ON24</f>
        <v>0</v>
      </c>
      <c r="G161" s="329">
        <f>Data!PH24</f>
        <v>0</v>
      </c>
      <c r="H161" s="343">
        <f>Data!QB24</f>
        <v>429984.45594244695</v>
      </c>
      <c r="I161" s="344">
        <f t="shared" si="6"/>
        <v>429984.45594244695</v>
      </c>
    </row>
    <row r="162" spans="2:10">
      <c r="B162" s="128" t="str">
        <f>$B$51</f>
        <v>Nursing</v>
      </c>
      <c r="C162" s="329">
        <f>Data!MG24</f>
        <v>0</v>
      </c>
      <c r="D162" s="329">
        <f>Data!NA24</f>
        <v>0</v>
      </c>
      <c r="E162" s="329">
        <f>Data!NU24</f>
        <v>0</v>
      </c>
      <c r="F162" s="329">
        <f>Data!OO24</f>
        <v>0</v>
      </c>
      <c r="G162" s="329">
        <f>Data!PI24</f>
        <v>0</v>
      </c>
      <c r="H162" s="343">
        <f>Data!QC24</f>
        <v>142956.87411863866</v>
      </c>
      <c r="I162" s="344">
        <f t="shared" si="6"/>
        <v>142956.87411863866</v>
      </c>
    </row>
    <row r="163" spans="2:10" ht="14.4" thickBot="1">
      <c r="B163" s="131" t="str">
        <f>$B$52</f>
        <v>Totals</v>
      </c>
      <c r="C163" s="134">
        <f t="shared" ref="C163:H163" si="7">SUM(C143:C162)</f>
        <v>0</v>
      </c>
      <c r="D163" s="134">
        <f t="shared" si="7"/>
        <v>0</v>
      </c>
      <c r="E163" s="134">
        <f t="shared" si="7"/>
        <v>0</v>
      </c>
      <c r="F163" s="134">
        <f t="shared" si="7"/>
        <v>0</v>
      </c>
      <c r="G163" s="135">
        <f t="shared" si="7"/>
        <v>0</v>
      </c>
      <c r="H163" s="345">
        <f t="shared" si="7"/>
        <v>17243909</v>
      </c>
      <c r="I163" s="344">
        <f>SUM(I143:I162)</f>
        <v>17243909</v>
      </c>
    </row>
    <row r="164" spans="2:10" ht="14.4" thickTop="1">
      <c r="B164" s="144"/>
      <c r="C164" s="331"/>
      <c r="D164" s="331"/>
      <c r="E164" s="331"/>
      <c r="F164" s="331"/>
      <c r="G164" s="331"/>
      <c r="H164" s="346"/>
      <c r="I164" s="347"/>
    </row>
    <row r="165" spans="2:10">
      <c r="B165" s="387" t="s">
        <v>63</v>
      </c>
      <c r="C165" s="387"/>
      <c r="D165" s="387"/>
      <c r="E165" s="387"/>
      <c r="F165" s="387"/>
      <c r="G165" s="387"/>
      <c r="H165" s="348"/>
      <c r="I165" s="348"/>
    </row>
    <row r="166" spans="2:10" ht="43.5" customHeight="1" thickBot="1">
      <c r="B166" s="394" t="s">
        <v>40</v>
      </c>
      <c r="C166" s="394"/>
      <c r="D166" s="394"/>
      <c r="E166" s="394"/>
      <c r="F166" s="394"/>
      <c r="G166" s="394"/>
      <c r="H166" s="328"/>
    </row>
    <row r="167" spans="2:10" ht="14.4" thickBot="1">
      <c r="B167" s="124" t="s">
        <v>31</v>
      </c>
      <c r="C167" s="125" t="s">
        <v>25</v>
      </c>
      <c r="D167" s="125" t="s">
        <v>26</v>
      </c>
      <c r="E167" s="125" t="s">
        <v>27</v>
      </c>
      <c r="F167" s="125" t="s">
        <v>28</v>
      </c>
      <c r="G167" s="125" t="s">
        <v>29</v>
      </c>
      <c r="H167" s="126" t="s">
        <v>1</v>
      </c>
    </row>
    <row r="168" spans="2:10">
      <c r="B168" s="128" t="str">
        <f>$B$32</f>
        <v>Liberal Arts</v>
      </c>
      <c r="C168" s="323">
        <f t="shared" ref="C168:G183" si="8">C143+$H$140*IF($H116=0,0,$H143*C116/$H116)+IF($H32=0,0,$H$141*$H143*C32/$H32)</f>
        <v>2841302.1938974475</v>
      </c>
      <c r="D168" s="323">
        <f t="shared" si="8"/>
        <v>2545731.5310898456</v>
      </c>
      <c r="E168" s="323">
        <f t="shared" si="8"/>
        <v>416945.34729926102</v>
      </c>
      <c r="F168" s="323">
        <f t="shared" si="8"/>
        <v>0</v>
      </c>
      <c r="G168" s="323">
        <f t="shared" si="8"/>
        <v>0</v>
      </c>
      <c r="H168" s="134">
        <f t="shared" ref="H168:H188" si="9">SUM(C168:G168)</f>
        <v>5803979.0722865537</v>
      </c>
      <c r="I168" s="349"/>
      <c r="J168" s="290"/>
    </row>
    <row r="169" spans="2:10">
      <c r="B169" s="128" t="str">
        <f>$B$33</f>
        <v>Science</v>
      </c>
      <c r="C169" s="142">
        <f t="shared" si="8"/>
        <v>1110232.7762131032</v>
      </c>
      <c r="D169" s="142">
        <f t="shared" si="8"/>
        <v>1437361.810789502</v>
      </c>
      <c r="E169" s="142">
        <f t="shared" si="8"/>
        <v>164091.27916304127</v>
      </c>
      <c r="F169" s="142">
        <f t="shared" si="8"/>
        <v>0</v>
      </c>
      <c r="G169" s="142">
        <f t="shared" si="8"/>
        <v>0</v>
      </c>
      <c r="H169" s="137">
        <f t="shared" si="9"/>
        <v>2711685.8661656464</v>
      </c>
      <c r="I169" s="349"/>
      <c r="J169" s="290"/>
    </row>
    <row r="170" spans="2:10">
      <c r="B170" s="128" t="str">
        <f>$B$34</f>
        <v>Fine Arts</v>
      </c>
      <c r="C170" s="142">
        <f t="shared" si="8"/>
        <v>319637.78925791878</v>
      </c>
      <c r="D170" s="142">
        <f t="shared" si="8"/>
        <v>145669.19038188824</v>
      </c>
      <c r="E170" s="142">
        <f t="shared" si="8"/>
        <v>0</v>
      </c>
      <c r="F170" s="142">
        <f t="shared" si="8"/>
        <v>0</v>
      </c>
      <c r="G170" s="142">
        <f t="shared" si="8"/>
        <v>0</v>
      </c>
      <c r="H170" s="137">
        <f t="shared" si="9"/>
        <v>465306.97963980702</v>
      </c>
      <c r="I170" s="349"/>
      <c r="J170" s="290"/>
    </row>
    <row r="171" spans="2:10">
      <c r="B171" s="128" t="str">
        <f>$B$35</f>
        <v>Teacher Education</v>
      </c>
      <c r="C171" s="142">
        <f t="shared" si="8"/>
        <v>120653.46674430463</v>
      </c>
      <c r="D171" s="142">
        <f t="shared" si="8"/>
        <v>755021.963925916</v>
      </c>
      <c r="E171" s="142">
        <f t="shared" si="8"/>
        <v>220277.55321510817</v>
      </c>
      <c r="F171" s="142">
        <f t="shared" si="8"/>
        <v>0</v>
      </c>
      <c r="G171" s="142">
        <f t="shared" si="8"/>
        <v>0</v>
      </c>
      <c r="H171" s="137">
        <f t="shared" si="9"/>
        <v>1095952.9838853288</v>
      </c>
      <c r="I171" s="349"/>
      <c r="J171" s="290"/>
    </row>
    <row r="172" spans="2:10">
      <c r="B172" s="128" t="str">
        <f>$B$36</f>
        <v>Agriculture</v>
      </c>
      <c r="C172" s="142">
        <f t="shared" si="8"/>
        <v>0</v>
      </c>
      <c r="D172" s="142">
        <f t="shared" si="8"/>
        <v>0</v>
      </c>
      <c r="E172" s="142">
        <f t="shared" si="8"/>
        <v>0</v>
      </c>
      <c r="F172" s="142">
        <f t="shared" si="8"/>
        <v>0</v>
      </c>
      <c r="G172" s="142">
        <f t="shared" si="8"/>
        <v>0</v>
      </c>
      <c r="H172" s="137">
        <f t="shared" si="9"/>
        <v>0</v>
      </c>
      <c r="I172" s="349"/>
      <c r="J172" s="290"/>
    </row>
    <row r="173" spans="2:10">
      <c r="B173" s="128" t="str">
        <f>$B$37</f>
        <v>Engineering</v>
      </c>
      <c r="C173" s="142">
        <f t="shared" si="8"/>
        <v>382435.636930849</v>
      </c>
      <c r="D173" s="142">
        <f t="shared" si="8"/>
        <v>615219.79005265189</v>
      </c>
      <c r="E173" s="142">
        <f t="shared" si="8"/>
        <v>109768.90563182949</v>
      </c>
      <c r="F173" s="142">
        <f t="shared" si="8"/>
        <v>0</v>
      </c>
      <c r="G173" s="142">
        <f t="shared" si="8"/>
        <v>0</v>
      </c>
      <c r="H173" s="137">
        <f t="shared" si="9"/>
        <v>1107424.3326153303</v>
      </c>
      <c r="I173" s="349"/>
      <c r="J173" s="290"/>
    </row>
    <row r="174" spans="2:10">
      <c r="B174" s="128" t="str">
        <f>$B$38</f>
        <v>Home Economics</v>
      </c>
      <c r="C174" s="142">
        <f t="shared" si="8"/>
        <v>9230.2934233176729</v>
      </c>
      <c r="D174" s="142">
        <f t="shared" si="8"/>
        <v>52802.616572345716</v>
      </c>
      <c r="E174" s="142">
        <f t="shared" si="8"/>
        <v>0</v>
      </c>
      <c r="F174" s="142">
        <f t="shared" si="8"/>
        <v>0</v>
      </c>
      <c r="G174" s="142">
        <f t="shared" si="8"/>
        <v>0</v>
      </c>
      <c r="H174" s="137">
        <f t="shared" si="9"/>
        <v>62032.909995663387</v>
      </c>
      <c r="I174" s="349"/>
      <c r="J174" s="290"/>
    </row>
    <row r="175" spans="2:10">
      <c r="B175" s="128" t="str">
        <f>$B$39</f>
        <v>Law</v>
      </c>
      <c r="C175" s="142">
        <f t="shared" si="8"/>
        <v>0</v>
      </c>
      <c r="D175" s="142">
        <f t="shared" si="8"/>
        <v>0</v>
      </c>
      <c r="E175" s="142">
        <f t="shared" si="8"/>
        <v>0</v>
      </c>
      <c r="F175" s="142">
        <f t="shared" si="8"/>
        <v>0</v>
      </c>
      <c r="G175" s="142">
        <f t="shared" si="8"/>
        <v>0</v>
      </c>
      <c r="H175" s="137">
        <f t="shared" si="9"/>
        <v>0</v>
      </c>
      <c r="I175" s="349"/>
      <c r="J175" s="290"/>
    </row>
    <row r="176" spans="2:10">
      <c r="B176" s="128" t="str">
        <f>$B$40</f>
        <v>Social Service</v>
      </c>
      <c r="C176" s="142">
        <f t="shared" si="8"/>
        <v>39160.865920154902</v>
      </c>
      <c r="D176" s="142">
        <f t="shared" si="8"/>
        <v>270824.52091011399</v>
      </c>
      <c r="E176" s="142">
        <f t="shared" si="8"/>
        <v>0</v>
      </c>
      <c r="F176" s="142">
        <f t="shared" si="8"/>
        <v>0</v>
      </c>
      <c r="G176" s="142">
        <f t="shared" si="8"/>
        <v>0</v>
      </c>
      <c r="H176" s="137">
        <f t="shared" si="9"/>
        <v>309985.38683026889</v>
      </c>
      <c r="I176" s="349"/>
      <c r="J176" s="290"/>
    </row>
    <row r="177" spans="2:10">
      <c r="B177" s="128" t="str">
        <f>$B$41</f>
        <v>Library Science</v>
      </c>
      <c r="C177" s="142">
        <f t="shared" si="8"/>
        <v>0</v>
      </c>
      <c r="D177" s="142">
        <f t="shared" si="8"/>
        <v>0</v>
      </c>
      <c r="E177" s="142">
        <f t="shared" si="8"/>
        <v>0</v>
      </c>
      <c r="F177" s="142">
        <f t="shared" si="8"/>
        <v>0</v>
      </c>
      <c r="G177" s="142">
        <f t="shared" si="8"/>
        <v>0</v>
      </c>
      <c r="H177" s="137">
        <f t="shared" si="9"/>
        <v>0</v>
      </c>
      <c r="I177" s="349"/>
      <c r="J177" s="290"/>
    </row>
    <row r="178" spans="2:10">
      <c r="B178" s="128" t="str">
        <f>$B$42</f>
        <v>Veterinary Science</v>
      </c>
      <c r="C178" s="142">
        <f t="shared" si="8"/>
        <v>0</v>
      </c>
      <c r="D178" s="142">
        <f t="shared" si="8"/>
        <v>0</v>
      </c>
      <c r="E178" s="142">
        <f t="shared" si="8"/>
        <v>0</v>
      </c>
      <c r="F178" s="142">
        <f t="shared" si="8"/>
        <v>0</v>
      </c>
      <c r="G178" s="142">
        <f t="shared" si="8"/>
        <v>0</v>
      </c>
      <c r="H178" s="137">
        <f t="shared" si="9"/>
        <v>0</v>
      </c>
      <c r="I178" s="349"/>
      <c r="J178" s="290"/>
    </row>
    <row r="179" spans="2:10">
      <c r="B179" s="128" t="str">
        <f>$B$43</f>
        <v>Vocational Training</v>
      </c>
      <c r="C179" s="142">
        <f t="shared" si="8"/>
        <v>0</v>
      </c>
      <c r="D179" s="142">
        <f t="shared" si="8"/>
        <v>0</v>
      </c>
      <c r="E179" s="142">
        <f t="shared" si="8"/>
        <v>0</v>
      </c>
      <c r="F179" s="142">
        <f t="shared" si="8"/>
        <v>0</v>
      </c>
      <c r="G179" s="142">
        <f t="shared" si="8"/>
        <v>0</v>
      </c>
      <c r="H179" s="137">
        <f t="shared" si="9"/>
        <v>0</v>
      </c>
      <c r="I179" s="349"/>
      <c r="J179" s="290"/>
    </row>
    <row r="180" spans="2:10">
      <c r="B180" s="128" t="str">
        <f>$B$44</f>
        <v>Physical Training</v>
      </c>
      <c r="C180" s="142">
        <f t="shared" si="8"/>
        <v>0</v>
      </c>
      <c r="D180" s="142">
        <f t="shared" si="8"/>
        <v>0</v>
      </c>
      <c r="E180" s="142">
        <f t="shared" si="8"/>
        <v>0</v>
      </c>
      <c r="F180" s="142">
        <f t="shared" si="8"/>
        <v>0</v>
      </c>
      <c r="G180" s="142">
        <f t="shared" si="8"/>
        <v>0</v>
      </c>
      <c r="H180" s="137">
        <f t="shared" si="9"/>
        <v>0</v>
      </c>
      <c r="I180" s="349"/>
      <c r="J180" s="290"/>
    </row>
    <row r="181" spans="2:10">
      <c r="B181" s="128" t="str">
        <f>$B$45</f>
        <v>Health Services</v>
      </c>
      <c r="C181" s="142">
        <f t="shared" si="8"/>
        <v>13373.74782905012</v>
      </c>
      <c r="D181" s="142">
        <f t="shared" si="8"/>
        <v>135283.64926051951</v>
      </c>
      <c r="E181" s="142">
        <f t="shared" si="8"/>
        <v>0</v>
      </c>
      <c r="F181" s="142">
        <f t="shared" si="8"/>
        <v>0</v>
      </c>
      <c r="G181" s="142">
        <f t="shared" si="8"/>
        <v>0</v>
      </c>
      <c r="H181" s="137">
        <f t="shared" si="9"/>
        <v>148657.39708956963</v>
      </c>
      <c r="I181" s="349"/>
      <c r="J181" s="290"/>
    </row>
    <row r="182" spans="2:10">
      <c r="B182" s="128" t="str">
        <f>$B$46</f>
        <v>Pharmacy</v>
      </c>
      <c r="C182" s="142">
        <f t="shared" si="8"/>
        <v>0</v>
      </c>
      <c r="D182" s="142">
        <f t="shared" si="8"/>
        <v>0</v>
      </c>
      <c r="E182" s="142">
        <f t="shared" si="8"/>
        <v>0</v>
      </c>
      <c r="F182" s="142">
        <f t="shared" si="8"/>
        <v>0</v>
      </c>
      <c r="G182" s="142">
        <f t="shared" si="8"/>
        <v>0</v>
      </c>
      <c r="H182" s="137">
        <f t="shared" si="9"/>
        <v>0</v>
      </c>
      <c r="I182" s="349"/>
      <c r="J182" s="290"/>
    </row>
    <row r="183" spans="2:10">
      <c r="B183" s="128" t="str">
        <f>$B$47</f>
        <v>Business Administration</v>
      </c>
      <c r="C183" s="142">
        <f t="shared" si="8"/>
        <v>265769.66001952998</v>
      </c>
      <c r="D183" s="142">
        <f t="shared" si="8"/>
        <v>3231054.3135509305</v>
      </c>
      <c r="E183" s="142">
        <f t="shared" si="8"/>
        <v>1367338.4047945123</v>
      </c>
      <c r="F183" s="142">
        <f t="shared" si="8"/>
        <v>0</v>
      </c>
      <c r="G183" s="142">
        <f t="shared" si="8"/>
        <v>0</v>
      </c>
      <c r="H183" s="137">
        <f t="shared" si="9"/>
        <v>4864162.3783649728</v>
      </c>
      <c r="I183" s="349"/>
      <c r="J183" s="290"/>
    </row>
    <row r="184" spans="2:10">
      <c r="B184" s="128" t="str">
        <f>$B$48</f>
        <v>Optometry</v>
      </c>
      <c r="C184" s="142">
        <f t="shared" ref="C184:G187" si="10">C159+$H$140*IF($H132=0,0,$H159*C132/$H132)+IF($H48=0,0,$H$141*$H159*C48/$H48)</f>
        <v>0</v>
      </c>
      <c r="D184" s="142">
        <f t="shared" si="10"/>
        <v>0</v>
      </c>
      <c r="E184" s="142">
        <f t="shared" si="10"/>
        <v>0</v>
      </c>
      <c r="F184" s="142">
        <f t="shared" si="10"/>
        <v>0</v>
      </c>
      <c r="G184" s="142">
        <f t="shared" si="10"/>
        <v>0</v>
      </c>
      <c r="H184" s="137">
        <f t="shared" si="9"/>
        <v>0</v>
      </c>
      <c r="I184" s="349"/>
      <c r="J184" s="290"/>
    </row>
    <row r="185" spans="2:10">
      <c r="B185" s="128" t="str">
        <f>$B$49</f>
        <v>Teacher Ed-Practice Teaching</v>
      </c>
      <c r="C185" s="142">
        <f t="shared" si="10"/>
        <v>0</v>
      </c>
      <c r="D185" s="142">
        <f t="shared" si="10"/>
        <v>101780.36306577588</v>
      </c>
      <c r="E185" s="142">
        <f t="shared" si="10"/>
        <v>0</v>
      </c>
      <c r="F185" s="142">
        <f t="shared" si="10"/>
        <v>0</v>
      </c>
      <c r="G185" s="142">
        <f t="shared" si="10"/>
        <v>0</v>
      </c>
      <c r="H185" s="137">
        <f t="shared" si="9"/>
        <v>101780.36306577588</v>
      </c>
      <c r="I185" s="349"/>
      <c r="J185" s="290"/>
    </row>
    <row r="186" spans="2:10">
      <c r="B186" s="128" t="str">
        <f>$B$50</f>
        <v>Technology</v>
      </c>
      <c r="C186" s="142">
        <f t="shared" si="10"/>
        <v>70384.121608035828</v>
      </c>
      <c r="D186" s="142">
        <f t="shared" si="10"/>
        <v>240377.76526970594</v>
      </c>
      <c r="E186" s="142">
        <f t="shared" si="10"/>
        <v>119222.56906470517</v>
      </c>
      <c r="F186" s="142">
        <f t="shared" si="10"/>
        <v>0</v>
      </c>
      <c r="G186" s="142">
        <f t="shared" si="10"/>
        <v>0</v>
      </c>
      <c r="H186" s="137">
        <f t="shared" si="9"/>
        <v>429984.45594244695</v>
      </c>
      <c r="I186" s="349"/>
      <c r="J186" s="290"/>
    </row>
    <row r="187" spans="2:10">
      <c r="B187" s="128" t="str">
        <f>$B$51</f>
        <v>Nursing</v>
      </c>
      <c r="C187" s="142">
        <f t="shared" si="10"/>
        <v>4451.6208755209245</v>
      </c>
      <c r="D187" s="142">
        <f t="shared" si="10"/>
        <v>138505.25324311774</v>
      </c>
      <c r="E187" s="142">
        <f t="shared" si="10"/>
        <v>0</v>
      </c>
      <c r="F187" s="142">
        <f t="shared" si="10"/>
        <v>0</v>
      </c>
      <c r="G187" s="142">
        <f t="shared" si="10"/>
        <v>0</v>
      </c>
      <c r="H187" s="137">
        <f t="shared" si="9"/>
        <v>142956.87411863866</v>
      </c>
      <c r="I187" s="349"/>
      <c r="J187" s="290"/>
    </row>
    <row r="188" spans="2:10">
      <c r="B188" s="131" t="str">
        <f>$B$52</f>
        <v>Totals</v>
      </c>
      <c r="C188" s="134">
        <f>SUM(C168:C187)</f>
        <v>5176632.1727192318</v>
      </c>
      <c r="D188" s="134">
        <f>SUM(D168:D187)</f>
        <v>9669632.7681123111</v>
      </c>
      <c r="E188" s="134">
        <f>SUM(E168:E187)</f>
        <v>2397644.0591684575</v>
      </c>
      <c r="F188" s="134">
        <f>SUM(F168:F187)</f>
        <v>0</v>
      </c>
      <c r="G188" s="134">
        <f>SUM(G168:G187)</f>
        <v>0</v>
      </c>
      <c r="H188" s="134">
        <f t="shared" si="9"/>
        <v>17243909</v>
      </c>
      <c r="I188" s="349"/>
      <c r="J188" s="290"/>
    </row>
    <row r="189" spans="2:10">
      <c r="B189" s="330"/>
      <c r="C189" s="331"/>
      <c r="D189" s="331"/>
      <c r="E189" s="331"/>
      <c r="F189" s="331"/>
      <c r="G189" s="331"/>
      <c r="H189" s="346"/>
    </row>
    <row r="190" spans="2:10">
      <c r="B190" s="392" t="s">
        <v>34</v>
      </c>
      <c r="C190" s="392"/>
      <c r="D190" s="392"/>
      <c r="E190" s="392"/>
      <c r="F190" s="392"/>
      <c r="G190" s="392"/>
      <c r="H190" s="122">
        <f>H15</f>
        <v>44850875</v>
      </c>
    </row>
    <row r="191" spans="2:10" ht="43.5" customHeight="1" thickBot="1">
      <c r="B191" s="382" t="s">
        <v>229</v>
      </c>
      <c r="C191" s="382"/>
      <c r="D191" s="382"/>
      <c r="E191" s="382"/>
      <c r="F191" s="382"/>
      <c r="G191" s="382"/>
      <c r="H191" s="382"/>
    </row>
    <row r="192" spans="2:10" ht="14.4" thickBot="1">
      <c r="B192" s="124" t="s">
        <v>31</v>
      </c>
      <c r="C192" s="125" t="s">
        <v>25</v>
      </c>
      <c r="D192" s="125" t="s">
        <v>26</v>
      </c>
      <c r="E192" s="125" t="s">
        <v>27</v>
      </c>
      <c r="F192" s="125" t="s">
        <v>28</v>
      </c>
      <c r="G192" s="125" t="s">
        <v>29</v>
      </c>
      <c r="H192" s="126" t="s">
        <v>1</v>
      </c>
    </row>
    <row r="193" spans="2:8">
      <c r="B193" s="128" t="str">
        <f>$B$32</f>
        <v>Liberal Arts</v>
      </c>
      <c r="C193" s="136">
        <f t="shared" ref="C193:G208" si="11">$H$190*IF($H$136=0,0,C116/$H$136)</f>
        <v>8241024.9688328393</v>
      </c>
      <c r="D193" s="136">
        <f t="shared" si="11"/>
        <v>7383740.1585498843</v>
      </c>
      <c r="E193" s="136">
        <f t="shared" si="11"/>
        <v>1209324.7332550045</v>
      </c>
      <c r="F193" s="136">
        <f t="shared" si="11"/>
        <v>0</v>
      </c>
      <c r="G193" s="136">
        <f t="shared" si="11"/>
        <v>0</v>
      </c>
      <c r="H193" s="136">
        <f>SUM(C193:G193)</f>
        <v>16834089.860637728</v>
      </c>
    </row>
    <row r="194" spans="2:8">
      <c r="B194" s="128" t="str">
        <f>$B$33</f>
        <v>Science</v>
      </c>
      <c r="C194" s="139">
        <f t="shared" si="11"/>
        <v>2516895.62479715</v>
      </c>
      <c r="D194" s="139">
        <f t="shared" si="11"/>
        <v>3258496.533642428</v>
      </c>
      <c r="E194" s="139">
        <f t="shared" si="11"/>
        <v>371994.6226065596</v>
      </c>
      <c r="F194" s="139">
        <f t="shared" si="11"/>
        <v>0</v>
      </c>
      <c r="G194" s="139">
        <f t="shared" si="11"/>
        <v>0</v>
      </c>
      <c r="H194" s="139">
        <f t="shared" ref="H194:H213" si="12">SUM(C194:G194)</f>
        <v>6147386.7810461381</v>
      </c>
    </row>
    <row r="195" spans="2:8">
      <c r="B195" s="128" t="str">
        <f>$B$34</f>
        <v>Fine Arts</v>
      </c>
      <c r="C195" s="139">
        <f t="shared" si="11"/>
        <v>991473.57034509035</v>
      </c>
      <c r="D195" s="139">
        <f t="shared" si="11"/>
        <v>451846.29956462939</v>
      </c>
      <c r="E195" s="139">
        <f t="shared" si="11"/>
        <v>0</v>
      </c>
      <c r="F195" s="139">
        <f t="shared" si="11"/>
        <v>0</v>
      </c>
      <c r="G195" s="139">
        <f t="shared" si="11"/>
        <v>0</v>
      </c>
      <c r="H195" s="139">
        <f t="shared" si="12"/>
        <v>1443319.8699097198</v>
      </c>
    </row>
    <row r="196" spans="2:8">
      <c r="B196" s="128" t="str">
        <f>$B$35</f>
        <v>Teacher Education</v>
      </c>
      <c r="C196" s="139">
        <f t="shared" si="11"/>
        <v>252738.96024643679</v>
      </c>
      <c r="D196" s="139">
        <f t="shared" si="11"/>
        <v>1581582.9521936751</v>
      </c>
      <c r="E196" s="139">
        <f t="shared" si="11"/>
        <v>461426.60685581662</v>
      </c>
      <c r="F196" s="139">
        <f t="shared" si="11"/>
        <v>0</v>
      </c>
      <c r="G196" s="139">
        <f t="shared" si="11"/>
        <v>0</v>
      </c>
      <c r="H196" s="139">
        <f t="shared" si="12"/>
        <v>2295748.5192959285</v>
      </c>
    </row>
    <row r="197" spans="2:8">
      <c r="B197" s="128" t="str">
        <f>$B$36</f>
        <v>Agriculture</v>
      </c>
      <c r="C197" s="139">
        <f t="shared" si="11"/>
        <v>0</v>
      </c>
      <c r="D197" s="139">
        <f t="shared" si="11"/>
        <v>0</v>
      </c>
      <c r="E197" s="139">
        <f t="shared" si="11"/>
        <v>0</v>
      </c>
      <c r="F197" s="139">
        <f t="shared" si="11"/>
        <v>0</v>
      </c>
      <c r="G197" s="139">
        <f t="shared" si="11"/>
        <v>0</v>
      </c>
      <c r="H197" s="139">
        <f t="shared" si="12"/>
        <v>0</v>
      </c>
    </row>
    <row r="198" spans="2:8">
      <c r="B198" s="128" t="str">
        <f>$B$37</f>
        <v>Engineering</v>
      </c>
      <c r="C198" s="139">
        <f t="shared" si="11"/>
        <v>435101.40806012531</v>
      </c>
      <c r="D198" s="139">
        <f t="shared" si="11"/>
        <v>699942.60751062073</v>
      </c>
      <c r="E198" s="139">
        <f t="shared" si="11"/>
        <v>124885.34223672248</v>
      </c>
      <c r="F198" s="139">
        <f t="shared" si="11"/>
        <v>0</v>
      </c>
      <c r="G198" s="139">
        <f t="shared" si="11"/>
        <v>0</v>
      </c>
      <c r="H198" s="139">
        <f t="shared" si="12"/>
        <v>1259929.3578074686</v>
      </c>
    </row>
    <row r="199" spans="2:8">
      <c r="B199" s="128" t="str">
        <f>$B$38</f>
        <v>Home Economics</v>
      </c>
      <c r="C199" s="139">
        <f t="shared" si="11"/>
        <v>16257.207008968751</v>
      </c>
      <c r="D199" s="139">
        <f t="shared" si="11"/>
        <v>93000.626184132998</v>
      </c>
      <c r="E199" s="139">
        <f t="shared" si="11"/>
        <v>0</v>
      </c>
      <c r="F199" s="139">
        <f t="shared" si="11"/>
        <v>0</v>
      </c>
      <c r="G199" s="139">
        <f t="shared" si="11"/>
        <v>0</v>
      </c>
      <c r="H199" s="139">
        <f t="shared" si="12"/>
        <v>109257.83319310175</v>
      </c>
    </row>
    <row r="200" spans="2:8">
      <c r="B200" s="128" t="str">
        <f>$B$39</f>
        <v>Law</v>
      </c>
      <c r="C200" s="139">
        <f t="shared" si="11"/>
        <v>0</v>
      </c>
      <c r="D200" s="139">
        <f t="shared" si="11"/>
        <v>0</v>
      </c>
      <c r="E200" s="139">
        <f t="shared" si="11"/>
        <v>0</v>
      </c>
      <c r="F200" s="139">
        <f t="shared" si="11"/>
        <v>0</v>
      </c>
      <c r="G200" s="139">
        <f t="shared" si="11"/>
        <v>0</v>
      </c>
      <c r="H200" s="139">
        <f t="shared" si="12"/>
        <v>0</v>
      </c>
    </row>
    <row r="201" spans="2:8">
      <c r="B201" s="128" t="str">
        <f>$B$40</f>
        <v>Social Service</v>
      </c>
      <c r="C201" s="139">
        <f t="shared" si="11"/>
        <v>113814.7993919677</v>
      </c>
      <c r="D201" s="139">
        <f t="shared" si="11"/>
        <v>787108.19573441288</v>
      </c>
      <c r="E201" s="139">
        <f t="shared" si="11"/>
        <v>0</v>
      </c>
      <c r="F201" s="139">
        <f t="shared" si="11"/>
        <v>0</v>
      </c>
      <c r="G201" s="139">
        <f t="shared" si="11"/>
        <v>0</v>
      </c>
      <c r="H201" s="139">
        <f t="shared" si="12"/>
        <v>900922.99512638059</v>
      </c>
    </row>
    <row r="202" spans="2:8">
      <c r="B202" s="128" t="str">
        <f>$B$41</f>
        <v>Library Science</v>
      </c>
      <c r="C202" s="139">
        <f t="shared" si="11"/>
        <v>0</v>
      </c>
      <c r="D202" s="139">
        <f t="shared" si="11"/>
        <v>0</v>
      </c>
      <c r="E202" s="139">
        <f t="shared" si="11"/>
        <v>0</v>
      </c>
      <c r="F202" s="139">
        <f t="shared" si="11"/>
        <v>0</v>
      </c>
      <c r="G202" s="139">
        <f t="shared" si="11"/>
        <v>0</v>
      </c>
      <c r="H202" s="139">
        <f t="shared" si="12"/>
        <v>0</v>
      </c>
    </row>
    <row r="203" spans="2:8">
      <c r="B203" s="128" t="str">
        <f>$B$42</f>
        <v>Veterinary Science</v>
      </c>
      <c r="C203" s="139">
        <f t="shared" si="11"/>
        <v>0</v>
      </c>
      <c r="D203" s="139">
        <f t="shared" si="11"/>
        <v>0</v>
      </c>
      <c r="E203" s="139">
        <f t="shared" si="11"/>
        <v>0</v>
      </c>
      <c r="F203" s="139">
        <f t="shared" si="11"/>
        <v>0</v>
      </c>
      <c r="G203" s="139">
        <f t="shared" si="11"/>
        <v>0</v>
      </c>
      <c r="H203" s="139">
        <f t="shared" si="12"/>
        <v>0</v>
      </c>
    </row>
    <row r="204" spans="2:8">
      <c r="B204" s="128" t="str">
        <f>$B$43</f>
        <v>Vocational Training</v>
      </c>
      <c r="C204" s="139">
        <f t="shared" si="11"/>
        <v>0</v>
      </c>
      <c r="D204" s="139">
        <f t="shared" si="11"/>
        <v>0</v>
      </c>
      <c r="E204" s="139">
        <f t="shared" si="11"/>
        <v>0</v>
      </c>
      <c r="F204" s="139">
        <f t="shared" si="11"/>
        <v>0</v>
      </c>
      <c r="G204" s="139">
        <f t="shared" si="11"/>
        <v>0</v>
      </c>
      <c r="H204" s="139">
        <f t="shared" si="12"/>
        <v>0</v>
      </c>
    </row>
    <row r="205" spans="2:8">
      <c r="B205" s="128" t="str">
        <f>$B$44</f>
        <v>Physical Training</v>
      </c>
      <c r="C205" s="139">
        <f t="shared" si="11"/>
        <v>0</v>
      </c>
      <c r="D205" s="139">
        <f t="shared" si="11"/>
        <v>0</v>
      </c>
      <c r="E205" s="139">
        <f t="shared" si="11"/>
        <v>0</v>
      </c>
      <c r="F205" s="139">
        <f t="shared" si="11"/>
        <v>0</v>
      </c>
      <c r="G205" s="139">
        <f t="shared" si="11"/>
        <v>0</v>
      </c>
      <c r="H205" s="139">
        <f t="shared" si="12"/>
        <v>0</v>
      </c>
    </row>
    <row r="206" spans="2:8">
      <c r="B206" s="128" t="str">
        <f>$B$45</f>
        <v>Health Services</v>
      </c>
      <c r="C206" s="139">
        <f t="shared" si="11"/>
        <v>48312.292542683383</v>
      </c>
      <c r="D206" s="139">
        <f t="shared" si="11"/>
        <v>488708.42510720529</v>
      </c>
      <c r="E206" s="139">
        <f t="shared" si="11"/>
        <v>0</v>
      </c>
      <c r="F206" s="139">
        <f t="shared" si="11"/>
        <v>0</v>
      </c>
      <c r="G206" s="139">
        <f t="shared" si="11"/>
        <v>0</v>
      </c>
      <c r="H206" s="139">
        <f t="shared" si="12"/>
        <v>537020.71764988871</v>
      </c>
    </row>
    <row r="207" spans="2:8">
      <c r="B207" s="128" t="str">
        <f>$B$46</f>
        <v>Pharmacy</v>
      </c>
      <c r="C207" s="139">
        <f t="shared" si="11"/>
        <v>0</v>
      </c>
      <c r="D207" s="139">
        <f t="shared" si="11"/>
        <v>0</v>
      </c>
      <c r="E207" s="139">
        <f t="shared" si="11"/>
        <v>0</v>
      </c>
      <c r="F207" s="139">
        <f t="shared" si="11"/>
        <v>0</v>
      </c>
      <c r="G207" s="139">
        <f t="shared" si="11"/>
        <v>0</v>
      </c>
      <c r="H207" s="139">
        <f t="shared" si="12"/>
        <v>0</v>
      </c>
    </row>
    <row r="208" spans="2:8">
      <c r="B208" s="128" t="str">
        <f>$B$47</f>
        <v>Business Administration</v>
      </c>
      <c r="C208" s="139">
        <f t="shared" si="11"/>
        <v>777349.20217747311</v>
      </c>
      <c r="D208" s="139">
        <f t="shared" si="11"/>
        <v>9450504.9697784558</v>
      </c>
      <c r="E208" s="139">
        <f t="shared" si="11"/>
        <v>3999325.6491185869</v>
      </c>
      <c r="F208" s="139">
        <f t="shared" si="11"/>
        <v>0</v>
      </c>
      <c r="G208" s="139">
        <f t="shared" si="11"/>
        <v>0</v>
      </c>
      <c r="H208" s="139">
        <f t="shared" si="12"/>
        <v>14227179.821074516</v>
      </c>
    </row>
    <row r="209" spans="2:8">
      <c r="B209" s="128" t="str">
        <f>$B$48</f>
        <v>Optometry</v>
      </c>
      <c r="C209" s="139">
        <f t="shared" ref="C209:G212" si="13">$H$190*IF($H$136=0,0,C132/$H$136)</f>
        <v>0</v>
      </c>
      <c r="D209" s="139">
        <f t="shared" si="13"/>
        <v>0</v>
      </c>
      <c r="E209" s="139">
        <f t="shared" si="13"/>
        <v>0</v>
      </c>
      <c r="F209" s="139">
        <f t="shared" si="13"/>
        <v>0</v>
      </c>
      <c r="G209" s="139">
        <f t="shared" si="13"/>
        <v>0</v>
      </c>
      <c r="H209" s="139">
        <f t="shared" si="12"/>
        <v>0</v>
      </c>
    </row>
    <row r="210" spans="2:8">
      <c r="B210" s="128" t="str">
        <f>$B$49</f>
        <v>Teacher Ed-Practice Teaching</v>
      </c>
      <c r="C210" s="139">
        <f t="shared" si="13"/>
        <v>0</v>
      </c>
      <c r="D210" s="139">
        <f t="shared" si="13"/>
        <v>170508.92923174272</v>
      </c>
      <c r="E210" s="139">
        <f t="shared" si="13"/>
        <v>0</v>
      </c>
      <c r="F210" s="139">
        <f t="shared" si="13"/>
        <v>0</v>
      </c>
      <c r="G210" s="139">
        <f t="shared" si="13"/>
        <v>0</v>
      </c>
      <c r="H210" s="139">
        <f t="shared" si="12"/>
        <v>170508.92923174272</v>
      </c>
    </row>
    <row r="211" spans="2:8">
      <c r="B211" s="128" t="str">
        <f>$B$50</f>
        <v>Technology</v>
      </c>
      <c r="C211" s="139">
        <f t="shared" si="13"/>
        <v>102172.44750275317</v>
      </c>
      <c r="D211" s="139">
        <f t="shared" si="13"/>
        <v>348942.11992331117</v>
      </c>
      <c r="E211" s="139">
        <f t="shared" si="13"/>
        <v>173068.31996488545</v>
      </c>
      <c r="F211" s="139">
        <f t="shared" si="13"/>
        <v>0</v>
      </c>
      <c r="G211" s="139">
        <f t="shared" si="13"/>
        <v>0</v>
      </c>
      <c r="H211" s="139">
        <f t="shared" si="12"/>
        <v>624182.88739094976</v>
      </c>
    </row>
    <row r="212" spans="2:8">
      <c r="B212" s="128" t="str">
        <f>$B$51</f>
        <v>Nursing</v>
      </c>
      <c r="C212" s="139">
        <f t="shared" si="13"/>
        <v>9383.2176696881361</v>
      </c>
      <c r="D212" s="139">
        <f t="shared" si="13"/>
        <v>291944.20996675099</v>
      </c>
      <c r="E212" s="139">
        <f t="shared" si="13"/>
        <v>0</v>
      </c>
      <c r="F212" s="139">
        <f t="shared" si="13"/>
        <v>0</v>
      </c>
      <c r="G212" s="139">
        <f t="shared" si="13"/>
        <v>0</v>
      </c>
      <c r="H212" s="139">
        <f t="shared" si="12"/>
        <v>301327.4276364391</v>
      </c>
    </row>
    <row r="213" spans="2:8">
      <c r="B213" s="131" t="str">
        <f>$B$52</f>
        <v>Totals</v>
      </c>
      <c r="C213" s="136">
        <f>SUM(C193:C212)</f>
        <v>13504523.698575176</v>
      </c>
      <c r="D213" s="136">
        <f>SUM(D193:D212)</f>
        <v>25006326.027387258</v>
      </c>
      <c r="E213" s="136">
        <f>SUM(E193:E212)</f>
        <v>6340025.2740375753</v>
      </c>
      <c r="F213" s="136">
        <f>SUM(F193:F212)</f>
        <v>0</v>
      </c>
      <c r="G213" s="136">
        <f>SUM(G193:G212)</f>
        <v>0</v>
      </c>
      <c r="H213" s="136">
        <f t="shared" si="12"/>
        <v>44850875.000000007</v>
      </c>
    </row>
    <row r="214" spans="2:8">
      <c r="B214" s="144"/>
      <c r="C214" s="145"/>
      <c r="D214" s="145"/>
      <c r="E214" s="145"/>
      <c r="F214" s="145"/>
      <c r="G214" s="145"/>
      <c r="H214" s="145"/>
    </row>
    <row r="215" spans="2:8">
      <c r="B215" s="392" t="s">
        <v>35</v>
      </c>
      <c r="C215" s="392"/>
      <c r="D215" s="392"/>
      <c r="E215" s="392"/>
      <c r="F215" s="392"/>
      <c r="G215" s="392"/>
      <c r="H215" s="122">
        <f>H17</f>
        <v>27510928</v>
      </c>
    </row>
    <row r="216" spans="2:8" ht="60.75" customHeight="1" thickBot="1">
      <c r="B216" s="382" t="s">
        <v>230</v>
      </c>
      <c r="C216" s="382"/>
      <c r="D216" s="382"/>
      <c r="E216" s="382"/>
      <c r="F216" s="382"/>
      <c r="G216" s="382"/>
      <c r="H216" s="382"/>
    </row>
    <row r="217" spans="2:8" ht="14.4" thickBot="1">
      <c r="B217" s="124" t="s">
        <v>31</v>
      </c>
      <c r="C217" s="125" t="s">
        <v>25</v>
      </c>
      <c r="D217" s="125" t="s">
        <v>26</v>
      </c>
      <c r="E217" s="125" t="s">
        <v>27</v>
      </c>
      <c r="F217" s="125" t="s">
        <v>28</v>
      </c>
      <c r="G217" s="125" t="s">
        <v>29</v>
      </c>
      <c r="H217" s="126" t="s">
        <v>1</v>
      </c>
    </row>
    <row r="218" spans="2:8">
      <c r="B218" s="128" t="str">
        <f>$B$32</f>
        <v>Liberal Arts</v>
      </c>
      <c r="C218" s="136">
        <f t="shared" ref="C218:G233" si="14">$H$215*IF($H$25=0,0,C$25/$H$25)*IF(C$52=0,0,C32/C$52)</f>
        <v>4034850.9161526696</v>
      </c>
      <c r="D218" s="136">
        <f t="shared" si="14"/>
        <v>5776734.6425841432</v>
      </c>
      <c r="E218" s="136">
        <f t="shared" si="14"/>
        <v>247958.82319198758</v>
      </c>
      <c r="F218" s="136">
        <f t="shared" si="14"/>
        <v>0</v>
      </c>
      <c r="G218" s="136">
        <f t="shared" si="14"/>
        <v>0</v>
      </c>
      <c r="H218" s="136">
        <f>SUM(C218:G218)</f>
        <v>10059544.3819288</v>
      </c>
    </row>
    <row r="219" spans="2:8">
      <c r="B219" s="128" t="str">
        <f>$B$33</f>
        <v>Science</v>
      </c>
      <c r="C219" s="139">
        <f t="shared" si="14"/>
        <v>990597.54229496478</v>
      </c>
      <c r="D219" s="139">
        <f t="shared" si="14"/>
        <v>1635878.8536967789</v>
      </c>
      <c r="E219" s="139">
        <f t="shared" si="14"/>
        <v>109901.16339278572</v>
      </c>
      <c r="F219" s="139">
        <f t="shared" si="14"/>
        <v>0</v>
      </c>
      <c r="G219" s="139">
        <f t="shared" si="14"/>
        <v>0</v>
      </c>
      <c r="H219" s="139">
        <f t="shared" ref="H219:H238" si="15">SUM(C219:G219)</f>
        <v>2736377.5593845295</v>
      </c>
    </row>
    <row r="220" spans="2:8">
      <c r="B220" s="128" t="str">
        <f>$B$34</f>
        <v>Fine Arts</v>
      </c>
      <c r="C220" s="139">
        <f t="shared" si="14"/>
        <v>415672.12734402734</v>
      </c>
      <c r="D220" s="139">
        <f t="shared" si="14"/>
        <v>220689.09099966797</v>
      </c>
      <c r="E220" s="139">
        <f t="shared" si="14"/>
        <v>0</v>
      </c>
      <c r="F220" s="139">
        <f t="shared" si="14"/>
        <v>0</v>
      </c>
      <c r="G220" s="139">
        <f t="shared" si="14"/>
        <v>0</v>
      </c>
      <c r="H220" s="139">
        <f t="shared" si="15"/>
        <v>636361.21834369528</v>
      </c>
    </row>
    <row r="221" spans="2:8">
      <c r="B221" s="128" t="str">
        <f>$B$35</f>
        <v>Teacher Education</v>
      </c>
      <c r="C221" s="139">
        <f t="shared" si="14"/>
        <v>108691.12045921583</v>
      </c>
      <c r="D221" s="139">
        <f t="shared" si="14"/>
        <v>1096616.313745907</v>
      </c>
      <c r="E221" s="139">
        <f t="shared" si="14"/>
        <v>65698.491614971077</v>
      </c>
      <c r="F221" s="139">
        <f t="shared" si="14"/>
        <v>0</v>
      </c>
      <c r="G221" s="139">
        <f t="shared" si="14"/>
        <v>0</v>
      </c>
      <c r="H221" s="139">
        <f t="shared" si="15"/>
        <v>1271005.9258200938</v>
      </c>
    </row>
    <row r="222" spans="2:8">
      <c r="B222" s="128" t="str">
        <f>$B$36</f>
        <v>Agriculture</v>
      </c>
      <c r="C222" s="139">
        <f t="shared" si="14"/>
        <v>0</v>
      </c>
      <c r="D222" s="139">
        <f t="shared" si="14"/>
        <v>0</v>
      </c>
      <c r="E222" s="139">
        <f t="shared" si="14"/>
        <v>0</v>
      </c>
      <c r="F222" s="139">
        <f t="shared" si="14"/>
        <v>0</v>
      </c>
      <c r="G222" s="139">
        <f t="shared" si="14"/>
        <v>0</v>
      </c>
      <c r="H222" s="139">
        <f t="shared" si="15"/>
        <v>0</v>
      </c>
    </row>
    <row r="223" spans="2:8">
      <c r="B223" s="128" t="str">
        <f>$B$37</f>
        <v>Engineering</v>
      </c>
      <c r="C223" s="139">
        <f t="shared" si="14"/>
        <v>215377.79425251711</v>
      </c>
      <c r="D223" s="139">
        <f t="shared" si="14"/>
        <v>457672.27340864914</v>
      </c>
      <c r="E223" s="139">
        <f t="shared" si="14"/>
        <v>30578.560613419715</v>
      </c>
      <c r="F223" s="139">
        <f t="shared" si="14"/>
        <v>0</v>
      </c>
      <c r="G223" s="139">
        <f t="shared" si="14"/>
        <v>0</v>
      </c>
      <c r="H223" s="139">
        <f t="shared" si="15"/>
        <v>703628.62827458594</v>
      </c>
    </row>
    <row r="224" spans="2:8">
      <c r="B224" s="128" t="str">
        <f>$B$38</f>
        <v>Home Economics</v>
      </c>
      <c r="C224" s="139">
        <f t="shared" si="14"/>
        <v>6614.6739975179762</v>
      </c>
      <c r="D224" s="139">
        <f t="shared" si="14"/>
        <v>83746.83746404339</v>
      </c>
      <c r="E224" s="139">
        <f t="shared" si="14"/>
        <v>0</v>
      </c>
      <c r="F224" s="139">
        <f t="shared" si="14"/>
        <v>0</v>
      </c>
      <c r="G224" s="139">
        <f t="shared" si="14"/>
        <v>0</v>
      </c>
      <c r="H224" s="139">
        <f t="shared" si="15"/>
        <v>90361.511461561371</v>
      </c>
    </row>
    <row r="225" spans="2:10">
      <c r="B225" s="128" t="str">
        <f>$B$39</f>
        <v>Law</v>
      </c>
      <c r="C225" s="139">
        <f t="shared" si="14"/>
        <v>0</v>
      </c>
      <c r="D225" s="139">
        <f t="shared" si="14"/>
        <v>0</v>
      </c>
      <c r="E225" s="139">
        <f t="shared" si="14"/>
        <v>0</v>
      </c>
      <c r="F225" s="139">
        <f t="shared" si="14"/>
        <v>0</v>
      </c>
      <c r="G225" s="139">
        <f t="shared" si="14"/>
        <v>0</v>
      </c>
      <c r="H225" s="139">
        <f t="shared" si="15"/>
        <v>0</v>
      </c>
    </row>
    <row r="226" spans="2:10">
      <c r="B226" s="128" t="str">
        <f>$B$40</f>
        <v>Social Service</v>
      </c>
      <c r="C226" s="139">
        <f t="shared" si="14"/>
        <v>74415.082472077222</v>
      </c>
      <c r="D226" s="139">
        <f t="shared" si="14"/>
        <v>513982.73636730487</v>
      </c>
      <c r="E226" s="139">
        <f t="shared" si="14"/>
        <v>0</v>
      </c>
      <c r="F226" s="139">
        <f t="shared" si="14"/>
        <v>0</v>
      </c>
      <c r="G226" s="139">
        <f t="shared" si="14"/>
        <v>0</v>
      </c>
      <c r="H226" s="139">
        <f t="shared" si="15"/>
        <v>588397.81883938215</v>
      </c>
    </row>
    <row r="227" spans="2:10">
      <c r="B227" s="128" t="str">
        <f>$B$41</f>
        <v>Library Science</v>
      </c>
      <c r="C227" s="139">
        <f t="shared" si="14"/>
        <v>0</v>
      </c>
      <c r="D227" s="139">
        <f t="shared" si="14"/>
        <v>0</v>
      </c>
      <c r="E227" s="139">
        <f t="shared" si="14"/>
        <v>0</v>
      </c>
      <c r="F227" s="139">
        <f t="shared" si="14"/>
        <v>0</v>
      </c>
      <c r="G227" s="139">
        <f t="shared" si="14"/>
        <v>0</v>
      </c>
      <c r="H227" s="139">
        <f t="shared" si="15"/>
        <v>0</v>
      </c>
    </row>
    <row r="228" spans="2:10">
      <c r="B228" s="128" t="str">
        <f>$B$42</f>
        <v>Veterinary Science</v>
      </c>
      <c r="C228" s="139">
        <f t="shared" si="14"/>
        <v>0</v>
      </c>
      <c r="D228" s="139">
        <f t="shared" si="14"/>
        <v>0</v>
      </c>
      <c r="E228" s="139">
        <f t="shared" si="14"/>
        <v>0</v>
      </c>
      <c r="F228" s="139">
        <f t="shared" si="14"/>
        <v>0</v>
      </c>
      <c r="G228" s="139">
        <f t="shared" si="14"/>
        <v>0</v>
      </c>
      <c r="H228" s="139">
        <f t="shared" si="15"/>
        <v>0</v>
      </c>
    </row>
    <row r="229" spans="2:10">
      <c r="B229" s="128" t="str">
        <f>$B$43</f>
        <v>Vocational Training</v>
      </c>
      <c r="C229" s="139">
        <f t="shared" si="14"/>
        <v>0</v>
      </c>
      <c r="D229" s="139">
        <f t="shared" si="14"/>
        <v>0</v>
      </c>
      <c r="E229" s="139">
        <f t="shared" si="14"/>
        <v>0</v>
      </c>
      <c r="F229" s="139">
        <f t="shared" si="14"/>
        <v>0</v>
      </c>
      <c r="G229" s="139">
        <f t="shared" si="14"/>
        <v>0</v>
      </c>
      <c r="H229" s="139">
        <f t="shared" si="15"/>
        <v>0</v>
      </c>
    </row>
    <row r="230" spans="2:10">
      <c r="B230" s="128" t="str">
        <f>$B$44</f>
        <v>Physical Training</v>
      </c>
      <c r="C230" s="139">
        <f t="shared" si="14"/>
        <v>0</v>
      </c>
      <c r="D230" s="139">
        <f t="shared" si="14"/>
        <v>0</v>
      </c>
      <c r="E230" s="139">
        <f t="shared" si="14"/>
        <v>0</v>
      </c>
      <c r="F230" s="139">
        <f t="shared" si="14"/>
        <v>0</v>
      </c>
      <c r="G230" s="139">
        <f t="shared" si="14"/>
        <v>0</v>
      </c>
      <c r="H230" s="139">
        <f t="shared" si="15"/>
        <v>0</v>
      </c>
    </row>
    <row r="231" spans="2:10">
      <c r="B231" s="128" t="str">
        <f>$B$45</f>
        <v>Health Services</v>
      </c>
      <c r="C231" s="139">
        <f t="shared" si="14"/>
        <v>25256.02799052318</v>
      </c>
      <c r="D231" s="139">
        <f t="shared" si="14"/>
        <v>301560.50056795019</v>
      </c>
      <c r="E231" s="139">
        <f t="shared" si="14"/>
        <v>0</v>
      </c>
      <c r="F231" s="139">
        <f t="shared" si="14"/>
        <v>0</v>
      </c>
      <c r="G231" s="139">
        <f t="shared" si="14"/>
        <v>0</v>
      </c>
      <c r="H231" s="139">
        <f t="shared" si="15"/>
        <v>326816.52855847339</v>
      </c>
    </row>
    <row r="232" spans="2:10">
      <c r="B232" s="128" t="str">
        <f>$B$46</f>
        <v>Pharmacy</v>
      </c>
      <c r="C232" s="139">
        <f t="shared" si="14"/>
        <v>0</v>
      </c>
      <c r="D232" s="139">
        <f t="shared" si="14"/>
        <v>0</v>
      </c>
      <c r="E232" s="139">
        <f t="shared" si="14"/>
        <v>0</v>
      </c>
      <c r="F232" s="139">
        <f t="shared" si="14"/>
        <v>0</v>
      </c>
      <c r="G232" s="139">
        <f t="shared" si="14"/>
        <v>0</v>
      </c>
      <c r="H232" s="139">
        <f t="shared" si="15"/>
        <v>0</v>
      </c>
    </row>
    <row r="233" spans="2:10">
      <c r="B233" s="128" t="str">
        <f>$B$47</f>
        <v>Business Administration</v>
      </c>
      <c r="C233" s="139">
        <f t="shared" si="14"/>
        <v>463327.84682614548</v>
      </c>
      <c r="D233" s="139">
        <f t="shared" si="14"/>
        <v>7966013.5567192854</v>
      </c>
      <c r="E233" s="139">
        <f t="shared" si="14"/>
        <v>1982156.7954065236</v>
      </c>
      <c r="F233" s="139">
        <f t="shared" si="14"/>
        <v>0</v>
      </c>
      <c r="G233" s="139">
        <f t="shared" si="14"/>
        <v>0</v>
      </c>
      <c r="H233" s="139">
        <f t="shared" si="15"/>
        <v>10411498.198951956</v>
      </c>
    </row>
    <row r="234" spans="2:10">
      <c r="B234" s="128" t="str">
        <f>$B$48</f>
        <v>Optometry</v>
      </c>
      <c r="C234" s="139">
        <f t="shared" ref="C234:G237" si="16">$H$215*IF($H$25=0,0,C$25/$H$25)*IF(C$52=0,0,C48/C$52)</f>
        <v>0</v>
      </c>
      <c r="D234" s="139">
        <f t="shared" si="16"/>
        <v>0</v>
      </c>
      <c r="E234" s="139">
        <f t="shared" si="16"/>
        <v>0</v>
      </c>
      <c r="F234" s="139">
        <f t="shared" si="16"/>
        <v>0</v>
      </c>
      <c r="G234" s="139">
        <f t="shared" si="16"/>
        <v>0</v>
      </c>
      <c r="H234" s="139">
        <f t="shared" si="15"/>
        <v>0</v>
      </c>
    </row>
    <row r="235" spans="2:10">
      <c r="B235" s="128" t="str">
        <f>$B$49</f>
        <v>Teacher Ed-Practice Teaching</v>
      </c>
      <c r="C235" s="139">
        <f t="shared" si="16"/>
        <v>0</v>
      </c>
      <c r="D235" s="139">
        <f t="shared" si="16"/>
        <v>153835.39242322132</v>
      </c>
      <c r="E235" s="139">
        <f t="shared" si="16"/>
        <v>0</v>
      </c>
      <c r="F235" s="139">
        <f t="shared" si="16"/>
        <v>0</v>
      </c>
      <c r="G235" s="139">
        <f t="shared" si="16"/>
        <v>0</v>
      </c>
      <c r="H235" s="139">
        <f t="shared" si="15"/>
        <v>153835.39242322132</v>
      </c>
    </row>
    <row r="236" spans="2:10">
      <c r="B236" s="128" t="str">
        <f>$B$50</f>
        <v>Technology</v>
      </c>
      <c r="C236" s="139">
        <f t="shared" si="16"/>
        <v>30267.144655309527</v>
      </c>
      <c r="D236" s="139">
        <f t="shared" si="16"/>
        <v>224043.75687805598</v>
      </c>
      <c r="E236" s="139">
        <f t="shared" si="16"/>
        <v>72661.926210106263</v>
      </c>
      <c r="F236" s="139">
        <f t="shared" si="16"/>
        <v>0</v>
      </c>
      <c r="G236" s="139">
        <f t="shared" si="16"/>
        <v>0</v>
      </c>
      <c r="H236" s="139">
        <f t="shared" si="15"/>
        <v>326972.82774347177</v>
      </c>
    </row>
    <row r="237" spans="2:10">
      <c r="B237" s="128" t="str">
        <f>$B$51</f>
        <v>Nursing</v>
      </c>
      <c r="C237" s="139">
        <f t="shared" si="16"/>
        <v>6765.0074974615654</v>
      </c>
      <c r="D237" s="139">
        <f t="shared" si="16"/>
        <v>199363.00077277282</v>
      </c>
      <c r="E237" s="139">
        <f t="shared" si="16"/>
        <v>0</v>
      </c>
      <c r="F237" s="139">
        <f t="shared" si="16"/>
        <v>0</v>
      </c>
      <c r="G237" s="139">
        <f t="shared" si="16"/>
        <v>0</v>
      </c>
      <c r="H237" s="139">
        <f t="shared" si="15"/>
        <v>206128.00827023439</v>
      </c>
    </row>
    <row r="238" spans="2:10">
      <c r="B238" s="131" t="str">
        <f>$B$52</f>
        <v>Totals</v>
      </c>
      <c r="C238" s="136">
        <f>SUM(C218:C237)</f>
        <v>6371835.2839424284</v>
      </c>
      <c r="D238" s="136">
        <f>SUM(D218:D237)</f>
        <v>18630136.95562778</v>
      </c>
      <c r="E238" s="136">
        <f>SUM(E218:E237)</f>
        <v>2508955.760429794</v>
      </c>
      <c r="F238" s="136">
        <f>SUM(F218:F237)</f>
        <v>0</v>
      </c>
      <c r="G238" s="136">
        <f>SUM(G218:G237)</f>
        <v>0</v>
      </c>
      <c r="H238" s="136">
        <f t="shared" si="15"/>
        <v>27510928</v>
      </c>
    </row>
    <row r="239" spans="2:10">
      <c r="B239" s="330"/>
      <c r="C239" s="350"/>
      <c r="D239" s="350"/>
      <c r="E239" s="350"/>
      <c r="F239" s="350"/>
      <c r="G239" s="350"/>
      <c r="H239" s="350"/>
    </row>
    <row r="240" spans="2:10">
      <c r="B240" s="120" t="s">
        <v>11</v>
      </c>
      <c r="C240" s="121"/>
      <c r="D240" s="121"/>
      <c r="E240" s="121"/>
      <c r="F240" s="121"/>
      <c r="G240" s="121"/>
      <c r="H240" s="122">
        <f>H16</f>
        <v>7393513</v>
      </c>
      <c r="J240" s="360"/>
    </row>
    <row r="241" spans="2:8" ht="61.5" customHeight="1" thickBot="1">
      <c r="B241" s="394" t="s">
        <v>231</v>
      </c>
      <c r="C241" s="394"/>
      <c r="D241" s="394"/>
      <c r="E241" s="394"/>
      <c r="F241" s="394"/>
      <c r="G241" s="394"/>
      <c r="H241" s="328"/>
    </row>
    <row r="242" spans="2:8" ht="14.4" thickBot="1">
      <c r="B242" s="124" t="s">
        <v>31</v>
      </c>
      <c r="C242" s="125" t="s">
        <v>25</v>
      </c>
      <c r="D242" s="125" t="s">
        <v>26</v>
      </c>
      <c r="E242" s="125" t="s">
        <v>27</v>
      </c>
      <c r="F242" s="125" t="s">
        <v>28</v>
      </c>
      <c r="G242" s="125" t="s">
        <v>29</v>
      </c>
      <c r="H242" s="126" t="s">
        <v>1</v>
      </c>
    </row>
    <row r="243" spans="2:8">
      <c r="B243" s="128" t="str">
        <f>$B$32</f>
        <v>Liberal Arts</v>
      </c>
      <c r="C243" s="136">
        <f t="shared" ref="C243:G258" si="17">$H$240*IF($H$25=0,0,C$25/$H$25)*IF(C$52=0,0,C32/C$52)</f>
        <v>1084359.011867454</v>
      </c>
      <c r="D243" s="136">
        <f t="shared" si="17"/>
        <v>1552487.1671902966</v>
      </c>
      <c r="E243" s="136">
        <f t="shared" si="17"/>
        <v>66638.492992117957</v>
      </c>
      <c r="F243" s="136">
        <f t="shared" si="17"/>
        <v>0</v>
      </c>
      <c r="G243" s="136">
        <f t="shared" si="17"/>
        <v>0</v>
      </c>
      <c r="H243" s="136">
        <f>SUM(C243:G243)</f>
        <v>2703484.6720498689</v>
      </c>
    </row>
    <row r="244" spans="2:8">
      <c r="B244" s="128" t="str">
        <f>$B$33</f>
        <v>Science</v>
      </c>
      <c r="C244" s="139">
        <f t="shared" si="17"/>
        <v>266221.32872892806</v>
      </c>
      <c r="D244" s="139">
        <f t="shared" si="17"/>
        <v>439639.53419645573</v>
      </c>
      <c r="E244" s="139">
        <f t="shared" si="17"/>
        <v>29535.742315187814</v>
      </c>
      <c r="F244" s="139">
        <f t="shared" si="17"/>
        <v>0</v>
      </c>
      <c r="G244" s="139">
        <f t="shared" si="17"/>
        <v>0</v>
      </c>
      <c r="H244" s="139">
        <f t="shared" ref="H244:H263" si="18">SUM(C244:G244)</f>
        <v>735396.60524057155</v>
      </c>
    </row>
    <row r="245" spans="2:8">
      <c r="B245" s="128" t="str">
        <f>$B$34</f>
        <v>Fine Arts</v>
      </c>
      <c r="C245" s="139">
        <f t="shared" si="17"/>
        <v>111711.14537669254</v>
      </c>
      <c r="D245" s="139">
        <f t="shared" si="17"/>
        <v>59309.800936712425</v>
      </c>
      <c r="E245" s="139">
        <f t="shared" si="17"/>
        <v>0</v>
      </c>
      <c r="F245" s="139">
        <f t="shared" si="17"/>
        <v>0</v>
      </c>
      <c r="G245" s="139">
        <f t="shared" si="17"/>
        <v>0</v>
      </c>
      <c r="H245" s="139">
        <f t="shared" si="18"/>
        <v>171020.94631340497</v>
      </c>
    </row>
    <row r="246" spans="2:8">
      <c r="B246" s="128" t="str">
        <f>$B$35</f>
        <v>Teacher Education</v>
      </c>
      <c r="C246" s="139">
        <f t="shared" si="17"/>
        <v>29210.545427612557</v>
      </c>
      <c r="D246" s="139">
        <f t="shared" si="17"/>
        <v>294713.68511060195</v>
      </c>
      <c r="E246" s="139">
        <f t="shared" si="17"/>
        <v>17656.352844065441</v>
      </c>
      <c r="F246" s="139">
        <f t="shared" si="17"/>
        <v>0</v>
      </c>
      <c r="G246" s="139">
        <f t="shared" si="17"/>
        <v>0</v>
      </c>
      <c r="H246" s="139">
        <f t="shared" si="18"/>
        <v>341580.58338227996</v>
      </c>
    </row>
    <row r="247" spans="2:8">
      <c r="B247" s="128" t="str">
        <f>$B$36</f>
        <v>Agriculture</v>
      </c>
      <c r="C247" s="139">
        <f t="shared" si="17"/>
        <v>0</v>
      </c>
      <c r="D247" s="139">
        <f t="shared" si="17"/>
        <v>0</v>
      </c>
      <c r="E247" s="139">
        <f t="shared" si="17"/>
        <v>0</v>
      </c>
      <c r="F247" s="139">
        <f t="shared" si="17"/>
        <v>0</v>
      </c>
      <c r="G247" s="139">
        <f t="shared" si="17"/>
        <v>0</v>
      </c>
      <c r="H247" s="139">
        <f t="shared" si="18"/>
        <v>0</v>
      </c>
    </row>
    <row r="248" spans="2:8">
      <c r="B248" s="128" t="str">
        <f>$B$37</f>
        <v>Engineering</v>
      </c>
      <c r="C248" s="139">
        <f t="shared" si="17"/>
        <v>57882.39937661538</v>
      </c>
      <c r="D248" s="139">
        <f t="shared" si="17"/>
        <v>122998.60997732978</v>
      </c>
      <c r="E248" s="139">
        <f t="shared" si="17"/>
        <v>8217.933812214791</v>
      </c>
      <c r="F248" s="139">
        <f t="shared" si="17"/>
        <v>0</v>
      </c>
      <c r="G248" s="139">
        <f t="shared" si="17"/>
        <v>0</v>
      </c>
      <c r="H248" s="139">
        <f t="shared" si="18"/>
        <v>189098.94316615994</v>
      </c>
    </row>
    <row r="249" spans="2:8">
      <c r="B249" s="128" t="str">
        <f>$B$38</f>
        <v>Home Economics</v>
      </c>
      <c r="C249" s="139">
        <f t="shared" si="17"/>
        <v>1777.6818794121057</v>
      </c>
      <c r="D249" s="139">
        <f t="shared" si="17"/>
        <v>22506.813710511393</v>
      </c>
      <c r="E249" s="139">
        <f t="shared" si="17"/>
        <v>0</v>
      </c>
      <c r="F249" s="139">
        <f t="shared" si="17"/>
        <v>0</v>
      </c>
      <c r="G249" s="139">
        <f t="shared" si="17"/>
        <v>0</v>
      </c>
      <c r="H249" s="139">
        <f t="shared" si="18"/>
        <v>24284.495589923499</v>
      </c>
    </row>
    <row r="250" spans="2:8">
      <c r="B250" s="128" t="str">
        <f>$B$39</f>
        <v>Law</v>
      </c>
      <c r="C250" s="139">
        <f t="shared" si="17"/>
        <v>0</v>
      </c>
      <c r="D250" s="139">
        <f t="shared" si="17"/>
        <v>0</v>
      </c>
      <c r="E250" s="139">
        <f t="shared" si="17"/>
        <v>0</v>
      </c>
      <c r="F250" s="139">
        <f t="shared" si="17"/>
        <v>0</v>
      </c>
      <c r="G250" s="139">
        <f t="shared" si="17"/>
        <v>0</v>
      </c>
      <c r="H250" s="139">
        <f t="shared" si="18"/>
        <v>0</v>
      </c>
    </row>
    <row r="251" spans="2:8">
      <c r="B251" s="128" t="str">
        <f>$B$40</f>
        <v>Social Service</v>
      </c>
      <c r="C251" s="139">
        <f t="shared" si="17"/>
        <v>19998.921143386189</v>
      </c>
      <c r="D251" s="139">
        <f t="shared" si="17"/>
        <v>138131.94680700125</v>
      </c>
      <c r="E251" s="139">
        <f t="shared" si="17"/>
        <v>0</v>
      </c>
      <c r="F251" s="139">
        <f t="shared" si="17"/>
        <v>0</v>
      </c>
      <c r="G251" s="139">
        <f t="shared" si="17"/>
        <v>0</v>
      </c>
      <c r="H251" s="139">
        <f t="shared" si="18"/>
        <v>158130.86795038744</v>
      </c>
    </row>
    <row r="252" spans="2:8">
      <c r="B252" s="128" t="str">
        <f>$B$41</f>
        <v>Library Science</v>
      </c>
      <c r="C252" s="139">
        <f t="shared" si="17"/>
        <v>0</v>
      </c>
      <c r="D252" s="139">
        <f t="shared" si="17"/>
        <v>0</v>
      </c>
      <c r="E252" s="139">
        <f t="shared" si="17"/>
        <v>0</v>
      </c>
      <c r="F252" s="139">
        <f t="shared" si="17"/>
        <v>0</v>
      </c>
      <c r="G252" s="139">
        <f t="shared" si="17"/>
        <v>0</v>
      </c>
      <c r="H252" s="139">
        <f t="shared" si="18"/>
        <v>0</v>
      </c>
    </row>
    <row r="253" spans="2:8">
      <c r="B253" s="128" t="str">
        <f>$B$42</f>
        <v>Veterinary Science</v>
      </c>
      <c r="C253" s="139">
        <f t="shared" si="17"/>
        <v>0</v>
      </c>
      <c r="D253" s="139">
        <f t="shared" si="17"/>
        <v>0</v>
      </c>
      <c r="E253" s="139">
        <f t="shared" si="17"/>
        <v>0</v>
      </c>
      <c r="F253" s="139">
        <f t="shared" si="17"/>
        <v>0</v>
      </c>
      <c r="G253" s="139">
        <f t="shared" si="17"/>
        <v>0</v>
      </c>
      <c r="H253" s="139">
        <f t="shared" si="18"/>
        <v>0</v>
      </c>
    </row>
    <row r="254" spans="2:8">
      <c r="B254" s="128" t="str">
        <f>$B$43</f>
        <v>Vocational Training</v>
      </c>
      <c r="C254" s="139">
        <f t="shared" si="17"/>
        <v>0</v>
      </c>
      <c r="D254" s="139">
        <f t="shared" si="17"/>
        <v>0</v>
      </c>
      <c r="E254" s="139">
        <f t="shared" si="17"/>
        <v>0</v>
      </c>
      <c r="F254" s="139">
        <f t="shared" si="17"/>
        <v>0</v>
      </c>
      <c r="G254" s="139">
        <f t="shared" si="17"/>
        <v>0</v>
      </c>
      <c r="H254" s="139">
        <f t="shared" si="18"/>
        <v>0</v>
      </c>
    </row>
    <row r="255" spans="2:8">
      <c r="B255" s="128" t="str">
        <f>$B$44</f>
        <v>Physical Training</v>
      </c>
      <c r="C255" s="139">
        <f t="shared" si="17"/>
        <v>0</v>
      </c>
      <c r="D255" s="139">
        <f t="shared" si="17"/>
        <v>0</v>
      </c>
      <c r="E255" s="139">
        <f t="shared" si="17"/>
        <v>0</v>
      </c>
      <c r="F255" s="139">
        <f t="shared" si="17"/>
        <v>0</v>
      </c>
      <c r="G255" s="139">
        <f t="shared" si="17"/>
        <v>0</v>
      </c>
      <c r="H255" s="139">
        <f t="shared" si="18"/>
        <v>0</v>
      </c>
    </row>
    <row r="256" spans="2:8">
      <c r="B256" s="128" t="str">
        <f>$B$45</f>
        <v>Health Services</v>
      </c>
      <c r="C256" s="139">
        <f t="shared" si="17"/>
        <v>6787.5126304825853</v>
      </c>
      <c r="D256" s="139">
        <f t="shared" si="17"/>
        <v>81043.848511240591</v>
      </c>
      <c r="E256" s="139">
        <f t="shared" si="17"/>
        <v>0</v>
      </c>
      <c r="F256" s="139">
        <f t="shared" si="17"/>
        <v>0</v>
      </c>
      <c r="G256" s="139">
        <f t="shared" si="17"/>
        <v>0</v>
      </c>
      <c r="H256" s="139">
        <f t="shared" si="18"/>
        <v>87831.361141723173</v>
      </c>
    </row>
    <row r="257" spans="2:10">
      <c r="B257" s="128" t="str">
        <f>$B$46</f>
        <v>Pharmacy</v>
      </c>
      <c r="C257" s="139">
        <f t="shared" si="17"/>
        <v>0</v>
      </c>
      <c r="D257" s="139">
        <f t="shared" si="17"/>
        <v>0</v>
      </c>
      <c r="E257" s="139">
        <f t="shared" si="17"/>
        <v>0</v>
      </c>
      <c r="F257" s="139">
        <f t="shared" si="17"/>
        <v>0</v>
      </c>
      <c r="G257" s="139">
        <f t="shared" si="17"/>
        <v>0</v>
      </c>
      <c r="H257" s="139">
        <f t="shared" si="18"/>
        <v>0</v>
      </c>
    </row>
    <row r="258" spans="2:10">
      <c r="B258" s="128" t="str">
        <f>$B$47</f>
        <v>Business Administration</v>
      </c>
      <c r="C258" s="139">
        <f t="shared" si="17"/>
        <v>124518.53528063885</v>
      </c>
      <c r="D258" s="139">
        <f t="shared" si="17"/>
        <v>2140851.9839745234</v>
      </c>
      <c r="E258" s="139">
        <f t="shared" si="17"/>
        <v>532701.11553039833</v>
      </c>
      <c r="F258" s="139">
        <f t="shared" si="17"/>
        <v>0</v>
      </c>
      <c r="G258" s="139">
        <f t="shared" si="17"/>
        <v>0</v>
      </c>
      <c r="H258" s="139">
        <f t="shared" si="18"/>
        <v>2798071.6347855604</v>
      </c>
    </row>
    <row r="259" spans="2:10">
      <c r="B259" s="128" t="str">
        <f>$B$48</f>
        <v>Optometry</v>
      </c>
      <c r="C259" s="139">
        <f t="shared" ref="C259:G262" si="19">$H$240*IF($H$25=0,0,C$25/$H$25)*IF(C$52=0,0,C48/C$52)</f>
        <v>0</v>
      </c>
      <c r="D259" s="139">
        <f t="shared" si="19"/>
        <v>0</v>
      </c>
      <c r="E259" s="139">
        <f t="shared" si="19"/>
        <v>0</v>
      </c>
      <c r="F259" s="139">
        <f t="shared" si="19"/>
        <v>0</v>
      </c>
      <c r="G259" s="139">
        <f t="shared" si="19"/>
        <v>0</v>
      </c>
      <c r="H259" s="139">
        <f t="shared" si="18"/>
        <v>0</v>
      </c>
    </row>
    <row r="260" spans="2:10">
      <c r="B260" s="128" t="str">
        <f>$B$49</f>
        <v>Teacher Ed-Practice Teaching</v>
      </c>
      <c r="C260" s="139">
        <f t="shared" si="19"/>
        <v>0</v>
      </c>
      <c r="D260" s="139">
        <f t="shared" si="19"/>
        <v>41342.988275102471</v>
      </c>
      <c r="E260" s="139">
        <f t="shared" si="19"/>
        <v>0</v>
      </c>
      <c r="F260" s="139">
        <f t="shared" si="19"/>
        <v>0</v>
      </c>
      <c r="G260" s="139">
        <f t="shared" si="19"/>
        <v>0</v>
      </c>
      <c r="H260" s="139">
        <f t="shared" si="18"/>
        <v>41342.988275102471</v>
      </c>
    </row>
    <row r="261" spans="2:10">
      <c r="B261" s="128" t="str">
        <f>$B$50</f>
        <v>Technology</v>
      </c>
      <c r="C261" s="139">
        <f t="shared" si="19"/>
        <v>8134.2413270069073</v>
      </c>
      <c r="D261" s="139">
        <f t="shared" si="19"/>
        <v>60211.36142869285</v>
      </c>
      <c r="E261" s="139">
        <f t="shared" si="19"/>
        <v>19527.763514173759</v>
      </c>
      <c r="F261" s="139">
        <f t="shared" si="19"/>
        <v>0</v>
      </c>
      <c r="G261" s="139">
        <f t="shared" si="19"/>
        <v>0</v>
      </c>
      <c r="H261" s="139">
        <f t="shared" si="18"/>
        <v>87873.366269873513</v>
      </c>
    </row>
    <row r="262" spans="2:10">
      <c r="B262" s="128" t="str">
        <f>$B$51</f>
        <v>Nursing</v>
      </c>
      <c r="C262" s="139">
        <f t="shared" si="19"/>
        <v>1818.0837403078351</v>
      </c>
      <c r="D262" s="139">
        <f t="shared" si="19"/>
        <v>53578.452094836852</v>
      </c>
      <c r="E262" s="139">
        <f t="shared" si="19"/>
        <v>0</v>
      </c>
      <c r="F262" s="139">
        <f t="shared" si="19"/>
        <v>0</v>
      </c>
      <c r="G262" s="139">
        <f t="shared" si="19"/>
        <v>0</v>
      </c>
      <c r="H262" s="139">
        <f t="shared" si="18"/>
        <v>55396.535835144685</v>
      </c>
    </row>
    <row r="263" spans="2:10">
      <c r="B263" s="131" t="str">
        <f>$B$52</f>
        <v>Totals</v>
      </c>
      <c r="C263" s="136">
        <f>SUM(C243:C262)</f>
        <v>1712419.4067785372</v>
      </c>
      <c r="D263" s="136">
        <f>SUM(D243:D262)</f>
        <v>5006816.1922133043</v>
      </c>
      <c r="E263" s="136">
        <f>SUM(E243:E262)</f>
        <v>674277.40100815811</v>
      </c>
      <c r="F263" s="136">
        <f>SUM(F243:F262)</f>
        <v>0</v>
      </c>
      <c r="G263" s="136">
        <f>SUM(G243:G262)</f>
        <v>0</v>
      </c>
      <c r="H263" s="136">
        <f t="shared" si="18"/>
        <v>7393512.9999999991</v>
      </c>
      <c r="I263" s="351"/>
    </row>
    <row r="264" spans="2:10">
      <c r="B264" s="401"/>
      <c r="C264" s="401"/>
      <c r="D264" s="401"/>
      <c r="E264" s="401"/>
      <c r="F264" s="401"/>
      <c r="G264" s="401"/>
      <c r="H264" s="402"/>
      <c r="I264" s="352"/>
    </row>
    <row r="265" spans="2:10">
      <c r="B265" s="120" t="s">
        <v>232</v>
      </c>
      <c r="C265" s="121"/>
      <c r="D265" s="121"/>
      <c r="E265" s="121"/>
      <c r="F265" s="121"/>
      <c r="G265" s="121"/>
      <c r="H265" s="122"/>
      <c r="J265" s="360"/>
    </row>
    <row r="266" spans="2:10" ht="45" customHeight="1" thickBot="1">
      <c r="B266" s="382" t="s">
        <v>233</v>
      </c>
      <c r="C266" s="382"/>
      <c r="D266" s="382"/>
      <c r="E266" s="382"/>
      <c r="F266" s="382"/>
      <c r="G266" s="382"/>
      <c r="H266" s="382"/>
    </row>
    <row r="267" spans="2:10" ht="14.4" thickBot="1">
      <c r="B267" s="124" t="s">
        <v>31</v>
      </c>
      <c r="C267" s="125" t="s">
        <v>25</v>
      </c>
      <c r="D267" s="125" t="s">
        <v>26</v>
      </c>
      <c r="E267" s="125" t="s">
        <v>27</v>
      </c>
      <c r="F267" s="125" t="s">
        <v>28</v>
      </c>
      <c r="G267" s="125" t="s">
        <v>29</v>
      </c>
      <c r="H267" s="126" t="s">
        <v>1</v>
      </c>
    </row>
    <row r="268" spans="2:10">
      <c r="B268" s="128" t="str">
        <f>$B$32</f>
        <v>Liberal Arts</v>
      </c>
      <c r="C268" s="136">
        <f t="shared" ref="C268:G283" si="20">C243+C218+C193+C168+C116</f>
        <v>23231287.394445293</v>
      </c>
      <c r="D268" s="136">
        <f t="shared" si="20"/>
        <v>23557163.631257668</v>
      </c>
      <c r="E268" s="136">
        <f t="shared" si="20"/>
        <v>2972444.287115044</v>
      </c>
      <c r="F268" s="136">
        <f t="shared" si="20"/>
        <v>0</v>
      </c>
      <c r="G268" s="136">
        <f t="shared" si="20"/>
        <v>0</v>
      </c>
      <c r="H268" s="136">
        <f>SUM(C268:G268)</f>
        <v>49760895.312818006</v>
      </c>
    </row>
    <row r="269" spans="2:10">
      <c r="B269" s="128" t="str">
        <f>$B$33</f>
        <v>Science</v>
      </c>
      <c r="C269" s="139">
        <f t="shared" si="20"/>
        <v>7030906.8856381234</v>
      </c>
      <c r="D269" s="139">
        <f t="shared" si="20"/>
        <v>9550935.959920343</v>
      </c>
      <c r="E269" s="139">
        <f t="shared" si="20"/>
        <v>992841.26254005032</v>
      </c>
      <c r="F269" s="139">
        <f t="shared" si="20"/>
        <v>0</v>
      </c>
      <c r="G269" s="139">
        <f t="shared" si="20"/>
        <v>0</v>
      </c>
      <c r="H269" s="139">
        <f t="shared" ref="H269:H288" si="21">SUM(C269:G269)</f>
        <v>17574684.108098518</v>
      </c>
    </row>
    <row r="270" spans="2:10">
      <c r="B270" s="128" t="str">
        <f>$B$34</f>
        <v>Fine Arts</v>
      </c>
      <c r="C270" s="139">
        <f t="shared" si="20"/>
        <v>2684240.3567449437</v>
      </c>
      <c r="D270" s="139">
        <f t="shared" si="20"/>
        <v>1262947.829008799</v>
      </c>
      <c r="E270" s="139">
        <f t="shared" si="20"/>
        <v>0</v>
      </c>
      <c r="F270" s="139">
        <f t="shared" si="20"/>
        <v>0</v>
      </c>
      <c r="G270" s="139">
        <f t="shared" si="20"/>
        <v>0</v>
      </c>
      <c r="H270" s="139">
        <f t="shared" si="21"/>
        <v>3947188.1857537427</v>
      </c>
    </row>
    <row r="271" spans="2:10">
      <c r="B271" s="128" t="str">
        <f>$B$35</f>
        <v>Teacher Education</v>
      </c>
      <c r="C271" s="139">
        <f t="shared" si="20"/>
        <v>726885.21039842197</v>
      </c>
      <c r="D271" s="139">
        <f t="shared" si="20"/>
        <v>5077055.1130765043</v>
      </c>
      <c r="E271" s="139">
        <f t="shared" si="20"/>
        <v>1158664.6351335752</v>
      </c>
      <c r="F271" s="139">
        <f t="shared" si="20"/>
        <v>0</v>
      </c>
      <c r="G271" s="139">
        <f t="shared" si="20"/>
        <v>0</v>
      </c>
      <c r="H271" s="139">
        <f t="shared" si="21"/>
        <v>6962604.9586085007</v>
      </c>
    </row>
    <row r="272" spans="2:10">
      <c r="B272" s="128" t="str">
        <f>$B$36</f>
        <v>Agriculture</v>
      </c>
      <c r="C272" s="139">
        <f t="shared" si="20"/>
        <v>0</v>
      </c>
      <c r="D272" s="139">
        <f t="shared" si="20"/>
        <v>0</v>
      </c>
      <c r="E272" s="139">
        <f t="shared" si="20"/>
        <v>0</v>
      </c>
      <c r="F272" s="139">
        <f t="shared" si="20"/>
        <v>0</v>
      </c>
      <c r="G272" s="139">
        <f t="shared" si="20"/>
        <v>0</v>
      </c>
      <c r="H272" s="139">
        <f t="shared" si="21"/>
        <v>0</v>
      </c>
    </row>
    <row r="273" spans="2:10">
      <c r="B273" s="128" t="str">
        <f>$B$37</f>
        <v>Engineering</v>
      </c>
      <c r="C273" s="139">
        <f t="shared" si="20"/>
        <v>1461946.9763064287</v>
      </c>
      <c r="D273" s="139">
        <f t="shared" si="20"/>
        <v>2492897.575296808</v>
      </c>
      <c r="E273" s="139">
        <f t="shared" si="20"/>
        <v>379980.30334221909</v>
      </c>
      <c r="F273" s="139">
        <f t="shared" si="20"/>
        <v>0</v>
      </c>
      <c r="G273" s="139">
        <f t="shared" si="20"/>
        <v>0</v>
      </c>
      <c r="H273" s="139">
        <f t="shared" si="21"/>
        <v>4334824.8549454557</v>
      </c>
    </row>
    <row r="274" spans="2:10">
      <c r="B274" s="128" t="str">
        <f>$B$38</f>
        <v>Home Economics</v>
      </c>
      <c r="C274" s="139">
        <f t="shared" si="20"/>
        <v>47747.561642078086</v>
      </c>
      <c r="D274" s="139">
        <f t="shared" si="20"/>
        <v>331388.18859817192</v>
      </c>
      <c r="E274" s="139">
        <f t="shared" si="20"/>
        <v>0</v>
      </c>
      <c r="F274" s="139">
        <f t="shared" si="20"/>
        <v>0</v>
      </c>
      <c r="G274" s="139">
        <f t="shared" si="20"/>
        <v>0</v>
      </c>
      <c r="H274" s="139">
        <f t="shared" si="21"/>
        <v>379135.75024025002</v>
      </c>
    </row>
    <row r="275" spans="2:10">
      <c r="B275" s="128" t="str">
        <f>$B$39</f>
        <v>Law</v>
      </c>
      <c r="C275" s="139">
        <f t="shared" si="20"/>
        <v>0</v>
      </c>
      <c r="D275" s="139">
        <f t="shared" si="20"/>
        <v>0</v>
      </c>
      <c r="E275" s="139">
        <f t="shared" si="20"/>
        <v>0</v>
      </c>
      <c r="F275" s="139">
        <f t="shared" si="20"/>
        <v>0</v>
      </c>
      <c r="G275" s="139">
        <f t="shared" si="20"/>
        <v>0</v>
      </c>
      <c r="H275" s="139">
        <f t="shared" si="21"/>
        <v>0</v>
      </c>
    </row>
    <row r="276" spans="2:10">
      <c r="B276" s="128" t="str">
        <f>$B$40</f>
        <v>Social Service</v>
      </c>
      <c r="C276" s="139">
        <f t="shared" si="20"/>
        <v>344475.84736006951</v>
      </c>
      <c r="D276" s="139">
        <f t="shared" si="20"/>
        <v>2381465.5909941923</v>
      </c>
      <c r="E276" s="139">
        <f t="shared" si="20"/>
        <v>0</v>
      </c>
      <c r="F276" s="139">
        <f t="shared" si="20"/>
        <v>0</v>
      </c>
      <c r="G276" s="139">
        <f t="shared" si="20"/>
        <v>0</v>
      </c>
      <c r="H276" s="139">
        <f t="shared" si="21"/>
        <v>2725941.4383542617</v>
      </c>
    </row>
    <row r="277" spans="2:10">
      <c r="B277" s="128" t="str">
        <f>$B$41</f>
        <v>Library Science</v>
      </c>
      <c r="C277" s="139">
        <f t="shared" si="20"/>
        <v>0</v>
      </c>
      <c r="D277" s="139">
        <f t="shared" si="20"/>
        <v>0</v>
      </c>
      <c r="E277" s="139">
        <f t="shared" si="20"/>
        <v>0</v>
      </c>
      <c r="F277" s="139">
        <f t="shared" si="20"/>
        <v>0</v>
      </c>
      <c r="G277" s="139">
        <f t="shared" si="20"/>
        <v>0</v>
      </c>
      <c r="H277" s="139">
        <f t="shared" si="21"/>
        <v>0</v>
      </c>
    </row>
    <row r="278" spans="2:10">
      <c r="B278" s="128" t="str">
        <f>$B$42</f>
        <v>Veterinary Science</v>
      </c>
      <c r="C278" s="139">
        <f t="shared" si="20"/>
        <v>0</v>
      </c>
      <c r="D278" s="139">
        <f t="shared" si="20"/>
        <v>0</v>
      </c>
      <c r="E278" s="139">
        <f t="shared" si="20"/>
        <v>0</v>
      </c>
      <c r="F278" s="139">
        <f t="shared" si="20"/>
        <v>0</v>
      </c>
      <c r="G278" s="139">
        <f t="shared" si="20"/>
        <v>0</v>
      </c>
      <c r="H278" s="139">
        <f t="shared" si="21"/>
        <v>0</v>
      </c>
    </row>
    <row r="279" spans="2:10">
      <c r="B279" s="128" t="str">
        <f>$B$43</f>
        <v>Vocational Training</v>
      </c>
      <c r="C279" s="139">
        <f t="shared" si="20"/>
        <v>0</v>
      </c>
      <c r="D279" s="139">
        <f t="shared" si="20"/>
        <v>0</v>
      </c>
      <c r="E279" s="139">
        <f t="shared" si="20"/>
        <v>0</v>
      </c>
      <c r="F279" s="139">
        <f t="shared" si="20"/>
        <v>0</v>
      </c>
      <c r="G279" s="139">
        <f t="shared" si="20"/>
        <v>0</v>
      </c>
      <c r="H279" s="139">
        <f t="shared" si="21"/>
        <v>0</v>
      </c>
    </row>
    <row r="280" spans="2:10">
      <c r="B280" s="128" t="str">
        <f>$B$44</f>
        <v>Physical Training</v>
      </c>
      <c r="C280" s="139">
        <f t="shared" si="20"/>
        <v>0</v>
      </c>
      <c r="D280" s="139">
        <f t="shared" si="20"/>
        <v>0</v>
      </c>
      <c r="E280" s="139">
        <f t="shared" si="20"/>
        <v>0</v>
      </c>
      <c r="F280" s="139">
        <f t="shared" si="20"/>
        <v>0</v>
      </c>
      <c r="G280" s="139">
        <f t="shared" si="20"/>
        <v>0</v>
      </c>
      <c r="H280" s="139">
        <f t="shared" si="21"/>
        <v>0</v>
      </c>
    </row>
    <row r="281" spans="2:10">
      <c r="B281" s="128" t="str">
        <f>$B$45</f>
        <v>Health Services</v>
      </c>
      <c r="C281" s="139">
        <f t="shared" si="20"/>
        <v>134940.88109904446</v>
      </c>
      <c r="D281" s="139">
        <f t="shared" si="20"/>
        <v>1423473.9614726482</v>
      </c>
      <c r="E281" s="139">
        <f t="shared" si="20"/>
        <v>0</v>
      </c>
      <c r="F281" s="139">
        <f t="shared" si="20"/>
        <v>0</v>
      </c>
      <c r="G281" s="139">
        <f t="shared" si="20"/>
        <v>0</v>
      </c>
      <c r="H281" s="139">
        <f t="shared" si="21"/>
        <v>1558414.8425716925</v>
      </c>
    </row>
    <row r="282" spans="2:10">
      <c r="B282" s="128" t="str">
        <f>$B$46</f>
        <v>Pharmacy</v>
      </c>
      <c r="C282" s="139">
        <f t="shared" si="20"/>
        <v>0</v>
      </c>
      <c r="D282" s="139">
        <f t="shared" si="20"/>
        <v>0</v>
      </c>
      <c r="E282" s="139">
        <f t="shared" si="20"/>
        <v>0</v>
      </c>
      <c r="F282" s="139">
        <f t="shared" si="20"/>
        <v>0</v>
      </c>
      <c r="G282" s="139">
        <f t="shared" si="20"/>
        <v>0</v>
      </c>
      <c r="H282" s="139">
        <f t="shared" si="21"/>
        <v>0</v>
      </c>
    </row>
    <row r="283" spans="2:10">
      <c r="B283" s="128" t="str">
        <f>$B$47</f>
        <v>Business Administration</v>
      </c>
      <c r="C283" s="139">
        <f t="shared" si="20"/>
        <v>2294058.8292341586</v>
      </c>
      <c r="D283" s="139">
        <f t="shared" si="20"/>
        <v>30849884.46437411</v>
      </c>
      <c r="E283" s="139">
        <f t="shared" si="20"/>
        <v>11293022.452082241</v>
      </c>
      <c r="F283" s="139">
        <f t="shared" si="20"/>
        <v>0</v>
      </c>
      <c r="G283" s="139">
        <f t="shared" si="20"/>
        <v>0</v>
      </c>
      <c r="H283" s="139">
        <f t="shared" si="21"/>
        <v>44436965.74569051</v>
      </c>
    </row>
    <row r="284" spans="2:10">
      <c r="B284" s="128" t="str">
        <f>$B$48</f>
        <v>Optometry</v>
      </c>
      <c r="C284" s="139">
        <f t="shared" ref="C284:G287" si="22">C259+C234+C209+C184+C132</f>
        <v>0</v>
      </c>
      <c r="D284" s="139">
        <f t="shared" si="22"/>
        <v>0</v>
      </c>
      <c r="E284" s="139">
        <f t="shared" si="22"/>
        <v>0</v>
      </c>
      <c r="F284" s="139">
        <f t="shared" si="22"/>
        <v>0</v>
      </c>
      <c r="G284" s="139">
        <f t="shared" si="22"/>
        <v>0</v>
      </c>
      <c r="H284" s="139">
        <f t="shared" si="21"/>
        <v>0</v>
      </c>
    </row>
    <row r="285" spans="2:10">
      <c r="B285" s="128" t="str">
        <f>$B$49</f>
        <v>Teacher Ed-Practice Teaching</v>
      </c>
      <c r="C285" s="139">
        <f t="shared" si="22"/>
        <v>0</v>
      </c>
      <c r="D285" s="139">
        <f t="shared" si="22"/>
        <v>612915.01741995383</v>
      </c>
      <c r="E285" s="139">
        <f t="shared" si="22"/>
        <v>0</v>
      </c>
      <c r="F285" s="139">
        <f t="shared" si="22"/>
        <v>0</v>
      </c>
      <c r="G285" s="139">
        <f t="shared" si="22"/>
        <v>0</v>
      </c>
      <c r="H285" s="139">
        <f t="shared" si="21"/>
        <v>612915.01741995383</v>
      </c>
    </row>
    <row r="286" spans="2:10">
      <c r="B286" s="128" t="str">
        <f>$B$50</f>
        <v>Technology</v>
      </c>
      <c r="C286" s="139">
        <f t="shared" si="22"/>
        <v>298112.98697058466</v>
      </c>
      <c r="D286" s="139">
        <f t="shared" si="22"/>
        <v>1171229.2373820646</v>
      </c>
      <c r="E286" s="139">
        <f t="shared" si="22"/>
        <v>532111.13192345109</v>
      </c>
      <c r="F286" s="139">
        <f t="shared" si="22"/>
        <v>0</v>
      </c>
      <c r="G286" s="139">
        <f t="shared" si="22"/>
        <v>0</v>
      </c>
      <c r="H286" s="139">
        <f t="shared" si="21"/>
        <v>2001453.3562761003</v>
      </c>
    </row>
    <row r="287" spans="2:10">
      <c r="B287" s="128" t="str">
        <f>$B$51</f>
        <v>Nursing</v>
      </c>
      <c r="C287" s="139">
        <f t="shared" si="22"/>
        <v>30421.992082581881</v>
      </c>
      <c r="D287" s="139">
        <f t="shared" si="22"/>
        <v>932424.85377787496</v>
      </c>
      <c r="E287" s="139">
        <f t="shared" si="22"/>
        <v>0</v>
      </c>
      <c r="F287" s="139">
        <f t="shared" si="22"/>
        <v>0</v>
      </c>
      <c r="G287" s="139">
        <f t="shared" si="22"/>
        <v>0</v>
      </c>
      <c r="H287" s="139">
        <f t="shared" si="21"/>
        <v>962846.84586045681</v>
      </c>
    </row>
    <row r="288" spans="2:10">
      <c r="B288" s="131" t="str">
        <f>$B$52</f>
        <v>Totals</v>
      </c>
      <c r="C288" s="136">
        <f>SUM(C268:C287)</f>
        <v>38285024.92192173</v>
      </c>
      <c r="D288" s="136">
        <f>SUM(D268:D287)</f>
        <v>79643781.422579125</v>
      </c>
      <c r="E288" s="136">
        <f>SUM(E268:E287)</f>
        <v>17329064.072136581</v>
      </c>
      <c r="F288" s="136">
        <f>SUM(F268:F287)</f>
        <v>0</v>
      </c>
      <c r="G288" s="136">
        <f>SUM(G268:G287)</f>
        <v>0</v>
      </c>
      <c r="H288" s="136">
        <f t="shared" si="21"/>
        <v>135257870.41663742</v>
      </c>
      <c r="I288" s="353"/>
      <c r="J288" s="140"/>
    </row>
    <row r="289" spans="2:10">
      <c r="H289" s="140"/>
    </row>
    <row r="290" spans="2:10">
      <c r="B290" s="120" t="s">
        <v>222</v>
      </c>
      <c r="C290" s="121"/>
      <c r="D290" s="121"/>
      <c r="E290" s="121"/>
      <c r="F290" s="121"/>
      <c r="G290" s="121"/>
      <c r="H290" s="122"/>
      <c r="J290" s="360"/>
    </row>
    <row r="291" spans="2:10" ht="30" customHeight="1" thickBot="1">
      <c r="B291" s="382" t="s">
        <v>234</v>
      </c>
      <c r="C291" s="382"/>
      <c r="D291" s="382"/>
      <c r="E291" s="382"/>
      <c r="F291" s="382"/>
      <c r="G291" s="382"/>
      <c r="H291" s="382"/>
    </row>
    <row r="292" spans="2:10" ht="14.4" thickBot="1">
      <c r="B292" s="124" t="s">
        <v>31</v>
      </c>
      <c r="C292" s="125" t="s">
        <v>25</v>
      </c>
      <c r="D292" s="125" t="s">
        <v>26</v>
      </c>
      <c r="E292" s="125" t="s">
        <v>27</v>
      </c>
      <c r="F292" s="125" t="s">
        <v>28</v>
      </c>
      <c r="G292" s="125" t="s">
        <v>29</v>
      </c>
      <c r="H292" s="126" t="s">
        <v>1</v>
      </c>
    </row>
    <row r="293" spans="2:10">
      <c r="B293" s="128" t="str">
        <f>$B$32</f>
        <v>Liberal Arts</v>
      </c>
      <c r="C293" s="134">
        <f t="shared" ref="C293:H308" si="23">IF(C32=0,0,C268/C32)</f>
        <v>288.52290661026467</v>
      </c>
      <c r="D293" s="134">
        <f t="shared" si="23"/>
        <v>488.57565188438832</v>
      </c>
      <c r="E293" s="134">
        <f t="shared" si="23"/>
        <v>1209.7860346418574</v>
      </c>
      <c r="F293" s="134">
        <f t="shared" si="23"/>
        <v>0</v>
      </c>
      <c r="G293" s="135">
        <f t="shared" si="23"/>
        <v>0</v>
      </c>
      <c r="H293" s="136">
        <f t="shared" si="23"/>
        <v>379.3011358463462</v>
      </c>
    </row>
    <row r="294" spans="2:10">
      <c r="B294" s="128" t="str">
        <f>$B$33</f>
        <v>Science</v>
      </c>
      <c r="C294" s="137">
        <f t="shared" si="23"/>
        <v>355.67112938274602</v>
      </c>
      <c r="D294" s="137">
        <f t="shared" si="23"/>
        <v>699.49728723599992</v>
      </c>
      <c r="E294" s="137">
        <f t="shared" si="23"/>
        <v>911.69996560151549</v>
      </c>
      <c r="F294" s="137">
        <f t="shared" si="23"/>
        <v>0</v>
      </c>
      <c r="G294" s="138">
        <f t="shared" si="23"/>
        <v>0</v>
      </c>
      <c r="H294" s="139">
        <f t="shared" si="23"/>
        <v>509.24876439681606</v>
      </c>
    </row>
    <row r="295" spans="2:10">
      <c r="B295" s="128" t="str">
        <f>$B$34</f>
        <v>Fine Arts</v>
      </c>
      <c r="C295" s="137">
        <f t="shared" si="23"/>
        <v>323.59739080710591</v>
      </c>
      <c r="D295" s="137">
        <f t="shared" si="23"/>
        <v>685.63942942931544</v>
      </c>
      <c r="E295" s="137">
        <f t="shared" si="23"/>
        <v>0</v>
      </c>
      <c r="F295" s="137">
        <f t="shared" si="23"/>
        <v>0</v>
      </c>
      <c r="G295" s="138">
        <f t="shared" si="23"/>
        <v>0</v>
      </c>
      <c r="H295" s="139">
        <f t="shared" si="23"/>
        <v>389.38425429157962</v>
      </c>
    </row>
    <row r="296" spans="2:10">
      <c r="B296" s="128" t="str">
        <f>$B$35</f>
        <v>Teacher Education</v>
      </c>
      <c r="C296" s="137">
        <f t="shared" si="23"/>
        <v>335.12457833030061</v>
      </c>
      <c r="D296" s="137">
        <f t="shared" si="23"/>
        <v>554.68754649584878</v>
      </c>
      <c r="E296" s="137">
        <f t="shared" si="23"/>
        <v>1779.8227882236179</v>
      </c>
      <c r="F296" s="137">
        <f t="shared" si="23"/>
        <v>0</v>
      </c>
      <c r="G296" s="138">
        <f t="shared" si="23"/>
        <v>0</v>
      </c>
      <c r="H296" s="139">
        <f t="shared" si="23"/>
        <v>581.52551228668676</v>
      </c>
    </row>
    <row r="297" spans="2:10">
      <c r="B297" s="128" t="str">
        <f>$B$36</f>
        <v>Agriculture</v>
      </c>
      <c r="C297" s="137">
        <f t="shared" si="23"/>
        <v>0</v>
      </c>
      <c r="D297" s="137">
        <f t="shared" si="23"/>
        <v>0</v>
      </c>
      <c r="E297" s="137">
        <f t="shared" si="23"/>
        <v>0</v>
      </c>
      <c r="F297" s="137">
        <f t="shared" si="23"/>
        <v>0</v>
      </c>
      <c r="G297" s="138">
        <f t="shared" si="23"/>
        <v>0</v>
      </c>
      <c r="H297" s="139">
        <f t="shared" si="23"/>
        <v>0</v>
      </c>
    </row>
    <row r="298" spans="2:10">
      <c r="B298" s="128" t="str">
        <f>$B$37</f>
        <v>Engineering</v>
      </c>
      <c r="C298" s="137">
        <f t="shared" si="23"/>
        <v>340.14587629279401</v>
      </c>
      <c r="D298" s="137">
        <f t="shared" si="23"/>
        <v>652.59098829759375</v>
      </c>
      <c r="E298" s="137">
        <f t="shared" si="23"/>
        <v>1254.0604070700299</v>
      </c>
      <c r="F298" s="137">
        <f t="shared" si="23"/>
        <v>0</v>
      </c>
      <c r="G298" s="138">
        <f t="shared" si="23"/>
        <v>0</v>
      </c>
      <c r="H298" s="139">
        <f t="shared" si="23"/>
        <v>514.76366879770285</v>
      </c>
    </row>
    <row r="299" spans="2:10">
      <c r="B299" s="128" t="str">
        <f>$B$38</f>
        <v>Home Economics</v>
      </c>
      <c r="C299" s="137">
        <f t="shared" si="23"/>
        <v>361.7239518339249</v>
      </c>
      <c r="D299" s="137">
        <f t="shared" si="23"/>
        <v>474.08896795160501</v>
      </c>
      <c r="E299" s="137">
        <f t="shared" si="23"/>
        <v>0</v>
      </c>
      <c r="F299" s="137">
        <f t="shared" si="23"/>
        <v>0</v>
      </c>
      <c r="G299" s="138">
        <f t="shared" si="23"/>
        <v>0</v>
      </c>
      <c r="H299" s="139">
        <f t="shared" si="23"/>
        <v>456.24037333363418</v>
      </c>
    </row>
    <row r="300" spans="2:10">
      <c r="B300" s="128" t="str">
        <f>$B$39</f>
        <v>Law</v>
      </c>
      <c r="C300" s="137">
        <f t="shared" si="23"/>
        <v>0</v>
      </c>
      <c r="D300" s="137">
        <f t="shared" si="23"/>
        <v>0</v>
      </c>
      <c r="E300" s="137">
        <f t="shared" si="23"/>
        <v>0</v>
      </c>
      <c r="F300" s="137">
        <f t="shared" si="23"/>
        <v>0</v>
      </c>
      <c r="G300" s="138">
        <f t="shared" si="23"/>
        <v>0</v>
      </c>
      <c r="H300" s="139">
        <f t="shared" si="23"/>
        <v>0</v>
      </c>
    </row>
    <row r="301" spans="2:10">
      <c r="B301" s="128" t="str">
        <f>$B$40</f>
        <v>Social Service</v>
      </c>
      <c r="C301" s="137">
        <f t="shared" si="23"/>
        <v>231.97026758253838</v>
      </c>
      <c r="D301" s="137">
        <f t="shared" si="23"/>
        <v>555.1201843809306</v>
      </c>
      <c r="E301" s="137">
        <f t="shared" si="23"/>
        <v>0</v>
      </c>
      <c r="F301" s="137">
        <f t="shared" si="23"/>
        <v>0</v>
      </c>
      <c r="G301" s="138">
        <f t="shared" si="23"/>
        <v>0</v>
      </c>
      <c r="H301" s="139">
        <f t="shared" si="23"/>
        <v>472.02449148991542</v>
      </c>
    </row>
    <row r="302" spans="2:10">
      <c r="B302" s="128" t="str">
        <f>$B$41</f>
        <v>Library Science</v>
      </c>
      <c r="C302" s="137">
        <f t="shared" si="23"/>
        <v>0</v>
      </c>
      <c r="D302" s="137">
        <f t="shared" si="23"/>
        <v>0</v>
      </c>
      <c r="E302" s="137">
        <f t="shared" si="23"/>
        <v>0</v>
      </c>
      <c r="F302" s="137">
        <f t="shared" si="23"/>
        <v>0</v>
      </c>
      <c r="G302" s="138">
        <f t="shared" si="23"/>
        <v>0</v>
      </c>
      <c r="H302" s="139">
        <f t="shared" si="23"/>
        <v>0</v>
      </c>
    </row>
    <row r="303" spans="2:10">
      <c r="B303" s="128" t="str">
        <f>$B$42</f>
        <v>Veterinary Science</v>
      </c>
      <c r="C303" s="137">
        <f t="shared" si="23"/>
        <v>0</v>
      </c>
      <c r="D303" s="137">
        <f t="shared" si="23"/>
        <v>0</v>
      </c>
      <c r="E303" s="137">
        <f t="shared" si="23"/>
        <v>0</v>
      </c>
      <c r="F303" s="137">
        <f t="shared" si="23"/>
        <v>0</v>
      </c>
      <c r="G303" s="138">
        <f t="shared" si="23"/>
        <v>0</v>
      </c>
      <c r="H303" s="139">
        <f t="shared" si="23"/>
        <v>0</v>
      </c>
    </row>
    <row r="304" spans="2:10">
      <c r="B304" s="128" t="str">
        <f>$B$43</f>
        <v>Vocational Training</v>
      </c>
      <c r="C304" s="137">
        <f t="shared" si="23"/>
        <v>0</v>
      </c>
      <c r="D304" s="137">
        <f t="shared" si="23"/>
        <v>0</v>
      </c>
      <c r="E304" s="137">
        <f t="shared" si="23"/>
        <v>0</v>
      </c>
      <c r="F304" s="137">
        <f t="shared" si="23"/>
        <v>0</v>
      </c>
      <c r="G304" s="138">
        <f t="shared" si="23"/>
        <v>0</v>
      </c>
      <c r="H304" s="139">
        <f t="shared" si="23"/>
        <v>0</v>
      </c>
    </row>
    <row r="305" spans="2:10">
      <c r="B305" s="128" t="str">
        <f>$B$44</f>
        <v>Physical Training</v>
      </c>
      <c r="C305" s="137">
        <f t="shared" si="23"/>
        <v>0</v>
      </c>
      <c r="D305" s="137">
        <f t="shared" si="23"/>
        <v>0</v>
      </c>
      <c r="E305" s="137">
        <f t="shared" si="23"/>
        <v>0</v>
      </c>
      <c r="F305" s="137">
        <f t="shared" si="23"/>
        <v>0</v>
      </c>
      <c r="G305" s="138">
        <f t="shared" si="23"/>
        <v>0</v>
      </c>
      <c r="H305" s="139">
        <f t="shared" si="23"/>
        <v>0</v>
      </c>
    </row>
    <row r="306" spans="2:10">
      <c r="B306" s="128" t="str">
        <f>$B$45</f>
        <v>Health Services</v>
      </c>
      <c r="C306" s="137">
        <f t="shared" si="23"/>
        <v>267.73984345048507</v>
      </c>
      <c r="D306" s="137">
        <f t="shared" si="23"/>
        <v>565.54388616314986</v>
      </c>
      <c r="E306" s="137">
        <f t="shared" si="23"/>
        <v>0</v>
      </c>
      <c r="F306" s="137">
        <f t="shared" si="23"/>
        <v>0</v>
      </c>
      <c r="G306" s="138">
        <f t="shared" si="23"/>
        <v>0</v>
      </c>
      <c r="H306" s="139">
        <f t="shared" si="23"/>
        <v>515.86059006014318</v>
      </c>
    </row>
    <row r="307" spans="2:10">
      <c r="B307" s="128" t="str">
        <f>$B$46</f>
        <v>Pharmacy</v>
      </c>
      <c r="C307" s="137">
        <f t="shared" si="23"/>
        <v>0</v>
      </c>
      <c r="D307" s="137">
        <f t="shared" si="23"/>
        <v>0</v>
      </c>
      <c r="E307" s="137">
        <f t="shared" si="23"/>
        <v>0</v>
      </c>
      <c r="F307" s="137">
        <f t="shared" si="23"/>
        <v>0</v>
      </c>
      <c r="G307" s="138">
        <f t="shared" si="23"/>
        <v>0</v>
      </c>
      <c r="H307" s="139">
        <f t="shared" si="23"/>
        <v>0</v>
      </c>
    </row>
    <row r="308" spans="2:10">
      <c r="B308" s="128" t="str">
        <f>$B$47</f>
        <v>Business Administration</v>
      </c>
      <c r="C308" s="137">
        <f t="shared" si="23"/>
        <v>248.11365230739332</v>
      </c>
      <c r="D308" s="137">
        <f t="shared" si="23"/>
        <v>463.98478642142476</v>
      </c>
      <c r="E308" s="137">
        <f t="shared" si="23"/>
        <v>574.97186762803528</v>
      </c>
      <c r="F308" s="137">
        <f t="shared" si="23"/>
        <v>0</v>
      </c>
      <c r="G308" s="138">
        <f t="shared" si="23"/>
        <v>0</v>
      </c>
      <c r="H308" s="139">
        <f t="shared" si="23"/>
        <v>465.91349758524689</v>
      </c>
    </row>
    <row r="309" spans="2:10">
      <c r="B309" s="128" t="str">
        <f>$B$48</f>
        <v>Optometry</v>
      </c>
      <c r="C309" s="137">
        <f t="shared" ref="C309:H313" si="24">IF(C48=0,0,C284/C48)</f>
        <v>0</v>
      </c>
      <c r="D309" s="137">
        <f t="shared" si="24"/>
        <v>0</v>
      </c>
      <c r="E309" s="137">
        <f t="shared" si="24"/>
        <v>0</v>
      </c>
      <c r="F309" s="137">
        <f t="shared" si="24"/>
        <v>0</v>
      </c>
      <c r="G309" s="138">
        <f t="shared" si="24"/>
        <v>0</v>
      </c>
      <c r="H309" s="139">
        <f t="shared" si="24"/>
        <v>0</v>
      </c>
    </row>
    <row r="310" spans="2:10">
      <c r="B310" s="128" t="str">
        <f>$B$49</f>
        <v>Teacher Ed-Practice Teaching</v>
      </c>
      <c r="C310" s="137">
        <f t="shared" si="24"/>
        <v>0</v>
      </c>
      <c r="D310" s="137">
        <f t="shared" si="24"/>
        <v>477.34814440806372</v>
      </c>
      <c r="E310" s="137">
        <f t="shared" si="24"/>
        <v>0</v>
      </c>
      <c r="F310" s="137">
        <f t="shared" si="24"/>
        <v>0</v>
      </c>
      <c r="G310" s="138">
        <f t="shared" si="24"/>
        <v>0</v>
      </c>
      <c r="H310" s="139">
        <f t="shared" si="24"/>
        <v>477.34814440806372</v>
      </c>
    </row>
    <row r="311" spans="2:10">
      <c r="B311" s="128" t="str">
        <f>$B$50</f>
        <v>Technology</v>
      </c>
      <c r="C311" s="137">
        <f t="shared" si="24"/>
        <v>493.56454796454415</v>
      </c>
      <c r="D311" s="137">
        <f t="shared" si="24"/>
        <v>626.32579539147844</v>
      </c>
      <c r="E311" s="137">
        <f t="shared" si="24"/>
        <v>739.04323878257094</v>
      </c>
      <c r="F311" s="137">
        <f t="shared" si="24"/>
        <v>0</v>
      </c>
      <c r="G311" s="138">
        <f t="shared" si="24"/>
        <v>0</v>
      </c>
      <c r="H311" s="139">
        <f t="shared" si="24"/>
        <v>626.62910340516601</v>
      </c>
    </row>
    <row r="312" spans="2:10">
      <c r="B312" s="128" t="str">
        <f>$B$51</f>
        <v>Nursing</v>
      </c>
      <c r="C312" s="137">
        <f t="shared" si="24"/>
        <v>225.34808950060653</v>
      </c>
      <c r="D312" s="137">
        <f t="shared" si="24"/>
        <v>560.35147462612679</v>
      </c>
      <c r="E312" s="137">
        <f t="shared" si="24"/>
        <v>0</v>
      </c>
      <c r="F312" s="137">
        <f t="shared" si="24"/>
        <v>0</v>
      </c>
      <c r="G312" s="138">
        <f t="shared" si="24"/>
        <v>0</v>
      </c>
      <c r="H312" s="139">
        <f t="shared" si="24"/>
        <v>535.212254508314</v>
      </c>
    </row>
    <row r="313" spans="2:10">
      <c r="B313" s="131" t="str">
        <f>$B$52</f>
        <v>Totals</v>
      </c>
      <c r="C313" s="136">
        <f t="shared" si="24"/>
        <v>301.09178572378164</v>
      </c>
      <c r="D313" s="136">
        <f t="shared" si="24"/>
        <v>512.18524625769544</v>
      </c>
      <c r="E313" s="136">
        <f t="shared" si="24"/>
        <v>697.0380946919505</v>
      </c>
      <c r="F313" s="136">
        <f t="shared" si="24"/>
        <v>0</v>
      </c>
      <c r="G313" s="136">
        <f t="shared" si="24"/>
        <v>0</v>
      </c>
      <c r="H313" s="136">
        <f t="shared" si="24"/>
        <v>439.84439817710933</v>
      </c>
      <c r="I313" s="351"/>
    </row>
    <row r="315" spans="2:10">
      <c r="B315" s="120" t="s">
        <v>37</v>
      </c>
      <c r="C315" s="121"/>
      <c r="D315" s="121"/>
      <c r="E315" s="121"/>
      <c r="F315" s="121"/>
      <c r="G315" s="121"/>
      <c r="H315" s="122"/>
      <c r="J315" s="360"/>
    </row>
    <row r="316" spans="2:10" ht="55.5" customHeight="1" thickBot="1">
      <c r="B316" s="382" t="s">
        <v>235</v>
      </c>
      <c r="C316" s="382"/>
      <c r="D316" s="382"/>
      <c r="E316" s="382"/>
      <c r="F316" s="382"/>
      <c r="G316" s="382"/>
      <c r="H316" s="382"/>
    </row>
    <row r="317" spans="2:10" ht="14.4" thickBot="1">
      <c r="B317" s="124" t="s">
        <v>31</v>
      </c>
      <c r="C317" s="125" t="s">
        <v>25</v>
      </c>
      <c r="D317" s="125" t="s">
        <v>26</v>
      </c>
      <c r="E317" s="125" t="s">
        <v>27</v>
      </c>
      <c r="F317" s="125" t="s">
        <v>28</v>
      </c>
      <c r="G317" s="125" t="s">
        <v>29</v>
      </c>
      <c r="H317" s="126" t="s">
        <v>1</v>
      </c>
    </row>
    <row r="318" spans="2:10">
      <c r="B318" s="128" t="str">
        <f>$B$32</f>
        <v>Liberal Arts</v>
      </c>
      <c r="C318" s="129">
        <f t="shared" ref="C318:H318" si="25">IF($C$293=0,"",C293/$C$293)</f>
        <v>1</v>
      </c>
      <c r="D318" s="129">
        <f t="shared" si="25"/>
        <v>1.6933686743436074</v>
      </c>
      <c r="E318" s="129">
        <f t="shared" si="25"/>
        <v>4.1930328820513045</v>
      </c>
      <c r="F318" s="129">
        <f t="shared" si="25"/>
        <v>0</v>
      </c>
      <c r="G318" s="129">
        <f t="shared" si="25"/>
        <v>0</v>
      </c>
      <c r="H318" s="129">
        <f t="shared" si="25"/>
        <v>1.3146309258512507</v>
      </c>
    </row>
    <row r="319" spans="2:10">
      <c r="B319" s="128" t="str">
        <f>$B$33</f>
        <v>Science</v>
      </c>
      <c r="C319" s="129">
        <f t="shared" ref="C319:H334" si="26">IF($C$293=0,"",C294/$C$293)</f>
        <v>1.2327309937411133</v>
      </c>
      <c r="D319" s="129">
        <f t="shared" si="26"/>
        <v>2.4244081534256741</v>
      </c>
      <c r="E319" s="129">
        <f t="shared" si="26"/>
        <v>3.1598876370430973</v>
      </c>
      <c r="F319" s="129">
        <f t="shared" si="26"/>
        <v>0</v>
      </c>
      <c r="G319" s="129">
        <f t="shared" si="26"/>
        <v>0</v>
      </c>
      <c r="H319" s="129">
        <f t="shared" si="26"/>
        <v>1.7650202210277426</v>
      </c>
    </row>
    <row r="320" spans="2:10">
      <c r="B320" s="128" t="str">
        <f>$B$34</f>
        <v>Fine Arts</v>
      </c>
      <c r="C320" s="129">
        <f t="shared" si="26"/>
        <v>1.1215656829778846</v>
      </c>
      <c r="D320" s="129">
        <f t="shared" si="26"/>
        <v>2.3763777978137237</v>
      </c>
      <c r="E320" s="129">
        <f t="shared" si="26"/>
        <v>0</v>
      </c>
      <c r="F320" s="129">
        <f t="shared" si="26"/>
        <v>0</v>
      </c>
      <c r="G320" s="129">
        <f t="shared" si="26"/>
        <v>0</v>
      </c>
      <c r="H320" s="129">
        <f t="shared" si="26"/>
        <v>1.3495783016547729</v>
      </c>
    </row>
    <row r="321" spans="2:8">
      <c r="B321" s="128" t="str">
        <f>$B$35</f>
        <v>Teacher Education</v>
      </c>
      <c r="C321" s="129">
        <f t="shared" si="26"/>
        <v>1.1615181001312498</v>
      </c>
      <c r="D321" s="129">
        <f t="shared" si="26"/>
        <v>1.9225078279317283</v>
      </c>
      <c r="E321" s="129">
        <f t="shared" si="26"/>
        <v>6.168739976780401</v>
      </c>
      <c r="F321" s="129">
        <f t="shared" si="26"/>
        <v>0</v>
      </c>
      <c r="G321" s="129">
        <f t="shared" si="26"/>
        <v>0</v>
      </c>
      <c r="H321" s="129">
        <f t="shared" si="26"/>
        <v>2.0155263203146938</v>
      </c>
    </row>
    <row r="322" spans="2:8">
      <c r="B322" s="128" t="str">
        <f>$B$36</f>
        <v>Agriculture</v>
      </c>
      <c r="C322" s="129">
        <f t="shared" si="26"/>
        <v>0</v>
      </c>
      <c r="D322" s="129">
        <f t="shared" si="26"/>
        <v>0</v>
      </c>
      <c r="E322" s="129">
        <f t="shared" si="26"/>
        <v>0</v>
      </c>
      <c r="F322" s="129">
        <f t="shared" si="26"/>
        <v>0</v>
      </c>
      <c r="G322" s="129">
        <f t="shared" si="26"/>
        <v>0</v>
      </c>
      <c r="H322" s="129">
        <f t="shared" si="26"/>
        <v>0</v>
      </c>
    </row>
    <row r="323" spans="2:8">
      <c r="B323" s="128" t="str">
        <f>$B$37</f>
        <v>Engineering</v>
      </c>
      <c r="C323" s="129">
        <f t="shared" si="26"/>
        <v>1.1789215639375954</v>
      </c>
      <c r="D323" s="129">
        <f t="shared" si="26"/>
        <v>2.2618342368882014</v>
      </c>
      <c r="E323" s="129">
        <f t="shared" si="26"/>
        <v>4.3464847273426663</v>
      </c>
      <c r="F323" s="129">
        <f t="shared" si="26"/>
        <v>0</v>
      </c>
      <c r="G323" s="129">
        <f t="shared" si="26"/>
        <v>0</v>
      </c>
      <c r="H323" s="129">
        <f t="shared" si="26"/>
        <v>1.7841344898588696</v>
      </c>
    </row>
    <row r="324" spans="2:8">
      <c r="B324" s="128" t="str">
        <f>$B$38</f>
        <v>Home Economics</v>
      </c>
      <c r="C324" s="129">
        <f t="shared" si="26"/>
        <v>1.2537096485116859</v>
      </c>
      <c r="D324" s="129">
        <f t="shared" si="26"/>
        <v>1.643158851827325</v>
      </c>
      <c r="E324" s="129">
        <f t="shared" si="26"/>
        <v>0</v>
      </c>
      <c r="F324" s="129">
        <f t="shared" si="26"/>
        <v>0</v>
      </c>
      <c r="G324" s="129">
        <f t="shared" si="26"/>
        <v>0</v>
      </c>
      <c r="H324" s="129">
        <f t="shared" si="26"/>
        <v>1.5812968845136495</v>
      </c>
    </row>
    <row r="325" spans="2:8">
      <c r="B325" s="128" t="str">
        <f>$B$39</f>
        <v>Law</v>
      </c>
      <c r="C325" s="129">
        <f t="shared" si="26"/>
        <v>0</v>
      </c>
      <c r="D325" s="129">
        <f t="shared" si="26"/>
        <v>0</v>
      </c>
      <c r="E325" s="129">
        <f t="shared" si="26"/>
        <v>0</v>
      </c>
      <c r="F325" s="129">
        <f t="shared" si="26"/>
        <v>0</v>
      </c>
      <c r="G325" s="129">
        <f t="shared" si="26"/>
        <v>0</v>
      </c>
      <c r="H325" s="129">
        <f t="shared" si="26"/>
        <v>0</v>
      </c>
    </row>
    <row r="326" spans="2:8">
      <c r="B326" s="128" t="str">
        <f>$B$40</f>
        <v>Social Service</v>
      </c>
      <c r="C326" s="129">
        <f t="shared" si="26"/>
        <v>0.80399255056681751</v>
      </c>
      <c r="D326" s="129">
        <f t="shared" si="26"/>
        <v>1.9240073202603085</v>
      </c>
      <c r="E326" s="129">
        <f t="shared" si="26"/>
        <v>0</v>
      </c>
      <c r="F326" s="129">
        <f t="shared" si="26"/>
        <v>0</v>
      </c>
      <c r="G326" s="129">
        <f t="shared" si="26"/>
        <v>0</v>
      </c>
      <c r="H326" s="129">
        <f t="shared" si="26"/>
        <v>1.6360035223391249</v>
      </c>
    </row>
    <row r="327" spans="2:8">
      <c r="B327" s="128" t="str">
        <f>$B$41</f>
        <v>Library Science</v>
      </c>
      <c r="C327" s="129">
        <f t="shared" si="26"/>
        <v>0</v>
      </c>
      <c r="D327" s="129">
        <f t="shared" si="26"/>
        <v>0</v>
      </c>
      <c r="E327" s="129">
        <f t="shared" si="26"/>
        <v>0</v>
      </c>
      <c r="F327" s="129">
        <f t="shared" si="26"/>
        <v>0</v>
      </c>
      <c r="G327" s="129">
        <f t="shared" si="26"/>
        <v>0</v>
      </c>
      <c r="H327" s="129">
        <f t="shared" si="26"/>
        <v>0</v>
      </c>
    </row>
    <row r="328" spans="2:8">
      <c r="B328" s="128" t="str">
        <f>$B$42</f>
        <v>Veterinary Science</v>
      </c>
      <c r="C328" s="129">
        <f t="shared" si="26"/>
        <v>0</v>
      </c>
      <c r="D328" s="129">
        <f t="shared" si="26"/>
        <v>0</v>
      </c>
      <c r="E328" s="129">
        <f t="shared" si="26"/>
        <v>0</v>
      </c>
      <c r="F328" s="129">
        <f t="shared" si="26"/>
        <v>0</v>
      </c>
      <c r="G328" s="129">
        <f t="shared" si="26"/>
        <v>0</v>
      </c>
      <c r="H328" s="129">
        <f t="shared" si="26"/>
        <v>0</v>
      </c>
    </row>
    <row r="329" spans="2:8">
      <c r="B329" s="128" t="str">
        <f>$B$43</f>
        <v>Vocational Training</v>
      </c>
      <c r="C329" s="129">
        <f t="shared" si="26"/>
        <v>0</v>
      </c>
      <c r="D329" s="129">
        <f t="shared" si="26"/>
        <v>0</v>
      </c>
      <c r="E329" s="129">
        <f t="shared" si="26"/>
        <v>0</v>
      </c>
      <c r="F329" s="129">
        <f t="shared" si="26"/>
        <v>0</v>
      </c>
      <c r="G329" s="129">
        <f t="shared" si="26"/>
        <v>0</v>
      </c>
      <c r="H329" s="129">
        <f t="shared" si="26"/>
        <v>0</v>
      </c>
    </row>
    <row r="330" spans="2:8">
      <c r="B330" s="128" t="str">
        <f>$B$44</f>
        <v>Physical Training</v>
      </c>
      <c r="C330" s="129">
        <f t="shared" si="26"/>
        <v>0</v>
      </c>
      <c r="D330" s="129">
        <f t="shared" si="26"/>
        <v>0</v>
      </c>
      <c r="E330" s="129">
        <f t="shared" si="26"/>
        <v>0</v>
      </c>
      <c r="F330" s="129">
        <f t="shared" si="26"/>
        <v>0</v>
      </c>
      <c r="G330" s="129">
        <f t="shared" si="26"/>
        <v>0</v>
      </c>
      <c r="H330" s="129">
        <f t="shared" si="26"/>
        <v>0</v>
      </c>
    </row>
    <row r="331" spans="2:8">
      <c r="B331" s="128" t="str">
        <f>$B$45</f>
        <v>Health Services</v>
      </c>
      <c r="C331" s="129">
        <f t="shared" si="26"/>
        <v>0.92796737214403135</v>
      </c>
      <c r="D331" s="129">
        <f t="shared" si="26"/>
        <v>1.9601351338356083</v>
      </c>
      <c r="E331" s="129">
        <f t="shared" si="26"/>
        <v>0</v>
      </c>
      <c r="F331" s="129">
        <f t="shared" si="26"/>
        <v>0</v>
      </c>
      <c r="G331" s="129">
        <f t="shared" si="26"/>
        <v>0</v>
      </c>
      <c r="H331" s="129">
        <f t="shared" si="26"/>
        <v>1.787936341418344</v>
      </c>
    </row>
    <row r="332" spans="2:8">
      <c r="B332" s="128" t="str">
        <f>$B$46</f>
        <v>Pharmacy</v>
      </c>
      <c r="C332" s="129">
        <f t="shared" si="26"/>
        <v>0</v>
      </c>
      <c r="D332" s="129">
        <f t="shared" si="26"/>
        <v>0</v>
      </c>
      <c r="E332" s="129">
        <f t="shared" si="26"/>
        <v>0</v>
      </c>
      <c r="F332" s="129">
        <f t="shared" si="26"/>
        <v>0</v>
      </c>
      <c r="G332" s="129">
        <f t="shared" si="26"/>
        <v>0</v>
      </c>
      <c r="H332" s="129">
        <f t="shared" si="26"/>
        <v>0</v>
      </c>
    </row>
    <row r="333" spans="2:8">
      <c r="B333" s="128" t="str">
        <f>$B$47</f>
        <v>Business Administration</v>
      </c>
      <c r="C333" s="129">
        <f t="shared" si="26"/>
        <v>0.85994438092412551</v>
      </c>
      <c r="D333" s="129">
        <f t="shared" si="26"/>
        <v>1.6081384728602264</v>
      </c>
      <c r="E333" s="129">
        <f t="shared" si="26"/>
        <v>1.9928118511737596</v>
      </c>
      <c r="F333" s="129">
        <f t="shared" si="26"/>
        <v>0</v>
      </c>
      <c r="G333" s="129">
        <f t="shared" si="26"/>
        <v>0</v>
      </c>
      <c r="H333" s="129">
        <f t="shared" si="26"/>
        <v>1.6148232494226207</v>
      </c>
    </row>
    <row r="334" spans="2:8">
      <c r="B334" s="128" t="str">
        <f>$B$48</f>
        <v>Optometry</v>
      </c>
      <c r="C334" s="129">
        <f t="shared" si="26"/>
        <v>0</v>
      </c>
      <c r="D334" s="129">
        <f t="shared" si="26"/>
        <v>0</v>
      </c>
      <c r="E334" s="129">
        <f t="shared" si="26"/>
        <v>0</v>
      </c>
      <c r="F334" s="129">
        <f t="shared" si="26"/>
        <v>0</v>
      </c>
      <c r="G334" s="129">
        <f t="shared" si="26"/>
        <v>0</v>
      </c>
      <c r="H334" s="129">
        <f t="shared" si="26"/>
        <v>0</v>
      </c>
    </row>
    <row r="335" spans="2:8">
      <c r="B335" s="128" t="str">
        <f>$B$49</f>
        <v>Teacher Ed-Practice Teaching</v>
      </c>
      <c r="C335" s="129">
        <f t="shared" ref="C335:H338" si="27">IF($C$293=0,"",C310/$C$293)</f>
        <v>0</v>
      </c>
      <c r="D335" s="129">
        <f t="shared" si="27"/>
        <v>1.6544549270497377</v>
      </c>
      <c r="E335" s="129">
        <f t="shared" si="27"/>
        <v>0</v>
      </c>
      <c r="F335" s="129">
        <f t="shared" si="27"/>
        <v>0</v>
      </c>
      <c r="G335" s="129">
        <f t="shared" si="27"/>
        <v>0</v>
      </c>
      <c r="H335" s="129">
        <f t="shared" si="27"/>
        <v>1.6544549270497377</v>
      </c>
    </row>
    <row r="336" spans="2:8">
      <c r="B336" s="128" t="str">
        <f>$B$50</f>
        <v>Technology</v>
      </c>
      <c r="C336" s="129">
        <f t="shared" si="27"/>
        <v>1.710659835516106</v>
      </c>
      <c r="D336" s="129">
        <f t="shared" si="27"/>
        <v>2.1708009348370951</v>
      </c>
      <c r="E336" s="129">
        <f t="shared" si="27"/>
        <v>2.5614716261709747</v>
      </c>
      <c r="F336" s="129">
        <f t="shared" si="27"/>
        <v>0</v>
      </c>
      <c r="G336" s="129">
        <f t="shared" si="27"/>
        <v>0</v>
      </c>
      <c r="H336" s="129">
        <f t="shared" si="27"/>
        <v>2.1718521789731362</v>
      </c>
    </row>
    <row r="337" spans="2:10">
      <c r="B337" s="128" t="str">
        <f>$B$51</f>
        <v>Nursing</v>
      </c>
      <c r="C337" s="129">
        <f t="shared" si="27"/>
        <v>0.78104054942509515</v>
      </c>
      <c r="D337" s="129">
        <f t="shared" si="27"/>
        <v>1.942138602475147</v>
      </c>
      <c r="E337" s="129">
        <f t="shared" si="27"/>
        <v>0</v>
      </c>
      <c r="F337" s="129">
        <f t="shared" si="27"/>
        <v>0</v>
      </c>
      <c r="G337" s="129">
        <f t="shared" si="27"/>
        <v>0</v>
      </c>
      <c r="H337" s="129">
        <f t="shared" si="27"/>
        <v>1.8550078425186396</v>
      </c>
    </row>
    <row r="338" spans="2:10">
      <c r="B338" s="131" t="str">
        <f>$B$52</f>
        <v>Totals</v>
      </c>
      <c r="C338" s="129">
        <f t="shared" si="27"/>
        <v>1.043562846573201</v>
      </c>
      <c r="D338" s="129">
        <f t="shared" si="27"/>
        <v>1.7751978595916225</v>
      </c>
      <c r="E338" s="129">
        <f t="shared" si="27"/>
        <v>2.415884765896616</v>
      </c>
      <c r="F338" s="129">
        <f t="shared" si="27"/>
        <v>0</v>
      </c>
      <c r="G338" s="129">
        <f t="shared" si="27"/>
        <v>0</v>
      </c>
      <c r="H338" s="129">
        <f t="shared" si="27"/>
        <v>1.5244695935745891</v>
      </c>
      <c r="I338" s="351"/>
    </row>
    <row r="340" spans="2:10">
      <c r="B340" s="120" t="s">
        <v>236</v>
      </c>
      <c r="C340" s="121"/>
      <c r="D340" s="121"/>
      <c r="E340" s="121"/>
      <c r="F340" s="121"/>
      <c r="G340" s="121"/>
      <c r="H340" s="122"/>
      <c r="J340" s="360"/>
    </row>
    <row r="341" spans="2:10" ht="55.5" customHeight="1" thickBot="1">
      <c r="B341" s="382" t="s">
        <v>237</v>
      </c>
      <c r="C341" s="382"/>
      <c r="D341" s="382"/>
      <c r="E341" s="382"/>
      <c r="F341" s="382"/>
      <c r="G341" s="382"/>
      <c r="H341" s="382"/>
    </row>
    <row r="342" spans="2:10" ht="14.4" thickBot="1">
      <c r="B342" s="124" t="s">
        <v>31</v>
      </c>
      <c r="C342" s="125" t="s">
        <v>25</v>
      </c>
      <c r="D342" s="125" t="s">
        <v>26</v>
      </c>
      <c r="E342" s="125" t="s">
        <v>27</v>
      </c>
      <c r="F342" s="125" t="s">
        <v>28</v>
      </c>
      <c r="G342" s="125" t="s">
        <v>29</v>
      </c>
      <c r="H342" s="126" t="s">
        <v>1</v>
      </c>
    </row>
    <row r="343" spans="2:10">
      <c r="B343" s="128" t="str">
        <f>$B$32</f>
        <v>Liberal Arts</v>
      </c>
      <c r="C343" s="136">
        <f t="shared" ref="C343:D358" si="28">C293*30</f>
        <v>8655.68719830794</v>
      </c>
      <c r="D343" s="136">
        <f t="shared" si="28"/>
        <v>14657.26955653165</v>
      </c>
      <c r="E343" s="136">
        <f>E293*24</f>
        <v>29034.864831404579</v>
      </c>
      <c r="F343" s="136">
        <f>F293*18</f>
        <v>0</v>
      </c>
      <c r="G343" s="136">
        <f>G293*24</f>
        <v>0</v>
      </c>
      <c r="H343" s="136">
        <f>IF((C32/30+D32/30+E32/24+F32/18+G32/24)=0,0,H268/(C32/30+D32/30+E32/24+F32/18+G32/24))</f>
        <v>11326.004536120832</v>
      </c>
    </row>
    <row r="344" spans="2:10">
      <c r="B344" s="128" t="str">
        <f>$B$33</f>
        <v>Science</v>
      </c>
      <c r="C344" s="139">
        <f t="shared" si="28"/>
        <v>10670.133881482381</v>
      </c>
      <c r="D344" s="139">
        <f t="shared" si="28"/>
        <v>20984.918617079999</v>
      </c>
      <c r="E344" s="139">
        <f>E294*24</f>
        <v>21880.799174436372</v>
      </c>
      <c r="F344" s="139">
        <f>F294*18</f>
        <v>0</v>
      </c>
      <c r="G344" s="139">
        <f>G294*24</f>
        <v>0</v>
      </c>
      <c r="H344" s="139">
        <f t="shared" ref="H344:H363" si="29">IF((C33/30+D33/30+E33/24+F33/18+G33/24)=0,0,H269/(C33/30+D33/30+E33/24+F33/18+G33/24))</f>
        <v>15157.885569719781</v>
      </c>
    </row>
    <row r="345" spans="2:10">
      <c r="B345" s="128" t="str">
        <f>$B$34</f>
        <v>Fine Arts</v>
      </c>
      <c r="C345" s="139">
        <f t="shared" si="28"/>
        <v>9707.9217242131781</v>
      </c>
      <c r="D345" s="139">
        <f t="shared" si="28"/>
        <v>20569.182882879464</v>
      </c>
      <c r="E345" s="139">
        <f t="shared" ref="E345:E363" si="30">E295*24</f>
        <v>0</v>
      </c>
      <c r="F345" s="139">
        <f t="shared" ref="F345:F363" si="31">F295*18</f>
        <v>0</v>
      </c>
      <c r="G345" s="139">
        <f t="shared" ref="G345:G363" si="32">G295*24</f>
        <v>0</v>
      </c>
      <c r="H345" s="139">
        <f t="shared" si="29"/>
        <v>11681.52762874739</v>
      </c>
    </row>
    <row r="346" spans="2:10">
      <c r="B346" s="128" t="str">
        <f>$B$35</f>
        <v>Teacher Education</v>
      </c>
      <c r="C346" s="139">
        <f t="shared" si="28"/>
        <v>10053.737349909019</v>
      </c>
      <c r="D346" s="139">
        <f t="shared" si="28"/>
        <v>16640.626394875464</v>
      </c>
      <c r="E346" s="139">
        <f t="shared" si="30"/>
        <v>42715.746917366829</v>
      </c>
      <c r="F346" s="139">
        <f t="shared" si="31"/>
        <v>0</v>
      </c>
      <c r="G346" s="139">
        <f t="shared" si="32"/>
        <v>0</v>
      </c>
      <c r="H346" s="139">
        <f t="shared" si="29"/>
        <v>17211.8038652951</v>
      </c>
    </row>
    <row r="347" spans="2:10">
      <c r="B347" s="128" t="str">
        <f>$B$36</f>
        <v>Agriculture</v>
      </c>
      <c r="C347" s="139">
        <f t="shared" si="28"/>
        <v>0</v>
      </c>
      <c r="D347" s="139">
        <f t="shared" si="28"/>
        <v>0</v>
      </c>
      <c r="E347" s="139">
        <f t="shared" si="30"/>
        <v>0</v>
      </c>
      <c r="F347" s="139">
        <f t="shared" si="31"/>
        <v>0</v>
      </c>
      <c r="G347" s="139">
        <f t="shared" si="32"/>
        <v>0</v>
      </c>
      <c r="H347" s="139">
        <f t="shared" si="29"/>
        <v>0</v>
      </c>
    </row>
    <row r="348" spans="2:10">
      <c r="B348" s="128" t="str">
        <f>$B$37</f>
        <v>Engineering</v>
      </c>
      <c r="C348" s="139">
        <f t="shared" si="28"/>
        <v>10204.37628878382</v>
      </c>
      <c r="D348" s="139">
        <f t="shared" si="28"/>
        <v>19577.729648927812</v>
      </c>
      <c r="E348" s="139">
        <f t="shared" si="30"/>
        <v>30097.449769680716</v>
      </c>
      <c r="F348" s="139">
        <f t="shared" si="31"/>
        <v>0</v>
      </c>
      <c r="G348" s="139">
        <f t="shared" si="32"/>
        <v>0</v>
      </c>
      <c r="H348" s="139">
        <f t="shared" si="29"/>
        <v>15305.233842158903</v>
      </c>
    </row>
    <row r="349" spans="2:10">
      <c r="B349" s="128" t="str">
        <f>$B$38</f>
        <v>Home Economics</v>
      </c>
      <c r="C349" s="139">
        <f t="shared" si="28"/>
        <v>10851.718555017747</v>
      </c>
      <c r="D349" s="139">
        <f t="shared" si="28"/>
        <v>14222.669038548151</v>
      </c>
      <c r="E349" s="139">
        <f t="shared" si="30"/>
        <v>0</v>
      </c>
      <c r="F349" s="139">
        <f t="shared" si="31"/>
        <v>0</v>
      </c>
      <c r="G349" s="139">
        <f t="shared" si="32"/>
        <v>0</v>
      </c>
      <c r="H349" s="139">
        <f t="shared" si="29"/>
        <v>13687.211200009026</v>
      </c>
    </row>
    <row r="350" spans="2:10">
      <c r="B350" s="128" t="str">
        <f>$B$39</f>
        <v>Law</v>
      </c>
      <c r="C350" s="139">
        <f t="shared" si="28"/>
        <v>0</v>
      </c>
      <c r="D350" s="139">
        <f t="shared" si="28"/>
        <v>0</v>
      </c>
      <c r="E350" s="139">
        <f t="shared" si="30"/>
        <v>0</v>
      </c>
      <c r="F350" s="139">
        <f t="shared" si="31"/>
        <v>0</v>
      </c>
      <c r="G350" s="139">
        <f t="shared" si="32"/>
        <v>0</v>
      </c>
      <c r="H350" s="139">
        <f t="shared" si="29"/>
        <v>0</v>
      </c>
    </row>
    <row r="351" spans="2:10">
      <c r="B351" s="128" t="str">
        <f>$B$40</f>
        <v>Social Service</v>
      </c>
      <c r="C351" s="139">
        <f t="shared" si="28"/>
        <v>6959.1080274761516</v>
      </c>
      <c r="D351" s="139">
        <f t="shared" si="28"/>
        <v>16653.605531427918</v>
      </c>
      <c r="E351" s="139">
        <f t="shared" si="30"/>
        <v>0</v>
      </c>
      <c r="F351" s="139">
        <f t="shared" si="31"/>
        <v>0</v>
      </c>
      <c r="G351" s="139">
        <f t="shared" si="32"/>
        <v>0</v>
      </c>
      <c r="H351" s="139">
        <f t="shared" si="29"/>
        <v>14160.734744697464</v>
      </c>
    </row>
    <row r="352" spans="2:10">
      <c r="B352" s="128" t="str">
        <f>$B$41</f>
        <v>Library Science</v>
      </c>
      <c r="C352" s="139">
        <f t="shared" si="28"/>
        <v>0</v>
      </c>
      <c r="D352" s="139">
        <f t="shared" si="28"/>
        <v>0</v>
      </c>
      <c r="E352" s="139">
        <f t="shared" si="30"/>
        <v>0</v>
      </c>
      <c r="F352" s="139">
        <f t="shared" si="31"/>
        <v>0</v>
      </c>
      <c r="G352" s="139">
        <f t="shared" si="32"/>
        <v>0</v>
      </c>
      <c r="H352" s="139">
        <f t="shared" si="29"/>
        <v>0</v>
      </c>
    </row>
    <row r="353" spans="2:9">
      <c r="B353" s="128" t="str">
        <f>$B$42</f>
        <v>Veterinary Science</v>
      </c>
      <c r="C353" s="139">
        <f t="shared" si="28"/>
        <v>0</v>
      </c>
      <c r="D353" s="139">
        <f t="shared" si="28"/>
        <v>0</v>
      </c>
      <c r="E353" s="139">
        <f t="shared" si="30"/>
        <v>0</v>
      </c>
      <c r="F353" s="139">
        <f t="shared" si="31"/>
        <v>0</v>
      </c>
      <c r="G353" s="139">
        <f t="shared" si="32"/>
        <v>0</v>
      </c>
      <c r="H353" s="139">
        <f t="shared" si="29"/>
        <v>0</v>
      </c>
    </row>
    <row r="354" spans="2:9">
      <c r="B354" s="128" t="str">
        <f>$B$43</f>
        <v>Vocational Training</v>
      </c>
      <c r="C354" s="139">
        <f t="shared" si="28"/>
        <v>0</v>
      </c>
      <c r="D354" s="139">
        <f t="shared" si="28"/>
        <v>0</v>
      </c>
      <c r="E354" s="139">
        <f t="shared" si="30"/>
        <v>0</v>
      </c>
      <c r="F354" s="139">
        <f t="shared" si="31"/>
        <v>0</v>
      </c>
      <c r="G354" s="139">
        <f t="shared" si="32"/>
        <v>0</v>
      </c>
      <c r="H354" s="139">
        <f t="shared" si="29"/>
        <v>0</v>
      </c>
    </row>
    <row r="355" spans="2:9">
      <c r="B355" s="128" t="str">
        <f>$B$44</f>
        <v>Physical Training</v>
      </c>
      <c r="C355" s="139">
        <f t="shared" si="28"/>
        <v>0</v>
      </c>
      <c r="D355" s="139">
        <f t="shared" si="28"/>
        <v>0</v>
      </c>
      <c r="E355" s="139">
        <f t="shared" si="30"/>
        <v>0</v>
      </c>
      <c r="F355" s="139">
        <f t="shared" si="31"/>
        <v>0</v>
      </c>
      <c r="G355" s="139">
        <f t="shared" si="32"/>
        <v>0</v>
      </c>
      <c r="H355" s="139">
        <f t="shared" si="29"/>
        <v>0</v>
      </c>
    </row>
    <row r="356" spans="2:9">
      <c r="B356" s="128" t="str">
        <f>$B$45</f>
        <v>Health Services</v>
      </c>
      <c r="C356" s="139">
        <f t="shared" si="28"/>
        <v>8032.1953035145525</v>
      </c>
      <c r="D356" s="139">
        <f t="shared" si="28"/>
        <v>16966.316584894495</v>
      </c>
      <c r="E356" s="139">
        <f t="shared" si="30"/>
        <v>0</v>
      </c>
      <c r="F356" s="139">
        <f t="shared" si="31"/>
        <v>0</v>
      </c>
      <c r="G356" s="139">
        <f t="shared" si="32"/>
        <v>0</v>
      </c>
      <c r="H356" s="139">
        <f t="shared" si="29"/>
        <v>15475.817701804295</v>
      </c>
    </row>
    <row r="357" spans="2:9">
      <c r="B357" s="128" t="str">
        <f>$B$46</f>
        <v>Pharmacy</v>
      </c>
      <c r="C357" s="139">
        <f t="shared" si="28"/>
        <v>0</v>
      </c>
      <c r="D357" s="139">
        <f t="shared" si="28"/>
        <v>0</v>
      </c>
      <c r="E357" s="139">
        <f t="shared" si="30"/>
        <v>0</v>
      </c>
      <c r="F357" s="139">
        <f t="shared" si="31"/>
        <v>0</v>
      </c>
      <c r="G357" s="139">
        <f t="shared" si="32"/>
        <v>0</v>
      </c>
      <c r="H357" s="139">
        <f t="shared" si="29"/>
        <v>0</v>
      </c>
    </row>
    <row r="358" spans="2:9">
      <c r="B358" s="128" t="str">
        <f>$B$47</f>
        <v>Business Administration</v>
      </c>
      <c r="C358" s="139">
        <f t="shared" si="28"/>
        <v>7443.4095692217998</v>
      </c>
      <c r="D358" s="139">
        <f t="shared" si="28"/>
        <v>13919.543592642744</v>
      </c>
      <c r="E358" s="139">
        <f t="shared" si="30"/>
        <v>13799.324823072846</v>
      </c>
      <c r="F358" s="139">
        <f t="shared" si="31"/>
        <v>0</v>
      </c>
      <c r="G358" s="139">
        <f t="shared" si="32"/>
        <v>0</v>
      </c>
      <c r="H358" s="139">
        <f t="shared" si="29"/>
        <v>13293.038401283478</v>
      </c>
    </row>
    <row r="359" spans="2:9">
      <c r="B359" s="128" t="str">
        <f>$B$48</f>
        <v>Optometry</v>
      </c>
      <c r="C359" s="139">
        <f t="shared" ref="C359:D363" si="33">C309*30</f>
        <v>0</v>
      </c>
      <c r="D359" s="139">
        <f t="shared" si="33"/>
        <v>0</v>
      </c>
      <c r="E359" s="139">
        <f t="shared" si="30"/>
        <v>0</v>
      </c>
      <c r="F359" s="139">
        <f t="shared" si="31"/>
        <v>0</v>
      </c>
      <c r="G359" s="139">
        <f t="shared" si="32"/>
        <v>0</v>
      </c>
      <c r="H359" s="139">
        <f t="shared" si="29"/>
        <v>0</v>
      </c>
    </row>
    <row r="360" spans="2:9">
      <c r="B360" s="128" t="str">
        <f>$B$49</f>
        <v>Teacher Ed-Practice Teaching</v>
      </c>
      <c r="C360" s="139">
        <f t="shared" si="33"/>
        <v>0</v>
      </c>
      <c r="D360" s="139">
        <f t="shared" si="33"/>
        <v>14320.444332241912</v>
      </c>
      <c r="E360" s="139">
        <f t="shared" si="30"/>
        <v>0</v>
      </c>
      <c r="F360" s="139">
        <f t="shared" si="31"/>
        <v>0</v>
      </c>
      <c r="G360" s="139">
        <f t="shared" si="32"/>
        <v>0</v>
      </c>
      <c r="H360" s="139">
        <f t="shared" si="29"/>
        <v>14320.444332241912</v>
      </c>
    </row>
    <row r="361" spans="2:9">
      <c r="B361" s="128" t="str">
        <f>$B$50</f>
        <v>Technology</v>
      </c>
      <c r="C361" s="139">
        <f t="shared" si="33"/>
        <v>14806.936438936324</v>
      </c>
      <c r="D361" s="139">
        <f t="shared" si="33"/>
        <v>18789.773861744354</v>
      </c>
      <c r="E361" s="139">
        <f t="shared" si="30"/>
        <v>17737.037730781703</v>
      </c>
      <c r="F361" s="139">
        <f t="shared" si="31"/>
        <v>0</v>
      </c>
      <c r="G361" s="139">
        <f t="shared" si="32"/>
        <v>0</v>
      </c>
      <c r="H361" s="139">
        <f t="shared" si="29"/>
        <v>17795.969380048311</v>
      </c>
    </row>
    <row r="362" spans="2:9">
      <c r="B362" s="128" t="str">
        <f>$B$51</f>
        <v>Nursing</v>
      </c>
      <c r="C362" s="139">
        <f t="shared" si="33"/>
        <v>6760.4426850181962</v>
      </c>
      <c r="D362" s="139">
        <f t="shared" si="33"/>
        <v>16810.544238783805</v>
      </c>
      <c r="E362" s="139">
        <f t="shared" si="30"/>
        <v>0</v>
      </c>
      <c r="F362" s="139">
        <f t="shared" si="31"/>
        <v>0</v>
      </c>
      <c r="G362" s="139">
        <f t="shared" si="32"/>
        <v>0</v>
      </c>
      <c r="H362" s="139">
        <f t="shared" si="29"/>
        <v>16056.367635249419</v>
      </c>
    </row>
    <row r="363" spans="2:9">
      <c r="B363" s="131" t="str">
        <f>$B$52</f>
        <v>Totals</v>
      </c>
      <c r="C363" s="136">
        <f t="shared" si="33"/>
        <v>9032.7535717134488</v>
      </c>
      <c r="D363" s="136">
        <f t="shared" si="33"/>
        <v>15365.557387730863</v>
      </c>
      <c r="E363" s="136">
        <f t="shared" si="30"/>
        <v>16728.914272606813</v>
      </c>
      <c r="F363" s="136">
        <f t="shared" si="31"/>
        <v>0</v>
      </c>
      <c r="G363" s="136">
        <f t="shared" si="32"/>
        <v>0</v>
      </c>
      <c r="H363" s="136">
        <f t="shared" si="29"/>
        <v>12933.920080512744</v>
      </c>
      <c r="I363" s="351"/>
    </row>
  </sheetData>
  <mergeCells count="45">
    <mergeCell ref="B316:H316"/>
    <mergeCell ref="B341:H341"/>
    <mergeCell ref="B215:G215"/>
    <mergeCell ref="B216:H216"/>
    <mergeCell ref="B241:G241"/>
    <mergeCell ref="B264:H264"/>
    <mergeCell ref="B266:H266"/>
    <mergeCell ref="B291:H291"/>
    <mergeCell ref="I140:I141"/>
    <mergeCell ref="B165:G165"/>
    <mergeCell ref="B166:G166"/>
    <mergeCell ref="B190:G190"/>
    <mergeCell ref="B191:H191"/>
    <mergeCell ref="B89:G89"/>
    <mergeCell ref="B113:H113"/>
    <mergeCell ref="B114:G114"/>
    <mergeCell ref="B139:G139"/>
    <mergeCell ref="B140:F141"/>
    <mergeCell ref="B58:G58"/>
    <mergeCell ref="D83:F83"/>
    <mergeCell ref="B84:C84"/>
    <mergeCell ref="D84:F84"/>
    <mergeCell ref="B87:G87"/>
    <mergeCell ref="D27:F27"/>
    <mergeCell ref="B28:C28"/>
    <mergeCell ref="D28:F28"/>
    <mergeCell ref="D54:F54"/>
    <mergeCell ref="B55:C55"/>
    <mergeCell ref="D55:F55"/>
    <mergeCell ref="B16:E16"/>
    <mergeCell ref="B17:E17"/>
    <mergeCell ref="B18:E18"/>
    <mergeCell ref="D20:F20"/>
    <mergeCell ref="B21:C21"/>
    <mergeCell ref="D21:F21"/>
    <mergeCell ref="B11:H11"/>
    <mergeCell ref="B12:E12"/>
    <mergeCell ref="B13:E13"/>
    <mergeCell ref="B14:E14"/>
    <mergeCell ref="B15:E15"/>
    <mergeCell ref="B1:H1"/>
    <mergeCell ref="B2:H2"/>
    <mergeCell ref="B8:H8"/>
    <mergeCell ref="B9:G9"/>
    <mergeCell ref="B10:G10"/>
  </mergeCells>
  <conditionalFormatting sqref="C61:G80">
    <cfRule type="expression" dxfId="135" priority="6" stopIfTrue="1">
      <formula>C32=0</formula>
    </cfRule>
  </conditionalFormatting>
  <conditionalFormatting sqref="C91:G110">
    <cfRule type="expression" dxfId="134" priority="5" stopIfTrue="1">
      <formula>C32=0</formula>
    </cfRule>
  </conditionalFormatting>
  <conditionalFormatting sqref="C143:H162">
    <cfRule type="expression" dxfId="133" priority="3" stopIfTrue="1">
      <formula>C32=0</formula>
    </cfRule>
  </conditionalFormatting>
  <conditionalFormatting sqref="H143:H162">
    <cfRule type="expression" dxfId="132" priority="4" stopIfTrue="1">
      <formula>OR(AND(#REF!&gt;0,H143&gt;0,H61=0),AND(#REF!&gt;0,H143&gt;0,H32=0))</formula>
    </cfRule>
  </conditionalFormatting>
  <conditionalFormatting sqref="H143:H162">
    <cfRule type="expression" dxfId="131" priority="2" stopIfTrue="1">
      <formula>OR(AND(#REF!&gt;0,H143&gt;0,H61=0),AND(#REF!&gt;0,H143&gt;0,H32=0))</formula>
    </cfRule>
  </conditionalFormatting>
  <conditionalFormatting sqref="H143:H162">
    <cfRule type="expression" dxfId="130" priority="1"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92D050"/>
    <pageSetUpPr fitToPage="1"/>
  </sheetPr>
  <dimension ref="A1:AT145"/>
  <sheetViews>
    <sheetView showGridLines="0" zoomScale="85" zoomScaleNormal="85" workbookViewId="0">
      <selection sqref="A1:R1"/>
    </sheetView>
  </sheetViews>
  <sheetFormatPr defaultColWidth="9.109375" defaultRowHeight="13.8"/>
  <cols>
    <col min="1" max="1" width="31.6640625" style="106" bestFit="1" customWidth="1"/>
    <col min="2" max="2" width="7.6640625" style="106" customWidth="1"/>
    <col min="3" max="3" width="7" style="106" bestFit="1" customWidth="1"/>
    <col min="4" max="4" width="8" style="106" customWidth="1"/>
    <col min="5" max="22" width="7" style="106" bestFit="1" customWidth="1"/>
    <col min="23" max="23" width="5.6640625" style="106" customWidth="1"/>
    <col min="24" max="24" width="21.5546875" style="106" customWidth="1"/>
    <col min="25" max="25" width="8.6640625" style="106" bestFit="1" customWidth="1"/>
    <col min="26" max="26" width="7.6640625" style="106" customWidth="1"/>
    <col min="27" max="27" width="8.109375" style="106" customWidth="1"/>
    <col min="28" max="29" width="7.33203125" style="106" bestFit="1" customWidth="1"/>
    <col min="30" max="30" width="7.109375" style="106" bestFit="1" customWidth="1"/>
    <col min="31" max="32" width="7.6640625" style="106" bestFit="1" customWidth="1"/>
    <col min="33" max="36" width="7.44140625" style="106" bestFit="1" customWidth="1"/>
    <col min="37" max="37" width="9" style="106" customWidth="1"/>
    <col min="38" max="41" width="9.109375" style="149"/>
    <col min="42" max="44" width="8.44140625" style="149" customWidth="1"/>
    <col min="45" max="16384" width="9.109375" style="149"/>
  </cols>
  <sheetData>
    <row r="1" spans="1:46" ht="14.4" thickBot="1">
      <c r="A1" s="373" t="s">
        <v>711</v>
      </c>
      <c r="B1" s="373"/>
      <c r="C1" s="373"/>
      <c r="D1" s="373"/>
      <c r="E1" s="373"/>
      <c r="F1" s="373"/>
      <c r="G1" s="373"/>
      <c r="H1" s="373"/>
      <c r="I1" s="373"/>
      <c r="J1" s="373"/>
      <c r="K1" s="373"/>
      <c r="L1" s="373"/>
      <c r="M1" s="373"/>
      <c r="N1" s="373"/>
      <c r="O1" s="373"/>
      <c r="P1" s="373"/>
      <c r="Q1" s="373"/>
      <c r="R1" s="373"/>
      <c r="S1" s="147"/>
      <c r="T1" s="147"/>
      <c r="U1" s="147"/>
      <c r="V1" s="147"/>
      <c r="X1" s="148" t="s">
        <v>720</v>
      </c>
      <c r="Y1" s="148"/>
      <c r="Z1" s="148"/>
      <c r="AA1" s="148"/>
      <c r="AB1" s="148"/>
      <c r="AC1" s="148"/>
      <c r="AD1" s="148"/>
      <c r="AE1" s="148"/>
      <c r="AF1" s="148"/>
      <c r="AG1" s="148"/>
      <c r="AH1" s="148"/>
      <c r="AI1" s="148"/>
      <c r="AJ1" s="148"/>
      <c r="AK1" s="148"/>
    </row>
    <row r="2" spans="1:46" ht="14.4" thickBot="1">
      <c r="A2" s="150" t="s">
        <v>712</v>
      </c>
      <c r="B2" s="151">
        <v>2002</v>
      </c>
      <c r="C2" s="151">
        <v>2003</v>
      </c>
      <c r="D2" s="151">
        <v>2004</v>
      </c>
      <c r="E2" s="151">
        <v>2005</v>
      </c>
      <c r="F2" s="151">
        <v>2006</v>
      </c>
      <c r="G2" s="151">
        <v>2007</v>
      </c>
      <c r="H2" s="151">
        <v>2008</v>
      </c>
      <c r="I2" s="151">
        <v>2009</v>
      </c>
      <c r="J2" s="151">
        <v>2010</v>
      </c>
      <c r="K2" s="151">
        <v>2011</v>
      </c>
      <c r="L2" s="151">
        <v>2012</v>
      </c>
      <c r="M2" s="151">
        <v>2013</v>
      </c>
      <c r="N2" s="151">
        <v>2014</v>
      </c>
      <c r="O2" s="151">
        <v>2015</v>
      </c>
      <c r="P2" s="151">
        <v>2016</v>
      </c>
      <c r="Q2" s="151">
        <v>2017</v>
      </c>
      <c r="R2" s="151">
        <v>2018</v>
      </c>
      <c r="S2" s="151">
        <v>2019</v>
      </c>
      <c r="T2" s="151">
        <v>2020</v>
      </c>
      <c r="U2" s="151">
        <v>2021</v>
      </c>
      <c r="V2" s="151">
        <v>2022</v>
      </c>
      <c r="W2" s="149"/>
      <c r="X2" s="150" t="s">
        <v>712</v>
      </c>
      <c r="Y2" s="151">
        <f>C2</f>
        <v>2003</v>
      </c>
      <c r="Z2" s="151">
        <v>2004</v>
      </c>
      <c r="AA2" s="151">
        <f t="shared" ref="AA2:AO2" si="0">E2</f>
        <v>2005</v>
      </c>
      <c r="AB2" s="151">
        <f t="shared" si="0"/>
        <v>2006</v>
      </c>
      <c r="AC2" s="151">
        <f t="shared" si="0"/>
        <v>2007</v>
      </c>
      <c r="AD2" s="151">
        <f t="shared" si="0"/>
        <v>2008</v>
      </c>
      <c r="AE2" s="151">
        <f t="shared" si="0"/>
        <v>2009</v>
      </c>
      <c r="AF2" s="151">
        <f t="shared" si="0"/>
        <v>2010</v>
      </c>
      <c r="AG2" s="151">
        <f t="shared" si="0"/>
        <v>2011</v>
      </c>
      <c r="AH2" s="151">
        <f t="shared" si="0"/>
        <v>2012</v>
      </c>
      <c r="AI2" s="151">
        <f t="shared" si="0"/>
        <v>2013</v>
      </c>
      <c r="AJ2" s="151">
        <f t="shared" si="0"/>
        <v>2014</v>
      </c>
      <c r="AK2" s="151">
        <f t="shared" si="0"/>
        <v>2015</v>
      </c>
      <c r="AL2" s="151">
        <f t="shared" si="0"/>
        <v>2016</v>
      </c>
      <c r="AM2" s="151">
        <f t="shared" si="0"/>
        <v>2017</v>
      </c>
      <c r="AN2" s="151">
        <f t="shared" si="0"/>
        <v>2018</v>
      </c>
      <c r="AO2" s="151">
        <f t="shared" si="0"/>
        <v>2019</v>
      </c>
      <c r="AP2" s="151">
        <v>2020</v>
      </c>
      <c r="AQ2" s="151">
        <v>2021</v>
      </c>
      <c r="AR2" s="151">
        <f>V2</f>
        <v>2022</v>
      </c>
    </row>
    <row r="3" spans="1:46">
      <c r="A3" s="152" t="s">
        <v>713</v>
      </c>
      <c r="B3" s="153"/>
      <c r="C3" s="153"/>
      <c r="D3" s="153"/>
      <c r="E3" s="153"/>
      <c r="F3" s="153"/>
      <c r="G3" s="153"/>
      <c r="H3" s="153"/>
      <c r="I3" s="153"/>
      <c r="J3" s="153"/>
      <c r="K3" s="153"/>
      <c r="L3" s="153"/>
      <c r="M3" s="153"/>
      <c r="N3" s="153"/>
      <c r="O3" s="153"/>
      <c r="P3" s="153"/>
      <c r="Q3" s="153"/>
      <c r="R3" s="153"/>
      <c r="S3" s="153"/>
      <c r="T3" s="153"/>
      <c r="U3" s="153"/>
      <c r="V3" s="153"/>
      <c r="W3" s="154"/>
      <c r="X3" s="155" t="s">
        <v>713</v>
      </c>
      <c r="Y3" s="156"/>
      <c r="Z3" s="156"/>
      <c r="AA3" s="156"/>
      <c r="AB3" s="156"/>
      <c r="AC3" s="156"/>
      <c r="AD3" s="156"/>
      <c r="AE3" s="156"/>
      <c r="AF3" s="156"/>
      <c r="AG3" s="156"/>
      <c r="AH3" s="156"/>
      <c r="AI3" s="156"/>
      <c r="AJ3" s="156"/>
      <c r="AK3" s="156"/>
      <c r="AL3" s="156"/>
      <c r="AM3" s="156"/>
      <c r="AN3" s="156"/>
      <c r="AO3" s="156"/>
      <c r="AP3" s="156"/>
      <c r="AQ3" s="156"/>
      <c r="AR3" s="156"/>
    </row>
    <row r="4" spans="1:46">
      <c r="A4" s="157" t="s">
        <v>42</v>
      </c>
      <c r="B4" s="158">
        <v>1</v>
      </c>
      <c r="C4" s="158">
        <v>1</v>
      </c>
      <c r="D4" s="158">
        <v>1</v>
      </c>
      <c r="E4" s="158">
        <v>1</v>
      </c>
      <c r="F4" s="158">
        <v>1</v>
      </c>
      <c r="G4" s="158">
        <v>1</v>
      </c>
      <c r="H4" s="158">
        <v>1</v>
      </c>
      <c r="I4" s="158">
        <v>1</v>
      </c>
      <c r="J4" s="158">
        <v>1</v>
      </c>
      <c r="K4" s="158">
        <v>1</v>
      </c>
      <c r="L4" s="158">
        <v>1</v>
      </c>
      <c r="M4" s="158">
        <v>1</v>
      </c>
      <c r="N4" s="158">
        <v>1</v>
      </c>
      <c r="O4" s="158">
        <v>1</v>
      </c>
      <c r="P4" s="158">
        <v>1</v>
      </c>
      <c r="Q4" s="158">
        <v>1</v>
      </c>
      <c r="R4" s="158">
        <v>1</v>
      </c>
      <c r="S4" s="158">
        <v>1</v>
      </c>
      <c r="T4" s="158">
        <v>1</v>
      </c>
      <c r="U4" s="158">
        <v>1</v>
      </c>
      <c r="V4" s="158">
        <v>1</v>
      </c>
      <c r="W4" s="154"/>
      <c r="X4" s="157" t="s">
        <v>42</v>
      </c>
      <c r="Y4" s="159">
        <f t="shared" ref="Y4:Y23" si="1">IF(AND(C4=0,B4=0),"",IF(AND(NOT(C4=0),B4=0),"Added",IF(AND(C4=0,NOT(B4=0)),"Deleted",IFERROR(C4/B4-1,""))))</f>
        <v>0</v>
      </c>
      <c r="Z4" s="159">
        <f t="shared" ref="Z4:Z23" si="2">IF(AND(D4=0,C4=0),"",IF(AND(NOT(D4=0),C4=0),"Added",IF(AND(D4=0,NOT(C4=0)),"Deleted",IFERROR(D4/C4-1,""))))</f>
        <v>0</v>
      </c>
      <c r="AA4" s="159">
        <f t="shared" ref="AA4:AA23" si="3">IF(AND(E4=0,D4=0),"",IF(AND(NOT(E4=0),D4=0),"Added",IF(AND(E4=0,NOT(D4=0)),"Deleted",IFERROR(E4/D4-1,""))))</f>
        <v>0</v>
      </c>
      <c r="AB4" s="159">
        <f t="shared" ref="AB4:AB23" si="4">IF(AND(F4=0,E4=0),"",IF(AND(NOT(F4=0),E4=0),"Added",IF(AND(F4=0,NOT(E4=0)),"Deleted",IFERROR(F4/E4-1,""))))</f>
        <v>0</v>
      </c>
      <c r="AC4" s="159">
        <f t="shared" ref="AC4:AC23" si="5">IF(AND(G4=0,F4=0),"",IF(AND(NOT(G4=0),F4=0),"Added",IF(AND(G4=0,NOT(F4=0)),"Deleted",IFERROR(G4/F4-1,""))))</f>
        <v>0</v>
      </c>
      <c r="AD4" s="159">
        <f t="shared" ref="AD4:AD23" si="6">IF(AND(H4=0,G4=0),"",IF(AND(NOT(H4=0),G4=0),"Added",IF(AND(H4=0,NOT(G4=0)),"Deleted",IFERROR(H4/G4-1,""))))</f>
        <v>0</v>
      </c>
      <c r="AE4" s="159">
        <f t="shared" ref="AE4:AE23" si="7">IF(AND(I4=0,H4=0),"",IF(AND(NOT(I4=0),H4=0),"Added",IF(AND(I4=0,NOT(H4=0)),"Deleted",IFERROR(I4/H4-1,""))))</f>
        <v>0</v>
      </c>
      <c r="AF4" s="159">
        <f t="shared" ref="AF4:AF23" si="8">IF(AND(J4=0,I4=0),"",IF(AND(NOT(J4=0),I4=0),"Added",IF(AND(J4=0,NOT(I4=0)),"Deleted",IFERROR(J4/I4-1,""))))</f>
        <v>0</v>
      </c>
      <c r="AG4" s="159">
        <f t="shared" ref="AG4:AG23" si="9">IF(AND(K4=0,J4=0),"",IF(AND(NOT(K4=0),J4=0),"Added",IF(AND(K4=0,NOT(J4=0)),"Deleted",IFERROR(K4/J4-1,""))))</f>
        <v>0</v>
      </c>
      <c r="AH4" s="159">
        <f t="shared" ref="AH4:AH23" si="10">IF(AND(L4=0,K4=0),"",IF(AND(NOT(L4=0),K4=0),"Added",IF(AND(L4=0,NOT(K4=0)),"Deleted",IFERROR(L4/K4-1,""))))</f>
        <v>0</v>
      </c>
      <c r="AI4" s="159">
        <f t="shared" ref="AI4:AI23" si="11">IF(AND(M4=0,L4=0),"",IF(AND(NOT(M4=0),L4=0),"Added",IF(AND(M4=0,NOT(L4=0)),"Deleted",IFERROR(M4/L4-1,""))))</f>
        <v>0</v>
      </c>
      <c r="AJ4" s="159">
        <f t="shared" ref="AJ4:AJ23" si="12">IF(AND(N4=0,M4=0),"",IF(AND(NOT(N4=0),M4=0),"Added",IF(AND(N4=0,NOT(M4=0)),"Deleted",IFERROR(N4/M4-1,""))))</f>
        <v>0</v>
      </c>
      <c r="AK4" s="159">
        <f t="shared" ref="AK4:AK23" si="13">IF(AND(O4=0,N4=0),"",IF(AND(NOT(O4=0),N4=0),"Added",IF(AND(O4=0,NOT(N4=0)),"Deleted",IFERROR(O4/N4-1,""))))</f>
        <v>0</v>
      </c>
      <c r="AL4" s="159">
        <f t="shared" ref="AL4:AL23" si="14">IF(AND(P4=0,O4=0),"",IF(AND(NOT(P4=0),O4=0),"Added",IF(AND(P4=0,NOT(O4=0)),"Deleted",IFERROR(P4/O4-1,""))))</f>
        <v>0</v>
      </c>
      <c r="AM4" s="159">
        <f t="shared" ref="AM4:AM23" si="15">IF(AND(Q4=0,P4=0),"",IF(AND(NOT(Q4=0),P4=0),"Added",IF(AND(Q4=0,NOT(P4=0)),"Deleted",IFERROR(Q4/P4-1,""))))</f>
        <v>0</v>
      </c>
      <c r="AN4" s="159">
        <f t="shared" ref="AN4:AN23" si="16">IF(AND(R4=0,Q4=0),"",IF(AND(NOT(R4=0),Q4=0),"Added",IF(AND(R4=0,NOT(Q4=0)),"Deleted",IFERROR(R4/Q4-1,""))))</f>
        <v>0</v>
      </c>
      <c r="AO4" s="159">
        <f t="shared" ref="AO4:AO23" si="17">IF(AND(S4=0,R4=0),"",IF(AND(NOT(S4=0),R4=0),"Added",IF(AND(S4=0,NOT(R4=0)),"Deleted",IFERROR(S4/R4-1,""))))</f>
        <v>0</v>
      </c>
      <c r="AP4" s="159">
        <v>0</v>
      </c>
      <c r="AQ4" s="159">
        <v>0</v>
      </c>
      <c r="AR4" s="159">
        <f>IF(AND(V4=0,U4=0),"",IF(AND(NOT(V4=0),U4=0),"Added",IF(AND(V4=0,NOT(U4=0)),"Deleted",IFERROR(V4/U4-1,""))))</f>
        <v>0</v>
      </c>
    </row>
    <row r="5" spans="1:46">
      <c r="A5" s="157" t="s">
        <v>43</v>
      </c>
      <c r="B5" s="158">
        <v>1.89</v>
      </c>
      <c r="C5" s="158">
        <v>1.76</v>
      </c>
      <c r="D5" s="158">
        <v>1.73</v>
      </c>
      <c r="E5" s="158">
        <v>1.68</v>
      </c>
      <c r="F5" s="158">
        <v>1.71</v>
      </c>
      <c r="G5" s="158">
        <v>1.7060846189180765</v>
      </c>
      <c r="H5" s="158">
        <v>1.71</v>
      </c>
      <c r="I5" s="158">
        <v>1.74</v>
      </c>
      <c r="J5" s="158">
        <v>1.75</v>
      </c>
      <c r="K5" s="158">
        <v>1.76</v>
      </c>
      <c r="L5" s="158">
        <v>1.78</v>
      </c>
      <c r="M5" s="158">
        <v>1.79</v>
      </c>
      <c r="N5" s="158">
        <v>1.78</v>
      </c>
      <c r="O5" s="158">
        <v>1.69</v>
      </c>
      <c r="P5" s="158">
        <v>1.64</v>
      </c>
      <c r="Q5" s="158">
        <v>1.57</v>
      </c>
      <c r="R5" s="158">
        <v>1.51</v>
      </c>
      <c r="S5" s="158">
        <v>1.44</v>
      </c>
      <c r="T5" s="158">
        <v>1.38</v>
      </c>
      <c r="U5" s="158">
        <v>1.36</v>
      </c>
      <c r="V5" s="158">
        <f>IF('Relative Weights'!C7=0,0,'Relative Weights'!C7)</f>
        <v>1.34</v>
      </c>
      <c r="W5" s="154"/>
      <c r="X5" s="157" t="s">
        <v>43</v>
      </c>
      <c r="Y5" s="159">
        <f t="shared" si="1"/>
        <v>-6.8783068783068724E-2</v>
      </c>
      <c r="Z5" s="159">
        <f t="shared" si="2"/>
        <v>-1.7045454545454586E-2</v>
      </c>
      <c r="AA5" s="159">
        <f t="shared" si="3"/>
        <v>-2.8901734104046284E-2</v>
      </c>
      <c r="AB5" s="159">
        <f t="shared" si="4"/>
        <v>1.7857142857142794E-2</v>
      </c>
      <c r="AC5" s="159">
        <f t="shared" si="5"/>
        <v>-2.2896965391365764E-3</v>
      </c>
      <c r="AD5" s="159">
        <f t="shared" si="6"/>
        <v>2.2949512811425432E-3</v>
      </c>
      <c r="AE5" s="159">
        <f t="shared" si="7"/>
        <v>1.7543859649122862E-2</v>
      </c>
      <c r="AF5" s="159">
        <f t="shared" si="8"/>
        <v>5.7471264367816577E-3</v>
      </c>
      <c r="AG5" s="159">
        <f t="shared" si="9"/>
        <v>5.7142857142857828E-3</v>
      </c>
      <c r="AH5" s="159">
        <f t="shared" si="10"/>
        <v>1.1363636363636465E-2</v>
      </c>
      <c r="AI5" s="159">
        <f t="shared" si="11"/>
        <v>5.6179775280897903E-3</v>
      </c>
      <c r="AJ5" s="159">
        <f t="shared" si="12"/>
        <v>-5.5865921787709993E-3</v>
      </c>
      <c r="AK5" s="159">
        <f t="shared" si="13"/>
        <v>-5.0561797752809001E-2</v>
      </c>
      <c r="AL5" s="159">
        <f t="shared" si="14"/>
        <v>-2.9585798816568087E-2</v>
      </c>
      <c r="AM5" s="159">
        <f t="shared" si="15"/>
        <v>-4.268292682926822E-2</v>
      </c>
      <c r="AN5" s="159">
        <f t="shared" si="16"/>
        <v>-3.8216560509554132E-2</v>
      </c>
      <c r="AO5" s="159">
        <f t="shared" si="17"/>
        <v>-4.635761589403975E-2</v>
      </c>
      <c r="AP5" s="159">
        <v>-4.1666666666666741E-2</v>
      </c>
      <c r="AQ5" s="159">
        <v>-1.4492753623188248E-2</v>
      </c>
      <c r="AR5" s="159">
        <f t="shared" ref="AR5:AR23" si="18">IF(AND(V5=0,U5=0),"",IF(AND(NOT(V5=0),U5=0),"Added",IF(AND(V5=0,NOT(U5=0)),"Deleted",IFERROR(V5/U5-1,""))))</f>
        <v>-1.4705882352941235E-2</v>
      </c>
    </row>
    <row r="6" spans="1:46">
      <c r="A6" s="157" t="s">
        <v>44</v>
      </c>
      <c r="B6" s="158">
        <v>1.43</v>
      </c>
      <c r="C6" s="158">
        <v>1.38</v>
      </c>
      <c r="D6" s="158">
        <v>1.37</v>
      </c>
      <c r="E6" s="158">
        <v>1.36</v>
      </c>
      <c r="F6" s="158">
        <v>1.38</v>
      </c>
      <c r="G6" s="158">
        <v>1.3817406184291965</v>
      </c>
      <c r="H6" s="158">
        <v>1.39</v>
      </c>
      <c r="I6" s="158">
        <v>1.4</v>
      </c>
      <c r="J6" s="158">
        <v>1.42</v>
      </c>
      <c r="K6" s="158">
        <v>1.43</v>
      </c>
      <c r="L6" s="158">
        <v>1.45</v>
      </c>
      <c r="M6" s="158">
        <v>1.45</v>
      </c>
      <c r="N6" s="158">
        <v>1.47</v>
      </c>
      <c r="O6" s="158">
        <v>1.47</v>
      </c>
      <c r="P6" s="158">
        <v>1.46</v>
      </c>
      <c r="Q6" s="158">
        <v>1.46</v>
      </c>
      <c r="R6" s="158">
        <v>1.45</v>
      </c>
      <c r="S6" s="158">
        <v>1.43</v>
      </c>
      <c r="T6" s="158">
        <v>1.39</v>
      </c>
      <c r="U6" s="158">
        <v>1.38</v>
      </c>
      <c r="V6" s="158">
        <f>IF('Relative Weights'!C8=0,0,'Relative Weights'!C8)</f>
        <v>1.37</v>
      </c>
      <c r="W6" s="154"/>
      <c r="X6" s="157" t="s">
        <v>44</v>
      </c>
      <c r="Y6" s="159">
        <f t="shared" si="1"/>
        <v>-3.4965034965035002E-2</v>
      </c>
      <c r="Z6" s="159">
        <f t="shared" si="2"/>
        <v>-7.246376811594013E-3</v>
      </c>
      <c r="AA6" s="159">
        <f t="shared" si="3"/>
        <v>-7.2992700729926918E-3</v>
      </c>
      <c r="AB6" s="159">
        <f t="shared" si="4"/>
        <v>1.4705882352941124E-2</v>
      </c>
      <c r="AC6" s="159">
        <f t="shared" si="5"/>
        <v>1.2613177023164113E-3</v>
      </c>
      <c r="AD6" s="159">
        <f t="shared" si="6"/>
        <v>5.977519558043376E-3</v>
      </c>
      <c r="AE6" s="159">
        <f t="shared" si="7"/>
        <v>7.194244604316502E-3</v>
      </c>
      <c r="AF6" s="159">
        <f t="shared" si="8"/>
        <v>1.4285714285714235E-2</v>
      </c>
      <c r="AG6" s="159">
        <f t="shared" si="9"/>
        <v>7.0422535211267512E-3</v>
      </c>
      <c r="AH6" s="159">
        <f t="shared" si="10"/>
        <v>1.3986013986013957E-2</v>
      </c>
      <c r="AI6" s="159">
        <f t="shared" si="11"/>
        <v>0</v>
      </c>
      <c r="AJ6" s="159">
        <f t="shared" si="12"/>
        <v>1.379310344827589E-2</v>
      </c>
      <c r="AK6" s="159">
        <f t="shared" si="13"/>
        <v>0</v>
      </c>
      <c r="AL6" s="159">
        <f t="shared" si="14"/>
        <v>-6.8027210884353817E-3</v>
      </c>
      <c r="AM6" s="159">
        <f t="shared" si="15"/>
        <v>0</v>
      </c>
      <c r="AN6" s="159">
        <f t="shared" si="16"/>
        <v>-6.8493150684931781E-3</v>
      </c>
      <c r="AO6" s="159">
        <f t="shared" si="17"/>
        <v>-1.379310344827589E-2</v>
      </c>
      <c r="AP6" s="159">
        <v>-2.7972027972028024E-2</v>
      </c>
      <c r="AQ6" s="159">
        <v>-7.194244604316502E-3</v>
      </c>
      <c r="AR6" s="159">
        <f t="shared" si="18"/>
        <v>-7.246376811594013E-3</v>
      </c>
    </row>
    <row r="7" spans="1:46">
      <c r="A7" s="157" t="s">
        <v>45</v>
      </c>
      <c r="B7" s="158">
        <v>1.5</v>
      </c>
      <c r="C7" s="158">
        <v>1.4</v>
      </c>
      <c r="D7" s="158">
        <v>1.36</v>
      </c>
      <c r="E7" s="158">
        <v>1.31</v>
      </c>
      <c r="F7" s="158">
        <v>1.35</v>
      </c>
      <c r="G7" s="158">
        <v>1.3814198358482235</v>
      </c>
      <c r="H7" s="158">
        <v>1.42</v>
      </c>
      <c r="I7" s="158">
        <v>1.41</v>
      </c>
      <c r="J7" s="158">
        <v>1.41</v>
      </c>
      <c r="K7" s="158">
        <v>1.45</v>
      </c>
      <c r="L7" s="158">
        <v>1.53</v>
      </c>
      <c r="M7" s="158">
        <v>1.6</v>
      </c>
      <c r="N7" s="158">
        <v>1.63</v>
      </c>
      <c r="O7" s="158">
        <v>1.6</v>
      </c>
      <c r="P7" s="158">
        <v>1.53</v>
      </c>
      <c r="Q7" s="158">
        <v>1.48</v>
      </c>
      <c r="R7" s="158">
        <v>1.46</v>
      </c>
      <c r="S7" s="158">
        <v>1.42</v>
      </c>
      <c r="T7" s="158">
        <v>1.4</v>
      </c>
      <c r="U7" s="158">
        <v>1.31</v>
      </c>
      <c r="V7" s="158">
        <f>IF('Relative Weights'!C9=0,0,'Relative Weights'!C9)</f>
        <v>1.26</v>
      </c>
      <c r="W7" s="154"/>
      <c r="X7" s="157" t="s">
        <v>45</v>
      </c>
      <c r="Y7" s="159">
        <f t="shared" si="1"/>
        <v>-6.6666666666666763E-2</v>
      </c>
      <c r="Z7" s="159">
        <f t="shared" si="2"/>
        <v>-2.857142857142847E-2</v>
      </c>
      <c r="AA7" s="159">
        <f t="shared" si="3"/>
        <v>-3.6764705882352922E-2</v>
      </c>
      <c r="AB7" s="159">
        <f t="shared" si="4"/>
        <v>3.0534351145038219E-2</v>
      </c>
      <c r="AC7" s="159">
        <f t="shared" si="5"/>
        <v>2.3273952480165505E-2</v>
      </c>
      <c r="AD7" s="159">
        <f t="shared" si="6"/>
        <v>2.7927906600593522E-2</v>
      </c>
      <c r="AE7" s="159">
        <f t="shared" si="7"/>
        <v>-7.0422535211267512E-3</v>
      </c>
      <c r="AF7" s="159">
        <f t="shared" si="8"/>
        <v>0</v>
      </c>
      <c r="AG7" s="159">
        <f t="shared" si="9"/>
        <v>2.8368794326241176E-2</v>
      </c>
      <c r="AH7" s="159">
        <f t="shared" si="10"/>
        <v>5.5172413793103559E-2</v>
      </c>
      <c r="AI7" s="159">
        <f t="shared" si="11"/>
        <v>4.5751633986928164E-2</v>
      </c>
      <c r="AJ7" s="159">
        <f t="shared" si="12"/>
        <v>1.8749999999999822E-2</v>
      </c>
      <c r="AK7" s="159">
        <f t="shared" si="13"/>
        <v>-1.8404907975460016E-2</v>
      </c>
      <c r="AL7" s="159">
        <f t="shared" si="14"/>
        <v>-4.3750000000000067E-2</v>
      </c>
      <c r="AM7" s="159">
        <f t="shared" si="15"/>
        <v>-3.2679738562091498E-2</v>
      </c>
      <c r="AN7" s="159">
        <f t="shared" si="16"/>
        <v>-1.3513513513513487E-2</v>
      </c>
      <c r="AO7" s="159">
        <f t="shared" si="17"/>
        <v>-2.7397260273972601E-2</v>
      </c>
      <c r="AP7" s="159">
        <v>-1.4084507042253502E-2</v>
      </c>
      <c r="AQ7" s="159">
        <v>-6.4285714285714168E-2</v>
      </c>
      <c r="AR7" s="159">
        <f t="shared" si="18"/>
        <v>-3.8167938931297773E-2</v>
      </c>
    </row>
    <row r="8" spans="1:46">
      <c r="A8" s="157" t="s">
        <v>46</v>
      </c>
      <c r="B8" s="158">
        <v>2.1</v>
      </c>
      <c r="C8" s="158">
        <v>1.95</v>
      </c>
      <c r="D8" s="158">
        <v>1.95</v>
      </c>
      <c r="E8" s="158">
        <v>1.91</v>
      </c>
      <c r="F8" s="158">
        <v>1.97</v>
      </c>
      <c r="G8" s="158">
        <v>1.9001403868247535</v>
      </c>
      <c r="H8" s="158">
        <v>1.87</v>
      </c>
      <c r="I8" s="158">
        <v>1.88</v>
      </c>
      <c r="J8" s="158">
        <v>2.0299999999999998</v>
      </c>
      <c r="K8" s="158">
        <v>2.09</v>
      </c>
      <c r="L8" s="158">
        <v>2.08</v>
      </c>
      <c r="M8" s="158">
        <v>2.04</v>
      </c>
      <c r="N8" s="158">
        <v>2.0699999999999998</v>
      </c>
      <c r="O8" s="158">
        <v>2.1</v>
      </c>
      <c r="P8" s="158">
        <v>2.08</v>
      </c>
      <c r="Q8" s="158">
        <v>1.98</v>
      </c>
      <c r="R8" s="158">
        <v>1.87</v>
      </c>
      <c r="S8" s="158">
        <v>1.74</v>
      </c>
      <c r="T8" s="158">
        <v>1.64</v>
      </c>
      <c r="U8" s="158">
        <v>1.55</v>
      </c>
      <c r="V8" s="158">
        <f>IF('Relative Weights'!C10=0,0,'Relative Weights'!C10)</f>
        <v>1.48</v>
      </c>
      <c r="W8" s="154"/>
      <c r="X8" s="157" t="s">
        <v>46</v>
      </c>
      <c r="Y8" s="159">
        <f t="shared" si="1"/>
        <v>-7.1428571428571508E-2</v>
      </c>
      <c r="Z8" s="159">
        <f t="shared" si="2"/>
        <v>0</v>
      </c>
      <c r="AA8" s="159">
        <f t="shared" si="3"/>
        <v>-2.0512820512820551E-2</v>
      </c>
      <c r="AB8" s="159">
        <f t="shared" si="4"/>
        <v>3.1413612565444948E-2</v>
      </c>
      <c r="AC8" s="159">
        <f t="shared" si="5"/>
        <v>-3.546173257626728E-2</v>
      </c>
      <c r="AD8" s="159">
        <f t="shared" si="6"/>
        <v>-1.5862189464389886E-2</v>
      </c>
      <c r="AE8" s="159">
        <f t="shared" si="7"/>
        <v>5.3475935828874999E-3</v>
      </c>
      <c r="AF8" s="159">
        <f t="shared" si="8"/>
        <v>7.9787234042553168E-2</v>
      </c>
      <c r="AG8" s="159">
        <f t="shared" si="9"/>
        <v>2.9556650246305383E-2</v>
      </c>
      <c r="AH8" s="159">
        <f t="shared" si="10"/>
        <v>-4.7846889952152249E-3</v>
      </c>
      <c r="AI8" s="159">
        <f t="shared" si="11"/>
        <v>-1.9230769230769273E-2</v>
      </c>
      <c r="AJ8" s="159">
        <f t="shared" si="12"/>
        <v>1.4705882352941124E-2</v>
      </c>
      <c r="AK8" s="159">
        <f t="shared" si="13"/>
        <v>1.449275362318847E-2</v>
      </c>
      <c r="AL8" s="159">
        <f t="shared" si="14"/>
        <v>-9.52380952380949E-3</v>
      </c>
      <c r="AM8" s="159">
        <f t="shared" si="15"/>
        <v>-4.8076923076923128E-2</v>
      </c>
      <c r="AN8" s="159">
        <f t="shared" si="16"/>
        <v>-5.5555555555555469E-2</v>
      </c>
      <c r="AO8" s="159">
        <f t="shared" si="17"/>
        <v>-6.9518716577540163E-2</v>
      </c>
      <c r="AP8" s="159">
        <v>-5.7471264367816133E-2</v>
      </c>
      <c r="AQ8" s="159">
        <v>-5.4878048780487743E-2</v>
      </c>
      <c r="AR8" s="159">
        <f t="shared" si="18"/>
        <v>-4.5161290322580649E-2</v>
      </c>
    </row>
    <row r="9" spans="1:46">
      <c r="A9" s="157" t="s">
        <v>47</v>
      </c>
      <c r="B9" s="158">
        <v>1.8</v>
      </c>
      <c r="C9" s="158">
        <v>1.69</v>
      </c>
      <c r="D9" s="158">
        <v>1.8</v>
      </c>
      <c r="E9" s="158">
        <v>1.95</v>
      </c>
      <c r="F9" s="158">
        <v>2.27</v>
      </c>
      <c r="G9" s="158">
        <v>2.3613111060923115</v>
      </c>
      <c r="H9" s="158">
        <v>2.41</v>
      </c>
      <c r="I9" s="158">
        <v>2.41</v>
      </c>
      <c r="J9" s="158">
        <v>2.42</v>
      </c>
      <c r="K9" s="158">
        <v>2.4300000000000002</v>
      </c>
      <c r="L9" s="158">
        <v>2.46</v>
      </c>
      <c r="M9" s="158">
        <v>2.4500000000000002</v>
      </c>
      <c r="N9" s="158">
        <v>2.38</v>
      </c>
      <c r="O9" s="158">
        <v>2.25</v>
      </c>
      <c r="P9" s="158">
        <v>2.15</v>
      </c>
      <c r="Q9" s="158">
        <v>2.0499999999999998</v>
      </c>
      <c r="R9" s="158">
        <v>1.96</v>
      </c>
      <c r="S9" s="158">
        <v>1.88</v>
      </c>
      <c r="T9" s="158">
        <v>1.83</v>
      </c>
      <c r="U9" s="158">
        <v>1.8</v>
      </c>
      <c r="V9" s="158">
        <f>IF('Relative Weights'!C11=0,0,'Relative Weights'!C11)</f>
        <v>1.76</v>
      </c>
      <c r="W9" s="154"/>
      <c r="X9" s="157" t="s">
        <v>47</v>
      </c>
      <c r="Y9" s="159">
        <f t="shared" si="1"/>
        <v>-6.1111111111111116E-2</v>
      </c>
      <c r="Z9" s="159">
        <f t="shared" si="2"/>
        <v>6.5088757396449815E-2</v>
      </c>
      <c r="AA9" s="159">
        <f t="shared" si="3"/>
        <v>8.3333333333333259E-2</v>
      </c>
      <c r="AB9" s="159">
        <f t="shared" si="4"/>
        <v>0.16410256410256419</v>
      </c>
      <c r="AC9" s="159">
        <f t="shared" si="5"/>
        <v>4.0225156868859635E-2</v>
      </c>
      <c r="AD9" s="159">
        <f t="shared" si="6"/>
        <v>2.061943205284078E-2</v>
      </c>
      <c r="AE9" s="159">
        <f t="shared" si="7"/>
        <v>0</v>
      </c>
      <c r="AF9" s="159">
        <f t="shared" si="8"/>
        <v>4.1493775933609811E-3</v>
      </c>
      <c r="AG9" s="159">
        <f t="shared" si="9"/>
        <v>4.1322314049587749E-3</v>
      </c>
      <c r="AH9" s="159">
        <f t="shared" si="10"/>
        <v>1.2345679012345512E-2</v>
      </c>
      <c r="AI9" s="159">
        <f t="shared" si="11"/>
        <v>-4.0650406504064707E-3</v>
      </c>
      <c r="AJ9" s="159">
        <f t="shared" si="12"/>
        <v>-2.8571428571428692E-2</v>
      </c>
      <c r="AK9" s="159">
        <f t="shared" si="13"/>
        <v>-5.4621848739495715E-2</v>
      </c>
      <c r="AL9" s="159">
        <f t="shared" si="14"/>
        <v>-4.4444444444444509E-2</v>
      </c>
      <c r="AM9" s="159">
        <f t="shared" si="15"/>
        <v>-4.6511627906976827E-2</v>
      </c>
      <c r="AN9" s="159">
        <f t="shared" si="16"/>
        <v>-4.3902439024390172E-2</v>
      </c>
      <c r="AO9" s="159">
        <f t="shared" si="17"/>
        <v>-4.081632653061229E-2</v>
      </c>
      <c r="AP9" s="159">
        <v>-2.6595744680851019E-2</v>
      </c>
      <c r="AQ9" s="159">
        <v>-1.6393442622950838E-2</v>
      </c>
      <c r="AR9" s="159">
        <f t="shared" si="18"/>
        <v>-2.2222222222222254E-2</v>
      </c>
    </row>
    <row r="10" spans="1:46">
      <c r="A10" s="157" t="s">
        <v>48</v>
      </c>
      <c r="B10" s="158">
        <v>1.1299999999999999</v>
      </c>
      <c r="C10" s="158">
        <v>1.1000000000000001</v>
      </c>
      <c r="D10" s="158">
        <v>1.06</v>
      </c>
      <c r="E10" s="158">
        <v>1.04</v>
      </c>
      <c r="F10" s="158">
        <v>1.04</v>
      </c>
      <c r="G10" s="158">
        <v>1.0672529173008141</v>
      </c>
      <c r="H10" s="158">
        <v>1.06</v>
      </c>
      <c r="I10" s="158">
        <v>1.04</v>
      </c>
      <c r="J10" s="158">
        <v>1.03</v>
      </c>
      <c r="K10" s="158">
        <v>1.02</v>
      </c>
      <c r="L10" s="158">
        <v>1.03</v>
      </c>
      <c r="M10" s="158">
        <v>1.05</v>
      </c>
      <c r="N10" s="158">
        <v>1.1000000000000001</v>
      </c>
      <c r="O10" s="158">
        <v>1.1299999999999999</v>
      </c>
      <c r="P10" s="158">
        <v>1.1100000000000001</v>
      </c>
      <c r="Q10" s="158">
        <v>1.1100000000000001</v>
      </c>
      <c r="R10" s="158">
        <v>1.1100000000000001</v>
      </c>
      <c r="S10" s="158">
        <v>1.0900000000000001</v>
      </c>
      <c r="T10" s="158">
        <v>1.04</v>
      </c>
      <c r="U10" s="158">
        <v>0.98</v>
      </c>
      <c r="V10" s="158">
        <f>IF('Relative Weights'!C12=0,0,'Relative Weights'!C12)</f>
        <v>0.95</v>
      </c>
      <c r="W10" s="154"/>
      <c r="X10" s="157" t="s">
        <v>48</v>
      </c>
      <c r="Y10" s="159">
        <f t="shared" si="1"/>
        <v>-2.6548672566371501E-2</v>
      </c>
      <c r="Z10" s="159">
        <f t="shared" si="2"/>
        <v>-3.6363636363636376E-2</v>
      </c>
      <c r="AA10" s="159">
        <f t="shared" si="3"/>
        <v>-1.8867924528301883E-2</v>
      </c>
      <c r="AB10" s="159">
        <f t="shared" si="4"/>
        <v>0</v>
      </c>
      <c r="AC10" s="159">
        <f t="shared" si="5"/>
        <v>2.6204728173859548E-2</v>
      </c>
      <c r="AD10" s="159">
        <f t="shared" si="6"/>
        <v>-6.7958748889226372E-3</v>
      </c>
      <c r="AE10" s="159">
        <f t="shared" si="7"/>
        <v>-1.8867924528301883E-2</v>
      </c>
      <c r="AF10" s="159">
        <f t="shared" si="8"/>
        <v>-9.6153846153845812E-3</v>
      </c>
      <c r="AG10" s="159">
        <f t="shared" si="9"/>
        <v>-9.7087378640776656E-3</v>
      </c>
      <c r="AH10" s="159">
        <f t="shared" si="10"/>
        <v>9.8039215686274161E-3</v>
      </c>
      <c r="AI10" s="159">
        <f t="shared" si="11"/>
        <v>1.9417475728155331E-2</v>
      </c>
      <c r="AJ10" s="159">
        <f t="shared" si="12"/>
        <v>4.7619047619047672E-2</v>
      </c>
      <c r="AK10" s="159">
        <f t="shared" si="13"/>
        <v>2.7272727272727115E-2</v>
      </c>
      <c r="AL10" s="159">
        <f t="shared" si="14"/>
        <v>-1.7699115044247593E-2</v>
      </c>
      <c r="AM10" s="159">
        <f t="shared" si="15"/>
        <v>0</v>
      </c>
      <c r="AN10" s="159">
        <f t="shared" si="16"/>
        <v>0</v>
      </c>
      <c r="AO10" s="159">
        <f t="shared" si="17"/>
        <v>-1.8018018018018056E-2</v>
      </c>
      <c r="AP10" s="159">
        <v>-4.5871559633027581E-2</v>
      </c>
      <c r="AQ10" s="159">
        <v>-5.7692307692307709E-2</v>
      </c>
      <c r="AR10" s="159">
        <f t="shared" si="18"/>
        <v>-3.0612244897959218E-2</v>
      </c>
    </row>
    <row r="11" spans="1:46">
      <c r="A11" s="157" t="s">
        <v>49</v>
      </c>
      <c r="B11" s="158">
        <v>0</v>
      </c>
      <c r="C11" s="158">
        <v>0</v>
      </c>
      <c r="D11" s="158">
        <v>0</v>
      </c>
      <c r="E11" s="158">
        <v>0</v>
      </c>
      <c r="F11" s="158">
        <v>0</v>
      </c>
      <c r="G11" s="158">
        <v>0</v>
      </c>
      <c r="H11" s="158">
        <v>0</v>
      </c>
      <c r="I11" s="158">
        <v>0</v>
      </c>
      <c r="J11" s="158">
        <v>0</v>
      </c>
      <c r="K11" s="158">
        <v>0</v>
      </c>
      <c r="L11" s="158">
        <v>0</v>
      </c>
      <c r="M11" s="158">
        <v>0</v>
      </c>
      <c r="N11" s="158">
        <v>0</v>
      </c>
      <c r="O11" s="158">
        <v>0</v>
      </c>
      <c r="P11" s="158">
        <v>0</v>
      </c>
      <c r="Q11" s="158">
        <v>0</v>
      </c>
      <c r="R11" s="158">
        <v>0</v>
      </c>
      <c r="S11" s="158">
        <v>0</v>
      </c>
      <c r="T11" s="158">
        <v>0</v>
      </c>
      <c r="U11" s="158">
        <v>0</v>
      </c>
      <c r="V11" s="158">
        <f>IF('Relative Weights'!C13=0,0,'Relative Weights'!C13)</f>
        <v>0</v>
      </c>
      <c r="W11" s="154"/>
      <c r="X11" s="157" t="s">
        <v>49</v>
      </c>
      <c r="Y11" s="159" t="str">
        <f t="shared" si="1"/>
        <v/>
      </c>
      <c r="Z11" s="159" t="str">
        <f t="shared" si="2"/>
        <v/>
      </c>
      <c r="AA11" s="159" t="str">
        <f t="shared" si="3"/>
        <v/>
      </c>
      <c r="AB11" s="159" t="str">
        <f t="shared" si="4"/>
        <v/>
      </c>
      <c r="AC11" s="159" t="str">
        <f t="shared" si="5"/>
        <v/>
      </c>
      <c r="AD11" s="159" t="str">
        <f t="shared" si="6"/>
        <v/>
      </c>
      <c r="AE11" s="159" t="str">
        <f t="shared" si="7"/>
        <v/>
      </c>
      <c r="AF11" s="159" t="str">
        <f t="shared" si="8"/>
        <v/>
      </c>
      <c r="AG11" s="159" t="str">
        <f t="shared" si="9"/>
        <v/>
      </c>
      <c r="AH11" s="159" t="str">
        <f t="shared" si="10"/>
        <v/>
      </c>
      <c r="AI11" s="159" t="str">
        <f t="shared" si="11"/>
        <v/>
      </c>
      <c r="AJ11" s="159" t="str">
        <f t="shared" si="12"/>
        <v/>
      </c>
      <c r="AK11" s="159" t="str">
        <f t="shared" si="13"/>
        <v/>
      </c>
      <c r="AL11" s="159" t="str">
        <f t="shared" si="14"/>
        <v/>
      </c>
      <c r="AM11" s="159" t="str">
        <f t="shared" si="15"/>
        <v/>
      </c>
      <c r="AN11" s="159" t="str">
        <f t="shared" si="16"/>
        <v/>
      </c>
      <c r="AO11" s="159" t="str">
        <f t="shared" si="17"/>
        <v/>
      </c>
      <c r="AP11" s="159" t="s">
        <v>837</v>
      </c>
      <c r="AQ11" s="159" t="s">
        <v>837</v>
      </c>
      <c r="AR11" s="159" t="str">
        <f t="shared" si="18"/>
        <v/>
      </c>
    </row>
    <row r="12" spans="1:46">
      <c r="A12" s="157" t="s">
        <v>50</v>
      </c>
      <c r="B12" s="158">
        <v>2.57</v>
      </c>
      <c r="C12" s="158">
        <v>2.56</v>
      </c>
      <c r="D12" s="158">
        <v>2.42</v>
      </c>
      <c r="E12" s="158">
        <v>2.19</v>
      </c>
      <c r="F12" s="158">
        <v>1.96</v>
      </c>
      <c r="G12" s="158">
        <v>1.913607338418057</v>
      </c>
      <c r="H12" s="158">
        <v>1.94</v>
      </c>
      <c r="I12" s="158">
        <v>1.9</v>
      </c>
      <c r="J12" s="158">
        <v>1.88</v>
      </c>
      <c r="K12" s="158">
        <v>1.7</v>
      </c>
      <c r="L12" s="158">
        <v>1.77</v>
      </c>
      <c r="M12" s="158">
        <v>1.6</v>
      </c>
      <c r="N12" s="158">
        <v>1.68</v>
      </c>
      <c r="O12" s="158">
        <v>1.52</v>
      </c>
      <c r="P12" s="158">
        <v>1.57</v>
      </c>
      <c r="Q12" s="158">
        <v>1.54</v>
      </c>
      <c r="R12" s="158">
        <v>1.58</v>
      </c>
      <c r="S12" s="158">
        <v>1.61</v>
      </c>
      <c r="T12" s="158">
        <v>1.63</v>
      </c>
      <c r="U12" s="158">
        <v>1.58</v>
      </c>
      <c r="V12" s="158">
        <f>IF('Relative Weights'!C14=0,0,'Relative Weights'!C14)</f>
        <v>1.58</v>
      </c>
      <c r="W12" s="154"/>
      <c r="X12" s="157" t="s">
        <v>50</v>
      </c>
      <c r="Y12" s="159">
        <f t="shared" si="1"/>
        <v>-3.8910505836574627E-3</v>
      </c>
      <c r="Z12" s="159">
        <f t="shared" si="2"/>
        <v>-5.46875E-2</v>
      </c>
      <c r="AA12" s="159">
        <f t="shared" si="3"/>
        <v>-9.5041322314049603E-2</v>
      </c>
      <c r="AB12" s="159">
        <f t="shared" si="4"/>
        <v>-0.10502283105022836</v>
      </c>
      <c r="AC12" s="159">
        <f t="shared" si="5"/>
        <v>-2.3669725296909694E-2</v>
      </c>
      <c r="AD12" s="159">
        <f t="shared" si="6"/>
        <v>1.3792098855432533E-2</v>
      </c>
      <c r="AE12" s="159">
        <f t="shared" si="7"/>
        <v>-2.0618556701030966E-2</v>
      </c>
      <c r="AF12" s="159">
        <f t="shared" si="8"/>
        <v>-1.0526315789473717E-2</v>
      </c>
      <c r="AG12" s="159">
        <f t="shared" si="9"/>
        <v>-9.5744680851063801E-2</v>
      </c>
      <c r="AH12" s="159">
        <f t="shared" si="10"/>
        <v>4.117647058823537E-2</v>
      </c>
      <c r="AI12" s="159">
        <f t="shared" si="11"/>
        <v>-9.6045197740112997E-2</v>
      </c>
      <c r="AJ12" s="159">
        <f t="shared" si="12"/>
        <v>4.9999999999999822E-2</v>
      </c>
      <c r="AK12" s="159">
        <f t="shared" si="13"/>
        <v>-9.5238095238095233E-2</v>
      </c>
      <c r="AL12" s="159">
        <f t="shared" si="14"/>
        <v>3.289473684210531E-2</v>
      </c>
      <c r="AM12" s="159">
        <f t="shared" si="15"/>
        <v>-1.9108280254777066E-2</v>
      </c>
      <c r="AN12" s="159">
        <f t="shared" si="16"/>
        <v>2.5974025974025983E-2</v>
      </c>
      <c r="AO12" s="159">
        <f t="shared" si="17"/>
        <v>1.8987341772152E-2</v>
      </c>
      <c r="AP12" s="159">
        <v>1.2422360248447006E-2</v>
      </c>
      <c r="AQ12" s="159">
        <v>-3.0674846625766805E-2</v>
      </c>
      <c r="AR12" s="159">
        <f t="shared" si="18"/>
        <v>0</v>
      </c>
    </row>
    <row r="13" spans="1:46">
      <c r="A13" s="157" t="s">
        <v>51</v>
      </c>
      <c r="B13" s="158">
        <v>1.08</v>
      </c>
      <c r="C13" s="158">
        <v>1.18</v>
      </c>
      <c r="D13" s="158">
        <v>1.1399999999999999</v>
      </c>
      <c r="E13" s="158">
        <v>1.1599999999999999</v>
      </c>
      <c r="F13" s="158">
        <v>1.04</v>
      </c>
      <c r="G13" s="158">
        <v>1.0129842309420065</v>
      </c>
      <c r="H13" s="158">
        <v>1.1399999999999999</v>
      </c>
      <c r="I13" s="158">
        <v>1.33</v>
      </c>
      <c r="J13" s="158">
        <v>1.44</v>
      </c>
      <c r="K13" s="158">
        <v>1.5</v>
      </c>
      <c r="L13" s="158">
        <v>1.52</v>
      </c>
      <c r="M13" s="158">
        <v>1.57</v>
      </c>
      <c r="N13" s="158">
        <v>1.49</v>
      </c>
      <c r="O13" s="158">
        <v>1.49</v>
      </c>
      <c r="P13" s="158">
        <v>1.44</v>
      </c>
      <c r="Q13" s="158">
        <v>1.87</v>
      </c>
      <c r="R13" s="158">
        <v>2.19</v>
      </c>
      <c r="S13" s="158">
        <v>2.37</v>
      </c>
      <c r="T13" s="158">
        <v>2.73</v>
      </c>
      <c r="U13" s="158">
        <v>3.16</v>
      </c>
      <c r="V13" s="158">
        <f>IF('Relative Weights'!C15=0,0,'Relative Weights'!C15)</f>
        <v>3.33</v>
      </c>
      <c r="W13" s="154"/>
      <c r="X13" s="157" t="s">
        <v>51</v>
      </c>
      <c r="Y13" s="159">
        <f t="shared" si="1"/>
        <v>9.259259259259256E-2</v>
      </c>
      <c r="Z13" s="159">
        <f t="shared" si="2"/>
        <v>-3.3898305084745783E-2</v>
      </c>
      <c r="AA13" s="159">
        <f t="shared" si="3"/>
        <v>1.7543859649122862E-2</v>
      </c>
      <c r="AB13" s="159">
        <f t="shared" si="4"/>
        <v>-0.10344827586206884</v>
      </c>
      <c r="AC13" s="159">
        <f t="shared" si="5"/>
        <v>-2.5976701017301429E-2</v>
      </c>
      <c r="AD13" s="159">
        <f t="shared" si="6"/>
        <v>0.12538770612438599</v>
      </c>
      <c r="AE13" s="159">
        <f t="shared" si="7"/>
        <v>0.16666666666666674</v>
      </c>
      <c r="AF13" s="159">
        <f t="shared" si="8"/>
        <v>8.2706766917293173E-2</v>
      </c>
      <c r="AG13" s="159">
        <f t="shared" si="9"/>
        <v>4.1666666666666741E-2</v>
      </c>
      <c r="AH13" s="159">
        <f t="shared" si="10"/>
        <v>1.3333333333333419E-2</v>
      </c>
      <c r="AI13" s="159">
        <f t="shared" si="11"/>
        <v>3.289473684210531E-2</v>
      </c>
      <c r="AJ13" s="159">
        <f t="shared" si="12"/>
        <v>-5.0955414012738842E-2</v>
      </c>
      <c r="AK13" s="159">
        <f t="shared" si="13"/>
        <v>0</v>
      </c>
      <c r="AL13" s="159">
        <f t="shared" si="14"/>
        <v>-3.3557046979865834E-2</v>
      </c>
      <c r="AM13" s="159">
        <f t="shared" si="15"/>
        <v>0.29861111111111116</v>
      </c>
      <c r="AN13" s="159">
        <f t="shared" si="16"/>
        <v>0.17112299465240621</v>
      </c>
      <c r="AO13" s="159">
        <f t="shared" si="17"/>
        <v>8.2191780821917915E-2</v>
      </c>
      <c r="AP13" s="159">
        <v>0.15189873417721511</v>
      </c>
      <c r="AQ13" s="159">
        <v>0.15750915750915762</v>
      </c>
      <c r="AR13" s="159">
        <f t="shared" si="18"/>
        <v>5.3797468354430444E-2</v>
      </c>
    </row>
    <row r="14" spans="1:46">
      <c r="A14" s="157" t="s">
        <v>723</v>
      </c>
      <c r="B14" s="158">
        <v>0</v>
      </c>
      <c r="C14" s="158">
        <v>0</v>
      </c>
      <c r="D14" s="158">
        <v>0</v>
      </c>
      <c r="E14" s="158">
        <v>0</v>
      </c>
      <c r="F14" s="158">
        <v>0</v>
      </c>
      <c r="G14" s="158">
        <v>0</v>
      </c>
      <c r="H14" s="158">
        <v>0</v>
      </c>
      <c r="I14" s="158">
        <v>0</v>
      </c>
      <c r="J14" s="158">
        <v>0</v>
      </c>
      <c r="K14" s="158">
        <v>0</v>
      </c>
      <c r="L14" s="158">
        <v>0</v>
      </c>
      <c r="M14" s="158">
        <v>0</v>
      </c>
      <c r="N14" s="158">
        <v>0</v>
      </c>
      <c r="O14" s="158">
        <v>0</v>
      </c>
      <c r="P14" s="158">
        <v>0</v>
      </c>
      <c r="Q14" s="158">
        <v>0</v>
      </c>
      <c r="R14" s="158">
        <v>0</v>
      </c>
      <c r="S14" s="158">
        <v>0</v>
      </c>
      <c r="T14" s="158">
        <v>0</v>
      </c>
      <c r="U14" s="158">
        <v>0</v>
      </c>
      <c r="V14" s="158">
        <f>IF('Relative Weights'!C16=0,0,'Relative Weights'!C16)</f>
        <v>0</v>
      </c>
      <c r="W14" s="154"/>
      <c r="X14" s="157" t="s">
        <v>723</v>
      </c>
      <c r="Y14" s="159" t="str">
        <f t="shared" si="1"/>
        <v/>
      </c>
      <c r="Z14" s="159" t="str">
        <f t="shared" si="2"/>
        <v/>
      </c>
      <c r="AA14" s="159" t="str">
        <f t="shared" si="3"/>
        <v/>
      </c>
      <c r="AB14" s="159" t="str">
        <f t="shared" si="4"/>
        <v/>
      </c>
      <c r="AC14" s="159" t="str">
        <f t="shared" si="5"/>
        <v/>
      </c>
      <c r="AD14" s="159" t="str">
        <f t="shared" si="6"/>
        <v/>
      </c>
      <c r="AE14" s="159" t="str">
        <f t="shared" si="7"/>
        <v/>
      </c>
      <c r="AF14" s="159" t="str">
        <f t="shared" si="8"/>
        <v/>
      </c>
      <c r="AG14" s="159" t="str">
        <f t="shared" si="9"/>
        <v/>
      </c>
      <c r="AH14" s="159" t="str">
        <f t="shared" si="10"/>
        <v/>
      </c>
      <c r="AI14" s="159" t="str">
        <f t="shared" si="11"/>
        <v/>
      </c>
      <c r="AJ14" s="159" t="str">
        <f t="shared" si="12"/>
        <v/>
      </c>
      <c r="AK14" s="159" t="str">
        <f t="shared" si="13"/>
        <v/>
      </c>
      <c r="AL14" s="159" t="str">
        <f t="shared" si="14"/>
        <v/>
      </c>
      <c r="AM14" s="159" t="str">
        <f t="shared" si="15"/>
        <v/>
      </c>
      <c r="AN14" s="159" t="str">
        <f t="shared" si="16"/>
        <v/>
      </c>
      <c r="AO14" s="159" t="str">
        <f t="shared" si="17"/>
        <v/>
      </c>
      <c r="AP14" s="159" t="s">
        <v>837</v>
      </c>
      <c r="AQ14" s="159" t="s">
        <v>837</v>
      </c>
      <c r="AR14" s="159" t="str">
        <f t="shared" si="18"/>
        <v/>
      </c>
      <c r="AT14" s="149" t="s">
        <v>936</v>
      </c>
    </row>
    <row r="15" spans="1:46">
      <c r="A15" s="157" t="s">
        <v>53</v>
      </c>
      <c r="B15" s="158">
        <v>4.16</v>
      </c>
      <c r="C15" s="158">
        <v>3.54</v>
      </c>
      <c r="D15" s="158">
        <v>2.63</v>
      </c>
      <c r="E15" s="158">
        <v>2.0299999999999998</v>
      </c>
      <c r="F15" s="158">
        <v>2.06</v>
      </c>
      <c r="G15" s="158">
        <v>1.8390043745034246</v>
      </c>
      <c r="H15" s="158">
        <v>1.66</v>
      </c>
      <c r="I15" s="158">
        <v>1.44</v>
      </c>
      <c r="J15" s="158">
        <v>1.42</v>
      </c>
      <c r="K15" s="158">
        <v>1.37</v>
      </c>
      <c r="L15" s="158">
        <v>1.46</v>
      </c>
      <c r="M15" s="158">
        <v>1.46</v>
      </c>
      <c r="N15" s="158">
        <v>1.45</v>
      </c>
      <c r="O15" s="158">
        <v>1.26</v>
      </c>
      <c r="P15" s="158">
        <v>1.1599999999999999</v>
      </c>
      <c r="Q15" s="158">
        <v>1.1499999999999999</v>
      </c>
      <c r="R15" s="158">
        <v>1.22</v>
      </c>
      <c r="S15" s="158">
        <v>1.33</v>
      </c>
      <c r="T15" s="158">
        <v>1.38</v>
      </c>
      <c r="U15" s="158">
        <v>1.44</v>
      </c>
      <c r="V15" s="158">
        <f>IF('Relative Weights'!C17=0,0,'Relative Weights'!C17)</f>
        <v>1.52</v>
      </c>
      <c r="W15" s="154"/>
      <c r="X15" s="157" t="s">
        <v>53</v>
      </c>
      <c r="Y15" s="159">
        <f t="shared" si="1"/>
        <v>-0.14903846153846156</v>
      </c>
      <c r="Z15" s="159">
        <f t="shared" si="2"/>
        <v>-0.25706214689265539</v>
      </c>
      <c r="AA15" s="159">
        <f t="shared" si="3"/>
        <v>-0.22813688212927763</v>
      </c>
      <c r="AB15" s="159">
        <f t="shared" si="4"/>
        <v>1.4778325123152802E-2</v>
      </c>
      <c r="AC15" s="159">
        <f t="shared" si="5"/>
        <v>-0.10727942985270655</v>
      </c>
      <c r="AD15" s="159">
        <f t="shared" si="6"/>
        <v>-9.7337655627795949E-2</v>
      </c>
      <c r="AE15" s="159">
        <f t="shared" si="7"/>
        <v>-0.13253012048192769</v>
      </c>
      <c r="AF15" s="159">
        <f t="shared" si="8"/>
        <v>-1.3888888888888951E-2</v>
      </c>
      <c r="AG15" s="159">
        <f t="shared" si="9"/>
        <v>-3.5211267605633645E-2</v>
      </c>
      <c r="AH15" s="159">
        <f t="shared" si="10"/>
        <v>6.5693430656934115E-2</v>
      </c>
      <c r="AI15" s="159">
        <f t="shared" si="11"/>
        <v>0</v>
      </c>
      <c r="AJ15" s="159">
        <f t="shared" si="12"/>
        <v>-6.8493150684931781E-3</v>
      </c>
      <c r="AK15" s="159">
        <f t="shared" si="13"/>
        <v>-0.13103448275862062</v>
      </c>
      <c r="AL15" s="159">
        <f t="shared" si="14"/>
        <v>-7.9365079365079416E-2</v>
      </c>
      <c r="AM15" s="159">
        <f t="shared" si="15"/>
        <v>-8.6206896551723755E-3</v>
      </c>
      <c r="AN15" s="159">
        <f t="shared" si="16"/>
        <v>6.0869565217391397E-2</v>
      </c>
      <c r="AO15" s="159">
        <f t="shared" si="17"/>
        <v>9.0163934426229497E-2</v>
      </c>
      <c r="AP15" s="159">
        <v>3.7593984962405846E-2</v>
      </c>
      <c r="AQ15" s="159">
        <v>4.3478260869565188E-2</v>
      </c>
      <c r="AR15" s="159">
        <f t="shared" si="18"/>
        <v>5.555555555555558E-2</v>
      </c>
    </row>
    <row r="16" spans="1:46">
      <c r="A16" s="157" t="s">
        <v>54</v>
      </c>
      <c r="B16" s="158">
        <v>1.34</v>
      </c>
      <c r="C16" s="158">
        <v>1.28</v>
      </c>
      <c r="D16" s="158">
        <v>1.29</v>
      </c>
      <c r="E16" s="158">
        <v>1.26</v>
      </c>
      <c r="F16" s="158">
        <v>1.26</v>
      </c>
      <c r="G16" s="158">
        <v>1.2524946586843495</v>
      </c>
      <c r="H16" s="158">
        <v>1.29</v>
      </c>
      <c r="I16" s="158">
        <v>1.35</v>
      </c>
      <c r="J16" s="158">
        <v>1.38</v>
      </c>
      <c r="K16" s="158">
        <v>1.36</v>
      </c>
      <c r="L16" s="158">
        <v>1.37</v>
      </c>
      <c r="M16" s="158">
        <v>1.4</v>
      </c>
      <c r="N16" s="158">
        <v>1.51</v>
      </c>
      <c r="O16" s="158">
        <v>1.51</v>
      </c>
      <c r="P16" s="158">
        <v>1.46</v>
      </c>
      <c r="Q16" s="158">
        <v>1.42</v>
      </c>
      <c r="R16" s="158">
        <v>1.38</v>
      </c>
      <c r="S16" s="158">
        <v>1.49</v>
      </c>
      <c r="T16" s="158">
        <v>1.54</v>
      </c>
      <c r="U16" s="158">
        <v>1.65</v>
      </c>
      <c r="V16" s="158">
        <f>IF('Relative Weights'!C18=0,0,'Relative Weights'!C18)</f>
        <v>1.62</v>
      </c>
      <c r="W16" s="154"/>
      <c r="X16" s="157" t="s">
        <v>54</v>
      </c>
      <c r="Y16" s="159">
        <f t="shared" si="1"/>
        <v>-4.4776119402985093E-2</v>
      </c>
      <c r="Z16" s="159">
        <f t="shared" si="2"/>
        <v>7.8125E-3</v>
      </c>
      <c r="AA16" s="159">
        <f t="shared" si="3"/>
        <v>-2.3255813953488413E-2</v>
      </c>
      <c r="AB16" s="159">
        <f t="shared" si="4"/>
        <v>0</v>
      </c>
      <c r="AC16" s="159">
        <f t="shared" si="5"/>
        <v>-5.9566200917861023E-3</v>
      </c>
      <c r="AD16" s="159">
        <f t="shared" si="6"/>
        <v>2.9944511983026834E-2</v>
      </c>
      <c r="AE16" s="159">
        <f t="shared" si="7"/>
        <v>4.6511627906976827E-2</v>
      </c>
      <c r="AF16" s="159">
        <f t="shared" si="8"/>
        <v>2.2222222222222143E-2</v>
      </c>
      <c r="AG16" s="159">
        <f t="shared" si="9"/>
        <v>-1.4492753623188248E-2</v>
      </c>
      <c r="AH16" s="159">
        <f t="shared" si="10"/>
        <v>7.3529411764705621E-3</v>
      </c>
      <c r="AI16" s="159">
        <f t="shared" si="11"/>
        <v>2.1897810218977964E-2</v>
      </c>
      <c r="AJ16" s="159">
        <f t="shared" si="12"/>
        <v>7.8571428571428736E-2</v>
      </c>
      <c r="AK16" s="159">
        <f t="shared" si="13"/>
        <v>0</v>
      </c>
      <c r="AL16" s="159">
        <f t="shared" si="14"/>
        <v>-3.3112582781457012E-2</v>
      </c>
      <c r="AM16" s="159">
        <f t="shared" si="15"/>
        <v>-2.7397260273972601E-2</v>
      </c>
      <c r="AN16" s="159">
        <f t="shared" si="16"/>
        <v>-2.8169014084507116E-2</v>
      </c>
      <c r="AO16" s="159">
        <f t="shared" si="17"/>
        <v>7.9710144927536364E-2</v>
      </c>
      <c r="AP16" s="159">
        <v>3.3557046979865834E-2</v>
      </c>
      <c r="AQ16" s="159">
        <v>7.1428571428571397E-2</v>
      </c>
      <c r="AR16" s="159">
        <f t="shared" si="18"/>
        <v>-1.8181818181818077E-2</v>
      </c>
    </row>
    <row r="17" spans="1:44">
      <c r="A17" s="157" t="s">
        <v>55</v>
      </c>
      <c r="B17" s="158">
        <v>1.37</v>
      </c>
      <c r="C17" s="158">
        <v>1.29</v>
      </c>
      <c r="D17" s="158">
        <v>1.29</v>
      </c>
      <c r="E17" s="158">
        <v>1.29</v>
      </c>
      <c r="F17" s="158">
        <v>1.31</v>
      </c>
      <c r="G17" s="158">
        <v>1.3065790745995471</v>
      </c>
      <c r="H17" s="158">
        <v>1.24</v>
      </c>
      <c r="I17" s="158">
        <v>1.23</v>
      </c>
      <c r="J17" s="158">
        <v>1.19</v>
      </c>
      <c r="K17" s="158">
        <v>1.1399999999999999</v>
      </c>
      <c r="L17" s="158">
        <v>1.0900000000000001</v>
      </c>
      <c r="M17" s="158">
        <v>1.07</v>
      </c>
      <c r="N17" s="158">
        <v>1.07</v>
      </c>
      <c r="O17" s="158">
        <v>1.05</v>
      </c>
      <c r="P17" s="158">
        <v>1.02</v>
      </c>
      <c r="Q17" s="158">
        <v>0.99</v>
      </c>
      <c r="R17" s="158">
        <v>0.97</v>
      </c>
      <c r="S17" s="158">
        <v>0.94</v>
      </c>
      <c r="T17" s="158">
        <v>0.93</v>
      </c>
      <c r="U17" s="158">
        <v>0.94</v>
      </c>
      <c r="V17" s="158">
        <f>IF('Relative Weights'!C19=0,0,'Relative Weights'!C19)</f>
        <v>0.96</v>
      </c>
      <c r="W17" s="154"/>
      <c r="X17" s="157" t="s">
        <v>55</v>
      </c>
      <c r="Y17" s="159">
        <f t="shared" si="1"/>
        <v>-5.8394160583941646E-2</v>
      </c>
      <c r="Z17" s="159">
        <f t="shared" si="2"/>
        <v>0</v>
      </c>
      <c r="AA17" s="159">
        <f t="shared" si="3"/>
        <v>0</v>
      </c>
      <c r="AB17" s="159">
        <f t="shared" si="4"/>
        <v>1.5503875968992276E-2</v>
      </c>
      <c r="AC17" s="159">
        <f t="shared" si="5"/>
        <v>-2.6113934354602408E-3</v>
      </c>
      <c r="AD17" s="159">
        <f t="shared" si="6"/>
        <v>-5.0956789293409521E-2</v>
      </c>
      <c r="AE17" s="159">
        <f t="shared" si="7"/>
        <v>-8.0645161290322509E-3</v>
      </c>
      <c r="AF17" s="159">
        <f t="shared" si="8"/>
        <v>-3.2520325203252098E-2</v>
      </c>
      <c r="AG17" s="159">
        <f t="shared" si="9"/>
        <v>-4.2016806722689148E-2</v>
      </c>
      <c r="AH17" s="159">
        <f t="shared" si="10"/>
        <v>-4.3859649122806821E-2</v>
      </c>
      <c r="AI17" s="159">
        <f t="shared" si="11"/>
        <v>-1.834862385321101E-2</v>
      </c>
      <c r="AJ17" s="159">
        <f t="shared" si="12"/>
        <v>0</v>
      </c>
      <c r="AK17" s="159">
        <f t="shared" si="13"/>
        <v>-1.8691588785046731E-2</v>
      </c>
      <c r="AL17" s="159">
        <f t="shared" si="14"/>
        <v>-2.8571428571428581E-2</v>
      </c>
      <c r="AM17" s="159">
        <f t="shared" si="15"/>
        <v>-2.9411764705882359E-2</v>
      </c>
      <c r="AN17" s="159">
        <f t="shared" si="16"/>
        <v>-2.0202020202020221E-2</v>
      </c>
      <c r="AO17" s="159">
        <f t="shared" si="17"/>
        <v>-3.0927835051546393E-2</v>
      </c>
      <c r="AP17" s="159">
        <v>-1.0638297872340274E-2</v>
      </c>
      <c r="AQ17" s="159">
        <v>1.0752688172043001E-2</v>
      </c>
      <c r="AR17" s="159">
        <f t="shared" si="18"/>
        <v>2.1276595744680771E-2</v>
      </c>
    </row>
    <row r="18" spans="1:44">
      <c r="A18" s="157" t="s">
        <v>56</v>
      </c>
      <c r="B18" s="158">
        <v>1.0900000000000001</v>
      </c>
      <c r="C18" s="158">
        <v>1.03</v>
      </c>
      <c r="D18" s="158">
        <v>0.97</v>
      </c>
      <c r="E18" s="158">
        <v>0.92</v>
      </c>
      <c r="F18" s="158">
        <v>0.82</v>
      </c>
      <c r="G18" s="158">
        <v>0.73334268609079978</v>
      </c>
      <c r="H18" s="158">
        <v>0.71</v>
      </c>
      <c r="I18" s="158">
        <v>1.27</v>
      </c>
      <c r="J18" s="158">
        <v>1.48</v>
      </c>
      <c r="K18" s="158">
        <v>1.6</v>
      </c>
      <c r="L18" s="158">
        <v>1.45</v>
      </c>
      <c r="M18" s="158">
        <v>1.63</v>
      </c>
      <c r="N18" s="158">
        <v>1.86</v>
      </c>
      <c r="O18" s="158">
        <v>2.04</v>
      </c>
      <c r="P18" s="158">
        <v>2.46</v>
      </c>
      <c r="Q18" s="158">
        <v>3.12</v>
      </c>
      <c r="R18" s="158">
        <v>7.37</v>
      </c>
      <c r="S18" s="158">
        <v>6.44</v>
      </c>
      <c r="T18" s="158">
        <v>5.95</v>
      </c>
      <c r="U18" s="158">
        <v>29.19</v>
      </c>
      <c r="V18" s="158">
        <f>IF('Relative Weights'!C20=0,0,'Relative Weights'!C20)</f>
        <v>11.64</v>
      </c>
      <c r="W18" s="154"/>
      <c r="X18" s="157" t="s">
        <v>56</v>
      </c>
      <c r="Y18" s="159">
        <f t="shared" si="1"/>
        <v>-5.5045871559633031E-2</v>
      </c>
      <c r="Z18" s="159">
        <f t="shared" si="2"/>
        <v>-5.8252427184466105E-2</v>
      </c>
      <c r="AA18" s="159">
        <f t="shared" si="3"/>
        <v>-5.1546391752577247E-2</v>
      </c>
      <c r="AB18" s="159">
        <f t="shared" si="4"/>
        <v>-0.10869565217391308</v>
      </c>
      <c r="AC18" s="159">
        <f t="shared" si="5"/>
        <v>-0.10567965110878075</v>
      </c>
      <c r="AD18" s="159">
        <f t="shared" si="6"/>
        <v>-3.1830529619422121E-2</v>
      </c>
      <c r="AE18" s="159">
        <f t="shared" si="7"/>
        <v>0.78873239436619724</v>
      </c>
      <c r="AF18" s="159">
        <f t="shared" si="8"/>
        <v>0.16535433070866135</v>
      </c>
      <c r="AG18" s="159">
        <f t="shared" si="9"/>
        <v>8.1081081081081141E-2</v>
      </c>
      <c r="AH18" s="159">
        <f t="shared" si="10"/>
        <v>-9.3750000000000111E-2</v>
      </c>
      <c r="AI18" s="159">
        <f t="shared" si="11"/>
        <v>0.12413793103448278</v>
      </c>
      <c r="AJ18" s="159">
        <f t="shared" si="12"/>
        <v>0.14110429447852768</v>
      </c>
      <c r="AK18" s="159">
        <f t="shared" si="13"/>
        <v>9.6774193548387011E-2</v>
      </c>
      <c r="AL18" s="159">
        <f t="shared" si="14"/>
        <v>0.20588235294117641</v>
      </c>
      <c r="AM18" s="159">
        <f t="shared" si="15"/>
        <v>0.26829268292682928</v>
      </c>
      <c r="AN18" s="159">
        <f t="shared" si="16"/>
        <v>1.3621794871794872</v>
      </c>
      <c r="AO18" s="159">
        <f t="shared" si="17"/>
        <v>-0.12618724559023065</v>
      </c>
      <c r="AP18" s="159">
        <v>-7.6086956521739135E-2</v>
      </c>
      <c r="AQ18" s="159">
        <v>3.9058823529411768</v>
      </c>
      <c r="AR18" s="159">
        <f t="shared" si="18"/>
        <v>-0.60123329907502576</v>
      </c>
    </row>
    <row r="19" spans="1:44">
      <c r="A19" s="157" t="s">
        <v>57</v>
      </c>
      <c r="B19" s="158">
        <v>1.05</v>
      </c>
      <c r="C19" s="158">
        <v>1.05</v>
      </c>
      <c r="D19" s="158">
        <v>1.07</v>
      </c>
      <c r="E19" s="158">
        <v>1.0900000000000001</v>
      </c>
      <c r="F19" s="158">
        <v>1.1200000000000001</v>
      </c>
      <c r="G19" s="158">
        <v>1.1155737440842475</v>
      </c>
      <c r="H19" s="158">
        <v>1.1100000000000001</v>
      </c>
      <c r="I19" s="158">
        <v>1.0900000000000001</v>
      </c>
      <c r="J19" s="158">
        <v>1.1100000000000001</v>
      </c>
      <c r="K19" s="158">
        <v>1.1299999999999999</v>
      </c>
      <c r="L19" s="158">
        <v>1.17</v>
      </c>
      <c r="M19" s="158">
        <v>1.18</v>
      </c>
      <c r="N19" s="158">
        <v>1.19</v>
      </c>
      <c r="O19" s="158">
        <v>1.18</v>
      </c>
      <c r="P19" s="158">
        <v>1.1599999999999999</v>
      </c>
      <c r="Q19" s="158">
        <v>1.1399999999999999</v>
      </c>
      <c r="R19" s="158">
        <v>1.1299999999999999</v>
      </c>
      <c r="S19" s="158">
        <v>1.1200000000000001</v>
      </c>
      <c r="T19" s="158">
        <v>1.1299999999999999</v>
      </c>
      <c r="U19" s="158">
        <v>1.1200000000000001</v>
      </c>
      <c r="V19" s="158">
        <f>IF('Relative Weights'!C21=0,0,'Relative Weights'!C21)</f>
        <v>1.1000000000000001</v>
      </c>
      <c r="W19" s="154"/>
      <c r="X19" s="157" t="s">
        <v>57</v>
      </c>
      <c r="Y19" s="159">
        <f t="shared" si="1"/>
        <v>0</v>
      </c>
      <c r="Z19" s="159">
        <f t="shared" si="2"/>
        <v>1.904761904761898E-2</v>
      </c>
      <c r="AA19" s="159">
        <f t="shared" si="3"/>
        <v>1.8691588785046731E-2</v>
      </c>
      <c r="AB19" s="159">
        <f t="shared" si="4"/>
        <v>2.7522935779816571E-2</v>
      </c>
      <c r="AC19" s="159">
        <f t="shared" si="5"/>
        <v>-3.9520142104934042E-3</v>
      </c>
      <c r="AD19" s="159">
        <f t="shared" si="6"/>
        <v>-4.9963026772584795E-3</v>
      </c>
      <c r="AE19" s="159">
        <f t="shared" si="7"/>
        <v>-1.8018018018018056E-2</v>
      </c>
      <c r="AF19" s="159">
        <f t="shared" si="8"/>
        <v>1.8348623853211121E-2</v>
      </c>
      <c r="AG19" s="159">
        <f t="shared" si="9"/>
        <v>1.8018018018017834E-2</v>
      </c>
      <c r="AH19" s="159">
        <f t="shared" si="10"/>
        <v>3.539823008849563E-2</v>
      </c>
      <c r="AI19" s="159">
        <f t="shared" si="11"/>
        <v>8.5470085470085166E-3</v>
      </c>
      <c r="AJ19" s="159">
        <f t="shared" si="12"/>
        <v>8.4745762711864181E-3</v>
      </c>
      <c r="AK19" s="159">
        <f t="shared" si="13"/>
        <v>-8.4033613445377853E-3</v>
      </c>
      <c r="AL19" s="159">
        <f t="shared" si="14"/>
        <v>-1.6949152542372947E-2</v>
      </c>
      <c r="AM19" s="159">
        <f t="shared" si="15"/>
        <v>-1.7241379310344862E-2</v>
      </c>
      <c r="AN19" s="159">
        <f t="shared" si="16"/>
        <v>-8.7719298245614308E-3</v>
      </c>
      <c r="AO19" s="159">
        <f t="shared" si="17"/>
        <v>-8.8495575221236855E-3</v>
      </c>
      <c r="AP19" s="159">
        <v>8.9285714285711748E-3</v>
      </c>
      <c r="AQ19" s="159">
        <v>-8.8495575221236855E-3</v>
      </c>
      <c r="AR19" s="159">
        <f t="shared" si="18"/>
        <v>-1.7857142857142905E-2</v>
      </c>
    </row>
    <row r="20" spans="1:44">
      <c r="A20" s="157" t="s">
        <v>58</v>
      </c>
      <c r="B20" s="158">
        <v>0</v>
      </c>
      <c r="C20" s="158">
        <v>0</v>
      </c>
      <c r="D20" s="158">
        <v>0</v>
      </c>
      <c r="E20" s="158">
        <v>0</v>
      </c>
      <c r="F20" s="158">
        <v>0</v>
      </c>
      <c r="G20" s="158">
        <v>0</v>
      </c>
      <c r="H20" s="158">
        <v>0</v>
      </c>
      <c r="I20" s="158">
        <v>0</v>
      </c>
      <c r="J20" s="158">
        <v>0</v>
      </c>
      <c r="K20" s="158">
        <v>0</v>
      </c>
      <c r="L20" s="158">
        <v>0</v>
      </c>
      <c r="M20" s="158">
        <v>0</v>
      </c>
      <c r="N20" s="158">
        <v>0</v>
      </c>
      <c r="O20" s="158">
        <v>0</v>
      </c>
      <c r="P20" s="158">
        <v>0</v>
      </c>
      <c r="Q20" s="158">
        <v>0</v>
      </c>
      <c r="R20" s="158">
        <v>0</v>
      </c>
      <c r="S20" s="158">
        <v>0</v>
      </c>
      <c r="T20" s="158">
        <v>0</v>
      </c>
      <c r="U20" s="158">
        <v>0</v>
      </c>
      <c r="V20" s="158">
        <f>IF('Relative Weights'!C22=0,0,'Relative Weights'!C22)</f>
        <v>0</v>
      </c>
      <c r="W20" s="154"/>
      <c r="X20" s="157" t="s">
        <v>58</v>
      </c>
      <c r="Y20" s="159" t="str">
        <f t="shared" si="1"/>
        <v/>
      </c>
      <c r="Z20" s="159" t="str">
        <f t="shared" si="2"/>
        <v/>
      </c>
      <c r="AA20" s="159" t="str">
        <f t="shared" si="3"/>
        <v/>
      </c>
      <c r="AB20" s="159" t="str">
        <f t="shared" si="4"/>
        <v/>
      </c>
      <c r="AC20" s="159" t="str">
        <f t="shared" si="5"/>
        <v/>
      </c>
      <c r="AD20" s="159" t="str">
        <f t="shared" si="6"/>
        <v/>
      </c>
      <c r="AE20" s="159" t="str">
        <f t="shared" si="7"/>
        <v/>
      </c>
      <c r="AF20" s="159" t="str">
        <f t="shared" si="8"/>
        <v/>
      </c>
      <c r="AG20" s="159" t="str">
        <f t="shared" si="9"/>
        <v/>
      </c>
      <c r="AH20" s="159" t="str">
        <f t="shared" si="10"/>
        <v/>
      </c>
      <c r="AI20" s="159" t="str">
        <f t="shared" si="11"/>
        <v/>
      </c>
      <c r="AJ20" s="159" t="str">
        <f t="shared" si="12"/>
        <v/>
      </c>
      <c r="AK20" s="159" t="str">
        <f t="shared" si="13"/>
        <v/>
      </c>
      <c r="AL20" s="159" t="str">
        <f t="shared" si="14"/>
        <v/>
      </c>
      <c r="AM20" s="159" t="str">
        <f t="shared" si="15"/>
        <v/>
      </c>
      <c r="AN20" s="159" t="str">
        <f t="shared" si="16"/>
        <v/>
      </c>
      <c r="AO20" s="159" t="str">
        <f t="shared" si="17"/>
        <v/>
      </c>
      <c r="AP20" s="159" t="s">
        <v>837</v>
      </c>
      <c r="AQ20" s="159" t="s">
        <v>837</v>
      </c>
      <c r="AR20" s="159" t="str">
        <f t="shared" si="18"/>
        <v/>
      </c>
    </row>
    <row r="21" spans="1:44">
      <c r="A21" s="157" t="s">
        <v>218</v>
      </c>
      <c r="B21" s="158">
        <v>1.1000000000000001</v>
      </c>
      <c r="C21" s="158">
        <v>1.1000000000000001</v>
      </c>
      <c r="D21" s="158">
        <v>1.02</v>
      </c>
      <c r="E21" s="158">
        <v>0.95</v>
      </c>
      <c r="F21" s="158">
        <v>0.95</v>
      </c>
      <c r="G21" s="158">
        <v>1.1254464782872999</v>
      </c>
      <c r="H21" s="158">
        <v>1.3</v>
      </c>
      <c r="I21" s="158">
        <v>1.43</v>
      </c>
      <c r="J21" s="158">
        <v>1.6</v>
      </c>
      <c r="K21" s="158">
        <v>1.83</v>
      </c>
      <c r="L21" s="158">
        <v>2</v>
      </c>
      <c r="M21" s="158">
        <v>2.19</v>
      </c>
      <c r="N21" s="158">
        <v>2.2799999999999998</v>
      </c>
      <c r="O21" s="158">
        <v>2.23</v>
      </c>
      <c r="P21" s="158">
        <v>1.91</v>
      </c>
      <c r="Q21" s="158">
        <v>2</v>
      </c>
      <c r="R21" s="158">
        <v>2</v>
      </c>
      <c r="S21" s="158">
        <v>2.11</v>
      </c>
      <c r="T21" s="158">
        <v>1.98</v>
      </c>
      <c r="U21" s="158">
        <v>2.08</v>
      </c>
      <c r="V21" s="158">
        <f>IF('Relative Weights'!C23=0,0,'Relative Weights'!C23)</f>
        <v>1.97</v>
      </c>
      <c r="W21" s="154"/>
      <c r="X21" s="157" t="s">
        <v>218</v>
      </c>
      <c r="Y21" s="159">
        <f t="shared" si="1"/>
        <v>0</v>
      </c>
      <c r="Z21" s="159">
        <f t="shared" si="2"/>
        <v>-7.2727272727272751E-2</v>
      </c>
      <c r="AA21" s="159">
        <f t="shared" si="3"/>
        <v>-6.8627450980392246E-2</v>
      </c>
      <c r="AB21" s="159">
        <f t="shared" si="4"/>
        <v>0</v>
      </c>
      <c r="AC21" s="159">
        <f t="shared" si="5"/>
        <v>0.18468050346031584</v>
      </c>
      <c r="AD21" s="159">
        <f t="shared" si="6"/>
        <v>0.15509713263160685</v>
      </c>
      <c r="AE21" s="159">
        <f t="shared" si="7"/>
        <v>9.9999999999999867E-2</v>
      </c>
      <c r="AF21" s="159">
        <f t="shared" si="8"/>
        <v>0.11888111888111896</v>
      </c>
      <c r="AG21" s="159">
        <f t="shared" si="9"/>
        <v>0.14375000000000004</v>
      </c>
      <c r="AH21" s="159">
        <f t="shared" si="10"/>
        <v>9.2896174863387859E-2</v>
      </c>
      <c r="AI21" s="159">
        <f t="shared" si="11"/>
        <v>9.4999999999999973E-2</v>
      </c>
      <c r="AJ21" s="159">
        <f t="shared" si="12"/>
        <v>4.1095890410958846E-2</v>
      </c>
      <c r="AK21" s="159">
        <f t="shared" si="13"/>
        <v>-2.1929824561403466E-2</v>
      </c>
      <c r="AL21" s="159">
        <f t="shared" si="14"/>
        <v>-0.14349775784753371</v>
      </c>
      <c r="AM21" s="159">
        <f t="shared" si="15"/>
        <v>4.7120418848167533E-2</v>
      </c>
      <c r="AN21" s="159">
        <f t="shared" si="16"/>
        <v>0</v>
      </c>
      <c r="AO21" s="159">
        <f t="shared" si="17"/>
        <v>5.4999999999999938E-2</v>
      </c>
      <c r="AP21" s="159">
        <v>-6.1611374407582908E-2</v>
      </c>
      <c r="AQ21" s="159">
        <v>5.0505050505050608E-2</v>
      </c>
      <c r="AR21" s="159">
        <f t="shared" si="18"/>
        <v>-5.2884615384615419E-2</v>
      </c>
    </row>
    <row r="22" spans="1:44">
      <c r="A22" s="157" t="s">
        <v>60</v>
      </c>
      <c r="B22" s="158">
        <v>1.95</v>
      </c>
      <c r="C22" s="158">
        <v>1.83</v>
      </c>
      <c r="D22" s="158">
        <v>1.76</v>
      </c>
      <c r="E22" s="158">
        <v>1.76</v>
      </c>
      <c r="F22" s="158">
        <v>1.81</v>
      </c>
      <c r="G22" s="158">
        <v>1.884337045412287</v>
      </c>
      <c r="H22" s="158">
        <v>1.9</v>
      </c>
      <c r="I22" s="158">
        <v>1.96</v>
      </c>
      <c r="J22" s="158">
        <v>2.1</v>
      </c>
      <c r="K22" s="158">
        <v>2.27</v>
      </c>
      <c r="L22" s="158">
        <v>2.35</v>
      </c>
      <c r="M22" s="158">
        <v>2.3199999999999998</v>
      </c>
      <c r="N22" s="158">
        <v>2.2599999999999998</v>
      </c>
      <c r="O22" s="158">
        <v>2.1800000000000002</v>
      </c>
      <c r="P22" s="158">
        <v>2.08</v>
      </c>
      <c r="Q22" s="158">
        <v>1.97</v>
      </c>
      <c r="R22" s="158">
        <v>1.91</v>
      </c>
      <c r="S22" s="158">
        <v>1.88</v>
      </c>
      <c r="T22" s="158">
        <v>1.89</v>
      </c>
      <c r="U22" s="158">
        <v>1.86</v>
      </c>
      <c r="V22" s="158">
        <f>IF('Relative Weights'!C24=0,0,'Relative Weights'!C24)</f>
        <v>1.78</v>
      </c>
      <c r="W22" s="154"/>
      <c r="X22" s="157" t="s">
        <v>60</v>
      </c>
      <c r="Y22" s="159">
        <f t="shared" si="1"/>
        <v>-6.1538461538461431E-2</v>
      </c>
      <c r="Z22" s="159">
        <f t="shared" si="2"/>
        <v>-3.8251366120218622E-2</v>
      </c>
      <c r="AA22" s="159">
        <f t="shared" si="3"/>
        <v>0</v>
      </c>
      <c r="AB22" s="159">
        <f t="shared" si="4"/>
        <v>2.8409090909090828E-2</v>
      </c>
      <c r="AC22" s="159">
        <f t="shared" si="5"/>
        <v>4.107019083551755E-2</v>
      </c>
      <c r="AD22" s="159">
        <f t="shared" si="6"/>
        <v>8.3121831234209687E-3</v>
      </c>
      <c r="AE22" s="159">
        <f t="shared" si="7"/>
        <v>3.1578947368421151E-2</v>
      </c>
      <c r="AF22" s="159">
        <f t="shared" si="8"/>
        <v>7.1428571428571397E-2</v>
      </c>
      <c r="AG22" s="159">
        <f t="shared" si="9"/>
        <v>8.0952380952380887E-2</v>
      </c>
      <c r="AH22" s="159">
        <f t="shared" si="10"/>
        <v>3.524229074889873E-2</v>
      </c>
      <c r="AI22" s="159">
        <f t="shared" si="11"/>
        <v>-1.276595744680864E-2</v>
      </c>
      <c r="AJ22" s="159">
        <f t="shared" si="12"/>
        <v>-2.5862068965517238E-2</v>
      </c>
      <c r="AK22" s="159">
        <f t="shared" si="13"/>
        <v>-3.5398230088495408E-2</v>
      </c>
      <c r="AL22" s="159">
        <f t="shared" si="14"/>
        <v>-4.5871559633027581E-2</v>
      </c>
      <c r="AM22" s="159">
        <f t="shared" si="15"/>
        <v>-5.2884615384615419E-2</v>
      </c>
      <c r="AN22" s="159">
        <f t="shared" si="16"/>
        <v>-3.0456852791878153E-2</v>
      </c>
      <c r="AO22" s="159">
        <f t="shared" si="17"/>
        <v>-1.5706806282722474E-2</v>
      </c>
      <c r="AP22" s="159">
        <v>5.3191489361701372E-3</v>
      </c>
      <c r="AQ22" s="159">
        <v>-1.5873015873015817E-2</v>
      </c>
      <c r="AR22" s="159">
        <f t="shared" si="18"/>
        <v>-4.3010752688172116E-2</v>
      </c>
    </row>
    <row r="23" spans="1:44" ht="14.4" thickBot="1">
      <c r="A23" s="160" t="s">
        <v>0</v>
      </c>
      <c r="B23" s="161">
        <v>2.31</v>
      </c>
      <c r="C23" s="161">
        <v>2.2000000000000002</v>
      </c>
      <c r="D23" s="161">
        <v>2.12</v>
      </c>
      <c r="E23" s="161">
        <v>1.99</v>
      </c>
      <c r="F23" s="161">
        <v>1.98</v>
      </c>
      <c r="G23" s="161">
        <v>1.9106956899526468</v>
      </c>
      <c r="H23" s="161">
        <v>1.95</v>
      </c>
      <c r="I23" s="161">
        <v>1.96</v>
      </c>
      <c r="J23" s="161">
        <v>2.0299999999999998</v>
      </c>
      <c r="K23" s="161">
        <v>1.92</v>
      </c>
      <c r="L23" s="161">
        <v>1.88</v>
      </c>
      <c r="M23" s="161">
        <v>1.81</v>
      </c>
      <c r="N23" s="161">
        <v>1.72</v>
      </c>
      <c r="O23" s="161">
        <v>1.59</v>
      </c>
      <c r="P23" s="161">
        <v>1.49</v>
      </c>
      <c r="Q23" s="161">
        <v>1.42</v>
      </c>
      <c r="R23" s="161">
        <v>1.37</v>
      </c>
      <c r="S23" s="161">
        <v>1.29</v>
      </c>
      <c r="T23" s="161">
        <v>1.35</v>
      </c>
      <c r="U23" s="161">
        <v>1.43</v>
      </c>
      <c r="V23" s="161">
        <f>IF('Relative Weights'!C25=0,0,'Relative Weights'!C25)</f>
        <v>1.55</v>
      </c>
      <c r="W23" s="162"/>
      <c r="X23" s="160" t="s">
        <v>0</v>
      </c>
      <c r="Y23" s="163">
        <f t="shared" si="1"/>
        <v>-4.7619047619047561E-2</v>
      </c>
      <c r="Z23" s="163">
        <f t="shared" si="2"/>
        <v>-3.6363636363636376E-2</v>
      </c>
      <c r="AA23" s="163">
        <f t="shared" si="3"/>
        <v>-6.1320754716981174E-2</v>
      </c>
      <c r="AB23" s="163">
        <f t="shared" si="4"/>
        <v>-5.0251256281407253E-3</v>
      </c>
      <c r="AC23" s="163">
        <f t="shared" si="5"/>
        <v>-3.5002176791592454E-2</v>
      </c>
      <c r="AD23" s="163">
        <f t="shared" si="6"/>
        <v>2.0570680226073668E-2</v>
      </c>
      <c r="AE23" s="163">
        <f t="shared" si="7"/>
        <v>5.12820512820511E-3</v>
      </c>
      <c r="AF23" s="163">
        <f t="shared" si="8"/>
        <v>3.5714285714285587E-2</v>
      </c>
      <c r="AG23" s="163">
        <f t="shared" si="9"/>
        <v>-5.4187192118226535E-2</v>
      </c>
      <c r="AH23" s="163">
        <f t="shared" si="10"/>
        <v>-2.083333333333337E-2</v>
      </c>
      <c r="AI23" s="163">
        <f t="shared" si="11"/>
        <v>-3.7234042553191404E-2</v>
      </c>
      <c r="AJ23" s="163">
        <f t="shared" si="12"/>
        <v>-4.9723756906077443E-2</v>
      </c>
      <c r="AK23" s="159">
        <f t="shared" si="13"/>
        <v>-7.5581395348837122E-2</v>
      </c>
      <c r="AL23" s="159">
        <f t="shared" si="14"/>
        <v>-6.2893081761006386E-2</v>
      </c>
      <c r="AM23" s="159">
        <f t="shared" si="15"/>
        <v>-4.6979865771812124E-2</v>
      </c>
      <c r="AN23" s="159">
        <f t="shared" si="16"/>
        <v>-3.5211267605633645E-2</v>
      </c>
      <c r="AO23" s="159">
        <f t="shared" si="17"/>
        <v>-5.8394160583941646E-2</v>
      </c>
      <c r="AP23" s="159">
        <v>4.6511627906976827E-2</v>
      </c>
      <c r="AQ23" s="159">
        <v>5.9259259259259123E-2</v>
      </c>
      <c r="AR23" s="159">
        <f t="shared" si="18"/>
        <v>8.3916083916083961E-2</v>
      </c>
    </row>
    <row r="24" spans="1:44" ht="14.4" thickBot="1">
      <c r="A24" s="164"/>
      <c r="B24" s="165"/>
      <c r="C24" s="165"/>
      <c r="D24" s="165"/>
      <c r="E24" s="165"/>
      <c r="F24" s="165"/>
      <c r="G24" s="165"/>
      <c r="H24" s="165"/>
      <c r="I24" s="165"/>
      <c r="J24" s="165"/>
      <c r="K24" s="165"/>
      <c r="L24" s="165"/>
      <c r="M24" s="165"/>
      <c r="N24" s="165"/>
      <c r="O24" s="165"/>
      <c r="P24" s="165"/>
      <c r="Q24" s="165"/>
      <c r="R24" s="165"/>
      <c r="S24" s="165"/>
      <c r="T24" s="165"/>
      <c r="U24" s="165"/>
      <c r="V24" s="165"/>
      <c r="W24" s="162"/>
      <c r="X24" s="166"/>
      <c r="Y24" s="167"/>
      <c r="Z24" s="167"/>
      <c r="AA24" s="167"/>
      <c r="AB24" s="167"/>
      <c r="AC24" s="167"/>
      <c r="AD24" s="167"/>
      <c r="AE24" s="167"/>
      <c r="AF24" s="167"/>
      <c r="AG24" s="167"/>
      <c r="AH24" s="167"/>
      <c r="AI24" s="167"/>
      <c r="AJ24" s="167"/>
      <c r="AK24" s="167"/>
      <c r="AL24" s="167"/>
      <c r="AM24" s="167"/>
      <c r="AN24" s="167"/>
      <c r="AO24" s="167"/>
      <c r="AP24" s="167"/>
      <c r="AQ24" s="167"/>
      <c r="AR24" s="167"/>
    </row>
    <row r="25" spans="1:44" ht="14.4" thickBot="1">
      <c r="A25" s="155" t="s">
        <v>714</v>
      </c>
      <c r="B25" s="156"/>
      <c r="C25" s="156"/>
      <c r="D25" s="156"/>
      <c r="E25" s="156"/>
      <c r="F25" s="156"/>
      <c r="G25" s="156"/>
      <c r="H25" s="156"/>
      <c r="I25" s="156"/>
      <c r="J25" s="156"/>
      <c r="K25" s="156"/>
      <c r="L25" s="156"/>
      <c r="M25" s="156"/>
      <c r="N25" s="156"/>
      <c r="O25" s="156"/>
      <c r="P25" s="156"/>
      <c r="Q25" s="156"/>
      <c r="R25" s="156"/>
      <c r="S25" s="156"/>
      <c r="T25" s="156"/>
      <c r="U25" s="156"/>
      <c r="V25" s="156"/>
      <c r="W25" s="149"/>
      <c r="X25" s="155" t="s">
        <v>714</v>
      </c>
      <c r="Y25" s="156"/>
      <c r="Z25" s="156"/>
      <c r="AA25" s="156"/>
      <c r="AB25" s="156"/>
      <c r="AC25" s="156"/>
      <c r="AD25" s="156"/>
      <c r="AE25" s="156"/>
      <c r="AF25" s="156"/>
      <c r="AG25" s="156"/>
      <c r="AH25" s="156"/>
      <c r="AI25" s="156"/>
      <c r="AJ25" s="156"/>
      <c r="AK25" s="156"/>
      <c r="AL25" s="156"/>
      <c r="AM25" s="156"/>
      <c r="AN25" s="156"/>
      <c r="AO25" s="156"/>
      <c r="AP25" s="156"/>
      <c r="AQ25" s="156"/>
      <c r="AR25" s="156"/>
    </row>
    <row r="26" spans="1:44">
      <c r="A26" s="157" t="s">
        <v>42</v>
      </c>
      <c r="B26" s="168">
        <v>1.83</v>
      </c>
      <c r="C26" s="168">
        <v>1.83</v>
      </c>
      <c r="D26" s="168">
        <v>1.79</v>
      </c>
      <c r="E26" s="168">
        <v>1.75</v>
      </c>
      <c r="F26" s="168">
        <v>1.72</v>
      </c>
      <c r="G26" s="168">
        <v>1.720087324885305</v>
      </c>
      <c r="H26" s="168">
        <v>1.72</v>
      </c>
      <c r="I26" s="168">
        <v>1.7</v>
      </c>
      <c r="J26" s="168">
        <v>1.69</v>
      </c>
      <c r="K26" s="168">
        <v>1.69</v>
      </c>
      <c r="L26" s="168">
        <v>1.71</v>
      </c>
      <c r="M26" s="168">
        <v>1.74</v>
      </c>
      <c r="N26" s="168">
        <v>1.76</v>
      </c>
      <c r="O26" s="168">
        <v>1.76</v>
      </c>
      <c r="P26" s="168">
        <v>1.73</v>
      </c>
      <c r="Q26" s="168">
        <v>1.73</v>
      </c>
      <c r="R26" s="168">
        <v>1.75</v>
      </c>
      <c r="S26" s="168">
        <v>1.8</v>
      </c>
      <c r="T26" s="168">
        <v>1.82</v>
      </c>
      <c r="U26" s="168">
        <v>1.84</v>
      </c>
      <c r="V26" s="168">
        <f>IF('Relative Weights'!D6=0,0,'Relative Weights'!D6)</f>
        <v>1.84</v>
      </c>
      <c r="W26" s="154"/>
      <c r="X26" s="169" t="s">
        <v>42</v>
      </c>
      <c r="Y26" s="159">
        <f t="shared" ref="Y26:Y45" si="19">IF(AND(C26=0,B26=0),"",IF(AND(NOT(C26=0),B26=0),"Added",IF(AND(C26=0,NOT(B26=0)),"Deleted",IFERROR(C26/B26-1,""))))</f>
        <v>0</v>
      </c>
      <c r="Z26" s="159">
        <f t="shared" ref="Z26:Z45" si="20">IF(AND(D26=0,C26=0),"",IF(AND(NOT(D26=0),C26=0),"Added",IF(AND(D26=0,NOT(C26=0)),"Deleted",IFERROR(D26/C26-1,""))))</f>
        <v>-2.1857923497267784E-2</v>
      </c>
      <c r="AA26" s="159">
        <f t="shared" ref="AA26:AA45" si="21">IF(AND(E26=0,D26=0),"",IF(AND(NOT(E26=0),D26=0),"Added",IF(AND(E26=0,NOT(D26=0)),"Deleted",IFERROR(E26/D26-1,""))))</f>
        <v>-2.2346368715083775E-2</v>
      </c>
      <c r="AB26" s="159">
        <f t="shared" ref="AB26:AB45" si="22">IF(AND(F26=0,E26=0),"",IF(AND(NOT(F26=0),E26=0),"Added",IF(AND(F26=0,NOT(E26=0)),"Deleted",IFERROR(F26/E26-1,""))))</f>
        <v>-1.7142857142857126E-2</v>
      </c>
      <c r="AC26" s="159">
        <f t="shared" ref="AC26:AC45" si="23">IF(AND(G26=0,F26=0),"",IF(AND(NOT(G26=0),F26=0),"Added",IF(AND(G26=0,NOT(F26=0)),"Deleted",IFERROR(G26/F26-1,""))))</f>
        <v>5.0770282154166679E-5</v>
      </c>
      <c r="AD26" s="159">
        <f t="shared" ref="AD26:AD45" si="24">IF(AND(H26=0,G26=0),"",IF(AND(NOT(H26=0),G26=0),"Added",IF(AND(H26=0,NOT(G26=0)),"Deleted",IFERROR(H26/G26-1,""))))</f>
        <v>-5.0767704663390312E-5</v>
      </c>
      <c r="AE26" s="159">
        <f t="shared" ref="AE26:AE45" si="25">IF(AND(I26=0,H26=0),"",IF(AND(NOT(I26=0),H26=0),"Added",IF(AND(I26=0,NOT(H26=0)),"Deleted",IFERROR(I26/H26-1,""))))</f>
        <v>-1.1627906976744207E-2</v>
      </c>
      <c r="AF26" s="159">
        <f t="shared" ref="AF26:AF45" si="26">IF(AND(J26=0,I26=0),"",IF(AND(NOT(J26=0),I26=0),"Added",IF(AND(J26=0,NOT(I26=0)),"Deleted",IFERROR(J26/I26-1,""))))</f>
        <v>-5.8823529411764497E-3</v>
      </c>
      <c r="AG26" s="159">
        <f t="shared" ref="AG26:AG45" si="27">IF(AND(K26=0,J26=0),"",IF(AND(NOT(K26=0),J26=0),"Added",IF(AND(K26=0,NOT(J26=0)),"Deleted",IFERROR(K26/J26-1,""))))</f>
        <v>0</v>
      </c>
      <c r="AH26" s="159">
        <f t="shared" ref="AH26:AH45" si="28">IF(AND(L26=0,K26=0),"",IF(AND(NOT(L26=0),K26=0),"Added",IF(AND(L26=0,NOT(K26=0)),"Deleted",IFERROR(L26/K26-1,""))))</f>
        <v>1.1834319526627279E-2</v>
      </c>
      <c r="AI26" s="159">
        <f t="shared" ref="AI26:AI45" si="29">IF(AND(M26=0,L26=0),"",IF(AND(NOT(M26=0),L26=0),"Added",IF(AND(M26=0,NOT(L26=0)),"Deleted",IFERROR(M26/L26-1,""))))</f>
        <v>1.7543859649122862E-2</v>
      </c>
      <c r="AJ26" s="159">
        <f t="shared" ref="AJ26:AJ45" si="30">IF(AND(N26=0,M26=0),"",IF(AND(NOT(N26=0),M26=0),"Added",IF(AND(N26=0,NOT(M26=0)),"Deleted",IFERROR(N26/M26-1,""))))</f>
        <v>1.1494252873563315E-2</v>
      </c>
      <c r="AK26" s="159">
        <f t="shared" ref="AK26:AK45" si="31">IF(AND(O26=0,N26=0),"",IF(AND(NOT(O26=0),N26=0),"Added",IF(AND(O26=0,NOT(N26=0)),"Deleted",IFERROR(O26/N26-1,""))))</f>
        <v>0</v>
      </c>
      <c r="AL26" s="159">
        <f t="shared" ref="AL26:AL45" si="32">IF(AND(P26=0,O26=0),"",IF(AND(NOT(P26=0),O26=0),"Added",IF(AND(P26=0,NOT(O26=0)),"Deleted",IFERROR(P26/O26-1,""))))</f>
        <v>-1.7045454545454586E-2</v>
      </c>
      <c r="AM26" s="159">
        <f t="shared" ref="AM26:AM45" si="33">IF(AND(Q26=0,P26=0),"",IF(AND(NOT(Q26=0),P26=0),"Added",IF(AND(Q26=0,NOT(P26=0)),"Deleted",IFERROR(Q26/P26-1,""))))</f>
        <v>0</v>
      </c>
      <c r="AN26" s="159">
        <f t="shared" ref="AN26:AN45" si="34">IF(AND(R26=0,Q26=0),"",IF(AND(NOT(R26=0),Q26=0),"Added",IF(AND(R26=0,NOT(Q26=0)),"Deleted",IFERROR(R26/Q26-1,""))))</f>
        <v>1.1560693641618602E-2</v>
      </c>
      <c r="AO26" s="159">
        <f t="shared" ref="AO26:AO45" si="35">IF(AND(S26=0,R26=0),"",IF(AND(NOT(S26=0),R26=0),"Added",IF(AND(S26=0,NOT(R26=0)),"Deleted",IFERROR(S26/R26-1,""))))</f>
        <v>2.8571428571428692E-2</v>
      </c>
      <c r="AP26" s="159">
        <v>1.1111111111111072E-2</v>
      </c>
      <c r="AQ26" s="159">
        <v>1.098901098901095E-2</v>
      </c>
      <c r="AR26" s="159">
        <f t="shared" ref="AR26:AR45" si="36">IF(AND(V26=0,U26=0),"",IF(AND(NOT(V26=0),U26=0),"Added",IF(AND(V26=0,NOT(U26=0)),"Deleted",IFERROR(V26/U26-1,""))))</f>
        <v>0</v>
      </c>
    </row>
    <row r="27" spans="1:44">
      <c r="A27" s="157" t="s">
        <v>43</v>
      </c>
      <c r="B27" s="158">
        <v>3.16</v>
      </c>
      <c r="C27" s="158">
        <v>3.01</v>
      </c>
      <c r="D27" s="158">
        <v>2.93</v>
      </c>
      <c r="E27" s="158">
        <v>2.86</v>
      </c>
      <c r="F27" s="158">
        <v>2.92</v>
      </c>
      <c r="G27" s="158">
        <v>2.969882357321266</v>
      </c>
      <c r="H27" s="158">
        <v>2.97</v>
      </c>
      <c r="I27" s="158">
        <v>2.95</v>
      </c>
      <c r="J27" s="158">
        <v>2.93</v>
      </c>
      <c r="K27" s="158">
        <v>2.95</v>
      </c>
      <c r="L27" s="158">
        <v>3.02</v>
      </c>
      <c r="M27" s="158">
        <v>3.04</v>
      </c>
      <c r="N27" s="158">
        <v>3.02</v>
      </c>
      <c r="O27" s="158">
        <v>2.9</v>
      </c>
      <c r="P27" s="158">
        <v>2.81</v>
      </c>
      <c r="Q27" s="158">
        <v>2.78</v>
      </c>
      <c r="R27" s="158">
        <v>2.76</v>
      </c>
      <c r="S27" s="158">
        <v>2.78</v>
      </c>
      <c r="T27" s="158">
        <v>2.75</v>
      </c>
      <c r="U27" s="158">
        <v>2.68</v>
      </c>
      <c r="V27" s="158">
        <f>IF('Relative Weights'!D7=0,0,'Relative Weights'!D7)</f>
        <v>2.63</v>
      </c>
      <c r="W27" s="154"/>
      <c r="X27" s="157" t="s">
        <v>43</v>
      </c>
      <c r="Y27" s="159">
        <f t="shared" si="19"/>
        <v>-4.7468354430379889E-2</v>
      </c>
      <c r="Z27" s="159">
        <f t="shared" si="20"/>
        <v>-2.6578073089700838E-2</v>
      </c>
      <c r="AA27" s="159">
        <f t="shared" si="21"/>
        <v>-2.3890784982935287E-2</v>
      </c>
      <c r="AB27" s="159">
        <f t="shared" si="22"/>
        <v>2.0979020979021046E-2</v>
      </c>
      <c r="AC27" s="159">
        <f t="shared" si="23"/>
        <v>1.7082999082625339E-2</v>
      </c>
      <c r="AD27" s="159">
        <f t="shared" si="24"/>
        <v>3.9611898580371729E-5</v>
      </c>
      <c r="AE27" s="159">
        <f t="shared" si="25"/>
        <v>-6.7340067340067034E-3</v>
      </c>
      <c r="AF27" s="159">
        <f t="shared" si="26"/>
        <v>-6.7796610169491567E-3</v>
      </c>
      <c r="AG27" s="159">
        <f t="shared" si="27"/>
        <v>6.8259385665530026E-3</v>
      </c>
      <c r="AH27" s="159">
        <f t="shared" si="28"/>
        <v>2.3728813559321882E-2</v>
      </c>
      <c r="AI27" s="159">
        <f t="shared" si="29"/>
        <v>6.6225165562914245E-3</v>
      </c>
      <c r="AJ27" s="159">
        <f t="shared" si="30"/>
        <v>-6.5789473684210176E-3</v>
      </c>
      <c r="AK27" s="159">
        <f t="shared" si="31"/>
        <v>-3.9735099337748325E-2</v>
      </c>
      <c r="AL27" s="159">
        <f t="shared" si="32"/>
        <v>-3.1034482758620641E-2</v>
      </c>
      <c r="AM27" s="159">
        <f t="shared" si="33"/>
        <v>-1.067615658362997E-2</v>
      </c>
      <c r="AN27" s="159">
        <f t="shared" si="34"/>
        <v>-7.194244604316502E-3</v>
      </c>
      <c r="AO27" s="159">
        <f t="shared" si="35"/>
        <v>7.2463768115942351E-3</v>
      </c>
      <c r="AP27" s="159">
        <v>-1.0791366906474753E-2</v>
      </c>
      <c r="AQ27" s="159">
        <v>-2.5454545454545396E-2</v>
      </c>
      <c r="AR27" s="159">
        <f t="shared" si="36"/>
        <v>-1.8656716417910557E-2</v>
      </c>
    </row>
    <row r="28" spans="1:44">
      <c r="A28" s="157" t="s">
        <v>44</v>
      </c>
      <c r="B28" s="158">
        <v>2.42</v>
      </c>
      <c r="C28" s="158">
        <v>2.35</v>
      </c>
      <c r="D28" s="158">
        <v>2.33</v>
      </c>
      <c r="E28" s="158">
        <v>2.31</v>
      </c>
      <c r="F28" s="158">
        <v>2.3199999999999998</v>
      </c>
      <c r="G28" s="158">
        <v>2.3248844620809592</v>
      </c>
      <c r="H28" s="158">
        <v>2.3199999999999998</v>
      </c>
      <c r="I28" s="158">
        <v>2.31</v>
      </c>
      <c r="J28" s="158">
        <v>2.33</v>
      </c>
      <c r="K28" s="158">
        <v>2.37</v>
      </c>
      <c r="L28" s="158">
        <v>2.4300000000000002</v>
      </c>
      <c r="M28" s="158">
        <v>2.48</v>
      </c>
      <c r="N28" s="158">
        <v>2.52</v>
      </c>
      <c r="O28" s="158">
        <v>2.52</v>
      </c>
      <c r="P28" s="158">
        <v>2.5099999999999998</v>
      </c>
      <c r="Q28" s="158">
        <v>2.58</v>
      </c>
      <c r="R28" s="158">
        <v>2.66</v>
      </c>
      <c r="S28" s="158">
        <v>2.73</v>
      </c>
      <c r="T28" s="158">
        <v>2.7</v>
      </c>
      <c r="U28" s="158">
        <v>2.69</v>
      </c>
      <c r="V28" s="158">
        <f>IF('Relative Weights'!D8=0,0,'Relative Weights'!D8)</f>
        <v>2.66</v>
      </c>
      <c r="W28" s="154"/>
      <c r="X28" s="157" t="s">
        <v>44</v>
      </c>
      <c r="Y28" s="159">
        <f t="shared" si="19"/>
        <v>-2.8925619834710647E-2</v>
      </c>
      <c r="Z28" s="159">
        <f t="shared" si="20"/>
        <v>-8.5106382978723527E-3</v>
      </c>
      <c r="AA28" s="159">
        <f t="shared" si="21"/>
        <v>-8.5836909871245259E-3</v>
      </c>
      <c r="AB28" s="159">
        <f t="shared" si="22"/>
        <v>4.3290043290042934E-3</v>
      </c>
      <c r="AC28" s="159">
        <f t="shared" si="23"/>
        <v>2.1053715866203859E-3</v>
      </c>
      <c r="AD28" s="159">
        <f t="shared" si="24"/>
        <v>-2.1009483097441661E-3</v>
      </c>
      <c r="AE28" s="159">
        <f t="shared" si="25"/>
        <v>-4.3103448275860767E-3</v>
      </c>
      <c r="AF28" s="159">
        <f t="shared" si="26"/>
        <v>8.6580086580085869E-3</v>
      </c>
      <c r="AG28" s="159">
        <f t="shared" si="27"/>
        <v>1.7167381974249052E-2</v>
      </c>
      <c r="AH28" s="159">
        <f t="shared" si="28"/>
        <v>2.5316455696202445E-2</v>
      </c>
      <c r="AI28" s="159">
        <f t="shared" si="29"/>
        <v>2.0576131687242816E-2</v>
      </c>
      <c r="AJ28" s="159">
        <f t="shared" si="30"/>
        <v>1.6129032258064502E-2</v>
      </c>
      <c r="AK28" s="159">
        <f t="shared" si="31"/>
        <v>0</v>
      </c>
      <c r="AL28" s="159">
        <f t="shared" si="32"/>
        <v>-3.9682539682540652E-3</v>
      </c>
      <c r="AM28" s="159">
        <f t="shared" si="33"/>
        <v>2.788844621513964E-2</v>
      </c>
      <c r="AN28" s="159">
        <f t="shared" si="34"/>
        <v>3.1007751937984551E-2</v>
      </c>
      <c r="AO28" s="159">
        <f t="shared" si="35"/>
        <v>2.631578947368407E-2</v>
      </c>
      <c r="AP28" s="159">
        <v>-1.098901098901095E-2</v>
      </c>
      <c r="AQ28" s="159">
        <v>-3.7037037037037646E-3</v>
      </c>
      <c r="AR28" s="159">
        <f t="shared" si="36"/>
        <v>-1.1152416356877248E-2</v>
      </c>
    </row>
    <row r="29" spans="1:44">
      <c r="A29" s="157" t="s">
        <v>45</v>
      </c>
      <c r="B29" s="158">
        <v>1.99</v>
      </c>
      <c r="C29" s="158">
        <v>1.94</v>
      </c>
      <c r="D29" s="158">
        <v>1.87</v>
      </c>
      <c r="E29" s="158">
        <v>1.78</v>
      </c>
      <c r="F29" s="158">
        <v>1.74</v>
      </c>
      <c r="G29" s="158">
        <v>1.7348512548322386</v>
      </c>
      <c r="H29" s="158">
        <v>1.74</v>
      </c>
      <c r="I29" s="158">
        <v>1.73</v>
      </c>
      <c r="J29" s="158">
        <v>1.74</v>
      </c>
      <c r="K29" s="158">
        <v>1.79</v>
      </c>
      <c r="L29" s="158">
        <v>1.89</v>
      </c>
      <c r="M29" s="158">
        <v>1.99</v>
      </c>
      <c r="N29" s="158">
        <v>2.08</v>
      </c>
      <c r="O29" s="158">
        <v>2.1</v>
      </c>
      <c r="P29" s="158">
        <v>2.0699999999999998</v>
      </c>
      <c r="Q29" s="158">
        <v>2.0099999999999998</v>
      </c>
      <c r="R29" s="158">
        <v>1.98</v>
      </c>
      <c r="S29" s="158">
        <v>1.92</v>
      </c>
      <c r="T29" s="158">
        <v>1.91</v>
      </c>
      <c r="U29" s="158">
        <v>1.88</v>
      </c>
      <c r="V29" s="158">
        <f>IF('Relative Weights'!D9=0,0,'Relative Weights'!D9)</f>
        <v>1.9</v>
      </c>
      <c r="W29" s="154"/>
      <c r="X29" s="157" t="s">
        <v>45</v>
      </c>
      <c r="Y29" s="159">
        <f t="shared" si="19"/>
        <v>-2.5125628140703515E-2</v>
      </c>
      <c r="Z29" s="159">
        <f t="shared" si="20"/>
        <v>-3.6082474226803996E-2</v>
      </c>
      <c r="AA29" s="159">
        <f t="shared" si="21"/>
        <v>-4.8128342245989386E-2</v>
      </c>
      <c r="AB29" s="159">
        <f t="shared" si="22"/>
        <v>-2.2471910112359605E-2</v>
      </c>
      <c r="AC29" s="159">
        <f t="shared" si="23"/>
        <v>-2.9590489469892844E-3</v>
      </c>
      <c r="AD29" s="159">
        <f t="shared" si="24"/>
        <v>2.9678309039002926E-3</v>
      </c>
      <c r="AE29" s="159">
        <f t="shared" si="25"/>
        <v>-5.7471264367816577E-3</v>
      </c>
      <c r="AF29" s="159">
        <f t="shared" si="26"/>
        <v>5.7803468208093012E-3</v>
      </c>
      <c r="AG29" s="159">
        <f t="shared" si="27"/>
        <v>2.8735632183908066E-2</v>
      </c>
      <c r="AH29" s="159">
        <f t="shared" si="28"/>
        <v>5.5865921787709327E-2</v>
      </c>
      <c r="AI29" s="159">
        <f t="shared" si="29"/>
        <v>5.2910052910053018E-2</v>
      </c>
      <c r="AJ29" s="159">
        <f t="shared" si="30"/>
        <v>4.5226130653266416E-2</v>
      </c>
      <c r="AK29" s="159">
        <f t="shared" si="31"/>
        <v>9.6153846153845812E-3</v>
      </c>
      <c r="AL29" s="159">
        <f t="shared" si="32"/>
        <v>-1.4285714285714457E-2</v>
      </c>
      <c r="AM29" s="159">
        <f t="shared" si="33"/>
        <v>-2.8985507246376829E-2</v>
      </c>
      <c r="AN29" s="159">
        <f t="shared" si="34"/>
        <v>-1.492537313432829E-2</v>
      </c>
      <c r="AO29" s="159">
        <f t="shared" si="35"/>
        <v>-3.0303030303030276E-2</v>
      </c>
      <c r="AP29" s="159">
        <v>-5.2083333333333703E-3</v>
      </c>
      <c r="AQ29" s="159">
        <v>-1.5706806282722474E-2</v>
      </c>
      <c r="AR29" s="159">
        <f t="shared" si="36"/>
        <v>1.0638297872340496E-2</v>
      </c>
    </row>
    <row r="30" spans="1:44">
      <c r="A30" s="157" t="s">
        <v>46</v>
      </c>
      <c r="B30" s="158">
        <v>2.66</v>
      </c>
      <c r="C30" s="158">
        <v>2.56</v>
      </c>
      <c r="D30" s="158">
        <v>2.59</v>
      </c>
      <c r="E30" s="158">
        <v>2.59</v>
      </c>
      <c r="F30" s="158">
        <v>2.68</v>
      </c>
      <c r="G30" s="158">
        <v>2.6417417669375078</v>
      </c>
      <c r="H30" s="158">
        <v>2.52</v>
      </c>
      <c r="I30" s="158">
        <v>2.46</v>
      </c>
      <c r="J30" s="158">
        <v>2.54</v>
      </c>
      <c r="K30" s="158">
        <v>2.65</v>
      </c>
      <c r="L30" s="158">
        <v>2.66</v>
      </c>
      <c r="M30" s="158">
        <v>2.65</v>
      </c>
      <c r="N30" s="158">
        <v>2.75</v>
      </c>
      <c r="O30" s="158">
        <v>2.7</v>
      </c>
      <c r="P30" s="158">
        <v>2.58</v>
      </c>
      <c r="Q30" s="158">
        <v>2.44</v>
      </c>
      <c r="R30" s="158">
        <v>2.38</v>
      </c>
      <c r="S30" s="158">
        <v>2.35</v>
      </c>
      <c r="T30" s="158">
        <v>2.33</v>
      </c>
      <c r="U30" s="158">
        <v>2.27</v>
      </c>
      <c r="V30" s="158">
        <f>IF('Relative Weights'!D10=0,0,'Relative Weights'!D10)</f>
        <v>2.27</v>
      </c>
      <c r="W30" s="154"/>
      <c r="X30" s="157" t="s">
        <v>46</v>
      </c>
      <c r="Y30" s="159">
        <f t="shared" si="19"/>
        <v>-3.7593984962406068E-2</v>
      </c>
      <c r="Z30" s="159">
        <f t="shared" si="20"/>
        <v>1.171875E-2</v>
      </c>
      <c r="AA30" s="159">
        <f t="shared" si="21"/>
        <v>0</v>
      </c>
      <c r="AB30" s="159">
        <f t="shared" si="22"/>
        <v>3.4749034749034902E-2</v>
      </c>
      <c r="AC30" s="159">
        <f t="shared" si="23"/>
        <v>-1.4275460097944892E-2</v>
      </c>
      <c r="AD30" s="159">
        <f t="shared" si="24"/>
        <v>-4.6083901334020072E-2</v>
      </c>
      <c r="AE30" s="159">
        <f t="shared" si="25"/>
        <v>-2.3809523809523836E-2</v>
      </c>
      <c r="AF30" s="159">
        <f t="shared" si="26"/>
        <v>3.2520325203251987E-2</v>
      </c>
      <c r="AG30" s="159">
        <f t="shared" si="27"/>
        <v>4.3307086614173151E-2</v>
      </c>
      <c r="AH30" s="159">
        <f t="shared" si="28"/>
        <v>3.7735849056603765E-3</v>
      </c>
      <c r="AI30" s="159">
        <f t="shared" si="29"/>
        <v>-3.7593984962407401E-3</v>
      </c>
      <c r="AJ30" s="159">
        <f t="shared" si="30"/>
        <v>3.7735849056603765E-2</v>
      </c>
      <c r="AK30" s="159">
        <f t="shared" si="31"/>
        <v>-1.8181818181818077E-2</v>
      </c>
      <c r="AL30" s="159">
        <f t="shared" si="32"/>
        <v>-4.4444444444444509E-2</v>
      </c>
      <c r="AM30" s="159">
        <f t="shared" si="33"/>
        <v>-5.4263565891472965E-2</v>
      </c>
      <c r="AN30" s="159">
        <f t="shared" si="34"/>
        <v>-2.4590163934426257E-2</v>
      </c>
      <c r="AO30" s="159">
        <f t="shared" si="35"/>
        <v>-1.2605042016806678E-2</v>
      </c>
      <c r="AP30" s="159">
        <v>-8.5106382978723527E-3</v>
      </c>
      <c r="AQ30" s="159">
        <v>-2.5751072961373467E-2</v>
      </c>
      <c r="AR30" s="159">
        <f t="shared" si="36"/>
        <v>0</v>
      </c>
    </row>
    <row r="31" spans="1:44">
      <c r="A31" s="157" t="s">
        <v>47</v>
      </c>
      <c r="B31" s="158">
        <v>3.09</v>
      </c>
      <c r="C31" s="158">
        <v>2.96</v>
      </c>
      <c r="D31" s="158">
        <v>3.04</v>
      </c>
      <c r="E31" s="158">
        <v>3.21</v>
      </c>
      <c r="F31" s="158">
        <v>3.56</v>
      </c>
      <c r="G31" s="158">
        <v>3.7654761668092531</v>
      </c>
      <c r="H31" s="158">
        <v>3.87</v>
      </c>
      <c r="I31" s="158">
        <v>3.82</v>
      </c>
      <c r="J31" s="158">
        <v>3.7</v>
      </c>
      <c r="K31" s="158">
        <v>3.59</v>
      </c>
      <c r="L31" s="158">
        <v>3.58</v>
      </c>
      <c r="M31" s="158">
        <v>3.58</v>
      </c>
      <c r="N31" s="158">
        <v>3.52</v>
      </c>
      <c r="O31" s="158">
        <v>3.37</v>
      </c>
      <c r="P31" s="158">
        <v>3.22</v>
      </c>
      <c r="Q31" s="158">
        <v>3.12</v>
      </c>
      <c r="R31" s="158">
        <v>2.99</v>
      </c>
      <c r="S31" s="158">
        <v>2.91</v>
      </c>
      <c r="T31" s="158">
        <v>2.85</v>
      </c>
      <c r="U31" s="158">
        <v>2.84</v>
      </c>
      <c r="V31" s="158">
        <f>IF('Relative Weights'!D11=0,0,'Relative Weights'!D11)</f>
        <v>2.8</v>
      </c>
      <c r="W31" s="154"/>
      <c r="X31" s="157" t="s">
        <v>47</v>
      </c>
      <c r="Y31" s="159">
        <f t="shared" si="19"/>
        <v>-4.2071197411003181E-2</v>
      </c>
      <c r="Z31" s="159">
        <f t="shared" si="20"/>
        <v>2.7027027027026973E-2</v>
      </c>
      <c r="AA31" s="159">
        <f t="shared" si="21"/>
        <v>5.5921052631578982E-2</v>
      </c>
      <c r="AB31" s="159">
        <f t="shared" si="22"/>
        <v>0.10903426791277271</v>
      </c>
      <c r="AC31" s="159">
        <f t="shared" si="23"/>
        <v>5.7718024384621591E-2</v>
      </c>
      <c r="AD31" s="159">
        <f t="shared" si="24"/>
        <v>2.7758463620636054E-2</v>
      </c>
      <c r="AE31" s="159">
        <f t="shared" si="25"/>
        <v>-1.2919896640826933E-2</v>
      </c>
      <c r="AF31" s="159">
        <f t="shared" si="26"/>
        <v>-3.1413612565444948E-2</v>
      </c>
      <c r="AG31" s="159">
        <f t="shared" si="27"/>
        <v>-2.972972972972987E-2</v>
      </c>
      <c r="AH31" s="159">
        <f t="shared" si="28"/>
        <v>-2.7855153203342198E-3</v>
      </c>
      <c r="AI31" s="159">
        <f t="shared" si="29"/>
        <v>0</v>
      </c>
      <c r="AJ31" s="159">
        <f t="shared" si="30"/>
        <v>-1.6759776536312887E-2</v>
      </c>
      <c r="AK31" s="159">
        <f t="shared" si="31"/>
        <v>-4.2613636363636354E-2</v>
      </c>
      <c r="AL31" s="159">
        <f t="shared" si="32"/>
        <v>-4.451038575667654E-2</v>
      </c>
      <c r="AM31" s="159">
        <f t="shared" si="33"/>
        <v>-3.1055900621118071E-2</v>
      </c>
      <c r="AN31" s="159">
        <f t="shared" si="34"/>
        <v>-4.166666666666663E-2</v>
      </c>
      <c r="AO31" s="159">
        <f t="shared" si="35"/>
        <v>-2.6755852842809347E-2</v>
      </c>
      <c r="AP31" s="159">
        <v>-2.0618556701030966E-2</v>
      </c>
      <c r="AQ31" s="159">
        <v>-3.5087719298246833E-3</v>
      </c>
      <c r="AR31" s="159">
        <f t="shared" si="36"/>
        <v>-1.4084507042253502E-2</v>
      </c>
    </row>
    <row r="32" spans="1:44">
      <c r="A32" s="157" t="s">
        <v>48</v>
      </c>
      <c r="B32" s="158">
        <v>1.96</v>
      </c>
      <c r="C32" s="158">
        <v>1.89</v>
      </c>
      <c r="D32" s="158">
        <v>1.84</v>
      </c>
      <c r="E32" s="158">
        <v>1.77</v>
      </c>
      <c r="F32" s="158">
        <v>1.74</v>
      </c>
      <c r="G32" s="158">
        <v>1.738238348651205</v>
      </c>
      <c r="H32" s="158">
        <v>1.7</v>
      </c>
      <c r="I32" s="158">
        <v>1.68</v>
      </c>
      <c r="J32" s="158">
        <v>1.66</v>
      </c>
      <c r="K32" s="158">
        <v>1.64</v>
      </c>
      <c r="L32" s="158">
        <v>1.65</v>
      </c>
      <c r="M32" s="158">
        <v>1.66</v>
      </c>
      <c r="N32" s="158">
        <v>1.75</v>
      </c>
      <c r="O32" s="158">
        <v>1.77</v>
      </c>
      <c r="P32" s="158">
        <v>1.76</v>
      </c>
      <c r="Q32" s="158">
        <v>1.76</v>
      </c>
      <c r="R32" s="158">
        <v>1.8</v>
      </c>
      <c r="S32" s="158">
        <v>1.83</v>
      </c>
      <c r="T32" s="158">
        <v>1.82</v>
      </c>
      <c r="U32" s="158">
        <v>1.81</v>
      </c>
      <c r="V32" s="158">
        <f>IF('Relative Weights'!D12=0,0,'Relative Weights'!D12)</f>
        <v>1.8</v>
      </c>
      <c r="W32" s="154"/>
      <c r="X32" s="157" t="s">
        <v>48</v>
      </c>
      <c r="Y32" s="159">
        <f t="shared" si="19"/>
        <v>-3.5714285714285698E-2</v>
      </c>
      <c r="Z32" s="159">
        <f t="shared" si="20"/>
        <v>-2.6455026455026398E-2</v>
      </c>
      <c r="AA32" s="159">
        <f t="shared" si="21"/>
        <v>-3.8043478260869623E-2</v>
      </c>
      <c r="AB32" s="159">
        <f t="shared" si="22"/>
        <v>-1.6949152542372947E-2</v>
      </c>
      <c r="AC32" s="159">
        <f t="shared" si="23"/>
        <v>-1.0124433039051528E-3</v>
      </c>
      <c r="AD32" s="159">
        <f t="shared" si="24"/>
        <v>-2.1998334509692685E-2</v>
      </c>
      <c r="AE32" s="159">
        <f t="shared" si="25"/>
        <v>-1.1764705882352899E-2</v>
      </c>
      <c r="AF32" s="159">
        <f t="shared" si="26"/>
        <v>-1.1904761904761862E-2</v>
      </c>
      <c r="AG32" s="159">
        <f t="shared" si="27"/>
        <v>-1.2048192771084376E-2</v>
      </c>
      <c r="AH32" s="159">
        <f t="shared" si="28"/>
        <v>6.0975609756097615E-3</v>
      </c>
      <c r="AI32" s="159">
        <f t="shared" si="29"/>
        <v>6.0606060606060996E-3</v>
      </c>
      <c r="AJ32" s="159">
        <f t="shared" si="30"/>
        <v>5.4216867469879526E-2</v>
      </c>
      <c r="AK32" s="159">
        <f t="shared" si="31"/>
        <v>1.1428571428571344E-2</v>
      </c>
      <c r="AL32" s="159">
        <f t="shared" si="32"/>
        <v>-5.6497175141243527E-3</v>
      </c>
      <c r="AM32" s="159">
        <f t="shared" si="33"/>
        <v>0</v>
      </c>
      <c r="AN32" s="159">
        <f t="shared" si="34"/>
        <v>2.2727272727272707E-2</v>
      </c>
      <c r="AO32" s="159">
        <f t="shared" si="35"/>
        <v>1.6666666666666607E-2</v>
      </c>
      <c r="AP32" s="159">
        <v>-5.464480874316946E-3</v>
      </c>
      <c r="AQ32" s="159">
        <v>-5.494505494505475E-3</v>
      </c>
      <c r="AR32" s="159">
        <f t="shared" si="36"/>
        <v>-5.5248618784530246E-3</v>
      </c>
    </row>
    <row r="33" spans="1:44">
      <c r="A33" s="157" t="s">
        <v>49</v>
      </c>
      <c r="B33" s="158">
        <v>0</v>
      </c>
      <c r="C33" s="158">
        <v>0</v>
      </c>
      <c r="D33" s="158">
        <v>0</v>
      </c>
      <c r="E33" s="158">
        <v>0</v>
      </c>
      <c r="F33" s="158">
        <v>0</v>
      </c>
      <c r="G33" s="158">
        <v>0</v>
      </c>
      <c r="H33" s="158">
        <v>0</v>
      </c>
      <c r="I33" s="158">
        <v>0</v>
      </c>
      <c r="J33" s="158">
        <v>0</v>
      </c>
      <c r="K33" s="158">
        <v>0</v>
      </c>
      <c r="L33" s="158">
        <v>0</v>
      </c>
      <c r="M33" s="158">
        <v>0</v>
      </c>
      <c r="N33" s="158">
        <v>0</v>
      </c>
      <c r="O33" s="158">
        <v>0</v>
      </c>
      <c r="P33" s="158">
        <v>0</v>
      </c>
      <c r="Q33" s="158">
        <v>0</v>
      </c>
      <c r="R33" s="158">
        <v>0</v>
      </c>
      <c r="S33" s="158">
        <v>0</v>
      </c>
      <c r="T33" s="158">
        <v>0</v>
      </c>
      <c r="U33" s="158">
        <v>0</v>
      </c>
      <c r="V33" s="158">
        <f>IF('Relative Weights'!D13=0,0,'Relative Weights'!D13)</f>
        <v>0</v>
      </c>
      <c r="W33" s="154"/>
      <c r="X33" s="157" t="s">
        <v>49</v>
      </c>
      <c r="Y33" s="159" t="str">
        <f t="shared" si="19"/>
        <v/>
      </c>
      <c r="Z33" s="159" t="str">
        <f t="shared" si="20"/>
        <v/>
      </c>
      <c r="AA33" s="159" t="str">
        <f t="shared" si="21"/>
        <v/>
      </c>
      <c r="AB33" s="159" t="str">
        <f t="shared" si="22"/>
        <v/>
      </c>
      <c r="AC33" s="159" t="str">
        <f t="shared" si="23"/>
        <v/>
      </c>
      <c r="AD33" s="159" t="str">
        <f t="shared" si="24"/>
        <v/>
      </c>
      <c r="AE33" s="159" t="str">
        <f t="shared" si="25"/>
        <v/>
      </c>
      <c r="AF33" s="159" t="str">
        <f t="shared" si="26"/>
        <v/>
      </c>
      <c r="AG33" s="159" t="str">
        <f t="shared" si="27"/>
        <v/>
      </c>
      <c r="AH33" s="159" t="str">
        <f t="shared" si="28"/>
        <v/>
      </c>
      <c r="AI33" s="159" t="str">
        <f t="shared" si="29"/>
        <v/>
      </c>
      <c r="AJ33" s="159" t="str">
        <f t="shared" si="30"/>
        <v/>
      </c>
      <c r="AK33" s="159" t="str">
        <f t="shared" si="31"/>
        <v/>
      </c>
      <c r="AL33" s="159" t="str">
        <f t="shared" si="32"/>
        <v/>
      </c>
      <c r="AM33" s="159" t="str">
        <f t="shared" si="33"/>
        <v/>
      </c>
      <c r="AN33" s="159" t="str">
        <f t="shared" si="34"/>
        <v/>
      </c>
      <c r="AO33" s="159" t="str">
        <f t="shared" si="35"/>
        <v/>
      </c>
      <c r="AP33" s="159" t="s">
        <v>837</v>
      </c>
      <c r="AQ33" s="159" t="s">
        <v>837</v>
      </c>
      <c r="AR33" s="159" t="str">
        <f t="shared" si="36"/>
        <v/>
      </c>
    </row>
    <row r="34" spans="1:44">
      <c r="A34" s="157" t="s">
        <v>50</v>
      </c>
      <c r="B34" s="158">
        <v>2.9</v>
      </c>
      <c r="C34" s="158">
        <v>3.39</v>
      </c>
      <c r="D34" s="158">
        <v>3.05</v>
      </c>
      <c r="E34" s="158">
        <v>2.78</v>
      </c>
      <c r="F34" s="158">
        <v>2.17</v>
      </c>
      <c r="G34" s="158">
        <v>2.0515235905863438</v>
      </c>
      <c r="H34" s="158">
        <v>2.0499999999999998</v>
      </c>
      <c r="I34" s="158">
        <v>2.0299999999999998</v>
      </c>
      <c r="J34" s="158">
        <v>2.09</v>
      </c>
      <c r="K34" s="158">
        <v>2.04</v>
      </c>
      <c r="L34" s="158">
        <v>2.16</v>
      </c>
      <c r="M34" s="158">
        <v>2.0099999999999998</v>
      </c>
      <c r="N34" s="158">
        <v>2.0499999999999998</v>
      </c>
      <c r="O34" s="158">
        <v>1.87</v>
      </c>
      <c r="P34" s="158">
        <v>1.89</v>
      </c>
      <c r="Q34" s="158">
        <v>1.83</v>
      </c>
      <c r="R34" s="158">
        <v>1.85</v>
      </c>
      <c r="S34" s="158">
        <v>1.89</v>
      </c>
      <c r="T34" s="158">
        <v>1.91</v>
      </c>
      <c r="U34" s="158">
        <v>1.92</v>
      </c>
      <c r="V34" s="158">
        <f>IF('Relative Weights'!D14=0,0,'Relative Weights'!D14)</f>
        <v>1.91</v>
      </c>
      <c r="W34" s="154"/>
      <c r="X34" s="157" t="s">
        <v>50</v>
      </c>
      <c r="Y34" s="159">
        <f t="shared" si="19"/>
        <v>0.16896551724137931</v>
      </c>
      <c r="Z34" s="159">
        <f t="shared" si="20"/>
        <v>-0.10029498525073755</v>
      </c>
      <c r="AA34" s="159">
        <f t="shared" si="21"/>
        <v>-8.8524590163934436E-2</v>
      </c>
      <c r="AB34" s="159">
        <f t="shared" si="22"/>
        <v>-0.21942446043165464</v>
      </c>
      <c r="AC34" s="159">
        <f t="shared" si="23"/>
        <v>-5.4597423692929081E-2</v>
      </c>
      <c r="AD34" s="159">
        <f t="shared" si="24"/>
        <v>-7.4266296197378345E-4</v>
      </c>
      <c r="AE34" s="159">
        <f t="shared" si="25"/>
        <v>-9.7560975609756184E-3</v>
      </c>
      <c r="AF34" s="159">
        <f t="shared" si="26"/>
        <v>2.9556650246305383E-2</v>
      </c>
      <c r="AG34" s="159">
        <f t="shared" si="27"/>
        <v>-2.3923444976076458E-2</v>
      </c>
      <c r="AH34" s="159">
        <f t="shared" si="28"/>
        <v>5.8823529411764719E-2</v>
      </c>
      <c r="AI34" s="159">
        <f t="shared" si="29"/>
        <v>-6.9444444444444642E-2</v>
      </c>
      <c r="AJ34" s="159">
        <f t="shared" si="30"/>
        <v>1.990049751243772E-2</v>
      </c>
      <c r="AK34" s="159">
        <f t="shared" si="31"/>
        <v>-8.7804878048780344E-2</v>
      </c>
      <c r="AL34" s="159">
        <f t="shared" si="32"/>
        <v>1.0695187165775222E-2</v>
      </c>
      <c r="AM34" s="159">
        <f t="shared" si="33"/>
        <v>-3.1746031746031633E-2</v>
      </c>
      <c r="AN34" s="159">
        <f t="shared" si="34"/>
        <v>1.0928961748633892E-2</v>
      </c>
      <c r="AO34" s="159">
        <f t="shared" si="35"/>
        <v>2.1621621621621623E-2</v>
      </c>
      <c r="AP34" s="159">
        <v>1.0582010582010692E-2</v>
      </c>
      <c r="AQ34" s="159">
        <v>5.2356020942407877E-3</v>
      </c>
      <c r="AR34" s="159">
        <f t="shared" si="36"/>
        <v>-5.2083333333333703E-3</v>
      </c>
    </row>
    <row r="35" spans="1:44">
      <c r="A35" s="157" t="s">
        <v>51</v>
      </c>
      <c r="B35" s="158">
        <v>1.24</v>
      </c>
      <c r="C35" s="158">
        <v>1.36</v>
      </c>
      <c r="D35" s="158">
        <v>1.28</v>
      </c>
      <c r="E35" s="158">
        <v>1.28</v>
      </c>
      <c r="F35" s="158">
        <v>1.1399999999999999</v>
      </c>
      <c r="G35" s="158">
        <v>1.1211198340943869</v>
      </c>
      <c r="H35" s="158">
        <v>1.0900000000000001</v>
      </c>
      <c r="I35" s="158">
        <v>1.08</v>
      </c>
      <c r="J35" s="158">
        <v>1.1200000000000001</v>
      </c>
      <c r="K35" s="158">
        <v>1.2</v>
      </c>
      <c r="L35" s="158">
        <v>1.36</v>
      </c>
      <c r="M35" s="158">
        <v>1.51</v>
      </c>
      <c r="N35" s="158">
        <v>1.57</v>
      </c>
      <c r="O35" s="158">
        <v>1.54</v>
      </c>
      <c r="P35" s="158">
        <v>1.54</v>
      </c>
      <c r="Q35" s="158">
        <v>1.62</v>
      </c>
      <c r="R35" s="158">
        <v>1.75</v>
      </c>
      <c r="S35" s="158">
        <v>1.84</v>
      </c>
      <c r="T35" s="158">
        <v>1.99</v>
      </c>
      <c r="U35" s="158">
        <v>1.99</v>
      </c>
      <c r="V35" s="158">
        <f>IF('Relative Weights'!D15=0,0,'Relative Weights'!D15)</f>
        <v>1.92</v>
      </c>
      <c r="W35" s="154"/>
      <c r="X35" s="157" t="s">
        <v>51</v>
      </c>
      <c r="Y35" s="159">
        <f t="shared" si="19"/>
        <v>9.6774193548387233E-2</v>
      </c>
      <c r="Z35" s="159">
        <f t="shared" si="20"/>
        <v>-5.8823529411764719E-2</v>
      </c>
      <c r="AA35" s="159">
        <f t="shared" si="21"/>
        <v>0</v>
      </c>
      <c r="AB35" s="159">
        <f t="shared" si="22"/>
        <v>-0.10937500000000011</v>
      </c>
      <c r="AC35" s="159">
        <f t="shared" si="23"/>
        <v>-1.6561549040011392E-2</v>
      </c>
      <c r="AD35" s="159">
        <f t="shared" si="24"/>
        <v>-2.775781245501252E-2</v>
      </c>
      <c r="AE35" s="159">
        <f t="shared" si="25"/>
        <v>-9.1743119266055606E-3</v>
      </c>
      <c r="AF35" s="159">
        <f t="shared" si="26"/>
        <v>3.7037037037036979E-2</v>
      </c>
      <c r="AG35" s="159">
        <f t="shared" si="27"/>
        <v>7.1428571428571397E-2</v>
      </c>
      <c r="AH35" s="159">
        <f t="shared" si="28"/>
        <v>0.13333333333333353</v>
      </c>
      <c r="AI35" s="159">
        <f t="shared" si="29"/>
        <v>0.11029411764705865</v>
      </c>
      <c r="AJ35" s="159">
        <f t="shared" si="30"/>
        <v>3.9735099337748325E-2</v>
      </c>
      <c r="AK35" s="159">
        <f t="shared" si="31"/>
        <v>-1.9108280254777066E-2</v>
      </c>
      <c r="AL35" s="159">
        <f t="shared" si="32"/>
        <v>0</v>
      </c>
      <c r="AM35" s="159">
        <f t="shared" si="33"/>
        <v>5.1948051948051965E-2</v>
      </c>
      <c r="AN35" s="159">
        <f t="shared" si="34"/>
        <v>8.0246913580246826E-2</v>
      </c>
      <c r="AO35" s="159">
        <f t="shared" si="35"/>
        <v>5.1428571428571379E-2</v>
      </c>
      <c r="AP35" s="159">
        <v>8.1521739130434812E-2</v>
      </c>
      <c r="AQ35" s="159">
        <v>0</v>
      </c>
      <c r="AR35" s="159">
        <f t="shared" si="36"/>
        <v>-3.5175879396984966E-2</v>
      </c>
    </row>
    <row r="36" spans="1:44">
      <c r="A36" s="157" t="s">
        <v>723</v>
      </c>
      <c r="B36" s="158">
        <v>0</v>
      </c>
      <c r="C36" s="158">
        <v>0</v>
      </c>
      <c r="D36" s="158">
        <v>0</v>
      </c>
      <c r="E36" s="158">
        <v>0</v>
      </c>
      <c r="F36" s="158">
        <v>0</v>
      </c>
      <c r="G36" s="158">
        <v>0</v>
      </c>
      <c r="H36" s="158">
        <v>0</v>
      </c>
      <c r="I36" s="158">
        <v>0</v>
      </c>
      <c r="J36" s="158">
        <v>0</v>
      </c>
      <c r="K36" s="158">
        <v>0</v>
      </c>
      <c r="L36" s="158">
        <v>0</v>
      </c>
      <c r="M36" s="158">
        <v>0</v>
      </c>
      <c r="N36" s="158">
        <v>0</v>
      </c>
      <c r="O36" s="158">
        <v>0</v>
      </c>
      <c r="P36" s="158">
        <v>0</v>
      </c>
      <c r="Q36" s="158">
        <v>0</v>
      </c>
      <c r="R36" s="158">
        <v>0</v>
      </c>
      <c r="S36" s="158">
        <v>0</v>
      </c>
      <c r="T36" s="158">
        <v>0</v>
      </c>
      <c r="U36" s="158">
        <v>0</v>
      </c>
      <c r="V36" s="158">
        <f>IF('Relative Weights'!D16=0,0,'Relative Weights'!D16)</f>
        <v>0</v>
      </c>
      <c r="W36" s="154"/>
      <c r="X36" s="157" t="s">
        <v>723</v>
      </c>
      <c r="Y36" s="159" t="str">
        <f t="shared" si="19"/>
        <v/>
      </c>
      <c r="Z36" s="159" t="str">
        <f t="shared" si="20"/>
        <v/>
      </c>
      <c r="AA36" s="159" t="str">
        <f t="shared" si="21"/>
        <v/>
      </c>
      <c r="AB36" s="159" t="str">
        <f t="shared" si="22"/>
        <v/>
      </c>
      <c r="AC36" s="159" t="str">
        <f t="shared" si="23"/>
        <v/>
      </c>
      <c r="AD36" s="159" t="str">
        <f t="shared" si="24"/>
        <v/>
      </c>
      <c r="AE36" s="159" t="str">
        <f t="shared" si="25"/>
        <v/>
      </c>
      <c r="AF36" s="159" t="str">
        <f t="shared" si="26"/>
        <v/>
      </c>
      <c r="AG36" s="159" t="str">
        <f t="shared" si="27"/>
        <v/>
      </c>
      <c r="AH36" s="159" t="str">
        <f t="shared" si="28"/>
        <v/>
      </c>
      <c r="AI36" s="159" t="str">
        <f t="shared" si="29"/>
        <v/>
      </c>
      <c r="AJ36" s="159" t="str">
        <f t="shared" si="30"/>
        <v/>
      </c>
      <c r="AK36" s="159" t="str">
        <f t="shared" si="31"/>
        <v/>
      </c>
      <c r="AL36" s="159" t="str">
        <f t="shared" si="32"/>
        <v/>
      </c>
      <c r="AM36" s="159" t="str">
        <f t="shared" si="33"/>
        <v/>
      </c>
      <c r="AN36" s="159" t="str">
        <f t="shared" si="34"/>
        <v/>
      </c>
      <c r="AO36" s="159" t="str">
        <f t="shared" si="35"/>
        <v/>
      </c>
      <c r="AP36" s="159" t="s">
        <v>837</v>
      </c>
      <c r="AQ36" s="159" t="s">
        <v>837</v>
      </c>
      <c r="AR36" s="159" t="str">
        <f t="shared" si="36"/>
        <v/>
      </c>
    </row>
    <row r="37" spans="1:44">
      <c r="A37" s="157" t="s">
        <v>53</v>
      </c>
      <c r="B37" s="158">
        <v>1.96</v>
      </c>
      <c r="C37" s="158">
        <v>2.2799999999999998</v>
      </c>
      <c r="D37" s="158">
        <v>2.37</v>
      </c>
      <c r="E37" s="158">
        <v>2.25</v>
      </c>
      <c r="F37" s="158">
        <v>2.3199999999999998</v>
      </c>
      <c r="G37" s="158">
        <v>2.1169610732346342</v>
      </c>
      <c r="H37" s="158">
        <v>1.97</v>
      </c>
      <c r="I37" s="158">
        <v>1.86</v>
      </c>
      <c r="J37" s="158">
        <v>1.89</v>
      </c>
      <c r="K37" s="158">
        <v>1.98</v>
      </c>
      <c r="L37" s="158">
        <v>2.06</v>
      </c>
      <c r="M37" s="158">
        <v>2.33</v>
      </c>
      <c r="N37" s="158">
        <v>2.64</v>
      </c>
      <c r="O37" s="158">
        <v>2.85</v>
      </c>
      <c r="P37" s="158">
        <v>2.74</v>
      </c>
      <c r="Q37" s="158">
        <v>2.79</v>
      </c>
      <c r="R37" s="158">
        <v>2.93</v>
      </c>
      <c r="S37" s="158">
        <v>3.23</v>
      </c>
      <c r="T37" s="158">
        <v>3.46</v>
      </c>
      <c r="U37" s="158">
        <v>3.44</v>
      </c>
      <c r="V37" s="158">
        <f>IF('Relative Weights'!D17=0,0,'Relative Weights'!D17)</f>
        <v>3.52</v>
      </c>
      <c r="W37" s="154"/>
      <c r="X37" s="157" t="s">
        <v>53</v>
      </c>
      <c r="Y37" s="159">
        <f t="shared" si="19"/>
        <v>0.16326530612244894</v>
      </c>
      <c r="Z37" s="159">
        <f t="shared" si="20"/>
        <v>3.947368421052655E-2</v>
      </c>
      <c r="AA37" s="159">
        <f t="shared" si="21"/>
        <v>-5.0632911392405111E-2</v>
      </c>
      <c r="AB37" s="159">
        <f t="shared" si="22"/>
        <v>3.1111111111111089E-2</v>
      </c>
      <c r="AC37" s="159">
        <f t="shared" si="23"/>
        <v>-8.7516778778174875E-2</v>
      </c>
      <c r="AD37" s="159">
        <f t="shared" si="24"/>
        <v>-6.9420772584204093E-2</v>
      </c>
      <c r="AE37" s="159">
        <f t="shared" si="25"/>
        <v>-5.5837563451776595E-2</v>
      </c>
      <c r="AF37" s="159">
        <f t="shared" si="26"/>
        <v>1.6129032258064502E-2</v>
      </c>
      <c r="AG37" s="159">
        <f t="shared" si="27"/>
        <v>4.7619047619047672E-2</v>
      </c>
      <c r="AH37" s="159">
        <f t="shared" si="28"/>
        <v>4.0404040404040442E-2</v>
      </c>
      <c r="AI37" s="159">
        <f t="shared" si="29"/>
        <v>0.13106796116504849</v>
      </c>
      <c r="AJ37" s="159">
        <f t="shared" si="30"/>
        <v>0.13304721030042921</v>
      </c>
      <c r="AK37" s="159">
        <f t="shared" si="31"/>
        <v>7.9545454545454586E-2</v>
      </c>
      <c r="AL37" s="159">
        <f t="shared" si="32"/>
        <v>-3.8596491228070184E-2</v>
      </c>
      <c r="AM37" s="159">
        <f t="shared" si="33"/>
        <v>1.8248175182481674E-2</v>
      </c>
      <c r="AN37" s="159">
        <f t="shared" si="34"/>
        <v>5.017921146953408E-2</v>
      </c>
      <c r="AO37" s="159">
        <f t="shared" si="35"/>
        <v>0.10238907849829348</v>
      </c>
      <c r="AP37" s="159">
        <v>7.120743034055721E-2</v>
      </c>
      <c r="AQ37" s="159">
        <v>-5.7803468208093012E-3</v>
      </c>
      <c r="AR37" s="159">
        <f t="shared" si="36"/>
        <v>2.3255813953488413E-2</v>
      </c>
    </row>
    <row r="38" spans="1:44">
      <c r="A38" s="157" t="s">
        <v>54</v>
      </c>
      <c r="B38" s="158">
        <v>1.23</v>
      </c>
      <c r="C38" s="158">
        <v>1.23</v>
      </c>
      <c r="D38" s="158">
        <v>1.26</v>
      </c>
      <c r="E38" s="158">
        <v>1.47</v>
      </c>
      <c r="F38" s="158">
        <v>1.55</v>
      </c>
      <c r="G38" s="158">
        <v>1.5020874823471217</v>
      </c>
      <c r="H38" s="158">
        <v>1.28</v>
      </c>
      <c r="I38" s="158">
        <v>1.2</v>
      </c>
      <c r="J38" s="158">
        <v>1.18</v>
      </c>
      <c r="K38" s="158">
        <v>1.1100000000000001</v>
      </c>
      <c r="L38" s="158">
        <v>1.1399999999999999</v>
      </c>
      <c r="M38" s="158">
        <v>1.18</v>
      </c>
      <c r="N38" s="158">
        <v>1.26</v>
      </c>
      <c r="O38" s="158">
        <v>1.25</v>
      </c>
      <c r="P38" s="158">
        <v>1.26</v>
      </c>
      <c r="Q38" s="158">
        <v>1.29</v>
      </c>
      <c r="R38" s="158">
        <v>1.33</v>
      </c>
      <c r="S38" s="158">
        <v>1.47</v>
      </c>
      <c r="T38" s="158">
        <v>1.6</v>
      </c>
      <c r="U38" s="158">
        <v>1.75</v>
      </c>
      <c r="V38" s="158">
        <f>IF('Relative Weights'!D18=0,0,'Relative Weights'!D18)</f>
        <v>1.97</v>
      </c>
      <c r="W38" s="154"/>
      <c r="X38" s="157" t="s">
        <v>54</v>
      </c>
      <c r="Y38" s="159">
        <f t="shared" si="19"/>
        <v>0</v>
      </c>
      <c r="Z38" s="159">
        <f t="shared" si="20"/>
        <v>2.4390243902439046E-2</v>
      </c>
      <c r="AA38" s="159">
        <f t="shared" si="21"/>
        <v>0.16666666666666674</v>
      </c>
      <c r="AB38" s="159">
        <f t="shared" si="22"/>
        <v>5.4421768707483054E-2</v>
      </c>
      <c r="AC38" s="159">
        <f t="shared" si="23"/>
        <v>-3.0911301711534334E-2</v>
      </c>
      <c r="AD38" s="159">
        <f t="shared" si="24"/>
        <v>-0.14785256182289319</v>
      </c>
      <c r="AE38" s="159">
        <f t="shared" si="25"/>
        <v>-6.25E-2</v>
      </c>
      <c r="AF38" s="159">
        <f t="shared" si="26"/>
        <v>-1.6666666666666718E-2</v>
      </c>
      <c r="AG38" s="159">
        <f t="shared" si="27"/>
        <v>-5.9322033898304927E-2</v>
      </c>
      <c r="AH38" s="159">
        <f t="shared" si="28"/>
        <v>2.7027027027026751E-2</v>
      </c>
      <c r="AI38" s="159">
        <f t="shared" si="29"/>
        <v>3.5087719298245723E-2</v>
      </c>
      <c r="AJ38" s="159">
        <f t="shared" si="30"/>
        <v>6.7796610169491567E-2</v>
      </c>
      <c r="AK38" s="159">
        <f t="shared" si="31"/>
        <v>-7.9365079365079083E-3</v>
      </c>
      <c r="AL38" s="159">
        <f t="shared" si="32"/>
        <v>8.0000000000000071E-3</v>
      </c>
      <c r="AM38" s="159">
        <f t="shared" si="33"/>
        <v>2.3809523809523725E-2</v>
      </c>
      <c r="AN38" s="159">
        <f t="shared" si="34"/>
        <v>3.1007751937984551E-2</v>
      </c>
      <c r="AO38" s="159">
        <f t="shared" si="35"/>
        <v>0.10526315789473673</v>
      </c>
      <c r="AP38" s="159">
        <v>8.8435374149659962E-2</v>
      </c>
      <c r="AQ38" s="159">
        <v>9.375E-2</v>
      </c>
      <c r="AR38" s="159">
        <f t="shared" si="36"/>
        <v>0.12571428571428567</v>
      </c>
    </row>
    <row r="39" spans="1:44">
      <c r="A39" s="157" t="s">
        <v>55</v>
      </c>
      <c r="B39" s="158">
        <v>2.14</v>
      </c>
      <c r="C39" s="158">
        <v>2.13</v>
      </c>
      <c r="D39" s="158">
        <v>2.13</v>
      </c>
      <c r="E39" s="158">
        <v>2.14</v>
      </c>
      <c r="F39" s="158">
        <v>2.12</v>
      </c>
      <c r="G39" s="158">
        <v>2.0812064785971747</v>
      </c>
      <c r="H39" s="158">
        <v>1.98</v>
      </c>
      <c r="I39" s="158">
        <v>1.89</v>
      </c>
      <c r="J39" s="158">
        <v>1.81</v>
      </c>
      <c r="K39" s="158">
        <v>1.76</v>
      </c>
      <c r="L39" s="158">
        <v>1.73</v>
      </c>
      <c r="M39" s="158">
        <v>1.7</v>
      </c>
      <c r="N39" s="158">
        <v>1.65</v>
      </c>
      <c r="O39" s="158">
        <v>1.59</v>
      </c>
      <c r="P39" s="158">
        <v>1.55</v>
      </c>
      <c r="Q39" s="158">
        <v>1.54</v>
      </c>
      <c r="R39" s="158">
        <v>1.56</v>
      </c>
      <c r="S39" s="158">
        <v>1.58</v>
      </c>
      <c r="T39" s="158">
        <v>1.6</v>
      </c>
      <c r="U39" s="158">
        <v>1.6</v>
      </c>
      <c r="V39" s="158">
        <f>IF('Relative Weights'!D19=0,0,'Relative Weights'!D19)</f>
        <v>1.61</v>
      </c>
      <c r="W39" s="154"/>
      <c r="X39" s="157" t="s">
        <v>55</v>
      </c>
      <c r="Y39" s="159">
        <f t="shared" si="19"/>
        <v>-4.6728971962617383E-3</v>
      </c>
      <c r="Z39" s="159">
        <f t="shared" si="20"/>
        <v>0</v>
      </c>
      <c r="AA39" s="159">
        <f t="shared" si="21"/>
        <v>4.6948356807512415E-3</v>
      </c>
      <c r="AB39" s="159">
        <f t="shared" si="22"/>
        <v>-9.3457943925233655E-3</v>
      </c>
      <c r="AC39" s="159">
        <f t="shared" si="23"/>
        <v>-1.8298830850389303E-2</v>
      </c>
      <c r="AD39" s="159">
        <f t="shared" si="24"/>
        <v>-4.8628754348964187E-2</v>
      </c>
      <c r="AE39" s="159">
        <f t="shared" si="25"/>
        <v>-4.5454545454545525E-2</v>
      </c>
      <c r="AF39" s="159">
        <f t="shared" si="26"/>
        <v>-4.2328042328042215E-2</v>
      </c>
      <c r="AG39" s="159">
        <f t="shared" si="27"/>
        <v>-2.7624309392265234E-2</v>
      </c>
      <c r="AH39" s="159">
        <f t="shared" si="28"/>
        <v>-1.7045454545454586E-2</v>
      </c>
      <c r="AI39" s="159">
        <f t="shared" si="29"/>
        <v>-1.7341040462427793E-2</v>
      </c>
      <c r="AJ39" s="159">
        <f t="shared" si="30"/>
        <v>-2.9411764705882359E-2</v>
      </c>
      <c r="AK39" s="159">
        <f t="shared" si="31"/>
        <v>-3.6363636363636265E-2</v>
      </c>
      <c r="AL39" s="159">
        <f t="shared" si="32"/>
        <v>-2.515723270440251E-2</v>
      </c>
      <c r="AM39" s="159">
        <f t="shared" si="33"/>
        <v>-6.4516129032258229E-3</v>
      </c>
      <c r="AN39" s="159">
        <f t="shared" si="34"/>
        <v>1.2987012987013102E-2</v>
      </c>
      <c r="AO39" s="159">
        <f t="shared" si="35"/>
        <v>1.2820512820512775E-2</v>
      </c>
      <c r="AP39" s="159">
        <v>1.2658227848101333E-2</v>
      </c>
      <c r="AQ39" s="159">
        <v>0</v>
      </c>
      <c r="AR39" s="159">
        <f t="shared" si="36"/>
        <v>6.2500000000000888E-3</v>
      </c>
    </row>
    <row r="40" spans="1:44">
      <c r="A40" s="157" t="s">
        <v>56</v>
      </c>
      <c r="B40" s="158">
        <v>3.45</v>
      </c>
      <c r="C40" s="158">
        <v>3.32</v>
      </c>
      <c r="D40" s="158">
        <v>3.33</v>
      </c>
      <c r="E40" s="158">
        <v>3.26</v>
      </c>
      <c r="F40" s="158">
        <v>3.52</v>
      </c>
      <c r="G40" s="158">
        <v>3.6150671611358374</v>
      </c>
      <c r="H40" s="158">
        <v>4.24</v>
      </c>
      <c r="I40" s="158">
        <v>4.53</v>
      </c>
      <c r="J40" s="158">
        <v>5.0199999999999996</v>
      </c>
      <c r="K40" s="158">
        <v>5.28</v>
      </c>
      <c r="L40" s="158">
        <v>5.71</v>
      </c>
      <c r="M40" s="158">
        <v>5.85</v>
      </c>
      <c r="N40" s="158">
        <v>5.0199999999999996</v>
      </c>
      <c r="O40" s="158">
        <v>4.93</v>
      </c>
      <c r="P40" s="158">
        <v>4.7300000000000004</v>
      </c>
      <c r="Q40" s="158">
        <v>4.41</v>
      </c>
      <c r="R40" s="158">
        <v>4.13</v>
      </c>
      <c r="S40" s="158">
        <v>4.05</v>
      </c>
      <c r="T40" s="158">
        <v>4.4800000000000004</v>
      </c>
      <c r="U40" s="158">
        <v>4.76</v>
      </c>
      <c r="V40" s="158">
        <f>IF('Relative Weights'!D20=0,0,'Relative Weights'!D20)</f>
        <v>4.7300000000000004</v>
      </c>
      <c r="W40" s="154"/>
      <c r="X40" s="157" t="s">
        <v>56</v>
      </c>
      <c r="Y40" s="159">
        <f t="shared" si="19"/>
        <v>-3.7681159420289934E-2</v>
      </c>
      <c r="Z40" s="159">
        <f t="shared" si="20"/>
        <v>3.0120481927711218E-3</v>
      </c>
      <c r="AA40" s="159">
        <f t="shared" si="21"/>
        <v>-2.1021021021021102E-2</v>
      </c>
      <c r="AB40" s="159">
        <f t="shared" si="22"/>
        <v>7.9754601226993849E-2</v>
      </c>
      <c r="AC40" s="159">
        <f t="shared" si="23"/>
        <v>2.7007716231771894E-2</v>
      </c>
      <c r="AD40" s="159">
        <f t="shared" si="24"/>
        <v>0.17286894295701316</v>
      </c>
      <c r="AE40" s="159">
        <f t="shared" si="25"/>
        <v>6.8396226415094352E-2</v>
      </c>
      <c r="AF40" s="159">
        <f t="shared" si="26"/>
        <v>0.10816777041942593</v>
      </c>
      <c r="AG40" s="159">
        <f t="shared" si="27"/>
        <v>5.179282868525914E-2</v>
      </c>
      <c r="AH40" s="159">
        <f t="shared" si="28"/>
        <v>8.1439393939393812E-2</v>
      </c>
      <c r="AI40" s="159">
        <f t="shared" si="29"/>
        <v>2.4518388791593626E-2</v>
      </c>
      <c r="AJ40" s="159">
        <f t="shared" si="30"/>
        <v>-0.14188034188034193</v>
      </c>
      <c r="AK40" s="159">
        <f t="shared" si="31"/>
        <v>-1.7928286852589626E-2</v>
      </c>
      <c r="AL40" s="159">
        <f t="shared" si="32"/>
        <v>-4.0567951318458251E-2</v>
      </c>
      <c r="AM40" s="159">
        <f t="shared" si="33"/>
        <v>-6.7653276955602637E-2</v>
      </c>
      <c r="AN40" s="159">
        <f t="shared" si="34"/>
        <v>-6.34920634920636E-2</v>
      </c>
      <c r="AO40" s="159">
        <f t="shared" si="35"/>
        <v>-1.937046004842613E-2</v>
      </c>
      <c r="AP40" s="159">
        <v>0.10617283950617296</v>
      </c>
      <c r="AQ40" s="159">
        <v>6.2499999999999778E-2</v>
      </c>
      <c r="AR40" s="159">
        <f t="shared" si="36"/>
        <v>-6.3025210084032279E-3</v>
      </c>
    </row>
    <row r="41" spans="1:44">
      <c r="A41" s="170" t="s">
        <v>57</v>
      </c>
      <c r="B41" s="158">
        <v>1.65</v>
      </c>
      <c r="C41" s="158">
        <v>1.68</v>
      </c>
      <c r="D41" s="158">
        <v>1.68</v>
      </c>
      <c r="E41" s="158">
        <v>1.7</v>
      </c>
      <c r="F41" s="158">
        <v>1.72</v>
      </c>
      <c r="G41" s="158">
        <v>1.7372146345163704</v>
      </c>
      <c r="H41" s="158">
        <v>1.73</v>
      </c>
      <c r="I41" s="158">
        <v>1.7</v>
      </c>
      <c r="J41" s="158">
        <v>1.71</v>
      </c>
      <c r="K41" s="158">
        <v>1.75</v>
      </c>
      <c r="L41" s="158">
        <v>1.81</v>
      </c>
      <c r="M41" s="158">
        <v>1.86</v>
      </c>
      <c r="N41" s="158">
        <v>1.88</v>
      </c>
      <c r="O41" s="158">
        <v>1.86</v>
      </c>
      <c r="P41" s="158">
        <v>1.83</v>
      </c>
      <c r="Q41" s="158">
        <v>1.81</v>
      </c>
      <c r="R41" s="158">
        <v>1.79</v>
      </c>
      <c r="S41" s="158">
        <v>1.81</v>
      </c>
      <c r="T41" s="158">
        <v>1.82</v>
      </c>
      <c r="U41" s="158">
        <v>1.85</v>
      </c>
      <c r="V41" s="158">
        <f>IF('Relative Weights'!D21=0,0,'Relative Weights'!D21)</f>
        <v>1.87</v>
      </c>
      <c r="W41" s="154"/>
      <c r="X41" s="157" t="s">
        <v>57</v>
      </c>
      <c r="Y41" s="159">
        <f t="shared" si="19"/>
        <v>1.8181818181818299E-2</v>
      </c>
      <c r="Z41" s="159">
        <f t="shared" si="20"/>
        <v>0</v>
      </c>
      <c r="AA41" s="159">
        <f t="shared" si="21"/>
        <v>1.1904761904761862E-2</v>
      </c>
      <c r="AB41" s="159">
        <f t="shared" si="22"/>
        <v>1.1764705882352899E-2</v>
      </c>
      <c r="AC41" s="159">
        <f t="shared" si="23"/>
        <v>1.0008508439750319E-2</v>
      </c>
      <c r="AD41" s="159">
        <f t="shared" si="24"/>
        <v>-4.1529897187280174E-3</v>
      </c>
      <c r="AE41" s="159">
        <f t="shared" si="25"/>
        <v>-1.7341040462427793E-2</v>
      </c>
      <c r="AF41" s="159">
        <f t="shared" si="26"/>
        <v>5.8823529411764497E-3</v>
      </c>
      <c r="AG41" s="159">
        <f t="shared" si="27"/>
        <v>2.3391812865497075E-2</v>
      </c>
      <c r="AH41" s="159">
        <f t="shared" si="28"/>
        <v>3.4285714285714253E-2</v>
      </c>
      <c r="AI41" s="159">
        <f t="shared" si="29"/>
        <v>2.7624309392265234E-2</v>
      </c>
      <c r="AJ41" s="159">
        <f t="shared" si="30"/>
        <v>1.0752688172043001E-2</v>
      </c>
      <c r="AK41" s="159">
        <f t="shared" si="31"/>
        <v>-1.0638297872340274E-2</v>
      </c>
      <c r="AL41" s="159">
        <f t="shared" si="32"/>
        <v>-1.6129032258064502E-2</v>
      </c>
      <c r="AM41" s="159">
        <f t="shared" si="33"/>
        <v>-1.0928961748633892E-2</v>
      </c>
      <c r="AN41" s="159">
        <f t="shared" si="34"/>
        <v>-1.1049723756906049E-2</v>
      </c>
      <c r="AO41" s="159">
        <f t="shared" si="35"/>
        <v>1.1173184357541999E-2</v>
      </c>
      <c r="AP41" s="159">
        <v>5.5248618784531356E-3</v>
      </c>
      <c r="AQ41" s="159">
        <v>1.6483516483516425E-2</v>
      </c>
      <c r="AR41" s="159">
        <f t="shared" si="36"/>
        <v>1.0810810810810922E-2</v>
      </c>
    </row>
    <row r="42" spans="1:44">
      <c r="A42" s="170" t="s">
        <v>58</v>
      </c>
      <c r="B42" s="158">
        <v>0</v>
      </c>
      <c r="C42" s="158">
        <v>0</v>
      </c>
      <c r="D42" s="158">
        <v>0</v>
      </c>
      <c r="E42" s="158">
        <v>0</v>
      </c>
      <c r="F42" s="158">
        <v>0</v>
      </c>
      <c r="G42" s="158">
        <v>0</v>
      </c>
      <c r="H42" s="158">
        <v>0</v>
      </c>
      <c r="I42" s="158">
        <v>0</v>
      </c>
      <c r="J42" s="158">
        <v>0</v>
      </c>
      <c r="K42" s="158">
        <v>0</v>
      </c>
      <c r="L42" s="158">
        <v>0</v>
      </c>
      <c r="M42" s="158">
        <v>0</v>
      </c>
      <c r="N42" s="158">
        <v>0</v>
      </c>
      <c r="O42" s="158">
        <v>0</v>
      </c>
      <c r="P42" s="158">
        <v>0</v>
      </c>
      <c r="Q42" s="158">
        <v>0</v>
      </c>
      <c r="R42" s="158">
        <v>0</v>
      </c>
      <c r="S42" s="158">
        <v>0</v>
      </c>
      <c r="T42" s="158">
        <v>0</v>
      </c>
      <c r="U42" s="158">
        <v>0</v>
      </c>
      <c r="V42" s="158">
        <f>IF('Relative Weights'!D22=0,0,'Relative Weights'!D22)</f>
        <v>0</v>
      </c>
      <c r="W42" s="154"/>
      <c r="X42" s="157" t="s">
        <v>58</v>
      </c>
      <c r="Y42" s="159" t="str">
        <f t="shared" si="19"/>
        <v/>
      </c>
      <c r="Z42" s="159" t="str">
        <f t="shared" si="20"/>
        <v/>
      </c>
      <c r="AA42" s="159" t="str">
        <f t="shared" si="21"/>
        <v/>
      </c>
      <c r="AB42" s="159" t="str">
        <f t="shared" si="22"/>
        <v/>
      </c>
      <c r="AC42" s="159" t="str">
        <f t="shared" si="23"/>
        <v/>
      </c>
      <c r="AD42" s="159" t="str">
        <f t="shared" si="24"/>
        <v/>
      </c>
      <c r="AE42" s="159" t="str">
        <f t="shared" si="25"/>
        <v/>
      </c>
      <c r="AF42" s="159" t="str">
        <f t="shared" si="26"/>
        <v/>
      </c>
      <c r="AG42" s="159" t="str">
        <f t="shared" si="27"/>
        <v/>
      </c>
      <c r="AH42" s="159" t="str">
        <f t="shared" si="28"/>
        <v/>
      </c>
      <c r="AI42" s="159" t="str">
        <f t="shared" si="29"/>
        <v/>
      </c>
      <c r="AJ42" s="159" t="str">
        <f t="shared" si="30"/>
        <v/>
      </c>
      <c r="AK42" s="159" t="str">
        <f t="shared" si="31"/>
        <v/>
      </c>
      <c r="AL42" s="159" t="str">
        <f t="shared" si="32"/>
        <v/>
      </c>
      <c r="AM42" s="159" t="str">
        <f t="shared" si="33"/>
        <v/>
      </c>
      <c r="AN42" s="159" t="str">
        <f t="shared" si="34"/>
        <v/>
      </c>
      <c r="AO42" s="159" t="str">
        <f t="shared" si="35"/>
        <v/>
      </c>
      <c r="AP42" s="159" t="s">
        <v>837</v>
      </c>
      <c r="AQ42" s="159" t="s">
        <v>837</v>
      </c>
      <c r="AR42" s="159" t="str">
        <f t="shared" si="36"/>
        <v/>
      </c>
    </row>
    <row r="43" spans="1:44">
      <c r="A43" s="170" t="s">
        <v>59</v>
      </c>
      <c r="B43" s="158">
        <v>1.85</v>
      </c>
      <c r="C43" s="158">
        <v>1.79</v>
      </c>
      <c r="D43" s="158">
        <v>1.79</v>
      </c>
      <c r="E43" s="158">
        <v>1.79</v>
      </c>
      <c r="F43" s="158">
        <v>1.79</v>
      </c>
      <c r="G43" s="158">
        <v>1.8179343179327789</v>
      </c>
      <c r="H43" s="158">
        <v>1.78</v>
      </c>
      <c r="I43" s="158">
        <v>1.74</v>
      </c>
      <c r="J43" s="158">
        <v>1.74</v>
      </c>
      <c r="K43" s="158">
        <v>1.79</v>
      </c>
      <c r="L43" s="158">
        <v>1.92</v>
      </c>
      <c r="M43" s="158">
        <v>2.02</v>
      </c>
      <c r="N43" s="158">
        <v>2.13</v>
      </c>
      <c r="O43" s="158">
        <v>2.2200000000000002</v>
      </c>
      <c r="P43" s="158">
        <v>2.1800000000000002</v>
      </c>
      <c r="Q43" s="158">
        <v>2.2200000000000002</v>
      </c>
      <c r="R43" s="158">
        <v>2.19</v>
      </c>
      <c r="S43" s="158">
        <v>2.2799999999999998</v>
      </c>
      <c r="T43" s="158">
        <v>2.2999999999999998</v>
      </c>
      <c r="U43" s="158">
        <v>2.33</v>
      </c>
      <c r="V43" s="158">
        <f>IF('Relative Weights'!D23=0,0,'Relative Weights'!D23)</f>
        <v>2.34</v>
      </c>
      <c r="W43" s="154"/>
      <c r="X43" s="157" t="s">
        <v>218</v>
      </c>
      <c r="Y43" s="159">
        <f t="shared" si="19"/>
        <v>-3.2432432432432434E-2</v>
      </c>
      <c r="Z43" s="159">
        <f t="shared" si="20"/>
        <v>0</v>
      </c>
      <c r="AA43" s="159">
        <f t="shared" si="21"/>
        <v>0</v>
      </c>
      <c r="AB43" s="159">
        <f t="shared" si="22"/>
        <v>0</v>
      </c>
      <c r="AC43" s="159">
        <f t="shared" si="23"/>
        <v>1.5605764208256323E-2</v>
      </c>
      <c r="AD43" s="159">
        <f t="shared" si="24"/>
        <v>-2.0866715347513276E-2</v>
      </c>
      <c r="AE43" s="159">
        <f t="shared" si="25"/>
        <v>-2.2471910112359605E-2</v>
      </c>
      <c r="AF43" s="159">
        <f t="shared" si="26"/>
        <v>0</v>
      </c>
      <c r="AG43" s="159">
        <f t="shared" si="27"/>
        <v>2.8735632183908066E-2</v>
      </c>
      <c r="AH43" s="159">
        <f t="shared" si="28"/>
        <v>7.2625698324022325E-2</v>
      </c>
      <c r="AI43" s="159">
        <f t="shared" si="29"/>
        <v>5.2083333333333481E-2</v>
      </c>
      <c r="AJ43" s="159">
        <f t="shared" si="30"/>
        <v>5.4455445544554504E-2</v>
      </c>
      <c r="AK43" s="159">
        <f t="shared" si="31"/>
        <v>4.2253521126760729E-2</v>
      </c>
      <c r="AL43" s="159">
        <f t="shared" si="32"/>
        <v>-1.8018018018018056E-2</v>
      </c>
      <c r="AM43" s="159">
        <f t="shared" si="33"/>
        <v>1.8348623853211121E-2</v>
      </c>
      <c r="AN43" s="159">
        <f t="shared" si="34"/>
        <v>-1.3513513513513598E-2</v>
      </c>
      <c r="AO43" s="159">
        <f t="shared" si="35"/>
        <v>4.1095890410958846E-2</v>
      </c>
      <c r="AP43" s="159">
        <v>8.7719298245614308E-3</v>
      </c>
      <c r="AQ43" s="159">
        <v>1.3043478260869712E-2</v>
      </c>
      <c r="AR43" s="159">
        <f t="shared" si="36"/>
        <v>4.2918454935620964E-3</v>
      </c>
    </row>
    <row r="44" spans="1:44">
      <c r="A44" s="170" t="s">
        <v>60</v>
      </c>
      <c r="B44" s="158">
        <v>2.42</v>
      </c>
      <c r="C44" s="158">
        <v>2.38</v>
      </c>
      <c r="D44" s="158">
        <v>2.34</v>
      </c>
      <c r="E44" s="158">
        <v>2.33</v>
      </c>
      <c r="F44" s="158">
        <v>2.37</v>
      </c>
      <c r="G44" s="158">
        <v>2.3981347382741465</v>
      </c>
      <c r="H44" s="158">
        <v>2.38</v>
      </c>
      <c r="I44" s="158">
        <v>2.42</v>
      </c>
      <c r="J44" s="158">
        <v>2.4500000000000002</v>
      </c>
      <c r="K44" s="158">
        <v>2.52</v>
      </c>
      <c r="L44" s="158">
        <v>2.46</v>
      </c>
      <c r="M44" s="158">
        <v>2.4500000000000002</v>
      </c>
      <c r="N44" s="158">
        <v>2.41</v>
      </c>
      <c r="O44" s="158">
        <v>2.38</v>
      </c>
      <c r="P44" s="158">
        <v>2.3199999999999998</v>
      </c>
      <c r="Q44" s="158">
        <v>2.31</v>
      </c>
      <c r="R44" s="158">
        <v>2.29</v>
      </c>
      <c r="S44" s="158">
        <v>2.36</v>
      </c>
      <c r="T44" s="158">
        <v>2.42</v>
      </c>
      <c r="U44" s="158">
        <v>2.44</v>
      </c>
      <c r="V44" s="158">
        <f>IF('Relative Weights'!D24=0,0,'Relative Weights'!D24)</f>
        <v>2.4</v>
      </c>
      <c r="W44" s="154"/>
      <c r="X44" s="157" t="s">
        <v>60</v>
      </c>
      <c r="Y44" s="159">
        <f t="shared" si="19"/>
        <v>-1.6528925619834767E-2</v>
      </c>
      <c r="Z44" s="159">
        <f t="shared" si="20"/>
        <v>-1.6806722689075682E-2</v>
      </c>
      <c r="AA44" s="159">
        <f t="shared" si="21"/>
        <v>-4.2735042735041473E-3</v>
      </c>
      <c r="AB44" s="159">
        <f t="shared" si="22"/>
        <v>1.7167381974249052E-2</v>
      </c>
      <c r="AC44" s="159">
        <f t="shared" si="23"/>
        <v>1.1871197584027993E-2</v>
      </c>
      <c r="AD44" s="159">
        <f t="shared" si="24"/>
        <v>-7.5620180904419909E-3</v>
      </c>
      <c r="AE44" s="159">
        <f t="shared" si="25"/>
        <v>1.6806722689075571E-2</v>
      </c>
      <c r="AF44" s="159">
        <f t="shared" si="26"/>
        <v>1.2396694214876103E-2</v>
      </c>
      <c r="AG44" s="159">
        <f t="shared" si="27"/>
        <v>2.857142857142847E-2</v>
      </c>
      <c r="AH44" s="159">
        <f t="shared" si="28"/>
        <v>-2.3809523809523836E-2</v>
      </c>
      <c r="AI44" s="159">
        <f t="shared" si="29"/>
        <v>-4.0650406504064707E-3</v>
      </c>
      <c r="AJ44" s="159">
        <f t="shared" si="30"/>
        <v>-1.6326530612244872E-2</v>
      </c>
      <c r="AK44" s="159">
        <f t="shared" si="31"/>
        <v>-1.2448132780083054E-2</v>
      </c>
      <c r="AL44" s="159">
        <f t="shared" si="32"/>
        <v>-2.5210084033613467E-2</v>
      </c>
      <c r="AM44" s="159">
        <f t="shared" si="33"/>
        <v>-4.3103448275860767E-3</v>
      </c>
      <c r="AN44" s="159">
        <f t="shared" si="34"/>
        <v>-8.6580086580086979E-3</v>
      </c>
      <c r="AO44" s="159">
        <f t="shared" si="35"/>
        <v>3.0567685589519611E-2</v>
      </c>
      <c r="AP44" s="159">
        <v>2.5423728813559254E-2</v>
      </c>
      <c r="AQ44" s="159">
        <v>8.2644628099173278E-3</v>
      </c>
      <c r="AR44" s="159">
        <f t="shared" si="36"/>
        <v>-1.6393442622950838E-2</v>
      </c>
    </row>
    <row r="45" spans="1:44" ht="14.4" thickBot="1">
      <c r="A45" s="160" t="s">
        <v>0</v>
      </c>
      <c r="B45" s="161">
        <v>2.86</v>
      </c>
      <c r="C45" s="161">
        <v>2.62</v>
      </c>
      <c r="D45" s="161">
        <v>2.59</v>
      </c>
      <c r="E45" s="161">
        <v>2.5099999999999998</v>
      </c>
      <c r="F45" s="161">
        <v>2.5499999999999998</v>
      </c>
      <c r="G45" s="161">
        <v>2.521355128445939</v>
      </c>
      <c r="H45" s="161">
        <v>2.4500000000000002</v>
      </c>
      <c r="I45" s="161">
        <v>2.35</v>
      </c>
      <c r="J45" s="161">
        <v>2.21</v>
      </c>
      <c r="K45" s="161">
        <v>2.06</v>
      </c>
      <c r="L45" s="161">
        <v>2.0099999999999998</v>
      </c>
      <c r="M45" s="161">
        <v>2.08</v>
      </c>
      <c r="N45" s="161">
        <v>2.11</v>
      </c>
      <c r="O45" s="161">
        <v>2.1</v>
      </c>
      <c r="P45" s="161">
        <v>2.04</v>
      </c>
      <c r="Q45" s="161">
        <v>2.0299999999999998</v>
      </c>
      <c r="R45" s="161">
        <v>2.04</v>
      </c>
      <c r="S45" s="161">
        <v>2.04</v>
      </c>
      <c r="T45" s="161">
        <v>2.0699999999999998</v>
      </c>
      <c r="U45" s="161">
        <v>2.06</v>
      </c>
      <c r="V45" s="161">
        <f>IF('Relative Weights'!D25=0,0,'Relative Weights'!D25)</f>
        <v>2.08</v>
      </c>
      <c r="W45" s="162"/>
      <c r="X45" s="160" t="s">
        <v>0</v>
      </c>
      <c r="Y45" s="163">
        <f t="shared" si="19"/>
        <v>-8.391608391608385E-2</v>
      </c>
      <c r="Z45" s="163">
        <f t="shared" si="20"/>
        <v>-1.1450381679389388E-2</v>
      </c>
      <c r="AA45" s="163">
        <f t="shared" si="21"/>
        <v>-3.0888030888030937E-2</v>
      </c>
      <c r="AB45" s="163">
        <f t="shared" si="22"/>
        <v>1.5936254980079667E-2</v>
      </c>
      <c r="AC45" s="163">
        <f t="shared" si="23"/>
        <v>-1.12332829623768E-2</v>
      </c>
      <c r="AD45" s="163">
        <f t="shared" si="24"/>
        <v>-2.830030868754263E-2</v>
      </c>
      <c r="AE45" s="163">
        <f t="shared" si="25"/>
        <v>-4.081632653061229E-2</v>
      </c>
      <c r="AF45" s="163">
        <f t="shared" si="26"/>
        <v>-5.9574468085106469E-2</v>
      </c>
      <c r="AG45" s="163">
        <f t="shared" si="27"/>
        <v>-6.7873303167420795E-2</v>
      </c>
      <c r="AH45" s="163">
        <f t="shared" si="28"/>
        <v>-2.4271844660194275E-2</v>
      </c>
      <c r="AI45" s="163">
        <f t="shared" si="29"/>
        <v>3.4825870646766344E-2</v>
      </c>
      <c r="AJ45" s="159">
        <f t="shared" si="30"/>
        <v>1.4423076923076872E-2</v>
      </c>
      <c r="AK45" s="159">
        <f t="shared" si="31"/>
        <v>-4.7393364928909332E-3</v>
      </c>
      <c r="AL45" s="159">
        <f t="shared" si="32"/>
        <v>-2.8571428571428581E-2</v>
      </c>
      <c r="AM45" s="159">
        <f t="shared" si="33"/>
        <v>-4.9019607843138191E-3</v>
      </c>
      <c r="AN45" s="159">
        <f t="shared" si="34"/>
        <v>4.9261083743843415E-3</v>
      </c>
      <c r="AO45" s="159">
        <f t="shared" si="35"/>
        <v>0</v>
      </c>
      <c r="AP45" s="159">
        <v>1.4705882352941124E-2</v>
      </c>
      <c r="AQ45" s="159">
        <v>-4.8309178743960457E-3</v>
      </c>
      <c r="AR45" s="159">
        <f t="shared" si="36"/>
        <v>9.7087378640776656E-3</v>
      </c>
    </row>
    <row r="46" spans="1:44" ht="14.4" thickBot="1">
      <c r="A46" s="164"/>
      <c r="B46" s="165"/>
      <c r="C46" s="165"/>
      <c r="D46" s="165"/>
      <c r="E46" s="165"/>
      <c r="F46" s="165"/>
      <c r="G46" s="165"/>
      <c r="H46" s="165"/>
      <c r="I46" s="165"/>
      <c r="J46" s="165"/>
      <c r="K46" s="165"/>
      <c r="L46" s="165"/>
      <c r="M46" s="165"/>
      <c r="N46" s="165"/>
      <c r="O46" s="165"/>
      <c r="P46" s="165"/>
      <c r="Q46" s="165"/>
      <c r="R46" s="165"/>
      <c r="S46" s="165"/>
      <c r="T46" s="165"/>
      <c r="U46" s="165"/>
      <c r="V46" s="165"/>
      <c r="W46" s="162"/>
      <c r="X46" s="166"/>
      <c r="Y46" s="167"/>
      <c r="Z46" s="167"/>
      <c r="AA46" s="167"/>
      <c r="AB46" s="167"/>
      <c r="AC46" s="167"/>
      <c r="AD46" s="167"/>
      <c r="AE46" s="167"/>
      <c r="AF46" s="167"/>
      <c r="AG46" s="167"/>
      <c r="AH46" s="167"/>
      <c r="AI46" s="167"/>
      <c r="AJ46" s="167"/>
      <c r="AK46" s="167"/>
      <c r="AL46" s="167"/>
      <c r="AM46" s="167"/>
      <c r="AN46" s="167"/>
      <c r="AO46" s="167"/>
      <c r="AP46" s="167"/>
      <c r="AQ46" s="167"/>
      <c r="AR46" s="167"/>
    </row>
    <row r="47" spans="1:44" ht="14.4" thickBot="1">
      <c r="A47" s="155" t="s">
        <v>715</v>
      </c>
      <c r="B47" s="156"/>
      <c r="C47" s="156"/>
      <c r="D47" s="156"/>
      <c r="E47" s="156"/>
      <c r="F47" s="156"/>
      <c r="G47" s="156"/>
      <c r="H47" s="156"/>
      <c r="I47" s="156"/>
      <c r="J47" s="156"/>
      <c r="K47" s="156"/>
      <c r="L47" s="156"/>
      <c r="M47" s="156"/>
      <c r="N47" s="156"/>
      <c r="O47" s="156"/>
      <c r="P47" s="156"/>
      <c r="Q47" s="156"/>
      <c r="R47" s="156"/>
      <c r="S47" s="156"/>
      <c r="T47" s="156"/>
      <c r="U47" s="156"/>
      <c r="V47" s="156"/>
      <c r="W47" s="149"/>
      <c r="X47" s="155" t="s">
        <v>715</v>
      </c>
      <c r="Y47" s="156"/>
      <c r="Z47" s="156"/>
      <c r="AA47" s="156"/>
      <c r="AB47" s="156"/>
      <c r="AC47" s="156"/>
      <c r="AD47" s="156"/>
      <c r="AE47" s="156"/>
      <c r="AF47" s="156"/>
      <c r="AG47" s="156"/>
      <c r="AH47" s="156"/>
      <c r="AI47" s="156"/>
      <c r="AJ47" s="156"/>
      <c r="AK47" s="156"/>
      <c r="AL47" s="156"/>
      <c r="AM47" s="156"/>
      <c r="AN47" s="156"/>
      <c r="AO47" s="156"/>
      <c r="AP47" s="156"/>
      <c r="AQ47" s="156"/>
      <c r="AR47" s="156"/>
    </row>
    <row r="48" spans="1:44">
      <c r="A48" s="157" t="s">
        <v>42</v>
      </c>
      <c r="B48" s="168">
        <v>4.49</v>
      </c>
      <c r="C48" s="168">
        <v>4.0199999999999996</v>
      </c>
      <c r="D48" s="168">
        <v>3.99</v>
      </c>
      <c r="E48" s="168">
        <v>3.85</v>
      </c>
      <c r="F48" s="168">
        <v>4.03</v>
      </c>
      <c r="G48" s="168">
        <v>4.1453998642582981</v>
      </c>
      <c r="H48" s="168">
        <v>4.18</v>
      </c>
      <c r="I48" s="168">
        <v>4.07</v>
      </c>
      <c r="J48" s="168">
        <v>3.91</v>
      </c>
      <c r="K48" s="168">
        <v>3.87</v>
      </c>
      <c r="L48" s="168">
        <v>3.87</v>
      </c>
      <c r="M48" s="168">
        <v>3.94</v>
      </c>
      <c r="N48" s="168">
        <v>4</v>
      </c>
      <c r="O48" s="168">
        <v>4.05</v>
      </c>
      <c r="P48" s="168">
        <v>4.01</v>
      </c>
      <c r="Q48" s="168">
        <v>4.1100000000000003</v>
      </c>
      <c r="R48" s="168">
        <v>4.3</v>
      </c>
      <c r="S48" s="168">
        <v>4.5999999999999996</v>
      </c>
      <c r="T48" s="168">
        <v>4.72</v>
      </c>
      <c r="U48" s="168">
        <v>4.62</v>
      </c>
      <c r="V48" s="168">
        <f>IF('Relative Weights'!E6=0,0,'Relative Weights'!E6)</f>
        <v>4.46</v>
      </c>
      <c r="W48" s="154"/>
      <c r="X48" s="169" t="s">
        <v>42</v>
      </c>
      <c r="Y48" s="159">
        <f t="shared" ref="Y48:Y67" si="37">IF(AND(C48=0,B48=0),"",IF(AND(NOT(C48=0),B48=0),"Added",IF(AND(C48=0,NOT(B48=0)),"Deleted",IFERROR(C48/B48-1,""))))</f>
        <v>-0.10467706013363043</v>
      </c>
      <c r="Z48" s="159">
        <f t="shared" ref="Z48:Z67" si="38">IF(AND(D48=0,C48=0),"",IF(AND(NOT(D48=0),C48=0),"Added",IF(AND(D48=0,NOT(C48=0)),"Deleted",IFERROR(D48/C48-1,""))))</f>
        <v>-7.4626865671639786E-3</v>
      </c>
      <c r="AA48" s="159">
        <f t="shared" ref="AA48:AA67" si="39">IF(AND(E48=0,D48=0),"",IF(AND(NOT(E48=0),D48=0),"Added",IF(AND(E48=0,NOT(D48=0)),"Deleted",IFERROR(E48/D48-1,""))))</f>
        <v>-3.5087719298245612E-2</v>
      </c>
      <c r="AB48" s="159">
        <f t="shared" ref="AB48:AB67" si="40">IF(AND(F48=0,E48=0),"",IF(AND(NOT(F48=0),E48=0),"Added",IF(AND(F48=0,NOT(E48=0)),"Deleted",IFERROR(F48/E48-1,""))))</f>
        <v>4.6753246753246769E-2</v>
      </c>
      <c r="AC48" s="159">
        <f t="shared" ref="AC48:AC67" si="41">IF(AND(G48=0,F48=0),"",IF(AND(NOT(G48=0),F48=0),"Added",IF(AND(G48=0,NOT(F48=0)),"Deleted",IFERROR(G48/F48-1,""))))</f>
        <v>2.8635202049205333E-2</v>
      </c>
      <c r="AD48" s="159">
        <f t="shared" ref="AD48:AD67" si="42">IF(AND(H48=0,G48=0),"",IF(AND(NOT(H48=0),G48=0),"Added",IF(AND(H48=0,NOT(G48=0)),"Deleted",IFERROR(H48/G48-1,""))))</f>
        <v>8.3466340702194053E-3</v>
      </c>
      <c r="AE48" s="159">
        <f t="shared" ref="AE48:AE67" si="43">IF(AND(I48=0,H48=0),"",IF(AND(NOT(I48=0),H48=0),"Added",IF(AND(I48=0,NOT(H48=0)),"Deleted",IFERROR(I48/H48-1,""))))</f>
        <v>-2.631578947368407E-2</v>
      </c>
      <c r="AF48" s="159">
        <f t="shared" ref="AF48:AF67" si="44">IF(AND(J48=0,I48=0),"",IF(AND(NOT(J48=0),I48=0),"Added",IF(AND(J48=0,NOT(I48=0)),"Deleted",IFERROR(J48/I48-1,""))))</f>
        <v>-3.9312039312039304E-2</v>
      </c>
      <c r="AG48" s="159">
        <f t="shared" ref="AG48:AG67" si="45">IF(AND(K48=0,J48=0),"",IF(AND(NOT(K48=0),J48=0),"Added",IF(AND(K48=0,NOT(J48=0)),"Deleted",IFERROR(K48/J48-1,""))))</f>
        <v>-1.0230179028132946E-2</v>
      </c>
      <c r="AH48" s="159">
        <f t="shared" ref="AH48:AH67" si="46">IF(AND(L48=0,K48=0),"",IF(AND(NOT(L48=0),K48=0),"Added",IF(AND(L48=0,NOT(K48=0)),"Deleted",IFERROR(L48/K48-1,""))))</f>
        <v>0</v>
      </c>
      <c r="AI48" s="159">
        <f t="shared" ref="AI48:AI67" si="47">IF(AND(M48=0,L48=0),"",IF(AND(NOT(M48=0),L48=0),"Added",IF(AND(M48=0,NOT(L48=0)),"Deleted",IFERROR(M48/L48-1,""))))</f>
        <v>1.8087855297157507E-2</v>
      </c>
      <c r="AJ48" s="159">
        <f t="shared" ref="AJ48:AJ67" si="48">IF(AND(N48=0,M48=0),"",IF(AND(NOT(N48=0),M48=0),"Added",IF(AND(N48=0,NOT(M48=0)),"Deleted",IFERROR(N48/M48-1,""))))</f>
        <v>1.5228426395939021E-2</v>
      </c>
      <c r="AK48" s="159">
        <f t="shared" ref="AK48:AK67" si="49">IF(AND(O48=0,N48=0),"",IF(AND(NOT(O48=0),N48=0),"Added",IF(AND(O48=0,NOT(N48=0)),"Deleted",IFERROR(O48/N48-1,""))))</f>
        <v>1.2499999999999956E-2</v>
      </c>
      <c r="AL48" s="159">
        <f t="shared" ref="AL48:AL67" si="50">IF(AND(P48=0,O48=0),"",IF(AND(NOT(P48=0),O48=0),"Added",IF(AND(P48=0,NOT(O48=0)),"Deleted",IFERROR(P48/O48-1,""))))</f>
        <v>-9.8765432098765205E-3</v>
      </c>
      <c r="AM48" s="159">
        <f t="shared" ref="AM48:AM67" si="51">IF(AND(Q48=0,P48=0),"",IF(AND(NOT(Q48=0),P48=0),"Added",IF(AND(Q48=0,NOT(P48=0)),"Deleted",IFERROR(Q48/P48-1,""))))</f>
        <v>2.493765586034935E-2</v>
      </c>
      <c r="AN48" s="159">
        <f t="shared" ref="AN48:AN67" si="52">IF(AND(R48=0,Q48=0),"",IF(AND(NOT(R48=0),Q48=0),"Added",IF(AND(R48=0,NOT(Q48=0)),"Deleted",IFERROR(R48/Q48-1,""))))</f>
        <v>4.6228710462286937E-2</v>
      </c>
      <c r="AO48" s="159">
        <f t="shared" ref="AO48:AO67" si="53">IF(AND(S48=0,R48=0),"",IF(AND(NOT(S48=0),R48=0),"Added",IF(AND(S48=0,NOT(R48=0)),"Deleted",IFERROR(S48/R48-1,""))))</f>
        <v>6.9767441860465018E-2</v>
      </c>
      <c r="AP48" s="159">
        <v>2.6086956521739202E-2</v>
      </c>
      <c r="AQ48" s="159">
        <v>-2.1186440677966045E-2</v>
      </c>
      <c r="AR48" s="159">
        <f t="shared" ref="AR48:AR67" si="54">IF(AND(V48=0,U48=0),"",IF(AND(NOT(V48=0),U48=0),"Added",IF(AND(V48=0,NOT(U48=0)),"Deleted",IFERROR(V48/U48-1,""))))</f>
        <v>-3.4632034632034681E-2</v>
      </c>
    </row>
    <row r="49" spans="1:44">
      <c r="A49" s="157" t="s">
        <v>43</v>
      </c>
      <c r="B49" s="158">
        <v>9</v>
      </c>
      <c r="C49" s="158">
        <v>7.92</v>
      </c>
      <c r="D49" s="158">
        <v>7.43</v>
      </c>
      <c r="E49" s="158">
        <v>6.93</v>
      </c>
      <c r="F49" s="158">
        <v>7.3</v>
      </c>
      <c r="G49" s="158">
        <v>7.7609613036192604</v>
      </c>
      <c r="H49" s="158">
        <v>8.09</v>
      </c>
      <c r="I49" s="158">
        <v>8.07</v>
      </c>
      <c r="J49" s="158">
        <v>7.97</v>
      </c>
      <c r="K49" s="158">
        <v>7.7</v>
      </c>
      <c r="L49" s="158">
        <v>7.59</v>
      </c>
      <c r="M49" s="158">
        <v>7.54</v>
      </c>
      <c r="N49" s="158">
        <v>7.53</v>
      </c>
      <c r="O49" s="158">
        <v>7.43</v>
      </c>
      <c r="P49" s="158">
        <v>7.04</v>
      </c>
      <c r="Q49" s="158">
        <v>7.1</v>
      </c>
      <c r="R49" s="158">
        <v>7.33</v>
      </c>
      <c r="S49" s="158">
        <v>7.7</v>
      </c>
      <c r="T49" s="158">
        <v>7.67</v>
      </c>
      <c r="U49" s="158">
        <v>7.39</v>
      </c>
      <c r="V49" s="158">
        <f>IF('Relative Weights'!E7=0,0,'Relative Weights'!E7)</f>
        <v>7</v>
      </c>
      <c r="W49" s="154"/>
      <c r="X49" s="157" t="s">
        <v>43</v>
      </c>
      <c r="Y49" s="159">
        <f t="shared" si="37"/>
        <v>-0.12</v>
      </c>
      <c r="Z49" s="159">
        <f t="shared" si="38"/>
        <v>-6.1868686868686851E-2</v>
      </c>
      <c r="AA49" s="159">
        <f t="shared" si="39"/>
        <v>-6.7294751009421283E-2</v>
      </c>
      <c r="AB49" s="159">
        <f t="shared" si="40"/>
        <v>5.3391053391053322E-2</v>
      </c>
      <c r="AC49" s="159">
        <f t="shared" si="41"/>
        <v>6.3145384057432974E-2</v>
      </c>
      <c r="AD49" s="159">
        <f t="shared" si="42"/>
        <v>4.2396641795816592E-2</v>
      </c>
      <c r="AE49" s="159">
        <f t="shared" si="43"/>
        <v>-2.4721878862793423E-3</v>
      </c>
      <c r="AF49" s="159">
        <f t="shared" si="44"/>
        <v>-1.239157372986377E-2</v>
      </c>
      <c r="AG49" s="159">
        <f t="shared" si="45"/>
        <v>-3.3877038895859468E-2</v>
      </c>
      <c r="AH49" s="159">
        <f t="shared" si="46"/>
        <v>-1.4285714285714346E-2</v>
      </c>
      <c r="AI49" s="159">
        <f t="shared" si="47"/>
        <v>-6.5876152832674562E-3</v>
      </c>
      <c r="AJ49" s="159">
        <f t="shared" si="48"/>
        <v>-1.3262599469495706E-3</v>
      </c>
      <c r="AK49" s="159">
        <f t="shared" si="49"/>
        <v>-1.3280212483399834E-2</v>
      </c>
      <c r="AL49" s="159">
        <f t="shared" si="50"/>
        <v>-5.2489905787348579E-2</v>
      </c>
      <c r="AM49" s="159">
        <f t="shared" si="51"/>
        <v>8.5227272727272929E-3</v>
      </c>
      <c r="AN49" s="159">
        <f t="shared" si="52"/>
        <v>3.2394366197183055E-2</v>
      </c>
      <c r="AO49" s="159">
        <f t="shared" si="53"/>
        <v>5.0477489768076422E-2</v>
      </c>
      <c r="AP49" s="159">
        <v>-3.8961038961039529E-3</v>
      </c>
      <c r="AQ49" s="159">
        <v>-3.6505867014341664E-2</v>
      </c>
      <c r="AR49" s="159">
        <f t="shared" si="54"/>
        <v>-5.2774018944519607E-2</v>
      </c>
    </row>
    <row r="50" spans="1:44">
      <c r="A50" s="157" t="s">
        <v>44</v>
      </c>
      <c r="B50" s="158">
        <v>5.7</v>
      </c>
      <c r="C50" s="158">
        <v>5</v>
      </c>
      <c r="D50" s="158">
        <v>5.01</v>
      </c>
      <c r="E50" s="158">
        <v>4.97</v>
      </c>
      <c r="F50" s="158">
        <v>5.38</v>
      </c>
      <c r="G50" s="158">
        <v>5.4837375621867173</v>
      </c>
      <c r="H50" s="158">
        <v>5.43</v>
      </c>
      <c r="I50" s="158">
        <v>5.44</v>
      </c>
      <c r="J50" s="158">
        <v>5.41</v>
      </c>
      <c r="K50" s="158">
        <v>5.48</v>
      </c>
      <c r="L50" s="158">
        <v>5.55</v>
      </c>
      <c r="M50" s="158">
        <v>5.82</v>
      </c>
      <c r="N50" s="158">
        <v>6.03</v>
      </c>
      <c r="O50" s="158">
        <v>6.09</v>
      </c>
      <c r="P50" s="158">
        <v>6.07</v>
      </c>
      <c r="Q50" s="158">
        <v>6.27</v>
      </c>
      <c r="R50" s="158">
        <v>6.69</v>
      </c>
      <c r="S50" s="158">
        <v>7.22</v>
      </c>
      <c r="T50" s="158">
        <v>7.49</v>
      </c>
      <c r="U50" s="158">
        <v>7.55</v>
      </c>
      <c r="V50" s="158">
        <f>IF('Relative Weights'!E8=0,0,'Relative Weights'!E8)</f>
        <v>7.51</v>
      </c>
      <c r="W50" s="154"/>
      <c r="X50" s="157" t="s">
        <v>44</v>
      </c>
      <c r="Y50" s="159">
        <f t="shared" si="37"/>
        <v>-0.1228070175438597</v>
      </c>
      <c r="Z50" s="159">
        <f t="shared" si="38"/>
        <v>2.0000000000000018E-3</v>
      </c>
      <c r="AA50" s="159">
        <f t="shared" si="39"/>
        <v>-7.9840319361277334E-3</v>
      </c>
      <c r="AB50" s="159">
        <f t="shared" si="40"/>
        <v>8.2494969818913466E-2</v>
      </c>
      <c r="AC50" s="159">
        <f t="shared" si="41"/>
        <v>1.9282074755895495E-2</v>
      </c>
      <c r="AD50" s="159">
        <f t="shared" si="42"/>
        <v>-9.7994409063749677E-3</v>
      </c>
      <c r="AE50" s="159">
        <f t="shared" si="43"/>
        <v>1.8416206261511192E-3</v>
      </c>
      <c r="AF50" s="159">
        <f t="shared" si="44"/>
        <v>-5.5147058823530326E-3</v>
      </c>
      <c r="AG50" s="159">
        <f t="shared" si="45"/>
        <v>1.2939001848428777E-2</v>
      </c>
      <c r="AH50" s="159">
        <f t="shared" si="46"/>
        <v>1.2773722627737127E-2</v>
      </c>
      <c r="AI50" s="159">
        <f t="shared" si="47"/>
        <v>4.8648648648648818E-2</v>
      </c>
      <c r="AJ50" s="159">
        <f t="shared" si="48"/>
        <v>3.6082474226804218E-2</v>
      </c>
      <c r="AK50" s="159">
        <f t="shared" si="49"/>
        <v>9.9502487562188602E-3</v>
      </c>
      <c r="AL50" s="159">
        <f t="shared" si="50"/>
        <v>-3.2840722495893759E-3</v>
      </c>
      <c r="AM50" s="159">
        <f t="shared" si="51"/>
        <v>3.2948929159802187E-2</v>
      </c>
      <c r="AN50" s="159">
        <f t="shared" si="52"/>
        <v>6.6985645933014482E-2</v>
      </c>
      <c r="AO50" s="159">
        <f t="shared" si="53"/>
        <v>7.9222720478325792E-2</v>
      </c>
      <c r="AP50" s="159">
        <v>3.7396121883656486E-2</v>
      </c>
      <c r="AQ50" s="159">
        <v>8.0106809078770436E-3</v>
      </c>
      <c r="AR50" s="159">
        <f t="shared" si="54"/>
        <v>-5.2980132450330952E-3</v>
      </c>
    </row>
    <row r="51" spans="1:44">
      <c r="A51" s="157" t="s">
        <v>45</v>
      </c>
      <c r="B51" s="158">
        <v>2.71</v>
      </c>
      <c r="C51" s="158">
        <v>2.5499999999999998</v>
      </c>
      <c r="D51" s="158">
        <v>2.4900000000000002</v>
      </c>
      <c r="E51" s="158">
        <v>2.4300000000000002</v>
      </c>
      <c r="F51" s="158">
        <v>2.5</v>
      </c>
      <c r="G51" s="158">
        <v>2.5617807447590417</v>
      </c>
      <c r="H51" s="158">
        <v>2.48</v>
      </c>
      <c r="I51" s="158">
        <v>2.34</v>
      </c>
      <c r="J51" s="158">
        <v>2.27</v>
      </c>
      <c r="K51" s="158">
        <v>2.2999999999999998</v>
      </c>
      <c r="L51" s="158">
        <v>2.4300000000000002</v>
      </c>
      <c r="M51" s="158">
        <v>2.5099999999999998</v>
      </c>
      <c r="N51" s="158">
        <v>2.56</v>
      </c>
      <c r="O51" s="158">
        <v>2.4700000000000002</v>
      </c>
      <c r="P51" s="158">
        <v>2.39</v>
      </c>
      <c r="Q51" s="158">
        <v>2.38</v>
      </c>
      <c r="R51" s="158">
        <v>2.41</v>
      </c>
      <c r="S51" s="158">
        <v>2.4</v>
      </c>
      <c r="T51" s="158">
        <v>2.34</v>
      </c>
      <c r="U51" s="158">
        <v>2.25</v>
      </c>
      <c r="V51" s="158">
        <f>IF('Relative Weights'!E9=0,0,'Relative Weights'!E9)</f>
        <v>2.2400000000000002</v>
      </c>
      <c r="W51" s="154"/>
      <c r="X51" s="157" t="s">
        <v>45</v>
      </c>
      <c r="Y51" s="159">
        <f t="shared" si="37"/>
        <v>-5.9040590405904148E-2</v>
      </c>
      <c r="Z51" s="159">
        <f t="shared" si="38"/>
        <v>-2.3529411764705688E-2</v>
      </c>
      <c r="AA51" s="159">
        <f t="shared" si="39"/>
        <v>-2.4096385542168641E-2</v>
      </c>
      <c r="AB51" s="159">
        <f t="shared" si="40"/>
        <v>2.8806584362139898E-2</v>
      </c>
      <c r="AC51" s="159">
        <f t="shared" si="41"/>
        <v>2.4712297903616731E-2</v>
      </c>
      <c r="AD51" s="159">
        <f t="shared" si="42"/>
        <v>-3.1923397397045417E-2</v>
      </c>
      <c r="AE51" s="159">
        <f t="shared" si="43"/>
        <v>-5.6451612903225867E-2</v>
      </c>
      <c r="AF51" s="159">
        <f t="shared" si="44"/>
        <v>-2.9914529914529808E-2</v>
      </c>
      <c r="AG51" s="159">
        <f t="shared" si="45"/>
        <v>1.3215859030836885E-2</v>
      </c>
      <c r="AH51" s="159">
        <f t="shared" si="46"/>
        <v>5.65217391304349E-2</v>
      </c>
      <c r="AI51" s="159">
        <f t="shared" si="47"/>
        <v>3.2921810699588328E-2</v>
      </c>
      <c r="AJ51" s="159">
        <f t="shared" si="48"/>
        <v>1.9920318725099806E-2</v>
      </c>
      <c r="AK51" s="159">
        <f t="shared" si="49"/>
        <v>-3.5156249999999889E-2</v>
      </c>
      <c r="AL51" s="159">
        <f t="shared" si="50"/>
        <v>-3.2388663967611309E-2</v>
      </c>
      <c r="AM51" s="159">
        <f t="shared" si="51"/>
        <v>-4.1841004184101083E-3</v>
      </c>
      <c r="AN51" s="159">
        <f t="shared" si="52"/>
        <v>1.26050420168069E-2</v>
      </c>
      <c r="AO51" s="159">
        <f t="shared" si="53"/>
        <v>-4.1493775933610921E-3</v>
      </c>
      <c r="AP51" s="159">
        <v>-2.5000000000000022E-2</v>
      </c>
      <c r="AQ51" s="159">
        <v>-3.8461538461538436E-2</v>
      </c>
      <c r="AR51" s="159">
        <f t="shared" si="54"/>
        <v>-4.444444444444362E-3</v>
      </c>
    </row>
    <row r="52" spans="1:44">
      <c r="A52" s="157" t="s">
        <v>46</v>
      </c>
      <c r="B52" s="158">
        <v>7.16</v>
      </c>
      <c r="C52" s="158">
        <v>7.11</v>
      </c>
      <c r="D52" s="158">
        <v>7.09</v>
      </c>
      <c r="E52" s="158">
        <v>7.15</v>
      </c>
      <c r="F52" s="158">
        <v>7.23</v>
      </c>
      <c r="G52" s="158">
        <v>7.1967350721162715</v>
      </c>
      <c r="H52" s="158">
        <v>7.07</v>
      </c>
      <c r="I52" s="158">
        <v>7.01</v>
      </c>
      <c r="J52" s="158">
        <v>7.13</v>
      </c>
      <c r="K52" s="158">
        <v>7.33</v>
      </c>
      <c r="L52" s="158">
        <v>7.71</v>
      </c>
      <c r="M52" s="158">
        <v>8.08</v>
      </c>
      <c r="N52" s="158">
        <v>7.8</v>
      </c>
      <c r="O52" s="158">
        <v>7.21</v>
      </c>
      <c r="P52" s="158">
        <v>6.54</v>
      </c>
      <c r="Q52" s="158">
        <v>6.87</v>
      </c>
      <c r="R52" s="158">
        <v>7.43</v>
      </c>
      <c r="S52" s="158">
        <v>8.09</v>
      </c>
      <c r="T52" s="158">
        <v>8.51</v>
      </c>
      <c r="U52" s="158">
        <v>9.0500000000000007</v>
      </c>
      <c r="V52" s="158">
        <f>IF('Relative Weights'!E10=0,0,'Relative Weights'!E10)</f>
        <v>9.17</v>
      </c>
      <c r="W52" s="154"/>
      <c r="X52" s="157" t="s">
        <v>46</v>
      </c>
      <c r="Y52" s="159">
        <f t="shared" si="37"/>
        <v>-6.9832402234636382E-3</v>
      </c>
      <c r="Z52" s="159">
        <f t="shared" si="38"/>
        <v>-2.812939521800395E-3</v>
      </c>
      <c r="AA52" s="159">
        <f t="shared" si="39"/>
        <v>8.4626234132580969E-3</v>
      </c>
      <c r="AB52" s="159">
        <f t="shared" si="40"/>
        <v>1.118881118881121E-2</v>
      </c>
      <c r="AC52" s="159">
        <f t="shared" si="41"/>
        <v>-4.6009582135171367E-3</v>
      </c>
      <c r="AD52" s="159">
        <f t="shared" si="42"/>
        <v>-1.7610078854688682E-2</v>
      </c>
      <c r="AE52" s="159">
        <f t="shared" si="43"/>
        <v>-8.4865629420085575E-3</v>
      </c>
      <c r="AF52" s="159">
        <f t="shared" si="44"/>
        <v>1.711840228245376E-2</v>
      </c>
      <c r="AG52" s="159">
        <f t="shared" si="45"/>
        <v>2.8050490883590573E-2</v>
      </c>
      <c r="AH52" s="159">
        <f t="shared" si="46"/>
        <v>5.184174624829474E-2</v>
      </c>
      <c r="AI52" s="159">
        <f t="shared" si="47"/>
        <v>4.7989623865110298E-2</v>
      </c>
      <c r="AJ52" s="159">
        <f t="shared" si="48"/>
        <v>-3.4653465346534684E-2</v>
      </c>
      <c r="AK52" s="159">
        <f t="shared" si="49"/>
        <v>-7.5641025641025594E-2</v>
      </c>
      <c r="AL52" s="159">
        <f t="shared" si="50"/>
        <v>-9.2926490984743371E-2</v>
      </c>
      <c r="AM52" s="159">
        <f t="shared" si="51"/>
        <v>5.0458715596330306E-2</v>
      </c>
      <c r="AN52" s="159">
        <f t="shared" si="52"/>
        <v>8.151382823871911E-2</v>
      </c>
      <c r="AO52" s="159">
        <f t="shared" si="53"/>
        <v>8.8829071332436005E-2</v>
      </c>
      <c r="AP52" s="159">
        <v>5.1915945611866521E-2</v>
      </c>
      <c r="AQ52" s="159">
        <v>6.3454759106933212E-2</v>
      </c>
      <c r="AR52" s="159">
        <f t="shared" si="54"/>
        <v>1.3259668508287303E-2</v>
      </c>
    </row>
    <row r="53" spans="1:44">
      <c r="A53" s="157" t="s">
        <v>47</v>
      </c>
      <c r="B53" s="158">
        <v>6.37</v>
      </c>
      <c r="C53" s="158">
        <v>5.64</v>
      </c>
      <c r="D53" s="158">
        <v>5.83</v>
      </c>
      <c r="E53" s="158">
        <v>6.12</v>
      </c>
      <c r="F53" s="158">
        <v>7.13</v>
      </c>
      <c r="G53" s="158">
        <v>7.5895264367688071</v>
      </c>
      <c r="H53" s="158">
        <v>7.63</v>
      </c>
      <c r="I53" s="158">
        <v>7.47</v>
      </c>
      <c r="J53" s="158">
        <v>7.46</v>
      </c>
      <c r="K53" s="158">
        <v>7.58</v>
      </c>
      <c r="L53" s="158">
        <v>7.66</v>
      </c>
      <c r="M53" s="158">
        <v>7.64</v>
      </c>
      <c r="N53" s="158">
        <v>7.1</v>
      </c>
      <c r="O53" s="158">
        <v>6.14</v>
      </c>
      <c r="P53" s="158">
        <v>5.5</v>
      </c>
      <c r="Q53" s="158">
        <v>5.49</v>
      </c>
      <c r="R53" s="158">
        <v>6</v>
      </c>
      <c r="S53" s="158">
        <v>6.73</v>
      </c>
      <c r="T53" s="158">
        <v>7.28</v>
      </c>
      <c r="U53" s="158">
        <v>7.54</v>
      </c>
      <c r="V53" s="158">
        <f>IF('Relative Weights'!E11=0,0,'Relative Weights'!E11)</f>
        <v>6.91</v>
      </c>
      <c r="W53" s="154"/>
      <c r="X53" s="157" t="s">
        <v>47</v>
      </c>
      <c r="Y53" s="159">
        <f t="shared" si="37"/>
        <v>-0.11459968602825754</v>
      </c>
      <c r="Z53" s="159">
        <f t="shared" si="38"/>
        <v>3.3687943262411313E-2</v>
      </c>
      <c r="AA53" s="159">
        <f t="shared" si="39"/>
        <v>4.9742710120068701E-2</v>
      </c>
      <c r="AB53" s="159">
        <f t="shared" si="40"/>
        <v>0.16503267973856195</v>
      </c>
      <c r="AC53" s="159">
        <f t="shared" si="41"/>
        <v>6.4449710626761192E-2</v>
      </c>
      <c r="AD53" s="159">
        <f t="shared" si="42"/>
        <v>5.3328180049694307E-3</v>
      </c>
      <c r="AE53" s="159">
        <f t="shared" si="43"/>
        <v>-2.0969855832241202E-2</v>
      </c>
      <c r="AF53" s="159">
        <f t="shared" si="44"/>
        <v>-1.3386880856760541E-3</v>
      </c>
      <c r="AG53" s="159">
        <f t="shared" si="45"/>
        <v>1.6085790884718509E-2</v>
      </c>
      <c r="AH53" s="159">
        <f t="shared" si="46"/>
        <v>1.055408970976246E-2</v>
      </c>
      <c r="AI53" s="159">
        <f t="shared" si="47"/>
        <v>-2.6109660574412663E-3</v>
      </c>
      <c r="AJ53" s="159">
        <f t="shared" si="48"/>
        <v>-7.06806282722513E-2</v>
      </c>
      <c r="AK53" s="159">
        <f t="shared" si="49"/>
        <v>-0.13521126760563384</v>
      </c>
      <c r="AL53" s="159">
        <f t="shared" si="50"/>
        <v>-0.10423452768729635</v>
      </c>
      <c r="AM53" s="159">
        <f t="shared" si="51"/>
        <v>-1.8181818181818299E-3</v>
      </c>
      <c r="AN53" s="159">
        <f t="shared" si="52"/>
        <v>9.2896174863387859E-2</v>
      </c>
      <c r="AO53" s="159">
        <f t="shared" si="53"/>
        <v>0.12166666666666681</v>
      </c>
      <c r="AP53" s="159">
        <v>8.172362555720647E-2</v>
      </c>
      <c r="AQ53" s="159">
        <v>3.5714285714285587E-2</v>
      </c>
      <c r="AR53" s="159">
        <f t="shared" si="54"/>
        <v>-8.3554376657824947E-2</v>
      </c>
    </row>
    <row r="54" spans="1:44">
      <c r="A54" s="157" t="s">
        <v>48</v>
      </c>
      <c r="B54" s="158">
        <v>3.51</v>
      </c>
      <c r="C54" s="158">
        <v>3.13</v>
      </c>
      <c r="D54" s="158">
        <v>2.94</v>
      </c>
      <c r="E54" s="158">
        <v>2.77</v>
      </c>
      <c r="F54" s="158">
        <v>2.83</v>
      </c>
      <c r="G54" s="158">
        <v>2.9414033407952709</v>
      </c>
      <c r="H54" s="158">
        <v>2.86</v>
      </c>
      <c r="I54" s="158">
        <v>2.88</v>
      </c>
      <c r="J54" s="158">
        <v>2.89</v>
      </c>
      <c r="K54" s="158">
        <v>3.02</v>
      </c>
      <c r="L54" s="158">
        <v>3.09</v>
      </c>
      <c r="M54" s="158">
        <v>3.1</v>
      </c>
      <c r="N54" s="158">
        <v>3.01</v>
      </c>
      <c r="O54" s="158">
        <v>2.85</v>
      </c>
      <c r="P54" s="158">
        <v>2.79</v>
      </c>
      <c r="Q54" s="158">
        <v>2.88</v>
      </c>
      <c r="R54" s="158">
        <v>3.06</v>
      </c>
      <c r="S54" s="158">
        <v>3.4</v>
      </c>
      <c r="T54" s="158">
        <v>3.65</v>
      </c>
      <c r="U54" s="158">
        <v>3.63</v>
      </c>
      <c r="V54" s="158">
        <f>IF('Relative Weights'!E12=0,0,'Relative Weights'!E12)</f>
        <v>3.45</v>
      </c>
      <c r="W54" s="154"/>
      <c r="X54" s="157" t="s">
        <v>48</v>
      </c>
      <c r="Y54" s="159">
        <f t="shared" si="37"/>
        <v>-0.10826210826210825</v>
      </c>
      <c r="Z54" s="159">
        <f t="shared" si="38"/>
        <v>-6.0702875399361034E-2</v>
      </c>
      <c r="AA54" s="159">
        <f t="shared" si="39"/>
        <v>-5.7823129251700633E-2</v>
      </c>
      <c r="AB54" s="159">
        <f t="shared" si="40"/>
        <v>2.1660649819494671E-2</v>
      </c>
      <c r="AC54" s="159">
        <f t="shared" si="41"/>
        <v>3.936513809020159E-2</v>
      </c>
      <c r="AD54" s="159">
        <f t="shared" si="42"/>
        <v>-2.767500113509147E-2</v>
      </c>
      <c r="AE54" s="159">
        <f t="shared" si="43"/>
        <v>6.9930069930070893E-3</v>
      </c>
      <c r="AF54" s="159">
        <f t="shared" si="44"/>
        <v>3.4722222222223209E-3</v>
      </c>
      <c r="AG54" s="159">
        <f t="shared" si="45"/>
        <v>4.4982698961937739E-2</v>
      </c>
      <c r="AH54" s="159">
        <f t="shared" si="46"/>
        <v>2.3178807947019875E-2</v>
      </c>
      <c r="AI54" s="159">
        <f t="shared" si="47"/>
        <v>3.2362459546926292E-3</v>
      </c>
      <c r="AJ54" s="159">
        <f t="shared" si="48"/>
        <v>-2.9032258064516259E-2</v>
      </c>
      <c r="AK54" s="159">
        <f t="shared" si="49"/>
        <v>-5.3156146179401897E-2</v>
      </c>
      <c r="AL54" s="159">
        <f t="shared" si="50"/>
        <v>-2.1052631578947434E-2</v>
      </c>
      <c r="AM54" s="159">
        <f t="shared" si="51"/>
        <v>3.2258064516129004E-2</v>
      </c>
      <c r="AN54" s="159">
        <f t="shared" si="52"/>
        <v>6.25E-2</v>
      </c>
      <c r="AO54" s="159">
        <f t="shared" si="53"/>
        <v>0.11111111111111116</v>
      </c>
      <c r="AP54" s="159">
        <v>7.3529411764705843E-2</v>
      </c>
      <c r="AQ54" s="159">
        <v>-5.479452054794498E-3</v>
      </c>
      <c r="AR54" s="159">
        <f t="shared" si="54"/>
        <v>-4.9586776859504078E-2</v>
      </c>
    </row>
    <row r="55" spans="1:44">
      <c r="A55" s="157" t="s">
        <v>49</v>
      </c>
      <c r="B55" s="158">
        <v>0</v>
      </c>
      <c r="C55" s="158">
        <v>0</v>
      </c>
      <c r="D55" s="158">
        <v>0</v>
      </c>
      <c r="E55" s="158">
        <v>0</v>
      </c>
      <c r="F55" s="158">
        <v>0</v>
      </c>
      <c r="G55" s="158">
        <v>0</v>
      </c>
      <c r="H55" s="158">
        <v>0</v>
      </c>
      <c r="I55" s="158">
        <v>0</v>
      </c>
      <c r="J55" s="158">
        <v>0</v>
      </c>
      <c r="K55" s="158">
        <v>0</v>
      </c>
      <c r="L55" s="158">
        <v>0</v>
      </c>
      <c r="M55" s="158">
        <v>0</v>
      </c>
      <c r="N55" s="158">
        <v>0</v>
      </c>
      <c r="O55" s="158">
        <v>0</v>
      </c>
      <c r="P55" s="158">
        <v>0</v>
      </c>
      <c r="Q55" s="158">
        <v>0</v>
      </c>
      <c r="R55" s="158">
        <v>0</v>
      </c>
      <c r="S55" s="158">
        <v>0</v>
      </c>
      <c r="T55" s="158">
        <v>0</v>
      </c>
      <c r="U55" s="158">
        <v>0</v>
      </c>
      <c r="V55" s="158">
        <f>IF('Relative Weights'!E13=0,0,'Relative Weights'!E13)</f>
        <v>0</v>
      </c>
      <c r="W55" s="154"/>
      <c r="X55" s="157" t="s">
        <v>49</v>
      </c>
      <c r="Y55" s="159" t="str">
        <f t="shared" si="37"/>
        <v/>
      </c>
      <c r="Z55" s="159" t="str">
        <f t="shared" si="38"/>
        <v/>
      </c>
      <c r="AA55" s="159" t="str">
        <f t="shared" si="39"/>
        <v/>
      </c>
      <c r="AB55" s="159" t="str">
        <f t="shared" si="40"/>
        <v/>
      </c>
      <c r="AC55" s="159" t="str">
        <f t="shared" si="41"/>
        <v/>
      </c>
      <c r="AD55" s="159" t="str">
        <f t="shared" si="42"/>
        <v/>
      </c>
      <c r="AE55" s="159" t="str">
        <f t="shared" si="43"/>
        <v/>
      </c>
      <c r="AF55" s="159" t="str">
        <f t="shared" si="44"/>
        <v/>
      </c>
      <c r="AG55" s="159" t="str">
        <f t="shared" si="45"/>
        <v/>
      </c>
      <c r="AH55" s="159" t="str">
        <f t="shared" si="46"/>
        <v/>
      </c>
      <c r="AI55" s="159" t="str">
        <f t="shared" si="47"/>
        <v/>
      </c>
      <c r="AJ55" s="159" t="str">
        <f t="shared" si="48"/>
        <v/>
      </c>
      <c r="AK55" s="159" t="str">
        <f t="shared" si="49"/>
        <v/>
      </c>
      <c r="AL55" s="159" t="str">
        <f t="shared" si="50"/>
        <v/>
      </c>
      <c r="AM55" s="159" t="str">
        <f t="shared" si="51"/>
        <v/>
      </c>
      <c r="AN55" s="159" t="str">
        <f t="shared" si="52"/>
        <v/>
      </c>
      <c r="AO55" s="159" t="str">
        <f t="shared" si="53"/>
        <v/>
      </c>
      <c r="AP55" s="159" t="s">
        <v>837</v>
      </c>
      <c r="AQ55" s="159" t="s">
        <v>837</v>
      </c>
      <c r="AR55" s="159" t="str">
        <f t="shared" si="54"/>
        <v/>
      </c>
    </row>
    <row r="56" spans="1:44">
      <c r="A56" s="157" t="s">
        <v>50</v>
      </c>
      <c r="B56" s="158">
        <v>3.55</v>
      </c>
      <c r="C56" s="158">
        <v>3.28</v>
      </c>
      <c r="D56" s="158">
        <v>3.25</v>
      </c>
      <c r="E56" s="158">
        <v>3.11</v>
      </c>
      <c r="F56" s="158">
        <v>3.08</v>
      </c>
      <c r="G56" s="158">
        <v>2.996205733344194</v>
      </c>
      <c r="H56" s="158">
        <v>2.97</v>
      </c>
      <c r="I56" s="158">
        <v>2.93</v>
      </c>
      <c r="J56" s="158">
        <v>2.98</v>
      </c>
      <c r="K56" s="158">
        <v>2.89</v>
      </c>
      <c r="L56" s="158">
        <v>3.07</v>
      </c>
      <c r="M56" s="158">
        <v>2.89</v>
      </c>
      <c r="N56" s="158">
        <v>2.93</v>
      </c>
      <c r="O56" s="158">
        <v>2.57</v>
      </c>
      <c r="P56" s="158">
        <v>2.4700000000000002</v>
      </c>
      <c r="Q56" s="158">
        <v>2.2999999999999998</v>
      </c>
      <c r="R56" s="158">
        <v>2.31</v>
      </c>
      <c r="S56" s="158">
        <v>2.35</v>
      </c>
      <c r="T56" s="158">
        <v>2.41</v>
      </c>
      <c r="U56" s="158">
        <v>2.46</v>
      </c>
      <c r="V56" s="158">
        <f>IF('Relative Weights'!E14=0,0,'Relative Weights'!E14)</f>
        <v>2.44</v>
      </c>
      <c r="W56" s="154"/>
      <c r="X56" s="157" t="s">
        <v>50</v>
      </c>
      <c r="Y56" s="159">
        <f t="shared" si="37"/>
        <v>-7.6056338028169024E-2</v>
      </c>
      <c r="Z56" s="159">
        <f t="shared" si="38"/>
        <v>-9.1463414634145312E-3</v>
      </c>
      <c r="AA56" s="159">
        <f t="shared" si="39"/>
        <v>-4.3076923076923124E-2</v>
      </c>
      <c r="AB56" s="159">
        <f t="shared" si="40"/>
        <v>-9.6463022508037621E-3</v>
      </c>
      <c r="AC56" s="159">
        <f t="shared" si="41"/>
        <v>-2.7205930732404515E-2</v>
      </c>
      <c r="AD56" s="159">
        <f t="shared" si="42"/>
        <v>-8.7463063876273006E-3</v>
      </c>
      <c r="AE56" s="159">
        <f t="shared" si="43"/>
        <v>-1.3468013468013518E-2</v>
      </c>
      <c r="AF56" s="159">
        <f t="shared" si="44"/>
        <v>1.7064846416382284E-2</v>
      </c>
      <c r="AG56" s="159">
        <f t="shared" si="45"/>
        <v>-3.0201342281879096E-2</v>
      </c>
      <c r="AH56" s="159">
        <f t="shared" si="46"/>
        <v>6.2283737024221297E-2</v>
      </c>
      <c r="AI56" s="159">
        <f t="shared" si="47"/>
        <v>-5.863192182410415E-2</v>
      </c>
      <c r="AJ56" s="159">
        <f t="shared" si="48"/>
        <v>1.384083044982698E-2</v>
      </c>
      <c r="AK56" s="159">
        <f t="shared" si="49"/>
        <v>-0.12286689419795227</v>
      </c>
      <c r="AL56" s="159">
        <f t="shared" si="50"/>
        <v>-3.8910505836575737E-2</v>
      </c>
      <c r="AM56" s="159">
        <f t="shared" si="51"/>
        <v>-6.8825910931174183E-2</v>
      </c>
      <c r="AN56" s="159">
        <f t="shared" si="52"/>
        <v>4.3478260869567187E-3</v>
      </c>
      <c r="AO56" s="159">
        <f t="shared" si="53"/>
        <v>1.7316017316017396E-2</v>
      </c>
      <c r="AP56" s="159">
        <v>2.5531914893617058E-2</v>
      </c>
      <c r="AQ56" s="159">
        <v>2.0746887966804906E-2</v>
      </c>
      <c r="AR56" s="159">
        <f t="shared" si="54"/>
        <v>-8.1300813008130524E-3</v>
      </c>
    </row>
    <row r="57" spans="1:44">
      <c r="A57" s="157" t="s">
        <v>51</v>
      </c>
      <c r="B57" s="158">
        <v>3.25</v>
      </c>
      <c r="C57" s="158">
        <v>3.06</v>
      </c>
      <c r="D57" s="158">
        <v>2.87</v>
      </c>
      <c r="E57" s="158">
        <v>2.68</v>
      </c>
      <c r="F57" s="158">
        <v>2.64</v>
      </c>
      <c r="G57" s="158">
        <v>2.6527449589877921</v>
      </c>
      <c r="H57" s="158">
        <v>2.63</v>
      </c>
      <c r="I57" s="158">
        <v>2.58</v>
      </c>
      <c r="J57" s="158">
        <v>2.69</v>
      </c>
      <c r="K57" s="158">
        <v>2.83</v>
      </c>
      <c r="L57" s="158">
        <v>3.16</v>
      </c>
      <c r="M57" s="158">
        <v>3.38</v>
      </c>
      <c r="N57" s="158">
        <v>3.6</v>
      </c>
      <c r="O57" s="158">
        <v>3.58</v>
      </c>
      <c r="P57" s="158">
        <v>3.35</v>
      </c>
      <c r="Q57" s="158">
        <v>3.12</v>
      </c>
      <c r="R57" s="158">
        <v>3.02</v>
      </c>
      <c r="S57" s="158">
        <v>3.17</v>
      </c>
      <c r="T57" s="158">
        <v>3.5</v>
      </c>
      <c r="U57" s="158">
        <v>3.76</v>
      </c>
      <c r="V57" s="158">
        <f>IF('Relative Weights'!E15=0,0,'Relative Weights'!E15)</f>
        <v>3.69</v>
      </c>
      <c r="W57" s="154"/>
      <c r="X57" s="157" t="s">
        <v>51</v>
      </c>
      <c r="Y57" s="159">
        <f t="shared" si="37"/>
        <v>-5.8461538461538454E-2</v>
      </c>
      <c r="Z57" s="159">
        <f t="shared" si="38"/>
        <v>-6.2091503267973858E-2</v>
      </c>
      <c r="AA57" s="159">
        <f t="shared" si="39"/>
        <v>-6.6202090592334506E-2</v>
      </c>
      <c r="AB57" s="159">
        <f t="shared" si="40"/>
        <v>-1.4925373134328401E-2</v>
      </c>
      <c r="AC57" s="159">
        <f t="shared" si="41"/>
        <v>4.8276359802241764E-3</v>
      </c>
      <c r="AD57" s="159">
        <f t="shared" si="42"/>
        <v>-8.5741220281013719E-3</v>
      </c>
      <c r="AE57" s="159">
        <f t="shared" si="43"/>
        <v>-1.9011406844106404E-2</v>
      </c>
      <c r="AF57" s="159">
        <f t="shared" si="44"/>
        <v>4.2635658914728536E-2</v>
      </c>
      <c r="AG57" s="159">
        <f t="shared" si="45"/>
        <v>5.2044609665427455E-2</v>
      </c>
      <c r="AH57" s="159">
        <f t="shared" si="46"/>
        <v>0.11660777385159005</v>
      </c>
      <c r="AI57" s="159">
        <f t="shared" si="47"/>
        <v>6.9620253164556889E-2</v>
      </c>
      <c r="AJ57" s="159">
        <f t="shared" si="48"/>
        <v>6.5088757396449815E-2</v>
      </c>
      <c r="AK57" s="159">
        <f t="shared" si="49"/>
        <v>-5.5555555555555358E-3</v>
      </c>
      <c r="AL57" s="159">
        <f t="shared" si="50"/>
        <v>-6.4245810055865937E-2</v>
      </c>
      <c r="AM57" s="159">
        <f t="shared" si="51"/>
        <v>-6.8656716417910491E-2</v>
      </c>
      <c r="AN57" s="159">
        <f t="shared" si="52"/>
        <v>-3.2051282051282048E-2</v>
      </c>
      <c r="AO57" s="159">
        <f t="shared" si="53"/>
        <v>4.9668874172185351E-2</v>
      </c>
      <c r="AP57" s="159">
        <v>0.10410094637223977</v>
      </c>
      <c r="AQ57" s="159">
        <v>7.4285714285714288E-2</v>
      </c>
      <c r="AR57" s="159">
        <f t="shared" si="54"/>
        <v>-1.8617021276595702E-2</v>
      </c>
    </row>
    <row r="58" spans="1:44">
      <c r="A58" s="157" t="s">
        <v>723</v>
      </c>
      <c r="B58" s="158">
        <v>0</v>
      </c>
      <c r="C58" s="158">
        <v>0</v>
      </c>
      <c r="D58" s="158">
        <v>0</v>
      </c>
      <c r="E58" s="158">
        <v>0</v>
      </c>
      <c r="F58" s="158">
        <v>0</v>
      </c>
      <c r="G58" s="158">
        <v>0</v>
      </c>
      <c r="H58" s="158">
        <v>0</v>
      </c>
      <c r="I58" s="158">
        <v>0</v>
      </c>
      <c r="J58" s="158">
        <v>0</v>
      </c>
      <c r="K58" s="158">
        <v>0</v>
      </c>
      <c r="L58" s="158">
        <v>0</v>
      </c>
      <c r="M58" s="158">
        <v>0</v>
      </c>
      <c r="N58" s="158">
        <v>0</v>
      </c>
      <c r="O58" s="158">
        <v>0</v>
      </c>
      <c r="P58" s="158">
        <v>0</v>
      </c>
      <c r="Q58" s="158">
        <v>0</v>
      </c>
      <c r="R58" s="158">
        <v>0</v>
      </c>
      <c r="S58" s="158">
        <v>0</v>
      </c>
      <c r="T58" s="158">
        <v>0</v>
      </c>
      <c r="U58" s="158">
        <v>0</v>
      </c>
      <c r="V58" s="158">
        <f>IF('Relative Weights'!E16=0,0,'Relative Weights'!E16)</f>
        <v>0</v>
      </c>
      <c r="W58" s="154"/>
      <c r="X58" s="157" t="s">
        <v>723</v>
      </c>
      <c r="Y58" s="159" t="str">
        <f t="shared" si="37"/>
        <v/>
      </c>
      <c r="Z58" s="159" t="str">
        <f t="shared" si="38"/>
        <v/>
      </c>
      <c r="AA58" s="159" t="str">
        <f t="shared" si="39"/>
        <v/>
      </c>
      <c r="AB58" s="159" t="str">
        <f t="shared" si="40"/>
        <v/>
      </c>
      <c r="AC58" s="159" t="str">
        <f t="shared" si="41"/>
        <v/>
      </c>
      <c r="AD58" s="159" t="str">
        <f t="shared" si="42"/>
        <v/>
      </c>
      <c r="AE58" s="159" t="str">
        <f t="shared" si="43"/>
        <v/>
      </c>
      <c r="AF58" s="159" t="str">
        <f t="shared" si="44"/>
        <v/>
      </c>
      <c r="AG58" s="159" t="str">
        <f t="shared" si="45"/>
        <v/>
      </c>
      <c r="AH58" s="159" t="str">
        <f t="shared" si="46"/>
        <v/>
      </c>
      <c r="AI58" s="159" t="str">
        <f t="shared" si="47"/>
        <v/>
      </c>
      <c r="AJ58" s="159" t="str">
        <f t="shared" si="48"/>
        <v/>
      </c>
      <c r="AK58" s="159" t="str">
        <f t="shared" si="49"/>
        <v/>
      </c>
      <c r="AL58" s="159" t="str">
        <f t="shared" si="50"/>
        <v/>
      </c>
      <c r="AM58" s="159" t="str">
        <f t="shared" si="51"/>
        <v/>
      </c>
      <c r="AN58" s="159" t="str">
        <f t="shared" si="52"/>
        <v/>
      </c>
      <c r="AO58" s="159" t="str">
        <f t="shared" si="53"/>
        <v/>
      </c>
      <c r="AP58" s="159" t="s">
        <v>837</v>
      </c>
      <c r="AQ58" s="159" t="s">
        <v>837</v>
      </c>
      <c r="AR58" s="159" t="str">
        <f t="shared" si="54"/>
        <v/>
      </c>
    </row>
    <row r="59" spans="1:44">
      <c r="A59" s="157" t="s">
        <v>53</v>
      </c>
      <c r="B59" s="158">
        <v>0</v>
      </c>
      <c r="C59" s="158">
        <v>0</v>
      </c>
      <c r="D59" s="158">
        <v>0</v>
      </c>
      <c r="E59" s="158">
        <v>0</v>
      </c>
      <c r="F59" s="158">
        <v>0</v>
      </c>
      <c r="G59" s="158">
        <v>0</v>
      </c>
      <c r="H59" s="158">
        <v>0</v>
      </c>
      <c r="I59" s="158">
        <v>0</v>
      </c>
      <c r="J59" s="158">
        <v>0</v>
      </c>
      <c r="K59" s="158">
        <v>0</v>
      </c>
      <c r="L59" s="158">
        <v>0</v>
      </c>
      <c r="M59" s="158">
        <v>0</v>
      </c>
      <c r="N59" s="158">
        <v>0</v>
      </c>
      <c r="O59" s="158">
        <v>0</v>
      </c>
      <c r="P59" s="158">
        <v>0</v>
      </c>
      <c r="Q59" s="158">
        <v>0</v>
      </c>
      <c r="R59" s="158">
        <v>0</v>
      </c>
      <c r="S59" s="158">
        <v>0</v>
      </c>
      <c r="T59" s="158">
        <v>0</v>
      </c>
      <c r="U59" s="158">
        <v>0</v>
      </c>
      <c r="V59" s="158">
        <f>IF('Relative Weights'!E17=0,0,'Relative Weights'!E17)</f>
        <v>0</v>
      </c>
      <c r="W59" s="154"/>
      <c r="X59" s="157" t="s">
        <v>53</v>
      </c>
      <c r="Y59" s="159" t="str">
        <f t="shared" si="37"/>
        <v/>
      </c>
      <c r="Z59" s="159" t="str">
        <f t="shared" si="38"/>
        <v/>
      </c>
      <c r="AA59" s="159" t="str">
        <f t="shared" si="39"/>
        <v/>
      </c>
      <c r="AB59" s="159" t="str">
        <f t="shared" si="40"/>
        <v/>
      </c>
      <c r="AC59" s="159" t="str">
        <f t="shared" si="41"/>
        <v/>
      </c>
      <c r="AD59" s="159" t="str">
        <f t="shared" si="42"/>
        <v/>
      </c>
      <c r="AE59" s="159" t="str">
        <f t="shared" si="43"/>
        <v/>
      </c>
      <c r="AF59" s="159" t="str">
        <f t="shared" si="44"/>
        <v/>
      </c>
      <c r="AG59" s="159" t="str">
        <f t="shared" si="45"/>
        <v/>
      </c>
      <c r="AH59" s="159" t="str">
        <f t="shared" si="46"/>
        <v/>
      </c>
      <c r="AI59" s="159" t="str">
        <f t="shared" si="47"/>
        <v/>
      </c>
      <c r="AJ59" s="159" t="str">
        <f t="shared" si="48"/>
        <v/>
      </c>
      <c r="AK59" s="159" t="str">
        <f t="shared" si="49"/>
        <v/>
      </c>
      <c r="AL59" s="159" t="str">
        <f t="shared" si="50"/>
        <v/>
      </c>
      <c r="AM59" s="159" t="str">
        <f t="shared" si="51"/>
        <v/>
      </c>
      <c r="AN59" s="159" t="str">
        <f t="shared" si="52"/>
        <v/>
      </c>
      <c r="AO59" s="159" t="str">
        <f t="shared" si="53"/>
        <v/>
      </c>
      <c r="AP59" s="159" t="s">
        <v>837</v>
      </c>
      <c r="AQ59" s="159" t="s">
        <v>837</v>
      </c>
      <c r="AR59" s="159" t="str">
        <f t="shared" si="54"/>
        <v/>
      </c>
    </row>
    <row r="60" spans="1:44">
      <c r="A60" s="157" t="s">
        <v>54</v>
      </c>
      <c r="B60" s="158">
        <v>0</v>
      </c>
      <c r="C60" s="158">
        <v>0</v>
      </c>
      <c r="D60" s="158">
        <v>0</v>
      </c>
      <c r="E60" s="158">
        <v>0</v>
      </c>
      <c r="F60" s="158">
        <v>0</v>
      </c>
      <c r="G60" s="158">
        <v>0</v>
      </c>
      <c r="H60" s="158">
        <v>0</v>
      </c>
      <c r="I60" s="158">
        <v>0</v>
      </c>
      <c r="J60" s="158">
        <v>0</v>
      </c>
      <c r="K60" s="158">
        <v>0</v>
      </c>
      <c r="L60" s="158">
        <v>0</v>
      </c>
      <c r="M60" s="158">
        <v>0</v>
      </c>
      <c r="N60" s="158">
        <v>0</v>
      </c>
      <c r="O60" s="158">
        <v>0</v>
      </c>
      <c r="P60" s="158">
        <v>0</v>
      </c>
      <c r="Q60" s="158">
        <v>0</v>
      </c>
      <c r="R60" s="158">
        <v>0</v>
      </c>
      <c r="S60" s="158">
        <v>0</v>
      </c>
      <c r="T60" s="158">
        <v>0</v>
      </c>
      <c r="U60" s="158">
        <v>0</v>
      </c>
      <c r="V60" s="158">
        <f>IF('Relative Weights'!E18=0,0,'Relative Weights'!E18)</f>
        <v>0</v>
      </c>
      <c r="W60" s="154"/>
      <c r="X60" s="157" t="s">
        <v>54</v>
      </c>
      <c r="Y60" s="159" t="str">
        <f t="shared" si="37"/>
        <v/>
      </c>
      <c r="Z60" s="159" t="str">
        <f t="shared" si="38"/>
        <v/>
      </c>
      <c r="AA60" s="159" t="str">
        <f t="shared" si="39"/>
        <v/>
      </c>
      <c r="AB60" s="159" t="str">
        <f t="shared" si="40"/>
        <v/>
      </c>
      <c r="AC60" s="159" t="str">
        <f t="shared" si="41"/>
        <v/>
      </c>
      <c r="AD60" s="159" t="str">
        <f t="shared" si="42"/>
        <v/>
      </c>
      <c r="AE60" s="159" t="str">
        <f t="shared" si="43"/>
        <v/>
      </c>
      <c r="AF60" s="159" t="str">
        <f t="shared" si="44"/>
        <v/>
      </c>
      <c r="AG60" s="159" t="str">
        <f t="shared" si="45"/>
        <v/>
      </c>
      <c r="AH60" s="159" t="str">
        <f t="shared" si="46"/>
        <v/>
      </c>
      <c r="AI60" s="159" t="str">
        <f t="shared" si="47"/>
        <v/>
      </c>
      <c r="AJ60" s="159" t="str">
        <f t="shared" si="48"/>
        <v/>
      </c>
      <c r="AK60" s="159" t="str">
        <f t="shared" si="49"/>
        <v/>
      </c>
      <c r="AL60" s="159" t="str">
        <f t="shared" si="50"/>
        <v/>
      </c>
      <c r="AM60" s="159" t="str">
        <f t="shared" si="51"/>
        <v/>
      </c>
      <c r="AN60" s="159" t="str">
        <f t="shared" si="52"/>
        <v/>
      </c>
      <c r="AO60" s="159" t="str">
        <f t="shared" si="53"/>
        <v/>
      </c>
      <c r="AP60" s="159" t="s">
        <v>837</v>
      </c>
      <c r="AQ60" s="159" t="s">
        <v>837</v>
      </c>
      <c r="AR60" s="159" t="str">
        <f t="shared" si="54"/>
        <v/>
      </c>
    </row>
    <row r="61" spans="1:44">
      <c r="A61" s="157" t="s">
        <v>55</v>
      </c>
      <c r="B61" s="158">
        <v>3.71</v>
      </c>
      <c r="C61" s="158">
        <v>3.54</v>
      </c>
      <c r="D61" s="158">
        <v>3.53</v>
      </c>
      <c r="E61" s="158">
        <v>3.47</v>
      </c>
      <c r="F61" s="158">
        <v>3.4</v>
      </c>
      <c r="G61" s="158">
        <v>3.3185636488596466</v>
      </c>
      <c r="H61" s="158">
        <v>3.21</v>
      </c>
      <c r="I61" s="158">
        <v>3.23</v>
      </c>
      <c r="J61" s="158">
        <v>3.15</v>
      </c>
      <c r="K61" s="158">
        <v>3.08</v>
      </c>
      <c r="L61" s="158">
        <v>2.96</v>
      </c>
      <c r="M61" s="158">
        <v>2.9</v>
      </c>
      <c r="N61" s="158">
        <v>2.79</v>
      </c>
      <c r="O61" s="158">
        <v>2.67</v>
      </c>
      <c r="P61" s="158">
        <v>2.54</v>
      </c>
      <c r="Q61" s="158">
        <v>2.5499999999999998</v>
      </c>
      <c r="R61" s="158">
        <v>2.62</v>
      </c>
      <c r="S61" s="158">
        <v>2.7</v>
      </c>
      <c r="T61" s="158">
        <v>2.72</v>
      </c>
      <c r="U61" s="158">
        <v>2.67</v>
      </c>
      <c r="V61" s="158">
        <f>IF('Relative Weights'!E19=0,0,'Relative Weights'!E19)</f>
        <v>2.62</v>
      </c>
      <c r="W61" s="154"/>
      <c r="X61" s="157" t="s">
        <v>55</v>
      </c>
      <c r="Y61" s="159">
        <f t="shared" si="37"/>
        <v>-4.5822102425876032E-2</v>
      </c>
      <c r="Z61" s="159">
        <f t="shared" si="38"/>
        <v>-2.8248587570621764E-3</v>
      </c>
      <c r="AA61" s="159">
        <f t="shared" si="39"/>
        <v>-1.6997167138810054E-2</v>
      </c>
      <c r="AB61" s="159">
        <f t="shared" si="40"/>
        <v>-2.0172910662824339E-2</v>
      </c>
      <c r="AC61" s="159">
        <f t="shared" si="41"/>
        <v>-2.3951867982456854E-2</v>
      </c>
      <c r="AD61" s="159">
        <f t="shared" si="42"/>
        <v>-3.2714047505749133E-2</v>
      </c>
      <c r="AE61" s="159">
        <f t="shared" si="43"/>
        <v>6.230529595015577E-3</v>
      </c>
      <c r="AF61" s="159">
        <f t="shared" si="44"/>
        <v>-2.4767801857585203E-2</v>
      </c>
      <c r="AG61" s="159">
        <f t="shared" si="45"/>
        <v>-2.2222222222222143E-2</v>
      </c>
      <c r="AH61" s="159">
        <f t="shared" si="46"/>
        <v>-3.8961038961038974E-2</v>
      </c>
      <c r="AI61" s="159">
        <f t="shared" si="47"/>
        <v>-2.0270270270270285E-2</v>
      </c>
      <c r="AJ61" s="159">
        <f t="shared" si="48"/>
        <v>-3.7931034482758585E-2</v>
      </c>
      <c r="AK61" s="159">
        <f t="shared" si="49"/>
        <v>-4.3010752688172116E-2</v>
      </c>
      <c r="AL61" s="159">
        <f t="shared" si="50"/>
        <v>-4.8689138576779034E-2</v>
      </c>
      <c r="AM61" s="159">
        <f t="shared" si="51"/>
        <v>3.937007874015741E-3</v>
      </c>
      <c r="AN61" s="159">
        <f t="shared" si="52"/>
        <v>2.7450980392156987E-2</v>
      </c>
      <c r="AO61" s="159">
        <f t="shared" si="53"/>
        <v>3.0534351145038219E-2</v>
      </c>
      <c r="AP61" s="159">
        <v>7.4074074074073071E-3</v>
      </c>
      <c r="AQ61" s="159">
        <v>-1.8382352941176516E-2</v>
      </c>
      <c r="AR61" s="159">
        <f t="shared" si="54"/>
        <v>-1.872659176029956E-2</v>
      </c>
    </row>
    <row r="62" spans="1:44">
      <c r="A62" s="157" t="s">
        <v>56</v>
      </c>
      <c r="B62" s="158">
        <v>15.6</v>
      </c>
      <c r="C62" s="158">
        <v>15.11</v>
      </c>
      <c r="D62" s="158">
        <v>17.149999999999999</v>
      </c>
      <c r="E62" s="158">
        <v>16.100000000000001</v>
      </c>
      <c r="F62" s="158">
        <v>16.87</v>
      </c>
      <c r="G62" s="158">
        <v>16.814044454074715</v>
      </c>
      <c r="H62" s="158">
        <v>19.87</v>
      </c>
      <c r="I62" s="158">
        <v>23.49</v>
      </c>
      <c r="J62" s="158">
        <v>23.26</v>
      </c>
      <c r="K62" s="158">
        <v>23.1</v>
      </c>
      <c r="L62" s="158">
        <v>22.6</v>
      </c>
      <c r="M62" s="158">
        <v>25.82</v>
      </c>
      <c r="N62" s="158">
        <v>28.29</v>
      </c>
      <c r="O62" s="158">
        <v>28.68</v>
      </c>
      <c r="P62" s="158">
        <v>28.55</v>
      </c>
      <c r="Q62" s="158">
        <v>30.82</v>
      </c>
      <c r="R62" s="158">
        <v>34.67</v>
      </c>
      <c r="S62" s="158">
        <v>42.85</v>
      </c>
      <c r="T62" s="158">
        <v>47.05</v>
      </c>
      <c r="U62" s="158">
        <v>50.25</v>
      </c>
      <c r="V62" s="158">
        <f>IF('Relative Weights'!E20=0,0,'Relative Weights'!E20)</f>
        <v>44.01</v>
      </c>
      <c r="W62" s="154"/>
      <c r="X62" s="157" t="s">
        <v>56</v>
      </c>
      <c r="Y62" s="159">
        <f t="shared" si="37"/>
        <v>-3.141025641025641E-2</v>
      </c>
      <c r="Z62" s="159">
        <f t="shared" si="38"/>
        <v>0.1350099272005294</v>
      </c>
      <c r="AA62" s="159">
        <f t="shared" si="39"/>
        <v>-6.1224489795918213E-2</v>
      </c>
      <c r="AB62" s="159">
        <f t="shared" si="40"/>
        <v>4.7826086956521685E-2</v>
      </c>
      <c r="AC62" s="159">
        <f t="shared" si="41"/>
        <v>-3.3168669783809612E-3</v>
      </c>
      <c r="AD62" s="159">
        <f t="shared" si="42"/>
        <v>0.18175017642377567</v>
      </c>
      <c r="AE62" s="159">
        <f t="shared" si="43"/>
        <v>0.18218419728233504</v>
      </c>
      <c r="AF62" s="159">
        <f t="shared" si="44"/>
        <v>-9.7914005959981454E-3</v>
      </c>
      <c r="AG62" s="159">
        <f t="shared" si="45"/>
        <v>-6.8787618228718372E-3</v>
      </c>
      <c r="AH62" s="159">
        <f t="shared" si="46"/>
        <v>-2.1645021645021689E-2</v>
      </c>
      <c r="AI62" s="159">
        <f t="shared" si="47"/>
        <v>0.14247787610619467</v>
      </c>
      <c r="AJ62" s="159">
        <f t="shared" si="48"/>
        <v>9.5662277304415122E-2</v>
      </c>
      <c r="AK62" s="159">
        <f t="shared" si="49"/>
        <v>1.3785790031813461E-2</v>
      </c>
      <c r="AL62" s="159">
        <f t="shared" si="50"/>
        <v>-4.53277545327746E-3</v>
      </c>
      <c r="AM62" s="159">
        <f t="shared" si="51"/>
        <v>7.9509632224168181E-2</v>
      </c>
      <c r="AN62" s="159">
        <f t="shared" si="52"/>
        <v>0.12491888384166128</v>
      </c>
      <c r="AO62" s="159">
        <f t="shared" si="53"/>
        <v>0.23593885203345821</v>
      </c>
      <c r="AP62" s="159">
        <v>9.8016336056009123E-2</v>
      </c>
      <c r="AQ62" s="159">
        <v>6.8012752391073406E-2</v>
      </c>
      <c r="AR62" s="159">
        <f t="shared" si="54"/>
        <v>-0.12417910447761193</v>
      </c>
    </row>
    <row r="63" spans="1:44">
      <c r="A63" s="170" t="s">
        <v>57</v>
      </c>
      <c r="B63" s="158">
        <v>3.37</v>
      </c>
      <c r="C63" s="158">
        <v>3.2</v>
      </c>
      <c r="D63" s="158">
        <v>3.2</v>
      </c>
      <c r="E63" s="158">
        <v>3.22</v>
      </c>
      <c r="F63" s="158">
        <v>3.41</v>
      </c>
      <c r="G63" s="158">
        <v>3.4916382045526424</v>
      </c>
      <c r="H63" s="158">
        <v>3.42</v>
      </c>
      <c r="I63" s="158">
        <v>3.26</v>
      </c>
      <c r="J63" s="158">
        <v>3.16</v>
      </c>
      <c r="K63" s="158">
        <v>3.19</v>
      </c>
      <c r="L63" s="158">
        <v>3.25</v>
      </c>
      <c r="M63" s="158">
        <v>3.35</v>
      </c>
      <c r="N63" s="158">
        <v>3.39</v>
      </c>
      <c r="O63" s="158">
        <v>3.36</v>
      </c>
      <c r="P63" s="158">
        <v>3.26</v>
      </c>
      <c r="Q63" s="158">
        <v>3.22</v>
      </c>
      <c r="R63" s="158">
        <v>3.27</v>
      </c>
      <c r="S63" s="158">
        <v>3.4</v>
      </c>
      <c r="T63" s="158">
        <v>3.47</v>
      </c>
      <c r="U63" s="158">
        <v>3.32</v>
      </c>
      <c r="V63" s="158">
        <f>IF('Relative Weights'!E21=0,0,'Relative Weights'!E21)</f>
        <v>3.16</v>
      </c>
      <c r="W63" s="154"/>
      <c r="X63" s="157" t="s">
        <v>57</v>
      </c>
      <c r="Y63" s="159">
        <f t="shared" si="37"/>
        <v>-5.0445103857566731E-2</v>
      </c>
      <c r="Z63" s="159">
        <f t="shared" si="38"/>
        <v>0</v>
      </c>
      <c r="AA63" s="159">
        <f t="shared" si="39"/>
        <v>6.2500000000000888E-3</v>
      </c>
      <c r="AB63" s="159">
        <f t="shared" si="40"/>
        <v>5.9006211180124168E-2</v>
      </c>
      <c r="AC63" s="159">
        <f t="shared" si="41"/>
        <v>2.3940822449455279E-2</v>
      </c>
      <c r="AD63" s="159">
        <f t="shared" si="42"/>
        <v>-2.0517075468825974E-2</v>
      </c>
      <c r="AE63" s="159">
        <f t="shared" si="43"/>
        <v>-4.6783625730994149E-2</v>
      </c>
      <c r="AF63" s="159">
        <f t="shared" si="44"/>
        <v>-3.0674846625766805E-2</v>
      </c>
      <c r="AG63" s="159">
        <f t="shared" si="45"/>
        <v>9.4936708860757779E-3</v>
      </c>
      <c r="AH63" s="159">
        <f t="shared" si="46"/>
        <v>1.8808777429467183E-2</v>
      </c>
      <c r="AI63" s="159">
        <f t="shared" si="47"/>
        <v>3.0769230769230882E-2</v>
      </c>
      <c r="AJ63" s="159">
        <f t="shared" si="48"/>
        <v>1.1940298507462588E-2</v>
      </c>
      <c r="AK63" s="159">
        <f t="shared" si="49"/>
        <v>-8.8495575221240186E-3</v>
      </c>
      <c r="AL63" s="159">
        <f t="shared" si="50"/>
        <v>-2.9761904761904767E-2</v>
      </c>
      <c r="AM63" s="159">
        <f t="shared" si="51"/>
        <v>-1.2269938650306678E-2</v>
      </c>
      <c r="AN63" s="159">
        <f t="shared" si="52"/>
        <v>1.552795031055898E-2</v>
      </c>
      <c r="AO63" s="159">
        <f t="shared" si="53"/>
        <v>3.9755351681957096E-2</v>
      </c>
      <c r="AP63" s="159">
        <v>2.0588235294117796E-2</v>
      </c>
      <c r="AQ63" s="159">
        <v>-4.3227665706051965E-2</v>
      </c>
      <c r="AR63" s="159">
        <f t="shared" si="54"/>
        <v>-4.8192771084337283E-2</v>
      </c>
    </row>
    <row r="64" spans="1:44">
      <c r="A64" s="170" t="s">
        <v>58</v>
      </c>
      <c r="B64" s="158">
        <v>5.46</v>
      </c>
      <c r="C64" s="158">
        <v>5.46</v>
      </c>
      <c r="D64" s="158">
        <v>5.46</v>
      </c>
      <c r="E64" s="158">
        <v>5.46</v>
      </c>
      <c r="F64" s="158">
        <v>5.46</v>
      </c>
      <c r="G64" s="158">
        <v>5.46</v>
      </c>
      <c r="H64" s="158">
        <v>5.46</v>
      </c>
      <c r="I64" s="158">
        <v>5.46</v>
      </c>
      <c r="J64" s="158">
        <v>5.46</v>
      </c>
      <c r="K64" s="158">
        <v>41.14</v>
      </c>
      <c r="L64" s="158">
        <v>34.479999999999997</v>
      </c>
      <c r="M64" s="158">
        <v>37.770000000000003</v>
      </c>
      <c r="N64" s="158">
        <v>37.520000000000003</v>
      </c>
      <c r="O64" s="158">
        <v>0</v>
      </c>
      <c r="P64" s="158">
        <v>0</v>
      </c>
      <c r="Q64" s="158">
        <v>0</v>
      </c>
      <c r="R64" s="158">
        <v>0</v>
      </c>
      <c r="S64" s="158">
        <v>0</v>
      </c>
      <c r="T64" s="158">
        <v>0</v>
      </c>
      <c r="U64" s="158">
        <v>0</v>
      </c>
      <c r="V64" s="158">
        <f>IF('Relative Weights'!E22=0,0,'Relative Weights'!E22)</f>
        <v>0</v>
      </c>
      <c r="W64" s="154"/>
      <c r="X64" s="157" t="s">
        <v>58</v>
      </c>
      <c r="Y64" s="159">
        <f t="shared" si="37"/>
        <v>0</v>
      </c>
      <c r="Z64" s="159">
        <f t="shared" si="38"/>
        <v>0</v>
      </c>
      <c r="AA64" s="159">
        <f t="shared" si="39"/>
        <v>0</v>
      </c>
      <c r="AB64" s="159">
        <f t="shared" si="40"/>
        <v>0</v>
      </c>
      <c r="AC64" s="159">
        <f t="shared" si="41"/>
        <v>0</v>
      </c>
      <c r="AD64" s="159">
        <f t="shared" si="42"/>
        <v>0</v>
      </c>
      <c r="AE64" s="159">
        <f t="shared" si="43"/>
        <v>0</v>
      </c>
      <c r="AF64" s="159">
        <f t="shared" si="44"/>
        <v>0</v>
      </c>
      <c r="AG64" s="159">
        <f t="shared" si="45"/>
        <v>6.5347985347985347</v>
      </c>
      <c r="AH64" s="159">
        <f t="shared" si="46"/>
        <v>-0.16188624210014591</v>
      </c>
      <c r="AI64" s="159">
        <f t="shared" si="47"/>
        <v>9.5417633410673108E-2</v>
      </c>
      <c r="AJ64" s="159">
        <f t="shared" si="48"/>
        <v>-6.6190097961345007E-3</v>
      </c>
      <c r="AK64" s="159" t="str">
        <f t="shared" si="49"/>
        <v>Deleted</v>
      </c>
      <c r="AL64" s="159" t="str">
        <f t="shared" si="50"/>
        <v/>
      </c>
      <c r="AM64" s="159" t="str">
        <f t="shared" si="51"/>
        <v/>
      </c>
      <c r="AN64" s="159" t="str">
        <f t="shared" si="52"/>
        <v/>
      </c>
      <c r="AO64" s="159" t="str">
        <f t="shared" si="53"/>
        <v/>
      </c>
      <c r="AP64" s="159" t="s">
        <v>837</v>
      </c>
      <c r="AQ64" s="159" t="s">
        <v>837</v>
      </c>
      <c r="AR64" s="159" t="str">
        <f t="shared" si="54"/>
        <v/>
      </c>
    </row>
    <row r="65" spans="1:44">
      <c r="A65" s="170" t="s">
        <v>59</v>
      </c>
      <c r="B65" s="158">
        <v>0</v>
      </c>
      <c r="C65" s="158">
        <v>0</v>
      </c>
      <c r="D65" s="158">
        <v>0</v>
      </c>
      <c r="E65" s="158">
        <v>0</v>
      </c>
      <c r="F65" s="158">
        <v>0</v>
      </c>
      <c r="G65" s="158">
        <v>0</v>
      </c>
      <c r="H65" s="158">
        <v>0</v>
      </c>
      <c r="I65" s="158">
        <v>0</v>
      </c>
      <c r="J65" s="158">
        <v>0</v>
      </c>
      <c r="K65" s="158">
        <v>0</v>
      </c>
      <c r="L65" s="158">
        <v>0</v>
      </c>
      <c r="M65" s="158">
        <v>0</v>
      </c>
      <c r="N65" s="158">
        <v>0</v>
      </c>
      <c r="O65" s="158">
        <v>0</v>
      </c>
      <c r="P65" s="158">
        <v>0</v>
      </c>
      <c r="Q65" s="158">
        <v>0</v>
      </c>
      <c r="R65" s="158">
        <v>0</v>
      </c>
      <c r="S65" s="158">
        <v>0</v>
      </c>
      <c r="T65" s="158">
        <v>0</v>
      </c>
      <c r="U65" s="158">
        <v>0</v>
      </c>
      <c r="V65" s="158">
        <f>IF('Relative Weights'!E23=0,0,'Relative Weights'!E23)</f>
        <v>0</v>
      </c>
      <c r="W65" s="154"/>
      <c r="X65" s="157" t="s">
        <v>218</v>
      </c>
      <c r="Y65" s="159" t="str">
        <f t="shared" si="37"/>
        <v/>
      </c>
      <c r="Z65" s="159" t="str">
        <f t="shared" si="38"/>
        <v/>
      </c>
      <c r="AA65" s="159" t="str">
        <f t="shared" si="39"/>
        <v/>
      </c>
      <c r="AB65" s="159" t="str">
        <f t="shared" si="40"/>
        <v/>
      </c>
      <c r="AC65" s="159" t="str">
        <f t="shared" si="41"/>
        <v/>
      </c>
      <c r="AD65" s="159" t="str">
        <f t="shared" si="42"/>
        <v/>
      </c>
      <c r="AE65" s="159" t="str">
        <f t="shared" si="43"/>
        <v/>
      </c>
      <c r="AF65" s="159" t="str">
        <f t="shared" si="44"/>
        <v/>
      </c>
      <c r="AG65" s="159" t="str">
        <f t="shared" si="45"/>
        <v/>
      </c>
      <c r="AH65" s="159" t="str">
        <f t="shared" si="46"/>
        <v/>
      </c>
      <c r="AI65" s="159" t="str">
        <f t="shared" si="47"/>
        <v/>
      </c>
      <c r="AJ65" s="159" t="str">
        <f t="shared" si="48"/>
        <v/>
      </c>
      <c r="AK65" s="159" t="str">
        <f t="shared" si="49"/>
        <v/>
      </c>
      <c r="AL65" s="159" t="str">
        <f t="shared" si="50"/>
        <v/>
      </c>
      <c r="AM65" s="159" t="str">
        <f t="shared" si="51"/>
        <v/>
      </c>
      <c r="AN65" s="159" t="str">
        <f t="shared" si="52"/>
        <v/>
      </c>
      <c r="AO65" s="159" t="str">
        <f t="shared" si="53"/>
        <v/>
      </c>
      <c r="AP65" s="159" t="s">
        <v>837</v>
      </c>
      <c r="AQ65" s="159" t="s">
        <v>837</v>
      </c>
      <c r="AR65" s="159" t="str">
        <f t="shared" si="54"/>
        <v/>
      </c>
    </row>
    <row r="66" spans="1:44">
      <c r="A66" s="170" t="s">
        <v>60</v>
      </c>
      <c r="B66" s="158">
        <v>5.13</v>
      </c>
      <c r="C66" s="158">
        <v>4.4000000000000004</v>
      </c>
      <c r="D66" s="158">
        <v>4.29</v>
      </c>
      <c r="E66" s="158">
        <v>4.25</v>
      </c>
      <c r="F66" s="158">
        <v>4.57</v>
      </c>
      <c r="G66" s="158">
        <v>4.8058090971604877</v>
      </c>
      <c r="H66" s="158">
        <v>4.41</v>
      </c>
      <c r="I66" s="158">
        <v>4.07</v>
      </c>
      <c r="J66" s="158">
        <v>3.86</v>
      </c>
      <c r="K66" s="158">
        <v>3.87</v>
      </c>
      <c r="L66" s="158">
        <v>3.86</v>
      </c>
      <c r="M66" s="158">
        <v>3.9</v>
      </c>
      <c r="N66" s="158">
        <v>3.89</v>
      </c>
      <c r="O66" s="158">
        <v>3.72</v>
      </c>
      <c r="P66" s="158">
        <v>3.42</v>
      </c>
      <c r="Q66" s="158">
        <v>3.46</v>
      </c>
      <c r="R66" s="158">
        <v>3.82</v>
      </c>
      <c r="S66" s="158">
        <v>4.34</v>
      </c>
      <c r="T66" s="158">
        <v>4.8600000000000003</v>
      </c>
      <c r="U66" s="158">
        <v>5.7</v>
      </c>
      <c r="V66" s="158">
        <f>IF('Relative Weights'!E24=0,0,'Relative Weights'!E24)</f>
        <v>5.84</v>
      </c>
      <c r="W66" s="154"/>
      <c r="X66" s="157" t="s">
        <v>60</v>
      </c>
      <c r="Y66" s="159">
        <f t="shared" si="37"/>
        <v>-0.14230019493177382</v>
      </c>
      <c r="Z66" s="159">
        <f t="shared" si="38"/>
        <v>-2.5000000000000022E-2</v>
      </c>
      <c r="AA66" s="159">
        <f t="shared" si="39"/>
        <v>-9.3240093240093413E-3</v>
      </c>
      <c r="AB66" s="159">
        <f t="shared" si="40"/>
        <v>7.5294117647058956E-2</v>
      </c>
      <c r="AC66" s="159">
        <f t="shared" si="41"/>
        <v>5.1599364805358316E-2</v>
      </c>
      <c r="AD66" s="159">
        <f t="shared" si="42"/>
        <v>-8.2360553479819076E-2</v>
      </c>
      <c r="AE66" s="159">
        <f t="shared" si="43"/>
        <v>-7.7097505668934252E-2</v>
      </c>
      <c r="AF66" s="159">
        <f t="shared" si="44"/>
        <v>-5.1597051597051746E-2</v>
      </c>
      <c r="AG66" s="159">
        <f t="shared" si="45"/>
        <v>2.5906735751295429E-3</v>
      </c>
      <c r="AH66" s="159">
        <f t="shared" si="46"/>
        <v>-2.5839793281654533E-3</v>
      </c>
      <c r="AI66" s="159">
        <f t="shared" si="47"/>
        <v>1.0362694300518172E-2</v>
      </c>
      <c r="AJ66" s="159">
        <f t="shared" si="48"/>
        <v>-2.564102564102555E-3</v>
      </c>
      <c r="AK66" s="159">
        <f t="shared" si="49"/>
        <v>-4.370179948586117E-2</v>
      </c>
      <c r="AL66" s="159">
        <f t="shared" si="50"/>
        <v>-8.064516129032262E-2</v>
      </c>
      <c r="AM66" s="159">
        <f t="shared" si="51"/>
        <v>1.1695906432748648E-2</v>
      </c>
      <c r="AN66" s="159">
        <f t="shared" si="52"/>
        <v>0.10404624277456653</v>
      </c>
      <c r="AO66" s="159">
        <f t="shared" si="53"/>
        <v>0.13612565445026181</v>
      </c>
      <c r="AP66" s="159">
        <v>0.11981566820276512</v>
      </c>
      <c r="AQ66" s="159">
        <v>0.17283950617283939</v>
      </c>
      <c r="AR66" s="159">
        <f t="shared" si="54"/>
        <v>2.4561403508771784E-2</v>
      </c>
    </row>
    <row r="67" spans="1:44" ht="14.4" thickBot="1">
      <c r="A67" s="160" t="s">
        <v>0</v>
      </c>
      <c r="B67" s="161">
        <v>5.87</v>
      </c>
      <c r="C67" s="161">
        <v>5.13</v>
      </c>
      <c r="D67" s="161">
        <v>5.01</v>
      </c>
      <c r="E67" s="161">
        <v>4.84</v>
      </c>
      <c r="F67" s="161">
        <v>4.9800000000000004</v>
      </c>
      <c r="G67" s="161">
        <v>4.9939871310753592</v>
      </c>
      <c r="H67" s="161">
        <v>4.7300000000000004</v>
      </c>
      <c r="I67" s="161">
        <v>4.45</v>
      </c>
      <c r="J67" s="161">
        <v>4.08</v>
      </c>
      <c r="K67" s="161">
        <v>3.75</v>
      </c>
      <c r="L67" s="161">
        <v>3.52</v>
      </c>
      <c r="M67" s="161">
        <v>3.49</v>
      </c>
      <c r="N67" s="161">
        <v>3.34</v>
      </c>
      <c r="O67" s="161">
        <v>3.21</v>
      </c>
      <c r="P67" s="161">
        <v>3</v>
      </c>
      <c r="Q67" s="161">
        <v>2.86</v>
      </c>
      <c r="R67" s="161">
        <v>2.74</v>
      </c>
      <c r="S67" s="161">
        <v>2.66</v>
      </c>
      <c r="T67" s="161">
        <v>2.68</v>
      </c>
      <c r="U67" s="161">
        <v>2.67</v>
      </c>
      <c r="V67" s="161">
        <f>IF('Relative Weights'!E25=0,0,'Relative Weights'!E25)</f>
        <v>2.72</v>
      </c>
      <c r="W67" s="162"/>
      <c r="X67" s="160" t="s">
        <v>0</v>
      </c>
      <c r="Y67" s="163">
        <f t="shared" si="37"/>
        <v>-0.12606473594548551</v>
      </c>
      <c r="Z67" s="163">
        <f t="shared" si="38"/>
        <v>-2.3391812865497075E-2</v>
      </c>
      <c r="AA67" s="163">
        <f t="shared" si="39"/>
        <v>-3.3932135728542923E-2</v>
      </c>
      <c r="AB67" s="163">
        <f t="shared" si="40"/>
        <v>2.8925619834710758E-2</v>
      </c>
      <c r="AC67" s="163">
        <f t="shared" si="41"/>
        <v>2.8086608585058404E-3</v>
      </c>
      <c r="AD67" s="163">
        <f t="shared" si="42"/>
        <v>-5.2860995462460147E-2</v>
      </c>
      <c r="AE67" s="163">
        <f t="shared" si="43"/>
        <v>-5.9196617336152224E-2</v>
      </c>
      <c r="AF67" s="163">
        <f t="shared" si="44"/>
        <v>-8.3146067415730385E-2</v>
      </c>
      <c r="AG67" s="163">
        <f t="shared" si="45"/>
        <v>-8.0882352941176516E-2</v>
      </c>
      <c r="AH67" s="163">
        <f t="shared" si="46"/>
        <v>-6.1333333333333351E-2</v>
      </c>
      <c r="AI67" s="163">
        <f t="shared" si="47"/>
        <v>-8.5227272727271819E-3</v>
      </c>
      <c r="AJ67" s="159">
        <f t="shared" si="48"/>
        <v>-4.2979942693409878E-2</v>
      </c>
      <c r="AK67" s="159">
        <f t="shared" si="49"/>
        <v>-3.8922155688622673E-2</v>
      </c>
      <c r="AL67" s="159">
        <f t="shared" si="50"/>
        <v>-6.5420560747663559E-2</v>
      </c>
      <c r="AM67" s="159">
        <f t="shared" si="51"/>
        <v>-4.6666666666666745E-2</v>
      </c>
      <c r="AN67" s="159">
        <f t="shared" si="52"/>
        <v>-4.195804195804187E-2</v>
      </c>
      <c r="AO67" s="159">
        <f t="shared" si="53"/>
        <v>-2.9197080291970878E-2</v>
      </c>
      <c r="AP67" s="159">
        <v>7.5187969924812581E-3</v>
      </c>
      <c r="AQ67" s="159">
        <v>-3.7313432835821558E-3</v>
      </c>
      <c r="AR67" s="159">
        <f t="shared" si="54"/>
        <v>1.8726591760299671E-2</v>
      </c>
    </row>
    <row r="68" spans="1:44" ht="14.4" thickBot="1">
      <c r="A68" s="164"/>
      <c r="B68" s="165"/>
      <c r="C68" s="165"/>
      <c r="D68" s="165"/>
      <c r="E68" s="165"/>
      <c r="F68" s="165"/>
      <c r="G68" s="165"/>
      <c r="H68" s="165"/>
      <c r="I68" s="165"/>
      <c r="J68" s="165"/>
      <c r="K68" s="165"/>
      <c r="L68" s="165"/>
      <c r="M68" s="165"/>
      <c r="N68" s="165"/>
      <c r="O68" s="165"/>
      <c r="P68" s="165"/>
      <c r="Q68" s="165"/>
      <c r="R68" s="165"/>
      <c r="S68" s="165"/>
      <c r="T68" s="165"/>
      <c r="U68" s="165"/>
      <c r="V68" s="165"/>
      <c r="W68" s="162"/>
      <c r="X68" s="166"/>
      <c r="Y68" s="167"/>
      <c r="Z68" s="167"/>
      <c r="AA68" s="167"/>
      <c r="AB68" s="167"/>
      <c r="AC68" s="167"/>
      <c r="AD68" s="167"/>
      <c r="AE68" s="167"/>
      <c r="AF68" s="167"/>
      <c r="AG68" s="167"/>
      <c r="AH68" s="167"/>
      <c r="AI68" s="167"/>
      <c r="AJ68" s="167"/>
      <c r="AK68" s="167"/>
      <c r="AL68" s="167"/>
      <c r="AM68" s="167"/>
      <c r="AN68" s="167"/>
      <c r="AO68" s="167"/>
      <c r="AP68" s="167"/>
      <c r="AQ68" s="167"/>
      <c r="AR68" s="167"/>
    </row>
    <row r="69" spans="1:44" ht="14.4" thickBot="1">
      <c r="A69" s="155" t="s">
        <v>716</v>
      </c>
      <c r="B69" s="156"/>
      <c r="C69" s="156"/>
      <c r="D69" s="156"/>
      <c r="E69" s="156"/>
      <c r="F69" s="156"/>
      <c r="G69" s="156"/>
      <c r="H69" s="156"/>
      <c r="I69" s="156"/>
      <c r="J69" s="156"/>
      <c r="K69" s="156"/>
      <c r="L69" s="156"/>
      <c r="M69" s="156"/>
      <c r="N69" s="156"/>
      <c r="O69" s="156"/>
      <c r="P69" s="156"/>
      <c r="Q69" s="156"/>
      <c r="R69" s="156"/>
      <c r="S69" s="156"/>
      <c r="T69" s="156"/>
      <c r="U69" s="156"/>
      <c r="V69" s="156"/>
      <c r="W69" s="149"/>
      <c r="X69" s="171" t="s">
        <v>716</v>
      </c>
      <c r="Y69" s="172"/>
      <c r="Z69" s="172"/>
      <c r="AA69" s="172"/>
      <c r="AB69" s="172"/>
      <c r="AC69" s="172"/>
      <c r="AD69" s="172"/>
      <c r="AE69" s="172"/>
      <c r="AF69" s="172"/>
      <c r="AG69" s="172"/>
      <c r="AH69" s="172"/>
      <c r="AI69" s="172"/>
      <c r="AJ69" s="172"/>
      <c r="AK69" s="172"/>
      <c r="AL69" s="172"/>
      <c r="AM69" s="172"/>
      <c r="AN69" s="172"/>
      <c r="AO69" s="172"/>
      <c r="AP69" s="172"/>
      <c r="AQ69" s="172"/>
      <c r="AR69" s="172"/>
    </row>
    <row r="70" spans="1:44">
      <c r="A70" s="157" t="s">
        <v>42</v>
      </c>
      <c r="B70" s="168">
        <v>10.199999999999999</v>
      </c>
      <c r="C70" s="168">
        <v>9</v>
      </c>
      <c r="D70" s="168">
        <v>9.02</v>
      </c>
      <c r="E70" s="168">
        <v>8.7200000000000006</v>
      </c>
      <c r="F70" s="168">
        <v>9.19</v>
      </c>
      <c r="G70" s="168">
        <v>9.3057625500455341</v>
      </c>
      <c r="H70" s="168">
        <v>9.2899999999999991</v>
      </c>
      <c r="I70" s="168">
        <v>9.26</v>
      </c>
      <c r="J70" s="168">
        <v>9.2200000000000006</v>
      </c>
      <c r="K70" s="168">
        <v>9.33</v>
      </c>
      <c r="L70" s="168">
        <v>9.7200000000000006</v>
      </c>
      <c r="M70" s="168">
        <v>10.220000000000001</v>
      </c>
      <c r="N70" s="168">
        <v>10.77</v>
      </c>
      <c r="O70" s="168">
        <v>10.88</v>
      </c>
      <c r="P70" s="168">
        <v>10.9</v>
      </c>
      <c r="Q70" s="168">
        <v>11.35</v>
      </c>
      <c r="R70" s="168">
        <v>12.38</v>
      </c>
      <c r="S70" s="168">
        <v>13.79</v>
      </c>
      <c r="T70" s="168">
        <v>14.74</v>
      </c>
      <c r="U70" s="168">
        <v>14.9</v>
      </c>
      <c r="V70" s="168">
        <f>IF('Relative Weights'!F6=0,0,'Relative Weights'!F6)</f>
        <v>14.73</v>
      </c>
      <c r="W70" s="154"/>
      <c r="X70" s="169" t="s">
        <v>42</v>
      </c>
      <c r="Y70" s="159">
        <f t="shared" ref="Y70:Y89" si="55">IF(AND(C70=0,B70=0),"",IF(AND(NOT(C70=0),B70=0),"Added",IF(AND(C70=0,NOT(B70=0)),"Deleted",IFERROR(C70/B70-1,""))))</f>
        <v>-0.11764705882352933</v>
      </c>
      <c r="Z70" s="159">
        <f t="shared" ref="Z70:Z89" si="56">IF(AND(D70=0,C70=0),"",IF(AND(NOT(D70=0),C70=0),"Added",IF(AND(D70=0,NOT(C70=0)),"Deleted",IFERROR(D70/C70-1,""))))</f>
        <v>2.2222222222221255E-3</v>
      </c>
      <c r="AA70" s="159">
        <f t="shared" ref="AA70:AA89" si="57">IF(AND(E70=0,D70=0),"",IF(AND(NOT(E70=0),D70=0),"Added",IF(AND(E70=0,NOT(D70=0)),"Deleted",IFERROR(E70/D70-1,""))))</f>
        <v>-3.325942350332578E-2</v>
      </c>
      <c r="AB70" s="159">
        <f t="shared" ref="AB70:AB89" si="58">IF(AND(F70=0,E70=0),"",IF(AND(NOT(F70=0),E70=0),"Added",IF(AND(F70=0,NOT(E70=0)),"Deleted",IFERROR(F70/E70-1,""))))</f>
        <v>5.3899082568807266E-2</v>
      </c>
      <c r="AC70" s="159">
        <f t="shared" ref="AC70:AC89" si="59">IF(AND(G70=0,F70=0),"",IF(AND(NOT(G70=0),F70=0),"Added",IF(AND(G70=0,NOT(F70=0)),"Deleted",IFERROR(G70/F70-1,""))))</f>
        <v>1.2596577806913478E-2</v>
      </c>
      <c r="AD70" s="159">
        <f t="shared" ref="AD70:AD89" si="60">IF(AND(H70=0,G70=0),"",IF(AND(NOT(H70=0),G70=0),"Added",IF(AND(H70=0,NOT(G70=0)),"Deleted",IFERROR(H70/G70-1,""))))</f>
        <v>-1.6938482967693291E-3</v>
      </c>
      <c r="AE70" s="159">
        <f t="shared" ref="AE70:AE89" si="61">IF(AND(I70=0,H70=0),"",IF(AND(NOT(I70=0),H70=0),"Added",IF(AND(I70=0,NOT(H70=0)),"Deleted",IFERROR(I70/H70-1,""))))</f>
        <v>-3.2292787944024903E-3</v>
      </c>
      <c r="AF70" s="159">
        <f t="shared" ref="AF70:AF89" si="62">IF(AND(J70=0,I70=0),"",IF(AND(NOT(J70=0),I70=0),"Added",IF(AND(J70=0,NOT(I70=0)),"Deleted",IFERROR(J70/I70-1,""))))</f>
        <v>-4.3196544276457027E-3</v>
      </c>
      <c r="AG70" s="159">
        <f t="shared" ref="AG70:AG89" si="63">IF(AND(K70=0,J70=0),"",IF(AND(NOT(K70=0),J70=0),"Added",IF(AND(K70=0,NOT(J70=0)),"Deleted",IFERROR(K70/J70-1,""))))</f>
        <v>1.193058568329719E-2</v>
      </c>
      <c r="AH70" s="159">
        <f t="shared" ref="AH70:AH89" si="64">IF(AND(L70=0,K70=0),"",IF(AND(NOT(L70=0),K70=0),"Added",IF(AND(L70=0,NOT(K70=0)),"Deleted",IFERROR(L70/K70-1,""))))</f>
        <v>4.1800643086816747E-2</v>
      </c>
      <c r="AI70" s="159">
        <f t="shared" ref="AI70:AI89" si="65">IF(AND(M70=0,L70=0),"",IF(AND(NOT(M70=0),L70=0),"Added",IF(AND(M70=0,NOT(L70=0)),"Deleted",IFERROR(M70/L70-1,""))))</f>
        <v>5.1440329218106928E-2</v>
      </c>
      <c r="AJ70" s="159">
        <f t="shared" ref="AJ70:AJ89" si="66">IF(AND(N70=0,M70=0),"",IF(AND(NOT(N70=0),M70=0),"Added",IF(AND(N70=0,NOT(M70=0)),"Deleted",IFERROR(N70/M70-1,""))))</f>
        <v>5.3816046966731701E-2</v>
      </c>
      <c r="AK70" s="159">
        <f t="shared" ref="AK70:AK89" si="67">IF(AND(O70=0,N70=0),"",IF(AND(NOT(O70=0),N70=0),"Added",IF(AND(O70=0,NOT(N70=0)),"Deleted",IFERROR(O70/N70-1,""))))</f>
        <v>1.0213556174559102E-2</v>
      </c>
      <c r="AL70" s="159">
        <f t="shared" ref="AL70:AL89" si="68">IF(AND(P70=0,O70=0),"",IF(AND(NOT(P70=0),O70=0),"Added",IF(AND(P70=0,NOT(O70=0)),"Deleted",IFERROR(P70/O70-1,""))))</f>
        <v>1.8382352941175295E-3</v>
      </c>
      <c r="AM70" s="159">
        <f t="shared" ref="AM70:AM89" si="69">IF(AND(Q70=0,P70=0),"",IF(AND(NOT(Q70=0),P70=0),"Added",IF(AND(Q70=0,NOT(P70=0)),"Deleted",IFERROR(Q70/P70-1,""))))</f>
        <v>4.1284403669724634E-2</v>
      </c>
      <c r="AN70" s="159">
        <f t="shared" ref="AN70:AN89" si="70">IF(AND(R70=0,Q70=0),"",IF(AND(NOT(R70=0),Q70=0),"Added",IF(AND(R70=0,NOT(Q70=0)),"Deleted",IFERROR(R70/Q70-1,""))))</f>
        <v>9.074889867841418E-2</v>
      </c>
      <c r="AO70" s="159">
        <f t="shared" ref="AO70:AO89" si="71">IF(AND(S70=0,R70=0),"",IF(AND(NOT(S70=0),R70=0),"Added",IF(AND(S70=0,NOT(R70=0)),"Deleted",IFERROR(S70/R70-1,""))))</f>
        <v>0.11389337641357011</v>
      </c>
      <c r="AP70" s="159">
        <v>6.8890500362581708E-2</v>
      </c>
      <c r="AQ70" s="159">
        <v>1.0854816824966029E-2</v>
      </c>
      <c r="AR70" s="159">
        <f t="shared" ref="AR70:AR89" si="72">IF(AND(V70=0,U70=0),"",IF(AND(NOT(V70=0),U70=0),"Added",IF(AND(V70=0,NOT(U70=0)),"Deleted",IFERROR(V70/U70-1,""))))</f>
        <v>-1.1409395973154379E-2</v>
      </c>
    </row>
    <row r="71" spans="1:44">
      <c r="A71" s="157" t="s">
        <v>43</v>
      </c>
      <c r="B71" s="158">
        <v>20.83</v>
      </c>
      <c r="C71" s="158">
        <v>18.350000000000001</v>
      </c>
      <c r="D71" s="158">
        <v>18.46</v>
      </c>
      <c r="E71" s="158">
        <v>18.41</v>
      </c>
      <c r="F71" s="158">
        <v>20.25</v>
      </c>
      <c r="G71" s="158">
        <v>20.715818883971913</v>
      </c>
      <c r="H71" s="158">
        <v>20.52</v>
      </c>
      <c r="I71" s="158">
        <v>20.3</v>
      </c>
      <c r="J71" s="158">
        <v>21.08</v>
      </c>
      <c r="K71" s="158">
        <v>21.78</v>
      </c>
      <c r="L71" s="158">
        <v>21.82</v>
      </c>
      <c r="M71" s="158">
        <v>21.41</v>
      </c>
      <c r="N71" s="158">
        <v>20.61</v>
      </c>
      <c r="O71" s="158">
        <v>21.25</v>
      </c>
      <c r="P71" s="158">
        <v>20.7</v>
      </c>
      <c r="Q71" s="158">
        <v>21.72</v>
      </c>
      <c r="R71" s="158">
        <v>21.87</v>
      </c>
      <c r="S71" s="158">
        <v>22.58</v>
      </c>
      <c r="T71" s="158">
        <v>22.3</v>
      </c>
      <c r="U71" s="158">
        <v>22.04</v>
      </c>
      <c r="V71" s="158">
        <f>IF('Relative Weights'!F7=0,0,'Relative Weights'!F7)</f>
        <v>21.74</v>
      </c>
      <c r="W71" s="154"/>
      <c r="X71" s="157" t="s">
        <v>43</v>
      </c>
      <c r="Y71" s="159">
        <f t="shared" si="55"/>
        <v>-0.11905904944791157</v>
      </c>
      <c r="Z71" s="159">
        <f t="shared" si="56"/>
        <v>5.9945504087193235E-3</v>
      </c>
      <c r="AA71" s="159">
        <f t="shared" si="57"/>
        <v>-2.7085590465872889E-3</v>
      </c>
      <c r="AB71" s="159">
        <f t="shared" si="58"/>
        <v>9.9945681694731059E-2</v>
      </c>
      <c r="AC71" s="159">
        <f t="shared" si="59"/>
        <v>2.3003401677625268E-2</v>
      </c>
      <c r="AD71" s="159">
        <f t="shared" si="60"/>
        <v>-9.4526257961938809E-3</v>
      </c>
      <c r="AE71" s="159">
        <f t="shared" si="61"/>
        <v>-1.0721247563352798E-2</v>
      </c>
      <c r="AF71" s="159">
        <f t="shared" si="62"/>
        <v>3.8423645320196931E-2</v>
      </c>
      <c r="AG71" s="159">
        <f t="shared" si="63"/>
        <v>3.3206831119544811E-2</v>
      </c>
      <c r="AH71" s="159">
        <f t="shared" si="64"/>
        <v>1.8365472910926162E-3</v>
      </c>
      <c r="AI71" s="159">
        <f t="shared" si="65"/>
        <v>-1.8790100824931266E-2</v>
      </c>
      <c r="AJ71" s="159">
        <f t="shared" si="66"/>
        <v>-3.736571695469415E-2</v>
      </c>
      <c r="AK71" s="159">
        <f t="shared" si="67"/>
        <v>3.1052886948083502E-2</v>
      </c>
      <c r="AL71" s="159">
        <f t="shared" si="68"/>
        <v>-2.5882352941176467E-2</v>
      </c>
      <c r="AM71" s="159">
        <f t="shared" si="69"/>
        <v>4.9275362318840665E-2</v>
      </c>
      <c r="AN71" s="159">
        <f t="shared" si="70"/>
        <v>6.906077348066475E-3</v>
      </c>
      <c r="AO71" s="159">
        <f t="shared" si="71"/>
        <v>3.2464563328760798E-2</v>
      </c>
      <c r="AP71" s="159">
        <v>-1.2400354295836968E-2</v>
      </c>
      <c r="AQ71" s="159">
        <v>-1.1659192825112186E-2</v>
      </c>
      <c r="AR71" s="159">
        <f t="shared" si="72"/>
        <v>-1.361161524500909E-2</v>
      </c>
    </row>
    <row r="72" spans="1:44">
      <c r="A72" s="157" t="s">
        <v>44</v>
      </c>
      <c r="B72" s="158">
        <v>7.69</v>
      </c>
      <c r="C72" s="158">
        <v>6.82</v>
      </c>
      <c r="D72" s="158">
        <v>6.78</v>
      </c>
      <c r="E72" s="158">
        <v>6.7</v>
      </c>
      <c r="F72" s="158">
        <v>7.23</v>
      </c>
      <c r="G72" s="158">
        <v>7.3237286827039325</v>
      </c>
      <c r="H72" s="158">
        <v>7.19</v>
      </c>
      <c r="I72" s="158">
        <v>7.07</v>
      </c>
      <c r="J72" s="158">
        <v>7.21</v>
      </c>
      <c r="K72" s="158">
        <v>7.44</v>
      </c>
      <c r="L72" s="158">
        <v>7.64</v>
      </c>
      <c r="M72" s="158">
        <v>7.89</v>
      </c>
      <c r="N72" s="158">
        <v>7.95</v>
      </c>
      <c r="O72" s="158">
        <v>7.78</v>
      </c>
      <c r="P72" s="158">
        <v>7.48</v>
      </c>
      <c r="Q72" s="158">
        <v>7.87</v>
      </c>
      <c r="R72" s="158">
        <v>8.4700000000000006</v>
      </c>
      <c r="S72" s="158">
        <v>9.3699999999999992</v>
      </c>
      <c r="T72" s="158">
        <v>9.73</v>
      </c>
      <c r="U72" s="158">
        <v>9.9499999999999993</v>
      </c>
      <c r="V72" s="158">
        <f>IF('Relative Weights'!F8=0,0,'Relative Weights'!F8)</f>
        <v>10.1</v>
      </c>
      <c r="W72" s="154"/>
      <c r="X72" s="157" t="s">
        <v>44</v>
      </c>
      <c r="Y72" s="159">
        <f t="shared" si="55"/>
        <v>-0.11313394018205458</v>
      </c>
      <c r="Z72" s="159">
        <f t="shared" si="56"/>
        <v>-5.8651026392961825E-3</v>
      </c>
      <c r="AA72" s="159">
        <f t="shared" si="57"/>
        <v>-1.179941002949858E-2</v>
      </c>
      <c r="AB72" s="159">
        <f t="shared" si="58"/>
        <v>7.9104477611940283E-2</v>
      </c>
      <c r="AC72" s="159">
        <f t="shared" si="59"/>
        <v>1.2963856528897866E-2</v>
      </c>
      <c r="AD72" s="159">
        <f t="shared" si="60"/>
        <v>-1.8259644574184164E-2</v>
      </c>
      <c r="AE72" s="159">
        <f t="shared" si="61"/>
        <v>-1.6689847009735748E-2</v>
      </c>
      <c r="AF72" s="159">
        <f t="shared" si="62"/>
        <v>1.980198019801982E-2</v>
      </c>
      <c r="AG72" s="159">
        <f t="shared" si="63"/>
        <v>3.1900138696255187E-2</v>
      </c>
      <c r="AH72" s="159">
        <f t="shared" si="64"/>
        <v>2.6881720430107503E-2</v>
      </c>
      <c r="AI72" s="159">
        <f t="shared" si="65"/>
        <v>3.2722513089005201E-2</v>
      </c>
      <c r="AJ72" s="159">
        <f t="shared" si="66"/>
        <v>7.6045627376426506E-3</v>
      </c>
      <c r="AK72" s="159">
        <f t="shared" si="67"/>
        <v>-2.1383647798742134E-2</v>
      </c>
      <c r="AL72" s="159">
        <f t="shared" si="68"/>
        <v>-3.8560411311053922E-2</v>
      </c>
      <c r="AM72" s="159">
        <f t="shared" si="69"/>
        <v>5.2139037433154956E-2</v>
      </c>
      <c r="AN72" s="159">
        <f t="shared" si="70"/>
        <v>7.6238881829733263E-2</v>
      </c>
      <c r="AO72" s="159">
        <f t="shared" si="71"/>
        <v>0.10625737898465148</v>
      </c>
      <c r="AP72" s="159">
        <v>3.842049092849531E-2</v>
      </c>
      <c r="AQ72" s="159">
        <v>2.2610483042137641E-2</v>
      </c>
      <c r="AR72" s="159">
        <f t="shared" si="72"/>
        <v>1.5075376884422065E-2</v>
      </c>
    </row>
    <row r="73" spans="1:44">
      <c r="A73" s="157" t="s">
        <v>45</v>
      </c>
      <c r="B73" s="158">
        <v>7.28</v>
      </c>
      <c r="C73" s="158">
        <v>6.51</v>
      </c>
      <c r="D73" s="158">
        <v>6.47</v>
      </c>
      <c r="E73" s="158">
        <v>6.38</v>
      </c>
      <c r="F73" s="158">
        <v>6.94</v>
      </c>
      <c r="G73" s="158">
        <v>7.5534507621473059</v>
      </c>
      <c r="H73" s="158">
        <v>7.64</v>
      </c>
      <c r="I73" s="158">
        <v>7.58</v>
      </c>
      <c r="J73" s="158">
        <v>7.37</v>
      </c>
      <c r="K73" s="158">
        <v>7.7</v>
      </c>
      <c r="L73" s="158">
        <v>7.95</v>
      </c>
      <c r="M73" s="158">
        <v>7.77</v>
      </c>
      <c r="N73" s="158">
        <v>7.42</v>
      </c>
      <c r="O73" s="158">
        <v>6.94</v>
      </c>
      <c r="P73" s="158">
        <v>6.91</v>
      </c>
      <c r="Q73" s="158">
        <v>7.35</v>
      </c>
      <c r="R73" s="158">
        <v>8.1199999999999992</v>
      </c>
      <c r="S73" s="158">
        <v>8.67</v>
      </c>
      <c r="T73" s="158">
        <v>8.6999999999999993</v>
      </c>
      <c r="U73" s="158">
        <v>8.17</v>
      </c>
      <c r="V73" s="158">
        <f>IF('Relative Weights'!F9=0,0,'Relative Weights'!F9)</f>
        <v>7.82</v>
      </c>
      <c r="W73" s="154"/>
      <c r="X73" s="157" t="s">
        <v>45</v>
      </c>
      <c r="Y73" s="159">
        <f t="shared" si="55"/>
        <v>-0.10576923076923084</v>
      </c>
      <c r="Z73" s="159">
        <f t="shared" si="56"/>
        <v>-6.1443932411674451E-3</v>
      </c>
      <c r="AA73" s="159">
        <f t="shared" si="57"/>
        <v>-1.3910355486862369E-2</v>
      </c>
      <c r="AB73" s="159">
        <f t="shared" si="58"/>
        <v>8.7774294670846409E-2</v>
      </c>
      <c r="AC73" s="159">
        <f t="shared" si="59"/>
        <v>8.839348157742144E-2</v>
      </c>
      <c r="AD73" s="159">
        <f t="shared" si="60"/>
        <v>1.1458238171938362E-2</v>
      </c>
      <c r="AE73" s="159">
        <f t="shared" si="61"/>
        <v>-7.8534031413611816E-3</v>
      </c>
      <c r="AF73" s="159">
        <f t="shared" si="62"/>
        <v>-2.7704485488126651E-2</v>
      </c>
      <c r="AG73" s="159">
        <f t="shared" si="63"/>
        <v>4.4776119402984982E-2</v>
      </c>
      <c r="AH73" s="159">
        <f t="shared" si="64"/>
        <v>3.2467532467532534E-2</v>
      </c>
      <c r="AI73" s="159">
        <f t="shared" si="65"/>
        <v>-2.264150943396237E-2</v>
      </c>
      <c r="AJ73" s="159">
        <f t="shared" si="66"/>
        <v>-4.5045045045045029E-2</v>
      </c>
      <c r="AK73" s="159">
        <f t="shared" si="67"/>
        <v>-6.4690026954177804E-2</v>
      </c>
      <c r="AL73" s="159">
        <f t="shared" si="68"/>
        <v>-4.3227665706052631E-3</v>
      </c>
      <c r="AM73" s="159">
        <f t="shared" si="69"/>
        <v>6.3675832127351617E-2</v>
      </c>
      <c r="AN73" s="159">
        <f t="shared" si="70"/>
        <v>0.10476190476190461</v>
      </c>
      <c r="AO73" s="159">
        <f t="shared" si="71"/>
        <v>6.7733990147783363E-2</v>
      </c>
      <c r="AP73" s="159">
        <v>3.4602076124565784E-3</v>
      </c>
      <c r="AQ73" s="159">
        <v>-6.0919540229884994E-2</v>
      </c>
      <c r="AR73" s="159">
        <f t="shared" si="72"/>
        <v>-4.283965728274175E-2</v>
      </c>
    </row>
    <row r="74" spans="1:44">
      <c r="A74" s="157" t="s">
        <v>46</v>
      </c>
      <c r="B74" s="158">
        <v>11.13</v>
      </c>
      <c r="C74" s="158">
        <v>9.66</v>
      </c>
      <c r="D74" s="158">
        <v>9.7100000000000009</v>
      </c>
      <c r="E74" s="158">
        <v>9.68</v>
      </c>
      <c r="F74" s="158">
        <v>10.44</v>
      </c>
      <c r="G74" s="158">
        <v>10.558060254244959</v>
      </c>
      <c r="H74" s="158">
        <v>9.91</v>
      </c>
      <c r="I74" s="158">
        <v>9.35</v>
      </c>
      <c r="J74" s="158">
        <v>9.6199999999999992</v>
      </c>
      <c r="K74" s="158">
        <v>10.119999999999999</v>
      </c>
      <c r="L74" s="158">
        <v>10.42</v>
      </c>
      <c r="M74" s="158">
        <v>11.21</v>
      </c>
      <c r="N74" s="158">
        <v>11.77</v>
      </c>
      <c r="O74" s="158">
        <v>12.36</v>
      </c>
      <c r="P74" s="158">
        <v>11.8</v>
      </c>
      <c r="Q74" s="158">
        <v>12.43</v>
      </c>
      <c r="R74" s="158">
        <v>13.58</v>
      </c>
      <c r="S74" s="158">
        <v>14.72</v>
      </c>
      <c r="T74" s="158">
        <v>15.18</v>
      </c>
      <c r="U74" s="158">
        <v>14.77</v>
      </c>
      <c r="V74" s="158">
        <f>IF('Relative Weights'!F10=0,0,'Relative Weights'!F10)</f>
        <v>14.47</v>
      </c>
      <c r="W74" s="154"/>
      <c r="X74" s="157" t="s">
        <v>46</v>
      </c>
      <c r="Y74" s="159">
        <f t="shared" si="55"/>
        <v>-0.13207547169811329</v>
      </c>
      <c r="Z74" s="159">
        <f t="shared" si="56"/>
        <v>5.1759834368529933E-3</v>
      </c>
      <c r="AA74" s="159">
        <f t="shared" si="57"/>
        <v>-3.08959835221434E-3</v>
      </c>
      <c r="AB74" s="159">
        <f t="shared" si="58"/>
        <v>7.8512396694214948E-2</v>
      </c>
      <c r="AC74" s="159">
        <f t="shared" si="59"/>
        <v>1.1308453471739366E-2</v>
      </c>
      <c r="AD74" s="159">
        <f t="shared" si="60"/>
        <v>-6.1380617143608429E-2</v>
      </c>
      <c r="AE74" s="159">
        <f t="shared" si="61"/>
        <v>-5.6508577194752774E-2</v>
      </c>
      <c r="AF74" s="159">
        <f t="shared" si="62"/>
        <v>2.8877005347593521E-2</v>
      </c>
      <c r="AG74" s="159">
        <f t="shared" si="63"/>
        <v>5.1975051975051922E-2</v>
      </c>
      <c r="AH74" s="159">
        <f t="shared" si="64"/>
        <v>2.9644268774703608E-2</v>
      </c>
      <c r="AI74" s="159">
        <f t="shared" si="65"/>
        <v>7.5815738963531665E-2</v>
      </c>
      <c r="AJ74" s="159">
        <f t="shared" si="66"/>
        <v>4.9955396966993693E-2</v>
      </c>
      <c r="AK74" s="159">
        <f t="shared" si="67"/>
        <v>5.0127442650807152E-2</v>
      </c>
      <c r="AL74" s="159">
        <f t="shared" si="68"/>
        <v>-4.5307443365695699E-2</v>
      </c>
      <c r="AM74" s="159">
        <f t="shared" si="69"/>
        <v>5.3389830508474567E-2</v>
      </c>
      <c r="AN74" s="159">
        <f t="shared" si="70"/>
        <v>9.2518101367658812E-2</v>
      </c>
      <c r="AO74" s="159">
        <f t="shared" si="71"/>
        <v>8.3946980854197495E-2</v>
      </c>
      <c r="AP74" s="159">
        <v>3.125E-2</v>
      </c>
      <c r="AQ74" s="159">
        <v>-2.7009222661396604E-2</v>
      </c>
      <c r="AR74" s="159">
        <f t="shared" si="72"/>
        <v>-2.0311442112389888E-2</v>
      </c>
    </row>
    <row r="75" spans="1:44">
      <c r="A75" s="157" t="s">
        <v>47</v>
      </c>
      <c r="B75" s="158">
        <v>16.350000000000001</v>
      </c>
      <c r="C75" s="158">
        <v>14.14</v>
      </c>
      <c r="D75" s="158">
        <v>14.07</v>
      </c>
      <c r="E75" s="158">
        <v>14</v>
      </c>
      <c r="F75" s="158">
        <v>15.55</v>
      </c>
      <c r="G75" s="158">
        <v>16.164721339525684</v>
      </c>
      <c r="H75" s="158">
        <v>15.96</v>
      </c>
      <c r="I75" s="158">
        <v>15.81</v>
      </c>
      <c r="J75" s="158">
        <v>16.03</v>
      </c>
      <c r="K75" s="158">
        <v>16.75</v>
      </c>
      <c r="L75" s="158">
        <v>17.34</v>
      </c>
      <c r="M75" s="158">
        <v>17.920000000000002</v>
      </c>
      <c r="N75" s="158">
        <v>17.98</v>
      </c>
      <c r="O75" s="158">
        <v>17.7</v>
      </c>
      <c r="P75" s="158">
        <v>17.149999999999999</v>
      </c>
      <c r="Q75" s="158">
        <v>17.39</v>
      </c>
      <c r="R75" s="158">
        <v>18.47</v>
      </c>
      <c r="S75" s="158">
        <v>19.43</v>
      </c>
      <c r="T75" s="158">
        <v>19.68</v>
      </c>
      <c r="U75" s="158">
        <v>19.149999999999999</v>
      </c>
      <c r="V75" s="158">
        <f>IF('Relative Weights'!F11=0,0,'Relative Weights'!F11)</f>
        <v>18.79</v>
      </c>
      <c r="W75" s="154"/>
      <c r="X75" s="157" t="s">
        <v>47</v>
      </c>
      <c r="Y75" s="159">
        <f t="shared" si="55"/>
        <v>-0.13516819571865446</v>
      </c>
      <c r="Z75" s="159">
        <f t="shared" si="56"/>
        <v>-4.9504950495049549E-3</v>
      </c>
      <c r="AA75" s="159">
        <f t="shared" si="57"/>
        <v>-4.9751243781094301E-3</v>
      </c>
      <c r="AB75" s="159">
        <f t="shared" si="58"/>
        <v>0.11071428571428577</v>
      </c>
      <c r="AC75" s="159">
        <f t="shared" si="59"/>
        <v>3.9531918940558519E-2</v>
      </c>
      <c r="AD75" s="159">
        <f t="shared" si="60"/>
        <v>-1.2664699577907501E-2</v>
      </c>
      <c r="AE75" s="159">
        <f t="shared" si="61"/>
        <v>-9.3984962406015171E-3</v>
      </c>
      <c r="AF75" s="159">
        <f t="shared" si="62"/>
        <v>1.3915243516761544E-2</v>
      </c>
      <c r="AG75" s="159">
        <f t="shared" si="63"/>
        <v>4.4915782907049229E-2</v>
      </c>
      <c r="AH75" s="159">
        <f t="shared" si="64"/>
        <v>3.5223880597014867E-2</v>
      </c>
      <c r="AI75" s="159">
        <f t="shared" si="65"/>
        <v>3.3448673587082034E-2</v>
      </c>
      <c r="AJ75" s="159">
        <f t="shared" si="66"/>
        <v>3.3482142857141906E-3</v>
      </c>
      <c r="AK75" s="159">
        <f t="shared" si="67"/>
        <v>-1.5572858731924377E-2</v>
      </c>
      <c r="AL75" s="159">
        <f t="shared" si="68"/>
        <v>-3.1073446327683607E-2</v>
      </c>
      <c r="AM75" s="159">
        <f t="shared" si="69"/>
        <v>1.3994169096209985E-2</v>
      </c>
      <c r="AN75" s="159">
        <f t="shared" si="70"/>
        <v>6.2104657849338496E-2</v>
      </c>
      <c r="AO75" s="159">
        <f t="shared" si="71"/>
        <v>5.1976177585273398E-2</v>
      </c>
      <c r="AP75" s="159">
        <v>1.286670097786935E-2</v>
      </c>
      <c r="AQ75" s="159">
        <v>-2.6930894308943132E-2</v>
      </c>
      <c r="AR75" s="159">
        <f t="shared" si="72"/>
        <v>-1.8798955613577029E-2</v>
      </c>
    </row>
    <row r="76" spans="1:44">
      <c r="A76" s="157" t="s">
        <v>48</v>
      </c>
      <c r="B76" s="158">
        <v>7.4</v>
      </c>
      <c r="C76" s="158">
        <v>6.13</v>
      </c>
      <c r="D76" s="158">
        <v>5.84</v>
      </c>
      <c r="E76" s="158">
        <v>5.48</v>
      </c>
      <c r="F76" s="158">
        <v>5.88</v>
      </c>
      <c r="G76" s="158">
        <v>6.4083032721484567</v>
      </c>
      <c r="H76" s="158">
        <v>6.62</v>
      </c>
      <c r="I76" s="158">
        <v>6.97</v>
      </c>
      <c r="J76" s="158">
        <v>7.24</v>
      </c>
      <c r="K76" s="158">
        <v>7.77</v>
      </c>
      <c r="L76" s="158">
        <v>8.3699999999999992</v>
      </c>
      <c r="M76" s="158">
        <v>8.5500000000000007</v>
      </c>
      <c r="N76" s="158">
        <v>8.67</v>
      </c>
      <c r="O76" s="158">
        <v>8.5</v>
      </c>
      <c r="P76" s="158">
        <v>9.09</v>
      </c>
      <c r="Q76" s="158">
        <v>9.5</v>
      </c>
      <c r="R76" s="158">
        <v>10.5</v>
      </c>
      <c r="S76" s="158">
        <v>11.93</v>
      </c>
      <c r="T76" s="158">
        <v>13.66</v>
      </c>
      <c r="U76" s="158">
        <v>14.22</v>
      </c>
      <c r="V76" s="158">
        <f>IF('Relative Weights'!F12=0,0,'Relative Weights'!F12)</f>
        <v>14.04</v>
      </c>
      <c r="W76" s="154"/>
      <c r="X76" s="157" t="s">
        <v>48</v>
      </c>
      <c r="Y76" s="159">
        <f t="shared" si="55"/>
        <v>-0.17162162162162165</v>
      </c>
      <c r="Z76" s="159">
        <f t="shared" si="56"/>
        <v>-4.7308319738988636E-2</v>
      </c>
      <c r="AA76" s="159">
        <f t="shared" si="57"/>
        <v>-6.1643835616438269E-2</v>
      </c>
      <c r="AB76" s="159">
        <f t="shared" si="58"/>
        <v>7.2992700729926918E-2</v>
      </c>
      <c r="AC76" s="159">
        <f t="shared" si="59"/>
        <v>8.9847495263343014E-2</v>
      </c>
      <c r="AD76" s="159">
        <f t="shared" si="60"/>
        <v>3.3034754889271989E-2</v>
      </c>
      <c r="AE76" s="159">
        <f t="shared" si="61"/>
        <v>5.2870090634441036E-2</v>
      </c>
      <c r="AF76" s="159">
        <f t="shared" si="62"/>
        <v>3.8737446197991465E-2</v>
      </c>
      <c r="AG76" s="159">
        <f t="shared" si="63"/>
        <v>7.320441988950277E-2</v>
      </c>
      <c r="AH76" s="159">
        <f t="shared" si="64"/>
        <v>7.7220077220077288E-2</v>
      </c>
      <c r="AI76" s="159">
        <f t="shared" si="65"/>
        <v>2.1505376344086224E-2</v>
      </c>
      <c r="AJ76" s="159">
        <f t="shared" si="66"/>
        <v>1.4035087719298067E-2</v>
      </c>
      <c r="AK76" s="159">
        <f t="shared" si="67"/>
        <v>-1.9607843137254943E-2</v>
      </c>
      <c r="AL76" s="159">
        <f t="shared" si="68"/>
        <v>6.9411764705882284E-2</v>
      </c>
      <c r="AM76" s="159">
        <f t="shared" si="69"/>
        <v>4.5104510451045021E-2</v>
      </c>
      <c r="AN76" s="159">
        <f t="shared" si="70"/>
        <v>0.10526315789473695</v>
      </c>
      <c r="AO76" s="159">
        <f t="shared" si="71"/>
        <v>0.1361904761904762</v>
      </c>
      <c r="AP76" s="159">
        <v>0.14501257334450979</v>
      </c>
      <c r="AQ76" s="159">
        <v>4.0995607613470098E-2</v>
      </c>
      <c r="AR76" s="159">
        <f t="shared" si="72"/>
        <v>-1.2658227848101333E-2</v>
      </c>
    </row>
    <row r="77" spans="1:44">
      <c r="A77" s="157" t="s">
        <v>49</v>
      </c>
      <c r="B77" s="158">
        <v>0</v>
      </c>
      <c r="C77" s="158">
        <v>0</v>
      </c>
      <c r="D77" s="158">
        <v>0</v>
      </c>
      <c r="E77" s="158">
        <v>0</v>
      </c>
      <c r="F77" s="158">
        <v>0</v>
      </c>
      <c r="G77" s="158">
        <v>0</v>
      </c>
      <c r="H77" s="158">
        <v>0</v>
      </c>
      <c r="I77" s="158">
        <v>0</v>
      </c>
      <c r="J77" s="158">
        <v>0</v>
      </c>
      <c r="K77" s="158">
        <v>0</v>
      </c>
      <c r="L77" s="158">
        <v>0</v>
      </c>
      <c r="M77" s="158">
        <v>0</v>
      </c>
      <c r="N77" s="158">
        <v>0</v>
      </c>
      <c r="O77" s="158">
        <v>0</v>
      </c>
      <c r="P77" s="158">
        <v>0</v>
      </c>
      <c r="Q77" s="158">
        <v>0</v>
      </c>
      <c r="R77" s="158">
        <v>0</v>
      </c>
      <c r="S77" s="158">
        <v>0</v>
      </c>
      <c r="T77" s="158">
        <v>0</v>
      </c>
      <c r="U77" s="158">
        <v>0</v>
      </c>
      <c r="V77" s="158">
        <f>IF('Relative Weights'!F13=0,0,'Relative Weights'!F13)</f>
        <v>0</v>
      </c>
      <c r="W77" s="154"/>
      <c r="X77" s="157" t="s">
        <v>49</v>
      </c>
      <c r="Y77" s="159" t="str">
        <f t="shared" si="55"/>
        <v/>
      </c>
      <c r="Z77" s="159" t="str">
        <f t="shared" si="56"/>
        <v/>
      </c>
      <c r="AA77" s="159" t="str">
        <f t="shared" si="57"/>
        <v/>
      </c>
      <c r="AB77" s="159" t="str">
        <f t="shared" si="58"/>
        <v/>
      </c>
      <c r="AC77" s="159" t="str">
        <f t="shared" si="59"/>
        <v/>
      </c>
      <c r="AD77" s="159" t="str">
        <f t="shared" si="60"/>
        <v/>
      </c>
      <c r="AE77" s="159" t="str">
        <f t="shared" si="61"/>
        <v/>
      </c>
      <c r="AF77" s="159" t="str">
        <f t="shared" si="62"/>
        <v/>
      </c>
      <c r="AG77" s="159" t="str">
        <f t="shared" si="63"/>
        <v/>
      </c>
      <c r="AH77" s="159" t="str">
        <f t="shared" si="64"/>
        <v/>
      </c>
      <c r="AI77" s="159" t="str">
        <f t="shared" si="65"/>
        <v/>
      </c>
      <c r="AJ77" s="159" t="str">
        <f t="shared" si="66"/>
        <v/>
      </c>
      <c r="AK77" s="159" t="str">
        <f t="shared" si="67"/>
        <v/>
      </c>
      <c r="AL77" s="159" t="str">
        <f t="shared" si="68"/>
        <v/>
      </c>
      <c r="AM77" s="159" t="str">
        <f t="shared" si="69"/>
        <v/>
      </c>
      <c r="AN77" s="159" t="str">
        <f t="shared" si="70"/>
        <v/>
      </c>
      <c r="AO77" s="159" t="str">
        <f t="shared" si="71"/>
        <v/>
      </c>
      <c r="AP77" s="159" t="s">
        <v>837</v>
      </c>
      <c r="AQ77" s="159" t="s">
        <v>837</v>
      </c>
      <c r="AR77" s="159" t="str">
        <f t="shared" si="72"/>
        <v/>
      </c>
    </row>
    <row r="78" spans="1:44">
      <c r="A78" s="157" t="s">
        <v>50</v>
      </c>
      <c r="B78" s="158">
        <v>14.09</v>
      </c>
      <c r="C78" s="158">
        <v>12.28</v>
      </c>
      <c r="D78" s="158">
        <v>11.49</v>
      </c>
      <c r="E78" s="158">
        <v>11.32</v>
      </c>
      <c r="F78" s="158">
        <v>12.31</v>
      </c>
      <c r="G78" s="158">
        <v>13.796534682940798</v>
      </c>
      <c r="H78" s="158">
        <v>13.84</v>
      </c>
      <c r="I78" s="158">
        <v>14.4</v>
      </c>
      <c r="J78" s="158">
        <v>14.69</v>
      </c>
      <c r="K78" s="158">
        <v>15.32</v>
      </c>
      <c r="L78" s="158">
        <v>15.76</v>
      </c>
      <c r="M78" s="158">
        <v>17.010000000000002</v>
      </c>
      <c r="N78" s="158">
        <v>18.18</v>
      </c>
      <c r="O78" s="158">
        <v>19.440000000000001</v>
      </c>
      <c r="P78" s="158">
        <v>19.329999999999998</v>
      </c>
      <c r="Q78" s="158">
        <v>20.67</v>
      </c>
      <c r="R78" s="158">
        <v>23.84</v>
      </c>
      <c r="S78" s="158">
        <v>26.37</v>
      </c>
      <c r="T78" s="158">
        <v>28.72</v>
      </c>
      <c r="U78" s="158">
        <v>28.45</v>
      </c>
      <c r="V78" s="158">
        <f>IF('Relative Weights'!F14=0,0,'Relative Weights'!F14)</f>
        <v>29.07</v>
      </c>
      <c r="W78" s="154"/>
      <c r="X78" s="157" t="s">
        <v>50</v>
      </c>
      <c r="Y78" s="159">
        <f t="shared" si="55"/>
        <v>-0.1284599006387509</v>
      </c>
      <c r="Z78" s="159">
        <f t="shared" si="56"/>
        <v>-6.4332247557003175E-2</v>
      </c>
      <c r="AA78" s="159">
        <f t="shared" si="57"/>
        <v>-1.4795474325500435E-2</v>
      </c>
      <c r="AB78" s="159">
        <f t="shared" si="58"/>
        <v>8.7455830388692535E-2</v>
      </c>
      <c r="AC78" s="159">
        <f t="shared" si="59"/>
        <v>0.12075830080753835</v>
      </c>
      <c r="AD78" s="159">
        <f t="shared" si="60"/>
        <v>3.1504517661919973E-3</v>
      </c>
      <c r="AE78" s="159">
        <f t="shared" si="61"/>
        <v>4.0462427745664886E-2</v>
      </c>
      <c r="AF78" s="159">
        <f t="shared" si="62"/>
        <v>2.0138888888888928E-2</v>
      </c>
      <c r="AG78" s="159">
        <f t="shared" si="63"/>
        <v>4.288631722260039E-2</v>
      </c>
      <c r="AH78" s="159">
        <f t="shared" si="64"/>
        <v>2.8720626631853818E-2</v>
      </c>
      <c r="AI78" s="159">
        <f t="shared" si="65"/>
        <v>7.9314720812182937E-2</v>
      </c>
      <c r="AJ78" s="159">
        <f t="shared" si="66"/>
        <v>6.8783068783068613E-2</v>
      </c>
      <c r="AK78" s="159">
        <f t="shared" si="67"/>
        <v>6.9306930693069368E-2</v>
      </c>
      <c r="AL78" s="159">
        <f t="shared" si="68"/>
        <v>-5.6584362139918687E-3</v>
      </c>
      <c r="AM78" s="159">
        <f t="shared" si="69"/>
        <v>6.9322296947749829E-2</v>
      </c>
      <c r="AN78" s="159">
        <f t="shared" si="70"/>
        <v>0.1533623609095307</v>
      </c>
      <c r="AO78" s="159">
        <f t="shared" si="71"/>
        <v>0.1061241610738255</v>
      </c>
      <c r="AP78" s="159">
        <v>8.9116420174440547E-2</v>
      </c>
      <c r="AQ78" s="159">
        <v>-9.4011142061281028E-3</v>
      </c>
      <c r="AR78" s="159">
        <f t="shared" si="72"/>
        <v>2.1792618629173921E-2</v>
      </c>
    </row>
    <row r="79" spans="1:44">
      <c r="A79" s="157" t="s">
        <v>51</v>
      </c>
      <c r="B79" s="158">
        <v>5.48</v>
      </c>
      <c r="C79" s="158">
        <v>5.0999999999999996</v>
      </c>
      <c r="D79" s="158">
        <v>5.2</v>
      </c>
      <c r="E79" s="158">
        <v>5.45</v>
      </c>
      <c r="F79" s="158">
        <v>6.17</v>
      </c>
      <c r="G79" s="158">
        <v>6.3238910411669629</v>
      </c>
      <c r="H79" s="158">
        <v>6.65</v>
      </c>
      <c r="I79" s="158">
        <v>7.5</v>
      </c>
      <c r="J79" s="158">
        <v>9.64</v>
      </c>
      <c r="K79" s="158">
        <v>11.95</v>
      </c>
      <c r="L79" s="158">
        <v>12.74</v>
      </c>
      <c r="M79" s="158">
        <v>12.41</v>
      </c>
      <c r="N79" s="158">
        <v>12.06</v>
      </c>
      <c r="O79" s="158">
        <v>13.02</v>
      </c>
      <c r="P79" s="158">
        <v>14.64</v>
      </c>
      <c r="Q79" s="158">
        <v>15.47</v>
      </c>
      <c r="R79" s="158">
        <v>15.16</v>
      </c>
      <c r="S79" s="158">
        <v>14.47</v>
      </c>
      <c r="T79" s="158">
        <v>16.55</v>
      </c>
      <c r="U79" s="158">
        <v>21.12</v>
      </c>
      <c r="V79" s="158">
        <f>IF('Relative Weights'!F15=0,0,'Relative Weights'!F15)</f>
        <v>26.48</v>
      </c>
      <c r="W79" s="154"/>
      <c r="X79" s="157" t="s">
        <v>51</v>
      </c>
      <c r="Y79" s="159">
        <f t="shared" si="55"/>
        <v>-6.9343065693430739E-2</v>
      </c>
      <c r="Z79" s="159">
        <f t="shared" si="56"/>
        <v>1.9607843137255054E-2</v>
      </c>
      <c r="AA79" s="159">
        <f t="shared" si="57"/>
        <v>4.8076923076923128E-2</v>
      </c>
      <c r="AB79" s="159">
        <f t="shared" si="58"/>
        <v>0.13211009174311927</v>
      </c>
      <c r="AC79" s="159">
        <f t="shared" si="59"/>
        <v>2.494182190712535E-2</v>
      </c>
      <c r="AD79" s="159">
        <f t="shared" si="60"/>
        <v>5.1567770018513759E-2</v>
      </c>
      <c r="AE79" s="159">
        <f t="shared" si="61"/>
        <v>0.1278195488721805</v>
      </c>
      <c r="AF79" s="159">
        <f t="shared" si="62"/>
        <v>0.28533333333333344</v>
      </c>
      <c r="AG79" s="159">
        <f t="shared" si="63"/>
        <v>0.23962655601659733</v>
      </c>
      <c r="AH79" s="159">
        <f t="shared" si="64"/>
        <v>6.6108786610878711E-2</v>
      </c>
      <c r="AI79" s="159">
        <f t="shared" si="65"/>
        <v>-2.590266875981162E-2</v>
      </c>
      <c r="AJ79" s="159">
        <f t="shared" si="66"/>
        <v>-2.8203062046736505E-2</v>
      </c>
      <c r="AK79" s="159">
        <f t="shared" si="67"/>
        <v>7.9601990049751103E-2</v>
      </c>
      <c r="AL79" s="159">
        <f t="shared" si="68"/>
        <v>0.12442396313364057</v>
      </c>
      <c r="AM79" s="159">
        <f t="shared" si="69"/>
        <v>5.6693989071038287E-2</v>
      </c>
      <c r="AN79" s="159">
        <f t="shared" si="70"/>
        <v>-2.0038784744667137E-2</v>
      </c>
      <c r="AO79" s="159">
        <f t="shared" si="71"/>
        <v>-4.5514511873350871E-2</v>
      </c>
      <c r="AP79" s="159">
        <v>0.14374568071872851</v>
      </c>
      <c r="AQ79" s="159">
        <v>0.27613293051359511</v>
      </c>
      <c r="AR79" s="159">
        <f t="shared" si="72"/>
        <v>0.25378787878787867</v>
      </c>
    </row>
    <row r="80" spans="1:44">
      <c r="A80" s="157" t="s">
        <v>723</v>
      </c>
      <c r="B80" s="158">
        <v>0</v>
      </c>
      <c r="C80" s="158">
        <v>0</v>
      </c>
      <c r="D80" s="158">
        <v>0</v>
      </c>
      <c r="E80" s="158">
        <v>0</v>
      </c>
      <c r="F80" s="158">
        <v>0</v>
      </c>
      <c r="G80" s="158">
        <v>0</v>
      </c>
      <c r="H80" s="158">
        <v>0</v>
      </c>
      <c r="I80" s="158">
        <v>0</v>
      </c>
      <c r="J80" s="158">
        <v>0</v>
      </c>
      <c r="K80" s="158">
        <v>0</v>
      </c>
      <c r="L80" s="158">
        <v>0</v>
      </c>
      <c r="M80" s="158">
        <v>0</v>
      </c>
      <c r="N80" s="158">
        <v>0</v>
      </c>
      <c r="O80" s="158">
        <v>0</v>
      </c>
      <c r="P80" s="158">
        <v>0</v>
      </c>
      <c r="Q80" s="158">
        <v>0</v>
      </c>
      <c r="R80" s="158">
        <v>0</v>
      </c>
      <c r="S80" s="158">
        <v>0</v>
      </c>
      <c r="T80" s="158">
        <v>0</v>
      </c>
      <c r="U80" s="158">
        <v>0</v>
      </c>
      <c r="V80" s="158">
        <f>IF('Relative Weights'!F16=0,0,'Relative Weights'!F16)</f>
        <v>0</v>
      </c>
      <c r="W80" s="154"/>
      <c r="X80" s="157" t="s">
        <v>723</v>
      </c>
      <c r="Y80" s="159" t="str">
        <f t="shared" si="55"/>
        <v/>
      </c>
      <c r="Z80" s="159" t="str">
        <f t="shared" si="56"/>
        <v/>
      </c>
      <c r="AA80" s="159" t="str">
        <f t="shared" si="57"/>
        <v/>
      </c>
      <c r="AB80" s="159" t="str">
        <f t="shared" si="58"/>
        <v/>
      </c>
      <c r="AC80" s="159" t="str">
        <f t="shared" si="59"/>
        <v/>
      </c>
      <c r="AD80" s="159" t="str">
        <f t="shared" si="60"/>
        <v/>
      </c>
      <c r="AE80" s="159" t="str">
        <f t="shared" si="61"/>
        <v/>
      </c>
      <c r="AF80" s="159" t="str">
        <f t="shared" si="62"/>
        <v/>
      </c>
      <c r="AG80" s="159" t="str">
        <f t="shared" si="63"/>
        <v/>
      </c>
      <c r="AH80" s="159" t="str">
        <f t="shared" si="64"/>
        <v/>
      </c>
      <c r="AI80" s="159" t="str">
        <f t="shared" si="65"/>
        <v/>
      </c>
      <c r="AJ80" s="159" t="str">
        <f t="shared" si="66"/>
        <v/>
      </c>
      <c r="AK80" s="159" t="str">
        <f t="shared" si="67"/>
        <v/>
      </c>
      <c r="AL80" s="159" t="str">
        <f t="shared" si="68"/>
        <v/>
      </c>
      <c r="AM80" s="159" t="str">
        <f t="shared" si="69"/>
        <v/>
      </c>
      <c r="AN80" s="159" t="str">
        <f t="shared" si="70"/>
        <v/>
      </c>
      <c r="AO80" s="159" t="str">
        <f t="shared" si="71"/>
        <v/>
      </c>
      <c r="AP80" s="159" t="s">
        <v>837</v>
      </c>
      <c r="AQ80" s="159" t="s">
        <v>837</v>
      </c>
      <c r="AR80" s="159" t="str">
        <f t="shared" si="72"/>
        <v/>
      </c>
    </row>
    <row r="81" spans="1:44">
      <c r="A81" s="157" t="s">
        <v>53</v>
      </c>
      <c r="B81" s="158">
        <v>0</v>
      </c>
      <c r="C81" s="158">
        <v>0</v>
      </c>
      <c r="D81" s="158">
        <v>0</v>
      </c>
      <c r="E81" s="158">
        <v>0</v>
      </c>
      <c r="F81" s="158">
        <v>0</v>
      </c>
      <c r="G81" s="158">
        <v>0</v>
      </c>
      <c r="H81" s="158">
        <v>0</v>
      </c>
      <c r="I81" s="158">
        <v>0</v>
      </c>
      <c r="J81" s="158">
        <v>0</v>
      </c>
      <c r="K81" s="158">
        <v>0</v>
      </c>
      <c r="L81" s="158">
        <v>0</v>
      </c>
      <c r="M81" s="158">
        <v>0</v>
      </c>
      <c r="N81" s="158">
        <v>0</v>
      </c>
      <c r="O81" s="158">
        <v>0</v>
      </c>
      <c r="P81" s="158">
        <v>0</v>
      </c>
      <c r="Q81" s="158">
        <v>0</v>
      </c>
      <c r="R81" s="158">
        <v>0</v>
      </c>
      <c r="S81" s="158">
        <v>0</v>
      </c>
      <c r="T81" s="158">
        <v>0</v>
      </c>
      <c r="U81" s="158">
        <v>0</v>
      </c>
      <c r="V81" s="158">
        <f>IF('Relative Weights'!F17=0,0,'Relative Weights'!F17)</f>
        <v>0</v>
      </c>
      <c r="W81" s="154"/>
      <c r="X81" s="157" t="s">
        <v>53</v>
      </c>
      <c r="Y81" s="159" t="str">
        <f t="shared" si="55"/>
        <v/>
      </c>
      <c r="Z81" s="159" t="str">
        <f t="shared" si="56"/>
        <v/>
      </c>
      <c r="AA81" s="159" t="str">
        <f t="shared" si="57"/>
        <v/>
      </c>
      <c r="AB81" s="159" t="str">
        <f t="shared" si="58"/>
        <v/>
      </c>
      <c r="AC81" s="159" t="str">
        <f t="shared" si="59"/>
        <v/>
      </c>
      <c r="AD81" s="159" t="str">
        <f t="shared" si="60"/>
        <v/>
      </c>
      <c r="AE81" s="159" t="str">
        <f t="shared" si="61"/>
        <v/>
      </c>
      <c r="AF81" s="159" t="str">
        <f t="shared" si="62"/>
        <v/>
      </c>
      <c r="AG81" s="159" t="str">
        <f t="shared" si="63"/>
        <v/>
      </c>
      <c r="AH81" s="159" t="str">
        <f t="shared" si="64"/>
        <v/>
      </c>
      <c r="AI81" s="159" t="str">
        <f t="shared" si="65"/>
        <v/>
      </c>
      <c r="AJ81" s="159" t="str">
        <f t="shared" si="66"/>
        <v/>
      </c>
      <c r="AK81" s="159" t="str">
        <f t="shared" si="67"/>
        <v/>
      </c>
      <c r="AL81" s="159" t="str">
        <f t="shared" si="68"/>
        <v/>
      </c>
      <c r="AM81" s="159" t="str">
        <f t="shared" si="69"/>
        <v/>
      </c>
      <c r="AN81" s="159" t="str">
        <f t="shared" si="70"/>
        <v/>
      </c>
      <c r="AO81" s="159" t="str">
        <f t="shared" si="71"/>
        <v/>
      </c>
      <c r="AP81" s="159" t="s">
        <v>837</v>
      </c>
      <c r="AQ81" s="159" t="s">
        <v>837</v>
      </c>
      <c r="AR81" s="159" t="str">
        <f t="shared" si="72"/>
        <v/>
      </c>
    </row>
    <row r="82" spans="1:44">
      <c r="A82" s="157" t="s">
        <v>54</v>
      </c>
      <c r="B82" s="158">
        <v>0</v>
      </c>
      <c r="C82" s="158">
        <v>0</v>
      </c>
      <c r="D82" s="158">
        <v>0</v>
      </c>
      <c r="E82" s="158">
        <v>0</v>
      </c>
      <c r="F82" s="158">
        <v>0</v>
      </c>
      <c r="G82" s="158">
        <v>0</v>
      </c>
      <c r="H82" s="158">
        <v>0</v>
      </c>
      <c r="I82" s="158">
        <v>0</v>
      </c>
      <c r="J82" s="158">
        <v>0</v>
      </c>
      <c r="K82" s="158">
        <v>0</v>
      </c>
      <c r="L82" s="158">
        <v>0</v>
      </c>
      <c r="M82" s="158">
        <v>0</v>
      </c>
      <c r="N82" s="158">
        <v>0</v>
      </c>
      <c r="O82" s="158">
        <v>0</v>
      </c>
      <c r="P82" s="158">
        <v>0</v>
      </c>
      <c r="Q82" s="158">
        <v>0</v>
      </c>
      <c r="R82" s="158">
        <v>0</v>
      </c>
      <c r="S82" s="158">
        <v>0</v>
      </c>
      <c r="T82" s="158">
        <v>0</v>
      </c>
      <c r="U82" s="158">
        <v>0</v>
      </c>
      <c r="V82" s="158">
        <f>IF('Relative Weights'!F18=0,0,'Relative Weights'!F18)</f>
        <v>0</v>
      </c>
      <c r="W82" s="154"/>
      <c r="X82" s="157" t="s">
        <v>54</v>
      </c>
      <c r="Y82" s="159" t="str">
        <f t="shared" si="55"/>
        <v/>
      </c>
      <c r="Z82" s="159" t="str">
        <f t="shared" si="56"/>
        <v/>
      </c>
      <c r="AA82" s="159" t="str">
        <f t="shared" si="57"/>
        <v/>
      </c>
      <c r="AB82" s="159" t="str">
        <f t="shared" si="58"/>
        <v/>
      </c>
      <c r="AC82" s="159" t="str">
        <f t="shared" si="59"/>
        <v/>
      </c>
      <c r="AD82" s="159" t="str">
        <f t="shared" si="60"/>
        <v/>
      </c>
      <c r="AE82" s="159" t="str">
        <f t="shared" si="61"/>
        <v/>
      </c>
      <c r="AF82" s="159" t="str">
        <f t="shared" si="62"/>
        <v/>
      </c>
      <c r="AG82" s="159" t="str">
        <f t="shared" si="63"/>
        <v/>
      </c>
      <c r="AH82" s="159" t="str">
        <f t="shared" si="64"/>
        <v/>
      </c>
      <c r="AI82" s="159" t="str">
        <f t="shared" si="65"/>
        <v/>
      </c>
      <c r="AJ82" s="159" t="str">
        <f t="shared" si="66"/>
        <v/>
      </c>
      <c r="AK82" s="159" t="str">
        <f t="shared" si="67"/>
        <v/>
      </c>
      <c r="AL82" s="159" t="str">
        <f t="shared" si="68"/>
        <v/>
      </c>
      <c r="AM82" s="159" t="str">
        <f t="shared" si="69"/>
        <v/>
      </c>
      <c r="AN82" s="159" t="str">
        <f t="shared" si="70"/>
        <v/>
      </c>
      <c r="AO82" s="159" t="str">
        <f t="shared" si="71"/>
        <v/>
      </c>
      <c r="AP82" s="159" t="s">
        <v>837</v>
      </c>
      <c r="AQ82" s="159" t="s">
        <v>837</v>
      </c>
      <c r="AR82" s="159" t="str">
        <f t="shared" si="72"/>
        <v/>
      </c>
    </row>
    <row r="83" spans="1:44">
      <c r="A83" s="157" t="s">
        <v>55</v>
      </c>
      <c r="B83" s="158">
        <v>9.3000000000000007</v>
      </c>
      <c r="C83" s="158">
        <v>9.0500000000000007</v>
      </c>
      <c r="D83" s="158">
        <v>7.95</v>
      </c>
      <c r="E83" s="158">
        <v>7.66</v>
      </c>
      <c r="F83" s="158">
        <v>7.49</v>
      </c>
      <c r="G83" s="158">
        <v>7.9692785412469753</v>
      </c>
      <c r="H83" s="158">
        <v>8.49</v>
      </c>
      <c r="I83" s="158">
        <v>9.14</v>
      </c>
      <c r="J83" s="158">
        <v>9.75</v>
      </c>
      <c r="K83" s="158">
        <v>9.93</v>
      </c>
      <c r="L83" s="158">
        <v>9.75</v>
      </c>
      <c r="M83" s="158">
        <v>9.77</v>
      </c>
      <c r="N83" s="158">
        <v>9.86</v>
      </c>
      <c r="O83" s="158">
        <v>10.11</v>
      </c>
      <c r="P83" s="158">
        <v>10.19</v>
      </c>
      <c r="Q83" s="158">
        <v>10.74</v>
      </c>
      <c r="R83" s="158">
        <v>11.28</v>
      </c>
      <c r="S83" s="158">
        <v>12.15</v>
      </c>
      <c r="T83" s="158">
        <v>11.99</v>
      </c>
      <c r="U83" s="158">
        <v>11.1</v>
      </c>
      <c r="V83" s="158">
        <f>IF('Relative Weights'!F19=0,0,'Relative Weights'!F19)</f>
        <v>9.1999999999999993</v>
      </c>
      <c r="W83" s="154"/>
      <c r="X83" s="157" t="s">
        <v>55</v>
      </c>
      <c r="Y83" s="159">
        <f t="shared" si="55"/>
        <v>-2.6881720430107503E-2</v>
      </c>
      <c r="Z83" s="159">
        <f t="shared" si="56"/>
        <v>-0.12154696132596687</v>
      </c>
      <c r="AA83" s="159">
        <f t="shared" si="57"/>
        <v>-3.647798742138364E-2</v>
      </c>
      <c r="AB83" s="159">
        <f t="shared" si="58"/>
        <v>-2.2193211488250597E-2</v>
      </c>
      <c r="AC83" s="159">
        <f t="shared" si="59"/>
        <v>6.3989124332039404E-2</v>
      </c>
      <c r="AD83" s="159">
        <f t="shared" si="60"/>
        <v>6.5341104098432856E-2</v>
      </c>
      <c r="AE83" s="159">
        <f t="shared" si="61"/>
        <v>7.6560659599528957E-2</v>
      </c>
      <c r="AF83" s="159">
        <f t="shared" si="62"/>
        <v>6.6739606126914541E-2</v>
      </c>
      <c r="AG83" s="159">
        <f t="shared" si="63"/>
        <v>1.8461538461538529E-2</v>
      </c>
      <c r="AH83" s="159">
        <f t="shared" si="64"/>
        <v>-1.8126888217522619E-2</v>
      </c>
      <c r="AI83" s="159">
        <f t="shared" si="65"/>
        <v>2.0512820512819108E-3</v>
      </c>
      <c r="AJ83" s="159">
        <f t="shared" si="66"/>
        <v>9.2118730808596894E-3</v>
      </c>
      <c r="AK83" s="159">
        <f t="shared" si="67"/>
        <v>2.535496957403649E-2</v>
      </c>
      <c r="AL83" s="159">
        <f t="shared" si="68"/>
        <v>7.9129574678535874E-3</v>
      </c>
      <c r="AM83" s="159">
        <f t="shared" si="69"/>
        <v>5.3974484789008903E-2</v>
      </c>
      <c r="AN83" s="159">
        <f t="shared" si="70"/>
        <v>5.027932960893855E-2</v>
      </c>
      <c r="AO83" s="159">
        <f t="shared" si="71"/>
        <v>7.7127659574468099E-2</v>
      </c>
      <c r="AP83" s="159">
        <v>-1.3168724279835398E-2</v>
      </c>
      <c r="AQ83" s="159">
        <v>-7.4228523769808263E-2</v>
      </c>
      <c r="AR83" s="159">
        <f t="shared" si="72"/>
        <v>-0.1711711711711712</v>
      </c>
    </row>
    <row r="84" spans="1:44">
      <c r="A84" s="157" t="s">
        <v>56</v>
      </c>
      <c r="B84" s="158">
        <v>24.63</v>
      </c>
      <c r="C84" s="158">
        <v>23.58</v>
      </c>
      <c r="D84" s="158">
        <v>24.39</v>
      </c>
      <c r="E84" s="158">
        <v>25.19</v>
      </c>
      <c r="F84" s="158">
        <v>27.34</v>
      </c>
      <c r="G84" s="158">
        <v>29.367513754009995</v>
      </c>
      <c r="H84" s="158">
        <v>29.55</v>
      </c>
      <c r="I84" s="158">
        <v>30.57</v>
      </c>
      <c r="J84" s="158">
        <v>34.22</v>
      </c>
      <c r="K84" s="158">
        <v>36.07</v>
      </c>
      <c r="L84" s="158">
        <v>38.520000000000003</v>
      </c>
      <c r="M84" s="158">
        <v>37.340000000000003</v>
      </c>
      <c r="N84" s="158">
        <v>35.14</v>
      </c>
      <c r="O84" s="158">
        <v>32.24</v>
      </c>
      <c r="P84" s="158">
        <v>32.17</v>
      </c>
      <c r="Q84" s="158">
        <v>36.549999999999997</v>
      </c>
      <c r="R84" s="158">
        <v>39.21</v>
      </c>
      <c r="S84" s="158">
        <v>43.58</v>
      </c>
      <c r="T84" s="158">
        <v>48.02</v>
      </c>
      <c r="U84" s="158">
        <v>51.68</v>
      </c>
      <c r="V84" s="158">
        <f>IF('Relative Weights'!F20=0,0,'Relative Weights'!F20)</f>
        <v>52.25</v>
      </c>
      <c r="W84" s="154"/>
      <c r="X84" s="157" t="s">
        <v>56</v>
      </c>
      <c r="Y84" s="159">
        <f t="shared" si="55"/>
        <v>-4.2630937880633435E-2</v>
      </c>
      <c r="Z84" s="159">
        <f t="shared" si="56"/>
        <v>3.4351145038167941E-2</v>
      </c>
      <c r="AA84" s="159">
        <f t="shared" si="57"/>
        <v>3.2800328003280033E-2</v>
      </c>
      <c r="AB84" s="159">
        <f t="shared" si="58"/>
        <v>8.5351329892814576E-2</v>
      </c>
      <c r="AC84" s="159">
        <f t="shared" si="59"/>
        <v>7.415924484308678E-2</v>
      </c>
      <c r="AD84" s="159">
        <f t="shared" si="60"/>
        <v>6.2138813492540468E-3</v>
      </c>
      <c r="AE84" s="159">
        <f t="shared" si="61"/>
        <v>3.4517766497461855E-2</v>
      </c>
      <c r="AF84" s="159">
        <f t="shared" si="62"/>
        <v>0.11939810271508011</v>
      </c>
      <c r="AG84" s="159">
        <f t="shared" si="63"/>
        <v>5.4061952074810016E-2</v>
      </c>
      <c r="AH84" s="159">
        <f t="shared" si="64"/>
        <v>6.792348211810384E-2</v>
      </c>
      <c r="AI84" s="159">
        <f t="shared" si="65"/>
        <v>-3.0633437175493272E-2</v>
      </c>
      <c r="AJ84" s="159">
        <f t="shared" si="66"/>
        <v>-5.8918050348152229E-2</v>
      </c>
      <c r="AK84" s="159">
        <f t="shared" si="67"/>
        <v>-8.2527034718269721E-2</v>
      </c>
      <c r="AL84" s="159">
        <f t="shared" si="68"/>
        <v>-2.1712158808933069E-3</v>
      </c>
      <c r="AM84" s="159">
        <f t="shared" si="69"/>
        <v>0.13615169412496098</v>
      </c>
      <c r="AN84" s="159">
        <f t="shared" si="70"/>
        <v>7.2777017783857811E-2</v>
      </c>
      <c r="AO84" s="159">
        <f t="shared" si="71"/>
        <v>0.11145116041826064</v>
      </c>
      <c r="AP84" s="159">
        <v>0.10188159706287303</v>
      </c>
      <c r="AQ84" s="159">
        <v>7.6218242399000324E-2</v>
      </c>
      <c r="AR84" s="159">
        <f t="shared" si="72"/>
        <v>1.1029411764705843E-2</v>
      </c>
    </row>
    <row r="85" spans="1:44">
      <c r="A85" s="170" t="s">
        <v>57</v>
      </c>
      <c r="B85" s="158">
        <v>18.37</v>
      </c>
      <c r="C85" s="158">
        <v>16.14</v>
      </c>
      <c r="D85" s="158">
        <v>16.82</v>
      </c>
      <c r="E85" s="158">
        <v>17.309999999999999</v>
      </c>
      <c r="F85" s="158">
        <v>20.27</v>
      </c>
      <c r="G85" s="158">
        <v>22.72780566345029</v>
      </c>
      <c r="H85" s="158">
        <v>24.27</v>
      </c>
      <c r="I85" s="158">
        <v>24.41</v>
      </c>
      <c r="J85" s="158">
        <v>23.34</v>
      </c>
      <c r="K85" s="158">
        <v>23.05</v>
      </c>
      <c r="L85" s="158">
        <v>23.21</v>
      </c>
      <c r="M85" s="158">
        <v>23.52</v>
      </c>
      <c r="N85" s="158">
        <v>23.92</v>
      </c>
      <c r="O85" s="158">
        <v>24.41</v>
      </c>
      <c r="P85" s="158">
        <v>24.7</v>
      </c>
      <c r="Q85" s="158">
        <v>25.73</v>
      </c>
      <c r="R85" s="158">
        <v>28.23</v>
      </c>
      <c r="S85" s="158">
        <v>32.950000000000003</v>
      </c>
      <c r="T85" s="158">
        <v>35.950000000000003</v>
      </c>
      <c r="U85" s="158">
        <v>38</v>
      </c>
      <c r="V85" s="158">
        <f>IF('Relative Weights'!F21=0,0,'Relative Weights'!F21)</f>
        <v>38.06</v>
      </c>
      <c r="W85" s="154"/>
      <c r="X85" s="157" t="s">
        <v>57</v>
      </c>
      <c r="Y85" s="159">
        <f t="shared" si="55"/>
        <v>-0.12139357648339688</v>
      </c>
      <c r="Z85" s="159">
        <f t="shared" si="56"/>
        <v>4.2131350681536617E-2</v>
      </c>
      <c r="AA85" s="159">
        <f t="shared" si="57"/>
        <v>2.9131985731272181E-2</v>
      </c>
      <c r="AB85" s="159">
        <f t="shared" si="58"/>
        <v>0.17099942229924903</v>
      </c>
      <c r="AC85" s="159">
        <f t="shared" si="59"/>
        <v>0.12125336277505139</v>
      </c>
      <c r="AD85" s="159">
        <f t="shared" si="60"/>
        <v>6.7854959664222614E-2</v>
      </c>
      <c r="AE85" s="159">
        <f t="shared" si="61"/>
        <v>5.7684384013185763E-3</v>
      </c>
      <c r="AF85" s="159">
        <f t="shared" si="62"/>
        <v>-4.3834494059811546E-2</v>
      </c>
      <c r="AG85" s="159">
        <f t="shared" si="63"/>
        <v>-1.2425021422450722E-2</v>
      </c>
      <c r="AH85" s="159">
        <f t="shared" si="64"/>
        <v>6.94143167028205E-3</v>
      </c>
      <c r="AI85" s="159">
        <f t="shared" si="65"/>
        <v>1.3356311934511034E-2</v>
      </c>
      <c r="AJ85" s="159">
        <f t="shared" si="66"/>
        <v>1.7006802721088565E-2</v>
      </c>
      <c r="AK85" s="159">
        <f t="shared" si="67"/>
        <v>2.0484949832775934E-2</v>
      </c>
      <c r="AL85" s="159">
        <f t="shared" si="68"/>
        <v>1.1880376894715328E-2</v>
      </c>
      <c r="AM85" s="159">
        <f t="shared" si="69"/>
        <v>4.1700404858299622E-2</v>
      </c>
      <c r="AN85" s="159">
        <f t="shared" si="70"/>
        <v>9.7162844928099457E-2</v>
      </c>
      <c r="AO85" s="159">
        <f t="shared" si="71"/>
        <v>0.16719801629472197</v>
      </c>
      <c r="AP85" s="159">
        <v>9.1047040971168336E-2</v>
      </c>
      <c r="AQ85" s="159">
        <v>5.7023643949930314E-2</v>
      </c>
      <c r="AR85" s="159">
        <f t="shared" si="72"/>
        <v>1.5789473684211242E-3</v>
      </c>
    </row>
    <row r="86" spans="1:44">
      <c r="A86" s="170" t="s">
        <v>58</v>
      </c>
      <c r="B86" s="158">
        <v>19.12</v>
      </c>
      <c r="C86" s="158">
        <v>19.12</v>
      </c>
      <c r="D86" s="158">
        <v>19.12</v>
      </c>
      <c r="E86" s="158">
        <v>19.12</v>
      </c>
      <c r="F86" s="158">
        <v>19.12</v>
      </c>
      <c r="G86" s="158">
        <v>19.12</v>
      </c>
      <c r="H86" s="158">
        <v>19.12</v>
      </c>
      <c r="I86" s="158">
        <v>19.12</v>
      </c>
      <c r="J86" s="158">
        <v>19.12</v>
      </c>
      <c r="K86" s="158">
        <v>51.63</v>
      </c>
      <c r="L86" s="158">
        <v>50.88</v>
      </c>
      <c r="M86" s="158">
        <v>52.61</v>
      </c>
      <c r="N86" s="158">
        <v>55.92</v>
      </c>
      <c r="O86" s="158">
        <v>0</v>
      </c>
      <c r="P86" s="158">
        <v>0</v>
      </c>
      <c r="Q86" s="158">
        <v>0</v>
      </c>
      <c r="R86" s="158">
        <v>0</v>
      </c>
      <c r="S86" s="158">
        <v>0</v>
      </c>
      <c r="T86" s="158">
        <v>0</v>
      </c>
      <c r="U86" s="158">
        <v>0</v>
      </c>
      <c r="V86" s="158">
        <f>IF('Relative Weights'!F22=0,0,'Relative Weights'!F22)</f>
        <v>0</v>
      </c>
      <c r="W86" s="154"/>
      <c r="X86" s="157" t="s">
        <v>58</v>
      </c>
      <c r="Y86" s="159">
        <f t="shared" si="55"/>
        <v>0</v>
      </c>
      <c r="Z86" s="159">
        <f t="shared" si="56"/>
        <v>0</v>
      </c>
      <c r="AA86" s="159">
        <f t="shared" si="57"/>
        <v>0</v>
      </c>
      <c r="AB86" s="159">
        <f t="shared" si="58"/>
        <v>0</v>
      </c>
      <c r="AC86" s="159">
        <f t="shared" si="59"/>
        <v>0</v>
      </c>
      <c r="AD86" s="159">
        <f t="shared" si="60"/>
        <v>0</v>
      </c>
      <c r="AE86" s="159">
        <f t="shared" si="61"/>
        <v>0</v>
      </c>
      <c r="AF86" s="159">
        <f t="shared" si="62"/>
        <v>0</v>
      </c>
      <c r="AG86" s="159">
        <f t="shared" si="63"/>
        <v>1.7003138075313808</v>
      </c>
      <c r="AH86" s="159">
        <f t="shared" si="64"/>
        <v>-1.4526438117373641E-2</v>
      </c>
      <c r="AI86" s="159">
        <f t="shared" si="65"/>
        <v>3.4001572327043927E-2</v>
      </c>
      <c r="AJ86" s="159">
        <f t="shared" si="66"/>
        <v>6.2915795476145231E-2</v>
      </c>
      <c r="AK86" s="159" t="str">
        <f t="shared" si="67"/>
        <v>Deleted</v>
      </c>
      <c r="AL86" s="159" t="str">
        <f t="shared" si="68"/>
        <v/>
      </c>
      <c r="AM86" s="159" t="str">
        <f t="shared" si="69"/>
        <v/>
      </c>
      <c r="AN86" s="159" t="str">
        <f t="shared" si="70"/>
        <v/>
      </c>
      <c r="AO86" s="159" t="str">
        <f t="shared" si="71"/>
        <v/>
      </c>
      <c r="AP86" s="159" t="s">
        <v>837</v>
      </c>
      <c r="AQ86" s="159" t="s">
        <v>837</v>
      </c>
      <c r="AR86" s="159" t="str">
        <f t="shared" si="72"/>
        <v/>
      </c>
    </row>
    <row r="87" spans="1:44">
      <c r="A87" s="170" t="s">
        <v>59</v>
      </c>
      <c r="B87" s="158">
        <v>0</v>
      </c>
      <c r="C87" s="158">
        <v>0</v>
      </c>
      <c r="D87" s="158">
        <v>0</v>
      </c>
      <c r="E87" s="158">
        <v>0</v>
      </c>
      <c r="F87" s="158">
        <v>0</v>
      </c>
      <c r="G87" s="158">
        <v>0</v>
      </c>
      <c r="H87" s="158">
        <v>0</v>
      </c>
      <c r="I87" s="158">
        <v>0</v>
      </c>
      <c r="J87" s="158">
        <v>0</v>
      </c>
      <c r="K87" s="158">
        <v>0</v>
      </c>
      <c r="L87" s="158">
        <v>0</v>
      </c>
      <c r="M87" s="158">
        <v>0</v>
      </c>
      <c r="N87" s="158">
        <v>0</v>
      </c>
      <c r="O87" s="158">
        <v>0</v>
      </c>
      <c r="P87" s="158">
        <v>0</v>
      </c>
      <c r="Q87" s="158">
        <v>0</v>
      </c>
      <c r="R87" s="158">
        <v>0</v>
      </c>
      <c r="S87" s="158">
        <v>0</v>
      </c>
      <c r="T87" s="158">
        <v>0</v>
      </c>
      <c r="U87" s="158">
        <v>0</v>
      </c>
      <c r="V87" s="158">
        <f>IF('Relative Weights'!F23=0,0,'Relative Weights'!F23)</f>
        <v>0</v>
      </c>
      <c r="W87" s="154"/>
      <c r="X87" s="157" t="s">
        <v>218</v>
      </c>
      <c r="Y87" s="159" t="str">
        <f t="shared" si="55"/>
        <v/>
      </c>
      <c r="Z87" s="159" t="str">
        <f t="shared" si="56"/>
        <v/>
      </c>
      <c r="AA87" s="159" t="str">
        <f t="shared" si="57"/>
        <v/>
      </c>
      <c r="AB87" s="159" t="str">
        <f t="shared" si="58"/>
        <v/>
      </c>
      <c r="AC87" s="159" t="str">
        <f t="shared" si="59"/>
        <v/>
      </c>
      <c r="AD87" s="159" t="str">
        <f t="shared" si="60"/>
        <v/>
      </c>
      <c r="AE87" s="159" t="str">
        <f t="shared" si="61"/>
        <v/>
      </c>
      <c r="AF87" s="159" t="str">
        <f t="shared" si="62"/>
        <v/>
      </c>
      <c r="AG87" s="159" t="str">
        <f t="shared" si="63"/>
        <v/>
      </c>
      <c r="AH87" s="159" t="str">
        <f t="shared" si="64"/>
        <v/>
      </c>
      <c r="AI87" s="159" t="str">
        <f t="shared" si="65"/>
        <v/>
      </c>
      <c r="AJ87" s="159" t="str">
        <f t="shared" si="66"/>
        <v/>
      </c>
      <c r="AK87" s="159" t="str">
        <f t="shared" si="67"/>
        <v/>
      </c>
      <c r="AL87" s="159" t="str">
        <f t="shared" si="68"/>
        <v/>
      </c>
      <c r="AM87" s="159" t="str">
        <f t="shared" si="69"/>
        <v/>
      </c>
      <c r="AN87" s="159" t="str">
        <f t="shared" si="70"/>
        <v/>
      </c>
      <c r="AO87" s="159" t="str">
        <f t="shared" si="71"/>
        <v/>
      </c>
      <c r="AP87" s="159" t="s">
        <v>837</v>
      </c>
      <c r="AQ87" s="159" t="s">
        <v>837</v>
      </c>
      <c r="AR87" s="159" t="str">
        <f t="shared" si="72"/>
        <v/>
      </c>
    </row>
    <row r="88" spans="1:44">
      <c r="A88" s="170" t="s">
        <v>60</v>
      </c>
      <c r="B88" s="173">
        <v>0</v>
      </c>
      <c r="C88" s="173">
        <v>0</v>
      </c>
      <c r="D88" s="173">
        <v>0</v>
      </c>
      <c r="E88" s="173">
        <v>0</v>
      </c>
      <c r="F88" s="173">
        <v>0</v>
      </c>
      <c r="G88" s="173">
        <v>0</v>
      </c>
      <c r="H88" s="173">
        <v>3.37</v>
      </c>
      <c r="I88" s="173">
        <v>2.95</v>
      </c>
      <c r="J88" s="173">
        <v>2.84</v>
      </c>
      <c r="K88" s="158">
        <v>4.1900000000000004</v>
      </c>
      <c r="L88" s="158">
        <v>3.85</v>
      </c>
      <c r="M88" s="158">
        <v>4.53</v>
      </c>
      <c r="N88" s="158">
        <v>5.2</v>
      </c>
      <c r="O88" s="158">
        <v>11.5</v>
      </c>
      <c r="P88" s="158">
        <v>14.79</v>
      </c>
      <c r="Q88" s="158">
        <v>14.25</v>
      </c>
      <c r="R88" s="158">
        <v>11.55</v>
      </c>
      <c r="S88" s="158">
        <v>12.45</v>
      </c>
      <c r="T88" s="158">
        <v>36.15</v>
      </c>
      <c r="U88" s="158">
        <v>20.86</v>
      </c>
      <c r="V88" s="158">
        <f>IF('Relative Weights'!F24=0,0,'Relative Weights'!F24)</f>
        <v>15.77</v>
      </c>
      <c r="W88" s="154"/>
      <c r="X88" s="157" t="s">
        <v>60</v>
      </c>
      <c r="Y88" s="159" t="str">
        <f t="shared" si="55"/>
        <v/>
      </c>
      <c r="Z88" s="159" t="str">
        <f t="shared" si="56"/>
        <v/>
      </c>
      <c r="AA88" s="159" t="str">
        <f t="shared" si="57"/>
        <v/>
      </c>
      <c r="AB88" s="159" t="str">
        <f t="shared" si="58"/>
        <v/>
      </c>
      <c r="AC88" s="159" t="str">
        <f t="shared" si="59"/>
        <v/>
      </c>
      <c r="AD88" s="159" t="str">
        <f t="shared" si="60"/>
        <v>Added</v>
      </c>
      <c r="AE88" s="159">
        <f t="shared" si="61"/>
        <v>-0.12462908011869434</v>
      </c>
      <c r="AF88" s="159">
        <f t="shared" si="62"/>
        <v>-3.7288135593220417E-2</v>
      </c>
      <c r="AG88" s="159">
        <f t="shared" si="63"/>
        <v>0.47535211267605648</v>
      </c>
      <c r="AH88" s="159">
        <f t="shared" si="64"/>
        <v>-8.1145584725537012E-2</v>
      </c>
      <c r="AI88" s="159">
        <f t="shared" si="65"/>
        <v>0.17662337662337668</v>
      </c>
      <c r="AJ88" s="159">
        <f t="shared" si="66"/>
        <v>0.14790286975717426</v>
      </c>
      <c r="AK88" s="159">
        <f t="shared" si="67"/>
        <v>1.2115384615384617</v>
      </c>
      <c r="AL88" s="159">
        <f t="shared" si="68"/>
        <v>0.28608695652173899</v>
      </c>
      <c r="AM88" s="159">
        <f t="shared" si="69"/>
        <v>-3.6511156186612492E-2</v>
      </c>
      <c r="AN88" s="159">
        <f t="shared" si="70"/>
        <v>-0.18947368421052624</v>
      </c>
      <c r="AO88" s="159">
        <f t="shared" si="71"/>
        <v>7.7922077922077726E-2</v>
      </c>
      <c r="AP88" s="159">
        <v>1.9036144578313254</v>
      </c>
      <c r="AQ88" s="159">
        <v>-0.42295988934993078</v>
      </c>
      <c r="AR88" s="159">
        <f t="shared" si="72"/>
        <v>-0.24400767018216685</v>
      </c>
    </row>
    <row r="89" spans="1:44" ht="14.4" thickBot="1">
      <c r="A89" s="160" t="s">
        <v>0</v>
      </c>
      <c r="B89" s="161">
        <v>11.85</v>
      </c>
      <c r="C89" s="161">
        <v>10.07</v>
      </c>
      <c r="D89" s="161">
        <v>9.9600000000000009</v>
      </c>
      <c r="E89" s="161">
        <v>9.61</v>
      </c>
      <c r="F89" s="161">
        <v>10.29</v>
      </c>
      <c r="G89" s="161">
        <v>10.515097839220619</v>
      </c>
      <c r="H89" s="161">
        <v>10.64</v>
      </c>
      <c r="I89" s="161">
        <v>9.94</v>
      </c>
      <c r="J89" s="161">
        <v>9.25</v>
      </c>
      <c r="K89" s="161">
        <v>8.5500000000000007</v>
      </c>
      <c r="L89" s="161">
        <v>8.6</v>
      </c>
      <c r="M89" s="161">
        <v>8.85</v>
      </c>
      <c r="N89" s="161">
        <v>8.99</v>
      </c>
      <c r="O89" s="161">
        <v>9.3000000000000007</v>
      </c>
      <c r="P89" s="161">
        <v>9.57</v>
      </c>
      <c r="Q89" s="161">
        <v>10.01</v>
      </c>
      <c r="R89" s="161">
        <v>10.29</v>
      </c>
      <c r="S89" s="161">
        <v>10.72</v>
      </c>
      <c r="T89" s="161">
        <v>10.71</v>
      </c>
      <c r="U89" s="161">
        <v>10.01</v>
      </c>
      <c r="V89" s="161">
        <f>IF('Relative Weights'!F25=0,0,'Relative Weights'!F25)</f>
        <v>9.17</v>
      </c>
      <c r="W89" s="162"/>
      <c r="X89" s="160" t="s">
        <v>0</v>
      </c>
      <c r="Y89" s="163">
        <f t="shared" si="55"/>
        <v>-0.15021097046413501</v>
      </c>
      <c r="Z89" s="163">
        <f t="shared" si="56"/>
        <v>-1.0923535253227312E-2</v>
      </c>
      <c r="AA89" s="163">
        <f t="shared" si="57"/>
        <v>-3.5140562248996088E-2</v>
      </c>
      <c r="AB89" s="163">
        <f t="shared" si="58"/>
        <v>7.0759625390218517E-2</v>
      </c>
      <c r="AC89" s="163">
        <f t="shared" si="59"/>
        <v>2.1875397397533636E-2</v>
      </c>
      <c r="AD89" s="163">
        <f t="shared" si="60"/>
        <v>1.1878364109319417E-2</v>
      </c>
      <c r="AE89" s="163">
        <f t="shared" si="61"/>
        <v>-6.578947368421062E-2</v>
      </c>
      <c r="AF89" s="163">
        <f t="shared" si="62"/>
        <v>-6.9416498993963738E-2</v>
      </c>
      <c r="AG89" s="163">
        <f t="shared" si="63"/>
        <v>-7.5675675675675569E-2</v>
      </c>
      <c r="AH89" s="163">
        <f t="shared" si="64"/>
        <v>5.8479532163742132E-3</v>
      </c>
      <c r="AI89" s="163">
        <f t="shared" si="65"/>
        <v>2.9069767441860517E-2</v>
      </c>
      <c r="AJ89" s="159">
        <f t="shared" si="66"/>
        <v>1.5819209039548143E-2</v>
      </c>
      <c r="AK89" s="159">
        <f t="shared" si="67"/>
        <v>3.4482758620689724E-2</v>
      </c>
      <c r="AL89" s="159">
        <f t="shared" si="68"/>
        <v>2.9032258064516148E-2</v>
      </c>
      <c r="AM89" s="159">
        <f t="shared" si="69"/>
        <v>4.5977011494252817E-2</v>
      </c>
      <c r="AN89" s="159">
        <f t="shared" si="70"/>
        <v>2.7972027972027913E-2</v>
      </c>
      <c r="AO89" s="159">
        <f t="shared" si="71"/>
        <v>4.1788143828960234E-2</v>
      </c>
      <c r="AP89" s="159">
        <v>-9.3283582089553896E-4</v>
      </c>
      <c r="AQ89" s="159">
        <v>-6.5359477124183107E-2</v>
      </c>
      <c r="AR89" s="159">
        <f t="shared" si="72"/>
        <v>-8.391608391608385E-2</v>
      </c>
    </row>
    <row r="90" spans="1:44" ht="14.4" thickBot="1">
      <c r="A90" s="164"/>
      <c r="B90" s="165"/>
      <c r="C90" s="165"/>
      <c r="D90" s="165"/>
      <c r="E90" s="165"/>
      <c r="F90" s="165"/>
      <c r="G90" s="165"/>
      <c r="H90" s="165"/>
      <c r="I90" s="165"/>
      <c r="J90" s="165"/>
      <c r="K90" s="165"/>
      <c r="L90" s="165"/>
      <c r="M90" s="165"/>
      <c r="N90" s="165"/>
      <c r="O90" s="165"/>
      <c r="P90" s="165"/>
      <c r="Q90" s="165"/>
      <c r="R90" s="165"/>
      <c r="S90" s="165"/>
      <c r="T90" s="165"/>
      <c r="U90" s="165"/>
      <c r="V90" s="165"/>
      <c r="W90" s="162"/>
      <c r="X90" s="166"/>
      <c r="Y90" s="167"/>
      <c r="Z90" s="167"/>
      <c r="AA90" s="167"/>
      <c r="AB90" s="167"/>
      <c r="AC90" s="167"/>
      <c r="AD90" s="167"/>
      <c r="AE90" s="167"/>
      <c r="AF90" s="167"/>
      <c r="AG90" s="167"/>
      <c r="AH90" s="167"/>
      <c r="AI90" s="167"/>
      <c r="AJ90" s="167"/>
      <c r="AK90" s="167"/>
      <c r="AL90" s="167"/>
      <c r="AM90" s="167"/>
      <c r="AN90" s="167"/>
      <c r="AO90" s="167"/>
      <c r="AP90" s="167"/>
      <c r="AQ90" s="167"/>
      <c r="AR90" s="167"/>
    </row>
    <row r="91" spans="1:44">
      <c r="A91" s="155" t="s">
        <v>717</v>
      </c>
      <c r="B91" s="156"/>
      <c r="C91" s="156"/>
      <c r="D91" s="156"/>
      <c r="E91" s="156"/>
      <c r="F91" s="156"/>
      <c r="G91" s="156"/>
      <c r="H91" s="156"/>
      <c r="I91" s="156"/>
      <c r="J91" s="156"/>
      <c r="K91" s="156"/>
      <c r="L91" s="156"/>
      <c r="M91" s="156"/>
      <c r="N91" s="156"/>
      <c r="O91" s="156"/>
      <c r="P91" s="156"/>
      <c r="Q91" s="156"/>
      <c r="R91" s="156"/>
      <c r="S91" s="156"/>
      <c r="T91" s="156"/>
      <c r="U91" s="156"/>
      <c r="V91" s="156"/>
      <c r="W91" s="149"/>
      <c r="X91" s="155" t="s">
        <v>717</v>
      </c>
      <c r="Y91" s="156"/>
      <c r="Z91" s="156"/>
      <c r="AA91" s="156"/>
      <c r="AB91" s="156"/>
      <c r="AC91" s="156"/>
      <c r="AD91" s="156"/>
      <c r="AE91" s="156"/>
      <c r="AF91" s="156"/>
      <c r="AG91" s="156"/>
      <c r="AH91" s="156"/>
      <c r="AI91" s="156"/>
      <c r="AJ91" s="156"/>
      <c r="AK91" s="156"/>
      <c r="AL91" s="156"/>
      <c r="AM91" s="156"/>
      <c r="AN91" s="156"/>
      <c r="AO91" s="156"/>
      <c r="AP91" s="156"/>
      <c r="AQ91" s="156"/>
      <c r="AR91" s="156"/>
    </row>
    <row r="92" spans="1:44">
      <c r="A92" s="157" t="s">
        <v>42</v>
      </c>
      <c r="B92" s="158">
        <v>0</v>
      </c>
      <c r="C92" s="158">
        <v>0</v>
      </c>
      <c r="D92" s="158">
        <v>0</v>
      </c>
      <c r="E92" s="158">
        <v>0</v>
      </c>
      <c r="F92" s="158">
        <v>0</v>
      </c>
      <c r="G92" s="158">
        <v>0</v>
      </c>
      <c r="H92" s="158">
        <v>0</v>
      </c>
      <c r="I92" s="158">
        <v>0</v>
      </c>
      <c r="J92" s="158">
        <v>0</v>
      </c>
      <c r="K92" s="158">
        <v>0</v>
      </c>
      <c r="L92" s="158">
        <v>0</v>
      </c>
      <c r="M92" s="158">
        <v>0</v>
      </c>
      <c r="N92" s="158">
        <v>0</v>
      </c>
      <c r="O92" s="158">
        <v>0</v>
      </c>
      <c r="P92" s="158">
        <v>0</v>
      </c>
      <c r="Q92" s="158">
        <v>0</v>
      </c>
      <c r="R92" s="158">
        <v>0</v>
      </c>
      <c r="S92" s="158">
        <v>0</v>
      </c>
      <c r="T92" s="158">
        <v>0</v>
      </c>
      <c r="U92" s="158">
        <v>0</v>
      </c>
      <c r="V92" s="158">
        <f>IF('Relative Weights'!G6=0,0,'Relative Weights'!G6)</f>
        <v>0</v>
      </c>
      <c r="W92" s="154"/>
      <c r="X92" s="157" t="s">
        <v>42</v>
      </c>
      <c r="Y92" s="159" t="str">
        <f t="shared" ref="Y92:Y111" si="73">IF(AND(C92=0,B92=0),"",IF(AND(NOT(C92=0),B92=0),"Added",IF(AND(C92=0,NOT(B92=0)),"Deleted",IFERROR(C92/B92-1,""))))</f>
        <v/>
      </c>
      <c r="Z92" s="159" t="str">
        <f t="shared" ref="Z92:Z111" si="74">IF(AND(D92=0,C92=0),"",IF(AND(NOT(D92=0),C92=0),"Added",IF(AND(D92=0,NOT(C92=0)),"Deleted",IFERROR(D92/C92-1,""))))</f>
        <v/>
      </c>
      <c r="AA92" s="159" t="str">
        <f t="shared" ref="AA92:AA111" si="75">IF(AND(E92=0,D92=0),"",IF(AND(NOT(E92=0),D92=0),"Added",IF(AND(E92=0,NOT(D92=0)),"Deleted",IFERROR(E92/D92-1,""))))</f>
        <v/>
      </c>
      <c r="AB92" s="159" t="str">
        <f t="shared" ref="AB92:AB111" si="76">IF(AND(F92=0,E92=0),"",IF(AND(NOT(F92=0),E92=0),"Added",IF(AND(F92=0,NOT(E92=0)),"Deleted",IFERROR(F92/E92-1,""))))</f>
        <v/>
      </c>
      <c r="AC92" s="159" t="str">
        <f t="shared" ref="AC92:AC111" si="77">IF(AND(G92=0,F92=0),"",IF(AND(NOT(G92=0),F92=0),"Added",IF(AND(G92=0,NOT(F92=0)),"Deleted",IFERROR(G92/F92-1,""))))</f>
        <v/>
      </c>
      <c r="AD92" s="159" t="str">
        <f t="shared" ref="AD92:AD111" si="78">IF(AND(H92=0,G92=0),"",IF(AND(NOT(H92=0),G92=0),"Added",IF(AND(H92=0,NOT(G92=0)),"Deleted",IFERROR(H92/G92-1,""))))</f>
        <v/>
      </c>
      <c r="AE92" s="159" t="str">
        <f t="shared" ref="AE92:AE111" si="79">IF(AND(I92=0,H92=0),"",IF(AND(NOT(I92=0),H92=0),"Added",IF(AND(I92=0,NOT(H92=0)),"Deleted",IFERROR(I92/H92-1,""))))</f>
        <v/>
      </c>
      <c r="AF92" s="159" t="str">
        <f t="shared" ref="AF92:AF111" si="80">IF(AND(J92=0,I92=0),"",IF(AND(NOT(J92=0),I92=0),"Added",IF(AND(J92=0,NOT(I92=0)),"Deleted",IFERROR(J92/I92-1,""))))</f>
        <v/>
      </c>
      <c r="AG92" s="159" t="str">
        <f t="shared" ref="AG92:AG111" si="81">IF(AND(K92=0,J92=0),"",IF(AND(NOT(K92=0),J92=0),"Added",IF(AND(K92=0,NOT(J92=0)),"Deleted",IFERROR(K92/J92-1,""))))</f>
        <v/>
      </c>
      <c r="AH92" s="159" t="str">
        <f t="shared" ref="AH92:AH111" si="82">IF(AND(L92=0,K92=0),"",IF(AND(NOT(L92=0),K92=0),"Added",IF(AND(L92=0,NOT(K92=0)),"Deleted",IFERROR(L92/K92-1,""))))</f>
        <v/>
      </c>
      <c r="AI92" s="159" t="str">
        <f t="shared" ref="AI92:AI111" si="83">IF(AND(M92=0,L92=0),"",IF(AND(NOT(M92=0),L92=0),"Added",IF(AND(M92=0,NOT(L92=0)),"Deleted",IFERROR(M92/L92-1,""))))</f>
        <v/>
      </c>
      <c r="AJ92" s="159" t="str">
        <f t="shared" ref="AJ92:AJ111" si="84">IF(AND(N92=0,M92=0),"",IF(AND(NOT(N92=0),M92=0),"Added",IF(AND(N92=0,NOT(M92=0)),"Deleted",IFERROR(N92/M92-1,""))))</f>
        <v/>
      </c>
      <c r="AK92" s="159" t="str">
        <f t="shared" ref="AK92:AK111" si="85">IF(AND(O92=0,N92=0),"",IF(AND(NOT(O92=0),N92=0),"Added",IF(AND(O92=0,NOT(N92=0)),"Deleted",IFERROR(O92/N92-1,""))))</f>
        <v/>
      </c>
      <c r="AL92" s="159" t="s">
        <v>837</v>
      </c>
      <c r="AM92" s="159" t="str">
        <f t="shared" ref="AM92:AN98" si="86">IF(AND(Q92=0,N92=0),"",IF(AND(NOT(Q92=0),N92=0),"Added",IF(AND(Q92=0,NOT(N92=0)),"Deleted",IFERROR(Q92/N92-1,""))))</f>
        <v/>
      </c>
      <c r="AN92" s="159" t="str">
        <f t="shared" si="86"/>
        <v/>
      </c>
      <c r="AO92" s="159" t="s">
        <v>837</v>
      </c>
      <c r="AP92" s="159" t="s">
        <v>837</v>
      </c>
      <c r="AQ92" s="159" t="s">
        <v>837</v>
      </c>
      <c r="AR92" s="159" t="str">
        <f t="shared" ref="AR92:AR111" si="87">IF(AND(V92=0,U92=0),"",IF(AND(NOT(V92=0),U92=0),"Added",IF(AND(V92=0,NOT(U92=0)),"Deleted",IFERROR(V92/U92-1,""))))</f>
        <v/>
      </c>
    </row>
    <row r="93" spans="1:44">
      <c r="A93" s="157" t="s">
        <v>43</v>
      </c>
      <c r="B93" s="158">
        <v>0</v>
      </c>
      <c r="C93" s="158">
        <v>0</v>
      </c>
      <c r="D93" s="158">
        <v>0</v>
      </c>
      <c r="E93" s="158">
        <v>0</v>
      </c>
      <c r="F93" s="158">
        <v>0</v>
      </c>
      <c r="G93" s="158">
        <v>0</v>
      </c>
      <c r="H93" s="158">
        <v>0</v>
      </c>
      <c r="I93" s="158">
        <v>0</v>
      </c>
      <c r="J93" s="158">
        <v>0</v>
      </c>
      <c r="K93" s="158">
        <v>0</v>
      </c>
      <c r="L93" s="158">
        <v>0</v>
      </c>
      <c r="M93" s="158">
        <v>0</v>
      </c>
      <c r="N93" s="158">
        <v>0</v>
      </c>
      <c r="O93" s="158">
        <v>0</v>
      </c>
      <c r="P93" s="158">
        <v>0</v>
      </c>
      <c r="Q93" s="158">
        <v>0</v>
      </c>
      <c r="R93" s="158">
        <v>0</v>
      </c>
      <c r="S93" s="158">
        <v>0</v>
      </c>
      <c r="T93" s="158">
        <v>0</v>
      </c>
      <c r="U93" s="158">
        <v>0</v>
      </c>
      <c r="V93" s="158">
        <f>IF('Relative Weights'!G7=0,0,'Relative Weights'!G7)</f>
        <v>0</v>
      </c>
      <c r="W93" s="154"/>
      <c r="X93" s="157" t="s">
        <v>43</v>
      </c>
      <c r="Y93" s="159" t="str">
        <f t="shared" si="73"/>
        <v/>
      </c>
      <c r="Z93" s="159" t="str">
        <f t="shared" si="74"/>
        <v/>
      </c>
      <c r="AA93" s="159" t="str">
        <f t="shared" si="75"/>
        <v/>
      </c>
      <c r="AB93" s="159" t="str">
        <f t="shared" si="76"/>
        <v/>
      </c>
      <c r="AC93" s="159" t="str">
        <f t="shared" si="77"/>
        <v/>
      </c>
      <c r="AD93" s="159" t="str">
        <f t="shared" si="78"/>
        <v/>
      </c>
      <c r="AE93" s="159" t="str">
        <f t="shared" si="79"/>
        <v/>
      </c>
      <c r="AF93" s="159" t="str">
        <f t="shared" si="80"/>
        <v/>
      </c>
      <c r="AG93" s="159" t="str">
        <f t="shared" si="81"/>
        <v/>
      </c>
      <c r="AH93" s="159" t="str">
        <f t="shared" si="82"/>
        <v/>
      </c>
      <c r="AI93" s="159" t="str">
        <f t="shared" si="83"/>
        <v/>
      </c>
      <c r="AJ93" s="159" t="str">
        <f t="shared" si="84"/>
        <v/>
      </c>
      <c r="AK93" s="159" t="str">
        <f t="shared" si="85"/>
        <v/>
      </c>
      <c r="AL93" s="159" t="s">
        <v>837</v>
      </c>
      <c r="AM93" s="159" t="str">
        <f t="shared" si="86"/>
        <v/>
      </c>
      <c r="AN93" s="159" t="str">
        <f t="shared" si="86"/>
        <v/>
      </c>
      <c r="AO93" s="159" t="s">
        <v>837</v>
      </c>
      <c r="AP93" s="159" t="s">
        <v>837</v>
      </c>
      <c r="AQ93" s="159" t="s">
        <v>837</v>
      </c>
      <c r="AR93" s="159" t="str">
        <f t="shared" si="87"/>
        <v/>
      </c>
    </row>
    <row r="94" spans="1:44">
      <c r="A94" s="157" t="s">
        <v>44</v>
      </c>
      <c r="B94" s="158">
        <v>0</v>
      </c>
      <c r="C94" s="158">
        <v>0</v>
      </c>
      <c r="D94" s="158">
        <v>0</v>
      </c>
      <c r="E94" s="158">
        <v>0</v>
      </c>
      <c r="F94" s="158">
        <v>0</v>
      </c>
      <c r="G94" s="158">
        <v>0</v>
      </c>
      <c r="H94" s="158">
        <v>0</v>
      </c>
      <c r="I94" s="158">
        <v>0</v>
      </c>
      <c r="J94" s="158">
        <v>0</v>
      </c>
      <c r="K94" s="158">
        <v>0</v>
      </c>
      <c r="L94" s="158">
        <v>0</v>
      </c>
      <c r="M94" s="158">
        <v>0</v>
      </c>
      <c r="N94" s="158">
        <v>0</v>
      </c>
      <c r="O94" s="158">
        <v>0</v>
      </c>
      <c r="P94" s="158">
        <v>0</v>
      </c>
      <c r="Q94" s="158">
        <v>0</v>
      </c>
      <c r="R94" s="158">
        <v>0</v>
      </c>
      <c r="S94" s="158">
        <v>0</v>
      </c>
      <c r="T94" s="158">
        <v>0</v>
      </c>
      <c r="U94" s="158">
        <v>0</v>
      </c>
      <c r="V94" s="158">
        <f>IF('Relative Weights'!G8=0,0,'Relative Weights'!G8)</f>
        <v>0</v>
      </c>
      <c r="W94" s="154"/>
      <c r="X94" s="157" t="s">
        <v>44</v>
      </c>
      <c r="Y94" s="159" t="str">
        <f t="shared" si="73"/>
        <v/>
      </c>
      <c r="Z94" s="159" t="str">
        <f t="shared" si="74"/>
        <v/>
      </c>
      <c r="AA94" s="159" t="str">
        <f t="shared" si="75"/>
        <v/>
      </c>
      <c r="AB94" s="159" t="str">
        <f t="shared" si="76"/>
        <v/>
      </c>
      <c r="AC94" s="159" t="str">
        <f t="shared" si="77"/>
        <v/>
      </c>
      <c r="AD94" s="159" t="str">
        <f t="shared" si="78"/>
        <v/>
      </c>
      <c r="AE94" s="159" t="str">
        <f t="shared" si="79"/>
        <v/>
      </c>
      <c r="AF94" s="159" t="str">
        <f t="shared" si="80"/>
        <v/>
      </c>
      <c r="AG94" s="159" t="str">
        <f t="shared" si="81"/>
        <v/>
      </c>
      <c r="AH94" s="159" t="str">
        <f t="shared" si="82"/>
        <v/>
      </c>
      <c r="AI94" s="159" t="str">
        <f t="shared" si="83"/>
        <v/>
      </c>
      <c r="AJ94" s="159" t="str">
        <f t="shared" si="84"/>
        <v/>
      </c>
      <c r="AK94" s="159" t="str">
        <f t="shared" si="85"/>
        <v/>
      </c>
      <c r="AL94" s="159" t="s">
        <v>837</v>
      </c>
      <c r="AM94" s="159" t="str">
        <f t="shared" si="86"/>
        <v/>
      </c>
      <c r="AN94" s="159" t="str">
        <f t="shared" si="86"/>
        <v/>
      </c>
      <c r="AO94" s="159" t="s">
        <v>837</v>
      </c>
      <c r="AP94" s="159" t="s">
        <v>837</v>
      </c>
      <c r="AQ94" s="159" t="s">
        <v>837</v>
      </c>
      <c r="AR94" s="159" t="str">
        <f t="shared" si="87"/>
        <v/>
      </c>
    </row>
    <row r="95" spans="1:44">
      <c r="A95" s="157" t="s">
        <v>45</v>
      </c>
      <c r="B95" s="158">
        <v>0</v>
      </c>
      <c r="C95" s="158">
        <v>0</v>
      </c>
      <c r="D95" s="158">
        <v>0</v>
      </c>
      <c r="E95" s="158">
        <v>0</v>
      </c>
      <c r="F95" s="158">
        <v>0</v>
      </c>
      <c r="G95" s="158">
        <v>0</v>
      </c>
      <c r="H95" s="158">
        <v>0</v>
      </c>
      <c r="I95" s="158">
        <v>0</v>
      </c>
      <c r="J95" s="158">
        <v>0</v>
      </c>
      <c r="K95" s="158">
        <v>0</v>
      </c>
      <c r="L95" s="158">
        <v>0</v>
      </c>
      <c r="M95" s="158">
        <v>0</v>
      </c>
      <c r="N95" s="158">
        <v>0</v>
      </c>
      <c r="O95" s="158">
        <v>0</v>
      </c>
      <c r="P95" s="158">
        <v>0</v>
      </c>
      <c r="Q95" s="158">
        <v>0</v>
      </c>
      <c r="R95" s="158">
        <v>0</v>
      </c>
      <c r="S95" s="158">
        <v>0</v>
      </c>
      <c r="T95" s="158">
        <v>0</v>
      </c>
      <c r="U95" s="158">
        <v>0</v>
      </c>
      <c r="V95" s="158">
        <f>IF('Relative Weights'!G9=0,0,'Relative Weights'!G9)</f>
        <v>0</v>
      </c>
      <c r="W95" s="154"/>
      <c r="X95" s="157" t="s">
        <v>45</v>
      </c>
      <c r="Y95" s="159" t="str">
        <f t="shared" si="73"/>
        <v/>
      </c>
      <c r="Z95" s="159" t="str">
        <f t="shared" si="74"/>
        <v/>
      </c>
      <c r="AA95" s="159" t="str">
        <f t="shared" si="75"/>
        <v/>
      </c>
      <c r="AB95" s="159" t="str">
        <f t="shared" si="76"/>
        <v/>
      </c>
      <c r="AC95" s="159" t="str">
        <f t="shared" si="77"/>
        <v/>
      </c>
      <c r="AD95" s="159" t="str">
        <f t="shared" si="78"/>
        <v/>
      </c>
      <c r="AE95" s="159" t="str">
        <f t="shared" si="79"/>
        <v/>
      </c>
      <c r="AF95" s="159" t="str">
        <f t="shared" si="80"/>
        <v/>
      </c>
      <c r="AG95" s="159" t="str">
        <f t="shared" si="81"/>
        <v/>
      </c>
      <c r="AH95" s="159" t="str">
        <f t="shared" si="82"/>
        <v/>
      </c>
      <c r="AI95" s="159" t="str">
        <f t="shared" si="83"/>
        <v/>
      </c>
      <c r="AJ95" s="159" t="str">
        <f t="shared" si="84"/>
        <v/>
      </c>
      <c r="AK95" s="159" t="str">
        <f t="shared" si="85"/>
        <v/>
      </c>
      <c r="AL95" s="159" t="s">
        <v>837</v>
      </c>
      <c r="AM95" s="159" t="str">
        <f t="shared" si="86"/>
        <v/>
      </c>
      <c r="AN95" s="159" t="str">
        <f t="shared" si="86"/>
        <v/>
      </c>
      <c r="AO95" s="159" t="s">
        <v>837</v>
      </c>
      <c r="AP95" s="159" t="s">
        <v>837</v>
      </c>
      <c r="AQ95" s="159" t="s">
        <v>837</v>
      </c>
      <c r="AR95" s="159" t="str">
        <f t="shared" si="87"/>
        <v/>
      </c>
    </row>
    <row r="96" spans="1:44">
      <c r="A96" s="157" t="s">
        <v>46</v>
      </c>
      <c r="B96" s="158">
        <v>0</v>
      </c>
      <c r="C96" s="158">
        <v>0</v>
      </c>
      <c r="D96" s="158">
        <v>0</v>
      </c>
      <c r="E96" s="158">
        <v>0</v>
      </c>
      <c r="F96" s="158">
        <v>0</v>
      </c>
      <c r="G96" s="158">
        <v>0</v>
      </c>
      <c r="H96" s="158">
        <v>0</v>
      </c>
      <c r="I96" s="158">
        <v>0</v>
      </c>
      <c r="J96" s="158">
        <v>0</v>
      </c>
      <c r="K96" s="158">
        <v>0</v>
      </c>
      <c r="L96" s="158">
        <v>0</v>
      </c>
      <c r="M96" s="158">
        <v>0</v>
      </c>
      <c r="N96" s="158">
        <v>0</v>
      </c>
      <c r="O96" s="158">
        <v>0</v>
      </c>
      <c r="P96" s="158">
        <v>0</v>
      </c>
      <c r="Q96" s="158">
        <v>0</v>
      </c>
      <c r="R96" s="158">
        <v>0</v>
      </c>
      <c r="S96" s="158">
        <v>0</v>
      </c>
      <c r="T96" s="158">
        <v>0</v>
      </c>
      <c r="U96" s="158">
        <v>0</v>
      </c>
      <c r="V96" s="158">
        <f>IF('Relative Weights'!G10=0,0,'Relative Weights'!G10)</f>
        <v>0</v>
      </c>
      <c r="W96" s="154"/>
      <c r="X96" s="157" t="s">
        <v>46</v>
      </c>
      <c r="Y96" s="159" t="str">
        <f t="shared" si="73"/>
        <v/>
      </c>
      <c r="Z96" s="159" t="str">
        <f t="shared" si="74"/>
        <v/>
      </c>
      <c r="AA96" s="159" t="str">
        <f t="shared" si="75"/>
        <v/>
      </c>
      <c r="AB96" s="159" t="str">
        <f t="shared" si="76"/>
        <v/>
      </c>
      <c r="AC96" s="159" t="str">
        <f t="shared" si="77"/>
        <v/>
      </c>
      <c r="AD96" s="159" t="str">
        <f t="shared" si="78"/>
        <v/>
      </c>
      <c r="AE96" s="159" t="str">
        <f t="shared" si="79"/>
        <v/>
      </c>
      <c r="AF96" s="159" t="str">
        <f t="shared" si="80"/>
        <v/>
      </c>
      <c r="AG96" s="159" t="str">
        <f t="shared" si="81"/>
        <v/>
      </c>
      <c r="AH96" s="159" t="str">
        <f t="shared" si="82"/>
        <v/>
      </c>
      <c r="AI96" s="159" t="str">
        <f t="shared" si="83"/>
        <v/>
      </c>
      <c r="AJ96" s="159" t="str">
        <f t="shared" si="84"/>
        <v/>
      </c>
      <c r="AK96" s="159" t="str">
        <f t="shared" si="85"/>
        <v/>
      </c>
      <c r="AL96" s="159" t="s">
        <v>837</v>
      </c>
      <c r="AM96" s="159" t="str">
        <f t="shared" si="86"/>
        <v/>
      </c>
      <c r="AN96" s="159" t="str">
        <f t="shared" si="86"/>
        <v/>
      </c>
      <c r="AO96" s="159" t="s">
        <v>837</v>
      </c>
      <c r="AP96" s="159" t="s">
        <v>837</v>
      </c>
      <c r="AQ96" s="159" t="s">
        <v>837</v>
      </c>
      <c r="AR96" s="159" t="str">
        <f t="shared" si="87"/>
        <v/>
      </c>
    </row>
    <row r="97" spans="1:44">
      <c r="A97" s="157" t="s">
        <v>47</v>
      </c>
      <c r="B97" s="158">
        <v>0</v>
      </c>
      <c r="C97" s="158">
        <v>0</v>
      </c>
      <c r="D97" s="158">
        <v>0</v>
      </c>
      <c r="E97" s="158">
        <v>0</v>
      </c>
      <c r="F97" s="158">
        <v>0</v>
      </c>
      <c r="G97" s="158">
        <v>0</v>
      </c>
      <c r="H97" s="158">
        <v>0</v>
      </c>
      <c r="I97" s="158">
        <v>0</v>
      </c>
      <c r="J97" s="158">
        <v>0</v>
      </c>
      <c r="K97" s="158">
        <v>0</v>
      </c>
      <c r="L97" s="158">
        <v>0</v>
      </c>
      <c r="M97" s="158">
        <v>0</v>
      </c>
      <c r="N97" s="158">
        <v>0</v>
      </c>
      <c r="O97" s="158">
        <v>0</v>
      </c>
      <c r="P97" s="158">
        <v>0</v>
      </c>
      <c r="Q97" s="158">
        <v>0</v>
      </c>
      <c r="R97" s="158">
        <v>0</v>
      </c>
      <c r="S97" s="158">
        <v>0</v>
      </c>
      <c r="T97" s="158">
        <v>0</v>
      </c>
      <c r="U97" s="158">
        <v>0</v>
      </c>
      <c r="V97" s="158">
        <f>IF('Relative Weights'!G11=0,0,'Relative Weights'!G11)</f>
        <v>0</v>
      </c>
      <c r="W97" s="154"/>
      <c r="X97" s="157" t="s">
        <v>47</v>
      </c>
      <c r="Y97" s="159" t="str">
        <f t="shared" si="73"/>
        <v/>
      </c>
      <c r="Z97" s="159" t="str">
        <f t="shared" si="74"/>
        <v/>
      </c>
      <c r="AA97" s="159" t="str">
        <f t="shared" si="75"/>
        <v/>
      </c>
      <c r="AB97" s="159" t="str">
        <f t="shared" si="76"/>
        <v/>
      </c>
      <c r="AC97" s="159" t="str">
        <f t="shared" si="77"/>
        <v/>
      </c>
      <c r="AD97" s="159" t="str">
        <f t="shared" si="78"/>
        <v/>
      </c>
      <c r="AE97" s="159" t="str">
        <f t="shared" si="79"/>
        <v/>
      </c>
      <c r="AF97" s="159" t="str">
        <f t="shared" si="80"/>
        <v/>
      </c>
      <c r="AG97" s="159" t="str">
        <f t="shared" si="81"/>
        <v/>
      </c>
      <c r="AH97" s="159" t="str">
        <f t="shared" si="82"/>
        <v/>
      </c>
      <c r="AI97" s="159" t="str">
        <f t="shared" si="83"/>
        <v/>
      </c>
      <c r="AJ97" s="159" t="str">
        <f t="shared" si="84"/>
        <v/>
      </c>
      <c r="AK97" s="159" t="str">
        <f t="shared" si="85"/>
        <v/>
      </c>
      <c r="AL97" s="159" t="s">
        <v>837</v>
      </c>
      <c r="AM97" s="159" t="str">
        <f t="shared" si="86"/>
        <v/>
      </c>
      <c r="AN97" s="159" t="str">
        <f t="shared" si="86"/>
        <v/>
      </c>
      <c r="AO97" s="159" t="s">
        <v>837</v>
      </c>
      <c r="AP97" s="159" t="s">
        <v>837</v>
      </c>
      <c r="AQ97" s="159" t="s">
        <v>837</v>
      </c>
      <c r="AR97" s="159" t="str">
        <f t="shared" si="87"/>
        <v/>
      </c>
    </row>
    <row r="98" spans="1:44">
      <c r="A98" s="157" t="s">
        <v>48</v>
      </c>
      <c r="B98" s="158">
        <v>0</v>
      </c>
      <c r="C98" s="158">
        <v>0</v>
      </c>
      <c r="D98" s="158">
        <v>0</v>
      </c>
      <c r="E98" s="158">
        <v>0</v>
      </c>
      <c r="F98" s="158">
        <v>0</v>
      </c>
      <c r="G98" s="158">
        <v>0</v>
      </c>
      <c r="H98" s="158">
        <v>0</v>
      </c>
      <c r="I98" s="158">
        <v>0</v>
      </c>
      <c r="J98" s="158">
        <v>0</v>
      </c>
      <c r="K98" s="158">
        <v>0</v>
      </c>
      <c r="L98" s="158">
        <v>0</v>
      </c>
      <c r="M98" s="158">
        <v>0</v>
      </c>
      <c r="N98" s="158">
        <v>0</v>
      </c>
      <c r="O98" s="158">
        <v>0</v>
      </c>
      <c r="P98" s="158">
        <v>0</v>
      </c>
      <c r="Q98" s="158">
        <v>0</v>
      </c>
      <c r="R98" s="158">
        <v>0</v>
      </c>
      <c r="S98" s="158">
        <v>0</v>
      </c>
      <c r="T98" s="158">
        <v>0</v>
      </c>
      <c r="U98" s="158">
        <v>0</v>
      </c>
      <c r="V98" s="158">
        <f>IF('Relative Weights'!G12=0,0,'Relative Weights'!G12)</f>
        <v>0</v>
      </c>
      <c r="W98" s="154"/>
      <c r="X98" s="157" t="s">
        <v>48</v>
      </c>
      <c r="Y98" s="159" t="str">
        <f t="shared" si="73"/>
        <v/>
      </c>
      <c r="Z98" s="159" t="str">
        <f t="shared" si="74"/>
        <v/>
      </c>
      <c r="AA98" s="159" t="str">
        <f t="shared" si="75"/>
        <v/>
      </c>
      <c r="AB98" s="159" t="str">
        <f t="shared" si="76"/>
        <v/>
      </c>
      <c r="AC98" s="159" t="str">
        <f t="shared" si="77"/>
        <v/>
      </c>
      <c r="AD98" s="159" t="str">
        <f t="shared" si="78"/>
        <v/>
      </c>
      <c r="AE98" s="159" t="str">
        <f t="shared" si="79"/>
        <v/>
      </c>
      <c r="AF98" s="159" t="str">
        <f t="shared" si="80"/>
        <v/>
      </c>
      <c r="AG98" s="159" t="str">
        <f t="shared" si="81"/>
        <v/>
      </c>
      <c r="AH98" s="159" t="str">
        <f t="shared" si="82"/>
        <v/>
      </c>
      <c r="AI98" s="159" t="str">
        <f t="shared" si="83"/>
        <v/>
      </c>
      <c r="AJ98" s="159" t="str">
        <f t="shared" si="84"/>
        <v/>
      </c>
      <c r="AK98" s="159" t="str">
        <f t="shared" si="85"/>
        <v/>
      </c>
      <c r="AL98" s="159" t="s">
        <v>837</v>
      </c>
      <c r="AM98" s="159" t="str">
        <f t="shared" si="86"/>
        <v/>
      </c>
      <c r="AN98" s="159" t="str">
        <f t="shared" si="86"/>
        <v/>
      </c>
      <c r="AO98" s="159" t="s">
        <v>837</v>
      </c>
      <c r="AP98" s="159" t="s">
        <v>837</v>
      </c>
      <c r="AQ98" s="159" t="s">
        <v>837</v>
      </c>
      <c r="AR98" s="159" t="str">
        <f t="shared" si="87"/>
        <v/>
      </c>
    </row>
    <row r="99" spans="1:44">
      <c r="A99" s="157" t="s">
        <v>49</v>
      </c>
      <c r="B99" s="158">
        <v>3.52</v>
      </c>
      <c r="C99" s="158">
        <v>3.37</v>
      </c>
      <c r="D99" s="158">
        <v>3.41</v>
      </c>
      <c r="E99" s="158">
        <v>3.44</v>
      </c>
      <c r="F99" s="158">
        <v>3.66</v>
      </c>
      <c r="G99" s="158">
        <v>3.8080752226600403</v>
      </c>
      <c r="H99" s="158">
        <v>3.86</v>
      </c>
      <c r="I99" s="158">
        <v>3.92</v>
      </c>
      <c r="J99" s="158">
        <v>4.1500000000000004</v>
      </c>
      <c r="K99" s="158">
        <v>4.4800000000000004</v>
      </c>
      <c r="L99" s="158">
        <v>4.8099999999999996</v>
      </c>
      <c r="M99" s="158">
        <v>5.08</v>
      </c>
      <c r="N99" s="158">
        <v>5.13</v>
      </c>
      <c r="O99" s="158">
        <v>4.95</v>
      </c>
      <c r="P99" s="158">
        <v>4.7699999999999996</v>
      </c>
      <c r="Q99" s="158">
        <v>4.79</v>
      </c>
      <c r="R99" s="158">
        <v>4.99</v>
      </c>
      <c r="S99" s="158">
        <v>5.29</v>
      </c>
      <c r="T99" s="158">
        <v>5.56</v>
      </c>
      <c r="U99" s="158">
        <v>5.68</v>
      </c>
      <c r="V99" s="158">
        <f>IF('Relative Weights'!G13=0,0,'Relative Weights'!G13)</f>
        <v>5.5</v>
      </c>
      <c r="W99" s="154"/>
      <c r="X99" s="157" t="s">
        <v>49</v>
      </c>
      <c r="Y99" s="159">
        <f t="shared" si="73"/>
        <v>-4.2613636363636354E-2</v>
      </c>
      <c r="Z99" s="159">
        <f t="shared" si="74"/>
        <v>1.1869436201780381E-2</v>
      </c>
      <c r="AA99" s="159">
        <f t="shared" si="75"/>
        <v>8.7976539589442737E-3</v>
      </c>
      <c r="AB99" s="159">
        <f t="shared" si="76"/>
        <v>6.3953488372093137E-2</v>
      </c>
      <c r="AC99" s="159">
        <f t="shared" si="77"/>
        <v>4.045771110930052E-2</v>
      </c>
      <c r="AD99" s="159">
        <f t="shared" si="78"/>
        <v>1.3635438982659842E-2</v>
      </c>
      <c r="AE99" s="159">
        <f t="shared" si="79"/>
        <v>1.5544041450777257E-2</v>
      </c>
      <c r="AF99" s="159">
        <f t="shared" si="80"/>
        <v>5.8673469387755306E-2</v>
      </c>
      <c r="AG99" s="159">
        <f t="shared" si="81"/>
        <v>7.9518072289156638E-2</v>
      </c>
      <c r="AH99" s="159">
        <f t="shared" si="82"/>
        <v>7.3660714285714191E-2</v>
      </c>
      <c r="AI99" s="159">
        <f t="shared" si="83"/>
        <v>5.6133056133056192E-2</v>
      </c>
      <c r="AJ99" s="159">
        <f t="shared" si="84"/>
        <v>9.8425196850393526E-3</v>
      </c>
      <c r="AK99" s="159">
        <f t="shared" si="85"/>
        <v>-3.5087719298245612E-2</v>
      </c>
      <c r="AL99" s="159">
        <f t="shared" ref="AL99:AL109" si="88">IF(AND(P99=0,O99=0),"",IF(AND(NOT(P99=0),O99=0),"Added",IF(AND(P99=0,NOT(O99=0)),"Deleted",IFERROR(P99/O99-1,""))))</f>
        <v>-3.6363636363636487E-2</v>
      </c>
      <c r="AM99" s="159">
        <f t="shared" ref="AM99:AM109" si="89">IF(AND(Q99=0,P99=0),"",IF(AND(NOT(Q99=0),P99=0),"Added",IF(AND(Q99=0,NOT(P99=0)),"Deleted",IFERROR(Q99/P99-1,""))))</f>
        <v>4.1928721174004924E-3</v>
      </c>
      <c r="AN99" s="159">
        <f t="shared" ref="AN99:AN109" si="90">IF(AND(R99=0,Q99=0),"",IF(AND(NOT(R99=0),Q99=0),"Added",IF(AND(R99=0,NOT(Q99=0)),"Deleted",IFERROR(R99/Q99-1,""))))</f>
        <v>4.175365344467652E-2</v>
      </c>
      <c r="AO99" s="159">
        <f t="shared" ref="AO99:AO109" si="91">IF(AND(S99=0,R99=0),"",IF(AND(NOT(S99=0),R99=0),"Added",IF(AND(S99=0,NOT(R99=0)),"Deleted",IFERROR(S99/R99-1,""))))</f>
        <v>6.0120240480961984E-2</v>
      </c>
      <c r="AP99" s="159">
        <v>5.1039697542532902E-2</v>
      </c>
      <c r="AQ99" s="159">
        <v>2.1582733812949728E-2</v>
      </c>
      <c r="AR99" s="159">
        <f t="shared" si="87"/>
        <v>-3.169014084507038E-2</v>
      </c>
    </row>
    <row r="100" spans="1:44">
      <c r="A100" s="157" t="s">
        <v>50</v>
      </c>
      <c r="B100" s="158">
        <v>0</v>
      </c>
      <c r="C100" s="158">
        <v>0</v>
      </c>
      <c r="D100" s="158">
        <v>0</v>
      </c>
      <c r="E100" s="158">
        <v>0</v>
      </c>
      <c r="F100" s="158">
        <v>0</v>
      </c>
      <c r="G100" s="158">
        <v>0</v>
      </c>
      <c r="H100" s="158">
        <v>0</v>
      </c>
      <c r="I100" s="158">
        <v>0</v>
      </c>
      <c r="J100" s="158">
        <v>0</v>
      </c>
      <c r="K100" s="158">
        <v>0</v>
      </c>
      <c r="L100" s="158">
        <v>0</v>
      </c>
      <c r="M100" s="158">
        <v>0</v>
      </c>
      <c r="N100" s="158">
        <v>0</v>
      </c>
      <c r="O100" s="158">
        <v>0</v>
      </c>
      <c r="P100" s="158">
        <v>0</v>
      </c>
      <c r="Q100" s="158">
        <v>0</v>
      </c>
      <c r="R100" s="158">
        <v>0</v>
      </c>
      <c r="S100" s="158">
        <v>0</v>
      </c>
      <c r="T100" s="158">
        <v>0</v>
      </c>
      <c r="U100" s="158">
        <v>0</v>
      </c>
      <c r="V100" s="158">
        <f>IF('Relative Weights'!G14=0,0,'Relative Weights'!G14)</f>
        <v>0</v>
      </c>
      <c r="W100" s="154"/>
      <c r="X100" s="157" t="s">
        <v>50</v>
      </c>
      <c r="Y100" s="159" t="str">
        <f t="shared" si="73"/>
        <v/>
      </c>
      <c r="Z100" s="159" t="str">
        <f t="shared" si="74"/>
        <v/>
      </c>
      <c r="AA100" s="159" t="str">
        <f t="shared" si="75"/>
        <v/>
      </c>
      <c r="AB100" s="159" t="str">
        <f t="shared" si="76"/>
        <v/>
      </c>
      <c r="AC100" s="159" t="str">
        <f t="shared" si="77"/>
        <v/>
      </c>
      <c r="AD100" s="159" t="str">
        <f t="shared" si="78"/>
        <v/>
      </c>
      <c r="AE100" s="159" t="str">
        <f t="shared" si="79"/>
        <v/>
      </c>
      <c r="AF100" s="159" t="str">
        <f t="shared" si="80"/>
        <v/>
      </c>
      <c r="AG100" s="159" t="str">
        <f t="shared" si="81"/>
        <v/>
      </c>
      <c r="AH100" s="159" t="str">
        <f t="shared" si="82"/>
        <v/>
      </c>
      <c r="AI100" s="159" t="str">
        <f t="shared" si="83"/>
        <v/>
      </c>
      <c r="AJ100" s="159" t="str">
        <f t="shared" si="84"/>
        <v/>
      </c>
      <c r="AK100" s="159" t="str">
        <f t="shared" si="85"/>
        <v/>
      </c>
      <c r="AL100" s="159" t="str">
        <f t="shared" si="88"/>
        <v/>
      </c>
      <c r="AM100" s="159" t="str">
        <f t="shared" si="89"/>
        <v/>
      </c>
      <c r="AN100" s="159" t="str">
        <f t="shared" si="90"/>
        <v/>
      </c>
      <c r="AO100" s="159" t="str">
        <f t="shared" si="91"/>
        <v/>
      </c>
      <c r="AP100" s="159" t="s">
        <v>837</v>
      </c>
      <c r="AQ100" s="159" t="s">
        <v>837</v>
      </c>
      <c r="AR100" s="159" t="str">
        <f t="shared" si="87"/>
        <v/>
      </c>
    </row>
    <row r="101" spans="1:44">
      <c r="A101" s="157" t="s">
        <v>51</v>
      </c>
      <c r="B101" s="158">
        <v>0</v>
      </c>
      <c r="C101" s="158">
        <v>0</v>
      </c>
      <c r="D101" s="158">
        <v>0</v>
      </c>
      <c r="E101" s="158">
        <v>0</v>
      </c>
      <c r="F101" s="158">
        <v>0</v>
      </c>
      <c r="G101" s="158">
        <v>0</v>
      </c>
      <c r="H101" s="158">
        <v>0</v>
      </c>
      <c r="I101" s="158">
        <v>0</v>
      </c>
      <c r="J101" s="158">
        <v>0</v>
      </c>
      <c r="K101" s="158">
        <v>0</v>
      </c>
      <c r="L101" s="158">
        <v>0</v>
      </c>
      <c r="M101" s="158">
        <v>0</v>
      </c>
      <c r="N101" s="158">
        <v>0</v>
      </c>
      <c r="O101" s="158">
        <v>0</v>
      </c>
      <c r="P101" s="158">
        <v>0</v>
      </c>
      <c r="Q101" s="158">
        <v>0</v>
      </c>
      <c r="R101" s="158">
        <v>0</v>
      </c>
      <c r="S101" s="158">
        <v>0</v>
      </c>
      <c r="T101" s="158">
        <v>0</v>
      </c>
      <c r="U101" s="158">
        <v>0</v>
      </c>
      <c r="V101" s="158">
        <f>IF('Relative Weights'!G15=0,0,'Relative Weights'!G15)</f>
        <v>0</v>
      </c>
      <c r="W101" s="154"/>
      <c r="X101" s="157" t="s">
        <v>51</v>
      </c>
      <c r="Y101" s="159" t="str">
        <f t="shared" si="73"/>
        <v/>
      </c>
      <c r="Z101" s="159" t="str">
        <f t="shared" si="74"/>
        <v/>
      </c>
      <c r="AA101" s="159" t="str">
        <f t="shared" si="75"/>
        <v/>
      </c>
      <c r="AB101" s="159" t="str">
        <f t="shared" si="76"/>
        <v/>
      </c>
      <c r="AC101" s="159" t="str">
        <f t="shared" si="77"/>
        <v/>
      </c>
      <c r="AD101" s="159" t="str">
        <f t="shared" si="78"/>
        <v/>
      </c>
      <c r="AE101" s="159" t="str">
        <f t="shared" si="79"/>
        <v/>
      </c>
      <c r="AF101" s="159" t="str">
        <f t="shared" si="80"/>
        <v/>
      </c>
      <c r="AG101" s="159" t="str">
        <f t="shared" si="81"/>
        <v/>
      </c>
      <c r="AH101" s="159" t="str">
        <f t="shared" si="82"/>
        <v/>
      </c>
      <c r="AI101" s="159" t="str">
        <f t="shared" si="83"/>
        <v/>
      </c>
      <c r="AJ101" s="159" t="str">
        <f t="shared" si="84"/>
        <v/>
      </c>
      <c r="AK101" s="159" t="str">
        <f t="shared" si="85"/>
        <v/>
      </c>
      <c r="AL101" s="159" t="str">
        <f t="shared" si="88"/>
        <v/>
      </c>
      <c r="AM101" s="159" t="str">
        <f t="shared" si="89"/>
        <v/>
      </c>
      <c r="AN101" s="159" t="str">
        <f t="shared" si="90"/>
        <v/>
      </c>
      <c r="AO101" s="159" t="str">
        <f t="shared" si="91"/>
        <v/>
      </c>
      <c r="AP101" s="159" t="s">
        <v>837</v>
      </c>
      <c r="AQ101" s="159" t="s">
        <v>837</v>
      </c>
      <c r="AR101" s="159" t="str">
        <f t="shared" si="87"/>
        <v/>
      </c>
    </row>
    <row r="102" spans="1:44">
      <c r="A102" s="157" t="s">
        <v>723</v>
      </c>
      <c r="B102" s="158">
        <v>14.35</v>
      </c>
      <c r="C102" s="158">
        <v>12.85</v>
      </c>
      <c r="D102" s="158">
        <v>12.98</v>
      </c>
      <c r="E102" s="158">
        <v>12.62</v>
      </c>
      <c r="F102" s="158">
        <v>13.34</v>
      </c>
      <c r="G102" s="158">
        <v>16.20193744433417</v>
      </c>
      <c r="H102" s="158">
        <v>16.53</v>
      </c>
      <c r="I102" s="158">
        <v>15.05</v>
      </c>
      <c r="J102" s="158">
        <v>20.04</v>
      </c>
      <c r="K102" s="158">
        <v>20.27</v>
      </c>
      <c r="L102" s="158">
        <v>21.15</v>
      </c>
      <c r="M102" s="158">
        <v>21.91</v>
      </c>
      <c r="N102" s="158">
        <v>22.03</v>
      </c>
      <c r="O102" s="158">
        <v>22.84</v>
      </c>
      <c r="P102" s="158">
        <v>23.3</v>
      </c>
      <c r="Q102" s="158">
        <v>24.35</v>
      </c>
      <c r="R102" s="158">
        <v>24.58</v>
      </c>
      <c r="S102" s="158">
        <v>23.76</v>
      </c>
      <c r="T102" s="158">
        <v>22.77</v>
      </c>
      <c r="U102" s="158">
        <v>22.06</v>
      </c>
      <c r="V102" s="158">
        <f>IF('Relative Weights'!G16=0,0,'Relative Weights'!G16)</f>
        <v>21.71</v>
      </c>
      <c r="W102" s="154"/>
      <c r="X102" s="157" t="s">
        <v>723</v>
      </c>
      <c r="Y102" s="159">
        <f t="shared" si="73"/>
        <v>-0.10452961672473871</v>
      </c>
      <c r="Z102" s="159">
        <f t="shared" si="74"/>
        <v>1.0116731517509692E-2</v>
      </c>
      <c r="AA102" s="159">
        <f t="shared" si="75"/>
        <v>-2.7734976887519358E-2</v>
      </c>
      <c r="AB102" s="159">
        <f t="shared" si="76"/>
        <v>5.7052297939778285E-2</v>
      </c>
      <c r="AC102" s="159">
        <f t="shared" si="77"/>
        <v>0.21453803930541016</v>
      </c>
      <c r="AD102" s="159">
        <f t="shared" si="78"/>
        <v>2.0248353432604782E-2</v>
      </c>
      <c r="AE102" s="159">
        <f t="shared" si="79"/>
        <v>-8.9534180278281972E-2</v>
      </c>
      <c r="AF102" s="159">
        <f t="shared" si="80"/>
        <v>0.33156146179401991</v>
      </c>
      <c r="AG102" s="159">
        <f t="shared" si="81"/>
        <v>1.1477045908183658E-2</v>
      </c>
      <c r="AH102" s="159">
        <f t="shared" si="82"/>
        <v>4.3413912185495729E-2</v>
      </c>
      <c r="AI102" s="159">
        <f t="shared" si="83"/>
        <v>3.5933806146572156E-2</v>
      </c>
      <c r="AJ102" s="159">
        <f t="shared" si="84"/>
        <v>5.4769511638521617E-3</v>
      </c>
      <c r="AK102" s="159">
        <f t="shared" si="85"/>
        <v>3.6768043576940412E-2</v>
      </c>
      <c r="AL102" s="159">
        <f t="shared" si="88"/>
        <v>2.0140105078809034E-2</v>
      </c>
      <c r="AM102" s="159">
        <f t="shared" si="89"/>
        <v>4.5064377682403567E-2</v>
      </c>
      <c r="AN102" s="159">
        <f t="shared" si="90"/>
        <v>9.4455852156056785E-3</v>
      </c>
      <c r="AO102" s="159">
        <f t="shared" si="91"/>
        <v>-3.3360455655003896E-2</v>
      </c>
      <c r="AP102" s="159">
        <v>-4.1666666666666741E-2</v>
      </c>
      <c r="AQ102" s="159">
        <v>-3.1181379007465981E-2</v>
      </c>
      <c r="AR102" s="159">
        <f t="shared" si="87"/>
        <v>-1.5865820489573745E-2</v>
      </c>
    </row>
    <row r="103" spans="1:44">
      <c r="A103" s="157" t="s">
        <v>53</v>
      </c>
      <c r="B103" s="158">
        <v>0</v>
      </c>
      <c r="C103" s="158">
        <v>0</v>
      </c>
      <c r="D103" s="158">
        <v>0</v>
      </c>
      <c r="E103" s="158">
        <v>0</v>
      </c>
      <c r="F103" s="158">
        <v>0</v>
      </c>
      <c r="G103" s="158">
        <v>0</v>
      </c>
      <c r="H103" s="158">
        <v>0</v>
      </c>
      <c r="I103" s="158">
        <v>0</v>
      </c>
      <c r="J103" s="158">
        <v>0</v>
      </c>
      <c r="K103" s="158">
        <v>0</v>
      </c>
      <c r="L103" s="158">
        <v>0</v>
      </c>
      <c r="M103" s="158">
        <v>0</v>
      </c>
      <c r="N103" s="158">
        <v>0</v>
      </c>
      <c r="O103" s="158">
        <v>0</v>
      </c>
      <c r="P103" s="158">
        <v>0</v>
      </c>
      <c r="Q103" s="158">
        <v>0</v>
      </c>
      <c r="R103" s="158">
        <v>0</v>
      </c>
      <c r="S103" s="158">
        <v>0</v>
      </c>
      <c r="T103" s="158">
        <v>0</v>
      </c>
      <c r="U103" s="158">
        <v>0</v>
      </c>
      <c r="V103" s="158">
        <f>IF('Relative Weights'!G17=0,0,'Relative Weights'!G17)</f>
        <v>0</v>
      </c>
      <c r="W103" s="154"/>
      <c r="X103" s="157" t="s">
        <v>53</v>
      </c>
      <c r="Y103" s="159" t="str">
        <f t="shared" si="73"/>
        <v/>
      </c>
      <c r="Z103" s="159" t="str">
        <f t="shared" si="74"/>
        <v/>
      </c>
      <c r="AA103" s="159" t="str">
        <f t="shared" si="75"/>
        <v/>
      </c>
      <c r="AB103" s="159" t="str">
        <f t="shared" si="76"/>
        <v/>
      </c>
      <c r="AC103" s="159" t="str">
        <f t="shared" si="77"/>
        <v/>
      </c>
      <c r="AD103" s="159" t="str">
        <f t="shared" si="78"/>
        <v/>
      </c>
      <c r="AE103" s="159" t="str">
        <f t="shared" si="79"/>
        <v/>
      </c>
      <c r="AF103" s="159" t="str">
        <f t="shared" si="80"/>
        <v/>
      </c>
      <c r="AG103" s="159" t="str">
        <f t="shared" si="81"/>
        <v/>
      </c>
      <c r="AH103" s="159" t="str">
        <f t="shared" si="82"/>
        <v/>
      </c>
      <c r="AI103" s="159" t="str">
        <f t="shared" si="83"/>
        <v/>
      </c>
      <c r="AJ103" s="159" t="str">
        <f t="shared" si="84"/>
        <v/>
      </c>
      <c r="AK103" s="159" t="str">
        <f t="shared" si="85"/>
        <v/>
      </c>
      <c r="AL103" s="159" t="str">
        <f t="shared" si="88"/>
        <v/>
      </c>
      <c r="AM103" s="159" t="str">
        <f t="shared" si="89"/>
        <v/>
      </c>
      <c r="AN103" s="159" t="str">
        <f t="shared" si="90"/>
        <v/>
      </c>
      <c r="AO103" s="159" t="str">
        <f t="shared" si="91"/>
        <v/>
      </c>
      <c r="AP103" s="159" t="s">
        <v>837</v>
      </c>
      <c r="AQ103" s="159" t="s">
        <v>837</v>
      </c>
      <c r="AR103" s="159" t="str">
        <f t="shared" si="87"/>
        <v/>
      </c>
    </row>
    <row r="104" spans="1:44">
      <c r="A104" s="157" t="s">
        <v>54</v>
      </c>
      <c r="B104" s="158">
        <v>0</v>
      </c>
      <c r="C104" s="158">
        <v>0</v>
      </c>
      <c r="D104" s="158">
        <v>0</v>
      </c>
      <c r="E104" s="158">
        <v>0</v>
      </c>
      <c r="F104" s="158">
        <v>0</v>
      </c>
      <c r="G104" s="158">
        <v>0</v>
      </c>
      <c r="H104" s="158">
        <v>0</v>
      </c>
      <c r="I104" s="158">
        <v>0</v>
      </c>
      <c r="J104" s="158">
        <v>0</v>
      </c>
      <c r="K104" s="158">
        <v>0</v>
      </c>
      <c r="L104" s="158">
        <v>0</v>
      </c>
      <c r="M104" s="158">
        <v>0</v>
      </c>
      <c r="N104" s="158">
        <v>0</v>
      </c>
      <c r="O104" s="158">
        <v>0</v>
      </c>
      <c r="P104" s="158">
        <v>0</v>
      </c>
      <c r="Q104" s="158">
        <v>0</v>
      </c>
      <c r="R104" s="158">
        <v>0</v>
      </c>
      <c r="S104" s="158">
        <v>0</v>
      </c>
      <c r="T104" s="158">
        <v>0</v>
      </c>
      <c r="U104" s="158">
        <v>0</v>
      </c>
      <c r="V104" s="158">
        <f>IF('Relative Weights'!G18=0,0,'Relative Weights'!G18)</f>
        <v>0</v>
      </c>
      <c r="W104" s="154"/>
      <c r="X104" s="157" t="s">
        <v>54</v>
      </c>
      <c r="Y104" s="159" t="str">
        <f t="shared" si="73"/>
        <v/>
      </c>
      <c r="Z104" s="159" t="str">
        <f t="shared" si="74"/>
        <v/>
      </c>
      <c r="AA104" s="159" t="str">
        <f t="shared" si="75"/>
        <v/>
      </c>
      <c r="AB104" s="159" t="str">
        <f t="shared" si="76"/>
        <v/>
      </c>
      <c r="AC104" s="159" t="str">
        <f t="shared" si="77"/>
        <v/>
      </c>
      <c r="AD104" s="159" t="str">
        <f t="shared" si="78"/>
        <v/>
      </c>
      <c r="AE104" s="159" t="str">
        <f t="shared" si="79"/>
        <v/>
      </c>
      <c r="AF104" s="159" t="str">
        <f t="shared" si="80"/>
        <v/>
      </c>
      <c r="AG104" s="159" t="str">
        <f t="shared" si="81"/>
        <v/>
      </c>
      <c r="AH104" s="159" t="str">
        <f t="shared" si="82"/>
        <v/>
      </c>
      <c r="AI104" s="159" t="str">
        <f t="shared" si="83"/>
        <v/>
      </c>
      <c r="AJ104" s="159" t="str">
        <f t="shared" si="84"/>
        <v/>
      </c>
      <c r="AK104" s="159" t="str">
        <f t="shared" si="85"/>
        <v/>
      </c>
      <c r="AL104" s="159" t="str">
        <f t="shared" si="88"/>
        <v/>
      </c>
      <c r="AM104" s="159" t="str">
        <f t="shared" si="89"/>
        <v/>
      </c>
      <c r="AN104" s="159" t="str">
        <f t="shared" si="90"/>
        <v/>
      </c>
      <c r="AO104" s="159" t="str">
        <f t="shared" si="91"/>
        <v/>
      </c>
      <c r="AP104" s="159" t="s">
        <v>837</v>
      </c>
      <c r="AQ104" s="159" t="s">
        <v>837</v>
      </c>
      <c r="AR104" s="159" t="str">
        <f t="shared" si="87"/>
        <v/>
      </c>
    </row>
    <row r="105" spans="1:44">
      <c r="A105" s="157" t="s">
        <v>55</v>
      </c>
      <c r="B105" s="158">
        <v>0</v>
      </c>
      <c r="C105" s="158">
        <v>0</v>
      </c>
      <c r="D105" s="158">
        <v>0</v>
      </c>
      <c r="E105" s="158">
        <v>0</v>
      </c>
      <c r="F105" s="158">
        <v>0</v>
      </c>
      <c r="G105" s="158">
        <v>0</v>
      </c>
      <c r="H105" s="158">
        <v>0</v>
      </c>
      <c r="I105" s="158">
        <v>2.42</v>
      </c>
      <c r="J105" s="158">
        <v>2.6</v>
      </c>
      <c r="K105" s="158">
        <v>2.67</v>
      </c>
      <c r="L105" s="158">
        <v>2.72</v>
      </c>
      <c r="M105" s="158">
        <v>2.74</v>
      </c>
      <c r="N105" s="158">
        <v>2.64</v>
      </c>
      <c r="O105" s="158">
        <v>2.61</v>
      </c>
      <c r="P105" s="158">
        <v>2.5</v>
      </c>
      <c r="Q105" s="158">
        <v>2.68</v>
      </c>
      <c r="R105" s="158">
        <v>2.8</v>
      </c>
      <c r="S105" s="158">
        <v>3.08</v>
      </c>
      <c r="T105" s="158">
        <v>3.17</v>
      </c>
      <c r="U105" s="158">
        <v>3.26</v>
      </c>
      <c r="V105" s="158">
        <f>IF('Relative Weights'!G19=0,0,'Relative Weights'!G19)</f>
        <v>3.28</v>
      </c>
      <c r="W105" s="154"/>
      <c r="X105" s="157" t="s">
        <v>55</v>
      </c>
      <c r="Y105" s="159" t="str">
        <f t="shared" si="73"/>
        <v/>
      </c>
      <c r="Z105" s="159" t="str">
        <f t="shared" si="74"/>
        <v/>
      </c>
      <c r="AA105" s="159" t="str">
        <f t="shared" si="75"/>
        <v/>
      </c>
      <c r="AB105" s="159" t="str">
        <f t="shared" si="76"/>
        <v/>
      </c>
      <c r="AC105" s="159" t="str">
        <f t="shared" si="77"/>
        <v/>
      </c>
      <c r="AD105" s="159" t="str">
        <f t="shared" si="78"/>
        <v/>
      </c>
      <c r="AE105" s="159" t="str">
        <f t="shared" si="79"/>
        <v>Added</v>
      </c>
      <c r="AF105" s="159">
        <f t="shared" si="80"/>
        <v>7.4380165289256173E-2</v>
      </c>
      <c r="AG105" s="159">
        <f t="shared" si="81"/>
        <v>2.6923076923076827E-2</v>
      </c>
      <c r="AH105" s="159">
        <f t="shared" si="82"/>
        <v>1.8726591760299671E-2</v>
      </c>
      <c r="AI105" s="159">
        <f t="shared" si="83"/>
        <v>7.3529411764705621E-3</v>
      </c>
      <c r="AJ105" s="159">
        <f t="shared" si="84"/>
        <v>-3.649635036496357E-2</v>
      </c>
      <c r="AK105" s="159">
        <f t="shared" si="85"/>
        <v>-1.1363636363636465E-2</v>
      </c>
      <c r="AL105" s="159">
        <f t="shared" si="88"/>
        <v>-4.2145593869731712E-2</v>
      </c>
      <c r="AM105" s="159">
        <f t="shared" si="89"/>
        <v>7.2000000000000064E-2</v>
      </c>
      <c r="AN105" s="159">
        <f t="shared" si="90"/>
        <v>4.4776119402984982E-2</v>
      </c>
      <c r="AO105" s="159">
        <f t="shared" si="91"/>
        <v>0.10000000000000009</v>
      </c>
      <c r="AP105" s="159">
        <v>2.9220779220779258E-2</v>
      </c>
      <c r="AQ105" s="159">
        <v>2.8391167192429068E-2</v>
      </c>
      <c r="AR105" s="159">
        <f t="shared" si="87"/>
        <v>6.1349693251533388E-3</v>
      </c>
    </row>
    <row r="106" spans="1:44">
      <c r="A106" s="157" t="s">
        <v>56</v>
      </c>
      <c r="B106" s="158">
        <v>3.64</v>
      </c>
      <c r="C106" s="158">
        <v>3.57</v>
      </c>
      <c r="D106" s="158">
        <v>3.58</v>
      </c>
      <c r="E106" s="158">
        <v>3.69</v>
      </c>
      <c r="F106" s="158">
        <v>3.85</v>
      </c>
      <c r="G106" s="158">
        <v>3.8406596756932068</v>
      </c>
      <c r="H106" s="158">
        <v>3.79</v>
      </c>
      <c r="I106" s="158">
        <v>3.77</v>
      </c>
      <c r="J106" s="158">
        <v>3.97</v>
      </c>
      <c r="K106" s="158">
        <v>4.03</v>
      </c>
      <c r="L106" s="158">
        <v>4.2</v>
      </c>
      <c r="M106" s="158">
        <v>4.25</v>
      </c>
      <c r="N106" s="158">
        <v>4.32</v>
      </c>
      <c r="O106" s="158">
        <v>4.26</v>
      </c>
      <c r="P106" s="158">
        <v>4.2300000000000004</v>
      </c>
      <c r="Q106" s="158">
        <v>4.32</v>
      </c>
      <c r="R106" s="158">
        <v>4.47</v>
      </c>
      <c r="S106" s="158">
        <v>4.63</v>
      </c>
      <c r="T106" s="158">
        <v>4.6900000000000004</v>
      </c>
      <c r="U106" s="158">
        <v>4.66</v>
      </c>
      <c r="V106" s="158">
        <f>IF('Relative Weights'!G20=0,0,'Relative Weights'!G20)</f>
        <v>4.67</v>
      </c>
      <c r="W106" s="154"/>
      <c r="X106" s="157" t="s">
        <v>56</v>
      </c>
      <c r="Y106" s="159">
        <f t="shared" si="73"/>
        <v>-1.9230769230769273E-2</v>
      </c>
      <c r="Z106" s="159">
        <f t="shared" si="74"/>
        <v>2.8011204481792618E-3</v>
      </c>
      <c r="AA106" s="159">
        <f t="shared" si="75"/>
        <v>3.0726256983240274E-2</v>
      </c>
      <c r="AB106" s="159">
        <f t="shared" si="76"/>
        <v>4.3360433604336057E-2</v>
      </c>
      <c r="AC106" s="159">
        <f t="shared" si="77"/>
        <v>-2.426058261504771E-3</v>
      </c>
      <c r="AD106" s="159">
        <f t="shared" si="78"/>
        <v>-1.3190357899665495E-2</v>
      </c>
      <c r="AE106" s="159">
        <f t="shared" si="79"/>
        <v>-5.2770448548812299E-3</v>
      </c>
      <c r="AF106" s="159">
        <f t="shared" si="80"/>
        <v>5.3050397877984157E-2</v>
      </c>
      <c r="AG106" s="159">
        <f t="shared" si="81"/>
        <v>1.5113350125944613E-2</v>
      </c>
      <c r="AH106" s="159">
        <f t="shared" si="82"/>
        <v>4.2183622828784184E-2</v>
      </c>
      <c r="AI106" s="159">
        <f t="shared" si="83"/>
        <v>1.1904761904761862E-2</v>
      </c>
      <c r="AJ106" s="159">
        <f t="shared" si="84"/>
        <v>1.6470588235294237E-2</v>
      </c>
      <c r="AK106" s="159">
        <f t="shared" si="85"/>
        <v>-1.3888888888888951E-2</v>
      </c>
      <c r="AL106" s="159">
        <f t="shared" si="88"/>
        <v>-7.0422535211266402E-3</v>
      </c>
      <c r="AM106" s="159">
        <f t="shared" si="89"/>
        <v>2.1276595744680771E-2</v>
      </c>
      <c r="AN106" s="159">
        <f t="shared" si="90"/>
        <v>3.4722222222222099E-2</v>
      </c>
      <c r="AO106" s="159">
        <f t="shared" si="91"/>
        <v>3.5794183445190253E-2</v>
      </c>
      <c r="AP106" s="159">
        <v>1.2958963282937441E-2</v>
      </c>
      <c r="AQ106" s="159">
        <v>-6.3965884861407751E-3</v>
      </c>
      <c r="AR106" s="159">
        <f t="shared" si="87"/>
        <v>2.1459227467810482E-3</v>
      </c>
    </row>
    <row r="107" spans="1:44">
      <c r="A107" s="170" t="s">
        <v>57</v>
      </c>
      <c r="B107" s="158">
        <v>0</v>
      </c>
      <c r="C107" s="158">
        <v>0</v>
      </c>
      <c r="D107" s="158">
        <v>0</v>
      </c>
      <c r="E107" s="158">
        <v>0</v>
      </c>
      <c r="F107" s="158">
        <v>0</v>
      </c>
      <c r="G107" s="158">
        <v>0</v>
      </c>
      <c r="H107" s="158">
        <v>0</v>
      </c>
      <c r="I107" s="158">
        <v>0</v>
      </c>
      <c r="J107" s="158">
        <v>0</v>
      </c>
      <c r="K107" s="158">
        <v>0</v>
      </c>
      <c r="L107" s="158">
        <v>0</v>
      </c>
      <c r="M107" s="158">
        <v>0</v>
      </c>
      <c r="N107" s="158">
        <v>0</v>
      </c>
      <c r="O107" s="158">
        <v>0</v>
      </c>
      <c r="P107" s="158">
        <v>0</v>
      </c>
      <c r="Q107" s="158">
        <v>0</v>
      </c>
      <c r="R107" s="158">
        <v>0</v>
      </c>
      <c r="S107" s="158">
        <v>0</v>
      </c>
      <c r="T107" s="158">
        <v>0</v>
      </c>
      <c r="U107" s="158">
        <v>0</v>
      </c>
      <c r="V107" s="158">
        <f>IF('Relative Weights'!G21=0,0,'Relative Weights'!G21)</f>
        <v>0</v>
      </c>
      <c r="W107" s="154"/>
      <c r="X107" s="170" t="s">
        <v>57</v>
      </c>
      <c r="Y107" s="159" t="str">
        <f t="shared" si="73"/>
        <v/>
      </c>
      <c r="Z107" s="159" t="str">
        <f t="shared" si="74"/>
        <v/>
      </c>
      <c r="AA107" s="159" t="str">
        <f t="shared" si="75"/>
        <v/>
      </c>
      <c r="AB107" s="159" t="str">
        <f t="shared" si="76"/>
        <v/>
      </c>
      <c r="AC107" s="159" t="str">
        <f t="shared" si="77"/>
        <v/>
      </c>
      <c r="AD107" s="159" t="str">
        <f t="shared" si="78"/>
        <v/>
      </c>
      <c r="AE107" s="159" t="str">
        <f t="shared" si="79"/>
        <v/>
      </c>
      <c r="AF107" s="159" t="str">
        <f t="shared" si="80"/>
        <v/>
      </c>
      <c r="AG107" s="159" t="str">
        <f t="shared" si="81"/>
        <v/>
      </c>
      <c r="AH107" s="159" t="str">
        <f t="shared" si="82"/>
        <v/>
      </c>
      <c r="AI107" s="159" t="str">
        <f t="shared" si="83"/>
        <v/>
      </c>
      <c r="AJ107" s="159" t="str">
        <f t="shared" si="84"/>
        <v/>
      </c>
      <c r="AK107" s="159" t="str">
        <f t="shared" si="85"/>
        <v/>
      </c>
      <c r="AL107" s="159" t="str">
        <f t="shared" si="88"/>
        <v/>
      </c>
      <c r="AM107" s="159" t="str">
        <f t="shared" si="89"/>
        <v/>
      </c>
      <c r="AN107" s="159" t="str">
        <f t="shared" si="90"/>
        <v/>
      </c>
      <c r="AO107" s="159" t="str">
        <f t="shared" si="91"/>
        <v/>
      </c>
      <c r="AP107" s="159" t="s">
        <v>837</v>
      </c>
      <c r="AQ107" s="159" t="s">
        <v>837</v>
      </c>
      <c r="AR107" s="159" t="str">
        <f t="shared" si="87"/>
        <v/>
      </c>
    </row>
    <row r="108" spans="1:44">
      <c r="A108" s="170" t="s">
        <v>58</v>
      </c>
      <c r="B108" s="158">
        <v>7</v>
      </c>
      <c r="C108" s="158">
        <v>7</v>
      </c>
      <c r="D108" s="158">
        <v>7</v>
      </c>
      <c r="E108" s="158">
        <v>7</v>
      </c>
      <c r="F108" s="158">
        <v>7</v>
      </c>
      <c r="G108" s="158">
        <v>7</v>
      </c>
      <c r="H108" s="158">
        <v>7</v>
      </c>
      <c r="I108" s="158">
        <v>7</v>
      </c>
      <c r="J108" s="158">
        <v>7</v>
      </c>
      <c r="K108" s="158">
        <v>5.98</v>
      </c>
      <c r="L108" s="158">
        <v>5.98</v>
      </c>
      <c r="M108" s="158">
        <v>6.71</v>
      </c>
      <c r="N108" s="158">
        <v>7.58</v>
      </c>
      <c r="O108" s="158">
        <v>7.93</v>
      </c>
      <c r="P108" s="158">
        <v>7.65</v>
      </c>
      <c r="Q108" s="158">
        <v>7.54</v>
      </c>
      <c r="R108" s="158">
        <v>7.08</v>
      </c>
      <c r="S108" s="158">
        <v>6.65</v>
      </c>
      <c r="T108" s="158">
        <v>5.76</v>
      </c>
      <c r="U108" s="158">
        <v>5.32</v>
      </c>
      <c r="V108" s="158">
        <f>IF('Relative Weights'!G22=0,0,'Relative Weights'!G22)</f>
        <v>5.17</v>
      </c>
      <c r="W108" s="154"/>
      <c r="X108" s="170" t="s">
        <v>58</v>
      </c>
      <c r="Y108" s="159">
        <f t="shared" si="73"/>
        <v>0</v>
      </c>
      <c r="Z108" s="159">
        <f t="shared" si="74"/>
        <v>0</v>
      </c>
      <c r="AA108" s="159">
        <f t="shared" si="75"/>
        <v>0</v>
      </c>
      <c r="AB108" s="159">
        <f t="shared" si="76"/>
        <v>0</v>
      </c>
      <c r="AC108" s="159">
        <f t="shared" si="77"/>
        <v>0</v>
      </c>
      <c r="AD108" s="159">
        <f t="shared" si="78"/>
        <v>0</v>
      </c>
      <c r="AE108" s="159">
        <f t="shared" si="79"/>
        <v>0</v>
      </c>
      <c r="AF108" s="159">
        <f t="shared" si="80"/>
        <v>0</v>
      </c>
      <c r="AG108" s="159">
        <f t="shared" si="81"/>
        <v>-0.14571428571428569</v>
      </c>
      <c r="AH108" s="159">
        <f t="shared" si="82"/>
        <v>0</v>
      </c>
      <c r="AI108" s="159">
        <f t="shared" si="83"/>
        <v>0.12207357859531753</v>
      </c>
      <c r="AJ108" s="159">
        <f t="shared" si="84"/>
        <v>0.12965722801788382</v>
      </c>
      <c r="AK108" s="159">
        <f t="shared" si="85"/>
        <v>4.6174142480211122E-2</v>
      </c>
      <c r="AL108" s="159">
        <f t="shared" si="88"/>
        <v>-3.5308953341740112E-2</v>
      </c>
      <c r="AM108" s="159">
        <f t="shared" si="89"/>
        <v>-1.4379084967320321E-2</v>
      </c>
      <c r="AN108" s="159">
        <f t="shared" si="90"/>
        <v>-6.1007957559681691E-2</v>
      </c>
      <c r="AO108" s="159">
        <f t="shared" si="91"/>
        <v>-6.073446327683607E-2</v>
      </c>
      <c r="AP108" s="159">
        <v>-0.13383458646616553</v>
      </c>
      <c r="AQ108" s="159">
        <v>-7.638888888888884E-2</v>
      </c>
      <c r="AR108" s="159">
        <f t="shared" si="87"/>
        <v>-2.8195488721804551E-2</v>
      </c>
    </row>
    <row r="109" spans="1:44">
      <c r="A109" s="170" t="s">
        <v>59</v>
      </c>
      <c r="B109" s="158">
        <v>0</v>
      </c>
      <c r="C109" s="158">
        <v>0</v>
      </c>
      <c r="D109" s="158">
        <v>0</v>
      </c>
      <c r="E109" s="158">
        <v>0</v>
      </c>
      <c r="F109" s="158">
        <v>0</v>
      </c>
      <c r="G109" s="158">
        <v>0</v>
      </c>
      <c r="H109" s="158">
        <v>0</v>
      </c>
      <c r="I109" s="158">
        <v>0</v>
      </c>
      <c r="J109" s="158">
        <v>0</v>
      </c>
      <c r="K109" s="158">
        <v>0</v>
      </c>
      <c r="L109" s="158">
        <v>0</v>
      </c>
      <c r="M109" s="158">
        <v>0</v>
      </c>
      <c r="N109" s="158">
        <v>0</v>
      </c>
      <c r="O109" s="158">
        <v>0</v>
      </c>
      <c r="P109" s="158">
        <v>0</v>
      </c>
      <c r="Q109" s="158">
        <v>0</v>
      </c>
      <c r="R109" s="158">
        <v>0</v>
      </c>
      <c r="S109" s="158">
        <v>0</v>
      </c>
      <c r="T109" s="158">
        <v>0</v>
      </c>
      <c r="U109" s="158">
        <v>0</v>
      </c>
      <c r="V109" s="158">
        <f>IF('Relative Weights'!G23=0,0,'Relative Weights'!G23)</f>
        <v>0</v>
      </c>
      <c r="W109" s="154"/>
      <c r="X109" s="170" t="s">
        <v>59</v>
      </c>
      <c r="Y109" s="159" t="str">
        <f t="shared" si="73"/>
        <v/>
      </c>
      <c r="Z109" s="159" t="str">
        <f t="shared" si="74"/>
        <v/>
      </c>
      <c r="AA109" s="159" t="str">
        <f t="shared" si="75"/>
        <v/>
      </c>
      <c r="AB109" s="159" t="str">
        <f t="shared" si="76"/>
        <v/>
      </c>
      <c r="AC109" s="159" t="str">
        <f t="shared" si="77"/>
        <v/>
      </c>
      <c r="AD109" s="159" t="str">
        <f t="shared" si="78"/>
        <v/>
      </c>
      <c r="AE109" s="159" t="str">
        <f t="shared" si="79"/>
        <v/>
      </c>
      <c r="AF109" s="159" t="str">
        <f t="shared" si="80"/>
        <v/>
      </c>
      <c r="AG109" s="159" t="str">
        <f t="shared" si="81"/>
        <v/>
      </c>
      <c r="AH109" s="159" t="str">
        <f t="shared" si="82"/>
        <v/>
      </c>
      <c r="AI109" s="159" t="str">
        <f t="shared" si="83"/>
        <v/>
      </c>
      <c r="AJ109" s="159" t="str">
        <f t="shared" si="84"/>
        <v/>
      </c>
      <c r="AK109" s="159" t="str">
        <f t="shared" si="85"/>
        <v/>
      </c>
      <c r="AL109" s="159" t="str">
        <f t="shared" si="88"/>
        <v/>
      </c>
      <c r="AM109" s="159" t="str">
        <f t="shared" si="89"/>
        <v/>
      </c>
      <c r="AN109" s="159" t="str">
        <f t="shared" si="90"/>
        <v/>
      </c>
      <c r="AO109" s="159" t="str">
        <f t="shared" si="91"/>
        <v/>
      </c>
      <c r="AP109" s="159" t="s">
        <v>837</v>
      </c>
      <c r="AQ109" s="159" t="s">
        <v>837</v>
      </c>
      <c r="AR109" s="159" t="str">
        <f t="shared" si="87"/>
        <v/>
      </c>
    </row>
    <row r="110" spans="1:44">
      <c r="A110" s="170" t="s">
        <v>60</v>
      </c>
      <c r="B110" s="158">
        <v>0</v>
      </c>
      <c r="C110" s="158">
        <v>0</v>
      </c>
      <c r="D110" s="158">
        <v>0</v>
      </c>
      <c r="E110" s="158">
        <v>0</v>
      </c>
      <c r="F110" s="158">
        <v>0</v>
      </c>
      <c r="G110" s="158">
        <v>0</v>
      </c>
      <c r="H110" s="158">
        <v>0</v>
      </c>
      <c r="I110" s="158">
        <v>0</v>
      </c>
      <c r="J110" s="158">
        <v>0</v>
      </c>
      <c r="K110" s="158">
        <v>0</v>
      </c>
      <c r="L110" s="158">
        <v>0</v>
      </c>
      <c r="M110" s="158">
        <v>0</v>
      </c>
      <c r="N110" s="158">
        <v>0</v>
      </c>
      <c r="O110" s="158">
        <v>0</v>
      </c>
      <c r="P110" s="158">
        <v>0</v>
      </c>
      <c r="Q110" s="158">
        <v>0</v>
      </c>
      <c r="R110" s="158">
        <v>0</v>
      </c>
      <c r="S110" s="158">
        <v>0</v>
      </c>
      <c r="T110" s="158">
        <v>0</v>
      </c>
      <c r="U110" s="158">
        <v>0</v>
      </c>
      <c r="V110" s="158">
        <f>IF('Relative Weights'!G24=0,0,'Relative Weights'!G24)</f>
        <v>0</v>
      </c>
      <c r="W110" s="154"/>
      <c r="X110" s="170" t="s">
        <v>60</v>
      </c>
      <c r="Y110" s="159" t="str">
        <f t="shared" si="73"/>
        <v/>
      </c>
      <c r="Z110" s="159" t="str">
        <f t="shared" si="74"/>
        <v/>
      </c>
      <c r="AA110" s="159" t="str">
        <f t="shared" si="75"/>
        <v/>
      </c>
      <c r="AB110" s="159" t="str">
        <f t="shared" si="76"/>
        <v/>
      </c>
      <c r="AC110" s="159" t="str">
        <f t="shared" si="77"/>
        <v/>
      </c>
      <c r="AD110" s="159" t="str">
        <f t="shared" si="78"/>
        <v/>
      </c>
      <c r="AE110" s="159" t="str">
        <f t="shared" si="79"/>
        <v/>
      </c>
      <c r="AF110" s="159" t="str">
        <f t="shared" si="80"/>
        <v/>
      </c>
      <c r="AG110" s="159" t="str">
        <f t="shared" si="81"/>
        <v/>
      </c>
      <c r="AH110" s="159" t="str">
        <f t="shared" si="82"/>
        <v/>
      </c>
      <c r="AI110" s="159" t="str">
        <f t="shared" si="83"/>
        <v/>
      </c>
      <c r="AJ110" s="159" t="str">
        <f t="shared" si="84"/>
        <v/>
      </c>
      <c r="AK110" s="159" t="str">
        <f t="shared" si="85"/>
        <v/>
      </c>
      <c r="AL110" s="159" t="str">
        <f t="shared" ref="AL110:AN111" si="92">IF(AND(P110=0,O110=0),"",IF(AND(NOT(P110=0),O110=0),"Added",IF(AND(P110=0,NOT(O110=0)),"Deleted",IFERROR(P110/O110-1,""))))</f>
        <v/>
      </c>
      <c r="AM110" s="159" t="str">
        <f t="shared" si="92"/>
        <v/>
      </c>
      <c r="AN110" s="159" t="str">
        <f t="shared" si="92"/>
        <v/>
      </c>
      <c r="AO110" s="159" t="s">
        <v>837</v>
      </c>
      <c r="AP110" s="159" t="s">
        <v>837</v>
      </c>
      <c r="AQ110" s="159" t="s">
        <v>837</v>
      </c>
      <c r="AR110" s="159" t="str">
        <f t="shared" si="87"/>
        <v/>
      </c>
    </row>
    <row r="111" spans="1:44" ht="14.4" thickBot="1">
      <c r="A111" s="160" t="s">
        <v>0</v>
      </c>
      <c r="B111" s="161">
        <v>0</v>
      </c>
      <c r="C111" s="161">
        <v>0</v>
      </c>
      <c r="D111" s="161">
        <v>0</v>
      </c>
      <c r="E111" s="161">
        <v>0</v>
      </c>
      <c r="F111" s="161">
        <v>0</v>
      </c>
      <c r="G111" s="161">
        <v>0</v>
      </c>
      <c r="H111" s="161">
        <v>0</v>
      </c>
      <c r="I111" s="161">
        <v>0</v>
      </c>
      <c r="J111" s="161">
        <v>0</v>
      </c>
      <c r="K111" s="161">
        <v>0</v>
      </c>
      <c r="L111" s="161">
        <v>0</v>
      </c>
      <c r="M111" s="161">
        <v>0</v>
      </c>
      <c r="N111" s="161">
        <v>0</v>
      </c>
      <c r="O111" s="161">
        <v>0</v>
      </c>
      <c r="P111" s="161">
        <v>0</v>
      </c>
      <c r="Q111" s="161">
        <v>0</v>
      </c>
      <c r="R111" s="161">
        <v>0</v>
      </c>
      <c r="S111" s="161">
        <v>0</v>
      </c>
      <c r="T111" s="161">
        <v>0</v>
      </c>
      <c r="U111" s="161">
        <v>0</v>
      </c>
      <c r="V111" s="161">
        <f>IF('Relative Weights'!G25=0,0,'Relative Weights'!G25)</f>
        <v>0</v>
      </c>
      <c r="W111" s="162"/>
      <c r="X111" s="160" t="s">
        <v>0</v>
      </c>
      <c r="Y111" s="163" t="str">
        <f t="shared" si="73"/>
        <v/>
      </c>
      <c r="Z111" s="163" t="str">
        <f t="shared" si="74"/>
        <v/>
      </c>
      <c r="AA111" s="163" t="str">
        <f t="shared" si="75"/>
        <v/>
      </c>
      <c r="AB111" s="163" t="str">
        <f t="shared" si="76"/>
        <v/>
      </c>
      <c r="AC111" s="163" t="str">
        <f t="shared" si="77"/>
        <v/>
      </c>
      <c r="AD111" s="163" t="str">
        <f t="shared" si="78"/>
        <v/>
      </c>
      <c r="AE111" s="163" t="str">
        <f t="shared" si="79"/>
        <v/>
      </c>
      <c r="AF111" s="163" t="str">
        <f t="shared" si="80"/>
        <v/>
      </c>
      <c r="AG111" s="163" t="str">
        <f t="shared" si="81"/>
        <v/>
      </c>
      <c r="AH111" s="163" t="str">
        <f t="shared" si="82"/>
        <v/>
      </c>
      <c r="AI111" s="163" t="str">
        <f t="shared" si="83"/>
        <v/>
      </c>
      <c r="AJ111" s="163" t="str">
        <f t="shared" si="84"/>
        <v/>
      </c>
      <c r="AK111" s="163" t="str">
        <f t="shared" si="85"/>
        <v/>
      </c>
      <c r="AL111" s="163" t="str">
        <f t="shared" si="92"/>
        <v/>
      </c>
      <c r="AM111" s="163" t="str">
        <f t="shared" si="92"/>
        <v/>
      </c>
      <c r="AN111" s="163" t="str">
        <f t="shared" si="92"/>
        <v/>
      </c>
      <c r="AO111" s="163" t="s">
        <v>837</v>
      </c>
      <c r="AP111" s="163" t="s">
        <v>837</v>
      </c>
      <c r="AQ111" s="163" t="s">
        <v>837</v>
      </c>
      <c r="AR111" s="163" t="str">
        <f t="shared" si="87"/>
        <v/>
      </c>
    </row>
    <row r="112" spans="1:44" ht="14.4" thickBot="1">
      <c r="A112" s="164"/>
      <c r="B112" s="165"/>
      <c r="C112" s="165"/>
      <c r="D112" s="165"/>
      <c r="E112" s="165"/>
      <c r="F112" s="165"/>
      <c r="G112" s="165"/>
      <c r="H112" s="165"/>
      <c r="I112" s="165"/>
      <c r="J112" s="165"/>
      <c r="K112" s="165"/>
      <c r="L112" s="165"/>
      <c r="M112" s="165"/>
      <c r="N112" s="165"/>
      <c r="O112" s="165"/>
      <c r="P112" s="165"/>
      <c r="Q112" s="165"/>
      <c r="R112" s="165"/>
      <c r="S112" s="165"/>
      <c r="T112" s="165"/>
      <c r="U112" s="165"/>
      <c r="V112" s="165"/>
      <c r="W112" s="162"/>
      <c r="X112" s="166"/>
      <c r="Y112" s="167"/>
      <c r="Z112" s="167"/>
      <c r="AA112" s="167"/>
      <c r="AB112" s="167"/>
      <c r="AC112" s="167"/>
      <c r="AD112" s="167"/>
      <c r="AE112" s="167"/>
      <c r="AF112" s="167"/>
      <c r="AG112" s="167"/>
      <c r="AH112" s="167"/>
      <c r="AI112" s="167"/>
      <c r="AJ112" s="167"/>
      <c r="AK112" s="167"/>
      <c r="AL112" s="167"/>
      <c r="AM112" s="167"/>
      <c r="AN112" s="167"/>
      <c r="AO112" s="167"/>
      <c r="AP112" s="167"/>
      <c r="AQ112" s="167"/>
      <c r="AR112" s="167"/>
    </row>
    <row r="113" spans="1:44" ht="14.4" thickBot="1">
      <c r="A113" s="174"/>
      <c r="B113" s="175">
        <v>2002</v>
      </c>
      <c r="C113" s="176">
        <v>2003</v>
      </c>
      <c r="D113" s="176">
        <v>2004</v>
      </c>
      <c r="E113" s="176">
        <v>2005</v>
      </c>
      <c r="F113" s="176">
        <v>2006</v>
      </c>
      <c r="G113" s="176">
        <v>2007</v>
      </c>
      <c r="H113" s="176">
        <v>2008</v>
      </c>
      <c r="I113" s="176">
        <v>2009</v>
      </c>
      <c r="J113" s="176">
        <v>2010</v>
      </c>
      <c r="K113" s="176">
        <v>2011</v>
      </c>
      <c r="L113" s="176">
        <f>L2</f>
        <v>2012</v>
      </c>
      <c r="M113" s="176">
        <v>2013</v>
      </c>
      <c r="N113" s="176">
        <f>N2</f>
        <v>2014</v>
      </c>
      <c r="O113" s="176">
        <f>O2</f>
        <v>2015</v>
      </c>
      <c r="P113" s="176">
        <f>P2</f>
        <v>2016</v>
      </c>
      <c r="Q113" s="176">
        <v>2017</v>
      </c>
      <c r="R113" s="176">
        <v>2018</v>
      </c>
      <c r="S113" s="176">
        <v>2019</v>
      </c>
      <c r="T113" s="176">
        <v>2020</v>
      </c>
      <c r="U113" s="176">
        <v>2021</v>
      </c>
      <c r="V113" s="176">
        <f>V2</f>
        <v>2022</v>
      </c>
      <c r="W113" s="149"/>
      <c r="X113" s="174"/>
      <c r="Y113" s="177">
        <f>Y2</f>
        <v>2003</v>
      </c>
      <c r="Z113" s="178">
        <v>2004</v>
      </c>
      <c r="AA113" s="178">
        <v>2005</v>
      </c>
      <c r="AB113" s="178">
        <f>AB2</f>
        <v>2006</v>
      </c>
      <c r="AC113" s="178">
        <f>AC2</f>
        <v>2007</v>
      </c>
      <c r="AD113" s="178">
        <f>AD2</f>
        <v>2008</v>
      </c>
      <c r="AE113" s="178">
        <f>AE2</f>
        <v>2009</v>
      </c>
      <c r="AF113" s="178">
        <v>2010</v>
      </c>
      <c r="AG113" s="178">
        <v>2011</v>
      </c>
      <c r="AH113" s="178">
        <f t="shared" ref="AH113:AN113" si="93">AH2</f>
        <v>2012</v>
      </c>
      <c r="AI113" s="178">
        <f t="shared" si="93"/>
        <v>2013</v>
      </c>
      <c r="AJ113" s="178">
        <f t="shared" si="93"/>
        <v>2014</v>
      </c>
      <c r="AK113" s="178">
        <f t="shared" si="93"/>
        <v>2015</v>
      </c>
      <c r="AL113" s="179">
        <f t="shared" si="93"/>
        <v>2016</v>
      </c>
      <c r="AM113" s="179">
        <f>AM2</f>
        <v>2017</v>
      </c>
      <c r="AN113" s="179">
        <f t="shared" si="93"/>
        <v>2018</v>
      </c>
      <c r="AO113" s="179">
        <v>2019</v>
      </c>
      <c r="AP113" s="179">
        <v>2020</v>
      </c>
      <c r="AQ113" s="179">
        <v>2021</v>
      </c>
      <c r="AR113" s="179">
        <f>AR2</f>
        <v>2022</v>
      </c>
    </row>
    <row r="114" spans="1:44">
      <c r="A114" s="180" t="s">
        <v>1</v>
      </c>
      <c r="B114" s="181">
        <f t="shared" ref="B114:N114" si="94">SUM(B4:B111)</f>
        <v>364.78999999999996</v>
      </c>
      <c r="C114" s="181">
        <f t="shared" si="94"/>
        <v>337.34999999999997</v>
      </c>
      <c r="D114" s="181">
        <f t="shared" si="94"/>
        <v>335.97999999999996</v>
      </c>
      <c r="E114" s="181">
        <f t="shared" si="94"/>
        <v>331.8</v>
      </c>
      <c r="F114" s="181">
        <f t="shared" si="94"/>
        <v>350.09</v>
      </c>
      <c r="G114" s="181">
        <f t="shared" si="94"/>
        <v>363.66295808713988</v>
      </c>
      <c r="H114" s="181">
        <f t="shared" si="94"/>
        <v>371.57</v>
      </c>
      <c r="I114" s="181">
        <f t="shared" si="94"/>
        <v>376.57000000000005</v>
      </c>
      <c r="J114" s="181">
        <f t="shared" si="94"/>
        <v>388.56</v>
      </c>
      <c r="K114" s="181">
        <f t="shared" si="94"/>
        <v>465.31</v>
      </c>
      <c r="L114" s="181">
        <f t="shared" si="94"/>
        <v>466.91999999999996</v>
      </c>
      <c r="M114" s="181">
        <f t="shared" si="94"/>
        <v>481.57</v>
      </c>
      <c r="N114" s="181">
        <f t="shared" si="94"/>
        <v>487.98</v>
      </c>
      <c r="O114" s="181">
        <f>SUM(O4:O111)</f>
        <v>399.05</v>
      </c>
      <c r="P114" s="181">
        <f>SUM(P4:P111)</f>
        <v>398.28</v>
      </c>
      <c r="Q114" s="181">
        <f t="shared" ref="Q114:U114" si="95">SUM(Q4:Q111)</f>
        <v>413.68000000000012</v>
      </c>
      <c r="R114" s="181">
        <f t="shared" si="95"/>
        <v>436.2000000000001</v>
      </c>
      <c r="S114" s="181">
        <f t="shared" si="95"/>
        <v>467.65</v>
      </c>
      <c r="T114" s="181">
        <f t="shared" si="95"/>
        <v>512.4</v>
      </c>
      <c r="U114" s="181">
        <f t="shared" si="95"/>
        <v>532.2399999999999</v>
      </c>
      <c r="V114" s="181">
        <f>SUM(V4:V111)</f>
        <v>503.7</v>
      </c>
      <c r="W114" s="149"/>
      <c r="X114" s="180" t="s">
        <v>1</v>
      </c>
      <c r="Y114" s="182">
        <f>IF('RW History'!B114&gt;0,'RW History'!C114/'RW History'!B114-1,"N/A")</f>
        <v>-7.5221360234655532E-2</v>
      </c>
      <c r="Z114" s="182">
        <f>IF('RW History'!C114&gt;0,'RW History'!D114/'RW History'!C114-1,"N/A")</f>
        <v>-4.0610641766711808E-3</v>
      </c>
      <c r="AA114" s="182">
        <f>IF('RW History'!D114&gt;0,'RW History'!E114/'RW History'!D114-1,"N/A")</f>
        <v>-1.2441216739091487E-2</v>
      </c>
      <c r="AB114" s="182">
        <f>IF('RW History'!E114&gt;0,'RW History'!F114/'RW History'!E114-1,"N/A")</f>
        <v>5.5123568414707558E-2</v>
      </c>
      <c r="AC114" s="182">
        <f>IF('RW History'!F114&gt;0,'RW History'!G114/'RW History'!F114-1,"N/A")</f>
        <v>3.8769910843325706E-2</v>
      </c>
      <c r="AD114" s="182">
        <f>IF('RW History'!G114&gt;0,'RW History'!H114/'RW History'!G114-1,"N/A")</f>
        <v>2.174277510816891E-2</v>
      </c>
      <c r="AE114" s="182">
        <f>IF('RW History'!H114&gt;0,'RW History'!I114/'RW History'!H114-1,"N/A")</f>
        <v>1.3456414672874617E-2</v>
      </c>
      <c r="AF114" s="183">
        <f>IF('RW History'!I114&gt;0,'RW History'!J114/'RW History'!I114-1,"N/A")</f>
        <v>3.184002974214617E-2</v>
      </c>
      <c r="AG114" s="183">
        <f>IF('RW History'!J114&gt;0,'RW History'!K114/'RW History'!J114-1,"N/A")</f>
        <v>0.19752419188799664</v>
      </c>
      <c r="AH114" s="183">
        <f>IF('RW History'!K114&gt;0,'RW History'!L114/'RW History'!K114-1,"N/A")</f>
        <v>3.460058885474071E-3</v>
      </c>
      <c r="AI114" s="183">
        <f>IF('RW History'!L114&gt;0,'RW History'!M114/'RW History'!L114-1,"N/A")</f>
        <v>3.1375824552385856E-2</v>
      </c>
      <c r="AJ114" s="183">
        <f>IF('RW History'!M114&gt;0,'RW History'!N114/'RW History'!M114-1,"N/A")</f>
        <v>1.3310629814980324E-2</v>
      </c>
      <c r="AK114" s="184">
        <f>IF('RW History'!N114&gt;0,'RW History'!O114/'RW History'!N114-1,"N/A")</f>
        <v>-0.1822410754539121</v>
      </c>
      <c r="AL114" s="185">
        <f>IF('RW History'!O114&gt;0,'RW History'!P114/'RW History'!O114-1,"N/A")</f>
        <v>-1.9295827590528614E-3</v>
      </c>
      <c r="AM114" s="185">
        <f>IF('RW History'!P114&gt;0,'RW History'!Q114/'RW History'!P114-1,"N/A")</f>
        <v>3.8666264939239081E-2</v>
      </c>
      <c r="AN114" s="185">
        <f>IF('RW History'!Q114&gt;0,'RW History'!R114/'RW History'!Q114-1,"N/A")</f>
        <v>5.44382131115837E-2</v>
      </c>
      <c r="AO114" s="185">
        <f>IF('RW History'!R114&gt;0,'RW History'!S114/'RW History'!R114-1,"N/A")</f>
        <v>7.2099954149472456E-2</v>
      </c>
      <c r="AP114" s="185">
        <f>IF('RW History'!S114&gt;0,'RW History'!T114/'RW History'!S114-1,"N/A")</f>
        <v>9.5691222067785686E-2</v>
      </c>
      <c r="AQ114" s="185">
        <f>IF('RW History'!T114&gt;0,'RW History'!U114/'RW History'!T114-1,"N/A")</f>
        <v>3.8719750195159941E-2</v>
      </c>
      <c r="AR114" s="185">
        <f>IF('RW History'!U114&gt;0,'RW History'!V114/'RW History'!U114-1,"N/A")</f>
        <v>-5.3622425973244958E-2</v>
      </c>
    </row>
    <row r="115" spans="1:44">
      <c r="A115" s="164" t="s">
        <v>718</v>
      </c>
      <c r="B115" s="186">
        <f t="array" ref="B115">AVERAGE(IF(B4:B111&lt;&gt;0,(B4:B111)))</f>
        <v>5.4446268656716414</v>
      </c>
      <c r="C115" s="186">
        <f t="array" ref="C115">AVERAGE(IF(C4:C111&lt;&gt;0,(C4:C111)))</f>
        <v>5.0350746268656712</v>
      </c>
      <c r="D115" s="186">
        <f t="array" ref="D115">AVERAGE(IF(D4:D111&lt;&gt;0,(D4:D111)))</f>
        <v>5.0146268656716408</v>
      </c>
      <c r="E115" s="186">
        <f t="array" ref="E115">AVERAGE(IF(E4:E111&lt;&gt;0,(E4:E111)))</f>
        <v>4.9522388059701496</v>
      </c>
      <c r="F115" s="186">
        <f t="array" ref="F115">AVERAGE(IF(F4:F111&lt;&gt;0,(F4:F111)))</f>
        <v>5.2252238805970146</v>
      </c>
      <c r="G115" s="186">
        <f t="array" ref="G115">AVERAGE(IF(G4:G111&lt;&gt;0,(G4:G111)))</f>
        <v>5.4278053445841774</v>
      </c>
      <c r="H115" s="186">
        <f t="array" ref="H115">AVERAGE(IF(H4:H111&lt;&gt;0,(H4:H111)))</f>
        <v>5.4642647058823526</v>
      </c>
      <c r="I115" s="186">
        <f t="array" ref="I115">AVERAGE(IF(I4:I111&lt;&gt;0,(I4:I111)))</f>
        <v>5.4575362318840588</v>
      </c>
      <c r="J115" s="186">
        <f t="array" ref="J115">AVERAGE(IF(J4:J111&lt;&gt;0,(J4:J111)))</f>
        <v>5.6313043478260871</v>
      </c>
      <c r="K115" s="186">
        <f t="array" ref="K115">AVERAGE(IF(K4:K111&lt;&gt;0,(K4:K111)))</f>
        <v>6.7436231884057971</v>
      </c>
      <c r="L115" s="186">
        <f t="array" ref="L115">AVERAGE(IF(L4:L111&lt;&gt;0,(L4:L111)))</f>
        <v>6.7669565217391296</v>
      </c>
      <c r="M115" s="186">
        <f t="array" ref="M115">AVERAGE(IF(M4:M111&lt;&gt;0,(M4:M111)))</f>
        <v>6.9792753623188402</v>
      </c>
      <c r="N115" s="186">
        <f t="array" ref="N115">AVERAGE(IF(N4:N111&lt;&gt;0,(N4:N111)))</f>
        <v>7.0721739130434784</v>
      </c>
      <c r="O115" s="186">
        <f t="array" ref="O115">AVERAGE(IF(O4:O111&lt;&gt;0,(O4:O111)))</f>
        <v>5.9559701492537318</v>
      </c>
      <c r="P115" s="186">
        <f t="array" ref="P115">AVERAGE(IF(P4:P111&lt;&gt;0,(P4:P111)))</f>
        <v>5.9444776119402984</v>
      </c>
      <c r="Q115" s="186">
        <f t="array" ref="Q115">AVERAGE(IF(Q4:Q111&lt;&gt;0,(Q4:Q111)))</f>
        <v>6.1743283582089568</v>
      </c>
      <c r="R115" s="186">
        <f t="array" ref="R115">AVERAGE(IF(R4:R111&lt;&gt;0,(R4:R111)))</f>
        <v>6.5104477611940315</v>
      </c>
      <c r="S115" s="186">
        <f t="array" ref="S115">AVERAGE(IF(S4:S111&lt;&gt;0,(S4:S111)))</f>
        <v>6.9798507462686565</v>
      </c>
      <c r="T115" s="186">
        <f t="array" ref="T115">AVERAGE(IF(T4:T111&lt;&gt;0,(T4:T111)))</f>
        <v>7.64776119402985</v>
      </c>
      <c r="U115" s="186">
        <f t="array" ref="U115">AVERAGE(IF(U4:U111&lt;&gt;0,(U4:U111)))</f>
        <v>7.9438805970149238</v>
      </c>
      <c r="V115" s="186">
        <f t="array" ref="V115">AVERAGE(IF(V4:V111&lt;&gt;0,(V4:V111)))</f>
        <v>7.517910447761194</v>
      </c>
      <c r="W115" s="149"/>
      <c r="X115" s="164" t="s">
        <v>718</v>
      </c>
      <c r="Y115" s="159">
        <f>IF('RW History'!B115&gt;0,'RW History'!C115/'RW History'!B115-1,"N/A")</f>
        <v>-7.5221360234655532E-2</v>
      </c>
      <c r="Z115" s="159">
        <f>IF('RW History'!C115&gt;0,'RW History'!D115/'RW History'!C115-1,"N/A")</f>
        <v>-4.0610641766711808E-3</v>
      </c>
      <c r="AA115" s="159">
        <f>IF('RW History'!D115&gt;0,'RW History'!E115/'RW History'!D115-1,"N/A")</f>
        <v>-1.2441216739091376E-2</v>
      </c>
      <c r="AB115" s="159">
        <f>IF('RW History'!E115&gt;0,'RW History'!F115/'RW History'!E115-1,"N/A")</f>
        <v>5.5123568414707558E-2</v>
      </c>
      <c r="AC115" s="159">
        <f>IF('RW History'!F115&gt;0,'RW History'!G115/'RW History'!F115-1,"N/A")</f>
        <v>3.8769910843325706E-2</v>
      </c>
      <c r="AD115" s="159">
        <f>IF('RW History'!G115&gt;0,'RW History'!H115/'RW History'!G115-1,"N/A")</f>
        <v>6.7171460624604329E-3</v>
      </c>
      <c r="AE115" s="159">
        <f>IF('RW History'!H115&gt;0,'RW History'!I115/'RW History'!H115-1,"N/A")</f>
        <v>-1.2313594528190475E-3</v>
      </c>
      <c r="AF115" s="187">
        <f>IF('RW History'!I115&gt;0,'RW History'!J115/'RW History'!I115-1,"N/A")</f>
        <v>3.184002974214617E-2</v>
      </c>
      <c r="AG115" s="187">
        <f>IF('RW History'!J115&gt;0,'RW History'!K115/'RW History'!J115-1,"N/A")</f>
        <v>0.19752419188799664</v>
      </c>
      <c r="AH115" s="187">
        <f>IF('RW History'!K115&gt;0,'RW History'!L115/'RW History'!K115-1,"N/A")</f>
        <v>3.460058885474071E-3</v>
      </c>
      <c r="AI115" s="187">
        <f>IF('RW History'!L115&gt;0,'RW History'!M115/'RW History'!L115-1,"N/A")</f>
        <v>3.1375824552385856E-2</v>
      </c>
      <c r="AJ115" s="187">
        <f>IF('RW History'!M115&gt;0,'RW History'!N115/'RW History'!M115-1,"N/A")</f>
        <v>1.3310629814980324E-2</v>
      </c>
      <c r="AK115" s="188">
        <f>IF('RW History'!N115&gt;0,'RW History'!O115/'RW History'!N115-1,"N/A")</f>
        <v>-0.15783036128835715</v>
      </c>
      <c r="AL115" s="187">
        <f>IF('RW History'!O115&gt;0,'RW History'!P115/'RW History'!O115-1,"N/A")</f>
        <v>-1.9295827590528614E-3</v>
      </c>
      <c r="AM115" s="187">
        <f>IF('RW History'!P115&gt;0,'RW History'!Q115/'RW History'!P115-1,"N/A")</f>
        <v>3.8666264939239081E-2</v>
      </c>
      <c r="AN115" s="187">
        <f>IF('RW History'!Q115&gt;0,'RW History'!R115/'RW History'!Q115-1,"N/A")</f>
        <v>5.4438213111583922E-2</v>
      </c>
      <c r="AO115" s="187">
        <f>IF('RW History'!R115&gt;0,'RW History'!S115/'RW History'!R115-1,"N/A")</f>
        <v>7.2099954149472456E-2</v>
      </c>
      <c r="AP115" s="187">
        <f>IF('RW History'!S115&gt;0,'RW History'!T115/'RW History'!S115-1,"N/A")</f>
        <v>9.5691222067785686E-2</v>
      </c>
      <c r="AQ115" s="187">
        <f>IF('RW History'!T115&gt;0,'RW History'!U115/'RW History'!T115-1,"N/A")</f>
        <v>3.8719750195159941E-2</v>
      </c>
      <c r="AR115" s="185">
        <f>IF('RW History'!U115&gt;0,'RW History'!V115/'RW History'!U115-1,"N/A")</f>
        <v>-5.3622425973244958E-2</v>
      </c>
    </row>
    <row r="116" spans="1:44" ht="14.4" thickBot="1">
      <c r="A116" s="189" t="s">
        <v>719</v>
      </c>
      <c r="B116" s="190">
        <f t="array" ref="B116">STDEV(IF(B4:B111&lt;&gt;0,(B4:B111)))</f>
        <v>5.4184466991369877</v>
      </c>
      <c r="C116" s="190">
        <f t="array" ref="C116">STDEV(IF(C4:C111&lt;&gt;0,(C4:C111)))</f>
        <v>4.9458588043461456</v>
      </c>
      <c r="D116" s="190">
        <f t="array" ref="D116">STDEV(IF(D4:D111&lt;&gt;0,(D4:D111)))</f>
        <v>5.0730277040376954</v>
      </c>
      <c r="E116" s="190">
        <f t="array" ref="E116">STDEV(IF(E4:E111&lt;&gt;0,(E4:E111)))</f>
        <v>5.0869592098535357</v>
      </c>
      <c r="F116" s="190">
        <f t="array" ref="F116">STDEV(IF(F4:F111&lt;&gt;0,(F4:F111)))</f>
        <v>5.5449893729463318</v>
      </c>
      <c r="G116" s="190">
        <f t="array" ref="G116">STDEV(IF(G4:G111&lt;&gt;0,(G4:G111)))</f>
        <v>5.9289448356339189</v>
      </c>
      <c r="H116" s="190">
        <f t="array" ref="H116">STDEV(IF(H4:H111&lt;&gt;0,(H4:H111)))</f>
        <v>6.0715812974276346</v>
      </c>
      <c r="I116" s="190">
        <f t="array" ref="I116">STDEV(IF(I4:I111&lt;&gt;0,(I4:I111)))</f>
        <v>6.2055142474958371</v>
      </c>
      <c r="J116" s="190">
        <f t="array" ref="J116">STDEV(IF(J4:J111&lt;&gt;0,(J4:J111)))</f>
        <v>6.5623023024660645</v>
      </c>
      <c r="K116" s="190">
        <f t="array" ref="K116">STDEV(IF(K4:K111&lt;&gt;0,(K4:K111)))</f>
        <v>9.5523073854088665</v>
      </c>
      <c r="L116" s="190">
        <f t="array" ref="L116">STDEV(IF(L4:L111&lt;&gt;0,(L4:L111)))</f>
        <v>9.3207395730842233</v>
      </c>
      <c r="M116" s="190">
        <f t="array" ref="M116">STDEV(IF(M4:M111&lt;&gt;0,(M4:M111)))</f>
        <v>9.6562764286850342</v>
      </c>
      <c r="N116" s="190">
        <f t="array" ref="N116">STDEV(IF(N4:N111&lt;&gt;0,(N4:N111)))</f>
        <v>9.8683053061996553</v>
      </c>
      <c r="O116" s="190">
        <f t="array" ref="O116">STDEV(IF(O4:O111&lt;&gt;0,(O4:O111)))</f>
        <v>6.9919126571458294</v>
      </c>
      <c r="P116" s="190">
        <f t="array" ref="P116">STDEV(IF(P4:P111&lt;&gt;0,(P4:P111)))</f>
        <v>7.0690600471525755</v>
      </c>
      <c r="Q116" s="190">
        <f t="array" ref="Q116">STDEV(IF(Q4:Q111&lt;&gt;0,(Q4:Q111)))</f>
        <v>7.6221229492959237</v>
      </c>
      <c r="R116" s="190">
        <f t="array" ref="R116">STDEV(IF(R4:R111&lt;&gt;0,(R4:R111)))</f>
        <v>8.1990608170278048</v>
      </c>
      <c r="S116" s="190">
        <f t="array" ref="S116">STDEV(IF(S4:S111&lt;&gt;0,(S4:S111)))</f>
        <v>9.2472910845083831</v>
      </c>
      <c r="T116" s="190">
        <f t="array" ref="T116">STDEV(IF(T4:T111&lt;&gt;0,(T4:T111)))</f>
        <v>10.580339087894819</v>
      </c>
      <c r="U116" s="190">
        <f t="array" ref="U116">STDEV(IF(U4:U111&lt;&gt;0,(U4:U111)))</f>
        <v>10.963388653760555</v>
      </c>
      <c r="V116" s="190">
        <f t="array" ref="V116">STDEV(IF(V4:V111&lt;&gt;0,(V4:V111)))</f>
        <v>10.372222890433305</v>
      </c>
      <c r="W116" s="149"/>
      <c r="X116" s="189" t="s">
        <v>719</v>
      </c>
      <c r="Y116" s="163">
        <f>IF('RW History'!B116&gt;0,'RW History'!C116/'RW History'!B116-1,"N/A")</f>
        <v>-8.7218334152131205E-2</v>
      </c>
      <c r="Z116" s="163">
        <f>IF('RW History'!C116&gt;0,'RW History'!D116/'RW History'!C116-1,"N/A")</f>
        <v>2.5712197764279354E-2</v>
      </c>
      <c r="AA116" s="163">
        <f>IF('RW History'!D116&gt;0,'RW History'!E116/'RW History'!D116-1,"N/A")</f>
        <v>2.7461915504132239E-3</v>
      </c>
      <c r="AB116" s="163">
        <f>IF('RW History'!E116&gt;0,'RW History'!F116/'RW History'!E116-1,"N/A")</f>
        <v>9.0040069950940937E-2</v>
      </c>
      <c r="AC116" s="163">
        <f>IF('RW History'!F116&gt;0,'RW History'!G116/'RW History'!F116-1,"N/A")</f>
        <v>6.9243678727480162E-2</v>
      </c>
      <c r="AD116" s="163">
        <f>IF('RW History'!G116&gt;0,'RW History'!H116/'RW History'!G116-1,"N/A")</f>
        <v>2.4057646975638391E-2</v>
      </c>
      <c r="AE116" s="163">
        <f>IF('RW History'!H116&gt;0,'RW History'!I116/'RW History'!H116-1,"N/A")</f>
        <v>2.2058989826084785E-2</v>
      </c>
      <c r="AF116" s="191">
        <f>IF('RW History'!I116&gt;0,'RW History'!J116/'RW History'!I116-1,"N/A")</f>
        <v>5.7495324438938233E-2</v>
      </c>
      <c r="AG116" s="191">
        <f>IF('RW History'!J116&gt;0,'RW History'!K116/'RW History'!J116-1,"N/A")</f>
        <v>0.45563354827758862</v>
      </c>
      <c r="AH116" s="191">
        <f>IF('RW History'!K116&gt;0,'RW History'!L116/'RW History'!K116-1,"N/A")</f>
        <v>-2.424208130889538E-2</v>
      </c>
      <c r="AI116" s="191">
        <f>IF('RW History'!L116&gt;0,'RW History'!M116/'RW History'!L116-1,"N/A")</f>
        <v>3.5998951903961629E-2</v>
      </c>
      <c r="AJ116" s="191">
        <f>IF('RW History'!M116&gt;0,'RW History'!N116/'RW History'!M116-1,"N/A")</f>
        <v>2.1957623011367611E-2</v>
      </c>
      <c r="AK116" s="192">
        <f>IF('RW History'!N116&gt;0,'RW History'!O116/'RW History'!N116-1,"N/A")</f>
        <v>-0.29147787383987434</v>
      </c>
      <c r="AL116" s="191">
        <f>IF('RW History'!O116&gt;0,'RW History'!P116/'RW History'!O116-1,"N/A")</f>
        <v>1.1033803451177437E-2</v>
      </c>
      <c r="AM116" s="191">
        <f>IF('RW History'!P116&gt;0,'RW History'!Q116/'RW History'!P116-1,"N/A")</f>
        <v>7.8237120416896566E-2</v>
      </c>
      <c r="AN116" s="191">
        <f>IF('RW History'!Q116&gt;0,'RW History'!R116/'RW History'!Q116-1,"N/A")</f>
        <v>7.5692542821704789E-2</v>
      </c>
      <c r="AO116" s="191">
        <f>IF('RW History'!R116&gt;0,'RW History'!S116/'RW History'!R116-1,"N/A")</f>
        <v>0.12784760241119497</v>
      </c>
      <c r="AP116" s="191">
        <f>IF('RW History'!S116&gt;0,'RW History'!T116/'RW History'!S116-1,"N/A")</f>
        <v>0.14415551443164132</v>
      </c>
      <c r="AQ116" s="191">
        <f>IF('RW History'!T116&gt;0,'RW History'!U116/'RW History'!T116-1,"N/A")</f>
        <v>3.6203902604973415E-2</v>
      </c>
      <c r="AR116" s="191">
        <f>IF('RW History'!U116&gt;0,'RW History'!V116/'RW History'!U116-1,"N/A")</f>
        <v>-5.3921810308574125E-2</v>
      </c>
    </row>
    <row r="117" spans="1:44">
      <c r="W117" s="193" t="s">
        <v>721</v>
      </c>
      <c r="X117" s="193">
        <v>0</v>
      </c>
      <c r="Y117" s="193">
        <v>0</v>
      </c>
      <c r="Z117" s="193">
        <v>0</v>
      </c>
      <c r="AA117" s="193">
        <v>0</v>
      </c>
      <c r="AB117" s="193">
        <v>0</v>
      </c>
      <c r="AC117" s="193">
        <v>0</v>
      </c>
      <c r="AD117" s="193"/>
      <c r="AE117" s="193">
        <v>0</v>
      </c>
      <c r="AF117" s="193">
        <v>0</v>
      </c>
      <c r="AG117" s="193">
        <v>0</v>
      </c>
      <c r="AH117" s="193">
        <v>0</v>
      </c>
      <c r="AI117" s="193">
        <v>0</v>
      </c>
      <c r="AJ117" s="193">
        <v>0</v>
      </c>
      <c r="AK117" s="193">
        <v>0</v>
      </c>
    </row>
    <row r="119" spans="1:44">
      <c r="V119" s="194" t="s">
        <v>900</v>
      </c>
    </row>
    <row r="120" spans="1:44">
      <c r="V120" s="106" t="s">
        <v>900</v>
      </c>
    </row>
    <row r="121" spans="1:44">
      <c r="U121" s="195"/>
      <c r="AP121" s="149" t="s">
        <v>900</v>
      </c>
    </row>
    <row r="122" spans="1:44">
      <c r="AP122" s="149" t="s">
        <v>900</v>
      </c>
    </row>
    <row r="141" spans="24:37">
      <c r="X141" s="196"/>
      <c r="Y141" s="196"/>
      <c r="Z141" s="196"/>
      <c r="AA141" s="196"/>
      <c r="AB141" s="196"/>
      <c r="AC141" s="196"/>
      <c r="AD141" s="196"/>
      <c r="AE141" s="196"/>
      <c r="AF141" s="196"/>
      <c r="AG141" s="196"/>
      <c r="AH141" s="196"/>
      <c r="AI141" s="196"/>
      <c r="AJ141" s="196"/>
      <c r="AK141" s="196"/>
    </row>
    <row r="142" spans="24:37">
      <c r="X142" s="196"/>
      <c r="Y142" s="196"/>
      <c r="Z142" s="196"/>
      <c r="AA142" s="196"/>
      <c r="AB142" s="196"/>
      <c r="AC142" s="196"/>
      <c r="AD142" s="196"/>
      <c r="AE142" s="196"/>
      <c r="AF142" s="196"/>
      <c r="AG142" s="196"/>
      <c r="AH142" s="196"/>
      <c r="AI142" s="196"/>
      <c r="AJ142" s="196"/>
      <c r="AK142" s="196"/>
    </row>
    <row r="145" spans="32:32">
      <c r="AF145" s="197"/>
    </row>
  </sheetData>
  <mergeCells count="1">
    <mergeCell ref="A1:R1"/>
  </mergeCells>
  <pageMargins left="0.28000000000000003" right="0.27" top="0.17" bottom="0.17" header="0.3" footer="0.3"/>
  <pageSetup scale="26" fitToHeight="0" orientation="portrait" r:id="rId1"/>
  <rowBreaks count="1" manualBreakCount="1">
    <brk id="111" max="16383" man="1"/>
  </row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tabColor rgb="FFFFC000"/>
    <pageSetUpPr fitToPage="1"/>
  </sheetPr>
  <dimension ref="B1:W363"/>
  <sheetViews>
    <sheetView showGridLines="0" showZeros="0" zoomScale="70" zoomScaleNormal="70" workbookViewId="0"/>
  </sheetViews>
  <sheetFormatPr defaultColWidth="9.109375" defaultRowHeight="13.8"/>
  <cols>
    <col min="1" max="1" width="1.88671875" style="107" customWidth="1"/>
    <col min="2" max="2" width="30.5546875" style="107" customWidth="1"/>
    <col min="3" max="3" width="14.5546875" style="107" bestFit="1" customWidth="1"/>
    <col min="4"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5.88671875" style="107" bestFit="1" customWidth="1"/>
    <col min="11" max="16384" width="9.109375" style="107"/>
  </cols>
  <sheetData>
    <row r="1" spans="2:8">
      <c r="B1" s="392" t="str">
        <f>'Relative Weights'!A1</f>
        <v>THECB Texas Public University Expenditure Study Fiscal Year 2022</v>
      </c>
      <c r="C1" s="392"/>
      <c r="D1" s="392"/>
      <c r="E1" s="392"/>
      <c r="F1" s="392"/>
      <c r="G1" s="392"/>
      <c r="H1" s="392"/>
    </row>
    <row r="2" spans="2:8">
      <c r="B2" s="393" t="str">
        <f>'Relative Weights'!A2</f>
        <v>Institution Survey for the Year Ended August 31, 2022</v>
      </c>
      <c r="C2" s="393"/>
      <c r="D2" s="393"/>
      <c r="E2" s="393"/>
      <c r="F2" s="393"/>
      <c r="G2" s="393"/>
      <c r="H2" s="393"/>
    </row>
    <row r="3" spans="2:8">
      <c r="B3" s="119" t="s">
        <v>78</v>
      </c>
      <c r="C3" s="119"/>
      <c r="D3" s="119"/>
      <c r="E3" s="119"/>
      <c r="F3" s="119"/>
      <c r="G3" s="119"/>
      <c r="H3" s="119"/>
    </row>
    <row r="4" spans="2:8">
      <c r="B4" s="294" t="s">
        <v>151</v>
      </c>
      <c r="C4" s="119"/>
      <c r="D4" s="119"/>
      <c r="E4" s="119"/>
      <c r="F4" s="119"/>
      <c r="G4" s="119"/>
      <c r="H4" s="119"/>
    </row>
    <row r="5" spans="2:8">
      <c r="B5" s="119"/>
      <c r="C5" s="119"/>
      <c r="D5" s="119"/>
      <c r="E5" s="119"/>
      <c r="F5" s="119"/>
      <c r="G5" s="119"/>
      <c r="H5" s="246"/>
    </row>
    <row r="6" spans="2:8">
      <c r="B6" s="295" t="s">
        <v>10</v>
      </c>
      <c r="C6" s="295"/>
      <c r="D6" s="295"/>
      <c r="E6" s="295"/>
      <c r="F6" s="295"/>
      <c r="G6" s="295"/>
      <c r="H6" s="296"/>
    </row>
    <row r="7" spans="2:8">
      <c r="B7" s="119"/>
      <c r="C7" s="119"/>
      <c r="D7" s="119"/>
      <c r="E7" s="119"/>
      <c r="F7" s="119"/>
      <c r="G7" s="119"/>
      <c r="H7" s="297"/>
    </row>
    <row r="8" spans="2:8" ht="129" customHeight="1">
      <c r="B8" s="381" t="s">
        <v>227</v>
      </c>
      <c r="C8" s="381"/>
      <c r="D8" s="381"/>
      <c r="E8" s="381"/>
      <c r="F8" s="381"/>
      <c r="G8" s="381"/>
      <c r="H8" s="381"/>
    </row>
    <row r="9" spans="2:8" ht="99.75" customHeight="1">
      <c r="B9" s="382" t="s">
        <v>41</v>
      </c>
      <c r="C9" s="382"/>
      <c r="D9" s="382"/>
      <c r="E9" s="382"/>
      <c r="F9" s="382"/>
      <c r="G9" s="382"/>
      <c r="H9" s="298"/>
    </row>
    <row r="10" spans="2:8">
      <c r="B10" s="392" t="s">
        <v>20</v>
      </c>
      <c r="C10" s="392"/>
      <c r="D10" s="392"/>
      <c r="E10" s="392"/>
      <c r="F10" s="392"/>
      <c r="G10" s="392"/>
      <c r="H10" s="298"/>
    </row>
    <row r="11" spans="2:8" ht="21" customHeight="1" thickBot="1">
      <c r="B11" s="382" t="s">
        <v>888</v>
      </c>
      <c r="C11" s="382"/>
      <c r="D11" s="382"/>
      <c r="E11" s="382"/>
      <c r="F11" s="382"/>
      <c r="G11" s="382"/>
      <c r="H11" s="382"/>
    </row>
    <row r="12" spans="2:8" ht="14.4" thickBot="1">
      <c r="B12" s="397" t="s">
        <v>16</v>
      </c>
      <c r="C12" s="398"/>
      <c r="D12" s="398"/>
      <c r="E12" s="398"/>
      <c r="F12" s="299"/>
      <c r="G12" s="300"/>
      <c r="H12" s="301" t="s">
        <v>17</v>
      </c>
    </row>
    <row r="13" spans="2:8">
      <c r="B13" s="399" t="s">
        <v>12</v>
      </c>
      <c r="C13" s="399"/>
      <c r="D13" s="399"/>
      <c r="E13" s="399"/>
      <c r="F13" s="354"/>
      <c r="G13" s="303"/>
      <c r="H13" s="355">
        <f>Data!$G25</f>
        <v>21829817</v>
      </c>
    </row>
    <row r="14" spans="2:8">
      <c r="B14" s="385" t="s">
        <v>13</v>
      </c>
      <c r="C14" s="385"/>
      <c r="D14" s="385"/>
      <c r="E14" s="385"/>
      <c r="F14" s="356"/>
      <c r="G14" s="303"/>
      <c r="H14" s="357">
        <f>Data!$H25</f>
        <v>551954</v>
      </c>
    </row>
    <row r="15" spans="2:8">
      <c r="B15" s="385" t="s">
        <v>14</v>
      </c>
      <c r="C15" s="385"/>
      <c r="D15" s="385"/>
      <c r="E15" s="385"/>
      <c r="F15" s="356"/>
      <c r="G15" s="303"/>
      <c r="H15" s="357">
        <f>Data!$I25</f>
        <v>10786496</v>
      </c>
    </row>
    <row r="16" spans="2:8">
      <c r="B16" s="385" t="s">
        <v>18</v>
      </c>
      <c r="C16" s="385"/>
      <c r="D16" s="385"/>
      <c r="E16" s="385"/>
      <c r="F16" s="356"/>
      <c r="G16" s="303"/>
      <c r="H16" s="357">
        <f>Data!$J25</f>
        <v>3957725</v>
      </c>
    </row>
    <row r="17" spans="2:23">
      <c r="B17" s="385" t="s">
        <v>15</v>
      </c>
      <c r="C17" s="385"/>
      <c r="D17" s="385"/>
      <c r="E17" s="385"/>
      <c r="F17" s="356"/>
      <c r="G17" s="303"/>
      <c r="H17" s="357">
        <f>Data!$K25</f>
        <v>7205030</v>
      </c>
    </row>
    <row r="18" spans="2:23">
      <c r="B18" s="385" t="s">
        <v>1</v>
      </c>
      <c r="C18" s="385"/>
      <c r="D18" s="385"/>
      <c r="E18" s="385"/>
      <c r="F18" s="358"/>
      <c r="G18" s="303"/>
      <c r="H18" s="359">
        <f>SUM(H13:H17)</f>
        <v>44331022</v>
      </c>
    </row>
    <row r="19" spans="2:23" ht="13.5" customHeight="1">
      <c r="B19" s="308"/>
      <c r="D19" s="308"/>
      <c r="E19" s="308"/>
      <c r="F19" s="308"/>
      <c r="G19" s="308"/>
      <c r="H19" s="298"/>
    </row>
    <row r="20" spans="2:23" ht="13.5" customHeight="1">
      <c r="B20" s="308"/>
      <c r="D20" s="390" t="s">
        <v>22</v>
      </c>
      <c r="E20" s="390"/>
      <c r="F20" s="390"/>
      <c r="G20" s="309" t="s">
        <v>23</v>
      </c>
      <c r="H20" s="309" t="s">
        <v>24</v>
      </c>
    </row>
    <row r="21" spans="2:23">
      <c r="B21" s="388" t="s">
        <v>21</v>
      </c>
      <c r="C21" s="389"/>
      <c r="D21" s="384" t="str">
        <f>Data!L25</f>
        <v>June Nelson</v>
      </c>
      <c r="E21" s="384"/>
      <c r="F21" s="384"/>
      <c r="G21" s="310" t="str">
        <f>Data!M25</f>
        <v>(361) 570-4873</v>
      </c>
      <c r="H21" s="311" t="str">
        <f>Data!N25</f>
        <v>nelsonj@uhv.edu</v>
      </c>
    </row>
    <row r="22" spans="2:23" ht="13.5" customHeight="1">
      <c r="B22" s="308"/>
      <c r="C22" s="308"/>
      <c r="D22" s="308"/>
      <c r="E22" s="308"/>
      <c r="F22" s="308"/>
      <c r="G22" s="308"/>
      <c r="H22" s="298"/>
    </row>
    <row r="23" spans="2:23" ht="13.5" customHeight="1" thickBot="1">
      <c r="B23" s="117" t="s">
        <v>937</v>
      </c>
      <c r="C23" s="308"/>
      <c r="D23" s="308"/>
      <c r="E23" s="308"/>
      <c r="F23" s="308"/>
      <c r="G23" s="308"/>
      <c r="H23" s="298"/>
    </row>
    <row r="24" spans="2:23" s="315" customFormat="1">
      <c r="B24" s="312"/>
      <c r="C24" s="123" t="s">
        <v>25</v>
      </c>
      <c r="D24" s="313" t="s">
        <v>26</v>
      </c>
      <c r="E24" s="313" t="s">
        <v>27</v>
      </c>
      <c r="F24" s="313" t="s">
        <v>28</v>
      </c>
      <c r="G24" s="313" t="s">
        <v>29</v>
      </c>
      <c r="H24" s="314" t="s">
        <v>30</v>
      </c>
      <c r="J24" s="107"/>
    </row>
    <row r="25" spans="2:23" s="315" customFormat="1" ht="14.4" thickBot="1">
      <c r="B25" s="316" t="s">
        <v>680</v>
      </c>
      <c r="C25" s="317">
        <f>Data!O25</f>
        <v>735</v>
      </c>
      <c r="D25" s="318">
        <f>Data!P25</f>
        <v>2361</v>
      </c>
      <c r="E25" s="318">
        <f>Data!Q25</f>
        <v>1102</v>
      </c>
      <c r="F25" s="318">
        <f>Data!R25</f>
        <v>0</v>
      </c>
      <c r="G25" s="318">
        <f>Data!S25</f>
        <v>0</v>
      </c>
      <c r="H25" s="319">
        <f>SUM(C25:G25)</f>
        <v>4198</v>
      </c>
    </row>
    <row r="26" spans="2:23">
      <c r="C26" s="320"/>
      <c r="D26" s="320"/>
      <c r="E26" s="320"/>
      <c r="F26" s="320"/>
      <c r="G26" s="320"/>
      <c r="H26" s="320"/>
      <c r="I26" s="320"/>
    </row>
    <row r="27" spans="2:23" ht="13.5" customHeight="1">
      <c r="B27" s="308"/>
      <c r="D27" s="390" t="s">
        <v>22</v>
      </c>
      <c r="E27" s="390"/>
      <c r="F27" s="390"/>
      <c r="G27" s="309" t="s">
        <v>23</v>
      </c>
      <c r="H27" s="309" t="s">
        <v>24</v>
      </c>
    </row>
    <row r="28" spans="2:23">
      <c r="B28" s="388" t="s">
        <v>952</v>
      </c>
      <c r="C28" s="389"/>
      <c r="D28" s="384" t="str">
        <f>Data!T25</f>
        <v>Wortham, Trudy</v>
      </c>
      <c r="E28" s="384"/>
      <c r="F28" s="384"/>
      <c r="G28" s="310" t="str">
        <f>Data!U25</f>
        <v>(361) 570-4121</v>
      </c>
      <c r="H28" s="311" t="str">
        <f>Data!V25</f>
        <v>worthamt@uhv.edu</v>
      </c>
    </row>
    <row r="29" spans="2:23" ht="13.5" customHeight="1">
      <c r="B29" s="308"/>
      <c r="C29" s="308"/>
      <c r="D29" s="308"/>
      <c r="E29" s="308"/>
      <c r="F29" s="308"/>
      <c r="G29" s="308"/>
      <c r="H29" s="298"/>
    </row>
    <row r="30" spans="2:23" ht="14.4" thickBot="1">
      <c r="B30" s="117" t="s">
        <v>938</v>
      </c>
    </row>
    <row r="31" spans="2:23" ht="14.4" thickBot="1">
      <c r="B31" s="124" t="s">
        <v>31</v>
      </c>
      <c r="C31" s="125" t="s">
        <v>25</v>
      </c>
      <c r="D31" s="125" t="s">
        <v>26</v>
      </c>
      <c r="E31" s="125" t="s">
        <v>27</v>
      </c>
      <c r="F31" s="125" t="s">
        <v>28</v>
      </c>
      <c r="G31" s="125" t="s">
        <v>29</v>
      </c>
      <c r="H31" s="126" t="s">
        <v>30</v>
      </c>
    </row>
    <row r="32" spans="2:23">
      <c r="B32" s="128" t="s">
        <v>42</v>
      </c>
      <c r="C32" s="141">
        <f>Data!W25</f>
        <v>13696</v>
      </c>
      <c r="D32" s="141">
        <f>Data!AQ25</f>
        <v>14595</v>
      </c>
      <c r="E32" s="141">
        <f>Data!BK25</f>
        <v>4136</v>
      </c>
      <c r="F32" s="141">
        <f>Data!CE25</f>
        <v>0</v>
      </c>
      <c r="G32" s="141">
        <f>Data!CY25</f>
        <v>0</v>
      </c>
      <c r="H32" s="142">
        <f>SUM(C32:G32)</f>
        <v>32427</v>
      </c>
      <c r="W32" s="145"/>
    </row>
    <row r="33" spans="2:23">
      <c r="B33" s="130" t="s">
        <v>43</v>
      </c>
      <c r="C33" s="141">
        <f>Data!X25</f>
        <v>3800</v>
      </c>
      <c r="D33" s="141">
        <f>Data!AR25</f>
        <v>2306</v>
      </c>
      <c r="E33" s="141">
        <f>Data!BL25</f>
        <v>459</v>
      </c>
      <c r="F33" s="141">
        <f>Data!CF25</f>
        <v>0</v>
      </c>
      <c r="G33" s="141">
        <f>Data!CZ25</f>
        <v>0</v>
      </c>
      <c r="H33" s="142">
        <f t="shared" ref="H33:H52" si="0">SUM(C33:G33)</f>
        <v>6565</v>
      </c>
      <c r="W33" s="145"/>
    </row>
    <row r="34" spans="2:23">
      <c r="B34" s="130" t="s">
        <v>44</v>
      </c>
      <c r="C34" s="141">
        <f>Data!Y25</f>
        <v>903</v>
      </c>
      <c r="D34" s="141">
        <f>Data!AS25</f>
        <v>402</v>
      </c>
      <c r="E34" s="141">
        <f>Data!BM25</f>
        <v>0</v>
      </c>
      <c r="F34" s="141">
        <f>Data!CG25</f>
        <v>0</v>
      </c>
      <c r="G34" s="141">
        <f>Data!DA25</f>
        <v>0</v>
      </c>
      <c r="H34" s="142">
        <f t="shared" si="0"/>
        <v>1305</v>
      </c>
      <c r="W34" s="145"/>
    </row>
    <row r="35" spans="2:23">
      <c r="B35" s="130" t="s">
        <v>45</v>
      </c>
      <c r="C35" s="141">
        <f>Data!Z25</f>
        <v>1101</v>
      </c>
      <c r="D35" s="141">
        <f>Data!AT25</f>
        <v>5305</v>
      </c>
      <c r="E35" s="141">
        <f>Data!BN25</f>
        <v>4997</v>
      </c>
      <c r="F35" s="141">
        <f>Data!CH25</f>
        <v>0</v>
      </c>
      <c r="G35" s="141">
        <f>Data!DB25</f>
        <v>0</v>
      </c>
      <c r="H35" s="142">
        <f t="shared" si="0"/>
        <v>11403</v>
      </c>
      <c r="W35" s="145"/>
    </row>
    <row r="36" spans="2:23">
      <c r="B36" s="130" t="s">
        <v>46</v>
      </c>
      <c r="C36" s="141">
        <f>Data!AA25</f>
        <v>0</v>
      </c>
      <c r="D36" s="141">
        <f>Data!AU25</f>
        <v>0</v>
      </c>
      <c r="E36" s="141">
        <f>Data!BO25</f>
        <v>0</v>
      </c>
      <c r="F36" s="141">
        <f>Data!CI25</f>
        <v>0</v>
      </c>
      <c r="G36" s="141">
        <f>Data!DC25</f>
        <v>0</v>
      </c>
      <c r="H36" s="142">
        <f t="shared" si="0"/>
        <v>0</v>
      </c>
      <c r="W36" s="145"/>
    </row>
    <row r="37" spans="2:23">
      <c r="B37" s="130" t="s">
        <v>47</v>
      </c>
      <c r="C37" s="141">
        <f>Data!AB25</f>
        <v>1967</v>
      </c>
      <c r="D37" s="141">
        <f>Data!AV25</f>
        <v>3189</v>
      </c>
      <c r="E37" s="141">
        <f>Data!BP25</f>
        <v>705</v>
      </c>
      <c r="F37" s="141">
        <f>Data!CJ25</f>
        <v>0</v>
      </c>
      <c r="G37" s="141">
        <f>Data!DD25</f>
        <v>0</v>
      </c>
      <c r="H37" s="142">
        <f t="shared" si="0"/>
        <v>5861</v>
      </c>
      <c r="W37" s="145"/>
    </row>
    <row r="38" spans="2:23">
      <c r="B38" s="130" t="s">
        <v>48</v>
      </c>
      <c r="C38" s="141">
        <f>Data!AC25</f>
        <v>138</v>
      </c>
      <c r="D38" s="141">
        <f>Data!AW25</f>
        <v>735</v>
      </c>
      <c r="E38" s="141">
        <f>Data!BQ25</f>
        <v>0</v>
      </c>
      <c r="F38" s="141">
        <f>Data!CK25</f>
        <v>0</v>
      </c>
      <c r="G38" s="141">
        <f>Data!DE25</f>
        <v>0</v>
      </c>
      <c r="H38" s="142">
        <f t="shared" si="0"/>
        <v>873</v>
      </c>
      <c r="W38" s="145"/>
    </row>
    <row r="39" spans="2:23">
      <c r="B39" s="130" t="s">
        <v>49</v>
      </c>
      <c r="C39" s="141">
        <f>Data!AD25</f>
        <v>0</v>
      </c>
      <c r="D39" s="141">
        <f>Data!AX25</f>
        <v>0</v>
      </c>
      <c r="E39" s="141">
        <f>Data!BR25</f>
        <v>0</v>
      </c>
      <c r="F39" s="141">
        <f>Data!CL25</f>
        <v>0</v>
      </c>
      <c r="G39" s="141">
        <f>Data!DF25</f>
        <v>0</v>
      </c>
      <c r="H39" s="142">
        <f t="shared" si="0"/>
        <v>0</v>
      </c>
      <c r="W39" s="145"/>
    </row>
    <row r="40" spans="2:23">
      <c r="B40" s="130" t="s">
        <v>50</v>
      </c>
      <c r="C40" s="141">
        <f>Data!AE25</f>
        <v>0</v>
      </c>
      <c r="D40" s="141">
        <f>Data!AY25</f>
        <v>0</v>
      </c>
      <c r="E40" s="141">
        <f>Data!BS25</f>
        <v>0</v>
      </c>
      <c r="F40" s="141">
        <f>Data!CM25</f>
        <v>0</v>
      </c>
      <c r="G40" s="141">
        <f>Data!DG25</f>
        <v>0</v>
      </c>
      <c r="H40" s="142">
        <f t="shared" si="0"/>
        <v>0</v>
      </c>
      <c r="W40" s="145"/>
    </row>
    <row r="41" spans="2:23">
      <c r="B41" s="130" t="s">
        <v>51</v>
      </c>
      <c r="C41" s="141">
        <f>Data!AF25</f>
        <v>0</v>
      </c>
      <c r="D41" s="141">
        <f>Data!AZ25</f>
        <v>0</v>
      </c>
      <c r="E41" s="141">
        <f>Data!BT25</f>
        <v>0</v>
      </c>
      <c r="F41" s="141">
        <f>Data!CN25</f>
        <v>0</v>
      </c>
      <c r="G41" s="141">
        <f>Data!DH25</f>
        <v>0</v>
      </c>
      <c r="H41" s="142">
        <f t="shared" si="0"/>
        <v>0</v>
      </c>
      <c r="W41" s="145"/>
    </row>
    <row r="42" spans="2:23">
      <c r="B42" s="130" t="s">
        <v>52</v>
      </c>
      <c r="C42" s="141">
        <f>Data!AG25</f>
        <v>0</v>
      </c>
      <c r="D42" s="141">
        <f>Data!BA25</f>
        <v>0</v>
      </c>
      <c r="E42" s="141">
        <f>Data!BU25</f>
        <v>0</v>
      </c>
      <c r="F42" s="141">
        <f>Data!CO25</f>
        <v>0</v>
      </c>
      <c r="G42" s="141">
        <f>Data!DI25</f>
        <v>0</v>
      </c>
      <c r="H42" s="142">
        <f t="shared" si="0"/>
        <v>0</v>
      </c>
      <c r="W42" s="145"/>
    </row>
    <row r="43" spans="2:23">
      <c r="B43" s="130" t="s">
        <v>53</v>
      </c>
      <c r="C43" s="141">
        <f>Data!AH25</f>
        <v>0</v>
      </c>
      <c r="D43" s="141">
        <f>Data!BB25</f>
        <v>0</v>
      </c>
      <c r="E43" s="141">
        <f>Data!BV25</f>
        <v>0</v>
      </c>
      <c r="F43" s="141">
        <f>Data!CP25</f>
        <v>0</v>
      </c>
      <c r="G43" s="141">
        <f>Data!DJ25</f>
        <v>0</v>
      </c>
      <c r="H43" s="142">
        <f t="shared" si="0"/>
        <v>0</v>
      </c>
      <c r="W43" s="145"/>
    </row>
    <row r="44" spans="2:23">
      <c r="B44" s="130" t="s">
        <v>54</v>
      </c>
      <c r="C44" s="141">
        <f>Data!AI25</f>
        <v>0</v>
      </c>
      <c r="D44" s="141">
        <f>Data!BC25</f>
        <v>0</v>
      </c>
      <c r="E44" s="141">
        <f>Data!BW25</f>
        <v>0</v>
      </c>
      <c r="F44" s="141">
        <f>Data!CQ25</f>
        <v>0</v>
      </c>
      <c r="G44" s="141">
        <f>Data!DK25</f>
        <v>0</v>
      </c>
      <c r="H44" s="142">
        <f t="shared" si="0"/>
        <v>0</v>
      </c>
      <c r="W44" s="145"/>
    </row>
    <row r="45" spans="2:23">
      <c r="B45" s="130" t="s">
        <v>55</v>
      </c>
      <c r="C45" s="141">
        <f>Data!AJ25</f>
        <v>321</v>
      </c>
      <c r="D45" s="141">
        <f>Data!BD25</f>
        <v>1008</v>
      </c>
      <c r="E45" s="141">
        <f>Data!BX25</f>
        <v>84</v>
      </c>
      <c r="F45" s="141">
        <f>Data!CR25</f>
        <v>0</v>
      </c>
      <c r="G45" s="141">
        <f>Data!DL25</f>
        <v>0</v>
      </c>
      <c r="H45" s="142">
        <f t="shared" si="0"/>
        <v>1413</v>
      </c>
      <c r="W45" s="145"/>
    </row>
    <row r="46" spans="2:23">
      <c r="B46" s="130" t="s">
        <v>56</v>
      </c>
      <c r="C46" s="141">
        <f>Data!AK25</f>
        <v>0</v>
      </c>
      <c r="D46" s="141">
        <f>Data!BE25</f>
        <v>0</v>
      </c>
      <c r="E46" s="141">
        <f>Data!BY25</f>
        <v>0</v>
      </c>
      <c r="F46" s="141">
        <f>Data!CS25</f>
        <v>0</v>
      </c>
      <c r="G46" s="141">
        <f>Data!DM25</f>
        <v>0</v>
      </c>
      <c r="H46" s="142">
        <f t="shared" si="0"/>
        <v>0</v>
      </c>
      <c r="W46" s="145"/>
    </row>
    <row r="47" spans="2:23">
      <c r="B47" s="130" t="s">
        <v>57</v>
      </c>
      <c r="C47" s="141">
        <f>Data!AL25</f>
        <v>1674</v>
      </c>
      <c r="D47" s="141">
        <f>Data!BF25</f>
        <v>12429</v>
      </c>
      <c r="E47" s="141">
        <f>Data!BZ25</f>
        <v>9969</v>
      </c>
      <c r="F47" s="141">
        <f>Data!CT25</f>
        <v>0</v>
      </c>
      <c r="G47" s="141">
        <f>Data!DN25</f>
        <v>0</v>
      </c>
      <c r="H47" s="142">
        <f t="shared" si="0"/>
        <v>24072</v>
      </c>
      <c r="W47" s="145"/>
    </row>
    <row r="48" spans="2:23">
      <c r="B48" s="130" t="s">
        <v>58</v>
      </c>
      <c r="C48" s="141">
        <f>Data!AM25</f>
        <v>0</v>
      </c>
      <c r="D48" s="141">
        <f>Data!BG25</f>
        <v>0</v>
      </c>
      <c r="E48" s="141">
        <f>Data!CA25</f>
        <v>0</v>
      </c>
      <c r="F48" s="141">
        <f>Data!CU25</f>
        <v>0</v>
      </c>
      <c r="G48" s="141">
        <f>Data!DO25</f>
        <v>0</v>
      </c>
      <c r="H48" s="142">
        <f t="shared" si="0"/>
        <v>0</v>
      </c>
      <c r="W48" s="145"/>
    </row>
    <row r="49" spans="2:23">
      <c r="B49" s="130" t="s">
        <v>59</v>
      </c>
      <c r="C49" s="141">
        <f>Data!AN25</f>
        <v>0</v>
      </c>
      <c r="D49" s="141">
        <f>Data!BH25</f>
        <v>270</v>
      </c>
      <c r="E49" s="141">
        <f>Data!CB25</f>
        <v>0</v>
      </c>
      <c r="F49" s="141">
        <f>Data!CV25</f>
        <v>0</v>
      </c>
      <c r="G49" s="141">
        <f>Data!DP25</f>
        <v>0</v>
      </c>
      <c r="H49" s="142">
        <f t="shared" si="0"/>
        <v>270</v>
      </c>
      <c r="W49" s="145"/>
    </row>
    <row r="50" spans="2:23">
      <c r="B50" s="130" t="s">
        <v>60</v>
      </c>
      <c r="C50" s="141">
        <f>Data!AO25</f>
        <v>24</v>
      </c>
      <c r="D50" s="141">
        <f>Data!BI25</f>
        <v>228</v>
      </c>
      <c r="E50" s="141">
        <f>Data!CC25</f>
        <v>66</v>
      </c>
      <c r="F50" s="141">
        <f>Data!CW25</f>
        <v>0</v>
      </c>
      <c r="G50" s="141">
        <f>Data!DQ25</f>
        <v>0</v>
      </c>
      <c r="H50" s="142">
        <f t="shared" si="0"/>
        <v>318</v>
      </c>
      <c r="W50" s="145"/>
    </row>
    <row r="51" spans="2:23">
      <c r="B51" s="130" t="s">
        <v>0</v>
      </c>
      <c r="C51" s="141">
        <f>Data!AP25</f>
        <v>0</v>
      </c>
      <c r="D51" s="141">
        <f>Data!BJ25</f>
        <v>883</v>
      </c>
      <c r="E51" s="141">
        <f>Data!CD25</f>
        <v>0</v>
      </c>
      <c r="F51" s="141">
        <f>Data!CX25</f>
        <v>0</v>
      </c>
      <c r="G51" s="141">
        <f>Data!DR25</f>
        <v>0</v>
      </c>
      <c r="H51" s="142">
        <f t="shared" si="0"/>
        <v>883</v>
      </c>
      <c r="W51" s="145"/>
    </row>
    <row r="52" spans="2:23">
      <c r="B52" s="143" t="s">
        <v>33</v>
      </c>
      <c r="C52" s="142">
        <f>SUM(C32:C51)</f>
        <v>23624</v>
      </c>
      <c r="D52" s="142">
        <f>SUM(D32:D51)</f>
        <v>41350</v>
      </c>
      <c r="E52" s="142">
        <f>SUM(E32:E51)</f>
        <v>20416</v>
      </c>
      <c r="F52" s="142">
        <f>SUM(F32:F51)</f>
        <v>0</v>
      </c>
      <c r="G52" s="142">
        <f>SUM(G32:G51)</f>
        <v>0</v>
      </c>
      <c r="H52" s="142">
        <f t="shared" si="0"/>
        <v>85390</v>
      </c>
    </row>
    <row r="53" spans="2:23">
      <c r="B53" s="144"/>
      <c r="C53" s="145"/>
      <c r="D53" s="145"/>
      <c r="E53" s="145"/>
      <c r="F53" s="145"/>
      <c r="G53" s="145"/>
      <c r="H53" s="145"/>
    </row>
    <row r="54" spans="2:23" ht="13.5" customHeight="1">
      <c r="B54" s="308"/>
      <c r="D54" s="390" t="s">
        <v>22</v>
      </c>
      <c r="E54" s="390"/>
      <c r="F54" s="390"/>
      <c r="G54" s="309" t="s">
        <v>23</v>
      </c>
      <c r="H54" s="309" t="s">
        <v>24</v>
      </c>
    </row>
    <row r="55" spans="2:23">
      <c r="B55" s="388" t="s">
        <v>953</v>
      </c>
      <c r="C55" s="389"/>
      <c r="D55" s="384" t="str">
        <f>Data!T25</f>
        <v>Wortham, Trudy</v>
      </c>
      <c r="E55" s="384"/>
      <c r="F55" s="384"/>
      <c r="G55" s="310" t="str">
        <f>Data!U25</f>
        <v>(361) 570-4121</v>
      </c>
      <c r="H55" s="311" t="str">
        <f>Data!V25</f>
        <v>worthamt@uhv.edu</v>
      </c>
    </row>
    <row r="56" spans="2:23" ht="13.5" customHeight="1">
      <c r="B56" s="308"/>
      <c r="C56" s="308"/>
      <c r="D56" s="308"/>
      <c r="E56" s="308"/>
      <c r="F56" s="308"/>
      <c r="G56" s="308"/>
      <c r="H56" s="298"/>
    </row>
    <row r="57" spans="2:23">
      <c r="B57" s="117" t="s">
        <v>9</v>
      </c>
    </row>
    <row r="58" spans="2:23" ht="31.5" customHeight="1">
      <c r="B58" s="391" t="s">
        <v>39</v>
      </c>
      <c r="C58" s="391"/>
      <c r="D58" s="391"/>
      <c r="E58" s="391"/>
      <c r="F58" s="391"/>
      <c r="G58" s="391"/>
      <c r="H58" s="321"/>
    </row>
    <row r="59" spans="2:23" ht="8.25" customHeight="1" thickBot="1">
      <c r="B59" s="320"/>
    </row>
    <row r="60" spans="2:23" ht="14.4" thickBot="1">
      <c r="B60" s="124" t="s">
        <v>31</v>
      </c>
      <c r="C60" s="125" t="s">
        <v>25</v>
      </c>
      <c r="D60" s="125" t="s">
        <v>26</v>
      </c>
      <c r="E60" s="125" t="s">
        <v>27</v>
      </c>
      <c r="F60" s="125" t="s">
        <v>28</v>
      </c>
      <c r="G60" s="125" t="s">
        <v>29</v>
      </c>
      <c r="H60" s="126" t="s">
        <v>30</v>
      </c>
    </row>
    <row r="61" spans="2:23">
      <c r="B61" s="128" t="str">
        <f>$B$32</f>
        <v>Liberal Arts</v>
      </c>
      <c r="C61" s="322">
        <f>Data!DS25</f>
        <v>1377219.3507330019</v>
      </c>
      <c r="D61" s="322">
        <f>Data!EM25</f>
        <v>1543363.1039483608</v>
      </c>
      <c r="E61" s="322">
        <f>Data!FG25</f>
        <v>1041789.396459136</v>
      </c>
      <c r="F61" s="322">
        <f>Data!GA25</f>
        <v>0</v>
      </c>
      <c r="G61" s="322">
        <f>Data!GU25</f>
        <v>0</v>
      </c>
      <c r="H61" s="323">
        <f>SUM(C61:G61)</f>
        <v>3962371.8511404991</v>
      </c>
    </row>
    <row r="62" spans="2:23">
      <c r="B62" s="128" t="str">
        <f>$B$33</f>
        <v>Science</v>
      </c>
      <c r="C62" s="322">
        <f>Data!DT25</f>
        <v>332575.99768042681</v>
      </c>
      <c r="D62" s="322">
        <f>Data!EN25</f>
        <v>304155.73444799602</v>
      </c>
      <c r="E62" s="322">
        <f>Data!FH25</f>
        <v>174050.84552734051</v>
      </c>
      <c r="F62" s="322">
        <f>Data!GB25</f>
        <v>0</v>
      </c>
      <c r="G62" s="322">
        <f>Data!GV25</f>
        <v>0</v>
      </c>
      <c r="H62" s="142">
        <f t="shared" ref="H62:H81" si="1">SUM(C62:G62)</f>
        <v>810782.57765576337</v>
      </c>
    </row>
    <row r="63" spans="2:23">
      <c r="B63" s="128" t="str">
        <f>$B$34</f>
        <v>Fine Arts</v>
      </c>
      <c r="C63" s="322">
        <f>Data!DU25</f>
        <v>88452.596299220473</v>
      </c>
      <c r="D63" s="322">
        <f>Data!EO25</f>
        <v>61645.912957311739</v>
      </c>
      <c r="E63" s="322">
        <f>Data!FI25</f>
        <v>0</v>
      </c>
      <c r="F63" s="322">
        <f>Data!GC25</f>
        <v>0</v>
      </c>
      <c r="G63" s="322">
        <f>Data!GW25</f>
        <v>0</v>
      </c>
      <c r="H63" s="142">
        <f t="shared" si="1"/>
        <v>150098.50925653221</v>
      </c>
    </row>
    <row r="64" spans="2:23">
      <c r="B64" s="128" t="str">
        <f>$B$35</f>
        <v>Teacher Education</v>
      </c>
      <c r="C64" s="322">
        <f>Data!DV25</f>
        <v>97724.475942704958</v>
      </c>
      <c r="D64" s="322">
        <f>Data!EP25</f>
        <v>712042.18875829049</v>
      </c>
      <c r="E64" s="322">
        <f>Data!FJ25</f>
        <v>1315030.1871983996</v>
      </c>
      <c r="F64" s="322">
        <f>Data!GD25</f>
        <v>0</v>
      </c>
      <c r="G64" s="322">
        <f>Data!GX25</f>
        <v>0</v>
      </c>
      <c r="H64" s="142">
        <f t="shared" si="1"/>
        <v>2124796.8518993948</v>
      </c>
    </row>
    <row r="65" spans="2:8">
      <c r="B65" s="128" t="str">
        <f>$B$36</f>
        <v>Agriculture</v>
      </c>
      <c r="C65" s="322">
        <f>Data!DW25</f>
        <v>0</v>
      </c>
      <c r="D65" s="322">
        <f>Data!EQ25</f>
        <v>0</v>
      </c>
      <c r="E65" s="322">
        <f>Data!FK25</f>
        <v>0</v>
      </c>
      <c r="F65" s="322">
        <f>Data!GE25</f>
        <v>0</v>
      </c>
      <c r="G65" s="322">
        <f>Data!GY25</f>
        <v>0</v>
      </c>
      <c r="H65" s="142">
        <f t="shared" si="1"/>
        <v>0</v>
      </c>
    </row>
    <row r="66" spans="2:8">
      <c r="B66" s="128" t="str">
        <f>$B$37</f>
        <v>Engineering</v>
      </c>
      <c r="C66" s="322">
        <f>Data!DX25</f>
        <v>88184.315286338533</v>
      </c>
      <c r="D66" s="322">
        <f>Data!ER25</f>
        <v>388360.6436536641</v>
      </c>
      <c r="E66" s="322">
        <f>Data!FL25</f>
        <v>366048.67714649771</v>
      </c>
      <c r="F66" s="322">
        <f>Data!GF25</f>
        <v>0</v>
      </c>
      <c r="G66" s="322">
        <f>Data!GZ25</f>
        <v>0</v>
      </c>
      <c r="H66" s="142">
        <f t="shared" si="1"/>
        <v>842593.63608650025</v>
      </c>
    </row>
    <row r="67" spans="2:8">
      <c r="B67" s="128" t="str">
        <f>$B$38</f>
        <v>Home Economics</v>
      </c>
      <c r="C67" s="322">
        <f>Data!DY25</f>
        <v>5132.5541711491605</v>
      </c>
      <c r="D67" s="322">
        <f>Data!ES25</f>
        <v>35762.155424810437</v>
      </c>
      <c r="E67" s="322">
        <f>Data!FM25</f>
        <v>0</v>
      </c>
      <c r="F67" s="322">
        <f>Data!GG25</f>
        <v>0</v>
      </c>
      <c r="G67" s="322">
        <f>Data!HA25</f>
        <v>0</v>
      </c>
      <c r="H67" s="142">
        <f t="shared" si="1"/>
        <v>40894.709595959597</v>
      </c>
    </row>
    <row r="68" spans="2:8">
      <c r="B68" s="128" t="str">
        <f>$B$39</f>
        <v>Law</v>
      </c>
      <c r="C68" s="322">
        <f>Data!DZ25</f>
        <v>0</v>
      </c>
      <c r="D68" s="322">
        <f>Data!ET25</f>
        <v>0</v>
      </c>
      <c r="E68" s="322">
        <f>Data!FN25</f>
        <v>0</v>
      </c>
      <c r="F68" s="322">
        <f>Data!GH25</f>
        <v>0</v>
      </c>
      <c r="G68" s="322">
        <f>Data!HB25</f>
        <v>0</v>
      </c>
      <c r="H68" s="142">
        <f t="shared" si="1"/>
        <v>0</v>
      </c>
    </row>
    <row r="69" spans="2:8">
      <c r="B69" s="128" t="str">
        <f>$B$40</f>
        <v>Social Service</v>
      </c>
      <c r="C69" s="322">
        <f>Data!EA25</f>
        <v>0</v>
      </c>
      <c r="D69" s="322">
        <f>Data!EU25</f>
        <v>0</v>
      </c>
      <c r="E69" s="322">
        <f>Data!FO25</f>
        <v>0</v>
      </c>
      <c r="F69" s="322">
        <f>Data!GI25</f>
        <v>0</v>
      </c>
      <c r="G69" s="322">
        <f>Data!HC25</f>
        <v>0</v>
      </c>
      <c r="H69" s="142">
        <f t="shared" si="1"/>
        <v>0</v>
      </c>
    </row>
    <row r="70" spans="2:8">
      <c r="B70" s="128" t="str">
        <f>$B$41</f>
        <v>Library Science</v>
      </c>
      <c r="C70" s="322">
        <f>Data!EB25</f>
        <v>0</v>
      </c>
      <c r="D70" s="322">
        <f>Data!EV25</f>
        <v>0</v>
      </c>
      <c r="E70" s="322">
        <f>Data!FP25</f>
        <v>0</v>
      </c>
      <c r="F70" s="322">
        <f>Data!GJ25</f>
        <v>0</v>
      </c>
      <c r="G70" s="322">
        <f>Data!HD25</f>
        <v>0</v>
      </c>
      <c r="H70" s="142">
        <f t="shared" si="1"/>
        <v>0</v>
      </c>
    </row>
    <row r="71" spans="2:8">
      <c r="B71" s="128" t="str">
        <f>$B$42</f>
        <v>Veterinary Science</v>
      </c>
      <c r="C71" s="322">
        <f>Data!EC25</f>
        <v>0</v>
      </c>
      <c r="D71" s="322">
        <f>Data!EW25</f>
        <v>0</v>
      </c>
      <c r="E71" s="322">
        <f>Data!FQ25</f>
        <v>0</v>
      </c>
      <c r="F71" s="322">
        <f>Data!GK25</f>
        <v>0</v>
      </c>
      <c r="G71" s="322">
        <f>Data!HE25</f>
        <v>0</v>
      </c>
      <c r="H71" s="142">
        <f t="shared" si="1"/>
        <v>0</v>
      </c>
    </row>
    <row r="72" spans="2:8">
      <c r="B72" s="128" t="str">
        <f>$B$43</f>
        <v>Vocational Training</v>
      </c>
      <c r="C72" s="322">
        <f>Data!ED25</f>
        <v>0</v>
      </c>
      <c r="D72" s="322">
        <f>Data!EX25</f>
        <v>0</v>
      </c>
      <c r="E72" s="322">
        <f>Data!FR25</f>
        <v>0</v>
      </c>
      <c r="F72" s="322">
        <f>Data!GL25</f>
        <v>0</v>
      </c>
      <c r="G72" s="322">
        <f>Data!HF25</f>
        <v>0</v>
      </c>
      <c r="H72" s="142">
        <f t="shared" si="1"/>
        <v>0</v>
      </c>
    </row>
    <row r="73" spans="2:8">
      <c r="B73" s="128" t="str">
        <f>$B$44</f>
        <v>Physical Training</v>
      </c>
      <c r="C73" s="322">
        <f>Data!EE25</f>
        <v>0</v>
      </c>
      <c r="D73" s="322">
        <f>Data!EY25</f>
        <v>0</v>
      </c>
      <c r="E73" s="322">
        <f>Data!FS25</f>
        <v>0</v>
      </c>
      <c r="F73" s="322">
        <f>Data!GM25</f>
        <v>0</v>
      </c>
      <c r="G73" s="322">
        <f>Data!HG25</f>
        <v>0</v>
      </c>
      <c r="H73" s="142">
        <f t="shared" si="1"/>
        <v>0</v>
      </c>
    </row>
    <row r="74" spans="2:8">
      <c r="B74" s="128" t="str">
        <f>$B$45</f>
        <v>Health Services</v>
      </c>
      <c r="C74" s="322">
        <f>Data!EF25</f>
        <v>30704.126794830059</v>
      </c>
      <c r="D74" s="322">
        <f>Data!EZ25</f>
        <v>142044.94431102692</v>
      </c>
      <c r="E74" s="322">
        <f>Data!FT25</f>
        <v>17611.111111111109</v>
      </c>
      <c r="F74" s="322">
        <f>Data!GN25</f>
        <v>0</v>
      </c>
      <c r="G74" s="322">
        <f>Data!HH25</f>
        <v>0</v>
      </c>
      <c r="H74" s="142">
        <f t="shared" si="1"/>
        <v>190360.1822169681</v>
      </c>
    </row>
    <row r="75" spans="2:8">
      <c r="B75" s="128" t="str">
        <f>$B$46</f>
        <v>Pharmacy</v>
      </c>
      <c r="C75" s="322">
        <f>Data!EG25</f>
        <v>0</v>
      </c>
      <c r="D75" s="322">
        <f>Data!FA25</f>
        <v>0</v>
      </c>
      <c r="E75" s="322">
        <f>Data!FU25</f>
        <v>0</v>
      </c>
      <c r="F75" s="322">
        <f>Data!GO25</f>
        <v>0</v>
      </c>
      <c r="G75" s="322">
        <f>Data!HI25</f>
        <v>0</v>
      </c>
      <c r="H75" s="142">
        <f t="shared" si="1"/>
        <v>0</v>
      </c>
    </row>
    <row r="76" spans="2:8">
      <c r="B76" s="128" t="str">
        <f>$B$47</f>
        <v>Business Administration</v>
      </c>
      <c r="C76" s="322">
        <f>Data!EH25</f>
        <v>323086.37308219535</v>
      </c>
      <c r="D76" s="322">
        <f>Data!FB25</f>
        <v>1984588.0253238755</v>
      </c>
      <c r="E76" s="322">
        <f>Data!FV25</f>
        <v>2414266.3965660576</v>
      </c>
      <c r="F76" s="322">
        <f>Data!GP25</f>
        <v>0</v>
      </c>
      <c r="G76" s="322">
        <f>Data!HJ25</f>
        <v>0</v>
      </c>
      <c r="H76" s="142">
        <f t="shared" si="1"/>
        <v>4721940.7949721282</v>
      </c>
    </row>
    <row r="77" spans="2:8">
      <c r="B77" s="128" t="str">
        <f>$B$48</f>
        <v>Optometry</v>
      </c>
      <c r="C77" s="322">
        <f>Data!EI25</f>
        <v>0</v>
      </c>
      <c r="D77" s="322">
        <f>Data!FC25</f>
        <v>0</v>
      </c>
      <c r="E77" s="322">
        <f>Data!FW25</f>
        <v>0</v>
      </c>
      <c r="F77" s="322">
        <f>Data!GQ25</f>
        <v>0</v>
      </c>
      <c r="G77" s="322">
        <f>Data!HK25</f>
        <v>0</v>
      </c>
      <c r="H77" s="142">
        <f t="shared" si="1"/>
        <v>0</v>
      </c>
    </row>
    <row r="78" spans="2:8">
      <c r="B78" s="128" t="str">
        <f>$B$49</f>
        <v>Teacher Ed-Practice Teaching</v>
      </c>
      <c r="C78" s="322">
        <f>Data!EJ25</f>
        <v>0</v>
      </c>
      <c r="D78" s="322">
        <f>Data!FD25</f>
        <v>71895.10276875901</v>
      </c>
      <c r="E78" s="322">
        <f>Data!FX25</f>
        <v>0</v>
      </c>
      <c r="F78" s="322">
        <f>Data!GR25</f>
        <v>0</v>
      </c>
      <c r="G78" s="322">
        <f>Data!HL25</f>
        <v>0</v>
      </c>
      <c r="H78" s="142">
        <f t="shared" si="1"/>
        <v>71895.10276875901</v>
      </c>
    </row>
    <row r="79" spans="2:8">
      <c r="B79" s="128" t="str">
        <f>$B$50</f>
        <v>Technology</v>
      </c>
      <c r="C79" s="322">
        <f>Data!EK25</f>
        <v>2967.89862184599</v>
      </c>
      <c r="D79" s="322">
        <f>Data!FE25</f>
        <v>30824.622745675377</v>
      </c>
      <c r="E79" s="322">
        <f>Data!FY25</f>
        <v>9782.818181818182</v>
      </c>
      <c r="F79" s="322">
        <f>Data!GS25</f>
        <v>0</v>
      </c>
      <c r="G79" s="322">
        <f>Data!HM25</f>
        <v>0</v>
      </c>
      <c r="H79" s="142">
        <f t="shared" si="1"/>
        <v>43575.339549339551</v>
      </c>
    </row>
    <row r="80" spans="2:8">
      <c r="B80" s="128" t="str">
        <f>$B$51</f>
        <v>Nursing</v>
      </c>
      <c r="C80" s="322">
        <f>Data!EL25</f>
        <v>0</v>
      </c>
      <c r="D80" s="322">
        <f>Data!FF25</f>
        <v>110749.79166666666</v>
      </c>
      <c r="E80" s="322">
        <f>Data!FZ25</f>
        <v>0</v>
      </c>
      <c r="F80" s="322">
        <f>Data!GT25</f>
        <v>0</v>
      </c>
      <c r="G80" s="322">
        <f>Data!HN25</f>
        <v>0</v>
      </c>
      <c r="H80" s="142">
        <f t="shared" si="1"/>
        <v>110749.79166666666</v>
      </c>
    </row>
    <row r="81" spans="2:8">
      <c r="B81" s="131" t="str">
        <f>$B$52</f>
        <v>Totals</v>
      </c>
      <c r="C81" s="323">
        <f>SUM(C61:C80)</f>
        <v>2346047.6886117132</v>
      </c>
      <c r="D81" s="323">
        <f>SUM(D61:D80)</f>
        <v>5385432.226006438</v>
      </c>
      <c r="E81" s="323">
        <f>SUM(E61:E80)</f>
        <v>5338579.4321903605</v>
      </c>
      <c r="F81" s="323">
        <f>SUM(F61:F80)</f>
        <v>0</v>
      </c>
      <c r="G81" s="323">
        <f>SUM(G61:G80)</f>
        <v>0</v>
      </c>
      <c r="H81" s="323">
        <f t="shared" si="1"/>
        <v>13070059.346808512</v>
      </c>
    </row>
    <row r="82" spans="2:8">
      <c r="B82" s="144"/>
      <c r="C82" s="324"/>
      <c r="D82" s="324"/>
      <c r="E82" s="324"/>
      <c r="F82" s="324"/>
      <c r="G82" s="324"/>
      <c r="H82" s="325"/>
    </row>
    <row r="83" spans="2:8" ht="13.5" customHeight="1">
      <c r="B83" s="308"/>
      <c r="D83" s="390" t="s">
        <v>22</v>
      </c>
      <c r="E83" s="390"/>
      <c r="F83" s="390"/>
      <c r="G83" s="309" t="s">
        <v>23</v>
      </c>
      <c r="H83" s="309" t="s">
        <v>24</v>
      </c>
    </row>
    <row r="84" spans="2:8">
      <c r="B84" s="388" t="s">
        <v>38</v>
      </c>
      <c r="C84" s="389"/>
      <c r="D84" s="384" t="str">
        <f>Data!T25</f>
        <v>Wortham, Trudy</v>
      </c>
      <c r="E84" s="384"/>
      <c r="F84" s="384"/>
      <c r="G84" s="310" t="str">
        <f>Data!U25</f>
        <v>(361) 570-4121</v>
      </c>
      <c r="H84" s="311" t="str">
        <f>Data!V25</f>
        <v>worthamt@uhv.edu</v>
      </c>
    </row>
    <row r="85" spans="2:8" ht="13.5" customHeight="1">
      <c r="B85" s="308"/>
      <c r="C85" s="308"/>
      <c r="D85" s="308"/>
      <c r="E85" s="308"/>
      <c r="F85" s="308"/>
      <c r="G85" s="308"/>
      <c r="H85" s="298"/>
    </row>
    <row r="86" spans="2:8">
      <c r="B86" s="120" t="s">
        <v>32</v>
      </c>
      <c r="C86" s="326"/>
      <c r="D86" s="326"/>
      <c r="E86" s="326"/>
      <c r="F86" s="326"/>
      <c r="G86" s="326"/>
      <c r="H86" s="122">
        <f>H13+H14</f>
        <v>22381771</v>
      </c>
    </row>
    <row r="87" spans="2:8" ht="42.75" customHeight="1">
      <c r="B87" s="382" t="s">
        <v>8</v>
      </c>
      <c r="C87" s="382"/>
      <c r="D87" s="382"/>
      <c r="E87" s="382"/>
      <c r="F87" s="382"/>
      <c r="G87" s="382"/>
      <c r="H87" s="321"/>
    </row>
    <row r="88" spans="2:8">
      <c r="B88" s="120" t="s">
        <v>5</v>
      </c>
      <c r="C88" s="327"/>
      <c r="D88" s="327"/>
      <c r="E88" s="327"/>
      <c r="F88" s="327"/>
      <c r="G88" s="327"/>
      <c r="H88" s="122"/>
    </row>
    <row r="89" spans="2:8" ht="98.25" customHeight="1" thickBot="1">
      <c r="B89" s="383" t="s">
        <v>228</v>
      </c>
      <c r="C89" s="383"/>
      <c r="D89" s="383"/>
      <c r="E89" s="383"/>
      <c r="F89" s="383"/>
      <c r="G89" s="383"/>
      <c r="H89" s="328"/>
    </row>
    <row r="90" spans="2:8" ht="14.4" thickBot="1">
      <c r="B90" s="124" t="s">
        <v>31</v>
      </c>
      <c r="C90" s="125" t="s">
        <v>25</v>
      </c>
      <c r="D90" s="125" t="s">
        <v>26</v>
      </c>
      <c r="E90" s="125" t="s">
        <v>27</v>
      </c>
      <c r="F90" s="125" t="s">
        <v>28</v>
      </c>
      <c r="G90" s="125" t="s">
        <v>29</v>
      </c>
      <c r="H90" s="126" t="s">
        <v>30</v>
      </c>
    </row>
    <row r="91" spans="2:8">
      <c r="B91" s="128" t="str">
        <f>$B$32</f>
        <v>Liberal Arts</v>
      </c>
      <c r="C91" s="329">
        <f>Data!HR25</f>
        <v>0</v>
      </c>
      <c r="D91" s="329">
        <f>Data!IL25</f>
        <v>0</v>
      </c>
      <c r="E91" s="329">
        <f>Data!JF25</f>
        <v>0</v>
      </c>
      <c r="F91" s="329">
        <f>Data!JZ25</f>
        <v>0</v>
      </c>
      <c r="G91" s="329">
        <f>Data!KT25</f>
        <v>0</v>
      </c>
      <c r="H91" s="134">
        <f t="shared" ref="H91:H111" si="2">SUM(C91:G91)</f>
        <v>0</v>
      </c>
    </row>
    <row r="92" spans="2:8">
      <c r="B92" s="128" t="str">
        <f>$B$33</f>
        <v>Science</v>
      </c>
      <c r="C92" s="329">
        <f>Data!HS25</f>
        <v>0</v>
      </c>
      <c r="D92" s="329">
        <f>Data!IM25</f>
        <v>0</v>
      </c>
      <c r="E92" s="329">
        <f>Data!JG25</f>
        <v>0</v>
      </c>
      <c r="F92" s="329">
        <f>Data!KA25</f>
        <v>0</v>
      </c>
      <c r="G92" s="329">
        <f>Data!KU25</f>
        <v>0</v>
      </c>
      <c r="H92" s="137">
        <f t="shared" si="2"/>
        <v>0</v>
      </c>
    </row>
    <row r="93" spans="2:8">
      <c r="B93" s="128" t="str">
        <f>$B$34</f>
        <v>Fine Arts</v>
      </c>
      <c r="C93" s="329">
        <f>Data!HT25</f>
        <v>0</v>
      </c>
      <c r="D93" s="329">
        <f>Data!IN25</f>
        <v>0</v>
      </c>
      <c r="E93" s="329">
        <f>Data!JH25</f>
        <v>0</v>
      </c>
      <c r="F93" s="329">
        <f>Data!KB25</f>
        <v>0</v>
      </c>
      <c r="G93" s="329">
        <f>Data!KV25</f>
        <v>0</v>
      </c>
      <c r="H93" s="137">
        <f t="shared" si="2"/>
        <v>0</v>
      </c>
    </row>
    <row r="94" spans="2:8">
      <c r="B94" s="128" t="str">
        <f>$B$35</f>
        <v>Teacher Education</v>
      </c>
      <c r="C94" s="329">
        <f>Data!HU25</f>
        <v>0</v>
      </c>
      <c r="D94" s="329">
        <f>Data!IO25</f>
        <v>0</v>
      </c>
      <c r="E94" s="329">
        <f>Data!JI25</f>
        <v>0</v>
      </c>
      <c r="F94" s="329">
        <f>Data!KC25</f>
        <v>0</v>
      </c>
      <c r="G94" s="329">
        <f>Data!KW25</f>
        <v>0</v>
      </c>
      <c r="H94" s="137">
        <f t="shared" si="2"/>
        <v>0</v>
      </c>
    </row>
    <row r="95" spans="2:8">
      <c r="B95" s="128" t="str">
        <f>$B$36</f>
        <v>Agriculture</v>
      </c>
      <c r="C95" s="329">
        <f>Data!HV25</f>
        <v>0</v>
      </c>
      <c r="D95" s="329">
        <f>Data!IP25</f>
        <v>0</v>
      </c>
      <c r="E95" s="329">
        <f>Data!JJ25</f>
        <v>0</v>
      </c>
      <c r="F95" s="329">
        <f>Data!KD25</f>
        <v>0</v>
      </c>
      <c r="G95" s="329">
        <f>Data!KX25</f>
        <v>0</v>
      </c>
      <c r="H95" s="137">
        <f t="shared" si="2"/>
        <v>0</v>
      </c>
    </row>
    <row r="96" spans="2:8">
      <c r="B96" s="128" t="str">
        <f>$B$37</f>
        <v>Engineering</v>
      </c>
      <c r="C96" s="329">
        <f>Data!HW25</f>
        <v>0</v>
      </c>
      <c r="D96" s="329">
        <f>Data!IQ25</f>
        <v>0</v>
      </c>
      <c r="E96" s="329">
        <f>Data!JK25</f>
        <v>0</v>
      </c>
      <c r="F96" s="329">
        <f>Data!KE25</f>
        <v>0</v>
      </c>
      <c r="G96" s="329">
        <f>Data!KY25</f>
        <v>0</v>
      </c>
      <c r="H96" s="137">
        <f t="shared" si="2"/>
        <v>0</v>
      </c>
    </row>
    <row r="97" spans="2:8">
      <c r="B97" s="128" t="str">
        <f>$B$38</f>
        <v>Home Economics</v>
      </c>
      <c r="C97" s="329">
        <f>Data!HX25</f>
        <v>0</v>
      </c>
      <c r="D97" s="329">
        <f>Data!IR25</f>
        <v>0</v>
      </c>
      <c r="E97" s="329">
        <f>Data!JL25</f>
        <v>0</v>
      </c>
      <c r="F97" s="329">
        <f>Data!KF25</f>
        <v>0</v>
      </c>
      <c r="G97" s="329">
        <f>Data!KZ25</f>
        <v>0</v>
      </c>
      <c r="H97" s="137">
        <f t="shared" si="2"/>
        <v>0</v>
      </c>
    </row>
    <row r="98" spans="2:8">
      <c r="B98" s="128" t="str">
        <f>$B$39</f>
        <v>Law</v>
      </c>
      <c r="C98" s="329">
        <f>Data!HY25</f>
        <v>0</v>
      </c>
      <c r="D98" s="329">
        <f>Data!IS25</f>
        <v>0</v>
      </c>
      <c r="E98" s="329">
        <f>Data!JM25</f>
        <v>0</v>
      </c>
      <c r="F98" s="329">
        <f>Data!KG25</f>
        <v>0</v>
      </c>
      <c r="G98" s="329">
        <f>Data!LA25</f>
        <v>0</v>
      </c>
      <c r="H98" s="137">
        <f t="shared" si="2"/>
        <v>0</v>
      </c>
    </row>
    <row r="99" spans="2:8">
      <c r="B99" s="128" t="str">
        <f>$B$40</f>
        <v>Social Service</v>
      </c>
      <c r="C99" s="329">
        <f>Data!HZ25</f>
        <v>0</v>
      </c>
      <c r="D99" s="329">
        <f>Data!IT25</f>
        <v>0</v>
      </c>
      <c r="E99" s="329">
        <f>Data!JN25</f>
        <v>0</v>
      </c>
      <c r="F99" s="329">
        <f>Data!KH25</f>
        <v>0</v>
      </c>
      <c r="G99" s="329">
        <f>Data!LB25</f>
        <v>0</v>
      </c>
      <c r="H99" s="137">
        <f t="shared" si="2"/>
        <v>0</v>
      </c>
    </row>
    <row r="100" spans="2:8">
      <c r="B100" s="128" t="str">
        <f>$B$41</f>
        <v>Library Science</v>
      </c>
      <c r="C100" s="329">
        <f>Data!IA25</f>
        <v>0</v>
      </c>
      <c r="D100" s="329">
        <f>Data!IU25</f>
        <v>0</v>
      </c>
      <c r="E100" s="329">
        <f>Data!JO25</f>
        <v>0</v>
      </c>
      <c r="F100" s="329">
        <f>Data!KI25</f>
        <v>0</v>
      </c>
      <c r="G100" s="329">
        <f>Data!LC25</f>
        <v>0</v>
      </c>
      <c r="H100" s="137">
        <f t="shared" si="2"/>
        <v>0</v>
      </c>
    </row>
    <row r="101" spans="2:8">
      <c r="B101" s="128" t="str">
        <f>$B$42</f>
        <v>Veterinary Science</v>
      </c>
      <c r="C101" s="329">
        <f>Data!IB25</f>
        <v>0</v>
      </c>
      <c r="D101" s="329">
        <f>Data!IV25</f>
        <v>0</v>
      </c>
      <c r="E101" s="329">
        <f>Data!JP25</f>
        <v>0</v>
      </c>
      <c r="F101" s="329">
        <f>Data!KJ25</f>
        <v>0</v>
      </c>
      <c r="G101" s="329">
        <f>Data!LD25</f>
        <v>0</v>
      </c>
      <c r="H101" s="137">
        <f t="shared" si="2"/>
        <v>0</v>
      </c>
    </row>
    <row r="102" spans="2:8">
      <c r="B102" s="128" t="str">
        <f>$B$43</f>
        <v>Vocational Training</v>
      </c>
      <c r="C102" s="329">
        <f>Data!IC25</f>
        <v>0</v>
      </c>
      <c r="D102" s="329">
        <f>Data!IW25</f>
        <v>0</v>
      </c>
      <c r="E102" s="329">
        <f>Data!JQ25</f>
        <v>0</v>
      </c>
      <c r="F102" s="329">
        <f>Data!KK25</f>
        <v>0</v>
      </c>
      <c r="G102" s="329">
        <f>Data!LE25</f>
        <v>0</v>
      </c>
      <c r="H102" s="137">
        <f t="shared" si="2"/>
        <v>0</v>
      </c>
    </row>
    <row r="103" spans="2:8">
      <c r="B103" s="128" t="str">
        <f>$B$44</f>
        <v>Physical Training</v>
      </c>
      <c r="C103" s="329">
        <f>Data!ID25</f>
        <v>0</v>
      </c>
      <c r="D103" s="329">
        <f>Data!IX25</f>
        <v>0</v>
      </c>
      <c r="E103" s="329">
        <f>Data!JR25</f>
        <v>0</v>
      </c>
      <c r="F103" s="329">
        <f>Data!KL25</f>
        <v>0</v>
      </c>
      <c r="G103" s="329">
        <f>Data!LF25</f>
        <v>0</v>
      </c>
      <c r="H103" s="137">
        <f t="shared" si="2"/>
        <v>0</v>
      </c>
    </row>
    <row r="104" spans="2:8">
      <c r="B104" s="128" t="str">
        <f>$B$45</f>
        <v>Health Services</v>
      </c>
      <c r="C104" s="329">
        <f>Data!IE25</f>
        <v>0</v>
      </c>
      <c r="D104" s="329">
        <f>Data!IY25</f>
        <v>0</v>
      </c>
      <c r="E104" s="329">
        <f>Data!JS25</f>
        <v>0</v>
      </c>
      <c r="F104" s="329">
        <f>Data!KM25</f>
        <v>0</v>
      </c>
      <c r="G104" s="329">
        <f>Data!LG25</f>
        <v>0</v>
      </c>
      <c r="H104" s="137">
        <f t="shared" si="2"/>
        <v>0</v>
      </c>
    </row>
    <row r="105" spans="2:8">
      <c r="B105" s="128" t="str">
        <f>$B$46</f>
        <v>Pharmacy</v>
      </c>
      <c r="C105" s="329">
        <f>Data!IF25</f>
        <v>0</v>
      </c>
      <c r="D105" s="329">
        <f>Data!IZ25</f>
        <v>0</v>
      </c>
      <c r="E105" s="329">
        <f>Data!JT25</f>
        <v>0</v>
      </c>
      <c r="F105" s="329">
        <f>Data!KN25</f>
        <v>0</v>
      </c>
      <c r="G105" s="329">
        <f>Data!LH25</f>
        <v>0</v>
      </c>
      <c r="H105" s="137">
        <f t="shared" si="2"/>
        <v>0</v>
      </c>
    </row>
    <row r="106" spans="2:8">
      <c r="B106" s="128" t="str">
        <f>$B$47</f>
        <v>Business Administration</v>
      </c>
      <c r="C106" s="329">
        <f>Data!IG25</f>
        <v>0</v>
      </c>
      <c r="D106" s="329">
        <f>Data!JA25</f>
        <v>0</v>
      </c>
      <c r="E106" s="329">
        <f>Data!JU25</f>
        <v>0</v>
      </c>
      <c r="F106" s="329">
        <f>Data!KO25</f>
        <v>0</v>
      </c>
      <c r="G106" s="329">
        <f>Data!LI25</f>
        <v>0</v>
      </c>
      <c r="H106" s="137">
        <f t="shared" si="2"/>
        <v>0</v>
      </c>
    </row>
    <row r="107" spans="2:8">
      <c r="B107" s="128" t="str">
        <f>$B$48</f>
        <v>Optometry</v>
      </c>
      <c r="C107" s="329">
        <f>Data!IH25</f>
        <v>0</v>
      </c>
      <c r="D107" s="329">
        <f>Data!JB25</f>
        <v>0</v>
      </c>
      <c r="E107" s="329">
        <f>Data!JV25</f>
        <v>0</v>
      </c>
      <c r="F107" s="329">
        <f>Data!KP25</f>
        <v>0</v>
      </c>
      <c r="G107" s="329">
        <f>Data!LJ25</f>
        <v>0</v>
      </c>
      <c r="H107" s="137">
        <f t="shared" si="2"/>
        <v>0</v>
      </c>
    </row>
    <row r="108" spans="2:8">
      <c r="B108" s="128" t="str">
        <f>$B$49</f>
        <v>Teacher Ed-Practice Teaching</v>
      </c>
      <c r="C108" s="329">
        <f>Data!II25</f>
        <v>0</v>
      </c>
      <c r="D108" s="329">
        <f>Data!JC25</f>
        <v>0</v>
      </c>
      <c r="E108" s="329">
        <f>Data!JW25</f>
        <v>0</v>
      </c>
      <c r="F108" s="329">
        <f>Data!KQ25</f>
        <v>0</v>
      </c>
      <c r="G108" s="329">
        <f>Data!LK25</f>
        <v>0</v>
      </c>
      <c r="H108" s="137">
        <f t="shared" si="2"/>
        <v>0</v>
      </c>
    </row>
    <row r="109" spans="2:8">
      <c r="B109" s="128" t="str">
        <f>$B$50</f>
        <v>Technology</v>
      </c>
      <c r="C109" s="329">
        <f>Data!IJ25</f>
        <v>0</v>
      </c>
      <c r="D109" s="329">
        <f>Data!JD25</f>
        <v>0</v>
      </c>
      <c r="E109" s="329">
        <f>Data!JX25</f>
        <v>0</v>
      </c>
      <c r="F109" s="329">
        <f>Data!KR25</f>
        <v>0</v>
      </c>
      <c r="G109" s="329">
        <f>Data!LL25</f>
        <v>0</v>
      </c>
      <c r="H109" s="137">
        <f t="shared" si="2"/>
        <v>0</v>
      </c>
    </row>
    <row r="110" spans="2:8">
      <c r="B110" s="128" t="str">
        <f>$B$51</f>
        <v>Nursing</v>
      </c>
      <c r="C110" s="329">
        <f>Data!IK25</f>
        <v>0</v>
      </c>
      <c r="D110" s="329">
        <f>Data!JE25</f>
        <v>0</v>
      </c>
      <c r="E110" s="329">
        <f>Data!JY25</f>
        <v>0</v>
      </c>
      <c r="F110" s="329">
        <f>Data!KS25</f>
        <v>0</v>
      </c>
      <c r="G110" s="329">
        <f>Data!HPM25</f>
        <v>0</v>
      </c>
      <c r="H110" s="137">
        <f t="shared" si="2"/>
        <v>0</v>
      </c>
    </row>
    <row r="111" spans="2:8">
      <c r="B111" s="131" t="str">
        <f>$B$52</f>
        <v>Totals</v>
      </c>
      <c r="C111" s="134">
        <f>SUM(C91:C110)</f>
        <v>0</v>
      </c>
      <c r="D111" s="134">
        <f>SUM(D91:D110)</f>
        <v>0</v>
      </c>
      <c r="E111" s="134">
        <f>SUM(E91:E110)</f>
        <v>0</v>
      </c>
      <c r="F111" s="134">
        <f>SUM(F91:F110)</f>
        <v>0</v>
      </c>
      <c r="G111" s="134">
        <f>SUM(G91:G110)</f>
        <v>0</v>
      </c>
      <c r="H111" s="134">
        <f t="shared" si="2"/>
        <v>0</v>
      </c>
    </row>
    <row r="112" spans="2:8">
      <c r="B112" s="330"/>
      <c r="C112" s="331"/>
      <c r="D112" s="331"/>
      <c r="E112" s="331"/>
      <c r="F112" s="331"/>
      <c r="G112" s="331"/>
      <c r="H112" s="332"/>
    </row>
    <row r="113" spans="2:8">
      <c r="B113" s="395" t="s">
        <v>62</v>
      </c>
      <c r="C113" s="395"/>
      <c r="D113" s="395"/>
      <c r="E113" s="395"/>
      <c r="F113" s="395"/>
      <c r="G113" s="395"/>
      <c r="H113" s="395"/>
    </row>
    <row r="114" spans="2:8" ht="36.75" customHeight="1" thickBot="1">
      <c r="B114" s="394" t="s">
        <v>36</v>
      </c>
      <c r="C114" s="394"/>
      <c r="D114" s="394"/>
      <c r="E114" s="394"/>
      <c r="F114" s="394"/>
      <c r="G114" s="394"/>
      <c r="H114" s="328"/>
    </row>
    <row r="115" spans="2:8" ht="14.4" thickBot="1">
      <c r="B115" s="124" t="s">
        <v>31</v>
      </c>
      <c r="C115" s="125" t="s">
        <v>25</v>
      </c>
      <c r="D115" s="125" t="s">
        <v>26</v>
      </c>
      <c r="E115" s="125" t="s">
        <v>27</v>
      </c>
      <c r="F115" s="125" t="s">
        <v>28</v>
      </c>
      <c r="G115" s="125" t="s">
        <v>29</v>
      </c>
      <c r="H115" s="126" t="s">
        <v>30</v>
      </c>
    </row>
    <row r="116" spans="2:8">
      <c r="B116" s="128" t="str">
        <f>$B$32</f>
        <v>Liberal Arts</v>
      </c>
      <c r="C116" s="323">
        <f t="shared" ref="C116:G131" si="3">C91+C61</f>
        <v>1377219.3507330019</v>
      </c>
      <c r="D116" s="323">
        <f t="shared" si="3"/>
        <v>1543363.1039483608</v>
      </c>
      <c r="E116" s="323">
        <f t="shared" si="3"/>
        <v>1041789.396459136</v>
      </c>
      <c r="F116" s="323">
        <f t="shared" si="3"/>
        <v>0</v>
      </c>
      <c r="G116" s="323">
        <f t="shared" si="3"/>
        <v>0</v>
      </c>
      <c r="H116" s="134">
        <f t="shared" ref="H116:H136" si="4">SUM(C116:G116)</f>
        <v>3962371.8511404991</v>
      </c>
    </row>
    <row r="117" spans="2:8">
      <c r="B117" s="128" t="str">
        <f>$B$33</f>
        <v>Science</v>
      </c>
      <c r="C117" s="142">
        <f t="shared" si="3"/>
        <v>332575.99768042681</v>
      </c>
      <c r="D117" s="142">
        <f t="shared" si="3"/>
        <v>304155.73444799602</v>
      </c>
      <c r="E117" s="142">
        <f t="shared" si="3"/>
        <v>174050.84552734051</v>
      </c>
      <c r="F117" s="142">
        <f t="shared" si="3"/>
        <v>0</v>
      </c>
      <c r="G117" s="142">
        <f t="shared" si="3"/>
        <v>0</v>
      </c>
      <c r="H117" s="137">
        <f t="shared" si="4"/>
        <v>810782.57765576337</v>
      </c>
    </row>
    <row r="118" spans="2:8">
      <c r="B118" s="128" t="str">
        <f>$B$34</f>
        <v>Fine Arts</v>
      </c>
      <c r="C118" s="142">
        <f t="shared" si="3"/>
        <v>88452.596299220473</v>
      </c>
      <c r="D118" s="142">
        <f t="shared" si="3"/>
        <v>61645.912957311739</v>
      </c>
      <c r="E118" s="142">
        <f t="shared" si="3"/>
        <v>0</v>
      </c>
      <c r="F118" s="142">
        <f t="shared" si="3"/>
        <v>0</v>
      </c>
      <c r="G118" s="142">
        <f t="shared" si="3"/>
        <v>0</v>
      </c>
      <c r="H118" s="137">
        <f t="shared" si="4"/>
        <v>150098.50925653221</v>
      </c>
    </row>
    <row r="119" spans="2:8">
      <c r="B119" s="128" t="str">
        <f>$B$35</f>
        <v>Teacher Education</v>
      </c>
      <c r="C119" s="142">
        <f t="shared" si="3"/>
        <v>97724.475942704958</v>
      </c>
      <c r="D119" s="142">
        <f t="shared" si="3"/>
        <v>712042.18875829049</v>
      </c>
      <c r="E119" s="142">
        <f t="shared" si="3"/>
        <v>1315030.1871983996</v>
      </c>
      <c r="F119" s="142">
        <f t="shared" si="3"/>
        <v>0</v>
      </c>
      <c r="G119" s="142">
        <f t="shared" si="3"/>
        <v>0</v>
      </c>
      <c r="H119" s="137">
        <f t="shared" si="4"/>
        <v>2124796.8518993948</v>
      </c>
    </row>
    <row r="120" spans="2:8">
      <c r="B120" s="128" t="str">
        <f>$B$36</f>
        <v>Agriculture</v>
      </c>
      <c r="C120" s="142">
        <f t="shared" si="3"/>
        <v>0</v>
      </c>
      <c r="D120" s="142">
        <f t="shared" si="3"/>
        <v>0</v>
      </c>
      <c r="E120" s="142">
        <f t="shared" si="3"/>
        <v>0</v>
      </c>
      <c r="F120" s="142">
        <f t="shared" si="3"/>
        <v>0</v>
      </c>
      <c r="G120" s="142">
        <f t="shared" si="3"/>
        <v>0</v>
      </c>
      <c r="H120" s="137">
        <f t="shared" si="4"/>
        <v>0</v>
      </c>
    </row>
    <row r="121" spans="2:8">
      <c r="B121" s="128" t="str">
        <f>$B$37</f>
        <v>Engineering</v>
      </c>
      <c r="C121" s="142">
        <f t="shared" si="3"/>
        <v>88184.315286338533</v>
      </c>
      <c r="D121" s="142">
        <f t="shared" si="3"/>
        <v>388360.6436536641</v>
      </c>
      <c r="E121" s="142">
        <f t="shared" si="3"/>
        <v>366048.67714649771</v>
      </c>
      <c r="F121" s="142">
        <f t="shared" si="3"/>
        <v>0</v>
      </c>
      <c r="G121" s="142">
        <f t="shared" si="3"/>
        <v>0</v>
      </c>
      <c r="H121" s="137">
        <f t="shared" si="4"/>
        <v>842593.63608650025</v>
      </c>
    </row>
    <row r="122" spans="2:8">
      <c r="B122" s="128" t="str">
        <f>$B$38</f>
        <v>Home Economics</v>
      </c>
      <c r="C122" s="142">
        <f t="shared" si="3"/>
        <v>5132.5541711491605</v>
      </c>
      <c r="D122" s="142">
        <f t="shared" si="3"/>
        <v>35762.155424810437</v>
      </c>
      <c r="E122" s="142">
        <f t="shared" si="3"/>
        <v>0</v>
      </c>
      <c r="F122" s="142">
        <f t="shared" si="3"/>
        <v>0</v>
      </c>
      <c r="G122" s="142">
        <f t="shared" si="3"/>
        <v>0</v>
      </c>
      <c r="H122" s="137">
        <f t="shared" si="4"/>
        <v>40894.709595959597</v>
      </c>
    </row>
    <row r="123" spans="2:8">
      <c r="B123" s="128" t="str">
        <f>$B$39</f>
        <v>Law</v>
      </c>
      <c r="C123" s="142">
        <f t="shared" si="3"/>
        <v>0</v>
      </c>
      <c r="D123" s="142">
        <f t="shared" si="3"/>
        <v>0</v>
      </c>
      <c r="E123" s="142">
        <f t="shared" si="3"/>
        <v>0</v>
      </c>
      <c r="F123" s="142">
        <f t="shared" si="3"/>
        <v>0</v>
      </c>
      <c r="G123" s="142">
        <f t="shared" si="3"/>
        <v>0</v>
      </c>
      <c r="H123" s="137">
        <f t="shared" si="4"/>
        <v>0</v>
      </c>
    </row>
    <row r="124" spans="2:8">
      <c r="B124" s="128" t="str">
        <f>$B$40</f>
        <v>Social Service</v>
      </c>
      <c r="C124" s="142">
        <f t="shared" si="3"/>
        <v>0</v>
      </c>
      <c r="D124" s="142">
        <f t="shared" si="3"/>
        <v>0</v>
      </c>
      <c r="E124" s="142">
        <f t="shared" si="3"/>
        <v>0</v>
      </c>
      <c r="F124" s="142">
        <f t="shared" si="3"/>
        <v>0</v>
      </c>
      <c r="G124" s="142">
        <f t="shared" si="3"/>
        <v>0</v>
      </c>
      <c r="H124" s="137">
        <f t="shared" si="4"/>
        <v>0</v>
      </c>
    </row>
    <row r="125" spans="2:8">
      <c r="B125" s="128" t="str">
        <f>$B$41</f>
        <v>Library Science</v>
      </c>
      <c r="C125" s="142">
        <f t="shared" si="3"/>
        <v>0</v>
      </c>
      <c r="D125" s="142">
        <f t="shared" si="3"/>
        <v>0</v>
      </c>
      <c r="E125" s="142">
        <f t="shared" si="3"/>
        <v>0</v>
      </c>
      <c r="F125" s="142">
        <f t="shared" si="3"/>
        <v>0</v>
      </c>
      <c r="G125" s="142">
        <f t="shared" si="3"/>
        <v>0</v>
      </c>
      <c r="H125" s="137">
        <f t="shared" si="4"/>
        <v>0</v>
      </c>
    </row>
    <row r="126" spans="2:8">
      <c r="B126" s="128" t="str">
        <f>$B$42</f>
        <v>Veterinary Science</v>
      </c>
      <c r="C126" s="142">
        <f t="shared" si="3"/>
        <v>0</v>
      </c>
      <c r="D126" s="142">
        <f t="shared" si="3"/>
        <v>0</v>
      </c>
      <c r="E126" s="142">
        <f t="shared" si="3"/>
        <v>0</v>
      </c>
      <c r="F126" s="142">
        <f t="shared" si="3"/>
        <v>0</v>
      </c>
      <c r="G126" s="142">
        <f t="shared" si="3"/>
        <v>0</v>
      </c>
      <c r="H126" s="137">
        <f t="shared" si="4"/>
        <v>0</v>
      </c>
    </row>
    <row r="127" spans="2:8">
      <c r="B127" s="128" t="str">
        <f>$B$43</f>
        <v>Vocational Training</v>
      </c>
      <c r="C127" s="142">
        <f t="shared" si="3"/>
        <v>0</v>
      </c>
      <c r="D127" s="142">
        <f t="shared" si="3"/>
        <v>0</v>
      </c>
      <c r="E127" s="142">
        <f t="shared" si="3"/>
        <v>0</v>
      </c>
      <c r="F127" s="142">
        <f t="shared" si="3"/>
        <v>0</v>
      </c>
      <c r="G127" s="142">
        <f t="shared" si="3"/>
        <v>0</v>
      </c>
      <c r="H127" s="137">
        <f t="shared" si="4"/>
        <v>0</v>
      </c>
    </row>
    <row r="128" spans="2:8">
      <c r="B128" s="128" t="str">
        <f>$B$44</f>
        <v>Physical Training</v>
      </c>
      <c r="C128" s="142">
        <f t="shared" si="3"/>
        <v>0</v>
      </c>
      <c r="D128" s="142">
        <f t="shared" si="3"/>
        <v>0</v>
      </c>
      <c r="E128" s="142">
        <f t="shared" si="3"/>
        <v>0</v>
      </c>
      <c r="F128" s="142">
        <f t="shared" si="3"/>
        <v>0</v>
      </c>
      <c r="G128" s="142">
        <f t="shared" si="3"/>
        <v>0</v>
      </c>
      <c r="H128" s="137">
        <f t="shared" si="4"/>
        <v>0</v>
      </c>
    </row>
    <row r="129" spans="2:12">
      <c r="B129" s="128" t="str">
        <f>$B$45</f>
        <v>Health Services</v>
      </c>
      <c r="C129" s="142">
        <f t="shared" si="3"/>
        <v>30704.126794830059</v>
      </c>
      <c r="D129" s="142">
        <f t="shared" si="3"/>
        <v>142044.94431102692</v>
      </c>
      <c r="E129" s="142">
        <f t="shared" si="3"/>
        <v>17611.111111111109</v>
      </c>
      <c r="F129" s="142">
        <f t="shared" si="3"/>
        <v>0</v>
      </c>
      <c r="G129" s="142">
        <f t="shared" si="3"/>
        <v>0</v>
      </c>
      <c r="H129" s="137">
        <f t="shared" si="4"/>
        <v>190360.1822169681</v>
      </c>
    </row>
    <row r="130" spans="2:12">
      <c r="B130" s="128" t="str">
        <f>$B$46</f>
        <v>Pharmacy</v>
      </c>
      <c r="C130" s="142">
        <f t="shared" si="3"/>
        <v>0</v>
      </c>
      <c r="D130" s="142">
        <f t="shared" si="3"/>
        <v>0</v>
      </c>
      <c r="E130" s="142">
        <f t="shared" si="3"/>
        <v>0</v>
      </c>
      <c r="F130" s="142">
        <f t="shared" si="3"/>
        <v>0</v>
      </c>
      <c r="G130" s="142">
        <f t="shared" si="3"/>
        <v>0</v>
      </c>
      <c r="H130" s="137">
        <f t="shared" si="4"/>
        <v>0</v>
      </c>
    </row>
    <row r="131" spans="2:12">
      <c r="B131" s="128" t="str">
        <f>$B$47</f>
        <v>Business Administration</v>
      </c>
      <c r="C131" s="142">
        <f t="shared" si="3"/>
        <v>323086.37308219535</v>
      </c>
      <c r="D131" s="142">
        <f t="shared" si="3"/>
        <v>1984588.0253238755</v>
      </c>
      <c r="E131" s="142">
        <f t="shared" si="3"/>
        <v>2414266.3965660576</v>
      </c>
      <c r="F131" s="142">
        <f t="shared" si="3"/>
        <v>0</v>
      </c>
      <c r="G131" s="142">
        <f t="shared" si="3"/>
        <v>0</v>
      </c>
      <c r="H131" s="137">
        <f t="shared" si="4"/>
        <v>4721940.7949721282</v>
      </c>
    </row>
    <row r="132" spans="2:12">
      <c r="B132" s="128" t="str">
        <f>$B$48</f>
        <v>Optometry</v>
      </c>
      <c r="C132" s="142">
        <f t="shared" ref="C132:G135" si="5">C107+C77</f>
        <v>0</v>
      </c>
      <c r="D132" s="142">
        <f t="shared" si="5"/>
        <v>0</v>
      </c>
      <c r="E132" s="142">
        <f t="shared" si="5"/>
        <v>0</v>
      </c>
      <c r="F132" s="142">
        <f t="shared" si="5"/>
        <v>0</v>
      </c>
      <c r="G132" s="142">
        <f t="shared" si="5"/>
        <v>0</v>
      </c>
      <c r="H132" s="137">
        <f t="shared" si="4"/>
        <v>0</v>
      </c>
    </row>
    <row r="133" spans="2:12">
      <c r="B133" s="128" t="str">
        <f>$B$49</f>
        <v>Teacher Ed-Practice Teaching</v>
      </c>
      <c r="C133" s="142">
        <f t="shared" si="5"/>
        <v>0</v>
      </c>
      <c r="D133" s="142">
        <f t="shared" si="5"/>
        <v>71895.10276875901</v>
      </c>
      <c r="E133" s="142">
        <f t="shared" si="5"/>
        <v>0</v>
      </c>
      <c r="F133" s="142">
        <f t="shared" si="5"/>
        <v>0</v>
      </c>
      <c r="G133" s="142">
        <f t="shared" si="5"/>
        <v>0</v>
      </c>
      <c r="H133" s="137">
        <f t="shared" si="4"/>
        <v>71895.10276875901</v>
      </c>
    </row>
    <row r="134" spans="2:12">
      <c r="B134" s="128" t="str">
        <f>$B$50</f>
        <v>Technology</v>
      </c>
      <c r="C134" s="142">
        <f t="shared" si="5"/>
        <v>2967.89862184599</v>
      </c>
      <c r="D134" s="142">
        <f t="shared" si="5"/>
        <v>30824.622745675377</v>
      </c>
      <c r="E134" s="142">
        <f t="shared" si="5"/>
        <v>9782.818181818182</v>
      </c>
      <c r="F134" s="142">
        <f t="shared" si="5"/>
        <v>0</v>
      </c>
      <c r="G134" s="142">
        <f t="shared" si="5"/>
        <v>0</v>
      </c>
      <c r="H134" s="137">
        <f t="shared" si="4"/>
        <v>43575.339549339551</v>
      </c>
    </row>
    <row r="135" spans="2:12">
      <c r="B135" s="128" t="str">
        <f>$B$51</f>
        <v>Nursing</v>
      </c>
      <c r="C135" s="142">
        <f t="shared" si="5"/>
        <v>0</v>
      </c>
      <c r="D135" s="142">
        <f t="shared" si="5"/>
        <v>110749.79166666666</v>
      </c>
      <c r="E135" s="142">
        <f t="shared" si="5"/>
        <v>0</v>
      </c>
      <c r="F135" s="142">
        <f t="shared" si="5"/>
        <v>0</v>
      </c>
      <c r="G135" s="142">
        <f t="shared" si="5"/>
        <v>0</v>
      </c>
      <c r="H135" s="137">
        <f t="shared" si="4"/>
        <v>110749.79166666666</v>
      </c>
    </row>
    <row r="136" spans="2:12">
      <c r="B136" s="131" t="str">
        <f>$B$52</f>
        <v>Totals</v>
      </c>
      <c r="C136" s="134">
        <f>SUM(C116:C135)</f>
        <v>2346047.6886117132</v>
      </c>
      <c r="D136" s="134">
        <f>SUM(D116:D135)</f>
        <v>5385432.226006438</v>
      </c>
      <c r="E136" s="134">
        <f>SUM(E116:E135)</f>
        <v>5338579.4321903605</v>
      </c>
      <c r="F136" s="134">
        <f>SUM(F116:F135)</f>
        <v>0</v>
      </c>
      <c r="G136" s="134">
        <f>SUM(G116:G135)</f>
        <v>0</v>
      </c>
      <c r="H136" s="134">
        <f t="shared" si="4"/>
        <v>13070059.346808512</v>
      </c>
    </row>
    <row r="137" spans="2:12">
      <c r="B137" s="330"/>
      <c r="C137" s="333"/>
      <c r="D137" s="333"/>
      <c r="E137" s="333"/>
      <c r="F137" s="333"/>
      <c r="G137" s="333"/>
      <c r="H137" s="334"/>
    </row>
    <row r="138" spans="2:12">
      <c r="B138" s="120" t="s">
        <v>4</v>
      </c>
      <c r="C138" s="327"/>
      <c r="D138" s="327"/>
      <c r="E138" s="327"/>
      <c r="F138" s="327"/>
      <c r="G138" s="327"/>
      <c r="H138" s="122">
        <f>H86-H81-H111</f>
        <v>9311711.6531914882</v>
      </c>
    </row>
    <row r="139" spans="2:12" ht="152.25" customHeight="1" thickBot="1">
      <c r="B139" s="382" t="s">
        <v>887</v>
      </c>
      <c r="C139" s="382"/>
      <c r="D139" s="382"/>
      <c r="E139" s="382"/>
      <c r="F139" s="382"/>
      <c r="G139" s="382"/>
      <c r="H139" s="321"/>
    </row>
    <row r="140" spans="2:12" ht="36.75" customHeight="1" thickTop="1">
      <c r="B140" s="429" t="s">
        <v>889</v>
      </c>
      <c r="C140" s="404"/>
      <c r="D140" s="404"/>
      <c r="E140" s="404"/>
      <c r="F140" s="405"/>
      <c r="G140" s="335" t="s">
        <v>2</v>
      </c>
      <c r="H140" s="336">
        <v>1</v>
      </c>
      <c r="I140" s="396" t="str">
        <f>IF(H140+H141=1,"","Error, the two cells on the left must equal 100%")</f>
        <v/>
      </c>
      <c r="L140" s="290"/>
    </row>
    <row r="141" spans="2:12" ht="37.5" customHeight="1" thickBot="1">
      <c r="B141" s="406"/>
      <c r="C141" s="407"/>
      <c r="D141" s="407"/>
      <c r="E141" s="407"/>
      <c r="F141" s="408"/>
      <c r="G141" s="335" t="s">
        <v>3</v>
      </c>
      <c r="H141" s="337">
        <f>1-H140</f>
        <v>0</v>
      </c>
      <c r="I141" s="396"/>
    </row>
    <row r="142" spans="2:12" ht="42" thickBot="1">
      <c r="B142" s="338" t="s">
        <v>31</v>
      </c>
      <c r="C142" s="339" t="s">
        <v>25</v>
      </c>
      <c r="D142" s="339" t="s">
        <v>26</v>
      </c>
      <c r="E142" s="339" t="s">
        <v>27</v>
      </c>
      <c r="F142" s="339" t="s">
        <v>28</v>
      </c>
      <c r="G142" s="340" t="s">
        <v>29</v>
      </c>
      <c r="H142" s="341" t="s">
        <v>6</v>
      </c>
      <c r="I142" s="342" t="s">
        <v>7</v>
      </c>
    </row>
    <row r="143" spans="2:12">
      <c r="B143" s="128" t="str">
        <f>$B$32</f>
        <v>Liberal Arts</v>
      </c>
      <c r="C143" s="329">
        <f>Data!LN25</f>
        <v>0</v>
      </c>
      <c r="D143" s="329">
        <f>Data!MH25</f>
        <v>0</v>
      </c>
      <c r="E143" s="329">
        <f>Data!NB25</f>
        <v>0</v>
      </c>
      <c r="F143" s="329">
        <f>Data!NV25</f>
        <v>0</v>
      </c>
      <c r="G143" s="329">
        <f>Data!OP25</f>
        <v>0</v>
      </c>
      <c r="H143" s="343">
        <f>Data!PJ25</f>
        <v>2822978</v>
      </c>
      <c r="I143" s="344">
        <f t="shared" ref="I143:I162" si="6">SUM(C143:H143)</f>
        <v>2822978</v>
      </c>
    </row>
    <row r="144" spans="2:12">
      <c r="B144" s="128" t="str">
        <f>$B$33</f>
        <v>Science</v>
      </c>
      <c r="C144" s="329">
        <f>Data!LO25</f>
        <v>0</v>
      </c>
      <c r="D144" s="329">
        <f>Data!MI25</f>
        <v>0</v>
      </c>
      <c r="E144" s="329">
        <f>Data!NC25</f>
        <v>0</v>
      </c>
      <c r="F144" s="329">
        <f>Data!NW25</f>
        <v>0</v>
      </c>
      <c r="G144" s="329">
        <f>Data!OQ25</f>
        <v>0</v>
      </c>
      <c r="H144" s="343">
        <f>Data!PK25</f>
        <v>577639</v>
      </c>
      <c r="I144" s="344">
        <f t="shared" si="6"/>
        <v>577639</v>
      </c>
    </row>
    <row r="145" spans="2:9">
      <c r="B145" s="128" t="str">
        <f>$B$34</f>
        <v>Fine Arts</v>
      </c>
      <c r="C145" s="329">
        <f>Data!LP25</f>
        <v>0</v>
      </c>
      <c r="D145" s="329">
        <f>Data!MJ25</f>
        <v>0</v>
      </c>
      <c r="E145" s="329">
        <f>Data!ND25</f>
        <v>0</v>
      </c>
      <c r="F145" s="329">
        <f>Data!NX25</f>
        <v>0</v>
      </c>
      <c r="G145" s="329">
        <f>Data!OR25</f>
        <v>0</v>
      </c>
      <c r="H145" s="343">
        <f>Data!PL25</f>
        <v>106937</v>
      </c>
      <c r="I145" s="344">
        <f t="shared" si="6"/>
        <v>106937</v>
      </c>
    </row>
    <row r="146" spans="2:9">
      <c r="B146" s="128" t="str">
        <f>$B$35</f>
        <v>Teacher Education</v>
      </c>
      <c r="C146" s="329">
        <f>Data!LQ25</f>
        <v>0</v>
      </c>
      <c r="D146" s="329">
        <f>Data!MK25</f>
        <v>0</v>
      </c>
      <c r="E146" s="329">
        <f>Data!NE25</f>
        <v>0</v>
      </c>
      <c r="F146" s="329">
        <f>Data!NY25</f>
        <v>0</v>
      </c>
      <c r="G146" s="329">
        <f>Data!OS25</f>
        <v>0</v>
      </c>
      <c r="H146" s="343">
        <f>Data!PN25</f>
        <v>1513803</v>
      </c>
      <c r="I146" s="344">
        <f t="shared" si="6"/>
        <v>1513803</v>
      </c>
    </row>
    <row r="147" spans="2:9">
      <c r="B147" s="128" t="str">
        <f>$B$36</f>
        <v>Agriculture</v>
      </c>
      <c r="C147" s="329">
        <f>Data!LR25</f>
        <v>0</v>
      </c>
      <c r="D147" s="329">
        <f>Data!ML25</f>
        <v>0</v>
      </c>
      <c r="E147" s="329">
        <f>Data!NF25</f>
        <v>0</v>
      </c>
      <c r="F147" s="329">
        <f>Data!NZ25</f>
        <v>0</v>
      </c>
      <c r="G147" s="329">
        <f>Data!OT25</f>
        <v>0</v>
      </c>
      <c r="H147" s="343">
        <f>Data!PM25</f>
        <v>0</v>
      </c>
      <c r="I147" s="344">
        <f t="shared" si="6"/>
        <v>0</v>
      </c>
    </row>
    <row r="148" spans="2:9">
      <c r="B148" s="128" t="str">
        <f>$B$37</f>
        <v>Engineering</v>
      </c>
      <c r="C148" s="329">
        <f>Data!LS25</f>
        <v>0</v>
      </c>
      <c r="D148" s="329">
        <f>Data!MM25</f>
        <v>0</v>
      </c>
      <c r="E148" s="329">
        <f>Data!NG25</f>
        <v>0</v>
      </c>
      <c r="F148" s="329">
        <f>Data!OA25</f>
        <v>0</v>
      </c>
      <c r="G148" s="329">
        <f>Data!OU25</f>
        <v>0</v>
      </c>
      <c r="H148" s="343">
        <f>Data!PO25</f>
        <v>600302</v>
      </c>
      <c r="I148" s="344">
        <f t="shared" si="6"/>
        <v>600302</v>
      </c>
    </row>
    <row r="149" spans="2:9">
      <c r="B149" s="128" t="str">
        <f>$B$38</f>
        <v>Home Economics</v>
      </c>
      <c r="C149" s="329">
        <f>Data!LT25</f>
        <v>0</v>
      </c>
      <c r="D149" s="329">
        <f>Data!MN25</f>
        <v>0</v>
      </c>
      <c r="E149" s="329">
        <f>Data!NH25</f>
        <v>0</v>
      </c>
      <c r="F149" s="329">
        <f>Data!OB25</f>
        <v>0</v>
      </c>
      <c r="G149" s="329">
        <f>Data!OV25</f>
        <v>0</v>
      </c>
      <c r="H149" s="343">
        <f>Data!PP25</f>
        <v>29135</v>
      </c>
      <c r="I149" s="344">
        <f t="shared" si="6"/>
        <v>29135</v>
      </c>
    </row>
    <row r="150" spans="2:9">
      <c r="B150" s="128" t="str">
        <f>$B$39</f>
        <v>Law</v>
      </c>
      <c r="C150" s="329">
        <f>Data!LU25</f>
        <v>0</v>
      </c>
      <c r="D150" s="329">
        <f>Data!MO25</f>
        <v>0</v>
      </c>
      <c r="E150" s="329">
        <f>Data!NI25</f>
        <v>0</v>
      </c>
      <c r="F150" s="329">
        <f>Data!OC25</f>
        <v>0</v>
      </c>
      <c r="G150" s="329">
        <f>Data!OW25</f>
        <v>0</v>
      </c>
      <c r="H150" s="343">
        <f>Data!PQ25</f>
        <v>0</v>
      </c>
      <c r="I150" s="344">
        <f t="shared" si="6"/>
        <v>0</v>
      </c>
    </row>
    <row r="151" spans="2:9">
      <c r="B151" s="128" t="str">
        <f>$B$40</f>
        <v>Social Service</v>
      </c>
      <c r="C151" s="329">
        <f>Data!LV25</f>
        <v>0</v>
      </c>
      <c r="D151" s="329">
        <f>Data!MP25</f>
        <v>0</v>
      </c>
      <c r="E151" s="329">
        <f>Data!NJ25</f>
        <v>0</v>
      </c>
      <c r="F151" s="329">
        <f>Data!OD25</f>
        <v>0</v>
      </c>
      <c r="G151" s="329">
        <f>Data!OX25</f>
        <v>0</v>
      </c>
      <c r="H151" s="343">
        <f>Data!PR25</f>
        <v>0</v>
      </c>
      <c r="I151" s="344">
        <f t="shared" si="6"/>
        <v>0</v>
      </c>
    </row>
    <row r="152" spans="2:9">
      <c r="B152" s="128" t="str">
        <f>$B$41</f>
        <v>Library Science</v>
      </c>
      <c r="C152" s="329">
        <f>Data!LW25</f>
        <v>0</v>
      </c>
      <c r="D152" s="329">
        <f>Data!MQ25</f>
        <v>0</v>
      </c>
      <c r="E152" s="329">
        <f>Data!NK25</f>
        <v>0</v>
      </c>
      <c r="F152" s="329">
        <f>Data!OE25</f>
        <v>0</v>
      </c>
      <c r="G152" s="329">
        <f>Data!OY25</f>
        <v>0</v>
      </c>
      <c r="H152" s="343">
        <f>Data!PS25</f>
        <v>0</v>
      </c>
      <c r="I152" s="344">
        <f t="shared" si="6"/>
        <v>0</v>
      </c>
    </row>
    <row r="153" spans="2:9">
      <c r="B153" s="128" t="str">
        <f>$B$42</f>
        <v>Veterinary Science</v>
      </c>
      <c r="C153" s="329">
        <f>Data!LX25</f>
        <v>0</v>
      </c>
      <c r="D153" s="329">
        <f>Data!MR25</f>
        <v>0</v>
      </c>
      <c r="E153" s="329">
        <f>Data!NL25</f>
        <v>0</v>
      </c>
      <c r="F153" s="329">
        <f>Data!OF25</f>
        <v>0</v>
      </c>
      <c r="G153" s="329">
        <f>Data!OZ25</f>
        <v>0</v>
      </c>
      <c r="H153" s="343">
        <f>Data!PT25</f>
        <v>0</v>
      </c>
      <c r="I153" s="344">
        <f t="shared" si="6"/>
        <v>0</v>
      </c>
    </row>
    <row r="154" spans="2:9">
      <c r="B154" s="128" t="str">
        <f>$B$43</f>
        <v>Vocational Training</v>
      </c>
      <c r="C154" s="329">
        <f>Data!LY25</f>
        <v>0</v>
      </c>
      <c r="D154" s="329">
        <f>Data!MS25</f>
        <v>0</v>
      </c>
      <c r="E154" s="329">
        <f>Data!NM25</f>
        <v>0</v>
      </c>
      <c r="F154" s="329">
        <f>Data!OG25</f>
        <v>0</v>
      </c>
      <c r="G154" s="329">
        <f>Data!PA25</f>
        <v>0</v>
      </c>
      <c r="H154" s="343">
        <f>Data!PU25</f>
        <v>0</v>
      </c>
      <c r="I154" s="344">
        <f t="shared" si="6"/>
        <v>0</v>
      </c>
    </row>
    <row r="155" spans="2:9">
      <c r="B155" s="128" t="str">
        <f>$B$44</f>
        <v>Physical Training</v>
      </c>
      <c r="C155" s="329">
        <f>Data!LZ25</f>
        <v>0</v>
      </c>
      <c r="D155" s="329">
        <f>Data!MT25</f>
        <v>0</v>
      </c>
      <c r="E155" s="329">
        <f>Data!NN25</f>
        <v>0</v>
      </c>
      <c r="F155" s="329">
        <f>Data!OH25</f>
        <v>0</v>
      </c>
      <c r="G155" s="329">
        <f>Data!PB25</f>
        <v>0</v>
      </c>
      <c r="H155" s="343">
        <f>Data!PV25</f>
        <v>0</v>
      </c>
      <c r="I155" s="344">
        <f t="shared" si="6"/>
        <v>0</v>
      </c>
    </row>
    <row r="156" spans="2:9">
      <c r="B156" s="128" t="str">
        <f>$B$45</f>
        <v>Health Services</v>
      </c>
      <c r="C156" s="329">
        <f>Data!MA25</f>
        <v>0</v>
      </c>
      <c r="D156" s="329">
        <f>Data!MU25</f>
        <v>0</v>
      </c>
      <c r="E156" s="329">
        <f>Data!NO25</f>
        <v>0</v>
      </c>
      <c r="F156" s="329">
        <f>Data!OI25</f>
        <v>0</v>
      </c>
      <c r="G156" s="329">
        <f>Data!PC25</f>
        <v>0</v>
      </c>
      <c r="H156" s="343">
        <f>Data!PW25</f>
        <v>135621</v>
      </c>
      <c r="I156" s="344">
        <f t="shared" si="6"/>
        <v>135621</v>
      </c>
    </row>
    <row r="157" spans="2:9">
      <c r="B157" s="128" t="str">
        <f>$B$46</f>
        <v>Pharmacy</v>
      </c>
      <c r="C157" s="329">
        <f>Data!MB25</f>
        <v>0</v>
      </c>
      <c r="D157" s="329">
        <f>Data!MV25</f>
        <v>0</v>
      </c>
      <c r="E157" s="329">
        <f>Data!NP25</f>
        <v>0</v>
      </c>
      <c r="F157" s="329">
        <f>Data!OJ25</f>
        <v>0</v>
      </c>
      <c r="G157" s="329">
        <f>Data!PD25</f>
        <v>0</v>
      </c>
      <c r="H157" s="343">
        <f>Data!PX25</f>
        <v>0</v>
      </c>
      <c r="I157" s="344">
        <f t="shared" si="6"/>
        <v>0</v>
      </c>
    </row>
    <row r="158" spans="2:9">
      <c r="B158" s="128" t="str">
        <f>$B$47</f>
        <v>Business Administration</v>
      </c>
      <c r="C158" s="329">
        <f>Data!MC25</f>
        <v>0</v>
      </c>
      <c r="D158" s="329">
        <f>Data!MW25</f>
        <v>0</v>
      </c>
      <c r="E158" s="329">
        <f>Data!NQ25</f>
        <v>0</v>
      </c>
      <c r="F158" s="329">
        <f>Data!OK25</f>
        <v>0</v>
      </c>
      <c r="G158" s="329">
        <f>Data!PE25</f>
        <v>0</v>
      </c>
      <c r="H158" s="343">
        <f>Data!PY25</f>
        <v>3364128</v>
      </c>
      <c r="I158" s="344">
        <f t="shared" si="6"/>
        <v>3364128</v>
      </c>
    </row>
    <row r="159" spans="2:9">
      <c r="B159" s="128" t="str">
        <f>$B$48</f>
        <v>Optometry</v>
      </c>
      <c r="C159" s="329">
        <f>Data!MD25</f>
        <v>0</v>
      </c>
      <c r="D159" s="329">
        <f>Data!MX25</f>
        <v>0</v>
      </c>
      <c r="E159" s="329">
        <f>Data!NR25</f>
        <v>0</v>
      </c>
      <c r="F159" s="329">
        <f>Data!OL25</f>
        <v>0</v>
      </c>
      <c r="G159" s="329">
        <f>Data!PF25</f>
        <v>0</v>
      </c>
      <c r="H159" s="343">
        <f>Data!PZ25</f>
        <v>0</v>
      </c>
      <c r="I159" s="344">
        <f t="shared" si="6"/>
        <v>0</v>
      </c>
    </row>
    <row r="160" spans="2:9">
      <c r="B160" s="128" t="str">
        <f>$B$49</f>
        <v>Teacher Ed-Practice Teaching</v>
      </c>
      <c r="C160" s="329">
        <f>Data!ME25</f>
        <v>0</v>
      </c>
      <c r="D160" s="329">
        <f>Data!MY25</f>
        <v>0</v>
      </c>
      <c r="E160" s="329">
        <f>Data!NS25</f>
        <v>0</v>
      </c>
      <c r="F160" s="329">
        <f>Data!OM25</f>
        <v>0</v>
      </c>
      <c r="G160" s="329">
        <f>Data!PG25</f>
        <v>0</v>
      </c>
      <c r="H160" s="343">
        <f>Data!QA25</f>
        <v>51221</v>
      </c>
      <c r="I160" s="344">
        <f t="shared" si="6"/>
        <v>51221</v>
      </c>
    </row>
    <row r="161" spans="2:10">
      <c r="B161" s="128" t="str">
        <f>$B$50</f>
        <v>Technology</v>
      </c>
      <c r="C161" s="329">
        <f>Data!MF25</f>
        <v>0</v>
      </c>
      <c r="D161" s="329">
        <f>Data!MZ25</f>
        <v>0</v>
      </c>
      <c r="E161" s="329">
        <f>Data!NT25</f>
        <v>0</v>
      </c>
      <c r="F161" s="329">
        <f>Data!ON25</f>
        <v>0</v>
      </c>
      <c r="G161" s="329">
        <f>Data!PH25</f>
        <v>0</v>
      </c>
      <c r="H161" s="343">
        <f>Data!QB25</f>
        <v>31045</v>
      </c>
      <c r="I161" s="344">
        <f t="shared" si="6"/>
        <v>31045</v>
      </c>
    </row>
    <row r="162" spans="2:10">
      <c r="B162" s="128" t="str">
        <f>$B$51</f>
        <v>Nursing</v>
      </c>
      <c r="C162" s="329">
        <f>Data!MG25</f>
        <v>0</v>
      </c>
      <c r="D162" s="329">
        <f>Data!NA25</f>
        <v>0</v>
      </c>
      <c r="E162" s="329">
        <f>Data!NU25</f>
        <v>0</v>
      </c>
      <c r="F162" s="329">
        <f>Data!OO25</f>
        <v>0</v>
      </c>
      <c r="G162" s="329">
        <f>Data!PI25</f>
        <v>0</v>
      </c>
      <c r="H162" s="343">
        <f>Data!QC25</f>
        <v>78903</v>
      </c>
      <c r="I162" s="344">
        <f t="shared" si="6"/>
        <v>78903</v>
      </c>
    </row>
    <row r="163" spans="2:10" ht="14.4" thickBot="1">
      <c r="B163" s="131" t="str">
        <f>$B$52</f>
        <v>Totals</v>
      </c>
      <c r="C163" s="134">
        <f t="shared" ref="C163:H163" si="7">SUM(C143:C162)</f>
        <v>0</v>
      </c>
      <c r="D163" s="134">
        <f t="shared" si="7"/>
        <v>0</v>
      </c>
      <c r="E163" s="134">
        <f t="shared" si="7"/>
        <v>0</v>
      </c>
      <c r="F163" s="134">
        <f t="shared" si="7"/>
        <v>0</v>
      </c>
      <c r="G163" s="135">
        <f t="shared" si="7"/>
        <v>0</v>
      </c>
      <c r="H163" s="345">
        <f t="shared" si="7"/>
        <v>9311712</v>
      </c>
      <c r="I163" s="344">
        <f>SUM(I143:I162)</f>
        <v>9311712</v>
      </c>
    </row>
    <row r="164" spans="2:10" ht="14.4" thickTop="1">
      <c r="B164" s="144"/>
      <c r="C164" s="331"/>
      <c r="D164" s="331"/>
      <c r="E164" s="331"/>
      <c r="F164" s="331"/>
      <c r="G164" s="331"/>
      <c r="H164" s="346"/>
      <c r="I164" s="347"/>
    </row>
    <row r="165" spans="2:10">
      <c r="B165" s="387" t="s">
        <v>63</v>
      </c>
      <c r="C165" s="387"/>
      <c r="D165" s="387"/>
      <c r="E165" s="387"/>
      <c r="F165" s="387"/>
      <c r="G165" s="387"/>
      <c r="H165" s="348"/>
      <c r="I165" s="348"/>
    </row>
    <row r="166" spans="2:10" ht="43.5" customHeight="1" thickBot="1">
      <c r="B166" s="394" t="s">
        <v>40</v>
      </c>
      <c r="C166" s="394"/>
      <c r="D166" s="394"/>
      <c r="E166" s="394"/>
      <c r="F166" s="394"/>
      <c r="G166" s="394"/>
      <c r="H166" s="328"/>
    </row>
    <row r="167" spans="2:10" ht="14.4" thickBot="1">
      <c r="B167" s="124" t="s">
        <v>31</v>
      </c>
      <c r="C167" s="125" t="s">
        <v>25</v>
      </c>
      <c r="D167" s="125" t="s">
        <v>26</v>
      </c>
      <c r="E167" s="125" t="s">
        <v>27</v>
      </c>
      <c r="F167" s="125" t="s">
        <v>28</v>
      </c>
      <c r="G167" s="125" t="s">
        <v>29</v>
      </c>
      <c r="H167" s="126" t="s">
        <v>1</v>
      </c>
    </row>
    <row r="168" spans="2:10">
      <c r="B168" s="128" t="str">
        <f>$B$32</f>
        <v>Liberal Arts</v>
      </c>
      <c r="C168" s="323">
        <f t="shared" ref="C168:G183" si="8">C143+$H$140*IF($H116=0,0,$H143*C116/$H116)+IF($H32=0,0,$H$141*$H143*C32/$H32)</f>
        <v>981195.12109255884</v>
      </c>
      <c r="D168" s="323">
        <f t="shared" si="8"/>
        <v>1099563.6583688844</v>
      </c>
      <c r="E168" s="323">
        <f t="shared" si="8"/>
        <v>742219.22053855658</v>
      </c>
      <c r="F168" s="323">
        <f t="shared" si="8"/>
        <v>0</v>
      </c>
      <c r="G168" s="323">
        <f t="shared" si="8"/>
        <v>0</v>
      </c>
      <c r="H168" s="134">
        <f t="shared" ref="H168:H188" si="9">SUM(C168:G168)</f>
        <v>2822978</v>
      </c>
      <c r="I168" s="349"/>
      <c r="J168" s="290"/>
    </row>
    <row r="169" spans="2:10">
      <c r="B169" s="128" t="str">
        <f>$B$33</f>
        <v>Science</v>
      </c>
      <c r="C169" s="142">
        <f t="shared" si="8"/>
        <v>236942.51950945146</v>
      </c>
      <c r="D169" s="142">
        <f t="shared" si="8"/>
        <v>216694.60979143067</v>
      </c>
      <c r="E169" s="142">
        <f t="shared" si="8"/>
        <v>124001.87069911785</v>
      </c>
      <c r="F169" s="142">
        <f t="shared" si="8"/>
        <v>0</v>
      </c>
      <c r="G169" s="142">
        <f t="shared" si="8"/>
        <v>0</v>
      </c>
      <c r="H169" s="137">
        <f t="shared" si="9"/>
        <v>577639</v>
      </c>
      <c r="I169" s="349"/>
      <c r="J169" s="290"/>
    </row>
    <row r="170" spans="2:10">
      <c r="B170" s="128" t="str">
        <f>$B$34</f>
        <v>Fine Arts</v>
      </c>
      <c r="C170" s="142">
        <f t="shared" si="8"/>
        <v>63017.649790802934</v>
      </c>
      <c r="D170" s="142">
        <f t="shared" si="8"/>
        <v>43919.350209197066</v>
      </c>
      <c r="E170" s="142">
        <f t="shared" si="8"/>
        <v>0</v>
      </c>
      <c r="F170" s="142">
        <f t="shared" si="8"/>
        <v>0</v>
      </c>
      <c r="G170" s="142">
        <f t="shared" si="8"/>
        <v>0</v>
      </c>
      <c r="H170" s="137">
        <f t="shared" si="9"/>
        <v>106937</v>
      </c>
      <c r="I170" s="349"/>
      <c r="J170" s="290"/>
    </row>
    <row r="171" spans="2:10">
      <c r="B171" s="128" t="str">
        <f>$B$35</f>
        <v>Teacher Education</v>
      </c>
      <c r="C171" s="142">
        <f t="shared" si="8"/>
        <v>69623.411161990502</v>
      </c>
      <c r="D171" s="142">
        <f t="shared" si="8"/>
        <v>507291.603197416</v>
      </c>
      <c r="E171" s="142">
        <f t="shared" si="8"/>
        <v>936887.98564059369</v>
      </c>
      <c r="F171" s="142">
        <f t="shared" si="8"/>
        <v>0</v>
      </c>
      <c r="G171" s="142">
        <f t="shared" si="8"/>
        <v>0</v>
      </c>
      <c r="H171" s="137">
        <f t="shared" si="9"/>
        <v>1513803.0000000002</v>
      </c>
      <c r="I171" s="349"/>
      <c r="J171" s="290"/>
    </row>
    <row r="172" spans="2:10">
      <c r="B172" s="128" t="str">
        <f>$B$36</f>
        <v>Agriculture</v>
      </c>
      <c r="C172" s="142">
        <f t="shared" si="8"/>
        <v>0</v>
      </c>
      <c r="D172" s="142">
        <f t="shared" si="8"/>
        <v>0</v>
      </c>
      <c r="E172" s="142">
        <f t="shared" si="8"/>
        <v>0</v>
      </c>
      <c r="F172" s="142">
        <f t="shared" si="8"/>
        <v>0</v>
      </c>
      <c r="G172" s="142">
        <f t="shared" si="8"/>
        <v>0</v>
      </c>
      <c r="H172" s="137">
        <f t="shared" si="9"/>
        <v>0</v>
      </c>
      <c r="I172" s="349"/>
      <c r="J172" s="290"/>
    </row>
    <row r="173" spans="2:10">
      <c r="B173" s="128" t="str">
        <f>$B$37</f>
        <v>Engineering</v>
      </c>
      <c r="C173" s="142">
        <f t="shared" si="8"/>
        <v>62826.513953856971</v>
      </c>
      <c r="D173" s="142">
        <f t="shared" si="8"/>
        <v>276685.77250285388</v>
      </c>
      <c r="E173" s="142">
        <f t="shared" si="8"/>
        <v>260789.71354328922</v>
      </c>
      <c r="F173" s="142">
        <f t="shared" si="8"/>
        <v>0</v>
      </c>
      <c r="G173" s="142">
        <f t="shared" si="8"/>
        <v>0</v>
      </c>
      <c r="H173" s="137">
        <f t="shared" si="9"/>
        <v>600302</v>
      </c>
      <c r="I173" s="349"/>
      <c r="J173" s="290"/>
    </row>
    <row r="174" spans="2:10">
      <c r="B174" s="128" t="str">
        <f>$B$38</f>
        <v>Home Economics</v>
      </c>
      <c r="C174" s="142">
        <f t="shared" si="8"/>
        <v>3656.6335169966596</v>
      </c>
      <c r="D174" s="142">
        <f t="shared" si="8"/>
        <v>25478.366483003341</v>
      </c>
      <c r="E174" s="142">
        <f t="shared" si="8"/>
        <v>0</v>
      </c>
      <c r="F174" s="142">
        <f t="shared" si="8"/>
        <v>0</v>
      </c>
      <c r="G174" s="142">
        <f t="shared" si="8"/>
        <v>0</v>
      </c>
      <c r="H174" s="137">
        <f t="shared" si="9"/>
        <v>29135</v>
      </c>
      <c r="I174" s="349"/>
      <c r="J174" s="290"/>
    </row>
    <row r="175" spans="2:10">
      <c r="B175" s="128" t="str">
        <f>$B$39</f>
        <v>Law</v>
      </c>
      <c r="C175" s="142">
        <f t="shared" si="8"/>
        <v>0</v>
      </c>
      <c r="D175" s="142">
        <f t="shared" si="8"/>
        <v>0</v>
      </c>
      <c r="E175" s="142">
        <f t="shared" si="8"/>
        <v>0</v>
      </c>
      <c r="F175" s="142">
        <f t="shared" si="8"/>
        <v>0</v>
      </c>
      <c r="G175" s="142">
        <f t="shared" si="8"/>
        <v>0</v>
      </c>
      <c r="H175" s="137">
        <f t="shared" si="9"/>
        <v>0</v>
      </c>
      <c r="I175" s="349"/>
      <c r="J175" s="290"/>
    </row>
    <row r="176" spans="2:10">
      <c r="B176" s="128" t="str">
        <f>$B$40</f>
        <v>Social Service</v>
      </c>
      <c r="C176" s="142">
        <f t="shared" si="8"/>
        <v>0</v>
      </c>
      <c r="D176" s="142">
        <f t="shared" si="8"/>
        <v>0</v>
      </c>
      <c r="E176" s="142">
        <f t="shared" si="8"/>
        <v>0</v>
      </c>
      <c r="F176" s="142">
        <f t="shared" si="8"/>
        <v>0</v>
      </c>
      <c r="G176" s="142">
        <f t="shared" si="8"/>
        <v>0</v>
      </c>
      <c r="H176" s="137">
        <f t="shared" si="9"/>
        <v>0</v>
      </c>
      <c r="I176" s="349"/>
      <c r="J176" s="290"/>
    </row>
    <row r="177" spans="2:10">
      <c r="B177" s="128" t="str">
        <f>$B$41</f>
        <v>Library Science</v>
      </c>
      <c r="C177" s="142">
        <f t="shared" si="8"/>
        <v>0</v>
      </c>
      <c r="D177" s="142">
        <f t="shared" si="8"/>
        <v>0</v>
      </c>
      <c r="E177" s="142">
        <f t="shared" si="8"/>
        <v>0</v>
      </c>
      <c r="F177" s="142">
        <f t="shared" si="8"/>
        <v>0</v>
      </c>
      <c r="G177" s="142">
        <f t="shared" si="8"/>
        <v>0</v>
      </c>
      <c r="H177" s="137">
        <f t="shared" si="9"/>
        <v>0</v>
      </c>
      <c r="I177" s="349"/>
      <c r="J177" s="290"/>
    </row>
    <row r="178" spans="2:10">
      <c r="B178" s="128" t="str">
        <f>$B$42</f>
        <v>Veterinary Science</v>
      </c>
      <c r="C178" s="142">
        <f t="shared" si="8"/>
        <v>0</v>
      </c>
      <c r="D178" s="142">
        <f t="shared" si="8"/>
        <v>0</v>
      </c>
      <c r="E178" s="142">
        <f t="shared" si="8"/>
        <v>0</v>
      </c>
      <c r="F178" s="142">
        <f t="shared" si="8"/>
        <v>0</v>
      </c>
      <c r="G178" s="142">
        <f t="shared" si="8"/>
        <v>0</v>
      </c>
      <c r="H178" s="137">
        <f t="shared" si="9"/>
        <v>0</v>
      </c>
      <c r="I178" s="349"/>
      <c r="J178" s="290"/>
    </row>
    <row r="179" spans="2:10">
      <c r="B179" s="128" t="str">
        <f>$B$43</f>
        <v>Vocational Training</v>
      </c>
      <c r="C179" s="142">
        <f t="shared" si="8"/>
        <v>0</v>
      </c>
      <c r="D179" s="142">
        <f t="shared" si="8"/>
        <v>0</v>
      </c>
      <c r="E179" s="142">
        <f t="shared" si="8"/>
        <v>0</v>
      </c>
      <c r="F179" s="142">
        <f t="shared" si="8"/>
        <v>0</v>
      </c>
      <c r="G179" s="142">
        <f t="shared" si="8"/>
        <v>0</v>
      </c>
      <c r="H179" s="137">
        <f t="shared" si="9"/>
        <v>0</v>
      </c>
      <c r="I179" s="349"/>
      <c r="J179" s="290"/>
    </row>
    <row r="180" spans="2:10">
      <c r="B180" s="128" t="str">
        <f>$B$44</f>
        <v>Physical Training</v>
      </c>
      <c r="C180" s="142">
        <f t="shared" si="8"/>
        <v>0</v>
      </c>
      <c r="D180" s="142">
        <f t="shared" si="8"/>
        <v>0</v>
      </c>
      <c r="E180" s="142">
        <f t="shared" si="8"/>
        <v>0</v>
      </c>
      <c r="F180" s="142">
        <f t="shared" si="8"/>
        <v>0</v>
      </c>
      <c r="G180" s="142">
        <f t="shared" si="8"/>
        <v>0</v>
      </c>
      <c r="H180" s="137">
        <f t="shared" si="9"/>
        <v>0</v>
      </c>
      <c r="I180" s="349"/>
      <c r="J180" s="290"/>
    </row>
    <row r="181" spans="2:10">
      <c r="B181" s="128" t="str">
        <f>$B$45</f>
        <v>Health Services</v>
      </c>
      <c r="C181" s="142">
        <f t="shared" si="8"/>
        <v>21874.975804002308</v>
      </c>
      <c r="D181" s="142">
        <f t="shared" si="8"/>
        <v>101199.09094460105</v>
      </c>
      <c r="E181" s="142">
        <f t="shared" si="8"/>
        <v>12546.933251396638</v>
      </c>
      <c r="F181" s="142">
        <f t="shared" si="8"/>
        <v>0</v>
      </c>
      <c r="G181" s="142">
        <f t="shared" si="8"/>
        <v>0</v>
      </c>
      <c r="H181" s="137">
        <f t="shared" si="9"/>
        <v>135621</v>
      </c>
      <c r="I181" s="349"/>
      <c r="J181" s="290"/>
    </row>
    <row r="182" spans="2:10">
      <c r="B182" s="128" t="str">
        <f>$B$46</f>
        <v>Pharmacy</v>
      </c>
      <c r="C182" s="142">
        <f t="shared" si="8"/>
        <v>0</v>
      </c>
      <c r="D182" s="142">
        <f t="shared" si="8"/>
        <v>0</v>
      </c>
      <c r="E182" s="142">
        <f t="shared" si="8"/>
        <v>0</v>
      </c>
      <c r="F182" s="142">
        <f t="shared" si="8"/>
        <v>0</v>
      </c>
      <c r="G182" s="142">
        <f t="shared" si="8"/>
        <v>0</v>
      </c>
      <c r="H182" s="137">
        <f t="shared" si="9"/>
        <v>0</v>
      </c>
      <c r="I182" s="349"/>
      <c r="J182" s="290"/>
    </row>
    <row r="183" spans="2:10">
      <c r="B183" s="128" t="str">
        <f>$B$47</f>
        <v>Business Administration</v>
      </c>
      <c r="C183" s="142">
        <f t="shared" si="8"/>
        <v>230181.60567823792</v>
      </c>
      <c r="D183" s="142">
        <f t="shared" si="8"/>
        <v>1413911.871060672</v>
      </c>
      <c r="E183" s="142">
        <f t="shared" si="8"/>
        <v>1720034.5232610903</v>
      </c>
      <c r="F183" s="142">
        <f t="shared" si="8"/>
        <v>0</v>
      </c>
      <c r="G183" s="142">
        <f t="shared" si="8"/>
        <v>0</v>
      </c>
      <c r="H183" s="137">
        <f t="shared" si="9"/>
        <v>3364128</v>
      </c>
      <c r="I183" s="349"/>
      <c r="J183" s="290"/>
    </row>
    <row r="184" spans="2:10">
      <c r="B184" s="128" t="str">
        <f>$B$48</f>
        <v>Optometry</v>
      </c>
      <c r="C184" s="142">
        <f t="shared" ref="C184:G187" si="10">C159+$H$140*IF($H132=0,0,$H159*C132/$H132)+IF($H48=0,0,$H$141*$H159*C48/$H48)</f>
        <v>0</v>
      </c>
      <c r="D184" s="142">
        <f t="shared" si="10"/>
        <v>0</v>
      </c>
      <c r="E184" s="142">
        <f t="shared" si="10"/>
        <v>0</v>
      </c>
      <c r="F184" s="142">
        <f t="shared" si="10"/>
        <v>0</v>
      </c>
      <c r="G184" s="142">
        <f t="shared" si="10"/>
        <v>0</v>
      </c>
      <c r="H184" s="137">
        <f t="shared" si="9"/>
        <v>0</v>
      </c>
      <c r="I184" s="349"/>
      <c r="J184" s="290"/>
    </row>
    <row r="185" spans="2:10">
      <c r="B185" s="128" t="str">
        <f>$B$49</f>
        <v>Teacher Ed-Practice Teaching</v>
      </c>
      <c r="C185" s="142">
        <f t="shared" si="10"/>
        <v>0</v>
      </c>
      <c r="D185" s="142">
        <f t="shared" si="10"/>
        <v>51221</v>
      </c>
      <c r="E185" s="142">
        <f t="shared" si="10"/>
        <v>0</v>
      </c>
      <c r="F185" s="142">
        <f t="shared" si="10"/>
        <v>0</v>
      </c>
      <c r="G185" s="142">
        <f t="shared" si="10"/>
        <v>0</v>
      </c>
      <c r="H185" s="137">
        <f t="shared" si="9"/>
        <v>51221</v>
      </c>
      <c r="I185" s="349"/>
      <c r="J185" s="290"/>
    </row>
    <row r="186" spans="2:10">
      <c r="B186" s="128" t="str">
        <f>$B$50</f>
        <v>Technology</v>
      </c>
      <c r="C186" s="142">
        <f t="shared" si="10"/>
        <v>2114.4623006524625</v>
      </c>
      <c r="D186" s="142">
        <f t="shared" si="10"/>
        <v>21960.825160202246</v>
      </c>
      <c r="E186" s="142">
        <f t="shared" si="10"/>
        <v>6969.7125391452873</v>
      </c>
      <c r="F186" s="142">
        <f t="shared" si="10"/>
        <v>0</v>
      </c>
      <c r="G186" s="142">
        <f t="shared" si="10"/>
        <v>0</v>
      </c>
      <c r="H186" s="137">
        <f t="shared" si="9"/>
        <v>31044.999999999996</v>
      </c>
      <c r="I186" s="349"/>
      <c r="J186" s="290"/>
    </row>
    <row r="187" spans="2:10">
      <c r="B187" s="128" t="str">
        <f>$B$51</f>
        <v>Nursing</v>
      </c>
      <c r="C187" s="142">
        <f t="shared" si="10"/>
        <v>0</v>
      </c>
      <c r="D187" s="142">
        <f t="shared" si="10"/>
        <v>78903</v>
      </c>
      <c r="E187" s="142">
        <f t="shared" si="10"/>
        <v>0</v>
      </c>
      <c r="F187" s="142">
        <f t="shared" si="10"/>
        <v>0</v>
      </c>
      <c r="G187" s="142">
        <f t="shared" si="10"/>
        <v>0</v>
      </c>
      <c r="H187" s="137">
        <f t="shared" si="9"/>
        <v>78903</v>
      </c>
      <c r="I187" s="349"/>
      <c r="J187" s="290"/>
    </row>
    <row r="188" spans="2:10">
      <c r="B188" s="131" t="str">
        <f>$B$52</f>
        <v>Totals</v>
      </c>
      <c r="C188" s="134">
        <f>SUM(C168:C187)</f>
        <v>1671432.89280855</v>
      </c>
      <c r="D188" s="134">
        <f>SUM(D168:D187)</f>
        <v>3836829.1477182605</v>
      </c>
      <c r="E188" s="134">
        <f>SUM(E168:E187)</f>
        <v>3803449.9594731899</v>
      </c>
      <c r="F188" s="134">
        <f>SUM(F168:F187)</f>
        <v>0</v>
      </c>
      <c r="G188" s="134">
        <f>SUM(G168:G187)</f>
        <v>0</v>
      </c>
      <c r="H188" s="134">
        <f t="shared" si="9"/>
        <v>9311712</v>
      </c>
      <c r="I188" s="349"/>
      <c r="J188" s="290"/>
    </row>
    <row r="189" spans="2:10">
      <c r="B189" s="330"/>
      <c r="C189" s="331"/>
      <c r="D189" s="331"/>
      <c r="E189" s="331"/>
      <c r="F189" s="331"/>
      <c r="G189" s="331"/>
      <c r="H189" s="346"/>
    </row>
    <row r="190" spans="2:10">
      <c r="B190" s="392" t="s">
        <v>34</v>
      </c>
      <c r="C190" s="392"/>
      <c r="D190" s="392"/>
      <c r="E190" s="392"/>
      <c r="F190" s="392"/>
      <c r="G190" s="392"/>
      <c r="H190" s="122">
        <f>H15</f>
        <v>10786496</v>
      </c>
    </row>
    <row r="191" spans="2:10" ht="43.5" customHeight="1" thickBot="1">
      <c r="B191" s="382" t="s">
        <v>229</v>
      </c>
      <c r="C191" s="382"/>
      <c r="D191" s="382"/>
      <c r="E191" s="382"/>
      <c r="F191" s="382"/>
      <c r="G191" s="382"/>
      <c r="H191" s="382"/>
    </row>
    <row r="192" spans="2:10" ht="14.4" thickBot="1">
      <c r="B192" s="124" t="s">
        <v>31</v>
      </c>
      <c r="C192" s="125" t="s">
        <v>25</v>
      </c>
      <c r="D192" s="125" t="s">
        <v>26</v>
      </c>
      <c r="E192" s="125" t="s">
        <v>27</v>
      </c>
      <c r="F192" s="125" t="s">
        <v>28</v>
      </c>
      <c r="G192" s="125" t="s">
        <v>29</v>
      </c>
      <c r="H192" s="126" t="s">
        <v>1</v>
      </c>
    </row>
    <row r="193" spans="2:8">
      <c r="B193" s="128" t="str">
        <f>$B$32</f>
        <v>Liberal Arts</v>
      </c>
      <c r="C193" s="136">
        <f t="shared" ref="C193:G208" si="11">$H$190*IF($H$136=0,0,C116/$H$136)</f>
        <v>1136595.5290349585</v>
      </c>
      <c r="D193" s="136">
        <f t="shared" si="11"/>
        <v>1273711.1213922384</v>
      </c>
      <c r="E193" s="136">
        <f t="shared" si="11"/>
        <v>859770.9359669307</v>
      </c>
      <c r="F193" s="136">
        <f t="shared" si="11"/>
        <v>0</v>
      </c>
      <c r="G193" s="136">
        <f t="shared" si="11"/>
        <v>0</v>
      </c>
      <c r="H193" s="136">
        <f>SUM(C193:G193)</f>
        <v>3270077.5863941279</v>
      </c>
    </row>
    <row r="194" spans="2:8">
      <c r="B194" s="128" t="str">
        <f>$B$33</f>
        <v>Science</v>
      </c>
      <c r="C194" s="139">
        <f t="shared" si="11"/>
        <v>274469.27159913001</v>
      </c>
      <c r="D194" s="139">
        <f t="shared" si="11"/>
        <v>251014.51538561538</v>
      </c>
      <c r="E194" s="139">
        <f t="shared" si="11"/>
        <v>143641.18014014262</v>
      </c>
      <c r="F194" s="139">
        <f t="shared" si="11"/>
        <v>0</v>
      </c>
      <c r="G194" s="139">
        <f t="shared" si="11"/>
        <v>0</v>
      </c>
      <c r="H194" s="139">
        <f t="shared" ref="H194:H213" si="12">SUM(C194:G194)</f>
        <v>669124.96712488797</v>
      </c>
    </row>
    <row r="195" spans="2:8">
      <c r="B195" s="128" t="str">
        <f>$B$34</f>
        <v>Fine Arts</v>
      </c>
      <c r="C195" s="139">
        <f t="shared" si="11"/>
        <v>72998.411931781317</v>
      </c>
      <c r="D195" s="139">
        <f t="shared" si="11"/>
        <v>50875.31555032757</v>
      </c>
      <c r="E195" s="139">
        <f t="shared" si="11"/>
        <v>0</v>
      </c>
      <c r="F195" s="139">
        <f t="shared" si="11"/>
        <v>0</v>
      </c>
      <c r="G195" s="139">
        <f t="shared" si="11"/>
        <v>0</v>
      </c>
      <c r="H195" s="139">
        <f t="shared" si="12"/>
        <v>123873.72748210889</v>
      </c>
    </row>
    <row r="196" spans="2:8">
      <c r="B196" s="128" t="str">
        <f>$B$35</f>
        <v>Teacher Education</v>
      </c>
      <c r="C196" s="139">
        <f t="shared" si="11"/>
        <v>80650.335311253031</v>
      </c>
      <c r="D196" s="139">
        <f t="shared" si="11"/>
        <v>587636.21626155649</v>
      </c>
      <c r="E196" s="139">
        <f t="shared" si="11"/>
        <v>1085271.8780927663</v>
      </c>
      <c r="F196" s="139">
        <f t="shared" si="11"/>
        <v>0</v>
      </c>
      <c r="G196" s="139">
        <f t="shared" si="11"/>
        <v>0</v>
      </c>
      <c r="H196" s="139">
        <f t="shared" si="12"/>
        <v>1753558.4296655757</v>
      </c>
    </row>
    <row r="197" spans="2:8">
      <c r="B197" s="128" t="str">
        <f>$B$36</f>
        <v>Agriculture</v>
      </c>
      <c r="C197" s="139">
        <f t="shared" si="11"/>
        <v>0</v>
      </c>
      <c r="D197" s="139">
        <f t="shared" si="11"/>
        <v>0</v>
      </c>
      <c r="E197" s="139">
        <f t="shared" si="11"/>
        <v>0</v>
      </c>
      <c r="F197" s="139">
        <f t="shared" si="11"/>
        <v>0</v>
      </c>
      <c r="G197" s="139">
        <f t="shared" si="11"/>
        <v>0</v>
      </c>
      <c r="H197" s="139">
        <f t="shared" si="12"/>
        <v>0</v>
      </c>
    </row>
    <row r="198" spans="2:8">
      <c r="B198" s="128" t="str">
        <f>$B$37</f>
        <v>Engineering</v>
      </c>
      <c r="C198" s="139">
        <f t="shared" si="11"/>
        <v>72777.004209326449</v>
      </c>
      <c r="D198" s="139">
        <f t="shared" si="11"/>
        <v>320507.38395082869</v>
      </c>
      <c r="E198" s="139">
        <f t="shared" si="11"/>
        <v>302093.70034804911</v>
      </c>
      <c r="F198" s="139">
        <f t="shared" si="11"/>
        <v>0</v>
      </c>
      <c r="G198" s="139">
        <f t="shared" si="11"/>
        <v>0</v>
      </c>
      <c r="H198" s="139">
        <f t="shared" si="12"/>
        <v>695378.08850820432</v>
      </c>
    </row>
    <row r="199" spans="2:8">
      <c r="B199" s="128" t="str">
        <f>$B$38</f>
        <v>Home Economics</v>
      </c>
      <c r="C199" s="139">
        <f t="shared" si="11"/>
        <v>4235.8090019233368</v>
      </c>
      <c r="D199" s="139">
        <f t="shared" si="11"/>
        <v>29513.894023387838</v>
      </c>
      <c r="E199" s="139">
        <f t="shared" si="11"/>
        <v>0</v>
      </c>
      <c r="F199" s="139">
        <f t="shared" si="11"/>
        <v>0</v>
      </c>
      <c r="G199" s="139">
        <f t="shared" si="11"/>
        <v>0</v>
      </c>
      <c r="H199" s="139">
        <f t="shared" si="12"/>
        <v>33749.703025311173</v>
      </c>
    </row>
    <row r="200" spans="2:8">
      <c r="B200" s="128" t="str">
        <f>$B$39</f>
        <v>Law</v>
      </c>
      <c r="C200" s="139">
        <f t="shared" si="11"/>
        <v>0</v>
      </c>
      <c r="D200" s="139">
        <f t="shared" si="11"/>
        <v>0</v>
      </c>
      <c r="E200" s="139">
        <f t="shared" si="11"/>
        <v>0</v>
      </c>
      <c r="F200" s="139">
        <f t="shared" si="11"/>
        <v>0</v>
      </c>
      <c r="G200" s="139">
        <f t="shared" si="11"/>
        <v>0</v>
      </c>
      <c r="H200" s="139">
        <f t="shared" si="12"/>
        <v>0</v>
      </c>
    </row>
    <row r="201" spans="2:8">
      <c r="B201" s="128" t="str">
        <f>$B$40</f>
        <v>Social Service</v>
      </c>
      <c r="C201" s="139">
        <f t="shared" si="11"/>
        <v>0</v>
      </c>
      <c r="D201" s="139">
        <f t="shared" si="11"/>
        <v>0</v>
      </c>
      <c r="E201" s="139">
        <f t="shared" si="11"/>
        <v>0</v>
      </c>
      <c r="F201" s="139">
        <f t="shared" si="11"/>
        <v>0</v>
      </c>
      <c r="G201" s="139">
        <f t="shared" si="11"/>
        <v>0</v>
      </c>
      <c r="H201" s="139">
        <f t="shared" si="12"/>
        <v>0</v>
      </c>
    </row>
    <row r="202" spans="2:8">
      <c r="B202" s="128" t="str">
        <f>$B$41</f>
        <v>Library Science</v>
      </c>
      <c r="C202" s="139">
        <f t="shared" si="11"/>
        <v>0</v>
      </c>
      <c r="D202" s="139">
        <f t="shared" si="11"/>
        <v>0</v>
      </c>
      <c r="E202" s="139">
        <f t="shared" si="11"/>
        <v>0</v>
      </c>
      <c r="F202" s="139">
        <f t="shared" si="11"/>
        <v>0</v>
      </c>
      <c r="G202" s="139">
        <f t="shared" si="11"/>
        <v>0</v>
      </c>
      <c r="H202" s="139">
        <f t="shared" si="12"/>
        <v>0</v>
      </c>
    </row>
    <row r="203" spans="2:8">
      <c r="B203" s="128" t="str">
        <f>$B$42</f>
        <v>Veterinary Science</v>
      </c>
      <c r="C203" s="139">
        <f t="shared" si="11"/>
        <v>0</v>
      </c>
      <c r="D203" s="139">
        <f t="shared" si="11"/>
        <v>0</v>
      </c>
      <c r="E203" s="139">
        <f t="shared" si="11"/>
        <v>0</v>
      </c>
      <c r="F203" s="139">
        <f t="shared" si="11"/>
        <v>0</v>
      </c>
      <c r="G203" s="139">
        <f t="shared" si="11"/>
        <v>0</v>
      </c>
      <c r="H203" s="139">
        <f t="shared" si="12"/>
        <v>0</v>
      </c>
    </row>
    <row r="204" spans="2:8">
      <c r="B204" s="128" t="str">
        <f>$B$43</f>
        <v>Vocational Training</v>
      </c>
      <c r="C204" s="139">
        <f t="shared" si="11"/>
        <v>0</v>
      </c>
      <c r="D204" s="139">
        <f t="shared" si="11"/>
        <v>0</v>
      </c>
      <c r="E204" s="139">
        <f t="shared" si="11"/>
        <v>0</v>
      </c>
      <c r="F204" s="139">
        <f t="shared" si="11"/>
        <v>0</v>
      </c>
      <c r="G204" s="139">
        <f t="shared" si="11"/>
        <v>0</v>
      </c>
      <c r="H204" s="139">
        <f t="shared" si="12"/>
        <v>0</v>
      </c>
    </row>
    <row r="205" spans="2:8">
      <c r="B205" s="128" t="str">
        <f>$B$44</f>
        <v>Physical Training</v>
      </c>
      <c r="C205" s="139">
        <f t="shared" si="11"/>
        <v>0</v>
      </c>
      <c r="D205" s="139">
        <f t="shared" si="11"/>
        <v>0</v>
      </c>
      <c r="E205" s="139">
        <f t="shared" si="11"/>
        <v>0</v>
      </c>
      <c r="F205" s="139">
        <f t="shared" si="11"/>
        <v>0</v>
      </c>
      <c r="G205" s="139">
        <f t="shared" si="11"/>
        <v>0</v>
      </c>
      <c r="H205" s="139">
        <f t="shared" si="12"/>
        <v>0</v>
      </c>
    </row>
    <row r="206" spans="2:8">
      <c r="B206" s="128" t="str">
        <f>$B$45</f>
        <v>Health Services</v>
      </c>
      <c r="C206" s="139">
        <f t="shared" si="11"/>
        <v>25339.589673462215</v>
      </c>
      <c r="D206" s="139">
        <f t="shared" si="11"/>
        <v>117227.25834487079</v>
      </c>
      <c r="E206" s="139">
        <f t="shared" si="11"/>
        <v>14534.148202008057</v>
      </c>
      <c r="F206" s="139">
        <f t="shared" si="11"/>
        <v>0</v>
      </c>
      <c r="G206" s="139">
        <f t="shared" si="11"/>
        <v>0</v>
      </c>
      <c r="H206" s="139">
        <f t="shared" si="12"/>
        <v>157100.99622034104</v>
      </c>
    </row>
    <row r="207" spans="2:8">
      <c r="B207" s="128" t="str">
        <f>$B$46</f>
        <v>Pharmacy</v>
      </c>
      <c r="C207" s="139">
        <f t="shared" si="11"/>
        <v>0</v>
      </c>
      <c r="D207" s="139">
        <f t="shared" si="11"/>
        <v>0</v>
      </c>
      <c r="E207" s="139">
        <f t="shared" si="11"/>
        <v>0</v>
      </c>
      <c r="F207" s="139">
        <f t="shared" si="11"/>
        <v>0</v>
      </c>
      <c r="G207" s="139">
        <f t="shared" si="11"/>
        <v>0</v>
      </c>
      <c r="H207" s="139">
        <f t="shared" si="12"/>
        <v>0</v>
      </c>
    </row>
    <row r="208" spans="2:8">
      <c r="B208" s="128" t="str">
        <f>$B$47</f>
        <v>Business Administration</v>
      </c>
      <c r="C208" s="139">
        <f t="shared" si="11"/>
        <v>266637.64703995618</v>
      </c>
      <c r="D208" s="139">
        <f t="shared" si="11"/>
        <v>1637846.487822647</v>
      </c>
      <c r="E208" s="139">
        <f t="shared" si="11"/>
        <v>1992452.6842988729</v>
      </c>
      <c r="F208" s="139">
        <f t="shared" si="11"/>
        <v>0</v>
      </c>
      <c r="G208" s="139">
        <f t="shared" si="11"/>
        <v>0</v>
      </c>
      <c r="H208" s="139">
        <f t="shared" si="12"/>
        <v>3896936.8191614761</v>
      </c>
    </row>
    <row r="209" spans="2:8">
      <c r="B209" s="128" t="str">
        <f>$B$48</f>
        <v>Optometry</v>
      </c>
      <c r="C209" s="139">
        <f t="shared" ref="C209:G212" si="13">$H$190*IF($H$136=0,0,C132/$H$136)</f>
        <v>0</v>
      </c>
      <c r="D209" s="139">
        <f t="shared" si="13"/>
        <v>0</v>
      </c>
      <c r="E209" s="139">
        <f t="shared" si="13"/>
        <v>0</v>
      </c>
      <c r="F209" s="139">
        <f t="shared" si="13"/>
        <v>0</v>
      </c>
      <c r="G209" s="139">
        <f t="shared" si="13"/>
        <v>0</v>
      </c>
      <c r="H209" s="139">
        <f t="shared" si="12"/>
        <v>0</v>
      </c>
    </row>
    <row r="210" spans="2:8">
      <c r="B210" s="128" t="str">
        <f>$B$49</f>
        <v>Teacher Ed-Practice Teaching</v>
      </c>
      <c r="C210" s="139">
        <f t="shared" si="13"/>
        <v>0</v>
      </c>
      <c r="D210" s="139">
        <f t="shared" si="13"/>
        <v>59333.796263455457</v>
      </c>
      <c r="E210" s="139">
        <f t="shared" si="13"/>
        <v>0</v>
      </c>
      <c r="F210" s="139">
        <f t="shared" si="13"/>
        <v>0</v>
      </c>
      <c r="G210" s="139">
        <f t="shared" si="13"/>
        <v>0</v>
      </c>
      <c r="H210" s="139">
        <f t="shared" si="12"/>
        <v>59333.796263455457</v>
      </c>
    </row>
    <row r="211" spans="2:8">
      <c r="B211" s="128" t="str">
        <f>$B$50</f>
        <v>Technology</v>
      </c>
      <c r="C211" s="139">
        <f t="shared" si="13"/>
        <v>2449.3558723407309</v>
      </c>
      <c r="D211" s="139">
        <f t="shared" si="13"/>
        <v>25439.03291678051</v>
      </c>
      <c r="E211" s="139">
        <f t="shared" si="13"/>
        <v>8073.5921993097818</v>
      </c>
      <c r="F211" s="139">
        <f t="shared" si="13"/>
        <v>0</v>
      </c>
      <c r="G211" s="139">
        <f t="shared" si="13"/>
        <v>0</v>
      </c>
      <c r="H211" s="139">
        <f t="shared" si="12"/>
        <v>35961.980988431023</v>
      </c>
    </row>
    <row r="212" spans="2:8">
      <c r="B212" s="128" t="str">
        <f>$B$51</f>
        <v>Nursing</v>
      </c>
      <c r="C212" s="139">
        <f t="shared" si="13"/>
        <v>0</v>
      </c>
      <c r="D212" s="139">
        <f t="shared" si="13"/>
        <v>91399.905166079814</v>
      </c>
      <c r="E212" s="139">
        <f t="shared" si="13"/>
        <v>0</v>
      </c>
      <c r="F212" s="139">
        <f t="shared" si="13"/>
        <v>0</v>
      </c>
      <c r="G212" s="139">
        <f t="shared" si="13"/>
        <v>0</v>
      </c>
      <c r="H212" s="139">
        <f t="shared" si="12"/>
        <v>91399.905166079814</v>
      </c>
    </row>
    <row r="213" spans="2:8">
      <c r="B213" s="131" t="str">
        <f>$B$52</f>
        <v>Totals</v>
      </c>
      <c r="C213" s="136">
        <f>SUM(C193:C212)</f>
        <v>1936152.9536741318</v>
      </c>
      <c r="D213" s="136">
        <f>SUM(D193:D212)</f>
        <v>4444504.9270777879</v>
      </c>
      <c r="E213" s="136">
        <f>SUM(E193:E212)</f>
        <v>4405838.1192480801</v>
      </c>
      <c r="F213" s="136">
        <f>SUM(F193:F212)</f>
        <v>0</v>
      </c>
      <c r="G213" s="136">
        <f>SUM(G193:G212)</f>
        <v>0</v>
      </c>
      <c r="H213" s="136">
        <f t="shared" si="12"/>
        <v>10786496</v>
      </c>
    </row>
    <row r="214" spans="2:8">
      <c r="B214" s="144"/>
      <c r="C214" s="145"/>
      <c r="D214" s="145"/>
      <c r="E214" s="145"/>
      <c r="F214" s="145"/>
      <c r="G214" s="145"/>
      <c r="H214" s="145"/>
    </row>
    <row r="215" spans="2:8">
      <c r="B215" s="392" t="s">
        <v>35</v>
      </c>
      <c r="C215" s="392"/>
      <c r="D215" s="392"/>
      <c r="E215" s="392"/>
      <c r="F215" s="392"/>
      <c r="G215" s="392"/>
      <c r="H215" s="122">
        <f>H17</f>
        <v>7205030</v>
      </c>
    </row>
    <row r="216" spans="2:8" ht="60.75" customHeight="1" thickBot="1">
      <c r="B216" s="382" t="s">
        <v>230</v>
      </c>
      <c r="C216" s="382"/>
      <c r="D216" s="382"/>
      <c r="E216" s="382"/>
      <c r="F216" s="382"/>
      <c r="G216" s="382"/>
      <c r="H216" s="382"/>
    </row>
    <row r="217" spans="2:8" ht="14.4" thickBot="1">
      <c r="B217" s="124" t="s">
        <v>31</v>
      </c>
      <c r="C217" s="125" t="s">
        <v>25</v>
      </c>
      <c r="D217" s="125" t="s">
        <v>26</v>
      </c>
      <c r="E217" s="125" t="s">
        <v>27</v>
      </c>
      <c r="F217" s="125" t="s">
        <v>28</v>
      </c>
      <c r="G217" s="125" t="s">
        <v>29</v>
      </c>
      <c r="H217" s="126" t="s">
        <v>1</v>
      </c>
    </row>
    <row r="218" spans="2:8">
      <c r="B218" s="128" t="str">
        <f>$B$32</f>
        <v>Liberal Arts</v>
      </c>
      <c r="C218" s="136">
        <f t="shared" ref="C218:G233" si="14">$H$215*IF($H$25=0,0,C$25/$H$25)*IF(C$52=0,0,C32/C$52)</f>
        <v>731342.83621100907</v>
      </c>
      <c r="D218" s="136">
        <f t="shared" si="14"/>
        <v>1430269.6783627027</v>
      </c>
      <c r="E218" s="136">
        <f t="shared" si="14"/>
        <v>383164.11326822295</v>
      </c>
      <c r="F218" s="136">
        <f t="shared" si="14"/>
        <v>0</v>
      </c>
      <c r="G218" s="136">
        <f t="shared" si="14"/>
        <v>0</v>
      </c>
      <c r="H218" s="136">
        <f>SUM(C218:G218)</f>
        <v>2544776.627841935</v>
      </c>
    </row>
    <row r="219" spans="2:8">
      <c r="B219" s="128" t="str">
        <f>$B$33</f>
        <v>Science</v>
      </c>
      <c r="C219" s="139">
        <f t="shared" si="14"/>
        <v>202913.46214966665</v>
      </c>
      <c r="D219" s="139">
        <f t="shared" si="14"/>
        <v>225981.62920893409</v>
      </c>
      <c r="E219" s="139">
        <f t="shared" si="14"/>
        <v>42522.323015017981</v>
      </c>
      <c r="F219" s="139">
        <f t="shared" si="14"/>
        <v>0</v>
      </c>
      <c r="G219" s="139">
        <f t="shared" si="14"/>
        <v>0</v>
      </c>
      <c r="H219" s="139">
        <f t="shared" ref="H219:H238" si="15">SUM(C219:G219)</f>
        <v>471417.41437361873</v>
      </c>
    </row>
    <row r="220" spans="2:8">
      <c r="B220" s="128" t="str">
        <f>$B$34</f>
        <v>Fine Arts</v>
      </c>
      <c r="C220" s="139">
        <f t="shared" si="14"/>
        <v>48218.646400302365</v>
      </c>
      <c r="D220" s="139">
        <f t="shared" si="14"/>
        <v>39394.889393751735</v>
      </c>
      <c r="E220" s="139">
        <f t="shared" si="14"/>
        <v>0</v>
      </c>
      <c r="F220" s="139">
        <f t="shared" si="14"/>
        <v>0</v>
      </c>
      <c r="G220" s="139">
        <f t="shared" si="14"/>
        <v>0</v>
      </c>
      <c r="H220" s="139">
        <f t="shared" si="15"/>
        <v>87613.5357940541</v>
      </c>
    </row>
    <row r="221" spans="2:8">
      <c r="B221" s="128" t="str">
        <f>$B$35</f>
        <v>Teacher Education</v>
      </c>
      <c r="C221" s="139">
        <f t="shared" si="14"/>
        <v>58791.505743890259</v>
      </c>
      <c r="D221" s="139">
        <f t="shared" si="14"/>
        <v>519875.34386530577</v>
      </c>
      <c r="E221" s="139">
        <f t="shared" si="14"/>
        <v>462928.20938136126</v>
      </c>
      <c r="F221" s="139">
        <f t="shared" si="14"/>
        <v>0</v>
      </c>
      <c r="G221" s="139">
        <f t="shared" si="14"/>
        <v>0</v>
      </c>
      <c r="H221" s="139">
        <f t="shared" si="15"/>
        <v>1041595.0589905573</v>
      </c>
    </row>
    <row r="222" spans="2:8">
      <c r="B222" s="128" t="str">
        <f>$B$36</f>
        <v>Agriculture</v>
      </c>
      <c r="C222" s="139">
        <f t="shared" si="14"/>
        <v>0</v>
      </c>
      <c r="D222" s="139">
        <f t="shared" si="14"/>
        <v>0</v>
      </c>
      <c r="E222" s="139">
        <f t="shared" si="14"/>
        <v>0</v>
      </c>
      <c r="F222" s="139">
        <f t="shared" si="14"/>
        <v>0</v>
      </c>
      <c r="G222" s="139">
        <f t="shared" si="14"/>
        <v>0</v>
      </c>
      <c r="H222" s="139">
        <f t="shared" si="15"/>
        <v>0</v>
      </c>
    </row>
    <row r="223" spans="2:8">
      <c r="B223" s="128" t="str">
        <f>$B$37</f>
        <v>Engineering</v>
      </c>
      <c r="C223" s="139">
        <f t="shared" si="14"/>
        <v>105034.41580220903</v>
      </c>
      <c r="D223" s="139">
        <f t="shared" si="14"/>
        <v>312513.1897429708</v>
      </c>
      <c r="E223" s="139">
        <f t="shared" si="14"/>
        <v>65312.064761628913</v>
      </c>
      <c r="F223" s="139">
        <f t="shared" si="14"/>
        <v>0</v>
      </c>
      <c r="G223" s="139">
        <f t="shared" si="14"/>
        <v>0</v>
      </c>
      <c r="H223" s="139">
        <f t="shared" si="15"/>
        <v>482859.67030680872</v>
      </c>
    </row>
    <row r="224" spans="2:8">
      <c r="B224" s="128" t="str">
        <f>$B$38</f>
        <v>Home Economics</v>
      </c>
      <c r="C224" s="139">
        <f t="shared" si="14"/>
        <v>7368.9625728036835</v>
      </c>
      <c r="D224" s="139">
        <f t="shared" si="14"/>
        <v>72027.96941394906</v>
      </c>
      <c r="E224" s="139">
        <f t="shared" si="14"/>
        <v>0</v>
      </c>
      <c r="F224" s="139">
        <f t="shared" si="14"/>
        <v>0</v>
      </c>
      <c r="G224" s="139">
        <f t="shared" si="14"/>
        <v>0</v>
      </c>
      <c r="H224" s="139">
        <f t="shared" si="15"/>
        <v>79396.931986752737</v>
      </c>
    </row>
    <row r="225" spans="2:10">
      <c r="B225" s="128" t="str">
        <f>$B$39</f>
        <v>Law</v>
      </c>
      <c r="C225" s="139">
        <f t="shared" si="14"/>
        <v>0</v>
      </c>
      <c r="D225" s="139">
        <f t="shared" si="14"/>
        <v>0</v>
      </c>
      <c r="E225" s="139">
        <f t="shared" si="14"/>
        <v>0</v>
      </c>
      <c r="F225" s="139">
        <f t="shared" si="14"/>
        <v>0</v>
      </c>
      <c r="G225" s="139">
        <f t="shared" si="14"/>
        <v>0</v>
      </c>
      <c r="H225" s="139">
        <f t="shared" si="15"/>
        <v>0</v>
      </c>
    </row>
    <row r="226" spans="2:10">
      <c r="B226" s="128" t="str">
        <f>$B$40</f>
        <v>Social Service</v>
      </c>
      <c r="C226" s="139">
        <f t="shared" si="14"/>
        <v>0</v>
      </c>
      <c r="D226" s="139">
        <f t="shared" si="14"/>
        <v>0</v>
      </c>
      <c r="E226" s="139">
        <f t="shared" si="14"/>
        <v>0</v>
      </c>
      <c r="F226" s="139">
        <f t="shared" si="14"/>
        <v>0</v>
      </c>
      <c r="G226" s="139">
        <f t="shared" si="14"/>
        <v>0</v>
      </c>
      <c r="H226" s="139">
        <f t="shared" si="15"/>
        <v>0</v>
      </c>
    </row>
    <row r="227" spans="2:10">
      <c r="B227" s="128" t="str">
        <f>$B$41</f>
        <v>Library Science</v>
      </c>
      <c r="C227" s="139">
        <f t="shared" si="14"/>
        <v>0</v>
      </c>
      <c r="D227" s="139">
        <f t="shared" si="14"/>
        <v>0</v>
      </c>
      <c r="E227" s="139">
        <f t="shared" si="14"/>
        <v>0</v>
      </c>
      <c r="F227" s="139">
        <f t="shared" si="14"/>
        <v>0</v>
      </c>
      <c r="G227" s="139">
        <f t="shared" si="14"/>
        <v>0</v>
      </c>
      <c r="H227" s="139">
        <f t="shared" si="15"/>
        <v>0</v>
      </c>
    </row>
    <row r="228" spans="2:10">
      <c r="B228" s="128" t="str">
        <f>$B$42</f>
        <v>Veterinary Science</v>
      </c>
      <c r="C228" s="139">
        <f t="shared" si="14"/>
        <v>0</v>
      </c>
      <c r="D228" s="139">
        <f t="shared" si="14"/>
        <v>0</v>
      </c>
      <c r="E228" s="139">
        <f t="shared" si="14"/>
        <v>0</v>
      </c>
      <c r="F228" s="139">
        <f t="shared" si="14"/>
        <v>0</v>
      </c>
      <c r="G228" s="139">
        <f t="shared" si="14"/>
        <v>0</v>
      </c>
      <c r="H228" s="139">
        <f t="shared" si="15"/>
        <v>0</v>
      </c>
    </row>
    <row r="229" spans="2:10">
      <c r="B229" s="128" t="str">
        <f>$B$43</f>
        <v>Vocational Training</v>
      </c>
      <c r="C229" s="139">
        <f t="shared" si="14"/>
        <v>0</v>
      </c>
      <c r="D229" s="139">
        <f t="shared" si="14"/>
        <v>0</v>
      </c>
      <c r="E229" s="139">
        <f t="shared" si="14"/>
        <v>0</v>
      </c>
      <c r="F229" s="139">
        <f t="shared" si="14"/>
        <v>0</v>
      </c>
      <c r="G229" s="139">
        <f t="shared" si="14"/>
        <v>0</v>
      </c>
      <c r="H229" s="139">
        <f t="shared" si="15"/>
        <v>0</v>
      </c>
    </row>
    <row r="230" spans="2:10">
      <c r="B230" s="128" t="str">
        <f>$B$44</f>
        <v>Physical Training</v>
      </c>
      <c r="C230" s="139">
        <f t="shared" si="14"/>
        <v>0</v>
      </c>
      <c r="D230" s="139">
        <f t="shared" si="14"/>
        <v>0</v>
      </c>
      <c r="E230" s="139">
        <f t="shared" si="14"/>
        <v>0</v>
      </c>
      <c r="F230" s="139">
        <f t="shared" si="14"/>
        <v>0</v>
      </c>
      <c r="G230" s="139">
        <f t="shared" si="14"/>
        <v>0</v>
      </c>
      <c r="H230" s="139">
        <f t="shared" si="15"/>
        <v>0</v>
      </c>
    </row>
    <row r="231" spans="2:10">
      <c r="B231" s="128" t="str">
        <f>$B$45</f>
        <v>Health Services</v>
      </c>
      <c r="C231" s="139">
        <f t="shared" si="14"/>
        <v>17140.847723695526</v>
      </c>
      <c r="D231" s="139">
        <f t="shared" si="14"/>
        <v>98781.215196272999</v>
      </c>
      <c r="E231" s="139">
        <f t="shared" si="14"/>
        <v>7781.8630354281258</v>
      </c>
      <c r="F231" s="139">
        <f t="shared" si="14"/>
        <v>0</v>
      </c>
      <c r="G231" s="139">
        <f t="shared" si="14"/>
        <v>0</v>
      </c>
      <c r="H231" s="139">
        <f t="shared" si="15"/>
        <v>123703.92595539664</v>
      </c>
    </row>
    <row r="232" spans="2:10">
      <c r="B232" s="128" t="str">
        <f>$B$46</f>
        <v>Pharmacy</v>
      </c>
      <c r="C232" s="139">
        <f t="shared" si="14"/>
        <v>0</v>
      </c>
      <c r="D232" s="139">
        <f t="shared" si="14"/>
        <v>0</v>
      </c>
      <c r="E232" s="139">
        <f t="shared" si="14"/>
        <v>0</v>
      </c>
      <c r="F232" s="139">
        <f t="shared" si="14"/>
        <v>0</v>
      </c>
      <c r="G232" s="139">
        <f t="shared" si="14"/>
        <v>0</v>
      </c>
      <c r="H232" s="139">
        <f t="shared" si="15"/>
        <v>0</v>
      </c>
    </row>
    <row r="233" spans="2:10">
      <c r="B233" s="128" t="str">
        <f>$B$47</f>
        <v>Business Administration</v>
      </c>
      <c r="C233" s="139">
        <f t="shared" si="14"/>
        <v>89388.719904879472</v>
      </c>
      <c r="D233" s="139">
        <f t="shared" si="14"/>
        <v>1218007.6623754732</v>
      </c>
      <c r="E233" s="139">
        <f t="shared" si="14"/>
        <v>923540.38809741661</v>
      </c>
      <c r="F233" s="139">
        <f t="shared" si="14"/>
        <v>0</v>
      </c>
      <c r="G233" s="139">
        <f t="shared" si="14"/>
        <v>0</v>
      </c>
      <c r="H233" s="139">
        <f t="shared" si="15"/>
        <v>2230936.7703777691</v>
      </c>
    </row>
    <row r="234" spans="2:10">
      <c r="B234" s="128" t="str">
        <f>$B$48</f>
        <v>Optometry</v>
      </c>
      <c r="C234" s="139">
        <f t="shared" ref="C234:G237" si="16">$H$215*IF($H$25=0,0,C$25/$H$25)*IF(C$52=0,0,C48/C$52)</f>
        <v>0</v>
      </c>
      <c r="D234" s="139">
        <f t="shared" si="16"/>
        <v>0</v>
      </c>
      <c r="E234" s="139">
        <f t="shared" si="16"/>
        <v>0</v>
      </c>
      <c r="F234" s="139">
        <f t="shared" si="16"/>
        <v>0</v>
      </c>
      <c r="G234" s="139">
        <f t="shared" si="16"/>
        <v>0</v>
      </c>
      <c r="H234" s="139">
        <f t="shared" si="15"/>
        <v>0</v>
      </c>
    </row>
    <row r="235" spans="2:10">
      <c r="B235" s="128" t="str">
        <f>$B$49</f>
        <v>Teacher Ed-Practice Teaching</v>
      </c>
      <c r="C235" s="139">
        <f t="shared" si="16"/>
        <v>0</v>
      </c>
      <c r="D235" s="139">
        <f t="shared" si="16"/>
        <v>26459.254070430266</v>
      </c>
      <c r="E235" s="139">
        <f t="shared" si="16"/>
        <v>0</v>
      </c>
      <c r="F235" s="139">
        <f t="shared" si="16"/>
        <v>0</v>
      </c>
      <c r="G235" s="139">
        <f t="shared" si="16"/>
        <v>0</v>
      </c>
      <c r="H235" s="139">
        <f t="shared" si="15"/>
        <v>26459.254070430266</v>
      </c>
    </row>
    <row r="236" spans="2:10">
      <c r="B236" s="128" t="str">
        <f>$B$50</f>
        <v>Technology</v>
      </c>
      <c r="C236" s="139">
        <f t="shared" si="16"/>
        <v>1281.5587083136841</v>
      </c>
      <c r="D236" s="139">
        <f t="shared" si="16"/>
        <v>22343.370103918893</v>
      </c>
      <c r="E236" s="139">
        <f t="shared" si="16"/>
        <v>6114.3209564078134</v>
      </c>
      <c r="F236" s="139">
        <f t="shared" si="16"/>
        <v>0</v>
      </c>
      <c r="G236" s="139">
        <f t="shared" si="16"/>
        <v>0</v>
      </c>
      <c r="H236" s="139">
        <f t="shared" si="15"/>
        <v>29739.249768640391</v>
      </c>
    </row>
    <row r="237" spans="2:10">
      <c r="B237" s="128" t="str">
        <f>$B$51</f>
        <v>Nursing</v>
      </c>
      <c r="C237" s="139">
        <f t="shared" si="16"/>
        <v>0</v>
      </c>
      <c r="D237" s="139">
        <f t="shared" si="16"/>
        <v>86531.560534036762</v>
      </c>
      <c r="E237" s="139">
        <f t="shared" si="16"/>
        <v>0</v>
      </c>
      <c r="F237" s="139">
        <f t="shared" si="16"/>
        <v>0</v>
      </c>
      <c r="G237" s="139">
        <f t="shared" si="16"/>
        <v>0</v>
      </c>
      <c r="H237" s="139">
        <f t="shared" si="15"/>
        <v>86531.560534036762</v>
      </c>
    </row>
    <row r="238" spans="2:10">
      <c r="B238" s="131" t="str">
        <f>$B$52</f>
        <v>Totals</v>
      </c>
      <c r="C238" s="136">
        <f>SUM(C218:C237)</f>
        <v>1261480.9552167698</v>
      </c>
      <c r="D238" s="136">
        <f>SUM(D218:D237)</f>
        <v>4052185.762267746</v>
      </c>
      <c r="E238" s="136">
        <f>SUM(E218:E237)</f>
        <v>1891363.2825154837</v>
      </c>
      <c r="F238" s="136">
        <f>SUM(F218:F237)</f>
        <v>0</v>
      </c>
      <c r="G238" s="136">
        <f>SUM(G218:G237)</f>
        <v>0</v>
      </c>
      <c r="H238" s="136">
        <f t="shared" si="15"/>
        <v>7205030</v>
      </c>
    </row>
    <row r="239" spans="2:10">
      <c r="B239" s="330"/>
      <c r="C239" s="350"/>
      <c r="D239" s="350"/>
      <c r="E239" s="350"/>
      <c r="F239" s="350"/>
      <c r="G239" s="350"/>
      <c r="H239" s="350"/>
    </row>
    <row r="240" spans="2:10">
      <c r="B240" s="120" t="s">
        <v>11</v>
      </c>
      <c r="C240" s="121"/>
      <c r="D240" s="121"/>
      <c r="E240" s="121"/>
      <c r="F240" s="121"/>
      <c r="G240" s="121"/>
      <c r="H240" s="122">
        <f>H16</f>
        <v>3957725</v>
      </c>
      <c r="J240" s="360"/>
    </row>
    <row r="241" spans="2:8" ht="61.5" customHeight="1" thickBot="1">
      <c r="B241" s="394" t="s">
        <v>231</v>
      </c>
      <c r="C241" s="394"/>
      <c r="D241" s="394"/>
      <c r="E241" s="394"/>
      <c r="F241" s="394"/>
      <c r="G241" s="394"/>
      <c r="H241" s="328"/>
    </row>
    <row r="242" spans="2:8" ht="14.4" thickBot="1">
      <c r="B242" s="124" t="s">
        <v>31</v>
      </c>
      <c r="C242" s="125" t="s">
        <v>25</v>
      </c>
      <c r="D242" s="125" t="s">
        <v>26</v>
      </c>
      <c r="E242" s="125" t="s">
        <v>27</v>
      </c>
      <c r="F242" s="125" t="s">
        <v>28</v>
      </c>
      <c r="G242" s="125" t="s">
        <v>29</v>
      </c>
      <c r="H242" s="126" t="s">
        <v>1</v>
      </c>
    </row>
    <row r="243" spans="2:8">
      <c r="B243" s="128" t="str">
        <f>$B$32</f>
        <v>Liberal Arts</v>
      </c>
      <c r="C243" s="136">
        <f t="shared" ref="C243:G258" si="17">$H$240*IF($H$25=0,0,C$25/$H$25)*IF(C$52=0,0,C32/C$52)</f>
        <v>401726.82507126493</v>
      </c>
      <c r="D243" s="136">
        <f t="shared" si="17"/>
        <v>785647.53551311069</v>
      </c>
      <c r="E243" s="136">
        <f t="shared" si="17"/>
        <v>210472.15489518817</v>
      </c>
      <c r="F243" s="136">
        <f t="shared" si="17"/>
        <v>0</v>
      </c>
      <c r="G243" s="136">
        <f t="shared" si="17"/>
        <v>0</v>
      </c>
      <c r="H243" s="136">
        <f>SUM(C243:G243)</f>
        <v>1397846.5154795637</v>
      </c>
    </row>
    <row r="244" spans="2:8">
      <c r="B244" s="128" t="str">
        <f>$B$33</f>
        <v>Science</v>
      </c>
      <c r="C244" s="139">
        <f t="shared" si="17"/>
        <v>111460.42167573063</v>
      </c>
      <c r="D244" s="139">
        <f t="shared" si="17"/>
        <v>124131.77231197213</v>
      </c>
      <c r="E244" s="139">
        <f t="shared" si="17"/>
        <v>23357.523959596561</v>
      </c>
      <c r="F244" s="139">
        <f t="shared" si="17"/>
        <v>0</v>
      </c>
      <c r="G244" s="139">
        <f t="shared" si="17"/>
        <v>0</v>
      </c>
      <c r="H244" s="139">
        <f t="shared" ref="H244:H263" si="18">SUM(C244:G244)</f>
        <v>258949.71794729933</v>
      </c>
    </row>
    <row r="245" spans="2:8">
      <c r="B245" s="128" t="str">
        <f>$B$34</f>
        <v>Fine Arts</v>
      </c>
      <c r="C245" s="139">
        <f t="shared" si="17"/>
        <v>26486.515992943358</v>
      </c>
      <c r="D245" s="139">
        <f t="shared" si="17"/>
        <v>21639.623794194624</v>
      </c>
      <c r="E245" s="139">
        <f t="shared" si="17"/>
        <v>0</v>
      </c>
      <c r="F245" s="139">
        <f t="shared" si="17"/>
        <v>0</v>
      </c>
      <c r="G245" s="139">
        <f t="shared" si="17"/>
        <v>0</v>
      </c>
      <c r="H245" s="139">
        <f t="shared" si="18"/>
        <v>48126.139787137981</v>
      </c>
    </row>
    <row r="246" spans="2:8">
      <c r="B246" s="128" t="str">
        <f>$B$35</f>
        <v>Teacher Education</v>
      </c>
      <c r="C246" s="139">
        <f t="shared" si="17"/>
        <v>32294.190596047218</v>
      </c>
      <c r="D246" s="139">
        <f t="shared" si="17"/>
        <v>285567.67220945883</v>
      </c>
      <c r="E246" s="139">
        <f t="shared" si="17"/>
        <v>254286.59526384316</v>
      </c>
      <c r="F246" s="139">
        <f t="shared" si="17"/>
        <v>0</v>
      </c>
      <c r="G246" s="139">
        <f t="shared" si="17"/>
        <v>0</v>
      </c>
      <c r="H246" s="139">
        <f t="shared" si="18"/>
        <v>572148.45806934917</v>
      </c>
    </row>
    <row r="247" spans="2:8">
      <c r="B247" s="128" t="str">
        <f>$B$36</f>
        <v>Agriculture</v>
      </c>
      <c r="C247" s="139">
        <f t="shared" si="17"/>
        <v>0</v>
      </c>
      <c r="D247" s="139">
        <f t="shared" si="17"/>
        <v>0</v>
      </c>
      <c r="E247" s="139">
        <f t="shared" si="17"/>
        <v>0</v>
      </c>
      <c r="F247" s="139">
        <f t="shared" si="17"/>
        <v>0</v>
      </c>
      <c r="G247" s="139">
        <f t="shared" si="17"/>
        <v>0</v>
      </c>
      <c r="H247" s="139">
        <f t="shared" si="18"/>
        <v>0</v>
      </c>
    </row>
    <row r="248" spans="2:8">
      <c r="B248" s="128" t="str">
        <f>$B$37</f>
        <v>Engineering</v>
      </c>
      <c r="C248" s="139">
        <f t="shared" si="17"/>
        <v>57695.434062147935</v>
      </c>
      <c r="D248" s="139">
        <f t="shared" si="17"/>
        <v>171663.58278529017</v>
      </c>
      <c r="E248" s="139">
        <f t="shared" si="17"/>
        <v>35875.935493497986</v>
      </c>
      <c r="F248" s="139">
        <f t="shared" si="17"/>
        <v>0</v>
      </c>
      <c r="G248" s="139">
        <f t="shared" si="17"/>
        <v>0</v>
      </c>
      <c r="H248" s="139">
        <f t="shared" si="18"/>
        <v>265234.95234093611</v>
      </c>
    </row>
    <row r="249" spans="2:8">
      <c r="B249" s="128" t="str">
        <f>$B$38</f>
        <v>Home Economics</v>
      </c>
      <c r="C249" s="139">
        <f t="shared" si="17"/>
        <v>4047.7732082239017</v>
      </c>
      <c r="D249" s="139">
        <f t="shared" si="17"/>
        <v>39564.983802818526</v>
      </c>
      <c r="E249" s="139">
        <f t="shared" si="17"/>
        <v>0</v>
      </c>
      <c r="F249" s="139">
        <f t="shared" si="17"/>
        <v>0</v>
      </c>
      <c r="G249" s="139">
        <f t="shared" si="17"/>
        <v>0</v>
      </c>
      <c r="H249" s="139">
        <f t="shared" si="18"/>
        <v>43612.757011042428</v>
      </c>
    </row>
    <row r="250" spans="2:8">
      <c r="B250" s="128" t="str">
        <f>$B$39</f>
        <v>Law</v>
      </c>
      <c r="C250" s="139">
        <f t="shared" si="17"/>
        <v>0</v>
      </c>
      <c r="D250" s="139">
        <f t="shared" si="17"/>
        <v>0</v>
      </c>
      <c r="E250" s="139">
        <f t="shared" si="17"/>
        <v>0</v>
      </c>
      <c r="F250" s="139">
        <f t="shared" si="17"/>
        <v>0</v>
      </c>
      <c r="G250" s="139">
        <f t="shared" si="17"/>
        <v>0</v>
      </c>
      <c r="H250" s="139">
        <f t="shared" si="18"/>
        <v>0</v>
      </c>
    </row>
    <row r="251" spans="2:8">
      <c r="B251" s="128" t="str">
        <f>$B$40</f>
        <v>Social Service</v>
      </c>
      <c r="C251" s="139">
        <f t="shared" si="17"/>
        <v>0</v>
      </c>
      <c r="D251" s="139">
        <f t="shared" si="17"/>
        <v>0</v>
      </c>
      <c r="E251" s="139">
        <f t="shared" si="17"/>
        <v>0</v>
      </c>
      <c r="F251" s="139">
        <f t="shared" si="17"/>
        <v>0</v>
      </c>
      <c r="G251" s="139">
        <f t="shared" si="17"/>
        <v>0</v>
      </c>
      <c r="H251" s="139">
        <f t="shared" si="18"/>
        <v>0</v>
      </c>
    </row>
    <row r="252" spans="2:8">
      <c r="B252" s="128" t="str">
        <f>$B$41</f>
        <v>Library Science</v>
      </c>
      <c r="C252" s="139">
        <f t="shared" si="17"/>
        <v>0</v>
      </c>
      <c r="D252" s="139">
        <f t="shared" si="17"/>
        <v>0</v>
      </c>
      <c r="E252" s="139">
        <f t="shared" si="17"/>
        <v>0</v>
      </c>
      <c r="F252" s="139">
        <f t="shared" si="17"/>
        <v>0</v>
      </c>
      <c r="G252" s="139">
        <f t="shared" si="17"/>
        <v>0</v>
      </c>
      <c r="H252" s="139">
        <f t="shared" si="18"/>
        <v>0</v>
      </c>
    </row>
    <row r="253" spans="2:8">
      <c r="B253" s="128" t="str">
        <f>$B$42</f>
        <v>Veterinary Science</v>
      </c>
      <c r="C253" s="139">
        <f t="shared" si="17"/>
        <v>0</v>
      </c>
      <c r="D253" s="139">
        <f t="shared" si="17"/>
        <v>0</v>
      </c>
      <c r="E253" s="139">
        <f t="shared" si="17"/>
        <v>0</v>
      </c>
      <c r="F253" s="139">
        <f t="shared" si="17"/>
        <v>0</v>
      </c>
      <c r="G253" s="139">
        <f t="shared" si="17"/>
        <v>0</v>
      </c>
      <c r="H253" s="139">
        <f t="shared" si="18"/>
        <v>0</v>
      </c>
    </row>
    <row r="254" spans="2:8">
      <c r="B254" s="128" t="str">
        <f>$B$43</f>
        <v>Vocational Training</v>
      </c>
      <c r="C254" s="139">
        <f t="shared" si="17"/>
        <v>0</v>
      </c>
      <c r="D254" s="139">
        <f t="shared" si="17"/>
        <v>0</v>
      </c>
      <c r="E254" s="139">
        <f t="shared" si="17"/>
        <v>0</v>
      </c>
      <c r="F254" s="139">
        <f t="shared" si="17"/>
        <v>0</v>
      </c>
      <c r="G254" s="139">
        <f t="shared" si="17"/>
        <v>0</v>
      </c>
      <c r="H254" s="139">
        <f t="shared" si="18"/>
        <v>0</v>
      </c>
    </row>
    <row r="255" spans="2:8">
      <c r="B255" s="128" t="str">
        <f>$B$44</f>
        <v>Physical Training</v>
      </c>
      <c r="C255" s="139">
        <f t="shared" si="17"/>
        <v>0</v>
      </c>
      <c r="D255" s="139">
        <f t="shared" si="17"/>
        <v>0</v>
      </c>
      <c r="E255" s="139">
        <f t="shared" si="17"/>
        <v>0</v>
      </c>
      <c r="F255" s="139">
        <f t="shared" si="17"/>
        <v>0</v>
      </c>
      <c r="G255" s="139">
        <f t="shared" si="17"/>
        <v>0</v>
      </c>
      <c r="H255" s="139">
        <f t="shared" si="18"/>
        <v>0</v>
      </c>
    </row>
    <row r="256" spans="2:8">
      <c r="B256" s="128" t="str">
        <f>$B$45</f>
        <v>Health Services</v>
      </c>
      <c r="C256" s="139">
        <f t="shared" si="17"/>
        <v>9415.4724626077732</v>
      </c>
      <c r="D256" s="139">
        <f t="shared" si="17"/>
        <v>54260.549215293977</v>
      </c>
      <c r="E256" s="139">
        <f t="shared" si="17"/>
        <v>4274.5795481614623</v>
      </c>
      <c r="F256" s="139">
        <f t="shared" si="17"/>
        <v>0</v>
      </c>
      <c r="G256" s="139">
        <f t="shared" si="17"/>
        <v>0</v>
      </c>
      <c r="H256" s="139">
        <f t="shared" si="18"/>
        <v>67950.601226063212</v>
      </c>
    </row>
    <row r="257" spans="2:10">
      <c r="B257" s="128" t="str">
        <f>$B$46</f>
        <v>Pharmacy</v>
      </c>
      <c r="C257" s="139">
        <f t="shared" si="17"/>
        <v>0</v>
      </c>
      <c r="D257" s="139">
        <f t="shared" si="17"/>
        <v>0</v>
      </c>
      <c r="E257" s="139">
        <f t="shared" si="17"/>
        <v>0</v>
      </c>
      <c r="F257" s="139">
        <f t="shared" si="17"/>
        <v>0</v>
      </c>
      <c r="G257" s="139">
        <f t="shared" si="17"/>
        <v>0</v>
      </c>
      <c r="H257" s="139">
        <f t="shared" si="18"/>
        <v>0</v>
      </c>
    </row>
    <row r="258" spans="2:10">
      <c r="B258" s="128" t="str">
        <f>$B$47</f>
        <v>Business Administration</v>
      </c>
      <c r="C258" s="139">
        <f t="shared" si="17"/>
        <v>49101.248917150813</v>
      </c>
      <c r="D258" s="139">
        <f t="shared" si="17"/>
        <v>669051.95059215161</v>
      </c>
      <c r="E258" s="139">
        <f t="shared" si="17"/>
        <v>507300.99423359067</v>
      </c>
      <c r="F258" s="139">
        <f t="shared" si="17"/>
        <v>0</v>
      </c>
      <c r="G258" s="139">
        <f t="shared" si="17"/>
        <v>0</v>
      </c>
      <c r="H258" s="139">
        <f t="shared" si="18"/>
        <v>1225454.1937428932</v>
      </c>
    </row>
    <row r="259" spans="2:10">
      <c r="B259" s="128" t="str">
        <f>$B$48</f>
        <v>Optometry</v>
      </c>
      <c r="C259" s="139">
        <f t="shared" ref="C259:G262" si="19">$H$240*IF($H$25=0,0,C$25/$H$25)*IF(C$52=0,0,C48/C$52)</f>
        <v>0</v>
      </c>
      <c r="D259" s="139">
        <f t="shared" si="19"/>
        <v>0</v>
      </c>
      <c r="E259" s="139">
        <f t="shared" si="19"/>
        <v>0</v>
      </c>
      <c r="F259" s="139">
        <f t="shared" si="19"/>
        <v>0</v>
      </c>
      <c r="G259" s="139">
        <f t="shared" si="19"/>
        <v>0</v>
      </c>
      <c r="H259" s="139">
        <f t="shared" si="18"/>
        <v>0</v>
      </c>
    </row>
    <row r="260" spans="2:10">
      <c r="B260" s="128" t="str">
        <f>$B$49</f>
        <v>Teacher Ed-Practice Teaching</v>
      </c>
      <c r="C260" s="139">
        <f t="shared" si="19"/>
        <v>0</v>
      </c>
      <c r="D260" s="139">
        <f t="shared" si="19"/>
        <v>14534.07568266803</v>
      </c>
      <c r="E260" s="139">
        <f t="shared" si="19"/>
        <v>0</v>
      </c>
      <c r="F260" s="139">
        <f t="shared" si="19"/>
        <v>0</v>
      </c>
      <c r="G260" s="139">
        <f t="shared" si="19"/>
        <v>0</v>
      </c>
      <c r="H260" s="139">
        <f t="shared" si="18"/>
        <v>14534.07568266803</v>
      </c>
    </row>
    <row r="261" spans="2:10">
      <c r="B261" s="128" t="str">
        <f>$B$50</f>
        <v>Technology</v>
      </c>
      <c r="C261" s="139">
        <f t="shared" si="19"/>
        <v>703.96055795198299</v>
      </c>
      <c r="D261" s="139">
        <f t="shared" si="19"/>
        <v>12273.219465364113</v>
      </c>
      <c r="E261" s="139">
        <f t="shared" si="19"/>
        <v>3358.5982164125776</v>
      </c>
      <c r="F261" s="139">
        <f t="shared" si="19"/>
        <v>0</v>
      </c>
      <c r="G261" s="139">
        <f t="shared" si="19"/>
        <v>0</v>
      </c>
      <c r="H261" s="139">
        <f t="shared" si="18"/>
        <v>16335.778239728674</v>
      </c>
    </row>
    <row r="262" spans="2:10">
      <c r="B262" s="128" t="str">
        <f>$B$51</f>
        <v>Nursing</v>
      </c>
      <c r="C262" s="139">
        <f t="shared" si="19"/>
        <v>0</v>
      </c>
      <c r="D262" s="139">
        <f t="shared" si="19"/>
        <v>47531.810473318037</v>
      </c>
      <c r="E262" s="139">
        <f t="shared" si="19"/>
        <v>0</v>
      </c>
      <c r="F262" s="139">
        <f t="shared" si="19"/>
        <v>0</v>
      </c>
      <c r="G262" s="139">
        <f t="shared" si="19"/>
        <v>0</v>
      </c>
      <c r="H262" s="139">
        <f t="shared" si="18"/>
        <v>47531.810473318037</v>
      </c>
    </row>
    <row r="263" spans="2:10">
      <c r="B263" s="131" t="str">
        <f>$B$52</f>
        <v>Totals</v>
      </c>
      <c r="C263" s="136">
        <f>SUM(C243:C262)</f>
        <v>692931.84254406847</v>
      </c>
      <c r="D263" s="136">
        <f>SUM(D243:D262)</f>
        <v>2225866.7758456408</v>
      </c>
      <c r="E263" s="136">
        <f>SUM(E243:E262)</f>
        <v>1038926.3816102906</v>
      </c>
      <c r="F263" s="136">
        <f>SUM(F243:F262)</f>
        <v>0</v>
      </c>
      <c r="G263" s="136">
        <f>SUM(G243:G262)</f>
        <v>0</v>
      </c>
      <c r="H263" s="136">
        <f t="shared" si="18"/>
        <v>3957725</v>
      </c>
      <c r="I263" s="351"/>
    </row>
    <row r="264" spans="2:10">
      <c r="B264" s="401"/>
      <c r="C264" s="401"/>
      <c r="D264" s="401"/>
      <c r="E264" s="401"/>
      <c r="F264" s="401"/>
      <c r="G264" s="401"/>
      <c r="H264" s="402"/>
      <c r="I264" s="352"/>
    </row>
    <row r="265" spans="2:10">
      <c r="B265" s="120" t="s">
        <v>232</v>
      </c>
      <c r="C265" s="121"/>
      <c r="D265" s="121"/>
      <c r="E265" s="121"/>
      <c r="F265" s="121"/>
      <c r="G265" s="121"/>
      <c r="H265" s="122"/>
      <c r="J265" s="360"/>
    </row>
    <row r="266" spans="2:10" ht="45" customHeight="1" thickBot="1">
      <c r="B266" s="382" t="s">
        <v>233</v>
      </c>
      <c r="C266" s="382"/>
      <c r="D266" s="382"/>
      <c r="E266" s="382"/>
      <c r="F266" s="382"/>
      <c r="G266" s="382"/>
      <c r="H266" s="382"/>
    </row>
    <row r="267" spans="2:10" ht="14.4" thickBot="1">
      <c r="B267" s="124" t="s">
        <v>31</v>
      </c>
      <c r="C267" s="125" t="s">
        <v>25</v>
      </c>
      <c r="D267" s="125" t="s">
        <v>26</v>
      </c>
      <c r="E267" s="125" t="s">
        <v>27</v>
      </c>
      <c r="F267" s="125" t="s">
        <v>28</v>
      </c>
      <c r="G267" s="125" t="s">
        <v>29</v>
      </c>
      <c r="H267" s="126" t="s">
        <v>1</v>
      </c>
    </row>
    <row r="268" spans="2:10">
      <c r="B268" s="128" t="str">
        <f>$B$32</f>
        <v>Liberal Arts</v>
      </c>
      <c r="C268" s="136">
        <f t="shared" ref="C268:G283" si="20">C243+C218+C193+C168+C116</f>
        <v>4628079.6621427927</v>
      </c>
      <c r="D268" s="136">
        <f t="shared" si="20"/>
        <v>6132555.0975852963</v>
      </c>
      <c r="E268" s="136">
        <f t="shared" si="20"/>
        <v>3237415.8211280345</v>
      </c>
      <c r="F268" s="136">
        <f t="shared" si="20"/>
        <v>0</v>
      </c>
      <c r="G268" s="136">
        <f t="shared" si="20"/>
        <v>0</v>
      </c>
      <c r="H268" s="136">
        <f>SUM(C268:G268)</f>
        <v>13998050.580856124</v>
      </c>
    </row>
    <row r="269" spans="2:10">
      <c r="B269" s="128" t="str">
        <f>$B$33</f>
        <v>Science</v>
      </c>
      <c r="C269" s="139">
        <f t="shared" si="20"/>
        <v>1158361.6726144056</v>
      </c>
      <c r="D269" s="139">
        <f t="shared" si="20"/>
        <v>1121978.2611459484</v>
      </c>
      <c r="E269" s="139">
        <f t="shared" si="20"/>
        <v>507573.74334121554</v>
      </c>
      <c r="F269" s="139">
        <f t="shared" si="20"/>
        <v>0</v>
      </c>
      <c r="G269" s="139">
        <f t="shared" si="20"/>
        <v>0</v>
      </c>
      <c r="H269" s="139">
        <f t="shared" ref="H269:H288" si="21">SUM(C269:G269)</f>
        <v>2787913.6771015697</v>
      </c>
    </row>
    <row r="270" spans="2:10">
      <c r="B270" s="128" t="str">
        <f>$B$34</f>
        <v>Fine Arts</v>
      </c>
      <c r="C270" s="139">
        <f t="shared" si="20"/>
        <v>299173.82041505049</v>
      </c>
      <c r="D270" s="139">
        <f t="shared" si="20"/>
        <v>217475.09190478275</v>
      </c>
      <c r="E270" s="139">
        <f t="shared" si="20"/>
        <v>0</v>
      </c>
      <c r="F270" s="139">
        <f t="shared" si="20"/>
        <v>0</v>
      </c>
      <c r="G270" s="139">
        <f t="shared" si="20"/>
        <v>0</v>
      </c>
      <c r="H270" s="139">
        <f t="shared" si="21"/>
        <v>516648.91231983324</v>
      </c>
    </row>
    <row r="271" spans="2:10">
      <c r="B271" s="128" t="str">
        <f>$B$35</f>
        <v>Teacher Education</v>
      </c>
      <c r="C271" s="139">
        <f t="shared" si="20"/>
        <v>339083.91875588597</v>
      </c>
      <c r="D271" s="139">
        <f t="shared" si="20"/>
        <v>2612413.0242920276</v>
      </c>
      <c r="E271" s="139">
        <f t="shared" si="20"/>
        <v>4054404.8555769641</v>
      </c>
      <c r="F271" s="139">
        <f t="shared" si="20"/>
        <v>0</v>
      </c>
      <c r="G271" s="139">
        <f t="shared" si="20"/>
        <v>0</v>
      </c>
      <c r="H271" s="139">
        <f t="shared" si="21"/>
        <v>7005901.7986248778</v>
      </c>
    </row>
    <row r="272" spans="2:10">
      <c r="B272" s="128" t="str">
        <f>$B$36</f>
        <v>Agriculture</v>
      </c>
      <c r="C272" s="139">
        <f t="shared" si="20"/>
        <v>0</v>
      </c>
      <c r="D272" s="139">
        <f t="shared" si="20"/>
        <v>0</v>
      </c>
      <c r="E272" s="139">
        <f t="shared" si="20"/>
        <v>0</v>
      </c>
      <c r="F272" s="139">
        <f t="shared" si="20"/>
        <v>0</v>
      </c>
      <c r="G272" s="139">
        <f t="shared" si="20"/>
        <v>0</v>
      </c>
      <c r="H272" s="139">
        <f t="shared" si="21"/>
        <v>0</v>
      </c>
    </row>
    <row r="273" spans="2:10">
      <c r="B273" s="128" t="str">
        <f>$B$37</f>
        <v>Engineering</v>
      </c>
      <c r="C273" s="139">
        <f t="shared" si="20"/>
        <v>386517.68331387895</v>
      </c>
      <c r="D273" s="139">
        <f t="shared" si="20"/>
        <v>1469730.5726356076</v>
      </c>
      <c r="E273" s="139">
        <f t="shared" si="20"/>
        <v>1030120.0912929629</v>
      </c>
      <c r="F273" s="139">
        <f t="shared" si="20"/>
        <v>0</v>
      </c>
      <c r="G273" s="139">
        <f t="shared" si="20"/>
        <v>0</v>
      </c>
      <c r="H273" s="139">
        <f t="shared" si="21"/>
        <v>2886368.3472424494</v>
      </c>
    </row>
    <row r="274" spans="2:10">
      <c r="B274" s="128" t="str">
        <f>$B$38</f>
        <v>Home Economics</v>
      </c>
      <c r="C274" s="139">
        <f t="shared" si="20"/>
        <v>24441.732471096744</v>
      </c>
      <c r="D274" s="139">
        <f t="shared" si="20"/>
        <v>202347.36914796918</v>
      </c>
      <c r="E274" s="139">
        <f t="shared" si="20"/>
        <v>0</v>
      </c>
      <c r="F274" s="139">
        <f t="shared" si="20"/>
        <v>0</v>
      </c>
      <c r="G274" s="139">
        <f t="shared" si="20"/>
        <v>0</v>
      </c>
      <c r="H274" s="139">
        <f t="shared" si="21"/>
        <v>226789.10161906591</v>
      </c>
    </row>
    <row r="275" spans="2:10">
      <c r="B275" s="128" t="str">
        <f>$B$39</f>
        <v>Law</v>
      </c>
      <c r="C275" s="139">
        <f t="shared" si="20"/>
        <v>0</v>
      </c>
      <c r="D275" s="139">
        <f t="shared" si="20"/>
        <v>0</v>
      </c>
      <c r="E275" s="139">
        <f t="shared" si="20"/>
        <v>0</v>
      </c>
      <c r="F275" s="139">
        <f t="shared" si="20"/>
        <v>0</v>
      </c>
      <c r="G275" s="139">
        <f t="shared" si="20"/>
        <v>0</v>
      </c>
      <c r="H275" s="139">
        <f t="shared" si="21"/>
        <v>0</v>
      </c>
    </row>
    <row r="276" spans="2:10">
      <c r="B276" s="128" t="str">
        <f>$B$40</f>
        <v>Social Service</v>
      </c>
      <c r="C276" s="139">
        <f t="shared" si="20"/>
        <v>0</v>
      </c>
      <c r="D276" s="139">
        <f t="shared" si="20"/>
        <v>0</v>
      </c>
      <c r="E276" s="139">
        <f t="shared" si="20"/>
        <v>0</v>
      </c>
      <c r="F276" s="139">
        <f t="shared" si="20"/>
        <v>0</v>
      </c>
      <c r="G276" s="139">
        <f t="shared" si="20"/>
        <v>0</v>
      </c>
      <c r="H276" s="139">
        <f t="shared" si="21"/>
        <v>0</v>
      </c>
    </row>
    <row r="277" spans="2:10">
      <c r="B277" s="128" t="str">
        <f>$B$41</f>
        <v>Library Science</v>
      </c>
      <c r="C277" s="139">
        <f t="shared" si="20"/>
        <v>0</v>
      </c>
      <c r="D277" s="139">
        <f t="shared" si="20"/>
        <v>0</v>
      </c>
      <c r="E277" s="139">
        <f t="shared" si="20"/>
        <v>0</v>
      </c>
      <c r="F277" s="139">
        <f t="shared" si="20"/>
        <v>0</v>
      </c>
      <c r="G277" s="139">
        <f t="shared" si="20"/>
        <v>0</v>
      </c>
      <c r="H277" s="139">
        <f t="shared" si="21"/>
        <v>0</v>
      </c>
    </row>
    <row r="278" spans="2:10">
      <c r="B278" s="128" t="str">
        <f>$B$42</f>
        <v>Veterinary Science</v>
      </c>
      <c r="C278" s="139">
        <f t="shared" si="20"/>
        <v>0</v>
      </c>
      <c r="D278" s="139">
        <f t="shared" si="20"/>
        <v>0</v>
      </c>
      <c r="E278" s="139">
        <f t="shared" si="20"/>
        <v>0</v>
      </c>
      <c r="F278" s="139">
        <f t="shared" si="20"/>
        <v>0</v>
      </c>
      <c r="G278" s="139">
        <f t="shared" si="20"/>
        <v>0</v>
      </c>
      <c r="H278" s="139">
        <f t="shared" si="21"/>
        <v>0</v>
      </c>
    </row>
    <row r="279" spans="2:10">
      <c r="B279" s="128" t="str">
        <f>$B$43</f>
        <v>Vocational Training</v>
      </c>
      <c r="C279" s="139">
        <f t="shared" si="20"/>
        <v>0</v>
      </c>
      <c r="D279" s="139">
        <f t="shared" si="20"/>
        <v>0</v>
      </c>
      <c r="E279" s="139">
        <f t="shared" si="20"/>
        <v>0</v>
      </c>
      <c r="F279" s="139">
        <f t="shared" si="20"/>
        <v>0</v>
      </c>
      <c r="G279" s="139">
        <f t="shared" si="20"/>
        <v>0</v>
      </c>
      <c r="H279" s="139">
        <f t="shared" si="21"/>
        <v>0</v>
      </c>
    </row>
    <row r="280" spans="2:10">
      <c r="B280" s="128" t="str">
        <f>$B$44</f>
        <v>Physical Training</v>
      </c>
      <c r="C280" s="139">
        <f t="shared" si="20"/>
        <v>0</v>
      </c>
      <c r="D280" s="139">
        <f t="shared" si="20"/>
        <v>0</v>
      </c>
      <c r="E280" s="139">
        <f t="shared" si="20"/>
        <v>0</v>
      </c>
      <c r="F280" s="139">
        <f t="shared" si="20"/>
        <v>0</v>
      </c>
      <c r="G280" s="139">
        <f t="shared" si="20"/>
        <v>0</v>
      </c>
      <c r="H280" s="139">
        <f t="shared" si="21"/>
        <v>0</v>
      </c>
    </row>
    <row r="281" spans="2:10">
      <c r="B281" s="128" t="str">
        <f>$B$45</f>
        <v>Health Services</v>
      </c>
      <c r="C281" s="139">
        <f t="shared" si="20"/>
        <v>104475.01245859786</v>
      </c>
      <c r="D281" s="139">
        <f t="shared" si="20"/>
        <v>513513.05801206571</v>
      </c>
      <c r="E281" s="139">
        <f t="shared" si="20"/>
        <v>56748.635148105393</v>
      </c>
      <c r="F281" s="139">
        <f t="shared" si="20"/>
        <v>0</v>
      </c>
      <c r="G281" s="139">
        <f t="shared" si="20"/>
        <v>0</v>
      </c>
      <c r="H281" s="139">
        <f t="shared" si="21"/>
        <v>674736.70561876905</v>
      </c>
    </row>
    <row r="282" spans="2:10">
      <c r="B282" s="128" t="str">
        <f>$B$46</f>
        <v>Pharmacy</v>
      </c>
      <c r="C282" s="139">
        <f t="shared" si="20"/>
        <v>0</v>
      </c>
      <c r="D282" s="139">
        <f t="shared" si="20"/>
        <v>0</v>
      </c>
      <c r="E282" s="139">
        <f t="shared" si="20"/>
        <v>0</v>
      </c>
      <c r="F282" s="139">
        <f t="shared" si="20"/>
        <v>0</v>
      </c>
      <c r="G282" s="139">
        <f t="shared" si="20"/>
        <v>0</v>
      </c>
      <c r="H282" s="139">
        <f t="shared" si="21"/>
        <v>0</v>
      </c>
    </row>
    <row r="283" spans="2:10">
      <c r="B283" s="128" t="str">
        <f>$B$47</f>
        <v>Business Administration</v>
      </c>
      <c r="C283" s="139">
        <f t="shared" si="20"/>
        <v>958395.59462241968</v>
      </c>
      <c r="D283" s="139">
        <f t="shared" si="20"/>
        <v>6923405.997174819</v>
      </c>
      <c r="E283" s="139">
        <f t="shared" si="20"/>
        <v>7557594.9864570275</v>
      </c>
      <c r="F283" s="139">
        <f t="shared" si="20"/>
        <v>0</v>
      </c>
      <c r="G283" s="139">
        <f t="shared" si="20"/>
        <v>0</v>
      </c>
      <c r="H283" s="139">
        <f t="shared" si="21"/>
        <v>15439396.578254266</v>
      </c>
    </row>
    <row r="284" spans="2:10">
      <c r="B284" s="128" t="str">
        <f>$B$48</f>
        <v>Optometry</v>
      </c>
      <c r="C284" s="139">
        <f t="shared" ref="C284:G287" si="22">C259+C234+C209+C184+C132</f>
        <v>0</v>
      </c>
      <c r="D284" s="139">
        <f t="shared" si="22"/>
        <v>0</v>
      </c>
      <c r="E284" s="139">
        <f t="shared" si="22"/>
        <v>0</v>
      </c>
      <c r="F284" s="139">
        <f t="shared" si="22"/>
        <v>0</v>
      </c>
      <c r="G284" s="139">
        <f t="shared" si="22"/>
        <v>0</v>
      </c>
      <c r="H284" s="139">
        <f t="shared" si="21"/>
        <v>0</v>
      </c>
    </row>
    <row r="285" spans="2:10">
      <c r="B285" s="128" t="str">
        <f>$B$49</f>
        <v>Teacher Ed-Practice Teaching</v>
      </c>
      <c r="C285" s="139">
        <f t="shared" si="22"/>
        <v>0</v>
      </c>
      <c r="D285" s="139">
        <f t="shared" si="22"/>
        <v>223443.22878531276</v>
      </c>
      <c r="E285" s="139">
        <f t="shared" si="22"/>
        <v>0</v>
      </c>
      <c r="F285" s="139">
        <f t="shared" si="22"/>
        <v>0</v>
      </c>
      <c r="G285" s="139">
        <f t="shared" si="22"/>
        <v>0</v>
      </c>
      <c r="H285" s="139">
        <f t="shared" si="21"/>
        <v>223443.22878531276</v>
      </c>
    </row>
    <row r="286" spans="2:10">
      <c r="B286" s="128" t="str">
        <f>$B$50</f>
        <v>Technology</v>
      </c>
      <c r="C286" s="139">
        <f t="shared" si="22"/>
        <v>9517.2360611048498</v>
      </c>
      <c r="D286" s="139">
        <f t="shared" si="22"/>
        <v>112841.07039194115</v>
      </c>
      <c r="E286" s="139">
        <f t="shared" si="22"/>
        <v>34299.042093093645</v>
      </c>
      <c r="F286" s="139">
        <f t="shared" si="22"/>
        <v>0</v>
      </c>
      <c r="G286" s="139">
        <f t="shared" si="22"/>
        <v>0</v>
      </c>
      <c r="H286" s="139">
        <f t="shared" si="21"/>
        <v>156657.34854613963</v>
      </c>
    </row>
    <row r="287" spans="2:10">
      <c r="B287" s="128" t="str">
        <f>$B$51</f>
        <v>Nursing</v>
      </c>
      <c r="C287" s="139">
        <f t="shared" si="22"/>
        <v>0</v>
      </c>
      <c r="D287" s="139">
        <f t="shared" si="22"/>
        <v>415116.06784010131</v>
      </c>
      <c r="E287" s="139">
        <f t="shared" si="22"/>
        <v>0</v>
      </c>
      <c r="F287" s="139">
        <f t="shared" si="22"/>
        <v>0</v>
      </c>
      <c r="G287" s="139">
        <f t="shared" si="22"/>
        <v>0</v>
      </c>
      <c r="H287" s="139">
        <f t="shared" si="21"/>
        <v>415116.06784010131</v>
      </c>
    </row>
    <row r="288" spans="2:10">
      <c r="B288" s="131" t="str">
        <f>$B$52</f>
        <v>Totals</v>
      </c>
      <c r="C288" s="136">
        <f>SUM(C268:C287)</f>
        <v>7908046.332855233</v>
      </c>
      <c r="D288" s="136">
        <f>SUM(D268:D287)</f>
        <v>19944818.838915877</v>
      </c>
      <c r="E288" s="136">
        <f>SUM(E268:E287)</f>
        <v>16478157.175037405</v>
      </c>
      <c r="F288" s="136">
        <f>SUM(F268:F287)</f>
        <v>0</v>
      </c>
      <c r="G288" s="136">
        <f>SUM(G268:G287)</f>
        <v>0</v>
      </c>
      <c r="H288" s="136">
        <f t="shared" si="21"/>
        <v>44331022.346808515</v>
      </c>
      <c r="I288" s="353"/>
      <c r="J288" s="140"/>
    </row>
    <row r="289" spans="2:10">
      <c r="H289" s="140"/>
    </row>
    <row r="290" spans="2:10">
      <c r="B290" s="120" t="s">
        <v>222</v>
      </c>
      <c r="C290" s="121"/>
      <c r="D290" s="121"/>
      <c r="E290" s="121"/>
      <c r="F290" s="121"/>
      <c r="G290" s="121"/>
      <c r="H290" s="122"/>
      <c r="J290" s="360"/>
    </row>
    <row r="291" spans="2:10" ht="30" customHeight="1" thickBot="1">
      <c r="B291" s="382" t="s">
        <v>234</v>
      </c>
      <c r="C291" s="382"/>
      <c r="D291" s="382"/>
      <c r="E291" s="382"/>
      <c r="F291" s="382"/>
      <c r="G291" s="382"/>
      <c r="H291" s="382"/>
    </row>
    <row r="292" spans="2:10" ht="14.4" thickBot="1">
      <c r="B292" s="124" t="s">
        <v>31</v>
      </c>
      <c r="C292" s="125" t="s">
        <v>25</v>
      </c>
      <c r="D292" s="125" t="s">
        <v>26</v>
      </c>
      <c r="E292" s="125" t="s">
        <v>27</v>
      </c>
      <c r="F292" s="125" t="s">
        <v>28</v>
      </c>
      <c r="G292" s="125" t="s">
        <v>29</v>
      </c>
      <c r="H292" s="126" t="s">
        <v>1</v>
      </c>
    </row>
    <row r="293" spans="2:10">
      <c r="B293" s="128" t="str">
        <f>$B$32</f>
        <v>Liberal Arts</v>
      </c>
      <c r="C293" s="134">
        <f t="shared" ref="C293:H308" si="23">IF(C32=0,0,C268/C32)</f>
        <v>337.91469495785577</v>
      </c>
      <c r="D293" s="134">
        <f t="shared" si="23"/>
        <v>420.18191829978048</v>
      </c>
      <c r="E293" s="134">
        <f t="shared" si="23"/>
        <v>782.74076913153635</v>
      </c>
      <c r="F293" s="134">
        <f t="shared" si="23"/>
        <v>0</v>
      </c>
      <c r="G293" s="135">
        <f t="shared" si="23"/>
        <v>0</v>
      </c>
      <c r="H293" s="136">
        <f t="shared" si="23"/>
        <v>431.6788657864164</v>
      </c>
    </row>
    <row r="294" spans="2:10">
      <c r="B294" s="128" t="str">
        <f>$B$33</f>
        <v>Science</v>
      </c>
      <c r="C294" s="137">
        <f t="shared" si="23"/>
        <v>304.8320191090541</v>
      </c>
      <c r="D294" s="137">
        <f t="shared" si="23"/>
        <v>486.54738124282238</v>
      </c>
      <c r="E294" s="137">
        <f t="shared" si="23"/>
        <v>1105.8251488915371</v>
      </c>
      <c r="F294" s="137">
        <f t="shared" si="23"/>
        <v>0</v>
      </c>
      <c r="G294" s="138">
        <f t="shared" si="23"/>
        <v>0</v>
      </c>
      <c r="H294" s="139">
        <f t="shared" si="23"/>
        <v>424.66316482887584</v>
      </c>
    </row>
    <row r="295" spans="2:10">
      <c r="B295" s="128" t="str">
        <f>$B$34</f>
        <v>Fine Arts</v>
      </c>
      <c r="C295" s="137">
        <f t="shared" si="23"/>
        <v>331.31098606317886</v>
      </c>
      <c r="D295" s="137">
        <f t="shared" si="23"/>
        <v>540.98281568353923</v>
      </c>
      <c r="E295" s="137">
        <f t="shared" si="23"/>
        <v>0</v>
      </c>
      <c r="F295" s="137">
        <f t="shared" si="23"/>
        <v>0</v>
      </c>
      <c r="G295" s="138">
        <f t="shared" si="23"/>
        <v>0</v>
      </c>
      <c r="H295" s="139">
        <f t="shared" si="23"/>
        <v>395.89954967037028</v>
      </c>
    </row>
    <row r="296" spans="2:10">
      <c r="B296" s="128" t="str">
        <f>$B$35</f>
        <v>Teacher Education</v>
      </c>
      <c r="C296" s="137">
        <f t="shared" si="23"/>
        <v>307.97812784367483</v>
      </c>
      <c r="D296" s="137">
        <f t="shared" si="23"/>
        <v>492.44354840566024</v>
      </c>
      <c r="E296" s="137">
        <f t="shared" si="23"/>
        <v>811.36779179046709</v>
      </c>
      <c r="F296" s="137">
        <f t="shared" si="23"/>
        <v>0</v>
      </c>
      <c r="G296" s="138">
        <f t="shared" si="23"/>
        <v>0</v>
      </c>
      <c r="H296" s="139">
        <f t="shared" si="23"/>
        <v>614.39110748266933</v>
      </c>
    </row>
    <row r="297" spans="2:10">
      <c r="B297" s="128" t="str">
        <f>$B$36</f>
        <v>Agriculture</v>
      </c>
      <c r="C297" s="137">
        <f t="shared" si="23"/>
        <v>0</v>
      </c>
      <c r="D297" s="137">
        <f t="shared" si="23"/>
        <v>0</v>
      </c>
      <c r="E297" s="137">
        <f t="shared" si="23"/>
        <v>0</v>
      </c>
      <c r="F297" s="137">
        <f t="shared" si="23"/>
        <v>0</v>
      </c>
      <c r="G297" s="138">
        <f t="shared" si="23"/>
        <v>0</v>
      </c>
      <c r="H297" s="139">
        <f t="shared" si="23"/>
        <v>0</v>
      </c>
    </row>
    <row r="298" spans="2:10">
      <c r="B298" s="128" t="str">
        <f>$B$37</f>
        <v>Engineering</v>
      </c>
      <c r="C298" s="137">
        <f t="shared" si="23"/>
        <v>196.50110997146871</v>
      </c>
      <c r="D298" s="137">
        <f t="shared" si="23"/>
        <v>460.87506197416354</v>
      </c>
      <c r="E298" s="137">
        <f t="shared" si="23"/>
        <v>1461.1632500609403</v>
      </c>
      <c r="F298" s="137">
        <f t="shared" si="23"/>
        <v>0</v>
      </c>
      <c r="G298" s="138">
        <f t="shared" si="23"/>
        <v>0</v>
      </c>
      <c r="H298" s="139">
        <f t="shared" si="23"/>
        <v>492.47028617001354</v>
      </c>
    </row>
    <row r="299" spans="2:10">
      <c r="B299" s="128" t="str">
        <f>$B$38</f>
        <v>Home Economics</v>
      </c>
      <c r="C299" s="137">
        <f t="shared" si="23"/>
        <v>177.11400341374451</v>
      </c>
      <c r="D299" s="137">
        <f t="shared" si="23"/>
        <v>275.30254305846148</v>
      </c>
      <c r="E299" s="137">
        <f t="shared" si="23"/>
        <v>0</v>
      </c>
      <c r="F299" s="137">
        <f t="shared" si="23"/>
        <v>0</v>
      </c>
      <c r="G299" s="138">
        <f t="shared" si="23"/>
        <v>0</v>
      </c>
      <c r="H299" s="139">
        <f t="shared" si="23"/>
        <v>259.78133060603199</v>
      </c>
    </row>
    <row r="300" spans="2:10">
      <c r="B300" s="128" t="str">
        <f>$B$39</f>
        <v>Law</v>
      </c>
      <c r="C300" s="137">
        <f t="shared" si="23"/>
        <v>0</v>
      </c>
      <c r="D300" s="137">
        <f t="shared" si="23"/>
        <v>0</v>
      </c>
      <c r="E300" s="137">
        <f t="shared" si="23"/>
        <v>0</v>
      </c>
      <c r="F300" s="137">
        <f t="shared" si="23"/>
        <v>0</v>
      </c>
      <c r="G300" s="138">
        <f t="shared" si="23"/>
        <v>0</v>
      </c>
      <c r="H300" s="139">
        <f t="shared" si="23"/>
        <v>0</v>
      </c>
    </row>
    <row r="301" spans="2:10">
      <c r="B301" s="128" t="str">
        <f>$B$40</f>
        <v>Social Service</v>
      </c>
      <c r="C301" s="137">
        <f t="shared" si="23"/>
        <v>0</v>
      </c>
      <c r="D301" s="137">
        <f t="shared" si="23"/>
        <v>0</v>
      </c>
      <c r="E301" s="137">
        <f t="shared" si="23"/>
        <v>0</v>
      </c>
      <c r="F301" s="137">
        <f t="shared" si="23"/>
        <v>0</v>
      </c>
      <c r="G301" s="138">
        <f t="shared" si="23"/>
        <v>0</v>
      </c>
      <c r="H301" s="139">
        <f t="shared" si="23"/>
        <v>0</v>
      </c>
    </row>
    <row r="302" spans="2:10">
      <c r="B302" s="128" t="str">
        <f>$B$41</f>
        <v>Library Science</v>
      </c>
      <c r="C302" s="137">
        <f t="shared" si="23"/>
        <v>0</v>
      </c>
      <c r="D302" s="137">
        <f t="shared" si="23"/>
        <v>0</v>
      </c>
      <c r="E302" s="137">
        <f t="shared" si="23"/>
        <v>0</v>
      </c>
      <c r="F302" s="137">
        <f t="shared" si="23"/>
        <v>0</v>
      </c>
      <c r="G302" s="138">
        <f t="shared" si="23"/>
        <v>0</v>
      </c>
      <c r="H302" s="139">
        <f t="shared" si="23"/>
        <v>0</v>
      </c>
    </row>
    <row r="303" spans="2:10">
      <c r="B303" s="128" t="str">
        <f>$B$42</f>
        <v>Veterinary Science</v>
      </c>
      <c r="C303" s="137">
        <f t="shared" si="23"/>
        <v>0</v>
      </c>
      <c r="D303" s="137">
        <f t="shared" si="23"/>
        <v>0</v>
      </c>
      <c r="E303" s="137">
        <f t="shared" si="23"/>
        <v>0</v>
      </c>
      <c r="F303" s="137">
        <f t="shared" si="23"/>
        <v>0</v>
      </c>
      <c r="G303" s="138">
        <f t="shared" si="23"/>
        <v>0</v>
      </c>
      <c r="H303" s="139">
        <f t="shared" si="23"/>
        <v>0</v>
      </c>
    </row>
    <row r="304" spans="2:10">
      <c r="B304" s="128" t="str">
        <f>$B$43</f>
        <v>Vocational Training</v>
      </c>
      <c r="C304" s="137">
        <f t="shared" si="23"/>
        <v>0</v>
      </c>
      <c r="D304" s="137">
        <f t="shared" si="23"/>
        <v>0</v>
      </c>
      <c r="E304" s="137">
        <f t="shared" si="23"/>
        <v>0</v>
      </c>
      <c r="F304" s="137">
        <f t="shared" si="23"/>
        <v>0</v>
      </c>
      <c r="G304" s="138">
        <f t="shared" si="23"/>
        <v>0</v>
      </c>
      <c r="H304" s="139">
        <f t="shared" si="23"/>
        <v>0</v>
      </c>
    </row>
    <row r="305" spans="2:10">
      <c r="B305" s="128" t="str">
        <f>$B$44</f>
        <v>Physical Training</v>
      </c>
      <c r="C305" s="137">
        <f t="shared" si="23"/>
        <v>0</v>
      </c>
      <c r="D305" s="137">
        <f t="shared" si="23"/>
        <v>0</v>
      </c>
      <c r="E305" s="137">
        <f t="shared" si="23"/>
        <v>0</v>
      </c>
      <c r="F305" s="137">
        <f t="shared" si="23"/>
        <v>0</v>
      </c>
      <c r="G305" s="138">
        <f t="shared" si="23"/>
        <v>0</v>
      </c>
      <c r="H305" s="139">
        <f t="shared" si="23"/>
        <v>0</v>
      </c>
    </row>
    <row r="306" spans="2:10">
      <c r="B306" s="128" t="str">
        <f>$B$45</f>
        <v>Health Services</v>
      </c>
      <c r="C306" s="137">
        <f t="shared" si="23"/>
        <v>325.4673285314575</v>
      </c>
      <c r="D306" s="137">
        <f t="shared" si="23"/>
        <v>509.4375575516525</v>
      </c>
      <c r="E306" s="137">
        <f t="shared" si="23"/>
        <v>675.57898985839756</v>
      </c>
      <c r="F306" s="137">
        <f t="shared" si="23"/>
        <v>0</v>
      </c>
      <c r="G306" s="138">
        <f t="shared" si="23"/>
        <v>0</v>
      </c>
      <c r="H306" s="139">
        <f t="shared" si="23"/>
        <v>477.52066922772048</v>
      </c>
    </row>
    <row r="307" spans="2:10">
      <c r="B307" s="128" t="str">
        <f>$B$46</f>
        <v>Pharmacy</v>
      </c>
      <c r="C307" s="137">
        <f t="shared" si="23"/>
        <v>0</v>
      </c>
      <c r="D307" s="137">
        <f t="shared" si="23"/>
        <v>0</v>
      </c>
      <c r="E307" s="137">
        <f t="shared" si="23"/>
        <v>0</v>
      </c>
      <c r="F307" s="137">
        <f t="shared" si="23"/>
        <v>0</v>
      </c>
      <c r="G307" s="138">
        <f t="shared" si="23"/>
        <v>0</v>
      </c>
      <c r="H307" s="139">
        <f t="shared" si="23"/>
        <v>0</v>
      </c>
    </row>
    <row r="308" spans="2:10">
      <c r="B308" s="128" t="str">
        <f>$B$47</f>
        <v>Business Administration</v>
      </c>
      <c r="C308" s="137">
        <f t="shared" si="23"/>
        <v>572.51827635747895</v>
      </c>
      <c r="D308" s="137">
        <f t="shared" si="23"/>
        <v>557.03644679176273</v>
      </c>
      <c r="E308" s="137">
        <f t="shared" si="23"/>
        <v>758.10963852513066</v>
      </c>
      <c r="F308" s="137">
        <f t="shared" si="23"/>
        <v>0</v>
      </c>
      <c r="G308" s="138">
        <f t="shared" si="23"/>
        <v>0</v>
      </c>
      <c r="H308" s="139">
        <f t="shared" si="23"/>
        <v>641.38403864466045</v>
      </c>
    </row>
    <row r="309" spans="2:10">
      <c r="B309" s="128" t="str">
        <f>$B$48</f>
        <v>Optometry</v>
      </c>
      <c r="C309" s="137">
        <f t="shared" ref="C309:H313" si="24">IF(C48=0,0,C284/C48)</f>
        <v>0</v>
      </c>
      <c r="D309" s="137">
        <f t="shared" si="24"/>
        <v>0</v>
      </c>
      <c r="E309" s="137">
        <f t="shared" si="24"/>
        <v>0</v>
      </c>
      <c r="F309" s="137">
        <f t="shared" si="24"/>
        <v>0</v>
      </c>
      <c r="G309" s="138">
        <f t="shared" si="24"/>
        <v>0</v>
      </c>
      <c r="H309" s="139">
        <f t="shared" si="24"/>
        <v>0</v>
      </c>
    </row>
    <row r="310" spans="2:10">
      <c r="B310" s="128" t="str">
        <f>$B$49</f>
        <v>Teacher Ed-Practice Teaching</v>
      </c>
      <c r="C310" s="137">
        <f t="shared" si="24"/>
        <v>0</v>
      </c>
      <c r="D310" s="137">
        <f t="shared" si="24"/>
        <v>827.56751401967688</v>
      </c>
      <c r="E310" s="137">
        <f t="shared" si="24"/>
        <v>0</v>
      </c>
      <c r="F310" s="137">
        <f t="shared" si="24"/>
        <v>0</v>
      </c>
      <c r="G310" s="138">
        <f t="shared" si="24"/>
        <v>0</v>
      </c>
      <c r="H310" s="139">
        <f t="shared" si="24"/>
        <v>827.56751401967688</v>
      </c>
    </row>
    <row r="311" spans="2:10">
      <c r="B311" s="128" t="str">
        <f>$B$50</f>
        <v>Technology</v>
      </c>
      <c r="C311" s="137">
        <f t="shared" si="24"/>
        <v>396.55150254603541</v>
      </c>
      <c r="D311" s="137">
        <f t="shared" si="24"/>
        <v>494.91697540325066</v>
      </c>
      <c r="E311" s="137">
        <f t="shared" si="24"/>
        <v>519.68245595596431</v>
      </c>
      <c r="F311" s="137">
        <f t="shared" si="24"/>
        <v>0</v>
      </c>
      <c r="G311" s="138">
        <f t="shared" si="24"/>
        <v>0</v>
      </c>
      <c r="H311" s="139">
        <f t="shared" si="24"/>
        <v>492.633171528741</v>
      </c>
    </row>
    <row r="312" spans="2:10">
      <c r="B312" s="128" t="str">
        <f>$B$51</f>
        <v>Nursing</v>
      </c>
      <c r="C312" s="137">
        <f t="shared" si="24"/>
        <v>0</v>
      </c>
      <c r="D312" s="137">
        <f t="shared" si="24"/>
        <v>470.12012212922008</v>
      </c>
      <c r="E312" s="137">
        <f t="shared" si="24"/>
        <v>0</v>
      </c>
      <c r="F312" s="137">
        <f t="shared" si="24"/>
        <v>0</v>
      </c>
      <c r="G312" s="138">
        <f t="shared" si="24"/>
        <v>0</v>
      </c>
      <c r="H312" s="139">
        <f t="shared" si="24"/>
        <v>470.12012212922008</v>
      </c>
    </row>
    <row r="313" spans="2:10">
      <c r="B313" s="131" t="str">
        <f>$B$52</f>
        <v>Totals</v>
      </c>
      <c r="C313" s="136">
        <f t="shared" si="24"/>
        <v>334.74628906430888</v>
      </c>
      <c r="D313" s="136">
        <f t="shared" si="24"/>
        <v>482.34144713218564</v>
      </c>
      <c r="E313" s="136">
        <f t="shared" si="24"/>
        <v>807.11976758607977</v>
      </c>
      <c r="F313" s="136">
        <f t="shared" si="24"/>
        <v>0</v>
      </c>
      <c r="G313" s="136">
        <f t="shared" si="24"/>
        <v>0</v>
      </c>
      <c r="H313" s="136">
        <f t="shared" si="24"/>
        <v>519.15941382841686</v>
      </c>
      <c r="I313" s="351"/>
    </row>
    <row r="315" spans="2:10">
      <c r="B315" s="120" t="s">
        <v>37</v>
      </c>
      <c r="C315" s="121"/>
      <c r="D315" s="121"/>
      <c r="E315" s="121"/>
      <c r="F315" s="121"/>
      <c r="G315" s="121"/>
      <c r="H315" s="122"/>
      <c r="J315" s="360"/>
    </row>
    <row r="316" spans="2:10" ht="55.5" customHeight="1" thickBot="1">
      <c r="B316" s="382" t="s">
        <v>235</v>
      </c>
      <c r="C316" s="382"/>
      <c r="D316" s="382"/>
      <c r="E316" s="382"/>
      <c r="F316" s="382"/>
      <c r="G316" s="382"/>
      <c r="H316" s="382"/>
    </row>
    <row r="317" spans="2:10" ht="14.4" thickBot="1">
      <c r="B317" s="124" t="s">
        <v>31</v>
      </c>
      <c r="C317" s="125" t="s">
        <v>25</v>
      </c>
      <c r="D317" s="125" t="s">
        <v>26</v>
      </c>
      <c r="E317" s="125" t="s">
        <v>27</v>
      </c>
      <c r="F317" s="125" t="s">
        <v>28</v>
      </c>
      <c r="G317" s="125" t="s">
        <v>29</v>
      </c>
      <c r="H317" s="126" t="s">
        <v>1</v>
      </c>
    </row>
    <row r="318" spans="2:10">
      <c r="B318" s="128" t="str">
        <f>$B$32</f>
        <v>Liberal Arts</v>
      </c>
      <c r="C318" s="129">
        <f t="shared" ref="C318:H318" si="25">IF($C$293=0,"",C293/$C$293)</f>
        <v>1</v>
      </c>
      <c r="D318" s="129">
        <f t="shared" si="25"/>
        <v>1.2434555956561313</v>
      </c>
      <c r="E318" s="129">
        <f t="shared" si="25"/>
        <v>2.316385705656153</v>
      </c>
      <c r="F318" s="129">
        <f t="shared" si="25"/>
        <v>0</v>
      </c>
      <c r="G318" s="129">
        <f t="shared" si="25"/>
        <v>0</v>
      </c>
      <c r="H318" s="129">
        <f t="shared" si="25"/>
        <v>1.2774788200325373</v>
      </c>
    </row>
    <row r="319" spans="2:10">
      <c r="B319" s="128" t="str">
        <f>$B$33</f>
        <v>Science</v>
      </c>
      <c r="C319" s="129">
        <f t="shared" ref="C319:H334" si="26">IF($C$293=0,"",C294/$C$293)</f>
        <v>0.90209755200812536</v>
      </c>
      <c r="D319" s="129">
        <f t="shared" si="26"/>
        <v>1.4398526862038477</v>
      </c>
      <c r="E319" s="129">
        <f t="shared" si="26"/>
        <v>3.2724979570049593</v>
      </c>
      <c r="F319" s="129">
        <f t="shared" si="26"/>
        <v>0</v>
      </c>
      <c r="G319" s="129">
        <f t="shared" si="26"/>
        <v>0</v>
      </c>
      <c r="H319" s="129">
        <f t="shared" si="26"/>
        <v>1.2567170684359827</v>
      </c>
    </row>
    <row r="320" spans="2:10">
      <c r="B320" s="128" t="str">
        <f>$B$34</f>
        <v>Fine Arts</v>
      </c>
      <c r="C320" s="129">
        <f t="shared" si="26"/>
        <v>0.98045746754073382</v>
      </c>
      <c r="D320" s="129">
        <f t="shared" si="26"/>
        <v>1.6009449241353941</v>
      </c>
      <c r="E320" s="129">
        <f t="shared" si="26"/>
        <v>0</v>
      </c>
      <c r="F320" s="129">
        <f t="shared" si="26"/>
        <v>0</v>
      </c>
      <c r="G320" s="129">
        <f t="shared" si="26"/>
        <v>0</v>
      </c>
      <c r="H320" s="129">
        <f t="shared" si="26"/>
        <v>1.1715961323308128</v>
      </c>
    </row>
    <row r="321" spans="2:8">
      <c r="B321" s="128" t="str">
        <f>$B$35</f>
        <v>Teacher Education</v>
      </c>
      <c r="C321" s="129">
        <f t="shared" si="26"/>
        <v>0.91140791578207458</v>
      </c>
      <c r="D321" s="129">
        <f t="shared" si="26"/>
        <v>1.4573013714809802</v>
      </c>
      <c r="E321" s="129">
        <f t="shared" si="26"/>
        <v>2.4011024199218673</v>
      </c>
      <c r="F321" s="129">
        <f t="shared" si="26"/>
        <v>0</v>
      </c>
      <c r="G321" s="129">
        <f t="shared" si="26"/>
        <v>0</v>
      </c>
      <c r="H321" s="129">
        <f t="shared" si="26"/>
        <v>1.8181840465958288</v>
      </c>
    </row>
    <row r="322" spans="2:8">
      <c r="B322" s="128" t="str">
        <f>$B$36</f>
        <v>Agriculture</v>
      </c>
      <c r="C322" s="129">
        <f t="shared" si="26"/>
        <v>0</v>
      </c>
      <c r="D322" s="129">
        <f t="shared" si="26"/>
        <v>0</v>
      </c>
      <c r="E322" s="129">
        <f t="shared" si="26"/>
        <v>0</v>
      </c>
      <c r="F322" s="129">
        <f t="shared" si="26"/>
        <v>0</v>
      </c>
      <c r="G322" s="129">
        <f t="shared" si="26"/>
        <v>0</v>
      </c>
      <c r="H322" s="129">
        <f t="shared" si="26"/>
        <v>0</v>
      </c>
    </row>
    <row r="323" spans="2:8">
      <c r="B323" s="128" t="str">
        <f>$B$37</f>
        <v>Engineering</v>
      </c>
      <c r="C323" s="129">
        <f t="shared" si="26"/>
        <v>0.58151099346530655</v>
      </c>
      <c r="D323" s="129">
        <f t="shared" si="26"/>
        <v>1.3638799047541961</v>
      </c>
      <c r="E323" s="129">
        <f t="shared" si="26"/>
        <v>4.3240595092887997</v>
      </c>
      <c r="F323" s="129">
        <f t="shared" si="26"/>
        <v>0</v>
      </c>
      <c r="G323" s="129">
        <f t="shared" si="26"/>
        <v>0</v>
      </c>
      <c r="H323" s="129">
        <f t="shared" si="26"/>
        <v>1.4573804972625819</v>
      </c>
    </row>
    <row r="324" spans="2:8">
      <c r="B324" s="128" t="str">
        <f>$B$38</f>
        <v>Home Economics</v>
      </c>
      <c r="C324" s="129">
        <f t="shared" si="26"/>
        <v>0.52413821019483608</v>
      </c>
      <c r="D324" s="129">
        <f t="shared" si="26"/>
        <v>0.81471018326917333</v>
      </c>
      <c r="E324" s="129">
        <f t="shared" si="26"/>
        <v>0</v>
      </c>
      <c r="F324" s="129">
        <f t="shared" si="26"/>
        <v>0</v>
      </c>
      <c r="G324" s="129">
        <f t="shared" si="26"/>
        <v>0</v>
      </c>
      <c r="H324" s="129">
        <f t="shared" si="26"/>
        <v>0.76877784388285197</v>
      </c>
    </row>
    <row r="325" spans="2:8">
      <c r="B325" s="128" t="str">
        <f>$B$39</f>
        <v>Law</v>
      </c>
      <c r="C325" s="129">
        <f t="shared" si="26"/>
        <v>0</v>
      </c>
      <c r="D325" s="129">
        <f t="shared" si="26"/>
        <v>0</v>
      </c>
      <c r="E325" s="129">
        <f t="shared" si="26"/>
        <v>0</v>
      </c>
      <c r="F325" s="129">
        <f t="shared" si="26"/>
        <v>0</v>
      </c>
      <c r="G325" s="129">
        <f t="shared" si="26"/>
        <v>0</v>
      </c>
      <c r="H325" s="129">
        <f t="shared" si="26"/>
        <v>0</v>
      </c>
    </row>
    <row r="326" spans="2:8">
      <c r="B326" s="128" t="str">
        <f>$B$40</f>
        <v>Social Service</v>
      </c>
      <c r="C326" s="129">
        <f t="shared" si="26"/>
        <v>0</v>
      </c>
      <c r="D326" s="129">
        <f t="shared" si="26"/>
        <v>0</v>
      </c>
      <c r="E326" s="129">
        <f t="shared" si="26"/>
        <v>0</v>
      </c>
      <c r="F326" s="129">
        <f t="shared" si="26"/>
        <v>0</v>
      </c>
      <c r="G326" s="129">
        <f t="shared" si="26"/>
        <v>0</v>
      </c>
      <c r="H326" s="129">
        <f t="shared" si="26"/>
        <v>0</v>
      </c>
    </row>
    <row r="327" spans="2:8">
      <c r="B327" s="128" t="str">
        <f>$B$41</f>
        <v>Library Science</v>
      </c>
      <c r="C327" s="129">
        <f t="shared" si="26"/>
        <v>0</v>
      </c>
      <c r="D327" s="129">
        <f t="shared" si="26"/>
        <v>0</v>
      </c>
      <c r="E327" s="129">
        <f t="shared" si="26"/>
        <v>0</v>
      </c>
      <c r="F327" s="129">
        <f t="shared" si="26"/>
        <v>0</v>
      </c>
      <c r="G327" s="129">
        <f t="shared" si="26"/>
        <v>0</v>
      </c>
      <c r="H327" s="129">
        <f t="shared" si="26"/>
        <v>0</v>
      </c>
    </row>
    <row r="328" spans="2:8">
      <c r="B328" s="128" t="str">
        <f>$B$42</f>
        <v>Veterinary Science</v>
      </c>
      <c r="C328" s="129">
        <f t="shared" si="26"/>
        <v>0</v>
      </c>
      <c r="D328" s="129">
        <f t="shared" si="26"/>
        <v>0</v>
      </c>
      <c r="E328" s="129">
        <f t="shared" si="26"/>
        <v>0</v>
      </c>
      <c r="F328" s="129">
        <f t="shared" si="26"/>
        <v>0</v>
      </c>
      <c r="G328" s="129">
        <f t="shared" si="26"/>
        <v>0</v>
      </c>
      <c r="H328" s="129">
        <f t="shared" si="26"/>
        <v>0</v>
      </c>
    </row>
    <row r="329" spans="2:8">
      <c r="B329" s="128" t="str">
        <f>$B$43</f>
        <v>Vocational Training</v>
      </c>
      <c r="C329" s="129">
        <f t="shared" si="26"/>
        <v>0</v>
      </c>
      <c r="D329" s="129">
        <f t="shared" si="26"/>
        <v>0</v>
      </c>
      <c r="E329" s="129">
        <f t="shared" si="26"/>
        <v>0</v>
      </c>
      <c r="F329" s="129">
        <f t="shared" si="26"/>
        <v>0</v>
      </c>
      <c r="G329" s="129">
        <f t="shared" si="26"/>
        <v>0</v>
      </c>
      <c r="H329" s="129">
        <f t="shared" si="26"/>
        <v>0</v>
      </c>
    </row>
    <row r="330" spans="2:8">
      <c r="B330" s="128" t="str">
        <f>$B$44</f>
        <v>Physical Training</v>
      </c>
      <c r="C330" s="129">
        <f t="shared" si="26"/>
        <v>0</v>
      </c>
      <c r="D330" s="129">
        <f t="shared" si="26"/>
        <v>0</v>
      </c>
      <c r="E330" s="129">
        <f t="shared" si="26"/>
        <v>0</v>
      </c>
      <c r="F330" s="129">
        <f t="shared" si="26"/>
        <v>0</v>
      </c>
      <c r="G330" s="129">
        <f t="shared" si="26"/>
        <v>0</v>
      </c>
      <c r="H330" s="129">
        <f t="shared" si="26"/>
        <v>0</v>
      </c>
    </row>
    <row r="331" spans="2:8">
      <c r="B331" s="128" t="str">
        <f>$B$45</f>
        <v>Health Services</v>
      </c>
      <c r="C331" s="129">
        <f t="shared" si="26"/>
        <v>0.96316417542021759</v>
      </c>
      <c r="D331" s="129">
        <f t="shared" si="26"/>
        <v>1.5075921975372772</v>
      </c>
      <c r="E331" s="129">
        <f t="shared" si="26"/>
        <v>1.9992589844092303</v>
      </c>
      <c r="F331" s="129">
        <f t="shared" si="26"/>
        <v>0</v>
      </c>
      <c r="G331" s="129">
        <f t="shared" si="26"/>
        <v>0</v>
      </c>
      <c r="H331" s="129">
        <f t="shared" si="26"/>
        <v>1.4131396957663418</v>
      </c>
    </row>
    <row r="332" spans="2:8">
      <c r="B332" s="128" t="str">
        <f>$B$46</f>
        <v>Pharmacy</v>
      </c>
      <c r="C332" s="129">
        <f t="shared" si="26"/>
        <v>0</v>
      </c>
      <c r="D332" s="129">
        <f t="shared" si="26"/>
        <v>0</v>
      </c>
      <c r="E332" s="129">
        <f t="shared" si="26"/>
        <v>0</v>
      </c>
      <c r="F332" s="129">
        <f t="shared" si="26"/>
        <v>0</v>
      </c>
      <c r="G332" s="129">
        <f t="shared" si="26"/>
        <v>0</v>
      </c>
      <c r="H332" s="129">
        <f t="shared" si="26"/>
        <v>0</v>
      </c>
    </row>
    <row r="333" spans="2:8">
      <c r="B333" s="128" t="str">
        <f>$B$47</f>
        <v>Business Administration</v>
      </c>
      <c r="C333" s="129">
        <f t="shared" si="26"/>
        <v>1.6942686568540104</v>
      </c>
      <c r="D333" s="129">
        <f t="shared" si="26"/>
        <v>1.6484528642982972</v>
      </c>
      <c r="E333" s="129">
        <f t="shared" si="26"/>
        <v>2.2434941416788075</v>
      </c>
      <c r="F333" s="129">
        <f t="shared" si="26"/>
        <v>0</v>
      </c>
      <c r="G333" s="129">
        <f t="shared" si="26"/>
        <v>0</v>
      </c>
      <c r="H333" s="129">
        <f t="shared" si="26"/>
        <v>1.8980649501633924</v>
      </c>
    </row>
    <row r="334" spans="2:8">
      <c r="B334" s="128" t="str">
        <f>$B$48</f>
        <v>Optometry</v>
      </c>
      <c r="C334" s="129">
        <f t="shared" si="26"/>
        <v>0</v>
      </c>
      <c r="D334" s="129">
        <f t="shared" si="26"/>
        <v>0</v>
      </c>
      <c r="E334" s="129">
        <f t="shared" si="26"/>
        <v>0</v>
      </c>
      <c r="F334" s="129">
        <f t="shared" si="26"/>
        <v>0</v>
      </c>
      <c r="G334" s="129">
        <f t="shared" si="26"/>
        <v>0</v>
      </c>
      <c r="H334" s="129">
        <f t="shared" si="26"/>
        <v>0</v>
      </c>
    </row>
    <row r="335" spans="2:8">
      <c r="B335" s="128" t="str">
        <f>$B$49</f>
        <v>Teacher Ed-Practice Teaching</v>
      </c>
      <c r="C335" s="129">
        <f t="shared" ref="C335:H338" si="27">IF($C$293=0,"",C310/$C$293)</f>
        <v>0</v>
      </c>
      <c r="D335" s="129">
        <f t="shared" si="27"/>
        <v>2.4490426914487688</v>
      </c>
      <c r="E335" s="129">
        <f t="shared" si="27"/>
        <v>0</v>
      </c>
      <c r="F335" s="129">
        <f t="shared" si="27"/>
        <v>0</v>
      </c>
      <c r="G335" s="129">
        <f t="shared" si="27"/>
        <v>0</v>
      </c>
      <c r="H335" s="129">
        <f t="shared" si="27"/>
        <v>2.4490426914487688</v>
      </c>
    </row>
    <row r="336" spans="2:8">
      <c r="B336" s="128" t="str">
        <f>$B$50</f>
        <v>Technology</v>
      </c>
      <c r="C336" s="129">
        <f t="shared" si="27"/>
        <v>1.1735254739232124</v>
      </c>
      <c r="D336" s="129">
        <f t="shared" si="27"/>
        <v>1.4646210501883501</v>
      </c>
      <c r="E336" s="129">
        <f t="shared" si="27"/>
        <v>1.5379101995572533</v>
      </c>
      <c r="F336" s="129">
        <f t="shared" si="27"/>
        <v>0</v>
      </c>
      <c r="G336" s="129">
        <f t="shared" si="27"/>
        <v>0</v>
      </c>
      <c r="H336" s="129">
        <f t="shared" si="27"/>
        <v>1.4578625282637723</v>
      </c>
    </row>
    <row r="337" spans="2:10">
      <c r="B337" s="128" t="str">
        <f>$B$51</f>
        <v>Nursing</v>
      </c>
      <c r="C337" s="129">
        <f t="shared" si="27"/>
        <v>0</v>
      </c>
      <c r="D337" s="129">
        <f t="shared" si="27"/>
        <v>1.3912390586856627</v>
      </c>
      <c r="E337" s="129">
        <f t="shared" si="27"/>
        <v>0</v>
      </c>
      <c r="F337" s="129">
        <f t="shared" si="27"/>
        <v>0</v>
      </c>
      <c r="G337" s="129">
        <f t="shared" si="27"/>
        <v>0</v>
      </c>
      <c r="H337" s="129">
        <f t="shared" si="27"/>
        <v>1.3912390586856627</v>
      </c>
    </row>
    <row r="338" spans="2:10">
      <c r="B338" s="131" t="str">
        <f>$B$52</f>
        <v>Totals</v>
      </c>
      <c r="C338" s="129">
        <f t="shared" si="27"/>
        <v>0.99062365164692812</v>
      </c>
      <c r="D338" s="129">
        <f t="shared" si="27"/>
        <v>1.4274059528318015</v>
      </c>
      <c r="E338" s="129">
        <f t="shared" si="27"/>
        <v>2.3885311282089776</v>
      </c>
      <c r="F338" s="129">
        <f t="shared" si="27"/>
        <v>0</v>
      </c>
      <c r="G338" s="129">
        <f t="shared" si="27"/>
        <v>0</v>
      </c>
      <c r="H338" s="129">
        <f t="shared" si="27"/>
        <v>1.5363623469916443</v>
      </c>
      <c r="I338" s="351"/>
    </row>
    <row r="340" spans="2:10">
      <c r="B340" s="120" t="s">
        <v>236</v>
      </c>
      <c r="C340" s="121"/>
      <c r="D340" s="121"/>
      <c r="E340" s="121"/>
      <c r="F340" s="121"/>
      <c r="G340" s="121"/>
      <c r="H340" s="122"/>
      <c r="J340" s="360"/>
    </row>
    <row r="341" spans="2:10" ht="55.5" customHeight="1" thickBot="1">
      <c r="B341" s="382" t="s">
        <v>237</v>
      </c>
      <c r="C341" s="382"/>
      <c r="D341" s="382"/>
      <c r="E341" s="382"/>
      <c r="F341" s="382"/>
      <c r="G341" s="382"/>
      <c r="H341" s="382"/>
    </row>
    <row r="342" spans="2:10" ht="14.4" thickBot="1">
      <c r="B342" s="124" t="s">
        <v>31</v>
      </c>
      <c r="C342" s="125" t="s">
        <v>25</v>
      </c>
      <c r="D342" s="125" t="s">
        <v>26</v>
      </c>
      <c r="E342" s="125" t="s">
        <v>27</v>
      </c>
      <c r="F342" s="125" t="s">
        <v>28</v>
      </c>
      <c r="G342" s="125" t="s">
        <v>29</v>
      </c>
      <c r="H342" s="126" t="s">
        <v>1</v>
      </c>
    </row>
    <row r="343" spans="2:10">
      <c r="B343" s="128" t="str">
        <f>$B$32</f>
        <v>Liberal Arts</v>
      </c>
      <c r="C343" s="136">
        <f t="shared" ref="C343:D358" si="28">C293*30</f>
        <v>10137.440848735674</v>
      </c>
      <c r="D343" s="136">
        <f t="shared" si="28"/>
        <v>12605.457548993414</v>
      </c>
      <c r="E343" s="136">
        <f>E293*24</f>
        <v>18785.778459156871</v>
      </c>
      <c r="F343" s="136">
        <f>F293*18</f>
        <v>0</v>
      </c>
      <c r="G343" s="136">
        <f>G293*24</f>
        <v>0</v>
      </c>
      <c r="H343" s="136">
        <f>IF((C32/30+D32/30+E32/24+F32/18+G32/24)=0,0,H268/(C32/30+D32/30+E32/24+F32/18+G32/24))</f>
        <v>12550.178339729349</v>
      </c>
    </row>
    <row r="344" spans="2:10">
      <c r="B344" s="128" t="str">
        <f>$B$33</f>
        <v>Science</v>
      </c>
      <c r="C344" s="139">
        <f t="shared" si="28"/>
        <v>9144.9605732716227</v>
      </c>
      <c r="D344" s="139">
        <f t="shared" si="28"/>
        <v>14596.421437284671</v>
      </c>
      <c r="E344" s="139">
        <f>E294*24</f>
        <v>26539.80357339689</v>
      </c>
      <c r="F344" s="139">
        <f>F294*18</f>
        <v>0</v>
      </c>
      <c r="G344" s="139">
        <f>G294*24</f>
        <v>0</v>
      </c>
      <c r="H344" s="139">
        <f t="shared" ref="H344:H363" si="29">IF((C33/30+D33/30+E33/24+F33/18+G33/24)=0,0,H269/(C33/30+D33/30+E33/24+F33/18+G33/24))</f>
        <v>12521.039007904052</v>
      </c>
    </row>
    <row r="345" spans="2:10">
      <c r="B345" s="128" t="str">
        <f>$B$34</f>
        <v>Fine Arts</v>
      </c>
      <c r="C345" s="139">
        <f t="shared" si="28"/>
        <v>9939.3295818953666</v>
      </c>
      <c r="D345" s="139">
        <f t="shared" si="28"/>
        <v>16229.484470506177</v>
      </c>
      <c r="E345" s="139">
        <f t="shared" ref="E345:E363" si="30">E295*24</f>
        <v>0</v>
      </c>
      <c r="F345" s="139">
        <f t="shared" ref="F345:F363" si="31">F295*18</f>
        <v>0</v>
      </c>
      <c r="G345" s="139">
        <f t="shared" ref="G345:G363" si="32">G295*24</f>
        <v>0</v>
      </c>
      <c r="H345" s="139">
        <f t="shared" si="29"/>
        <v>11876.986490111109</v>
      </c>
    </row>
    <row r="346" spans="2:10">
      <c r="B346" s="128" t="str">
        <f>$B$35</f>
        <v>Teacher Education</v>
      </c>
      <c r="C346" s="139">
        <f t="shared" si="28"/>
        <v>9239.3438353102447</v>
      </c>
      <c r="D346" s="139">
        <f t="shared" si="28"/>
        <v>14773.306452169807</v>
      </c>
      <c r="E346" s="139">
        <f t="shared" si="30"/>
        <v>19472.827002971211</v>
      </c>
      <c r="F346" s="139">
        <f t="shared" si="31"/>
        <v>0</v>
      </c>
      <c r="G346" s="139">
        <f t="shared" si="32"/>
        <v>0</v>
      </c>
      <c r="H346" s="139">
        <f t="shared" si="29"/>
        <v>16611.832200497643</v>
      </c>
    </row>
    <row r="347" spans="2:10">
      <c r="B347" s="128" t="str">
        <f>$B$36</f>
        <v>Agriculture</v>
      </c>
      <c r="C347" s="139">
        <f t="shared" si="28"/>
        <v>0</v>
      </c>
      <c r="D347" s="139">
        <f t="shared" si="28"/>
        <v>0</v>
      </c>
      <c r="E347" s="139">
        <f t="shared" si="30"/>
        <v>0</v>
      </c>
      <c r="F347" s="139">
        <f t="shared" si="31"/>
        <v>0</v>
      </c>
      <c r="G347" s="139">
        <f t="shared" si="32"/>
        <v>0</v>
      </c>
      <c r="H347" s="139">
        <f t="shared" si="29"/>
        <v>0</v>
      </c>
    </row>
    <row r="348" spans="2:10">
      <c r="B348" s="128" t="str">
        <f>$B$37</f>
        <v>Engineering</v>
      </c>
      <c r="C348" s="139">
        <f t="shared" si="28"/>
        <v>5895.0332991440609</v>
      </c>
      <c r="D348" s="139">
        <f t="shared" si="28"/>
        <v>13826.251859224907</v>
      </c>
      <c r="E348" s="139">
        <f t="shared" si="30"/>
        <v>35067.918001462567</v>
      </c>
      <c r="F348" s="139">
        <f t="shared" si="31"/>
        <v>0</v>
      </c>
      <c r="G348" s="139">
        <f t="shared" si="32"/>
        <v>0</v>
      </c>
      <c r="H348" s="139">
        <f t="shared" si="29"/>
        <v>14342.796872296738</v>
      </c>
    </row>
    <row r="349" spans="2:10">
      <c r="B349" s="128" t="str">
        <f>$B$38</f>
        <v>Home Economics</v>
      </c>
      <c r="C349" s="139">
        <f t="shared" si="28"/>
        <v>5313.4201024123358</v>
      </c>
      <c r="D349" s="139">
        <f t="shared" si="28"/>
        <v>8259.076291753845</v>
      </c>
      <c r="E349" s="139">
        <f t="shared" si="30"/>
        <v>0</v>
      </c>
      <c r="F349" s="139">
        <f t="shared" si="31"/>
        <v>0</v>
      </c>
      <c r="G349" s="139">
        <f t="shared" si="32"/>
        <v>0</v>
      </c>
      <c r="H349" s="139">
        <f t="shared" si="29"/>
        <v>7793.4399181809586</v>
      </c>
    </row>
    <row r="350" spans="2:10">
      <c r="B350" s="128" t="str">
        <f>$B$39</f>
        <v>Law</v>
      </c>
      <c r="C350" s="139">
        <f t="shared" si="28"/>
        <v>0</v>
      </c>
      <c r="D350" s="139">
        <f t="shared" si="28"/>
        <v>0</v>
      </c>
      <c r="E350" s="139">
        <f t="shared" si="30"/>
        <v>0</v>
      </c>
      <c r="F350" s="139">
        <f t="shared" si="31"/>
        <v>0</v>
      </c>
      <c r="G350" s="139">
        <f t="shared" si="32"/>
        <v>0</v>
      </c>
      <c r="H350" s="139">
        <f t="shared" si="29"/>
        <v>0</v>
      </c>
    </row>
    <row r="351" spans="2:10">
      <c r="B351" s="128" t="str">
        <f>$B$40</f>
        <v>Social Service</v>
      </c>
      <c r="C351" s="139">
        <f t="shared" si="28"/>
        <v>0</v>
      </c>
      <c r="D351" s="139">
        <f t="shared" si="28"/>
        <v>0</v>
      </c>
      <c r="E351" s="139">
        <f t="shared" si="30"/>
        <v>0</v>
      </c>
      <c r="F351" s="139">
        <f t="shared" si="31"/>
        <v>0</v>
      </c>
      <c r="G351" s="139">
        <f t="shared" si="32"/>
        <v>0</v>
      </c>
      <c r="H351" s="139">
        <f t="shared" si="29"/>
        <v>0</v>
      </c>
    </row>
    <row r="352" spans="2:10">
      <c r="B352" s="128" t="str">
        <f>$B$41</f>
        <v>Library Science</v>
      </c>
      <c r="C352" s="139">
        <f t="shared" si="28"/>
        <v>0</v>
      </c>
      <c r="D352" s="139">
        <f t="shared" si="28"/>
        <v>0</v>
      </c>
      <c r="E352" s="139">
        <f t="shared" si="30"/>
        <v>0</v>
      </c>
      <c r="F352" s="139">
        <f t="shared" si="31"/>
        <v>0</v>
      </c>
      <c r="G352" s="139">
        <f t="shared" si="32"/>
        <v>0</v>
      </c>
      <c r="H352" s="139">
        <f t="shared" si="29"/>
        <v>0</v>
      </c>
    </row>
    <row r="353" spans="2:9">
      <c r="B353" s="128" t="str">
        <f>$B$42</f>
        <v>Veterinary Science</v>
      </c>
      <c r="C353" s="139">
        <f t="shared" si="28"/>
        <v>0</v>
      </c>
      <c r="D353" s="139">
        <f t="shared" si="28"/>
        <v>0</v>
      </c>
      <c r="E353" s="139">
        <f t="shared" si="30"/>
        <v>0</v>
      </c>
      <c r="F353" s="139">
        <f t="shared" si="31"/>
        <v>0</v>
      </c>
      <c r="G353" s="139">
        <f t="shared" si="32"/>
        <v>0</v>
      </c>
      <c r="H353" s="139">
        <f t="shared" si="29"/>
        <v>0</v>
      </c>
    </row>
    <row r="354" spans="2:9">
      <c r="B354" s="128" t="str">
        <f>$B$43</f>
        <v>Vocational Training</v>
      </c>
      <c r="C354" s="139">
        <f t="shared" si="28"/>
        <v>0</v>
      </c>
      <c r="D354" s="139">
        <f t="shared" si="28"/>
        <v>0</v>
      </c>
      <c r="E354" s="139">
        <f t="shared" si="30"/>
        <v>0</v>
      </c>
      <c r="F354" s="139">
        <f t="shared" si="31"/>
        <v>0</v>
      </c>
      <c r="G354" s="139">
        <f t="shared" si="32"/>
        <v>0</v>
      </c>
      <c r="H354" s="139">
        <f t="shared" si="29"/>
        <v>0</v>
      </c>
    </row>
    <row r="355" spans="2:9">
      <c r="B355" s="128" t="str">
        <f>$B$44</f>
        <v>Physical Training</v>
      </c>
      <c r="C355" s="139">
        <f t="shared" si="28"/>
        <v>0</v>
      </c>
      <c r="D355" s="139">
        <f t="shared" si="28"/>
        <v>0</v>
      </c>
      <c r="E355" s="139">
        <f t="shared" si="30"/>
        <v>0</v>
      </c>
      <c r="F355" s="139">
        <f t="shared" si="31"/>
        <v>0</v>
      </c>
      <c r="G355" s="139">
        <f t="shared" si="32"/>
        <v>0</v>
      </c>
      <c r="H355" s="139">
        <f t="shared" si="29"/>
        <v>0</v>
      </c>
    </row>
    <row r="356" spans="2:9">
      <c r="B356" s="128" t="str">
        <f>$B$45</f>
        <v>Health Services</v>
      </c>
      <c r="C356" s="139">
        <f t="shared" si="28"/>
        <v>9764.0198559437249</v>
      </c>
      <c r="D356" s="139">
        <f t="shared" si="28"/>
        <v>15283.126726549575</v>
      </c>
      <c r="E356" s="139">
        <f t="shared" si="30"/>
        <v>16213.895756601542</v>
      </c>
      <c r="F356" s="139">
        <f t="shared" si="31"/>
        <v>0</v>
      </c>
      <c r="G356" s="139">
        <f t="shared" si="32"/>
        <v>0</v>
      </c>
      <c r="H356" s="139">
        <f t="shared" si="29"/>
        <v>14115.830661480524</v>
      </c>
    </row>
    <row r="357" spans="2:9">
      <c r="B357" s="128" t="str">
        <f>$B$46</f>
        <v>Pharmacy</v>
      </c>
      <c r="C357" s="139">
        <f t="shared" si="28"/>
        <v>0</v>
      </c>
      <c r="D357" s="139">
        <f t="shared" si="28"/>
        <v>0</v>
      </c>
      <c r="E357" s="139">
        <f t="shared" si="30"/>
        <v>0</v>
      </c>
      <c r="F357" s="139">
        <f t="shared" si="31"/>
        <v>0</v>
      </c>
      <c r="G357" s="139">
        <f t="shared" si="32"/>
        <v>0</v>
      </c>
      <c r="H357" s="139">
        <f t="shared" si="29"/>
        <v>0</v>
      </c>
    </row>
    <row r="358" spans="2:9">
      <c r="B358" s="128" t="str">
        <f>$B$47</f>
        <v>Business Administration</v>
      </c>
      <c r="C358" s="139">
        <f t="shared" si="28"/>
        <v>17175.548290724368</v>
      </c>
      <c r="D358" s="139">
        <f t="shared" si="28"/>
        <v>16711.093403752882</v>
      </c>
      <c r="E358" s="139">
        <f t="shared" si="30"/>
        <v>18194.631324603135</v>
      </c>
      <c r="F358" s="139">
        <f t="shared" si="31"/>
        <v>0</v>
      </c>
      <c r="G358" s="139">
        <f t="shared" si="32"/>
        <v>0</v>
      </c>
      <c r="H358" s="139">
        <f t="shared" si="29"/>
        <v>17436.287391800182</v>
      </c>
    </row>
    <row r="359" spans="2:9">
      <c r="B359" s="128" t="str">
        <f>$B$48</f>
        <v>Optometry</v>
      </c>
      <c r="C359" s="139">
        <f t="shared" ref="C359:D363" si="33">C309*30</f>
        <v>0</v>
      </c>
      <c r="D359" s="139">
        <f t="shared" si="33"/>
        <v>0</v>
      </c>
      <c r="E359" s="139">
        <f t="shared" si="30"/>
        <v>0</v>
      </c>
      <c r="F359" s="139">
        <f t="shared" si="31"/>
        <v>0</v>
      </c>
      <c r="G359" s="139">
        <f t="shared" si="32"/>
        <v>0</v>
      </c>
      <c r="H359" s="139">
        <f t="shared" si="29"/>
        <v>0</v>
      </c>
    </row>
    <row r="360" spans="2:9">
      <c r="B360" s="128" t="str">
        <f>$B$49</f>
        <v>Teacher Ed-Practice Teaching</v>
      </c>
      <c r="C360" s="139">
        <f t="shared" si="33"/>
        <v>0</v>
      </c>
      <c r="D360" s="139">
        <f t="shared" si="33"/>
        <v>24827.025420590307</v>
      </c>
      <c r="E360" s="139">
        <f t="shared" si="30"/>
        <v>0</v>
      </c>
      <c r="F360" s="139">
        <f t="shared" si="31"/>
        <v>0</v>
      </c>
      <c r="G360" s="139">
        <f t="shared" si="32"/>
        <v>0</v>
      </c>
      <c r="H360" s="139">
        <f t="shared" si="29"/>
        <v>24827.025420590307</v>
      </c>
    </row>
    <row r="361" spans="2:9">
      <c r="B361" s="128" t="str">
        <f>$B$50</f>
        <v>Technology</v>
      </c>
      <c r="C361" s="139">
        <f t="shared" si="33"/>
        <v>11896.545076381062</v>
      </c>
      <c r="D361" s="139">
        <f t="shared" si="33"/>
        <v>14847.509262097519</v>
      </c>
      <c r="E361" s="139">
        <f t="shared" si="30"/>
        <v>12472.378942943144</v>
      </c>
      <c r="F361" s="139">
        <f t="shared" si="31"/>
        <v>0</v>
      </c>
      <c r="G361" s="139">
        <f t="shared" si="32"/>
        <v>0</v>
      </c>
      <c r="H361" s="139">
        <f t="shared" si="29"/>
        <v>14049.986416694137</v>
      </c>
    </row>
    <row r="362" spans="2:9">
      <c r="B362" s="128" t="str">
        <f>$B$51</f>
        <v>Nursing</v>
      </c>
      <c r="C362" s="139">
        <f t="shared" si="33"/>
        <v>0</v>
      </c>
      <c r="D362" s="139">
        <f t="shared" si="33"/>
        <v>14103.603663876602</v>
      </c>
      <c r="E362" s="139">
        <f t="shared" si="30"/>
        <v>0</v>
      </c>
      <c r="F362" s="139">
        <f t="shared" si="31"/>
        <v>0</v>
      </c>
      <c r="G362" s="139">
        <f t="shared" si="32"/>
        <v>0</v>
      </c>
      <c r="H362" s="139">
        <f t="shared" si="29"/>
        <v>14103.603663876602</v>
      </c>
    </row>
    <row r="363" spans="2:9">
      <c r="B363" s="131" t="str">
        <f>$B$52</f>
        <v>Totals</v>
      </c>
      <c r="C363" s="136">
        <f t="shared" si="33"/>
        <v>10042.388671929266</v>
      </c>
      <c r="D363" s="136">
        <f t="shared" si="33"/>
        <v>14470.243413965569</v>
      </c>
      <c r="E363" s="136">
        <f t="shared" si="30"/>
        <v>19370.874422065914</v>
      </c>
      <c r="F363" s="136">
        <f t="shared" si="31"/>
        <v>0</v>
      </c>
      <c r="G363" s="136">
        <f t="shared" si="32"/>
        <v>0</v>
      </c>
      <c r="H363" s="136">
        <f t="shared" si="29"/>
        <v>14696.340866844823</v>
      </c>
      <c r="I363" s="351"/>
    </row>
  </sheetData>
  <mergeCells count="45">
    <mergeCell ref="B316:H316"/>
    <mergeCell ref="B341:H341"/>
    <mergeCell ref="B215:G215"/>
    <mergeCell ref="B216:H216"/>
    <mergeCell ref="B241:G241"/>
    <mergeCell ref="B264:H264"/>
    <mergeCell ref="B266:H266"/>
    <mergeCell ref="B291:H291"/>
    <mergeCell ref="I140:I141"/>
    <mergeCell ref="B165:G165"/>
    <mergeCell ref="B166:G166"/>
    <mergeCell ref="B190:G190"/>
    <mergeCell ref="B191:H191"/>
    <mergeCell ref="B89:G89"/>
    <mergeCell ref="B113:H113"/>
    <mergeCell ref="B114:G114"/>
    <mergeCell ref="B139:G139"/>
    <mergeCell ref="B140:F141"/>
    <mergeCell ref="B58:G58"/>
    <mergeCell ref="D83:F83"/>
    <mergeCell ref="B84:C84"/>
    <mergeCell ref="D84:F84"/>
    <mergeCell ref="B87:G87"/>
    <mergeCell ref="D27:F27"/>
    <mergeCell ref="B28:C28"/>
    <mergeCell ref="D28:F28"/>
    <mergeCell ref="D54:F54"/>
    <mergeCell ref="B55:C55"/>
    <mergeCell ref="D55:F55"/>
    <mergeCell ref="B16:E16"/>
    <mergeCell ref="B17:E17"/>
    <mergeCell ref="B18:E18"/>
    <mergeCell ref="D20:F20"/>
    <mergeCell ref="B21:C21"/>
    <mergeCell ref="D21:F21"/>
    <mergeCell ref="B11:H11"/>
    <mergeCell ref="B12:E12"/>
    <mergeCell ref="B13:E13"/>
    <mergeCell ref="B14:E14"/>
    <mergeCell ref="B15:E15"/>
    <mergeCell ref="B1:H1"/>
    <mergeCell ref="B2:H2"/>
    <mergeCell ref="B8:H8"/>
    <mergeCell ref="B9:G9"/>
    <mergeCell ref="B10:G10"/>
  </mergeCells>
  <conditionalFormatting sqref="C61:G80">
    <cfRule type="expression" dxfId="129" priority="6" stopIfTrue="1">
      <formula>C32=0</formula>
    </cfRule>
  </conditionalFormatting>
  <conditionalFormatting sqref="C91:G110">
    <cfRule type="expression" dxfId="128" priority="5" stopIfTrue="1">
      <formula>C32=0</formula>
    </cfRule>
  </conditionalFormatting>
  <conditionalFormatting sqref="C143:H162">
    <cfRule type="expression" dxfId="127" priority="3" stopIfTrue="1">
      <formula>C32=0</formula>
    </cfRule>
  </conditionalFormatting>
  <conditionalFormatting sqref="H143:H162">
    <cfRule type="expression" dxfId="126" priority="4" stopIfTrue="1">
      <formula>OR(AND(#REF!&gt;0,H143&gt;0,H61=0),AND(#REF!&gt;0,H143&gt;0,H32=0))</formula>
    </cfRule>
  </conditionalFormatting>
  <conditionalFormatting sqref="H143:H162">
    <cfRule type="expression" dxfId="125" priority="2" stopIfTrue="1">
      <formula>OR(AND(#REF!&gt;0,H143&gt;0,H61=0),AND(#REF!&gt;0,H143&gt;0,H32=0))</formula>
    </cfRule>
  </conditionalFormatting>
  <conditionalFormatting sqref="H143:H162">
    <cfRule type="expression" dxfId="124" priority="1" stopIfTrue="1">
      <formula>OR(AND(#REF!&gt;0,H143&gt;0,H61=0),AND(#REF!&gt;0,H143&gt;0,H32=0))</formula>
    </cfRule>
  </conditionalFormatting>
  <pageMargins left="0.25" right="0.25" top="0.5" bottom="0.5" header="0.17" footer="0.17"/>
  <pageSetup scale="69"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tabColor rgb="FFFFC000"/>
    <pageSetUpPr fitToPage="1"/>
  </sheetPr>
  <dimension ref="B1:W363"/>
  <sheetViews>
    <sheetView showGridLines="0" showZeros="0" zoomScale="70" zoomScaleNormal="70" workbookViewId="0"/>
  </sheetViews>
  <sheetFormatPr defaultColWidth="9.109375" defaultRowHeight="13.8"/>
  <cols>
    <col min="1" max="1" width="1.88671875" style="107" customWidth="1"/>
    <col min="2" max="2" width="30.5546875" style="107" customWidth="1"/>
    <col min="3" max="3" width="14.5546875" style="107" bestFit="1" customWidth="1"/>
    <col min="4"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5.88671875" style="107" bestFit="1" customWidth="1"/>
    <col min="11" max="16384" width="9.109375" style="107"/>
  </cols>
  <sheetData>
    <row r="1" spans="2:8">
      <c r="B1" s="392" t="str">
        <f>'Relative Weights'!A1</f>
        <v>THECB Texas Public University Expenditure Study Fiscal Year 2022</v>
      </c>
      <c r="C1" s="392"/>
      <c r="D1" s="392"/>
      <c r="E1" s="392"/>
      <c r="F1" s="392"/>
      <c r="G1" s="392"/>
      <c r="H1" s="392"/>
    </row>
    <row r="2" spans="2:8">
      <c r="B2" s="393" t="str">
        <f>'Relative Weights'!A2</f>
        <v>Institution Survey for the Year Ended August 31, 2022</v>
      </c>
      <c r="C2" s="393"/>
      <c r="D2" s="393"/>
      <c r="E2" s="393"/>
      <c r="F2" s="393"/>
      <c r="G2" s="393"/>
      <c r="H2" s="393"/>
    </row>
    <row r="3" spans="2:8">
      <c r="B3" s="119" t="s">
        <v>90</v>
      </c>
      <c r="C3" s="119"/>
      <c r="D3" s="119"/>
      <c r="E3" s="119"/>
      <c r="F3" s="119"/>
      <c r="G3" s="119"/>
      <c r="H3" s="119"/>
    </row>
    <row r="4" spans="2:8">
      <c r="B4" s="294" t="s">
        <v>152</v>
      </c>
      <c r="C4" s="119"/>
      <c r="D4" s="119"/>
      <c r="E4" s="119"/>
      <c r="F4" s="119"/>
      <c r="G4" s="119"/>
      <c r="H4" s="119"/>
    </row>
    <row r="5" spans="2:8">
      <c r="B5" s="119"/>
      <c r="C5" s="119"/>
      <c r="D5" s="119"/>
      <c r="E5" s="119"/>
      <c r="F5" s="119"/>
      <c r="G5" s="119"/>
      <c r="H5" s="246"/>
    </row>
    <row r="6" spans="2:8">
      <c r="B6" s="295" t="s">
        <v>10</v>
      </c>
      <c r="C6" s="295"/>
      <c r="D6" s="295"/>
      <c r="E6" s="295"/>
      <c r="F6" s="295"/>
      <c r="G6" s="295"/>
      <c r="H6" s="296"/>
    </row>
    <row r="7" spans="2:8">
      <c r="B7" s="119"/>
      <c r="C7" s="119"/>
      <c r="D7" s="119"/>
      <c r="E7" s="119"/>
      <c r="F7" s="119"/>
      <c r="G7" s="119"/>
      <c r="H7" s="297"/>
    </row>
    <row r="8" spans="2:8" ht="129" customHeight="1">
      <c r="B8" s="381" t="s">
        <v>227</v>
      </c>
      <c r="C8" s="381"/>
      <c r="D8" s="381"/>
      <c r="E8" s="381"/>
      <c r="F8" s="381"/>
      <c r="G8" s="381"/>
      <c r="H8" s="381"/>
    </row>
    <row r="9" spans="2:8" ht="99.75" customHeight="1">
      <c r="B9" s="382" t="s">
        <v>41</v>
      </c>
      <c r="C9" s="382"/>
      <c r="D9" s="382"/>
      <c r="E9" s="382"/>
      <c r="F9" s="382"/>
      <c r="G9" s="382"/>
      <c r="H9" s="298"/>
    </row>
    <row r="10" spans="2:8">
      <c r="B10" s="392" t="s">
        <v>20</v>
      </c>
      <c r="C10" s="392"/>
      <c r="D10" s="392"/>
      <c r="E10" s="392"/>
      <c r="F10" s="392"/>
      <c r="G10" s="392"/>
      <c r="H10" s="298"/>
    </row>
    <row r="11" spans="2:8" ht="21" customHeight="1" thickBot="1">
      <c r="B11" s="382" t="s">
        <v>888</v>
      </c>
      <c r="C11" s="382"/>
      <c r="D11" s="382"/>
      <c r="E11" s="382"/>
      <c r="F11" s="382"/>
      <c r="G11" s="382"/>
      <c r="H11" s="382"/>
    </row>
    <row r="12" spans="2:8" ht="14.4" thickBot="1">
      <c r="B12" s="397" t="s">
        <v>16</v>
      </c>
      <c r="C12" s="398"/>
      <c r="D12" s="398"/>
      <c r="E12" s="398"/>
      <c r="F12" s="299"/>
      <c r="G12" s="300"/>
      <c r="H12" s="301" t="s">
        <v>17</v>
      </c>
    </row>
    <row r="13" spans="2:8">
      <c r="B13" s="399" t="s">
        <v>12</v>
      </c>
      <c r="C13" s="399"/>
      <c r="D13" s="399"/>
      <c r="E13" s="399"/>
      <c r="F13" s="354"/>
      <c r="G13" s="303"/>
      <c r="H13" s="355">
        <f>Data!$G26</f>
        <v>33223943</v>
      </c>
    </row>
    <row r="14" spans="2:8">
      <c r="B14" s="385" t="s">
        <v>13</v>
      </c>
      <c r="C14" s="385"/>
      <c r="D14" s="385"/>
      <c r="E14" s="385"/>
      <c r="F14" s="356"/>
      <c r="G14" s="303"/>
      <c r="H14" s="357">
        <f>Data!$H26</f>
        <v>891491</v>
      </c>
    </row>
    <row r="15" spans="2:8">
      <c r="B15" s="385" t="s">
        <v>14</v>
      </c>
      <c r="C15" s="385"/>
      <c r="D15" s="385"/>
      <c r="E15" s="385"/>
      <c r="F15" s="356"/>
      <c r="G15" s="303"/>
      <c r="H15" s="357">
        <f>Data!$I26</f>
        <v>9929960</v>
      </c>
    </row>
    <row r="16" spans="2:8">
      <c r="B16" s="385" t="s">
        <v>18</v>
      </c>
      <c r="C16" s="385"/>
      <c r="D16" s="385"/>
      <c r="E16" s="385"/>
      <c r="F16" s="356"/>
      <c r="G16" s="303"/>
      <c r="H16" s="357">
        <f>Data!$J26</f>
        <v>13995699</v>
      </c>
    </row>
    <row r="17" spans="2:23">
      <c r="B17" s="385" t="s">
        <v>15</v>
      </c>
      <c r="C17" s="385"/>
      <c r="D17" s="385"/>
      <c r="E17" s="385"/>
      <c r="F17" s="356"/>
      <c r="G17" s="303"/>
      <c r="H17" s="357">
        <f>Data!$K26</f>
        <v>8126463</v>
      </c>
    </row>
    <row r="18" spans="2:23">
      <c r="B18" s="385" t="s">
        <v>1</v>
      </c>
      <c r="C18" s="385"/>
      <c r="D18" s="385"/>
      <c r="E18" s="385"/>
      <c r="F18" s="358"/>
      <c r="G18" s="303"/>
      <c r="H18" s="359">
        <f>SUM(H13:H17)</f>
        <v>66167556</v>
      </c>
    </row>
    <row r="19" spans="2:23" ht="13.5" customHeight="1">
      <c r="B19" s="308"/>
      <c r="D19" s="308"/>
      <c r="E19" s="308"/>
      <c r="F19" s="308"/>
      <c r="G19" s="308"/>
      <c r="H19" s="298"/>
    </row>
    <row r="20" spans="2:23" ht="13.5" customHeight="1">
      <c r="B20" s="308"/>
      <c r="D20" s="390" t="s">
        <v>22</v>
      </c>
      <c r="E20" s="390"/>
      <c r="F20" s="390"/>
      <c r="G20" s="309" t="s">
        <v>23</v>
      </c>
      <c r="H20" s="309" t="s">
        <v>24</v>
      </c>
    </row>
    <row r="21" spans="2:23" ht="27.6">
      <c r="B21" s="388" t="s">
        <v>21</v>
      </c>
      <c r="C21" s="389"/>
      <c r="D21" s="384" t="str">
        <f>Data!T26</f>
        <v>O'Brien, Cassie</v>
      </c>
      <c r="E21" s="384"/>
      <c r="F21" s="384"/>
      <c r="G21" s="310" t="str">
        <f>Data!M26</f>
        <v>(940) 397-4273</v>
      </c>
      <c r="H21" s="311" t="str">
        <f>Data!N26</f>
        <v>chris.stovall@mwsu.edu</v>
      </c>
    </row>
    <row r="22" spans="2:23" ht="13.5" customHeight="1">
      <c r="B22" s="308"/>
      <c r="C22" s="308"/>
      <c r="D22" s="308"/>
      <c r="E22" s="308"/>
      <c r="F22" s="308"/>
      <c r="G22" s="308"/>
      <c r="H22" s="298"/>
    </row>
    <row r="23" spans="2:23" ht="13.5" customHeight="1" thickBot="1">
      <c r="B23" s="117" t="s">
        <v>937</v>
      </c>
      <c r="C23" s="308"/>
      <c r="D23" s="308"/>
      <c r="E23" s="308"/>
      <c r="F23" s="308"/>
      <c r="G23" s="308"/>
      <c r="H23" s="298"/>
    </row>
    <row r="24" spans="2:23" s="315" customFormat="1">
      <c r="B24" s="312"/>
      <c r="C24" s="123" t="s">
        <v>25</v>
      </c>
      <c r="D24" s="313" t="s">
        <v>26</v>
      </c>
      <c r="E24" s="313" t="s">
        <v>27</v>
      </c>
      <c r="F24" s="313" t="s">
        <v>28</v>
      </c>
      <c r="G24" s="313" t="s">
        <v>29</v>
      </c>
      <c r="H24" s="314" t="s">
        <v>30</v>
      </c>
      <c r="J24" s="107"/>
    </row>
    <row r="25" spans="2:23" s="315" customFormat="1" ht="14.4" thickBot="1">
      <c r="B25" s="316" t="s">
        <v>680</v>
      </c>
      <c r="C25" s="317">
        <f>Data!O26</f>
        <v>2004</v>
      </c>
      <c r="D25" s="318">
        <f>Data!P26</f>
        <v>2767</v>
      </c>
      <c r="E25" s="318">
        <f>Data!Q26</f>
        <v>600</v>
      </c>
      <c r="F25" s="318">
        <f>Data!R26</f>
        <v>16</v>
      </c>
      <c r="G25" s="318">
        <f>Data!S26</f>
        <v>0</v>
      </c>
      <c r="H25" s="319">
        <f>SUM(C25:G25)</f>
        <v>5387</v>
      </c>
    </row>
    <row r="26" spans="2:23">
      <c r="C26" s="320"/>
      <c r="D26" s="320"/>
      <c r="E26" s="320"/>
      <c r="F26" s="320"/>
      <c r="G26" s="320"/>
      <c r="H26" s="320"/>
      <c r="I26" s="320"/>
    </row>
    <row r="27" spans="2:23" ht="13.5" customHeight="1">
      <c r="B27" s="308"/>
      <c r="D27" s="390" t="s">
        <v>22</v>
      </c>
      <c r="E27" s="390"/>
      <c r="F27" s="390"/>
      <c r="G27" s="309" t="s">
        <v>23</v>
      </c>
      <c r="H27" s="309" t="s">
        <v>24</v>
      </c>
    </row>
    <row r="28" spans="2:23" ht="27.6">
      <c r="B28" s="388" t="s">
        <v>952</v>
      </c>
      <c r="C28" s="389"/>
      <c r="D28" s="384" t="str">
        <f>Data!T26</f>
        <v>O'Brien, Cassie</v>
      </c>
      <c r="E28" s="384"/>
      <c r="F28" s="384"/>
      <c r="G28" s="310" t="str">
        <f>Data!U26</f>
        <v>(940) 397-6217</v>
      </c>
      <c r="H28" s="311" t="str">
        <f>Data!V26</f>
        <v>cassandra.obrien@msutexas.edu</v>
      </c>
    </row>
    <row r="29" spans="2:23" ht="13.5" customHeight="1">
      <c r="B29" s="308"/>
      <c r="C29" s="308"/>
      <c r="D29" s="308"/>
      <c r="E29" s="308"/>
      <c r="F29" s="308"/>
      <c r="G29" s="308"/>
      <c r="H29" s="298"/>
    </row>
    <row r="30" spans="2:23" ht="14.4" thickBot="1">
      <c r="B30" s="117" t="s">
        <v>938</v>
      </c>
    </row>
    <row r="31" spans="2:23" ht="14.4" thickBot="1">
      <c r="B31" s="124" t="s">
        <v>31</v>
      </c>
      <c r="C31" s="125" t="s">
        <v>25</v>
      </c>
      <c r="D31" s="125" t="s">
        <v>26</v>
      </c>
      <c r="E31" s="125" t="s">
        <v>27</v>
      </c>
      <c r="F31" s="125" t="s">
        <v>28</v>
      </c>
      <c r="G31" s="125" t="s">
        <v>29</v>
      </c>
      <c r="H31" s="126" t="s">
        <v>30</v>
      </c>
    </row>
    <row r="32" spans="2:23">
      <c r="B32" s="128" t="s">
        <v>42</v>
      </c>
      <c r="C32" s="141">
        <f>Data!W26</f>
        <v>34539</v>
      </c>
      <c r="D32" s="141">
        <f>Data!AQ26</f>
        <v>9924</v>
      </c>
      <c r="E32" s="141">
        <f>Data!BK26</f>
        <v>2356</v>
      </c>
      <c r="F32" s="141">
        <f>Data!CE26</f>
        <v>0</v>
      </c>
      <c r="G32" s="141">
        <f>Data!CY26</f>
        <v>0</v>
      </c>
      <c r="H32" s="142">
        <f>SUM(C32:G32)</f>
        <v>46819</v>
      </c>
      <c r="W32" s="145"/>
    </row>
    <row r="33" spans="2:23">
      <c r="B33" s="130" t="s">
        <v>43</v>
      </c>
      <c r="C33" s="141">
        <f>Data!X26</f>
        <v>11081</v>
      </c>
      <c r="D33" s="141">
        <f>Data!AR26</f>
        <v>4065</v>
      </c>
      <c r="E33" s="141">
        <f>Data!BL26</f>
        <v>535</v>
      </c>
      <c r="F33" s="141">
        <f>Data!CF26</f>
        <v>0</v>
      </c>
      <c r="G33" s="141">
        <f>Data!CZ26</f>
        <v>0</v>
      </c>
      <c r="H33" s="142">
        <f t="shared" ref="H33:H52" si="0">SUM(C33:G33)</f>
        <v>15681</v>
      </c>
      <c r="W33" s="145"/>
    </row>
    <row r="34" spans="2:23">
      <c r="B34" s="130" t="s">
        <v>44</v>
      </c>
      <c r="C34" s="141">
        <f>Data!Y26</f>
        <v>4544</v>
      </c>
      <c r="D34" s="141">
        <f>Data!AS26</f>
        <v>1614</v>
      </c>
      <c r="E34" s="141">
        <f>Data!BM26</f>
        <v>9</v>
      </c>
      <c r="F34" s="141">
        <f>Data!CG26</f>
        <v>0</v>
      </c>
      <c r="G34" s="141">
        <f>Data!DA26</f>
        <v>0</v>
      </c>
      <c r="H34" s="142">
        <f t="shared" si="0"/>
        <v>6167</v>
      </c>
      <c r="W34" s="145"/>
    </row>
    <row r="35" spans="2:23">
      <c r="B35" s="130" t="s">
        <v>45</v>
      </c>
      <c r="C35" s="141">
        <f>Data!Z26</f>
        <v>1641</v>
      </c>
      <c r="D35" s="141">
        <f>Data!AT26</f>
        <v>3438</v>
      </c>
      <c r="E35" s="141">
        <f>Data!BN26</f>
        <v>2749</v>
      </c>
      <c r="F35" s="141">
        <f>Data!CH26</f>
        <v>387</v>
      </c>
      <c r="G35" s="141">
        <f>Data!DB26</f>
        <v>0</v>
      </c>
      <c r="H35" s="142">
        <f t="shared" si="0"/>
        <v>8215</v>
      </c>
      <c r="W35" s="145"/>
    </row>
    <row r="36" spans="2:23">
      <c r="B36" s="130" t="s">
        <v>46</v>
      </c>
      <c r="C36" s="141">
        <f>Data!AA26</f>
        <v>3</v>
      </c>
      <c r="D36" s="141">
        <f>Data!AU26</f>
        <v>198</v>
      </c>
      <c r="E36" s="141">
        <f>Data!BO26</f>
        <v>0</v>
      </c>
      <c r="F36" s="141">
        <f>Data!CI26</f>
        <v>0</v>
      </c>
      <c r="G36" s="141">
        <f>Data!DC26</f>
        <v>0</v>
      </c>
      <c r="H36" s="142">
        <f t="shared" si="0"/>
        <v>201</v>
      </c>
      <c r="W36" s="145"/>
    </row>
    <row r="37" spans="2:23">
      <c r="B37" s="130" t="s">
        <v>47</v>
      </c>
      <c r="C37" s="141">
        <f>Data!AB26</f>
        <v>2016</v>
      </c>
      <c r="D37" s="141">
        <f>Data!AV26</f>
        <v>1616</v>
      </c>
      <c r="E37" s="141">
        <f>Data!BP26</f>
        <v>313</v>
      </c>
      <c r="F37" s="141">
        <f>Data!CJ26</f>
        <v>0</v>
      </c>
      <c r="G37" s="141">
        <f>Data!DD26</f>
        <v>0</v>
      </c>
      <c r="H37" s="142">
        <f t="shared" si="0"/>
        <v>3945</v>
      </c>
      <c r="W37" s="145"/>
    </row>
    <row r="38" spans="2:23">
      <c r="B38" s="130" t="s">
        <v>48</v>
      </c>
      <c r="C38" s="141">
        <f>Data!AC26</f>
        <v>555</v>
      </c>
      <c r="D38" s="141">
        <f>Data!AW26</f>
        <v>237</v>
      </c>
      <c r="E38" s="141">
        <f>Data!BQ26</f>
        <v>198</v>
      </c>
      <c r="F38" s="141">
        <f>Data!CK26</f>
        <v>0</v>
      </c>
      <c r="G38" s="141">
        <f>Data!DE26</f>
        <v>0</v>
      </c>
      <c r="H38" s="142">
        <f t="shared" si="0"/>
        <v>990</v>
      </c>
      <c r="W38" s="145"/>
    </row>
    <row r="39" spans="2:23">
      <c r="B39" s="130" t="s">
        <v>49</v>
      </c>
      <c r="C39" s="141">
        <f>Data!AD26</f>
        <v>0</v>
      </c>
      <c r="D39" s="141">
        <f>Data!AX26</f>
        <v>0</v>
      </c>
      <c r="E39" s="141">
        <f>Data!BR26</f>
        <v>0</v>
      </c>
      <c r="F39" s="141">
        <f>Data!CL26</f>
        <v>0</v>
      </c>
      <c r="G39" s="141">
        <f>Data!DF26</f>
        <v>0</v>
      </c>
      <c r="H39" s="142">
        <f t="shared" si="0"/>
        <v>0</v>
      </c>
      <c r="W39" s="145"/>
    </row>
    <row r="40" spans="2:23">
      <c r="B40" s="130" t="s">
        <v>50</v>
      </c>
      <c r="C40" s="141">
        <f>Data!AE26</f>
        <v>143</v>
      </c>
      <c r="D40" s="141">
        <f>Data!AY26</f>
        <v>1499</v>
      </c>
      <c r="E40" s="141">
        <f>Data!BS26</f>
        <v>0</v>
      </c>
      <c r="F40" s="141">
        <f>Data!CM26</f>
        <v>0</v>
      </c>
      <c r="G40" s="141">
        <f>Data!DG26</f>
        <v>0</v>
      </c>
      <c r="H40" s="142">
        <f t="shared" si="0"/>
        <v>1642</v>
      </c>
      <c r="W40" s="145"/>
    </row>
    <row r="41" spans="2:23">
      <c r="B41" s="130" t="s">
        <v>51</v>
      </c>
      <c r="C41" s="141">
        <f>Data!AF26</f>
        <v>0</v>
      </c>
      <c r="D41" s="141">
        <f>Data!AZ26</f>
        <v>0</v>
      </c>
      <c r="E41" s="141">
        <f>Data!BT26</f>
        <v>0</v>
      </c>
      <c r="F41" s="141">
        <f>Data!CN26</f>
        <v>0</v>
      </c>
      <c r="G41" s="141">
        <f>Data!DH26</f>
        <v>0</v>
      </c>
      <c r="H41" s="142">
        <f t="shared" si="0"/>
        <v>0</v>
      </c>
      <c r="W41" s="145"/>
    </row>
    <row r="42" spans="2:23">
      <c r="B42" s="130" t="s">
        <v>52</v>
      </c>
      <c r="C42" s="141">
        <f>Data!AG26</f>
        <v>0</v>
      </c>
      <c r="D42" s="141">
        <f>Data!BA26</f>
        <v>0</v>
      </c>
      <c r="E42" s="141">
        <f>Data!BU26</f>
        <v>0</v>
      </c>
      <c r="F42" s="141">
        <f>Data!CO26</f>
        <v>0</v>
      </c>
      <c r="G42" s="141">
        <f>Data!DI26</f>
        <v>0</v>
      </c>
      <c r="H42" s="142">
        <f t="shared" si="0"/>
        <v>0</v>
      </c>
      <c r="W42" s="145"/>
    </row>
    <row r="43" spans="2:23">
      <c r="B43" s="130" t="s">
        <v>53</v>
      </c>
      <c r="C43" s="141">
        <f>Data!AH26</f>
        <v>144</v>
      </c>
      <c r="D43" s="141">
        <f>Data!BB26</f>
        <v>0</v>
      </c>
      <c r="E43" s="141">
        <f>Data!BV26</f>
        <v>0</v>
      </c>
      <c r="F43" s="141">
        <f>Data!CP26</f>
        <v>0</v>
      </c>
      <c r="G43" s="141">
        <f>Data!DJ26</f>
        <v>0</v>
      </c>
      <c r="H43" s="142">
        <f t="shared" si="0"/>
        <v>144</v>
      </c>
      <c r="W43" s="145"/>
    </row>
    <row r="44" spans="2:23">
      <c r="B44" s="130" t="s">
        <v>54</v>
      </c>
      <c r="C44" s="141">
        <f>Data!AI26</f>
        <v>0</v>
      </c>
      <c r="D44" s="141">
        <f>Data!BC26</f>
        <v>0</v>
      </c>
      <c r="E44" s="141">
        <f>Data!BW26</f>
        <v>0</v>
      </c>
      <c r="F44" s="141">
        <f>Data!CQ26</f>
        <v>0</v>
      </c>
      <c r="G44" s="141">
        <f>Data!DK26</f>
        <v>0</v>
      </c>
      <c r="H44" s="142">
        <f t="shared" si="0"/>
        <v>0</v>
      </c>
      <c r="W44" s="145"/>
    </row>
    <row r="45" spans="2:23">
      <c r="B45" s="130" t="s">
        <v>55</v>
      </c>
      <c r="C45" s="141">
        <f>Data!AJ26</f>
        <v>3096</v>
      </c>
      <c r="D45" s="141">
        <f>Data!BD26</f>
        <v>8419</v>
      </c>
      <c r="E45" s="141">
        <f>Data!BX26</f>
        <v>1604</v>
      </c>
      <c r="F45" s="141">
        <f>Data!CR26</f>
        <v>0</v>
      </c>
      <c r="G45" s="141">
        <f>Data!DL26</f>
        <v>0</v>
      </c>
      <c r="H45" s="142">
        <f t="shared" si="0"/>
        <v>13119</v>
      </c>
      <c r="W45" s="145"/>
    </row>
    <row r="46" spans="2:23">
      <c r="B46" s="130" t="s">
        <v>56</v>
      </c>
      <c r="C46" s="141">
        <f>Data!AK26</f>
        <v>0</v>
      </c>
      <c r="D46" s="141">
        <f>Data!BE26</f>
        <v>0</v>
      </c>
      <c r="E46" s="141">
        <f>Data!BY26</f>
        <v>0</v>
      </c>
      <c r="F46" s="141">
        <f>Data!CS26</f>
        <v>0</v>
      </c>
      <c r="G46" s="141">
        <f>Data!DM26</f>
        <v>0</v>
      </c>
      <c r="H46" s="142">
        <f t="shared" si="0"/>
        <v>0</v>
      </c>
      <c r="W46" s="145"/>
    </row>
    <row r="47" spans="2:23">
      <c r="B47" s="130" t="s">
        <v>57</v>
      </c>
      <c r="C47" s="141">
        <f>Data!AL26</f>
        <v>3148</v>
      </c>
      <c r="D47" s="141">
        <f>Data!BF26</f>
        <v>7625</v>
      </c>
      <c r="E47" s="141">
        <f>Data!BZ26</f>
        <v>2322</v>
      </c>
      <c r="F47" s="141">
        <f>Data!CT26</f>
        <v>0</v>
      </c>
      <c r="G47" s="141">
        <f>Data!DN26</f>
        <v>0</v>
      </c>
      <c r="H47" s="142">
        <f t="shared" si="0"/>
        <v>13095</v>
      </c>
      <c r="W47" s="145"/>
    </row>
    <row r="48" spans="2:23">
      <c r="B48" s="130" t="s">
        <v>58</v>
      </c>
      <c r="C48" s="141">
        <f>Data!AM26</f>
        <v>0</v>
      </c>
      <c r="D48" s="141">
        <f>Data!BG26</f>
        <v>0</v>
      </c>
      <c r="E48" s="141">
        <f>Data!CA26</f>
        <v>0</v>
      </c>
      <c r="F48" s="141">
        <f>Data!CU26</f>
        <v>0</v>
      </c>
      <c r="G48" s="141">
        <f>Data!DO26</f>
        <v>0</v>
      </c>
      <c r="H48" s="142">
        <f t="shared" si="0"/>
        <v>0</v>
      </c>
      <c r="W48" s="145"/>
    </row>
    <row r="49" spans="2:23">
      <c r="B49" s="130" t="s">
        <v>59</v>
      </c>
      <c r="C49" s="141">
        <f>Data!AN26</f>
        <v>0</v>
      </c>
      <c r="D49" s="141">
        <f>Data!BH26</f>
        <v>414</v>
      </c>
      <c r="E49" s="141">
        <f>Data!CB26</f>
        <v>0</v>
      </c>
      <c r="F49" s="141">
        <f>Data!CV26</f>
        <v>0</v>
      </c>
      <c r="G49" s="141">
        <f>Data!DP26</f>
        <v>0</v>
      </c>
      <c r="H49" s="142">
        <f t="shared" si="0"/>
        <v>414</v>
      </c>
      <c r="W49" s="145"/>
    </row>
    <row r="50" spans="2:23">
      <c r="B50" s="130" t="s">
        <v>60</v>
      </c>
      <c r="C50" s="141">
        <f>Data!AO26</f>
        <v>323</v>
      </c>
      <c r="D50" s="141">
        <f>Data!BI26</f>
        <v>994</v>
      </c>
      <c r="E50" s="141">
        <f>Data!CC26</f>
        <v>18</v>
      </c>
      <c r="F50" s="141">
        <f>Data!CW26</f>
        <v>0</v>
      </c>
      <c r="G50" s="141">
        <f>Data!DQ26</f>
        <v>0</v>
      </c>
      <c r="H50" s="142">
        <f t="shared" si="0"/>
        <v>1335</v>
      </c>
      <c r="W50" s="145"/>
    </row>
    <row r="51" spans="2:23">
      <c r="B51" s="130" t="s">
        <v>0</v>
      </c>
      <c r="C51" s="141">
        <f>Data!AP26</f>
        <v>594</v>
      </c>
      <c r="D51" s="141">
        <f>Data!BJ26</f>
        <v>10409</v>
      </c>
      <c r="E51" s="141">
        <f>Data!CD26</f>
        <v>1164</v>
      </c>
      <c r="F51" s="141">
        <f>Data!CX26</f>
        <v>0</v>
      </c>
      <c r="G51" s="141">
        <f>Data!DR26</f>
        <v>0</v>
      </c>
      <c r="H51" s="142">
        <f t="shared" si="0"/>
        <v>12167</v>
      </c>
      <c r="W51" s="145"/>
    </row>
    <row r="52" spans="2:23">
      <c r="B52" s="143" t="s">
        <v>33</v>
      </c>
      <c r="C52" s="142">
        <f>SUM(C32:C51)</f>
        <v>61827</v>
      </c>
      <c r="D52" s="142">
        <f>SUM(D32:D51)</f>
        <v>50452</v>
      </c>
      <c r="E52" s="142">
        <f>SUM(E32:E51)</f>
        <v>11268</v>
      </c>
      <c r="F52" s="142">
        <f>SUM(F32:F51)</f>
        <v>387</v>
      </c>
      <c r="G52" s="142">
        <f>SUM(G32:G51)</f>
        <v>0</v>
      </c>
      <c r="H52" s="142">
        <f t="shared" si="0"/>
        <v>123934</v>
      </c>
    </row>
    <row r="53" spans="2:23">
      <c r="B53" s="144"/>
      <c r="C53" s="145"/>
      <c r="D53" s="145"/>
      <c r="E53" s="145"/>
      <c r="F53" s="145"/>
      <c r="G53" s="145"/>
      <c r="H53" s="145"/>
    </row>
    <row r="54" spans="2:23" ht="13.5" customHeight="1">
      <c r="B54" s="308"/>
      <c r="D54" s="390" t="s">
        <v>22</v>
      </c>
      <c r="E54" s="390"/>
      <c r="F54" s="390"/>
      <c r="G54" s="309" t="s">
        <v>23</v>
      </c>
      <c r="H54" s="309" t="s">
        <v>24</v>
      </c>
    </row>
    <row r="55" spans="2:23" ht="27.6">
      <c r="B55" s="388" t="s">
        <v>953</v>
      </c>
      <c r="C55" s="389"/>
      <c r="D55" s="384" t="str">
        <f>Data!T26</f>
        <v>O'Brien, Cassie</v>
      </c>
      <c r="E55" s="384"/>
      <c r="F55" s="384"/>
      <c r="G55" s="310" t="str">
        <f>Data!U26</f>
        <v>(940) 397-6217</v>
      </c>
      <c r="H55" s="311" t="str">
        <f>Data!V26</f>
        <v>cassandra.obrien@msutexas.edu</v>
      </c>
    </row>
    <row r="56" spans="2:23" ht="13.5" customHeight="1">
      <c r="B56" s="308"/>
      <c r="C56" s="308"/>
      <c r="D56" s="308"/>
      <c r="E56" s="308"/>
      <c r="F56" s="308"/>
      <c r="G56" s="308"/>
      <c r="H56" s="298"/>
    </row>
    <row r="57" spans="2:23">
      <c r="B57" s="117" t="s">
        <v>9</v>
      </c>
    </row>
    <row r="58" spans="2:23" ht="31.5" customHeight="1">
      <c r="B58" s="391" t="s">
        <v>39</v>
      </c>
      <c r="C58" s="391"/>
      <c r="D58" s="391"/>
      <c r="E58" s="391"/>
      <c r="F58" s="391"/>
      <c r="G58" s="391"/>
      <c r="H58" s="321"/>
    </row>
    <row r="59" spans="2:23" ht="8.25" customHeight="1" thickBot="1">
      <c r="B59" s="320"/>
    </row>
    <row r="60" spans="2:23" ht="14.4" thickBot="1">
      <c r="B60" s="124" t="s">
        <v>31</v>
      </c>
      <c r="C60" s="125" t="s">
        <v>25</v>
      </c>
      <c r="D60" s="125" t="s">
        <v>26</v>
      </c>
      <c r="E60" s="125" t="s">
        <v>27</v>
      </c>
      <c r="F60" s="125" t="s">
        <v>28</v>
      </c>
      <c r="G60" s="125" t="s">
        <v>29</v>
      </c>
      <c r="H60" s="126" t="s">
        <v>30</v>
      </c>
    </row>
    <row r="61" spans="2:23">
      <c r="B61" s="128" t="str">
        <f>$B$32</f>
        <v>Liberal Arts</v>
      </c>
      <c r="C61" s="322">
        <f>Data!DS26</f>
        <v>3725714.3935325067</v>
      </c>
      <c r="D61" s="322">
        <f>Data!EM26</f>
        <v>1626345.7641320536</v>
      </c>
      <c r="E61" s="322">
        <f>Data!FG26</f>
        <v>703550.79441866954</v>
      </c>
      <c r="F61" s="322">
        <f>Data!GA26</f>
        <v>0</v>
      </c>
      <c r="G61" s="322">
        <f>Data!GU26</f>
        <v>0</v>
      </c>
      <c r="H61" s="323">
        <f>SUM(C61:G61)</f>
        <v>6055610.9520832291</v>
      </c>
    </row>
    <row r="62" spans="2:23">
      <c r="B62" s="128" t="str">
        <f>$B$33</f>
        <v>Science</v>
      </c>
      <c r="C62" s="322">
        <f>Data!DT26</f>
        <v>1106923.1780565463</v>
      </c>
      <c r="D62" s="322">
        <f>Data!EN26</f>
        <v>1039602.7837493964</v>
      </c>
      <c r="E62" s="322">
        <f>Data!FH26</f>
        <v>258434.81372320489</v>
      </c>
      <c r="F62" s="322">
        <f>Data!GB26</f>
        <v>0</v>
      </c>
      <c r="G62" s="322">
        <f>Data!GV26</f>
        <v>0</v>
      </c>
      <c r="H62" s="142">
        <f t="shared" ref="H62:H81" si="1">SUM(C62:G62)</f>
        <v>2404960.7755291471</v>
      </c>
    </row>
    <row r="63" spans="2:23">
      <c r="B63" s="128" t="str">
        <f>$B$34</f>
        <v>Fine Arts</v>
      </c>
      <c r="C63" s="322">
        <f>Data!DU26</f>
        <v>720135.33490318607</v>
      </c>
      <c r="D63" s="322">
        <f>Data!EO26</f>
        <v>643911.13501275436</v>
      </c>
      <c r="E63" s="322">
        <f>Data!FI26</f>
        <v>0</v>
      </c>
      <c r="F63" s="322">
        <f>Data!GC26</f>
        <v>0</v>
      </c>
      <c r="G63" s="322">
        <f>Data!GW26</f>
        <v>0</v>
      </c>
      <c r="H63" s="142">
        <f t="shared" si="1"/>
        <v>1364046.4699159404</v>
      </c>
    </row>
    <row r="64" spans="2:23">
      <c r="B64" s="128" t="str">
        <f>$B$35</f>
        <v>Teacher Education</v>
      </c>
      <c r="C64" s="322">
        <f>Data!DV26</f>
        <v>98885.520325554156</v>
      </c>
      <c r="D64" s="322">
        <f>Data!EP26</f>
        <v>382366.09078938188</v>
      </c>
      <c r="E64" s="322">
        <f>Data!FJ26</f>
        <v>584451.29299532808</v>
      </c>
      <c r="F64" s="322">
        <f>Data!GD26</f>
        <v>79232.118563685624</v>
      </c>
      <c r="G64" s="322">
        <f>Data!GX26</f>
        <v>0</v>
      </c>
      <c r="H64" s="142">
        <f t="shared" si="1"/>
        <v>1144935.0226739496</v>
      </c>
    </row>
    <row r="65" spans="2:8">
      <c r="B65" s="128" t="str">
        <f>$B$36</f>
        <v>Agriculture</v>
      </c>
      <c r="C65" s="322">
        <f>Data!DW26</f>
        <v>490.49333333333328</v>
      </c>
      <c r="D65" s="322">
        <f>Data!EQ26</f>
        <v>59256.673333333332</v>
      </c>
      <c r="E65" s="322">
        <f>Data!FK26</f>
        <v>0</v>
      </c>
      <c r="F65" s="322">
        <f>Data!GE26</f>
        <v>0</v>
      </c>
      <c r="G65" s="322">
        <f>Data!GY26</f>
        <v>0</v>
      </c>
      <c r="H65" s="142">
        <f t="shared" si="1"/>
        <v>59747.166666666664</v>
      </c>
    </row>
    <row r="66" spans="2:8">
      <c r="B66" s="128" t="str">
        <f>$B$37</f>
        <v>Engineering</v>
      </c>
      <c r="C66" s="322">
        <f>Data!DX26</f>
        <v>491552.89776582917</v>
      </c>
      <c r="D66" s="322">
        <f>Data!ER26</f>
        <v>662645.05081075861</v>
      </c>
      <c r="E66" s="322">
        <f>Data!FL26</f>
        <v>159371.75802232441</v>
      </c>
      <c r="F66" s="322">
        <f>Data!GF26</f>
        <v>0</v>
      </c>
      <c r="G66" s="322">
        <f>Data!GZ26</f>
        <v>0</v>
      </c>
      <c r="H66" s="142">
        <f t="shared" si="1"/>
        <v>1313569.7065989121</v>
      </c>
    </row>
    <row r="67" spans="2:8">
      <c r="B67" s="128" t="str">
        <f>$B$38</f>
        <v>Home Economics</v>
      </c>
      <c r="C67" s="322">
        <f>Data!DY26</f>
        <v>27591.735464135018</v>
      </c>
      <c r="D67" s="322">
        <f>Data!ES26</f>
        <v>33851.116856591441</v>
      </c>
      <c r="E67" s="322">
        <f>Data!FM26</f>
        <v>11622.111111111111</v>
      </c>
      <c r="F67" s="322">
        <f>Data!GG26</f>
        <v>0</v>
      </c>
      <c r="G67" s="322">
        <f>Data!HA26</f>
        <v>0</v>
      </c>
      <c r="H67" s="142">
        <f t="shared" si="1"/>
        <v>73064.963431837576</v>
      </c>
    </row>
    <row r="68" spans="2:8">
      <c r="B68" s="128" t="str">
        <f>$B$39</f>
        <v>Law</v>
      </c>
      <c r="C68" s="322">
        <f>Data!DZ26</f>
        <v>0</v>
      </c>
      <c r="D68" s="322">
        <f>Data!ET26</f>
        <v>0</v>
      </c>
      <c r="E68" s="322">
        <f>Data!FN26</f>
        <v>0</v>
      </c>
      <c r="F68" s="322">
        <f>Data!GH26</f>
        <v>0</v>
      </c>
      <c r="G68" s="322">
        <f>Data!HB26</f>
        <v>0</v>
      </c>
      <c r="H68" s="142">
        <f t="shared" si="1"/>
        <v>0</v>
      </c>
    </row>
    <row r="69" spans="2:8">
      <c r="B69" s="128" t="str">
        <f>$B$40</f>
        <v>Social Service</v>
      </c>
      <c r="C69" s="322">
        <f>Data!EA26</f>
        <v>10327.358293021625</v>
      </c>
      <c r="D69" s="322">
        <f>Data!EU26</f>
        <v>226522.19147613813</v>
      </c>
      <c r="E69" s="322">
        <f>Data!FO26</f>
        <v>0</v>
      </c>
      <c r="F69" s="322">
        <f>Data!GI26</f>
        <v>0</v>
      </c>
      <c r="G69" s="322">
        <f>Data!HC26</f>
        <v>0</v>
      </c>
      <c r="H69" s="142">
        <f t="shared" si="1"/>
        <v>236849.54976915976</v>
      </c>
    </row>
    <row r="70" spans="2:8">
      <c r="B70" s="128" t="str">
        <f>$B$41</f>
        <v>Library Science</v>
      </c>
      <c r="C70" s="322">
        <f>Data!EB26</f>
        <v>0</v>
      </c>
      <c r="D70" s="322">
        <f>Data!EV26</f>
        <v>0</v>
      </c>
      <c r="E70" s="322">
        <f>Data!FP26</f>
        <v>0</v>
      </c>
      <c r="F70" s="322">
        <f>Data!GJ26</f>
        <v>0</v>
      </c>
      <c r="G70" s="322">
        <f>Data!HD26</f>
        <v>0</v>
      </c>
      <c r="H70" s="142">
        <f t="shared" si="1"/>
        <v>0</v>
      </c>
    </row>
    <row r="71" spans="2:8">
      <c r="B71" s="128" t="str">
        <f>$B$42</f>
        <v>Veterinary Science</v>
      </c>
      <c r="C71" s="322">
        <f>Data!EC26</f>
        <v>0</v>
      </c>
      <c r="D71" s="322">
        <f>Data!EW26</f>
        <v>0</v>
      </c>
      <c r="E71" s="322">
        <f>Data!FQ26</f>
        <v>0</v>
      </c>
      <c r="F71" s="322">
        <f>Data!GK26</f>
        <v>0</v>
      </c>
      <c r="G71" s="322">
        <f>Data!HE26</f>
        <v>0</v>
      </c>
      <c r="H71" s="142">
        <f t="shared" si="1"/>
        <v>0</v>
      </c>
    </row>
    <row r="72" spans="2:8">
      <c r="B72" s="128" t="str">
        <f>$B$43</f>
        <v>Vocational Training</v>
      </c>
      <c r="C72" s="322">
        <f>Data!ED26</f>
        <v>24156.159228941113</v>
      </c>
      <c r="D72" s="322">
        <f>Data!EX26</f>
        <v>0</v>
      </c>
      <c r="E72" s="322">
        <f>Data!FR26</f>
        <v>0</v>
      </c>
      <c r="F72" s="322">
        <f>Data!GL26</f>
        <v>0</v>
      </c>
      <c r="G72" s="322">
        <f>Data!HF26</f>
        <v>0</v>
      </c>
      <c r="H72" s="142">
        <f t="shared" si="1"/>
        <v>24156.159228941113</v>
      </c>
    </row>
    <row r="73" spans="2:8">
      <c r="B73" s="128" t="str">
        <f>$B$44</f>
        <v>Physical Training</v>
      </c>
      <c r="C73" s="322">
        <f>Data!EE26</f>
        <v>0</v>
      </c>
      <c r="D73" s="322">
        <f>Data!EY26</f>
        <v>0</v>
      </c>
      <c r="E73" s="322">
        <f>Data!FS26</f>
        <v>0</v>
      </c>
      <c r="F73" s="322">
        <f>Data!GM26</f>
        <v>0</v>
      </c>
      <c r="G73" s="322">
        <f>Data!HG26</f>
        <v>0</v>
      </c>
      <c r="H73" s="142">
        <f t="shared" si="1"/>
        <v>0</v>
      </c>
    </row>
    <row r="74" spans="2:8">
      <c r="B74" s="128" t="str">
        <f>$B$45</f>
        <v>Health Services</v>
      </c>
      <c r="C74" s="322">
        <f>Data!EF26</f>
        <v>338888.33915412577</v>
      </c>
      <c r="D74" s="322">
        <f>Data!EZ26</f>
        <v>1193088.8887656201</v>
      </c>
      <c r="E74" s="322">
        <f>Data!FT26</f>
        <v>410291.06252313073</v>
      </c>
      <c r="F74" s="322">
        <f>Data!GN26</f>
        <v>0</v>
      </c>
      <c r="G74" s="322">
        <f>Data!HH26</f>
        <v>0</v>
      </c>
      <c r="H74" s="142">
        <f t="shared" si="1"/>
        <v>1942268.2904428765</v>
      </c>
    </row>
    <row r="75" spans="2:8">
      <c r="B75" s="128" t="str">
        <f>$B$46</f>
        <v>Pharmacy</v>
      </c>
      <c r="C75" s="322">
        <f>Data!EG26</f>
        <v>0</v>
      </c>
      <c r="D75" s="322">
        <f>Data!FA26</f>
        <v>0</v>
      </c>
      <c r="E75" s="322">
        <f>Data!FU26</f>
        <v>0</v>
      </c>
      <c r="F75" s="322">
        <f>Data!GO26</f>
        <v>0</v>
      </c>
      <c r="G75" s="322">
        <f>Data!HI26</f>
        <v>0</v>
      </c>
      <c r="H75" s="142">
        <f t="shared" si="1"/>
        <v>0</v>
      </c>
    </row>
    <row r="76" spans="2:8">
      <c r="B76" s="128" t="str">
        <f>$B$47</f>
        <v>Business Administration</v>
      </c>
      <c r="C76" s="322">
        <f>Data!EH26</f>
        <v>462819.69295021147</v>
      </c>
      <c r="D76" s="322">
        <f>Data!FB26</f>
        <v>1939297.3497729488</v>
      </c>
      <c r="E76" s="322">
        <f>Data!FV26</f>
        <v>602300.53311518312</v>
      </c>
      <c r="F76" s="322">
        <f>Data!GP26</f>
        <v>0</v>
      </c>
      <c r="G76" s="322">
        <f>Data!HJ26</f>
        <v>0</v>
      </c>
      <c r="H76" s="142">
        <f t="shared" si="1"/>
        <v>3004417.5758383432</v>
      </c>
    </row>
    <row r="77" spans="2:8">
      <c r="B77" s="128" t="str">
        <f>$B$48</f>
        <v>Optometry</v>
      </c>
      <c r="C77" s="322">
        <f>Data!EI26</f>
        <v>0</v>
      </c>
      <c r="D77" s="322">
        <f>Data!FC26</f>
        <v>0</v>
      </c>
      <c r="E77" s="322">
        <f>Data!FW26</f>
        <v>0</v>
      </c>
      <c r="F77" s="322">
        <f>Data!GQ26</f>
        <v>0</v>
      </c>
      <c r="G77" s="322">
        <f>Data!HK26</f>
        <v>0</v>
      </c>
      <c r="H77" s="142">
        <f t="shared" si="1"/>
        <v>0</v>
      </c>
    </row>
    <row r="78" spans="2:8">
      <c r="B78" s="128" t="str">
        <f>$B$49</f>
        <v>Teacher Ed-Practice Teaching</v>
      </c>
      <c r="C78" s="322">
        <f>Data!EJ26</f>
        <v>0</v>
      </c>
      <c r="D78" s="322">
        <f>Data!FD26</f>
        <v>94797.782635796524</v>
      </c>
      <c r="E78" s="322">
        <f>Data!FX26</f>
        <v>0</v>
      </c>
      <c r="F78" s="322">
        <f>Data!GR26</f>
        <v>0</v>
      </c>
      <c r="G78" s="322">
        <f>Data!HL26</f>
        <v>0</v>
      </c>
      <c r="H78" s="142">
        <f t="shared" si="1"/>
        <v>94797.782635796524</v>
      </c>
    </row>
    <row r="79" spans="2:8">
      <c r="B79" s="128" t="str">
        <f>$B$50</f>
        <v>Technology</v>
      </c>
      <c r="C79" s="322">
        <f>Data!EK26</f>
        <v>97805.544823401884</v>
      </c>
      <c r="D79" s="322">
        <f>Data!FE26</f>
        <v>202101.84488429004</v>
      </c>
      <c r="E79" s="322">
        <f>Data!FY26</f>
        <v>11709.23076923077</v>
      </c>
      <c r="F79" s="322">
        <f>Data!GS26</f>
        <v>0</v>
      </c>
      <c r="G79" s="322">
        <f>Data!HM26</f>
        <v>0</v>
      </c>
      <c r="H79" s="142">
        <f t="shared" si="1"/>
        <v>311616.62047692266</v>
      </c>
    </row>
    <row r="80" spans="2:8">
      <c r="B80" s="128" t="str">
        <f>$B$51</f>
        <v>Nursing</v>
      </c>
      <c r="C80" s="322">
        <f>Data!EL26</f>
        <v>57355.471340194745</v>
      </c>
      <c r="D80" s="322">
        <f>Data!FF26</f>
        <v>1296542.4824822801</v>
      </c>
      <c r="E80" s="322">
        <f>Data!FZ26</f>
        <v>518510.00000000006</v>
      </c>
      <c r="F80" s="322">
        <f>Data!GT26</f>
        <v>0</v>
      </c>
      <c r="G80" s="322">
        <f>Data!HN26</f>
        <v>0</v>
      </c>
      <c r="H80" s="142">
        <f t="shared" si="1"/>
        <v>1872407.9538224749</v>
      </c>
    </row>
    <row r="81" spans="2:8">
      <c r="B81" s="131" t="str">
        <f>$B$52</f>
        <v>Totals</v>
      </c>
      <c r="C81" s="323">
        <f>SUM(C61:C80)</f>
        <v>7162646.119170988</v>
      </c>
      <c r="D81" s="323">
        <f>SUM(D61:D80)</f>
        <v>9400329.1547013447</v>
      </c>
      <c r="E81" s="323">
        <f>SUM(E61:E80)</f>
        <v>3260241.5966781825</v>
      </c>
      <c r="F81" s="323">
        <f>SUM(F61:F80)</f>
        <v>79232.118563685624</v>
      </c>
      <c r="G81" s="323">
        <f>SUM(G61:G80)</f>
        <v>0</v>
      </c>
      <c r="H81" s="323">
        <f t="shared" si="1"/>
        <v>19902448.989114199</v>
      </c>
    </row>
    <row r="82" spans="2:8">
      <c r="B82" s="144"/>
      <c r="C82" s="324"/>
      <c r="D82" s="324"/>
      <c r="E82" s="324"/>
      <c r="F82" s="324"/>
      <c r="G82" s="324"/>
      <c r="H82" s="325"/>
    </row>
    <row r="83" spans="2:8" ht="13.5" customHeight="1">
      <c r="B83" s="308"/>
      <c r="D83" s="390" t="s">
        <v>22</v>
      </c>
      <c r="E83" s="390"/>
      <c r="F83" s="390"/>
      <c r="G83" s="309" t="s">
        <v>23</v>
      </c>
      <c r="H83" s="309" t="s">
        <v>24</v>
      </c>
    </row>
    <row r="84" spans="2:8" ht="27.6">
      <c r="B84" s="388" t="s">
        <v>38</v>
      </c>
      <c r="C84" s="389"/>
      <c r="D84" s="384" t="str">
        <f>Data!T26</f>
        <v>O'Brien, Cassie</v>
      </c>
      <c r="E84" s="384"/>
      <c r="F84" s="384"/>
      <c r="G84" s="310" t="str">
        <f>Data!U26</f>
        <v>(940) 397-6217</v>
      </c>
      <c r="H84" s="311" t="str">
        <f>Data!V26</f>
        <v>cassandra.obrien@msutexas.edu</v>
      </c>
    </row>
    <row r="85" spans="2:8" ht="13.5" customHeight="1">
      <c r="B85" s="308"/>
      <c r="C85" s="308"/>
      <c r="D85" s="308"/>
      <c r="E85" s="308"/>
      <c r="F85" s="308"/>
      <c r="G85" s="308"/>
      <c r="H85" s="298"/>
    </row>
    <row r="86" spans="2:8">
      <c r="B86" s="120" t="s">
        <v>32</v>
      </c>
      <c r="C86" s="326"/>
      <c r="D86" s="326"/>
      <c r="E86" s="326"/>
      <c r="F86" s="326"/>
      <c r="G86" s="326"/>
      <c r="H86" s="122">
        <f>H13+H14</f>
        <v>34115434</v>
      </c>
    </row>
    <row r="87" spans="2:8" ht="42.75" customHeight="1">
      <c r="B87" s="382" t="s">
        <v>8</v>
      </c>
      <c r="C87" s="382"/>
      <c r="D87" s="382"/>
      <c r="E87" s="382"/>
      <c r="F87" s="382"/>
      <c r="G87" s="382"/>
      <c r="H87" s="321"/>
    </row>
    <row r="88" spans="2:8">
      <c r="B88" s="120" t="s">
        <v>5</v>
      </c>
      <c r="C88" s="327"/>
      <c r="D88" s="327"/>
      <c r="E88" s="327"/>
      <c r="F88" s="327"/>
      <c r="G88" s="327"/>
      <c r="H88" s="122"/>
    </row>
    <row r="89" spans="2:8" ht="98.25" customHeight="1" thickBot="1">
      <c r="B89" s="383" t="s">
        <v>228</v>
      </c>
      <c r="C89" s="383"/>
      <c r="D89" s="383"/>
      <c r="E89" s="383"/>
      <c r="F89" s="383"/>
      <c r="G89" s="383"/>
      <c r="H89" s="328"/>
    </row>
    <row r="90" spans="2:8" ht="14.4" thickBot="1">
      <c r="B90" s="124" t="s">
        <v>31</v>
      </c>
      <c r="C90" s="125" t="s">
        <v>25</v>
      </c>
      <c r="D90" s="125" t="s">
        <v>26</v>
      </c>
      <c r="E90" s="125" t="s">
        <v>27</v>
      </c>
      <c r="F90" s="125" t="s">
        <v>28</v>
      </c>
      <c r="G90" s="125" t="s">
        <v>29</v>
      </c>
      <c r="H90" s="126" t="s">
        <v>30</v>
      </c>
    </row>
    <row r="91" spans="2:8">
      <c r="B91" s="128" t="str">
        <f>$B$32</f>
        <v>Liberal Arts</v>
      </c>
      <c r="C91" s="329">
        <f>Data!HR26</f>
        <v>12248</v>
      </c>
      <c r="D91" s="329">
        <f>Data!IL26</f>
        <v>0</v>
      </c>
      <c r="E91" s="329">
        <f>Data!JF26</f>
        <v>0</v>
      </c>
      <c r="F91" s="329">
        <f>Data!JZ26</f>
        <v>0</v>
      </c>
      <c r="G91" s="329">
        <f>Data!KT26</f>
        <v>0</v>
      </c>
      <c r="H91" s="134">
        <f t="shared" ref="H91:H111" si="2">SUM(C91:G91)</f>
        <v>12248</v>
      </c>
    </row>
    <row r="92" spans="2:8">
      <c r="B92" s="128" t="str">
        <f>$B$33</f>
        <v>Science</v>
      </c>
      <c r="C92" s="329">
        <f>Data!HS26</f>
        <v>0</v>
      </c>
      <c r="D92" s="329">
        <f>Data!IM26</f>
        <v>0</v>
      </c>
      <c r="E92" s="329">
        <f>Data!JG26</f>
        <v>0</v>
      </c>
      <c r="F92" s="329">
        <f>Data!KA26</f>
        <v>0</v>
      </c>
      <c r="G92" s="329">
        <f>Data!KU26</f>
        <v>0</v>
      </c>
      <c r="H92" s="137">
        <f t="shared" si="2"/>
        <v>0</v>
      </c>
    </row>
    <row r="93" spans="2:8">
      <c r="B93" s="128" t="str">
        <f>$B$34</f>
        <v>Fine Arts</v>
      </c>
      <c r="C93" s="329">
        <f>Data!HT26</f>
        <v>0</v>
      </c>
      <c r="D93" s="329">
        <f>Data!IN26</f>
        <v>0</v>
      </c>
      <c r="E93" s="329">
        <f>Data!JH26</f>
        <v>0</v>
      </c>
      <c r="F93" s="329">
        <f>Data!KB26</f>
        <v>0</v>
      </c>
      <c r="G93" s="329">
        <f>Data!KV26</f>
        <v>0</v>
      </c>
      <c r="H93" s="137">
        <f t="shared" si="2"/>
        <v>0</v>
      </c>
    </row>
    <row r="94" spans="2:8">
      <c r="B94" s="128" t="str">
        <f>$B$35</f>
        <v>Teacher Education</v>
      </c>
      <c r="C94" s="329">
        <f>Data!HU26</f>
        <v>0</v>
      </c>
      <c r="D94" s="329">
        <f>Data!IO26</f>
        <v>0</v>
      </c>
      <c r="E94" s="329">
        <f>Data!JI26</f>
        <v>0</v>
      </c>
      <c r="F94" s="329">
        <f>Data!KC26</f>
        <v>0</v>
      </c>
      <c r="G94" s="329">
        <f>Data!KW26</f>
        <v>0</v>
      </c>
      <c r="H94" s="137">
        <f t="shared" si="2"/>
        <v>0</v>
      </c>
    </row>
    <row r="95" spans="2:8">
      <c r="B95" s="128" t="str">
        <f>$B$36</f>
        <v>Agriculture</v>
      </c>
      <c r="C95" s="329">
        <f>Data!HV26</f>
        <v>0</v>
      </c>
      <c r="D95" s="329">
        <f>Data!IP26</f>
        <v>0</v>
      </c>
      <c r="E95" s="329">
        <f>Data!JJ26</f>
        <v>0</v>
      </c>
      <c r="F95" s="329">
        <f>Data!KD26</f>
        <v>0</v>
      </c>
      <c r="G95" s="329">
        <f>Data!KX26</f>
        <v>0</v>
      </c>
      <c r="H95" s="137">
        <f t="shared" si="2"/>
        <v>0</v>
      </c>
    </row>
    <row r="96" spans="2:8">
      <c r="B96" s="128" t="str">
        <f>$B$37</f>
        <v>Engineering</v>
      </c>
      <c r="C96" s="329">
        <f>Data!HW26</f>
        <v>0</v>
      </c>
      <c r="D96" s="329">
        <f>Data!IQ26</f>
        <v>0</v>
      </c>
      <c r="E96" s="329">
        <f>Data!JK26</f>
        <v>0</v>
      </c>
      <c r="F96" s="329">
        <f>Data!KE26</f>
        <v>0</v>
      </c>
      <c r="G96" s="329">
        <f>Data!KY26</f>
        <v>0</v>
      </c>
      <c r="H96" s="137">
        <f t="shared" si="2"/>
        <v>0</v>
      </c>
    </row>
    <row r="97" spans="2:8">
      <c r="B97" s="128" t="str">
        <f>$B$38</f>
        <v>Home Economics</v>
      </c>
      <c r="C97" s="329">
        <f>Data!HX26</f>
        <v>0</v>
      </c>
      <c r="D97" s="329">
        <f>Data!IR26</f>
        <v>0</v>
      </c>
      <c r="E97" s="329">
        <f>Data!JL26</f>
        <v>0</v>
      </c>
      <c r="F97" s="329">
        <f>Data!KF26</f>
        <v>0</v>
      </c>
      <c r="G97" s="329">
        <f>Data!KZ26</f>
        <v>0</v>
      </c>
      <c r="H97" s="137">
        <f t="shared" si="2"/>
        <v>0</v>
      </c>
    </row>
    <row r="98" spans="2:8">
      <c r="B98" s="128" t="str">
        <f>$B$39</f>
        <v>Law</v>
      </c>
      <c r="C98" s="329">
        <f>Data!HY26</f>
        <v>0</v>
      </c>
      <c r="D98" s="329">
        <f>Data!IS26</f>
        <v>0</v>
      </c>
      <c r="E98" s="329">
        <f>Data!JM26</f>
        <v>0</v>
      </c>
      <c r="F98" s="329">
        <f>Data!KG26</f>
        <v>0</v>
      </c>
      <c r="G98" s="329">
        <f>Data!LA26</f>
        <v>0</v>
      </c>
      <c r="H98" s="137">
        <f t="shared" si="2"/>
        <v>0</v>
      </c>
    </row>
    <row r="99" spans="2:8">
      <c r="B99" s="128" t="str">
        <f>$B$40</f>
        <v>Social Service</v>
      </c>
      <c r="C99" s="329">
        <f>Data!HZ26</f>
        <v>0</v>
      </c>
      <c r="D99" s="329">
        <f>Data!IT26</f>
        <v>0</v>
      </c>
      <c r="E99" s="329">
        <f>Data!JN26</f>
        <v>0</v>
      </c>
      <c r="F99" s="329">
        <f>Data!KH26</f>
        <v>0</v>
      </c>
      <c r="G99" s="329">
        <f>Data!LB26</f>
        <v>0</v>
      </c>
      <c r="H99" s="137">
        <f t="shared" si="2"/>
        <v>0</v>
      </c>
    </row>
    <row r="100" spans="2:8">
      <c r="B100" s="128" t="str">
        <f>$B$41</f>
        <v>Library Science</v>
      </c>
      <c r="C100" s="329">
        <f>Data!IA26</f>
        <v>0</v>
      </c>
      <c r="D100" s="329">
        <f>Data!IU26</f>
        <v>0</v>
      </c>
      <c r="E100" s="329">
        <f>Data!JO26</f>
        <v>0</v>
      </c>
      <c r="F100" s="329">
        <f>Data!KI26</f>
        <v>0</v>
      </c>
      <c r="G100" s="329">
        <f>Data!LC26</f>
        <v>0</v>
      </c>
      <c r="H100" s="137">
        <f t="shared" si="2"/>
        <v>0</v>
      </c>
    </row>
    <row r="101" spans="2:8">
      <c r="B101" s="128" t="str">
        <f>$B$42</f>
        <v>Veterinary Science</v>
      </c>
      <c r="C101" s="329">
        <f>Data!IB26</f>
        <v>0</v>
      </c>
      <c r="D101" s="329">
        <f>Data!IV26</f>
        <v>0</v>
      </c>
      <c r="E101" s="329">
        <f>Data!JP26</f>
        <v>0</v>
      </c>
      <c r="F101" s="329">
        <f>Data!KJ26</f>
        <v>0</v>
      </c>
      <c r="G101" s="329">
        <f>Data!LD26</f>
        <v>0</v>
      </c>
      <c r="H101" s="137">
        <f t="shared" si="2"/>
        <v>0</v>
      </c>
    </row>
    <row r="102" spans="2:8">
      <c r="B102" s="128" t="str">
        <f>$B$43</f>
        <v>Vocational Training</v>
      </c>
      <c r="C102" s="329">
        <f>Data!IC26</f>
        <v>0</v>
      </c>
      <c r="D102" s="329">
        <f>Data!IW26</f>
        <v>0</v>
      </c>
      <c r="E102" s="329">
        <f>Data!JQ26</f>
        <v>0</v>
      </c>
      <c r="F102" s="329">
        <f>Data!KK26</f>
        <v>0</v>
      </c>
      <c r="G102" s="329">
        <f>Data!LE26</f>
        <v>0</v>
      </c>
      <c r="H102" s="137">
        <f t="shared" si="2"/>
        <v>0</v>
      </c>
    </row>
    <row r="103" spans="2:8">
      <c r="B103" s="128" t="str">
        <f>$B$44</f>
        <v>Physical Training</v>
      </c>
      <c r="C103" s="329">
        <f>Data!ID26</f>
        <v>0</v>
      </c>
      <c r="D103" s="329">
        <f>Data!IX26</f>
        <v>0</v>
      </c>
      <c r="E103" s="329">
        <f>Data!JR26</f>
        <v>0</v>
      </c>
      <c r="F103" s="329">
        <f>Data!KL26</f>
        <v>0</v>
      </c>
      <c r="G103" s="329">
        <f>Data!LF26</f>
        <v>0</v>
      </c>
      <c r="H103" s="137">
        <f t="shared" si="2"/>
        <v>0</v>
      </c>
    </row>
    <row r="104" spans="2:8">
      <c r="B104" s="128" t="str">
        <f>$B$45</f>
        <v>Health Services</v>
      </c>
      <c r="C104" s="329">
        <f>Data!IE26</f>
        <v>0</v>
      </c>
      <c r="D104" s="329">
        <f>Data!IY26</f>
        <v>0</v>
      </c>
      <c r="E104" s="329">
        <f>Data!JS26</f>
        <v>0</v>
      </c>
      <c r="F104" s="329">
        <f>Data!KM26</f>
        <v>0</v>
      </c>
      <c r="G104" s="329">
        <f>Data!LG26</f>
        <v>0</v>
      </c>
      <c r="H104" s="137">
        <f t="shared" si="2"/>
        <v>0</v>
      </c>
    </row>
    <row r="105" spans="2:8">
      <c r="B105" s="128" t="str">
        <f>$B$46</f>
        <v>Pharmacy</v>
      </c>
      <c r="C105" s="329">
        <f>Data!IF26</f>
        <v>0</v>
      </c>
      <c r="D105" s="329">
        <f>Data!IZ26</f>
        <v>0</v>
      </c>
      <c r="E105" s="329">
        <f>Data!JT26</f>
        <v>0</v>
      </c>
      <c r="F105" s="329">
        <f>Data!KN26</f>
        <v>0</v>
      </c>
      <c r="G105" s="329">
        <f>Data!LH26</f>
        <v>0</v>
      </c>
      <c r="H105" s="137">
        <f t="shared" si="2"/>
        <v>0</v>
      </c>
    </row>
    <row r="106" spans="2:8">
      <c r="B106" s="128" t="str">
        <f>$B$47</f>
        <v>Business Administration</v>
      </c>
      <c r="C106" s="329">
        <f>Data!IG26</f>
        <v>0</v>
      </c>
      <c r="D106" s="329">
        <f>Data!JA26</f>
        <v>0</v>
      </c>
      <c r="E106" s="329">
        <f>Data!JU26</f>
        <v>0</v>
      </c>
      <c r="F106" s="329">
        <f>Data!KO26</f>
        <v>0</v>
      </c>
      <c r="G106" s="329">
        <f>Data!LI26</f>
        <v>0</v>
      </c>
      <c r="H106" s="137">
        <f t="shared" si="2"/>
        <v>0</v>
      </c>
    </row>
    <row r="107" spans="2:8">
      <c r="B107" s="128" t="str">
        <f>$B$48</f>
        <v>Optometry</v>
      </c>
      <c r="C107" s="329">
        <f>Data!IH26</f>
        <v>0</v>
      </c>
      <c r="D107" s="329">
        <f>Data!JB26</f>
        <v>0</v>
      </c>
      <c r="E107" s="329">
        <f>Data!JV26</f>
        <v>0</v>
      </c>
      <c r="F107" s="329">
        <f>Data!KP26</f>
        <v>0</v>
      </c>
      <c r="G107" s="329">
        <f>Data!LJ26</f>
        <v>0</v>
      </c>
      <c r="H107" s="137">
        <f t="shared" si="2"/>
        <v>0</v>
      </c>
    </row>
    <row r="108" spans="2:8">
      <c r="B108" s="128" t="str">
        <f>$B$49</f>
        <v>Teacher Ed-Practice Teaching</v>
      </c>
      <c r="C108" s="329">
        <f>Data!II26</f>
        <v>0</v>
      </c>
      <c r="D108" s="329">
        <f>Data!JC26</f>
        <v>0</v>
      </c>
      <c r="E108" s="329">
        <f>Data!JW26</f>
        <v>0</v>
      </c>
      <c r="F108" s="329">
        <f>Data!KQ26</f>
        <v>0</v>
      </c>
      <c r="G108" s="329">
        <f>Data!LK26</f>
        <v>0</v>
      </c>
      <c r="H108" s="137">
        <f t="shared" si="2"/>
        <v>0</v>
      </c>
    </row>
    <row r="109" spans="2:8">
      <c r="B109" s="128" t="str">
        <f>$B$50</f>
        <v>Technology</v>
      </c>
      <c r="C109" s="329">
        <f>Data!IJ26</f>
        <v>0</v>
      </c>
      <c r="D109" s="329">
        <f>Data!JD26</f>
        <v>0</v>
      </c>
      <c r="E109" s="329">
        <f>Data!JX26</f>
        <v>0</v>
      </c>
      <c r="F109" s="329">
        <f>Data!KR26</f>
        <v>0</v>
      </c>
      <c r="G109" s="329">
        <f>Data!LL26</f>
        <v>0</v>
      </c>
      <c r="H109" s="137">
        <f t="shared" si="2"/>
        <v>0</v>
      </c>
    </row>
    <row r="110" spans="2:8">
      <c r="B110" s="128" t="str">
        <f>$B$51</f>
        <v>Nursing</v>
      </c>
      <c r="C110" s="329">
        <f>Data!IK26</f>
        <v>0</v>
      </c>
      <c r="D110" s="329">
        <f>Data!JE26</f>
        <v>0</v>
      </c>
      <c r="E110" s="329">
        <f>Data!JY26</f>
        <v>0</v>
      </c>
      <c r="F110" s="329">
        <f>Data!KS26</f>
        <v>0</v>
      </c>
      <c r="G110" s="329">
        <f>Data!HPM26</f>
        <v>0</v>
      </c>
      <c r="H110" s="137">
        <f t="shared" si="2"/>
        <v>0</v>
      </c>
    </row>
    <row r="111" spans="2:8">
      <c r="B111" s="131" t="str">
        <f>$B$52</f>
        <v>Totals</v>
      </c>
      <c r="C111" s="134">
        <f>SUM(C91:C110)</f>
        <v>12248</v>
      </c>
      <c r="D111" s="134">
        <f>SUM(D91:D110)</f>
        <v>0</v>
      </c>
      <c r="E111" s="134">
        <f>SUM(E91:E110)</f>
        <v>0</v>
      </c>
      <c r="F111" s="134">
        <f>SUM(F91:F110)</f>
        <v>0</v>
      </c>
      <c r="G111" s="134">
        <f>SUM(G91:G110)</f>
        <v>0</v>
      </c>
      <c r="H111" s="134">
        <f t="shared" si="2"/>
        <v>12248</v>
      </c>
    </row>
    <row r="112" spans="2:8">
      <c r="B112" s="330"/>
      <c r="C112" s="331"/>
      <c r="D112" s="331"/>
      <c r="E112" s="331"/>
      <c r="F112" s="331"/>
      <c r="G112" s="331"/>
      <c r="H112" s="332"/>
    </row>
    <row r="113" spans="2:8">
      <c r="B113" s="395" t="s">
        <v>62</v>
      </c>
      <c r="C113" s="395"/>
      <c r="D113" s="395"/>
      <c r="E113" s="395"/>
      <c r="F113" s="395"/>
      <c r="G113" s="395"/>
      <c r="H113" s="395"/>
    </row>
    <row r="114" spans="2:8" ht="36.75" customHeight="1" thickBot="1">
      <c r="B114" s="394" t="s">
        <v>36</v>
      </c>
      <c r="C114" s="394"/>
      <c r="D114" s="394"/>
      <c r="E114" s="394"/>
      <c r="F114" s="394"/>
      <c r="G114" s="394"/>
      <c r="H114" s="328"/>
    </row>
    <row r="115" spans="2:8" ht="14.4" thickBot="1">
      <c r="B115" s="124" t="s">
        <v>31</v>
      </c>
      <c r="C115" s="125" t="s">
        <v>25</v>
      </c>
      <c r="D115" s="125" t="s">
        <v>26</v>
      </c>
      <c r="E115" s="125" t="s">
        <v>27</v>
      </c>
      <c r="F115" s="125" t="s">
        <v>28</v>
      </c>
      <c r="G115" s="125" t="s">
        <v>29</v>
      </c>
      <c r="H115" s="126" t="s">
        <v>30</v>
      </c>
    </row>
    <row r="116" spans="2:8">
      <c r="B116" s="128" t="str">
        <f>$B$32</f>
        <v>Liberal Arts</v>
      </c>
      <c r="C116" s="323">
        <f t="shared" ref="C116:G131" si="3">C91+C61</f>
        <v>3737962.3935325067</v>
      </c>
      <c r="D116" s="323">
        <f t="shared" si="3"/>
        <v>1626345.7641320536</v>
      </c>
      <c r="E116" s="323">
        <f t="shared" si="3"/>
        <v>703550.79441866954</v>
      </c>
      <c r="F116" s="323">
        <f t="shared" si="3"/>
        <v>0</v>
      </c>
      <c r="G116" s="323">
        <f t="shared" si="3"/>
        <v>0</v>
      </c>
      <c r="H116" s="134">
        <f t="shared" ref="H116:H136" si="4">SUM(C116:G116)</f>
        <v>6067858.9520832291</v>
      </c>
    </row>
    <row r="117" spans="2:8">
      <c r="B117" s="128" t="str">
        <f>$B$33</f>
        <v>Science</v>
      </c>
      <c r="C117" s="142">
        <f t="shared" si="3"/>
        <v>1106923.1780565463</v>
      </c>
      <c r="D117" s="142">
        <f t="shared" si="3"/>
        <v>1039602.7837493964</v>
      </c>
      <c r="E117" s="142">
        <f t="shared" si="3"/>
        <v>258434.81372320489</v>
      </c>
      <c r="F117" s="142">
        <f t="shared" si="3"/>
        <v>0</v>
      </c>
      <c r="G117" s="142">
        <f t="shared" si="3"/>
        <v>0</v>
      </c>
      <c r="H117" s="137">
        <f t="shared" si="4"/>
        <v>2404960.7755291471</v>
      </c>
    </row>
    <row r="118" spans="2:8">
      <c r="B118" s="128" t="str">
        <f>$B$34</f>
        <v>Fine Arts</v>
      </c>
      <c r="C118" s="142">
        <f t="shared" si="3"/>
        <v>720135.33490318607</v>
      </c>
      <c r="D118" s="142">
        <f t="shared" si="3"/>
        <v>643911.13501275436</v>
      </c>
      <c r="E118" s="142">
        <f t="shared" si="3"/>
        <v>0</v>
      </c>
      <c r="F118" s="142">
        <f t="shared" si="3"/>
        <v>0</v>
      </c>
      <c r="G118" s="142">
        <f t="shared" si="3"/>
        <v>0</v>
      </c>
      <c r="H118" s="137">
        <f t="shared" si="4"/>
        <v>1364046.4699159404</v>
      </c>
    </row>
    <row r="119" spans="2:8">
      <c r="B119" s="128" t="str">
        <f>$B$35</f>
        <v>Teacher Education</v>
      </c>
      <c r="C119" s="142">
        <f t="shared" si="3"/>
        <v>98885.520325554156</v>
      </c>
      <c r="D119" s="142">
        <f t="shared" si="3"/>
        <v>382366.09078938188</v>
      </c>
      <c r="E119" s="142">
        <f t="shared" si="3"/>
        <v>584451.29299532808</v>
      </c>
      <c r="F119" s="142">
        <f t="shared" si="3"/>
        <v>79232.118563685624</v>
      </c>
      <c r="G119" s="142">
        <f t="shared" si="3"/>
        <v>0</v>
      </c>
      <c r="H119" s="137">
        <f t="shared" si="4"/>
        <v>1144935.0226739496</v>
      </c>
    </row>
    <row r="120" spans="2:8">
      <c r="B120" s="128" t="str">
        <f>$B$36</f>
        <v>Agriculture</v>
      </c>
      <c r="C120" s="142">
        <f t="shared" si="3"/>
        <v>490.49333333333328</v>
      </c>
      <c r="D120" s="142">
        <f t="shared" si="3"/>
        <v>59256.673333333332</v>
      </c>
      <c r="E120" s="142">
        <f t="shared" si="3"/>
        <v>0</v>
      </c>
      <c r="F120" s="142">
        <f t="shared" si="3"/>
        <v>0</v>
      </c>
      <c r="G120" s="142">
        <f t="shared" si="3"/>
        <v>0</v>
      </c>
      <c r="H120" s="137">
        <f t="shared" si="4"/>
        <v>59747.166666666664</v>
      </c>
    </row>
    <row r="121" spans="2:8">
      <c r="B121" s="128" t="str">
        <f>$B$37</f>
        <v>Engineering</v>
      </c>
      <c r="C121" s="142">
        <f t="shared" si="3"/>
        <v>491552.89776582917</v>
      </c>
      <c r="D121" s="142">
        <f t="shared" si="3"/>
        <v>662645.05081075861</v>
      </c>
      <c r="E121" s="142">
        <f t="shared" si="3"/>
        <v>159371.75802232441</v>
      </c>
      <c r="F121" s="142">
        <f t="shared" si="3"/>
        <v>0</v>
      </c>
      <c r="G121" s="142">
        <f t="shared" si="3"/>
        <v>0</v>
      </c>
      <c r="H121" s="137">
        <f t="shared" si="4"/>
        <v>1313569.7065989121</v>
      </c>
    </row>
    <row r="122" spans="2:8">
      <c r="B122" s="128" t="str">
        <f>$B$38</f>
        <v>Home Economics</v>
      </c>
      <c r="C122" s="142">
        <f t="shared" si="3"/>
        <v>27591.735464135018</v>
      </c>
      <c r="D122" s="142">
        <f t="shared" si="3"/>
        <v>33851.116856591441</v>
      </c>
      <c r="E122" s="142">
        <f t="shared" si="3"/>
        <v>11622.111111111111</v>
      </c>
      <c r="F122" s="142">
        <f t="shared" si="3"/>
        <v>0</v>
      </c>
      <c r="G122" s="142">
        <f t="shared" si="3"/>
        <v>0</v>
      </c>
      <c r="H122" s="137">
        <f t="shared" si="4"/>
        <v>73064.963431837576</v>
      </c>
    </row>
    <row r="123" spans="2:8">
      <c r="B123" s="128" t="str">
        <f>$B$39</f>
        <v>Law</v>
      </c>
      <c r="C123" s="142">
        <f t="shared" si="3"/>
        <v>0</v>
      </c>
      <c r="D123" s="142">
        <f t="shared" si="3"/>
        <v>0</v>
      </c>
      <c r="E123" s="142">
        <f t="shared" si="3"/>
        <v>0</v>
      </c>
      <c r="F123" s="142">
        <f t="shared" si="3"/>
        <v>0</v>
      </c>
      <c r="G123" s="142">
        <f t="shared" si="3"/>
        <v>0</v>
      </c>
      <c r="H123" s="137">
        <f t="shared" si="4"/>
        <v>0</v>
      </c>
    </row>
    <row r="124" spans="2:8">
      <c r="B124" s="128" t="str">
        <f>$B$40</f>
        <v>Social Service</v>
      </c>
      <c r="C124" s="142">
        <f t="shared" si="3"/>
        <v>10327.358293021625</v>
      </c>
      <c r="D124" s="142">
        <f t="shared" si="3"/>
        <v>226522.19147613813</v>
      </c>
      <c r="E124" s="142">
        <f t="shared" si="3"/>
        <v>0</v>
      </c>
      <c r="F124" s="142">
        <f t="shared" si="3"/>
        <v>0</v>
      </c>
      <c r="G124" s="142">
        <f t="shared" si="3"/>
        <v>0</v>
      </c>
      <c r="H124" s="137">
        <f t="shared" si="4"/>
        <v>236849.54976915976</v>
      </c>
    </row>
    <row r="125" spans="2:8">
      <c r="B125" s="128" t="str">
        <f>$B$41</f>
        <v>Library Science</v>
      </c>
      <c r="C125" s="142">
        <f t="shared" si="3"/>
        <v>0</v>
      </c>
      <c r="D125" s="142">
        <f t="shared" si="3"/>
        <v>0</v>
      </c>
      <c r="E125" s="142">
        <f t="shared" si="3"/>
        <v>0</v>
      </c>
      <c r="F125" s="142">
        <f t="shared" si="3"/>
        <v>0</v>
      </c>
      <c r="G125" s="142">
        <f t="shared" si="3"/>
        <v>0</v>
      </c>
      <c r="H125" s="137">
        <f t="shared" si="4"/>
        <v>0</v>
      </c>
    </row>
    <row r="126" spans="2:8">
      <c r="B126" s="128" t="str">
        <f>$B$42</f>
        <v>Veterinary Science</v>
      </c>
      <c r="C126" s="142">
        <f t="shared" si="3"/>
        <v>0</v>
      </c>
      <c r="D126" s="142">
        <f t="shared" si="3"/>
        <v>0</v>
      </c>
      <c r="E126" s="142">
        <f t="shared" si="3"/>
        <v>0</v>
      </c>
      <c r="F126" s="142">
        <f t="shared" si="3"/>
        <v>0</v>
      </c>
      <c r="G126" s="142">
        <f t="shared" si="3"/>
        <v>0</v>
      </c>
      <c r="H126" s="137">
        <f t="shared" si="4"/>
        <v>0</v>
      </c>
    </row>
    <row r="127" spans="2:8">
      <c r="B127" s="128" t="str">
        <f>$B$43</f>
        <v>Vocational Training</v>
      </c>
      <c r="C127" s="142">
        <f t="shared" si="3"/>
        <v>24156.159228941113</v>
      </c>
      <c r="D127" s="142">
        <f t="shared" si="3"/>
        <v>0</v>
      </c>
      <c r="E127" s="142">
        <f t="shared" si="3"/>
        <v>0</v>
      </c>
      <c r="F127" s="142">
        <f t="shared" si="3"/>
        <v>0</v>
      </c>
      <c r="G127" s="142">
        <f t="shared" si="3"/>
        <v>0</v>
      </c>
      <c r="H127" s="137">
        <f t="shared" si="4"/>
        <v>24156.159228941113</v>
      </c>
    </row>
    <row r="128" spans="2:8">
      <c r="B128" s="128" t="str">
        <f>$B$44</f>
        <v>Physical Training</v>
      </c>
      <c r="C128" s="142">
        <f t="shared" si="3"/>
        <v>0</v>
      </c>
      <c r="D128" s="142">
        <f t="shared" si="3"/>
        <v>0</v>
      </c>
      <c r="E128" s="142">
        <f t="shared" si="3"/>
        <v>0</v>
      </c>
      <c r="F128" s="142">
        <f t="shared" si="3"/>
        <v>0</v>
      </c>
      <c r="G128" s="142">
        <f t="shared" si="3"/>
        <v>0</v>
      </c>
      <c r="H128" s="137">
        <f t="shared" si="4"/>
        <v>0</v>
      </c>
    </row>
    <row r="129" spans="2:12">
      <c r="B129" s="128" t="str">
        <f>$B$45</f>
        <v>Health Services</v>
      </c>
      <c r="C129" s="142">
        <f t="shared" si="3"/>
        <v>338888.33915412577</v>
      </c>
      <c r="D129" s="142">
        <f t="shared" si="3"/>
        <v>1193088.8887656201</v>
      </c>
      <c r="E129" s="142">
        <f t="shared" si="3"/>
        <v>410291.06252313073</v>
      </c>
      <c r="F129" s="142">
        <f t="shared" si="3"/>
        <v>0</v>
      </c>
      <c r="G129" s="142">
        <f t="shared" si="3"/>
        <v>0</v>
      </c>
      <c r="H129" s="137">
        <f t="shared" si="4"/>
        <v>1942268.2904428765</v>
      </c>
    </row>
    <row r="130" spans="2:12">
      <c r="B130" s="128" t="str">
        <f>$B$46</f>
        <v>Pharmacy</v>
      </c>
      <c r="C130" s="142">
        <f t="shared" si="3"/>
        <v>0</v>
      </c>
      <c r="D130" s="142">
        <f t="shared" si="3"/>
        <v>0</v>
      </c>
      <c r="E130" s="142">
        <f t="shared" si="3"/>
        <v>0</v>
      </c>
      <c r="F130" s="142">
        <f t="shared" si="3"/>
        <v>0</v>
      </c>
      <c r="G130" s="142">
        <f t="shared" si="3"/>
        <v>0</v>
      </c>
      <c r="H130" s="137">
        <f t="shared" si="4"/>
        <v>0</v>
      </c>
    </row>
    <row r="131" spans="2:12">
      <c r="B131" s="128" t="str">
        <f>$B$47</f>
        <v>Business Administration</v>
      </c>
      <c r="C131" s="142">
        <f t="shared" si="3"/>
        <v>462819.69295021147</v>
      </c>
      <c r="D131" s="142">
        <f t="shared" si="3"/>
        <v>1939297.3497729488</v>
      </c>
      <c r="E131" s="142">
        <f t="shared" si="3"/>
        <v>602300.53311518312</v>
      </c>
      <c r="F131" s="142">
        <f t="shared" si="3"/>
        <v>0</v>
      </c>
      <c r="G131" s="142">
        <f t="shared" si="3"/>
        <v>0</v>
      </c>
      <c r="H131" s="137">
        <f t="shared" si="4"/>
        <v>3004417.5758383432</v>
      </c>
    </row>
    <row r="132" spans="2:12">
      <c r="B132" s="128" t="str">
        <f>$B$48</f>
        <v>Optometry</v>
      </c>
      <c r="C132" s="142">
        <f t="shared" ref="C132:G135" si="5">C107+C77</f>
        <v>0</v>
      </c>
      <c r="D132" s="142">
        <f t="shared" si="5"/>
        <v>0</v>
      </c>
      <c r="E132" s="142">
        <f t="shared" si="5"/>
        <v>0</v>
      </c>
      <c r="F132" s="142">
        <f t="shared" si="5"/>
        <v>0</v>
      </c>
      <c r="G132" s="142">
        <f t="shared" si="5"/>
        <v>0</v>
      </c>
      <c r="H132" s="137">
        <f t="shared" si="4"/>
        <v>0</v>
      </c>
    </row>
    <row r="133" spans="2:12">
      <c r="B133" s="128" t="str">
        <f>$B$49</f>
        <v>Teacher Ed-Practice Teaching</v>
      </c>
      <c r="C133" s="142">
        <f t="shared" si="5"/>
        <v>0</v>
      </c>
      <c r="D133" s="142">
        <f t="shared" si="5"/>
        <v>94797.782635796524</v>
      </c>
      <c r="E133" s="142">
        <f t="shared" si="5"/>
        <v>0</v>
      </c>
      <c r="F133" s="142">
        <f t="shared" si="5"/>
        <v>0</v>
      </c>
      <c r="G133" s="142">
        <f t="shared" si="5"/>
        <v>0</v>
      </c>
      <c r="H133" s="137">
        <f t="shared" si="4"/>
        <v>94797.782635796524</v>
      </c>
    </row>
    <row r="134" spans="2:12">
      <c r="B134" s="128" t="str">
        <f>$B$50</f>
        <v>Technology</v>
      </c>
      <c r="C134" s="142">
        <f t="shared" si="5"/>
        <v>97805.544823401884</v>
      </c>
      <c r="D134" s="142">
        <f t="shared" si="5"/>
        <v>202101.84488429004</v>
      </c>
      <c r="E134" s="142">
        <f t="shared" si="5"/>
        <v>11709.23076923077</v>
      </c>
      <c r="F134" s="142">
        <f t="shared" si="5"/>
        <v>0</v>
      </c>
      <c r="G134" s="142">
        <f t="shared" si="5"/>
        <v>0</v>
      </c>
      <c r="H134" s="137">
        <f t="shared" si="4"/>
        <v>311616.62047692266</v>
      </c>
    </row>
    <row r="135" spans="2:12">
      <c r="B135" s="128" t="str">
        <f>$B$51</f>
        <v>Nursing</v>
      </c>
      <c r="C135" s="142">
        <f t="shared" si="5"/>
        <v>57355.471340194745</v>
      </c>
      <c r="D135" s="142">
        <f t="shared" si="5"/>
        <v>1296542.4824822801</v>
      </c>
      <c r="E135" s="142">
        <f t="shared" si="5"/>
        <v>518510.00000000006</v>
      </c>
      <c r="F135" s="142">
        <f t="shared" si="5"/>
        <v>0</v>
      </c>
      <c r="G135" s="142">
        <f t="shared" si="5"/>
        <v>0</v>
      </c>
      <c r="H135" s="137">
        <f t="shared" si="4"/>
        <v>1872407.9538224749</v>
      </c>
    </row>
    <row r="136" spans="2:12">
      <c r="B136" s="131" t="str">
        <f>$B$52</f>
        <v>Totals</v>
      </c>
      <c r="C136" s="134">
        <f>SUM(C116:C135)</f>
        <v>7174894.119170988</v>
      </c>
      <c r="D136" s="134">
        <f>SUM(D116:D135)</f>
        <v>9400329.1547013447</v>
      </c>
      <c r="E136" s="134">
        <f>SUM(E116:E135)</f>
        <v>3260241.5966781825</v>
      </c>
      <c r="F136" s="134">
        <f>SUM(F116:F135)</f>
        <v>79232.118563685624</v>
      </c>
      <c r="G136" s="134">
        <f>SUM(G116:G135)</f>
        <v>0</v>
      </c>
      <c r="H136" s="134">
        <f t="shared" si="4"/>
        <v>19914696.989114199</v>
      </c>
    </row>
    <row r="137" spans="2:12">
      <c r="B137" s="330"/>
      <c r="C137" s="333"/>
      <c r="D137" s="333"/>
      <c r="E137" s="333"/>
      <c r="F137" s="333"/>
      <c r="G137" s="333"/>
      <c r="H137" s="334"/>
    </row>
    <row r="138" spans="2:12">
      <c r="B138" s="120" t="s">
        <v>4</v>
      </c>
      <c r="C138" s="327"/>
      <c r="D138" s="327"/>
      <c r="E138" s="327"/>
      <c r="F138" s="327"/>
      <c r="G138" s="327"/>
      <c r="H138" s="122">
        <f>H86-H81-H111</f>
        <v>14200737.010885801</v>
      </c>
    </row>
    <row r="139" spans="2:12" ht="152.25" customHeight="1" thickBot="1">
      <c r="B139" s="382" t="s">
        <v>887</v>
      </c>
      <c r="C139" s="382"/>
      <c r="D139" s="382"/>
      <c r="E139" s="382"/>
      <c r="F139" s="382"/>
      <c r="G139" s="382"/>
      <c r="H139" s="321"/>
    </row>
    <row r="140" spans="2:12" ht="36.75" customHeight="1" thickTop="1">
      <c r="B140" s="429" t="s">
        <v>889</v>
      </c>
      <c r="C140" s="404"/>
      <c r="D140" s="404"/>
      <c r="E140" s="404"/>
      <c r="F140" s="405"/>
      <c r="G140" s="335" t="s">
        <v>2</v>
      </c>
      <c r="H140" s="336">
        <v>1</v>
      </c>
      <c r="I140" s="396" t="str">
        <f>IF(H140+H141=1,"","Error, the two cells on the left must equal 100%")</f>
        <v/>
      </c>
      <c r="L140" s="290"/>
    </row>
    <row r="141" spans="2:12" ht="37.5" customHeight="1" thickBot="1">
      <c r="B141" s="406"/>
      <c r="C141" s="407"/>
      <c r="D141" s="407"/>
      <c r="E141" s="407"/>
      <c r="F141" s="408"/>
      <c r="G141" s="335" t="s">
        <v>3</v>
      </c>
      <c r="H141" s="337">
        <f>1-H140</f>
        <v>0</v>
      </c>
      <c r="I141" s="396"/>
    </row>
    <row r="142" spans="2:12" ht="42" thickBot="1">
      <c r="B142" s="338" t="s">
        <v>31</v>
      </c>
      <c r="C142" s="339" t="s">
        <v>25</v>
      </c>
      <c r="D142" s="339" t="s">
        <v>26</v>
      </c>
      <c r="E142" s="339" t="s">
        <v>27</v>
      </c>
      <c r="F142" s="339" t="s">
        <v>28</v>
      </c>
      <c r="G142" s="340" t="s">
        <v>29</v>
      </c>
      <c r="H142" s="341" t="s">
        <v>6</v>
      </c>
      <c r="I142" s="342" t="s">
        <v>7</v>
      </c>
    </row>
    <row r="143" spans="2:12">
      <c r="B143" s="128" t="str">
        <f>$B$32</f>
        <v>Liberal Arts</v>
      </c>
      <c r="C143" s="329">
        <f>Data!LN26</f>
        <v>0</v>
      </c>
      <c r="D143" s="329">
        <f>Data!MH26</f>
        <v>0</v>
      </c>
      <c r="E143" s="329">
        <f>Data!NB26</f>
        <v>0</v>
      </c>
      <c r="F143" s="329">
        <f>Data!NV26</f>
        <v>0</v>
      </c>
      <c r="G143" s="329">
        <f>Data!OP26</f>
        <v>0</v>
      </c>
      <c r="H143" s="343">
        <f>Data!PJ26</f>
        <v>4333751</v>
      </c>
      <c r="I143" s="344">
        <f t="shared" ref="I143:I162" si="6">SUM(C143:H143)</f>
        <v>4333751</v>
      </c>
    </row>
    <row r="144" spans="2:12">
      <c r="B144" s="128" t="str">
        <f>$B$33</f>
        <v>Science</v>
      </c>
      <c r="C144" s="329">
        <f>Data!LO26</f>
        <v>0</v>
      </c>
      <c r="D144" s="329">
        <f>Data!MI26</f>
        <v>0</v>
      </c>
      <c r="E144" s="329">
        <f>Data!NC26</f>
        <v>0</v>
      </c>
      <c r="F144" s="329">
        <f>Data!NW26</f>
        <v>0</v>
      </c>
      <c r="G144" s="329">
        <f>Data!OQ26</f>
        <v>0</v>
      </c>
      <c r="H144" s="343">
        <f>Data!PK26</f>
        <v>1731375</v>
      </c>
      <c r="I144" s="344">
        <f t="shared" si="6"/>
        <v>1731375</v>
      </c>
    </row>
    <row r="145" spans="2:9">
      <c r="B145" s="128" t="str">
        <f>$B$34</f>
        <v>Fine Arts</v>
      </c>
      <c r="C145" s="329">
        <f>Data!LP26</f>
        <v>0</v>
      </c>
      <c r="D145" s="329">
        <f>Data!MJ26</f>
        <v>0</v>
      </c>
      <c r="E145" s="329">
        <f>Data!ND26</f>
        <v>0</v>
      </c>
      <c r="F145" s="329">
        <f>Data!NX26</f>
        <v>0</v>
      </c>
      <c r="G145" s="329">
        <f>Data!OR26</f>
        <v>0</v>
      </c>
      <c r="H145" s="343">
        <f>Data!PL26</f>
        <v>998196</v>
      </c>
      <c r="I145" s="344">
        <f t="shared" si="6"/>
        <v>998196</v>
      </c>
    </row>
    <row r="146" spans="2:9">
      <c r="B146" s="128" t="str">
        <f>$B$35</f>
        <v>Teacher Education</v>
      </c>
      <c r="C146" s="329">
        <f>Data!LQ26</f>
        <v>0</v>
      </c>
      <c r="D146" s="329">
        <f>Data!MK26</f>
        <v>0</v>
      </c>
      <c r="E146" s="329">
        <f>Data!NE26</f>
        <v>0</v>
      </c>
      <c r="F146" s="329">
        <f>Data!NY26</f>
        <v>0</v>
      </c>
      <c r="G146" s="329">
        <f>Data!OS26</f>
        <v>0</v>
      </c>
      <c r="H146" s="343">
        <f>Data!PN26</f>
        <v>729431</v>
      </c>
      <c r="I146" s="344">
        <f t="shared" si="6"/>
        <v>729431</v>
      </c>
    </row>
    <row r="147" spans="2:9">
      <c r="B147" s="128" t="str">
        <f>$B$36</f>
        <v>Agriculture</v>
      </c>
      <c r="C147" s="329">
        <f>Data!LR26</f>
        <v>0</v>
      </c>
      <c r="D147" s="329">
        <f>Data!ML26</f>
        <v>0</v>
      </c>
      <c r="E147" s="329">
        <f>Data!NF26</f>
        <v>0</v>
      </c>
      <c r="F147" s="329">
        <f>Data!NZ26</f>
        <v>0</v>
      </c>
      <c r="G147" s="329">
        <f>Data!OT26</f>
        <v>0</v>
      </c>
      <c r="H147" s="343">
        <f>Data!PM26</f>
        <v>43455</v>
      </c>
      <c r="I147" s="344">
        <f t="shared" si="6"/>
        <v>43455</v>
      </c>
    </row>
    <row r="148" spans="2:9">
      <c r="B148" s="128" t="str">
        <f>$B$37</f>
        <v>Engineering</v>
      </c>
      <c r="C148" s="329">
        <f>Data!LS26</f>
        <v>0</v>
      </c>
      <c r="D148" s="329">
        <f>Data!MM26</f>
        <v>0</v>
      </c>
      <c r="E148" s="329">
        <f>Data!NG26</f>
        <v>0</v>
      </c>
      <c r="F148" s="329">
        <f>Data!OA26</f>
        <v>0</v>
      </c>
      <c r="G148" s="329">
        <f>Data!OU26</f>
        <v>0</v>
      </c>
      <c r="H148" s="343">
        <f>Data!PO26</f>
        <v>952874</v>
      </c>
      <c r="I148" s="344">
        <f t="shared" si="6"/>
        <v>952874</v>
      </c>
    </row>
    <row r="149" spans="2:9">
      <c r="B149" s="128" t="str">
        <f>$B$38</f>
        <v>Home Economics</v>
      </c>
      <c r="C149" s="329">
        <f>Data!LT26</f>
        <v>0</v>
      </c>
      <c r="D149" s="329">
        <f>Data!MN26</f>
        <v>0</v>
      </c>
      <c r="E149" s="329">
        <f>Data!NH26</f>
        <v>0</v>
      </c>
      <c r="F149" s="329">
        <f>Data!OB26</f>
        <v>0</v>
      </c>
      <c r="G149" s="329">
        <f>Data!OV26</f>
        <v>0</v>
      </c>
      <c r="H149" s="343">
        <f>Data!PP26</f>
        <v>50281</v>
      </c>
      <c r="I149" s="344">
        <f t="shared" si="6"/>
        <v>50281</v>
      </c>
    </row>
    <row r="150" spans="2:9">
      <c r="B150" s="128" t="str">
        <f>$B$39</f>
        <v>Law</v>
      </c>
      <c r="C150" s="329">
        <f>Data!LU26</f>
        <v>0</v>
      </c>
      <c r="D150" s="329">
        <f>Data!MO26</f>
        <v>0</v>
      </c>
      <c r="E150" s="329">
        <f>Data!NI26</f>
        <v>0</v>
      </c>
      <c r="F150" s="329">
        <f>Data!OC26</f>
        <v>0</v>
      </c>
      <c r="G150" s="329">
        <f>Data!OW26</f>
        <v>0</v>
      </c>
      <c r="H150" s="343">
        <f>Data!PQ26</f>
        <v>0</v>
      </c>
      <c r="I150" s="344">
        <f t="shared" si="6"/>
        <v>0</v>
      </c>
    </row>
    <row r="151" spans="2:9">
      <c r="B151" s="128" t="str">
        <f>$B$40</f>
        <v>Social Service</v>
      </c>
      <c r="C151" s="329">
        <f>Data!LV26</f>
        <v>0</v>
      </c>
      <c r="D151" s="329">
        <f>Data!MP26</f>
        <v>0</v>
      </c>
      <c r="E151" s="329">
        <f>Data!NJ26</f>
        <v>0</v>
      </c>
      <c r="F151" s="329">
        <f>Data!OD26</f>
        <v>0</v>
      </c>
      <c r="G151" s="329">
        <f>Data!OX26</f>
        <v>0</v>
      </c>
      <c r="H151" s="343">
        <f>Data!PR26</f>
        <v>172265</v>
      </c>
      <c r="I151" s="344">
        <f t="shared" si="6"/>
        <v>172265</v>
      </c>
    </row>
    <row r="152" spans="2:9">
      <c r="B152" s="128" t="str">
        <f>$B$41</f>
        <v>Library Science</v>
      </c>
      <c r="C152" s="329">
        <f>Data!LW26</f>
        <v>0</v>
      </c>
      <c r="D152" s="329">
        <f>Data!MQ26</f>
        <v>0</v>
      </c>
      <c r="E152" s="329">
        <f>Data!NK26</f>
        <v>0</v>
      </c>
      <c r="F152" s="329">
        <f>Data!OE26</f>
        <v>0</v>
      </c>
      <c r="G152" s="329">
        <f>Data!OY26</f>
        <v>0</v>
      </c>
      <c r="H152" s="343">
        <f>Data!PS26</f>
        <v>0</v>
      </c>
      <c r="I152" s="344">
        <f t="shared" si="6"/>
        <v>0</v>
      </c>
    </row>
    <row r="153" spans="2:9">
      <c r="B153" s="128" t="str">
        <f>$B$42</f>
        <v>Veterinary Science</v>
      </c>
      <c r="C153" s="329">
        <f>Data!LX26</f>
        <v>0</v>
      </c>
      <c r="D153" s="329">
        <f>Data!MR26</f>
        <v>0</v>
      </c>
      <c r="E153" s="329">
        <f>Data!NL26</f>
        <v>0</v>
      </c>
      <c r="F153" s="329">
        <f>Data!OF26</f>
        <v>0</v>
      </c>
      <c r="G153" s="329">
        <f>Data!OZ26</f>
        <v>0</v>
      </c>
      <c r="H153" s="343">
        <f>Data!PT26</f>
        <v>0</v>
      </c>
      <c r="I153" s="344">
        <f t="shared" si="6"/>
        <v>0</v>
      </c>
    </row>
    <row r="154" spans="2:9">
      <c r="B154" s="128" t="str">
        <f>$B$43</f>
        <v>Vocational Training</v>
      </c>
      <c r="C154" s="329">
        <f>Data!LY26</f>
        <v>0</v>
      </c>
      <c r="D154" s="329">
        <f>Data!MS26</f>
        <v>0</v>
      </c>
      <c r="E154" s="329">
        <f>Data!NM26</f>
        <v>0</v>
      </c>
      <c r="F154" s="329">
        <f>Data!OG26</f>
        <v>0</v>
      </c>
      <c r="G154" s="329">
        <f>Data!PA26</f>
        <v>0</v>
      </c>
      <c r="H154" s="343">
        <f>Data!PU26</f>
        <v>17569</v>
      </c>
      <c r="I154" s="344">
        <f t="shared" si="6"/>
        <v>17569</v>
      </c>
    </row>
    <row r="155" spans="2:9">
      <c r="B155" s="128" t="str">
        <f>$B$44</f>
        <v>Physical Training</v>
      </c>
      <c r="C155" s="329">
        <f>Data!LZ26</f>
        <v>0</v>
      </c>
      <c r="D155" s="329">
        <f>Data!MT26</f>
        <v>0</v>
      </c>
      <c r="E155" s="329">
        <f>Data!NN26</f>
        <v>0</v>
      </c>
      <c r="F155" s="329">
        <f>Data!OH26</f>
        <v>0</v>
      </c>
      <c r="G155" s="329">
        <f>Data!PB26</f>
        <v>0</v>
      </c>
      <c r="H155" s="343">
        <f>Data!PV26</f>
        <v>0</v>
      </c>
      <c r="I155" s="344">
        <f t="shared" si="6"/>
        <v>0</v>
      </c>
    </row>
    <row r="156" spans="2:9">
      <c r="B156" s="128" t="str">
        <f>$B$45</f>
        <v>Health Services</v>
      </c>
      <c r="C156" s="329">
        <f>Data!MA26</f>
        <v>0</v>
      </c>
      <c r="D156" s="329">
        <f>Data!MU26</f>
        <v>0</v>
      </c>
      <c r="E156" s="329">
        <f>Data!NO26</f>
        <v>0</v>
      </c>
      <c r="F156" s="329">
        <f>Data!OI26</f>
        <v>0</v>
      </c>
      <c r="G156" s="329">
        <f>Data!PC26</f>
        <v>0</v>
      </c>
      <c r="H156" s="343">
        <f>Data!PW26</f>
        <v>1381554</v>
      </c>
      <c r="I156" s="344">
        <f t="shared" si="6"/>
        <v>1381554</v>
      </c>
    </row>
    <row r="157" spans="2:9">
      <c r="B157" s="128" t="str">
        <f>$B$46</f>
        <v>Pharmacy</v>
      </c>
      <c r="C157" s="329">
        <f>Data!MB26</f>
        <v>0</v>
      </c>
      <c r="D157" s="329">
        <f>Data!MV26</f>
        <v>0</v>
      </c>
      <c r="E157" s="329">
        <f>Data!NP26</f>
        <v>0</v>
      </c>
      <c r="F157" s="329">
        <f>Data!OJ26</f>
        <v>0</v>
      </c>
      <c r="G157" s="329">
        <f>Data!PD26</f>
        <v>0</v>
      </c>
      <c r="H157" s="343">
        <f>Data!PX26</f>
        <v>0</v>
      </c>
      <c r="I157" s="344">
        <f t="shared" si="6"/>
        <v>0</v>
      </c>
    </row>
    <row r="158" spans="2:9">
      <c r="B158" s="128" t="str">
        <f>$B$47</f>
        <v>Business Administration</v>
      </c>
      <c r="C158" s="329">
        <f>Data!MC26</f>
        <v>0</v>
      </c>
      <c r="D158" s="329">
        <f>Data!MW26</f>
        <v>0</v>
      </c>
      <c r="E158" s="329">
        <f>Data!NQ26</f>
        <v>0</v>
      </c>
      <c r="F158" s="329">
        <f>Data!OK26</f>
        <v>0</v>
      </c>
      <c r="G158" s="329">
        <f>Data!PE26</f>
        <v>0</v>
      </c>
      <c r="H158" s="343">
        <f>Data!PY26</f>
        <v>2159843</v>
      </c>
      <c r="I158" s="344">
        <f t="shared" si="6"/>
        <v>2159843</v>
      </c>
    </row>
    <row r="159" spans="2:9">
      <c r="B159" s="128" t="str">
        <f>$B$48</f>
        <v>Optometry</v>
      </c>
      <c r="C159" s="329">
        <f>Data!MD26</f>
        <v>0</v>
      </c>
      <c r="D159" s="329">
        <f>Data!MX26</f>
        <v>0</v>
      </c>
      <c r="E159" s="329">
        <f>Data!NR26</f>
        <v>0</v>
      </c>
      <c r="F159" s="329">
        <f>Data!OL26</f>
        <v>0</v>
      </c>
      <c r="G159" s="329">
        <f>Data!PF26</f>
        <v>0</v>
      </c>
      <c r="H159" s="343">
        <f>Data!PZ26</f>
        <v>0</v>
      </c>
      <c r="I159" s="344">
        <f t="shared" si="6"/>
        <v>0</v>
      </c>
    </row>
    <row r="160" spans="2:9">
      <c r="B160" s="128" t="str">
        <f>$B$49</f>
        <v>Teacher Ed-Practice Teaching</v>
      </c>
      <c r="C160" s="329">
        <f>Data!ME26</f>
        <v>0</v>
      </c>
      <c r="D160" s="329">
        <f>Data!MY26</f>
        <v>0</v>
      </c>
      <c r="E160" s="329">
        <f>Data!NS26</f>
        <v>0</v>
      </c>
      <c r="F160" s="329">
        <f>Data!OM26</f>
        <v>0</v>
      </c>
      <c r="G160" s="329">
        <f>Data!PG26</f>
        <v>0</v>
      </c>
      <c r="H160" s="343">
        <f>Data!QA26</f>
        <v>68038</v>
      </c>
      <c r="I160" s="344">
        <f t="shared" si="6"/>
        <v>68038</v>
      </c>
    </row>
    <row r="161" spans="2:10">
      <c r="B161" s="128" t="str">
        <f>$B$50</f>
        <v>Technology</v>
      </c>
      <c r="C161" s="329">
        <f>Data!MF26</f>
        <v>0</v>
      </c>
      <c r="D161" s="329">
        <f>Data!MZ26</f>
        <v>0</v>
      </c>
      <c r="E161" s="329">
        <f>Data!NT26</f>
        <v>0</v>
      </c>
      <c r="F161" s="329">
        <f>Data!ON26</f>
        <v>0</v>
      </c>
      <c r="G161" s="329">
        <f>Data!PH26</f>
        <v>0</v>
      </c>
      <c r="H161" s="343">
        <f>Data!QB26</f>
        <v>226087</v>
      </c>
      <c r="I161" s="344">
        <f t="shared" si="6"/>
        <v>226087</v>
      </c>
    </row>
    <row r="162" spans="2:10">
      <c r="B162" s="128" t="str">
        <f>$B$51</f>
        <v>Nursing</v>
      </c>
      <c r="C162" s="329">
        <f>Data!MG26</f>
        <v>0</v>
      </c>
      <c r="D162" s="329">
        <f>Data!NA26</f>
        <v>0</v>
      </c>
      <c r="E162" s="329">
        <f>Data!NU26</f>
        <v>0</v>
      </c>
      <c r="F162" s="329">
        <f>Data!OO26</f>
        <v>0</v>
      </c>
      <c r="G162" s="329">
        <f>Data!PI26</f>
        <v>0</v>
      </c>
      <c r="H162" s="343">
        <f>Data!QC26</f>
        <v>1336018</v>
      </c>
      <c r="I162" s="344">
        <f t="shared" si="6"/>
        <v>1336018</v>
      </c>
    </row>
    <row r="163" spans="2:10" ht="14.4" thickBot="1">
      <c r="B163" s="131" t="str">
        <f>$B$52</f>
        <v>Totals</v>
      </c>
      <c r="C163" s="134">
        <f t="shared" ref="C163:H163" si="7">SUM(C143:C162)</f>
        <v>0</v>
      </c>
      <c r="D163" s="134">
        <f t="shared" si="7"/>
        <v>0</v>
      </c>
      <c r="E163" s="134">
        <f t="shared" si="7"/>
        <v>0</v>
      </c>
      <c r="F163" s="134">
        <f t="shared" si="7"/>
        <v>0</v>
      </c>
      <c r="G163" s="135">
        <f t="shared" si="7"/>
        <v>0</v>
      </c>
      <c r="H163" s="345">
        <f t="shared" si="7"/>
        <v>14200737</v>
      </c>
      <c r="I163" s="344">
        <f>SUM(I143:I162)</f>
        <v>14200737</v>
      </c>
    </row>
    <row r="164" spans="2:10" ht="14.4" thickTop="1">
      <c r="B164" s="144"/>
      <c r="C164" s="331"/>
      <c r="D164" s="331"/>
      <c r="E164" s="331"/>
      <c r="F164" s="331"/>
      <c r="G164" s="331"/>
      <c r="H164" s="346"/>
      <c r="I164" s="347"/>
    </row>
    <row r="165" spans="2:10">
      <c r="B165" s="387" t="s">
        <v>63</v>
      </c>
      <c r="C165" s="387"/>
      <c r="D165" s="387"/>
      <c r="E165" s="387"/>
      <c r="F165" s="387"/>
      <c r="G165" s="387"/>
      <c r="H165" s="348"/>
      <c r="I165" s="348"/>
    </row>
    <row r="166" spans="2:10" ht="43.5" customHeight="1" thickBot="1">
      <c r="B166" s="394" t="s">
        <v>40</v>
      </c>
      <c r="C166" s="394"/>
      <c r="D166" s="394"/>
      <c r="E166" s="394"/>
      <c r="F166" s="394"/>
      <c r="G166" s="394"/>
      <c r="H166" s="328"/>
    </row>
    <row r="167" spans="2:10" ht="14.4" thickBot="1">
      <c r="B167" s="124" t="s">
        <v>31</v>
      </c>
      <c r="C167" s="125" t="s">
        <v>25</v>
      </c>
      <c r="D167" s="125" t="s">
        <v>26</v>
      </c>
      <c r="E167" s="125" t="s">
        <v>27</v>
      </c>
      <c r="F167" s="125" t="s">
        <v>28</v>
      </c>
      <c r="G167" s="125" t="s">
        <v>29</v>
      </c>
      <c r="H167" s="126" t="s">
        <v>1</v>
      </c>
    </row>
    <row r="168" spans="2:10">
      <c r="B168" s="128" t="str">
        <f>$B$32</f>
        <v>Liberal Arts</v>
      </c>
      <c r="C168" s="323">
        <f t="shared" ref="C168:G183" si="8">C143+$H$140*IF($H116=0,0,$H143*C116/$H116)+IF($H32=0,0,$H$141*$H143*C32/$H32)</f>
        <v>2669705.8037864058</v>
      </c>
      <c r="D168" s="323">
        <f t="shared" si="8"/>
        <v>1161559.2315693591</v>
      </c>
      <c r="E168" s="323">
        <f t="shared" si="8"/>
        <v>502485.96464423585</v>
      </c>
      <c r="F168" s="323">
        <f t="shared" si="8"/>
        <v>0</v>
      </c>
      <c r="G168" s="323">
        <f t="shared" si="8"/>
        <v>0</v>
      </c>
      <c r="H168" s="134">
        <f t="shared" ref="H168:H188" si="9">SUM(C168:G168)</f>
        <v>4333751.0000000009</v>
      </c>
      <c r="I168" s="349"/>
      <c r="J168" s="290"/>
    </row>
    <row r="169" spans="2:10">
      <c r="B169" s="128" t="str">
        <f>$B$33</f>
        <v>Science</v>
      </c>
      <c r="C169" s="142">
        <f t="shared" si="8"/>
        <v>796894.1268848672</v>
      </c>
      <c r="D169" s="142">
        <f t="shared" si="8"/>
        <v>748428.95070423023</v>
      </c>
      <c r="E169" s="142">
        <f t="shared" si="8"/>
        <v>186051.92241090295</v>
      </c>
      <c r="F169" s="142">
        <f t="shared" si="8"/>
        <v>0</v>
      </c>
      <c r="G169" s="142">
        <f t="shared" si="8"/>
        <v>0</v>
      </c>
      <c r="H169" s="137">
        <f t="shared" si="9"/>
        <v>1731375.0000000005</v>
      </c>
      <c r="I169" s="349"/>
      <c r="J169" s="290"/>
    </row>
    <row r="170" spans="2:10">
      <c r="B170" s="128" t="str">
        <f>$B$34</f>
        <v>Fine Arts</v>
      </c>
      <c r="C170" s="142">
        <f t="shared" si="8"/>
        <v>526988.0657389327</v>
      </c>
      <c r="D170" s="142">
        <f t="shared" si="8"/>
        <v>471207.9342610673</v>
      </c>
      <c r="E170" s="142">
        <f t="shared" si="8"/>
        <v>0</v>
      </c>
      <c r="F170" s="142">
        <f t="shared" si="8"/>
        <v>0</v>
      </c>
      <c r="G170" s="142">
        <f t="shared" si="8"/>
        <v>0</v>
      </c>
      <c r="H170" s="137">
        <f t="shared" si="9"/>
        <v>998196</v>
      </c>
      <c r="I170" s="349"/>
      <c r="J170" s="290"/>
    </row>
    <row r="171" spans="2:10">
      <c r="B171" s="128" t="str">
        <f>$B$35</f>
        <v>Teacher Education</v>
      </c>
      <c r="C171" s="142">
        <f t="shared" si="8"/>
        <v>62999.351533619963</v>
      </c>
      <c r="D171" s="142">
        <f t="shared" si="8"/>
        <v>243603.06431993606</v>
      </c>
      <c r="E171" s="142">
        <f t="shared" si="8"/>
        <v>372350.29294957651</v>
      </c>
      <c r="F171" s="142">
        <f t="shared" si="8"/>
        <v>50478.29119686754</v>
      </c>
      <c r="G171" s="142">
        <f t="shared" si="8"/>
        <v>0</v>
      </c>
      <c r="H171" s="137">
        <f t="shared" si="9"/>
        <v>729431.00000000012</v>
      </c>
      <c r="I171" s="349"/>
      <c r="J171" s="290"/>
    </row>
    <row r="172" spans="2:10">
      <c r="B172" s="128" t="str">
        <f>$B$36</f>
        <v>Agriculture</v>
      </c>
      <c r="C172" s="142">
        <f t="shared" si="8"/>
        <v>356.74307233536871</v>
      </c>
      <c r="D172" s="142">
        <f t="shared" si="8"/>
        <v>43098.256927664632</v>
      </c>
      <c r="E172" s="142">
        <f t="shared" si="8"/>
        <v>0</v>
      </c>
      <c r="F172" s="142">
        <f t="shared" si="8"/>
        <v>0</v>
      </c>
      <c r="G172" s="142">
        <f t="shared" si="8"/>
        <v>0</v>
      </c>
      <c r="H172" s="137">
        <f t="shared" si="9"/>
        <v>43455</v>
      </c>
      <c r="I172" s="349"/>
      <c r="J172" s="290"/>
    </row>
    <row r="173" spans="2:10">
      <c r="B173" s="128" t="str">
        <f>$B$37</f>
        <v>Engineering</v>
      </c>
      <c r="C173" s="142">
        <f t="shared" si="8"/>
        <v>356576.41429510765</v>
      </c>
      <c r="D173" s="142">
        <f t="shared" si="8"/>
        <v>480688.03427350125</v>
      </c>
      <c r="E173" s="142">
        <f t="shared" si="8"/>
        <v>115609.55143139117</v>
      </c>
      <c r="F173" s="142">
        <f t="shared" si="8"/>
        <v>0</v>
      </c>
      <c r="G173" s="142">
        <f t="shared" si="8"/>
        <v>0</v>
      </c>
      <c r="H173" s="137">
        <f t="shared" si="9"/>
        <v>952874</v>
      </c>
      <c r="I173" s="349"/>
      <c r="J173" s="290"/>
    </row>
    <row r="174" spans="2:10">
      <c r="B174" s="128" t="str">
        <f>$B$38</f>
        <v>Home Economics</v>
      </c>
      <c r="C174" s="142">
        <f t="shared" si="8"/>
        <v>18987.760832405325</v>
      </c>
      <c r="D174" s="142">
        <f t="shared" si="8"/>
        <v>23295.269397542863</v>
      </c>
      <c r="E174" s="142">
        <f t="shared" si="8"/>
        <v>7997.9697700518091</v>
      </c>
      <c r="F174" s="142">
        <f t="shared" si="8"/>
        <v>0</v>
      </c>
      <c r="G174" s="142">
        <f t="shared" si="8"/>
        <v>0</v>
      </c>
      <c r="H174" s="137">
        <f t="shared" si="9"/>
        <v>50280.999999999993</v>
      </c>
      <c r="I174" s="349"/>
      <c r="J174" s="290"/>
    </row>
    <row r="175" spans="2:10">
      <c r="B175" s="128" t="str">
        <f>$B$39</f>
        <v>Law</v>
      </c>
      <c r="C175" s="142">
        <f t="shared" si="8"/>
        <v>0</v>
      </c>
      <c r="D175" s="142">
        <f t="shared" si="8"/>
        <v>0</v>
      </c>
      <c r="E175" s="142">
        <f t="shared" si="8"/>
        <v>0</v>
      </c>
      <c r="F175" s="142">
        <f t="shared" si="8"/>
        <v>0</v>
      </c>
      <c r="G175" s="142">
        <f t="shared" si="8"/>
        <v>0</v>
      </c>
      <c r="H175" s="137">
        <f t="shared" si="9"/>
        <v>0</v>
      </c>
      <c r="I175" s="349"/>
      <c r="J175" s="290"/>
    </row>
    <row r="176" spans="2:10">
      <c r="B176" s="128" t="str">
        <f>$B$40</f>
        <v>Social Service</v>
      </c>
      <c r="C176" s="142">
        <f t="shared" si="8"/>
        <v>7511.2761585625776</v>
      </c>
      <c r="D176" s="142">
        <f t="shared" si="8"/>
        <v>164753.7238414374</v>
      </c>
      <c r="E176" s="142">
        <f t="shared" si="8"/>
        <v>0</v>
      </c>
      <c r="F176" s="142">
        <f t="shared" si="8"/>
        <v>0</v>
      </c>
      <c r="G176" s="142">
        <f t="shared" si="8"/>
        <v>0</v>
      </c>
      <c r="H176" s="137">
        <f t="shared" si="9"/>
        <v>172264.99999999997</v>
      </c>
      <c r="I176" s="349"/>
      <c r="J176" s="290"/>
    </row>
    <row r="177" spans="2:10">
      <c r="B177" s="128" t="str">
        <f>$B$41</f>
        <v>Library Science</v>
      </c>
      <c r="C177" s="142">
        <f t="shared" si="8"/>
        <v>0</v>
      </c>
      <c r="D177" s="142">
        <f t="shared" si="8"/>
        <v>0</v>
      </c>
      <c r="E177" s="142">
        <f t="shared" si="8"/>
        <v>0</v>
      </c>
      <c r="F177" s="142">
        <f t="shared" si="8"/>
        <v>0</v>
      </c>
      <c r="G177" s="142">
        <f t="shared" si="8"/>
        <v>0</v>
      </c>
      <c r="H177" s="137">
        <f t="shared" si="9"/>
        <v>0</v>
      </c>
      <c r="I177" s="349"/>
      <c r="J177" s="290"/>
    </row>
    <row r="178" spans="2:10">
      <c r="B178" s="128" t="str">
        <f>$B$42</f>
        <v>Veterinary Science</v>
      </c>
      <c r="C178" s="142">
        <f t="shared" si="8"/>
        <v>0</v>
      </c>
      <c r="D178" s="142">
        <f t="shared" si="8"/>
        <v>0</v>
      </c>
      <c r="E178" s="142">
        <f t="shared" si="8"/>
        <v>0</v>
      </c>
      <c r="F178" s="142">
        <f t="shared" si="8"/>
        <v>0</v>
      </c>
      <c r="G178" s="142">
        <f t="shared" si="8"/>
        <v>0</v>
      </c>
      <c r="H178" s="137">
        <f t="shared" si="9"/>
        <v>0</v>
      </c>
      <c r="I178" s="349"/>
      <c r="J178" s="290"/>
    </row>
    <row r="179" spans="2:10">
      <c r="B179" s="128" t="str">
        <f>$B$43</f>
        <v>Vocational Training</v>
      </c>
      <c r="C179" s="142">
        <f t="shared" si="8"/>
        <v>17569</v>
      </c>
      <c r="D179" s="142">
        <f t="shared" si="8"/>
        <v>0</v>
      </c>
      <c r="E179" s="142">
        <f t="shared" si="8"/>
        <v>0</v>
      </c>
      <c r="F179" s="142">
        <f t="shared" si="8"/>
        <v>0</v>
      </c>
      <c r="G179" s="142">
        <f t="shared" si="8"/>
        <v>0</v>
      </c>
      <c r="H179" s="137">
        <f t="shared" si="9"/>
        <v>17569</v>
      </c>
      <c r="I179" s="349"/>
      <c r="J179" s="290"/>
    </row>
    <row r="180" spans="2:10">
      <c r="B180" s="128" t="str">
        <f>$B$44</f>
        <v>Physical Training</v>
      </c>
      <c r="C180" s="142">
        <f t="shared" si="8"/>
        <v>0</v>
      </c>
      <c r="D180" s="142">
        <f t="shared" si="8"/>
        <v>0</v>
      </c>
      <c r="E180" s="142">
        <f t="shared" si="8"/>
        <v>0</v>
      </c>
      <c r="F180" s="142">
        <f t="shared" si="8"/>
        <v>0</v>
      </c>
      <c r="G180" s="142">
        <f t="shared" si="8"/>
        <v>0</v>
      </c>
      <c r="H180" s="137">
        <f t="shared" si="9"/>
        <v>0</v>
      </c>
      <c r="I180" s="349"/>
      <c r="J180" s="290"/>
    </row>
    <row r="181" spans="2:10">
      <c r="B181" s="128" t="str">
        <f>$B$45</f>
        <v>Health Services</v>
      </c>
      <c r="C181" s="142">
        <f t="shared" si="8"/>
        <v>241054.51487599671</v>
      </c>
      <c r="D181" s="142">
        <f t="shared" si="8"/>
        <v>848655.53061871172</v>
      </c>
      <c r="E181" s="142">
        <f t="shared" si="8"/>
        <v>291843.95450529159</v>
      </c>
      <c r="F181" s="142">
        <f t="shared" si="8"/>
        <v>0</v>
      </c>
      <c r="G181" s="142">
        <f t="shared" si="8"/>
        <v>0</v>
      </c>
      <c r="H181" s="137">
        <f t="shared" si="9"/>
        <v>1381554</v>
      </c>
      <c r="I181" s="349"/>
      <c r="J181" s="290"/>
    </row>
    <row r="182" spans="2:10">
      <c r="B182" s="128" t="str">
        <f>$B$46</f>
        <v>Pharmacy</v>
      </c>
      <c r="C182" s="142">
        <f t="shared" si="8"/>
        <v>0</v>
      </c>
      <c r="D182" s="142">
        <f t="shared" si="8"/>
        <v>0</v>
      </c>
      <c r="E182" s="142">
        <f t="shared" si="8"/>
        <v>0</v>
      </c>
      <c r="F182" s="142">
        <f t="shared" si="8"/>
        <v>0</v>
      </c>
      <c r="G182" s="142">
        <f t="shared" si="8"/>
        <v>0</v>
      </c>
      <c r="H182" s="137">
        <f t="shared" si="9"/>
        <v>0</v>
      </c>
      <c r="I182" s="349"/>
      <c r="J182" s="290"/>
    </row>
    <row r="183" spans="2:10">
      <c r="B183" s="128" t="str">
        <f>$B$47</f>
        <v>Business Administration</v>
      </c>
      <c r="C183" s="142">
        <f t="shared" si="8"/>
        <v>332716.02526880219</v>
      </c>
      <c r="D183" s="142">
        <f t="shared" si="8"/>
        <v>1394139.6959964486</v>
      </c>
      <c r="E183" s="142">
        <f t="shared" si="8"/>
        <v>432987.2787347493</v>
      </c>
      <c r="F183" s="142">
        <f t="shared" si="8"/>
        <v>0</v>
      </c>
      <c r="G183" s="142">
        <f t="shared" si="8"/>
        <v>0</v>
      </c>
      <c r="H183" s="137">
        <f t="shared" si="9"/>
        <v>2159843</v>
      </c>
      <c r="I183" s="349"/>
      <c r="J183" s="290"/>
    </row>
    <row r="184" spans="2:10">
      <c r="B184" s="128" t="str">
        <f>$B$48</f>
        <v>Optometry</v>
      </c>
      <c r="C184" s="142">
        <f t="shared" ref="C184:G187" si="10">C159+$H$140*IF($H132=0,0,$H159*C132/$H132)+IF($H48=0,0,$H$141*$H159*C48/$H48)</f>
        <v>0</v>
      </c>
      <c r="D184" s="142">
        <f t="shared" si="10"/>
        <v>0</v>
      </c>
      <c r="E184" s="142">
        <f t="shared" si="10"/>
        <v>0</v>
      </c>
      <c r="F184" s="142">
        <f t="shared" si="10"/>
        <v>0</v>
      </c>
      <c r="G184" s="142">
        <f t="shared" si="10"/>
        <v>0</v>
      </c>
      <c r="H184" s="137">
        <f t="shared" si="9"/>
        <v>0</v>
      </c>
      <c r="I184" s="349"/>
      <c r="J184" s="290"/>
    </row>
    <row r="185" spans="2:10">
      <c r="B185" s="128" t="str">
        <f>$B$49</f>
        <v>Teacher Ed-Practice Teaching</v>
      </c>
      <c r="C185" s="142">
        <f t="shared" si="10"/>
        <v>0</v>
      </c>
      <c r="D185" s="142">
        <f t="shared" si="10"/>
        <v>68038</v>
      </c>
      <c r="E185" s="142">
        <f t="shared" si="10"/>
        <v>0</v>
      </c>
      <c r="F185" s="142">
        <f t="shared" si="10"/>
        <v>0</v>
      </c>
      <c r="G185" s="142">
        <f t="shared" si="10"/>
        <v>0</v>
      </c>
      <c r="H185" s="137">
        <f t="shared" si="9"/>
        <v>68038</v>
      </c>
      <c r="I185" s="349"/>
      <c r="J185" s="290"/>
    </row>
    <row r="186" spans="2:10">
      <c r="B186" s="128" t="str">
        <f>$B$50</f>
        <v>Technology</v>
      </c>
      <c r="C186" s="142">
        <f t="shared" si="10"/>
        <v>70960.792074073746</v>
      </c>
      <c r="D186" s="142">
        <f t="shared" si="10"/>
        <v>146630.81749113038</v>
      </c>
      <c r="E186" s="142">
        <f t="shared" si="10"/>
        <v>8495.3904347959142</v>
      </c>
      <c r="F186" s="142">
        <f t="shared" si="10"/>
        <v>0</v>
      </c>
      <c r="G186" s="142">
        <f t="shared" si="10"/>
        <v>0</v>
      </c>
      <c r="H186" s="137">
        <f t="shared" si="9"/>
        <v>226087.00000000003</v>
      </c>
      <c r="I186" s="349"/>
      <c r="J186" s="290"/>
    </row>
    <row r="187" spans="2:10">
      <c r="B187" s="128" t="str">
        <f>$B$51</f>
        <v>Nursing</v>
      </c>
      <c r="C187" s="142">
        <f t="shared" si="10"/>
        <v>40924.811258438756</v>
      </c>
      <c r="D187" s="142">
        <f t="shared" si="10"/>
        <v>925121.09384322946</v>
      </c>
      <c r="E187" s="142">
        <f t="shared" si="10"/>
        <v>369972.09489833191</v>
      </c>
      <c r="F187" s="142">
        <f t="shared" si="10"/>
        <v>0</v>
      </c>
      <c r="G187" s="142">
        <f t="shared" si="10"/>
        <v>0</v>
      </c>
      <c r="H187" s="137">
        <f t="shared" si="9"/>
        <v>1336018</v>
      </c>
      <c r="I187" s="349"/>
      <c r="J187" s="290"/>
    </row>
    <row r="188" spans="2:10">
      <c r="B188" s="131" t="str">
        <f>$B$52</f>
        <v>Totals</v>
      </c>
      <c r="C188" s="134">
        <f>SUM(C168:C187)</f>
        <v>5143244.6857795492</v>
      </c>
      <c r="D188" s="134">
        <f>SUM(D168:D187)</f>
        <v>6719219.603244259</v>
      </c>
      <c r="E188" s="134">
        <f>SUM(E168:E187)</f>
        <v>2287794.4197793272</v>
      </c>
      <c r="F188" s="134">
        <f>SUM(F168:F187)</f>
        <v>50478.29119686754</v>
      </c>
      <c r="G188" s="134">
        <f>SUM(G168:G187)</f>
        <v>0</v>
      </c>
      <c r="H188" s="134">
        <f t="shared" si="9"/>
        <v>14200737.000000004</v>
      </c>
      <c r="I188" s="349"/>
      <c r="J188" s="290"/>
    </row>
    <row r="189" spans="2:10">
      <c r="B189" s="330"/>
      <c r="C189" s="331"/>
      <c r="D189" s="331"/>
      <c r="E189" s="331"/>
      <c r="F189" s="331"/>
      <c r="G189" s="331"/>
      <c r="H189" s="346"/>
    </row>
    <row r="190" spans="2:10">
      <c r="B190" s="392" t="s">
        <v>34</v>
      </c>
      <c r="C190" s="392"/>
      <c r="D190" s="392"/>
      <c r="E190" s="392"/>
      <c r="F190" s="392"/>
      <c r="G190" s="392"/>
      <c r="H190" s="122">
        <f>H15</f>
        <v>9929960</v>
      </c>
    </row>
    <row r="191" spans="2:10" ht="43.5" customHeight="1" thickBot="1">
      <c r="B191" s="382" t="s">
        <v>229</v>
      </c>
      <c r="C191" s="382"/>
      <c r="D191" s="382"/>
      <c r="E191" s="382"/>
      <c r="F191" s="382"/>
      <c r="G191" s="382"/>
      <c r="H191" s="382"/>
    </row>
    <row r="192" spans="2:10" ht="14.4" thickBot="1">
      <c r="B192" s="124" t="s">
        <v>31</v>
      </c>
      <c r="C192" s="125" t="s">
        <v>25</v>
      </c>
      <c r="D192" s="125" t="s">
        <v>26</v>
      </c>
      <c r="E192" s="125" t="s">
        <v>27</v>
      </c>
      <c r="F192" s="125" t="s">
        <v>28</v>
      </c>
      <c r="G192" s="125" t="s">
        <v>29</v>
      </c>
      <c r="H192" s="126" t="s">
        <v>1</v>
      </c>
    </row>
    <row r="193" spans="2:8">
      <c r="B193" s="128" t="str">
        <f>$B$32</f>
        <v>Liberal Arts</v>
      </c>
      <c r="C193" s="136">
        <f t="shared" ref="C193:G208" si="11">$H$190*IF($H$136=0,0,C116/$H$136)</f>
        <v>1863840.412413578</v>
      </c>
      <c r="D193" s="136">
        <f t="shared" si="11"/>
        <v>810936.18410706508</v>
      </c>
      <c r="E193" s="136">
        <f t="shared" si="11"/>
        <v>350807.8104509667</v>
      </c>
      <c r="F193" s="136">
        <f t="shared" si="11"/>
        <v>0</v>
      </c>
      <c r="G193" s="136">
        <f t="shared" si="11"/>
        <v>0</v>
      </c>
      <c r="H193" s="136">
        <f>SUM(C193:G193)</f>
        <v>3025584.4069716102</v>
      </c>
    </row>
    <row r="194" spans="2:8">
      <c r="B194" s="128" t="str">
        <f>$B$33</f>
        <v>Science</v>
      </c>
      <c r="C194" s="139">
        <f t="shared" si="11"/>
        <v>551939.24804292445</v>
      </c>
      <c r="D194" s="139">
        <f t="shared" si="11"/>
        <v>518371.6359914011</v>
      </c>
      <c r="E194" s="139">
        <f t="shared" si="11"/>
        <v>128861.98390473334</v>
      </c>
      <c r="F194" s="139">
        <f t="shared" si="11"/>
        <v>0</v>
      </c>
      <c r="G194" s="139">
        <f t="shared" si="11"/>
        <v>0</v>
      </c>
      <c r="H194" s="139">
        <f t="shared" ref="H194:H213" si="12">SUM(C194:G194)</f>
        <v>1199172.8679390589</v>
      </c>
    </row>
    <row r="195" spans="2:8">
      <c r="B195" s="128" t="str">
        <f>$B$34</f>
        <v>Fine Arts</v>
      </c>
      <c r="C195" s="139">
        <f t="shared" si="11"/>
        <v>359077.27213143563</v>
      </c>
      <c r="D195" s="139">
        <f t="shared" si="11"/>
        <v>321070.00260794099</v>
      </c>
      <c r="E195" s="139">
        <f t="shared" si="11"/>
        <v>0</v>
      </c>
      <c r="F195" s="139">
        <f t="shared" si="11"/>
        <v>0</v>
      </c>
      <c r="G195" s="139">
        <f t="shared" si="11"/>
        <v>0</v>
      </c>
      <c r="H195" s="139">
        <f t="shared" si="12"/>
        <v>680147.27473937662</v>
      </c>
    </row>
    <row r="196" spans="2:8">
      <c r="B196" s="128" t="str">
        <f>$B$35</f>
        <v>Teacher Education</v>
      </c>
      <c r="C196" s="139">
        <f t="shared" si="11"/>
        <v>49306.763841231601</v>
      </c>
      <c r="D196" s="139">
        <f t="shared" si="11"/>
        <v>190657.18092373622</v>
      </c>
      <c r="E196" s="139">
        <f t="shared" si="11"/>
        <v>291421.85615800472</v>
      </c>
      <c r="F196" s="139">
        <f t="shared" si="11"/>
        <v>39507.092097997876</v>
      </c>
      <c r="G196" s="139">
        <f t="shared" si="11"/>
        <v>0</v>
      </c>
      <c r="H196" s="139">
        <f t="shared" si="12"/>
        <v>570892.89302097051</v>
      </c>
    </row>
    <row r="197" spans="2:8">
      <c r="B197" s="128" t="str">
        <f>$B$36</f>
        <v>Agriculture</v>
      </c>
      <c r="C197" s="139">
        <f t="shared" si="11"/>
        <v>244.57209582094217</v>
      </c>
      <c r="D197" s="139">
        <f t="shared" si="11"/>
        <v>29546.84152386088</v>
      </c>
      <c r="E197" s="139">
        <f t="shared" si="11"/>
        <v>0</v>
      </c>
      <c r="F197" s="139">
        <f t="shared" si="11"/>
        <v>0</v>
      </c>
      <c r="G197" s="139">
        <f t="shared" si="11"/>
        <v>0</v>
      </c>
      <c r="H197" s="139">
        <f t="shared" si="12"/>
        <v>29791.413619681822</v>
      </c>
    </row>
    <row r="198" spans="2:8">
      <c r="B198" s="128" t="str">
        <f>$B$37</f>
        <v>Engineering</v>
      </c>
      <c r="C198" s="139">
        <f t="shared" si="11"/>
        <v>245100.42082823993</v>
      </c>
      <c r="D198" s="139">
        <f t="shared" si="11"/>
        <v>330411.1959295987</v>
      </c>
      <c r="E198" s="139">
        <f t="shared" si="11"/>
        <v>79466.696538562406</v>
      </c>
      <c r="F198" s="139">
        <f t="shared" si="11"/>
        <v>0</v>
      </c>
      <c r="G198" s="139">
        <f t="shared" si="11"/>
        <v>0</v>
      </c>
      <c r="H198" s="139">
        <f t="shared" si="12"/>
        <v>654978.31329640106</v>
      </c>
    </row>
    <row r="199" spans="2:8">
      <c r="B199" s="128" t="str">
        <f>$B$38</f>
        <v>Home Economics</v>
      </c>
      <c r="C199" s="139">
        <f t="shared" si="11"/>
        <v>13757.921079050722</v>
      </c>
      <c r="D199" s="139">
        <f t="shared" si="11"/>
        <v>16879.003307206745</v>
      </c>
      <c r="E199" s="139">
        <f t="shared" si="11"/>
        <v>5795.0717759839827</v>
      </c>
      <c r="F199" s="139">
        <f t="shared" si="11"/>
        <v>0</v>
      </c>
      <c r="G199" s="139">
        <f t="shared" si="11"/>
        <v>0</v>
      </c>
      <c r="H199" s="139">
        <f t="shared" si="12"/>
        <v>36431.996162241448</v>
      </c>
    </row>
    <row r="200" spans="2:8">
      <c r="B200" s="128" t="str">
        <f>$B$39</f>
        <v>Law</v>
      </c>
      <c r="C200" s="139">
        <f t="shared" si="11"/>
        <v>0</v>
      </c>
      <c r="D200" s="139">
        <f t="shared" si="11"/>
        <v>0</v>
      </c>
      <c r="E200" s="139">
        <f t="shared" si="11"/>
        <v>0</v>
      </c>
      <c r="F200" s="139">
        <f t="shared" si="11"/>
        <v>0</v>
      </c>
      <c r="G200" s="139">
        <f t="shared" si="11"/>
        <v>0</v>
      </c>
      <c r="H200" s="139">
        <f t="shared" si="12"/>
        <v>0</v>
      </c>
    </row>
    <row r="201" spans="2:8">
      <c r="B201" s="128" t="str">
        <f>$B$40</f>
        <v>Social Service</v>
      </c>
      <c r="C201" s="139">
        <f t="shared" si="11"/>
        <v>5149.4760282533643</v>
      </c>
      <c r="D201" s="139">
        <f t="shared" si="11"/>
        <v>112949.561908973</v>
      </c>
      <c r="E201" s="139">
        <f t="shared" si="11"/>
        <v>0</v>
      </c>
      <c r="F201" s="139">
        <f t="shared" si="11"/>
        <v>0</v>
      </c>
      <c r="G201" s="139">
        <f t="shared" si="11"/>
        <v>0</v>
      </c>
      <c r="H201" s="139">
        <f t="shared" si="12"/>
        <v>118099.03793722637</v>
      </c>
    </row>
    <row r="202" spans="2:8">
      <c r="B202" s="128" t="str">
        <f>$B$41</f>
        <v>Library Science</v>
      </c>
      <c r="C202" s="139">
        <f t="shared" si="11"/>
        <v>0</v>
      </c>
      <c r="D202" s="139">
        <f t="shared" si="11"/>
        <v>0</v>
      </c>
      <c r="E202" s="139">
        <f t="shared" si="11"/>
        <v>0</v>
      </c>
      <c r="F202" s="139">
        <f t="shared" si="11"/>
        <v>0</v>
      </c>
      <c r="G202" s="139">
        <f t="shared" si="11"/>
        <v>0</v>
      </c>
      <c r="H202" s="139">
        <f t="shared" si="12"/>
        <v>0</v>
      </c>
    </row>
    <row r="203" spans="2:8">
      <c r="B203" s="128" t="str">
        <f>$B$42</f>
        <v>Veterinary Science</v>
      </c>
      <c r="C203" s="139">
        <f t="shared" si="11"/>
        <v>0</v>
      </c>
      <c r="D203" s="139">
        <f t="shared" si="11"/>
        <v>0</v>
      </c>
      <c r="E203" s="139">
        <f t="shared" si="11"/>
        <v>0</v>
      </c>
      <c r="F203" s="139">
        <f t="shared" si="11"/>
        <v>0</v>
      </c>
      <c r="G203" s="139">
        <f t="shared" si="11"/>
        <v>0</v>
      </c>
      <c r="H203" s="139">
        <f t="shared" si="12"/>
        <v>0</v>
      </c>
    </row>
    <row r="204" spans="2:8">
      <c r="B204" s="128" t="str">
        <f>$B$43</f>
        <v>Vocational Training</v>
      </c>
      <c r="C204" s="139">
        <f t="shared" si="11"/>
        <v>12044.857876980706</v>
      </c>
      <c r="D204" s="139">
        <f t="shared" si="11"/>
        <v>0</v>
      </c>
      <c r="E204" s="139">
        <f t="shared" si="11"/>
        <v>0</v>
      </c>
      <c r="F204" s="139">
        <f t="shared" si="11"/>
        <v>0</v>
      </c>
      <c r="G204" s="139">
        <f t="shared" si="11"/>
        <v>0</v>
      </c>
      <c r="H204" s="139">
        <f t="shared" si="12"/>
        <v>12044.857876980706</v>
      </c>
    </row>
    <row r="205" spans="2:8">
      <c r="B205" s="128" t="str">
        <f>$B$44</f>
        <v>Physical Training</v>
      </c>
      <c r="C205" s="139">
        <f t="shared" si="11"/>
        <v>0</v>
      </c>
      <c r="D205" s="139">
        <f t="shared" si="11"/>
        <v>0</v>
      </c>
      <c r="E205" s="139">
        <f t="shared" si="11"/>
        <v>0</v>
      </c>
      <c r="F205" s="139">
        <f t="shared" si="11"/>
        <v>0</v>
      </c>
      <c r="G205" s="139">
        <f t="shared" si="11"/>
        <v>0</v>
      </c>
      <c r="H205" s="139">
        <f t="shared" si="12"/>
        <v>0</v>
      </c>
    </row>
    <row r="206" spans="2:8">
      <c r="B206" s="128" t="str">
        <f>$B$45</f>
        <v>Health Services</v>
      </c>
      <c r="C206" s="139">
        <f t="shared" si="11"/>
        <v>168978.09964702773</v>
      </c>
      <c r="D206" s="139">
        <f t="shared" si="11"/>
        <v>594903.60050986754</v>
      </c>
      <c r="E206" s="139">
        <f t="shared" si="11"/>
        <v>204581.26184090166</v>
      </c>
      <c r="F206" s="139">
        <f t="shared" si="11"/>
        <v>0</v>
      </c>
      <c r="G206" s="139">
        <f t="shared" si="11"/>
        <v>0</v>
      </c>
      <c r="H206" s="139">
        <f t="shared" si="12"/>
        <v>968462.9619977969</v>
      </c>
    </row>
    <row r="207" spans="2:8">
      <c r="B207" s="128" t="str">
        <f>$B$46</f>
        <v>Pharmacy</v>
      </c>
      <c r="C207" s="139">
        <f t="shared" si="11"/>
        <v>0</v>
      </c>
      <c r="D207" s="139">
        <f t="shared" si="11"/>
        <v>0</v>
      </c>
      <c r="E207" s="139">
        <f t="shared" si="11"/>
        <v>0</v>
      </c>
      <c r="F207" s="139">
        <f t="shared" si="11"/>
        <v>0</v>
      </c>
      <c r="G207" s="139">
        <f t="shared" si="11"/>
        <v>0</v>
      </c>
      <c r="H207" s="139">
        <f t="shared" si="12"/>
        <v>0</v>
      </c>
    </row>
    <row r="208" spans="2:8">
      <c r="B208" s="128" t="str">
        <f>$B$47</f>
        <v>Business Administration</v>
      </c>
      <c r="C208" s="139">
        <f t="shared" si="11"/>
        <v>230773.33492545906</v>
      </c>
      <c r="D208" s="139">
        <f t="shared" si="11"/>
        <v>966981.57756945828</v>
      </c>
      <c r="E208" s="139">
        <f t="shared" si="11"/>
        <v>300321.92832668702</v>
      </c>
      <c r="F208" s="139">
        <f t="shared" si="11"/>
        <v>0</v>
      </c>
      <c r="G208" s="139">
        <f t="shared" si="11"/>
        <v>0</v>
      </c>
      <c r="H208" s="139">
        <f t="shared" si="12"/>
        <v>1498076.8408216045</v>
      </c>
    </row>
    <row r="209" spans="2:8">
      <c r="B209" s="128" t="str">
        <f>$B$48</f>
        <v>Optometry</v>
      </c>
      <c r="C209" s="139">
        <f t="shared" ref="C209:G212" si="13">$H$190*IF($H$136=0,0,C132/$H$136)</f>
        <v>0</v>
      </c>
      <c r="D209" s="139">
        <f t="shared" si="13"/>
        <v>0</v>
      </c>
      <c r="E209" s="139">
        <f t="shared" si="13"/>
        <v>0</v>
      </c>
      <c r="F209" s="139">
        <f t="shared" si="13"/>
        <v>0</v>
      </c>
      <c r="G209" s="139">
        <f t="shared" si="13"/>
        <v>0</v>
      </c>
      <c r="H209" s="139">
        <f t="shared" si="12"/>
        <v>0</v>
      </c>
    </row>
    <row r="210" spans="2:8">
      <c r="B210" s="128" t="str">
        <f>$B$49</f>
        <v>Teacher Ed-Practice Teaching</v>
      </c>
      <c r="C210" s="139">
        <f t="shared" si="13"/>
        <v>0</v>
      </c>
      <c r="D210" s="139">
        <f t="shared" si="13"/>
        <v>47268.516823364662</v>
      </c>
      <c r="E210" s="139">
        <f t="shared" si="13"/>
        <v>0</v>
      </c>
      <c r="F210" s="139">
        <f t="shared" si="13"/>
        <v>0</v>
      </c>
      <c r="G210" s="139">
        <f t="shared" si="13"/>
        <v>0</v>
      </c>
      <c r="H210" s="139">
        <f t="shared" si="12"/>
        <v>47268.516823364662</v>
      </c>
    </row>
    <row r="211" spans="2:8">
      <c r="B211" s="128" t="str">
        <f>$B$50</f>
        <v>Technology</v>
      </c>
      <c r="C211" s="139">
        <f t="shared" si="13"/>
        <v>48768.26137025682</v>
      </c>
      <c r="D211" s="139">
        <f t="shared" si="13"/>
        <v>100772.97368492221</v>
      </c>
      <c r="E211" s="139">
        <f t="shared" si="13"/>
        <v>5838.5117902013599</v>
      </c>
      <c r="F211" s="139">
        <f t="shared" si="13"/>
        <v>0</v>
      </c>
      <c r="G211" s="139">
        <f t="shared" si="13"/>
        <v>0</v>
      </c>
      <c r="H211" s="139">
        <f t="shared" si="12"/>
        <v>155379.7468453804</v>
      </c>
    </row>
    <row r="212" spans="2:8">
      <c r="B212" s="128" t="str">
        <f>$B$51</f>
        <v>Nursing</v>
      </c>
      <c r="C212" s="139">
        <f t="shared" si="13"/>
        <v>28598.855232424659</v>
      </c>
      <c r="D212" s="139">
        <f t="shared" si="13"/>
        <v>646488.11861848983</v>
      </c>
      <c r="E212" s="139">
        <f t="shared" si="13"/>
        <v>258541.89809739191</v>
      </c>
      <c r="F212" s="139">
        <f t="shared" si="13"/>
        <v>0</v>
      </c>
      <c r="G212" s="139">
        <f t="shared" si="13"/>
        <v>0</v>
      </c>
      <c r="H212" s="139">
        <f t="shared" si="12"/>
        <v>933628.87194830645</v>
      </c>
    </row>
    <row r="213" spans="2:8">
      <c r="B213" s="131" t="str">
        <f>$B$52</f>
        <v>Totals</v>
      </c>
      <c r="C213" s="136">
        <f>SUM(C193:C212)</f>
        <v>3577579.4955126843</v>
      </c>
      <c r="D213" s="136">
        <f>SUM(D193:D212)</f>
        <v>4687236.3935058853</v>
      </c>
      <c r="E213" s="136">
        <f>SUM(E193:E212)</f>
        <v>1625637.0188834332</v>
      </c>
      <c r="F213" s="136">
        <f>SUM(F193:F212)</f>
        <v>39507.092097997876</v>
      </c>
      <c r="G213" s="136">
        <f>SUM(G193:G212)</f>
        <v>0</v>
      </c>
      <c r="H213" s="136">
        <f t="shared" si="12"/>
        <v>9929960</v>
      </c>
    </row>
    <row r="214" spans="2:8">
      <c r="B214" s="144"/>
      <c r="C214" s="145"/>
      <c r="D214" s="145"/>
      <c r="E214" s="145"/>
      <c r="F214" s="145"/>
      <c r="G214" s="145"/>
      <c r="H214" s="145"/>
    </row>
    <row r="215" spans="2:8">
      <c r="B215" s="392" t="s">
        <v>35</v>
      </c>
      <c r="C215" s="392"/>
      <c r="D215" s="392"/>
      <c r="E215" s="392"/>
      <c r="F215" s="392"/>
      <c r="G215" s="392"/>
      <c r="H215" s="122">
        <f>H17</f>
        <v>8126463</v>
      </c>
    </row>
    <row r="216" spans="2:8" ht="60.75" customHeight="1" thickBot="1">
      <c r="B216" s="382" t="s">
        <v>230</v>
      </c>
      <c r="C216" s="382"/>
      <c r="D216" s="382"/>
      <c r="E216" s="382"/>
      <c r="F216" s="382"/>
      <c r="G216" s="382"/>
      <c r="H216" s="382"/>
    </row>
    <row r="217" spans="2:8" ht="14.4" thickBot="1">
      <c r="B217" s="124" t="s">
        <v>31</v>
      </c>
      <c r="C217" s="125" t="s">
        <v>25</v>
      </c>
      <c r="D217" s="125" t="s">
        <v>26</v>
      </c>
      <c r="E217" s="125" t="s">
        <v>27</v>
      </c>
      <c r="F217" s="125" t="s">
        <v>28</v>
      </c>
      <c r="G217" s="125" t="s">
        <v>29</v>
      </c>
      <c r="H217" s="126" t="s">
        <v>1</v>
      </c>
    </row>
    <row r="218" spans="2:8">
      <c r="B218" s="128" t="str">
        <f>$B$32</f>
        <v>Liberal Arts</v>
      </c>
      <c r="C218" s="136">
        <f t="shared" ref="C218:G233" si="14">$H$215*IF($H$25=0,0,C$25/$H$25)*IF(C$52=0,0,C32/C$52)</f>
        <v>1688822.0450965522</v>
      </c>
      <c r="D218" s="136">
        <f t="shared" si="14"/>
        <v>821054.7434662123</v>
      </c>
      <c r="E218" s="136">
        <f t="shared" si="14"/>
        <v>189249.30138880076</v>
      </c>
      <c r="F218" s="136">
        <f t="shared" si="14"/>
        <v>0</v>
      </c>
      <c r="G218" s="136">
        <f t="shared" si="14"/>
        <v>0</v>
      </c>
      <c r="H218" s="136">
        <f>SUM(C218:G218)</f>
        <v>2699126.089951565</v>
      </c>
    </row>
    <row r="219" spans="2:8">
      <c r="B219" s="128" t="str">
        <f>$B$33</f>
        <v>Science</v>
      </c>
      <c r="C219" s="139">
        <f t="shared" si="14"/>
        <v>541817.57091157511</v>
      </c>
      <c r="D219" s="139">
        <f t="shared" si="14"/>
        <v>336314.74528316734</v>
      </c>
      <c r="E219" s="139">
        <f t="shared" si="14"/>
        <v>42974.692802635145</v>
      </c>
      <c r="F219" s="139">
        <f t="shared" si="14"/>
        <v>0</v>
      </c>
      <c r="G219" s="139">
        <f t="shared" si="14"/>
        <v>0</v>
      </c>
      <c r="H219" s="139">
        <f t="shared" ref="H219:H238" si="15">SUM(C219:G219)</f>
        <v>921107.00899737759</v>
      </c>
    </row>
    <row r="220" spans="2:8">
      <c r="B220" s="128" t="str">
        <f>$B$34</f>
        <v>Fine Arts</v>
      </c>
      <c r="C220" s="139">
        <f t="shared" si="14"/>
        <v>222183.83198467625</v>
      </c>
      <c r="D220" s="139">
        <f t="shared" si="14"/>
        <v>133533.0870570805</v>
      </c>
      <c r="E220" s="139">
        <f t="shared" si="14"/>
        <v>722.93875742750708</v>
      </c>
      <c r="F220" s="139">
        <f t="shared" si="14"/>
        <v>0</v>
      </c>
      <c r="G220" s="139">
        <f t="shared" si="14"/>
        <v>0</v>
      </c>
      <c r="H220" s="139">
        <f t="shared" si="15"/>
        <v>356439.85779918428</v>
      </c>
    </row>
    <row r="221" spans="2:8">
      <c r="B221" s="128" t="str">
        <f>$B$35</f>
        <v>Teacher Education</v>
      </c>
      <c r="C221" s="139">
        <f t="shared" si="14"/>
        <v>80238.483337775906</v>
      </c>
      <c r="D221" s="139">
        <f t="shared" si="14"/>
        <v>284440.36759742425</v>
      </c>
      <c r="E221" s="139">
        <f t="shared" si="14"/>
        <v>220817.6271298019</v>
      </c>
      <c r="F221" s="139">
        <f t="shared" si="14"/>
        <v>24136.515314646371</v>
      </c>
      <c r="G221" s="139">
        <f t="shared" si="14"/>
        <v>0</v>
      </c>
      <c r="H221" s="139">
        <f t="shared" si="15"/>
        <v>609632.99337964843</v>
      </c>
    </row>
    <row r="222" spans="2:8">
      <c r="B222" s="128" t="str">
        <f>$B$36</f>
        <v>Agriculture</v>
      </c>
      <c r="C222" s="139">
        <f t="shared" si="14"/>
        <v>146.68826935608027</v>
      </c>
      <c r="D222" s="139">
        <f t="shared" si="14"/>
        <v>16381.382427076787</v>
      </c>
      <c r="E222" s="139">
        <f t="shared" si="14"/>
        <v>0</v>
      </c>
      <c r="F222" s="139">
        <f t="shared" si="14"/>
        <v>0</v>
      </c>
      <c r="G222" s="139">
        <f t="shared" si="14"/>
        <v>0</v>
      </c>
      <c r="H222" s="139">
        <f t="shared" si="15"/>
        <v>16528.070696432867</v>
      </c>
    </row>
    <row r="223" spans="2:8">
      <c r="B223" s="128" t="str">
        <f>$B$37</f>
        <v>Engineering</v>
      </c>
      <c r="C223" s="139">
        <f t="shared" si="14"/>
        <v>98574.517007285947</v>
      </c>
      <c r="D223" s="139">
        <f t="shared" si="14"/>
        <v>133698.55556644488</v>
      </c>
      <c r="E223" s="139">
        <f t="shared" si="14"/>
        <v>25142.203452756632</v>
      </c>
      <c r="F223" s="139">
        <f t="shared" si="14"/>
        <v>0</v>
      </c>
      <c r="G223" s="139">
        <f t="shared" si="14"/>
        <v>0</v>
      </c>
      <c r="H223" s="139">
        <f t="shared" si="15"/>
        <v>257415.27602648747</v>
      </c>
    </row>
    <row r="224" spans="2:8">
      <c r="B224" s="128" t="str">
        <f>$B$38</f>
        <v>Home Economics</v>
      </c>
      <c r="C224" s="139">
        <f t="shared" si="14"/>
        <v>27137.329830874853</v>
      </c>
      <c r="D224" s="139">
        <f t="shared" si="14"/>
        <v>19608.018359682821</v>
      </c>
      <c r="E224" s="139">
        <f t="shared" si="14"/>
        <v>15904.652663405155</v>
      </c>
      <c r="F224" s="139">
        <f t="shared" si="14"/>
        <v>0</v>
      </c>
      <c r="G224" s="139">
        <f t="shared" si="14"/>
        <v>0</v>
      </c>
      <c r="H224" s="139">
        <f t="shared" si="15"/>
        <v>62650.000853962832</v>
      </c>
    </row>
    <row r="225" spans="2:10">
      <c r="B225" s="128" t="str">
        <f>$B$39</f>
        <v>Law</v>
      </c>
      <c r="C225" s="139">
        <f t="shared" si="14"/>
        <v>0</v>
      </c>
      <c r="D225" s="139">
        <f t="shared" si="14"/>
        <v>0</v>
      </c>
      <c r="E225" s="139">
        <f t="shared" si="14"/>
        <v>0</v>
      </c>
      <c r="F225" s="139">
        <f t="shared" si="14"/>
        <v>0</v>
      </c>
      <c r="G225" s="139">
        <f t="shared" si="14"/>
        <v>0</v>
      </c>
      <c r="H225" s="139">
        <f t="shared" si="15"/>
        <v>0</v>
      </c>
    </row>
    <row r="226" spans="2:10">
      <c r="B226" s="128" t="str">
        <f>$B$40</f>
        <v>Social Service</v>
      </c>
      <c r="C226" s="139">
        <f t="shared" si="14"/>
        <v>6992.140839306493</v>
      </c>
      <c r="D226" s="139">
        <f t="shared" si="14"/>
        <v>124018.64776862679</v>
      </c>
      <c r="E226" s="139">
        <f t="shared" si="14"/>
        <v>0</v>
      </c>
      <c r="F226" s="139">
        <f t="shared" si="14"/>
        <v>0</v>
      </c>
      <c r="G226" s="139">
        <f t="shared" si="14"/>
        <v>0</v>
      </c>
      <c r="H226" s="139">
        <f t="shared" si="15"/>
        <v>131010.78860793328</v>
      </c>
    </row>
    <row r="227" spans="2:10">
      <c r="B227" s="128" t="str">
        <f>$B$41</f>
        <v>Library Science</v>
      </c>
      <c r="C227" s="139">
        <f t="shared" si="14"/>
        <v>0</v>
      </c>
      <c r="D227" s="139">
        <f t="shared" si="14"/>
        <v>0</v>
      </c>
      <c r="E227" s="139">
        <f t="shared" si="14"/>
        <v>0</v>
      </c>
      <c r="F227" s="139">
        <f t="shared" si="14"/>
        <v>0</v>
      </c>
      <c r="G227" s="139">
        <f t="shared" si="14"/>
        <v>0</v>
      </c>
      <c r="H227" s="139">
        <f t="shared" si="15"/>
        <v>0</v>
      </c>
    </row>
    <row r="228" spans="2:10">
      <c r="B228" s="128" t="str">
        <f>$B$42</f>
        <v>Veterinary Science</v>
      </c>
      <c r="C228" s="139">
        <f t="shared" si="14"/>
        <v>0</v>
      </c>
      <c r="D228" s="139">
        <f t="shared" si="14"/>
        <v>0</v>
      </c>
      <c r="E228" s="139">
        <f t="shared" si="14"/>
        <v>0</v>
      </c>
      <c r="F228" s="139">
        <f t="shared" si="14"/>
        <v>0</v>
      </c>
      <c r="G228" s="139">
        <f t="shared" si="14"/>
        <v>0</v>
      </c>
      <c r="H228" s="139">
        <f t="shared" si="15"/>
        <v>0</v>
      </c>
    </row>
    <row r="229" spans="2:10">
      <c r="B229" s="128" t="str">
        <f>$B$43</f>
        <v>Vocational Training</v>
      </c>
      <c r="C229" s="139">
        <f t="shared" si="14"/>
        <v>7041.0369290918525</v>
      </c>
      <c r="D229" s="139">
        <f t="shared" si="14"/>
        <v>0</v>
      </c>
      <c r="E229" s="139">
        <f t="shared" si="14"/>
        <v>0</v>
      </c>
      <c r="F229" s="139">
        <f t="shared" si="14"/>
        <v>0</v>
      </c>
      <c r="G229" s="139">
        <f t="shared" si="14"/>
        <v>0</v>
      </c>
      <c r="H229" s="139">
        <f t="shared" si="15"/>
        <v>7041.0369290918525</v>
      </c>
    </row>
    <row r="230" spans="2:10">
      <c r="B230" s="128" t="str">
        <f>$B$44</f>
        <v>Physical Training</v>
      </c>
      <c r="C230" s="139">
        <f t="shared" si="14"/>
        <v>0</v>
      </c>
      <c r="D230" s="139">
        <f t="shared" si="14"/>
        <v>0</v>
      </c>
      <c r="E230" s="139">
        <f t="shared" si="14"/>
        <v>0</v>
      </c>
      <c r="F230" s="139">
        <f t="shared" si="14"/>
        <v>0</v>
      </c>
      <c r="G230" s="139">
        <f t="shared" si="14"/>
        <v>0</v>
      </c>
      <c r="H230" s="139">
        <f t="shared" si="15"/>
        <v>0</v>
      </c>
    </row>
    <row r="231" spans="2:10">
      <c r="B231" s="128" t="str">
        <f>$B$45</f>
        <v>Health Services</v>
      </c>
      <c r="C231" s="139">
        <f t="shared" si="14"/>
        <v>151382.29397547484</v>
      </c>
      <c r="D231" s="139">
        <f t="shared" si="14"/>
        <v>696539.69016949227</v>
      </c>
      <c r="E231" s="139">
        <f t="shared" si="14"/>
        <v>128843.75187930238</v>
      </c>
      <c r="F231" s="139">
        <f t="shared" si="14"/>
        <v>0</v>
      </c>
      <c r="G231" s="139">
        <f t="shared" si="14"/>
        <v>0</v>
      </c>
      <c r="H231" s="139">
        <f t="shared" si="15"/>
        <v>976765.73602426937</v>
      </c>
    </row>
    <row r="232" spans="2:10">
      <c r="B232" s="128" t="str">
        <f>$B$46</f>
        <v>Pharmacy</v>
      </c>
      <c r="C232" s="139">
        <f t="shared" si="14"/>
        <v>0</v>
      </c>
      <c r="D232" s="139">
        <f t="shared" si="14"/>
        <v>0</v>
      </c>
      <c r="E232" s="139">
        <f t="shared" si="14"/>
        <v>0</v>
      </c>
      <c r="F232" s="139">
        <f t="shared" si="14"/>
        <v>0</v>
      </c>
      <c r="G232" s="139">
        <f t="shared" si="14"/>
        <v>0</v>
      </c>
      <c r="H232" s="139">
        <f t="shared" si="15"/>
        <v>0</v>
      </c>
    </row>
    <row r="233" spans="2:10">
      <c r="B233" s="128" t="str">
        <f>$B$47</f>
        <v>Business Administration</v>
      </c>
      <c r="C233" s="139">
        <f t="shared" si="14"/>
        <v>153924.89064431356</v>
      </c>
      <c r="D233" s="139">
        <f t="shared" si="14"/>
        <v>630848.69195182074</v>
      </c>
      <c r="E233" s="139">
        <f t="shared" si="14"/>
        <v>186518.19941629685</v>
      </c>
      <c r="F233" s="139">
        <f t="shared" si="14"/>
        <v>0</v>
      </c>
      <c r="G233" s="139">
        <f t="shared" si="14"/>
        <v>0</v>
      </c>
      <c r="H233" s="139">
        <f t="shared" si="15"/>
        <v>971291.78201243118</v>
      </c>
    </row>
    <row r="234" spans="2:10">
      <c r="B234" s="128" t="str">
        <f>$B$48</f>
        <v>Optometry</v>
      </c>
      <c r="C234" s="139">
        <f t="shared" ref="C234:G237" si="16">$H$215*IF($H$25=0,0,C$25/$H$25)*IF(C$52=0,0,C48/C$52)</f>
        <v>0</v>
      </c>
      <c r="D234" s="139">
        <f t="shared" si="16"/>
        <v>0</v>
      </c>
      <c r="E234" s="139">
        <f t="shared" si="16"/>
        <v>0</v>
      </c>
      <c r="F234" s="139">
        <f t="shared" si="16"/>
        <v>0</v>
      </c>
      <c r="G234" s="139">
        <f t="shared" si="16"/>
        <v>0</v>
      </c>
      <c r="H234" s="139">
        <f t="shared" si="15"/>
        <v>0</v>
      </c>
    </row>
    <row r="235" spans="2:10">
      <c r="B235" s="128" t="str">
        <f>$B$49</f>
        <v>Teacher Ed-Practice Teaching</v>
      </c>
      <c r="C235" s="139">
        <f t="shared" si="16"/>
        <v>0</v>
      </c>
      <c r="D235" s="139">
        <f t="shared" si="16"/>
        <v>34251.981438433279</v>
      </c>
      <c r="E235" s="139">
        <f t="shared" si="16"/>
        <v>0</v>
      </c>
      <c r="F235" s="139">
        <f t="shared" si="16"/>
        <v>0</v>
      </c>
      <c r="G235" s="139">
        <f t="shared" si="16"/>
        <v>0</v>
      </c>
      <c r="H235" s="139">
        <f t="shared" si="15"/>
        <v>34251.981438433279</v>
      </c>
    </row>
    <row r="236" spans="2:10">
      <c r="B236" s="128" t="str">
        <f>$B$50</f>
        <v>Technology</v>
      </c>
      <c r="C236" s="139">
        <f t="shared" si="16"/>
        <v>15793.437000671309</v>
      </c>
      <c r="D236" s="139">
        <f t="shared" si="16"/>
        <v>82237.849154112759</v>
      </c>
      <c r="E236" s="139">
        <f t="shared" si="16"/>
        <v>1445.8775148550142</v>
      </c>
      <c r="F236" s="139">
        <f t="shared" si="16"/>
        <v>0</v>
      </c>
      <c r="G236" s="139">
        <f t="shared" si="16"/>
        <v>0</v>
      </c>
      <c r="H236" s="139">
        <f t="shared" si="15"/>
        <v>99477.163669639092</v>
      </c>
    </row>
    <row r="237" spans="2:10">
      <c r="B237" s="128" t="str">
        <f>$B$51</f>
        <v>Nursing</v>
      </c>
      <c r="C237" s="139">
        <f t="shared" si="16"/>
        <v>29044.277332503891</v>
      </c>
      <c r="D237" s="139">
        <f t="shared" si="16"/>
        <v>861180.85698708228</v>
      </c>
      <c r="E237" s="139">
        <f t="shared" si="16"/>
        <v>93500.079293957591</v>
      </c>
      <c r="F237" s="139">
        <f t="shared" si="16"/>
        <v>0</v>
      </c>
      <c r="G237" s="139">
        <f t="shared" si="16"/>
        <v>0</v>
      </c>
      <c r="H237" s="139">
        <f t="shared" si="15"/>
        <v>983725.21361354378</v>
      </c>
    </row>
    <row r="238" spans="2:10">
      <c r="B238" s="131" t="str">
        <f>$B$52</f>
        <v>Totals</v>
      </c>
      <c r="C238" s="136">
        <f>SUM(C218:C237)</f>
        <v>3023098.5431594583</v>
      </c>
      <c r="D238" s="136">
        <f>SUM(D218:D237)</f>
        <v>4174108.617226657</v>
      </c>
      <c r="E238" s="136">
        <f>SUM(E218:E237)</f>
        <v>905119.32429923874</v>
      </c>
      <c r="F238" s="136">
        <f>SUM(F218:F237)</f>
        <v>24136.515314646371</v>
      </c>
      <c r="G238" s="136">
        <f>SUM(G218:G237)</f>
        <v>0</v>
      </c>
      <c r="H238" s="136">
        <f t="shared" si="15"/>
        <v>8126463</v>
      </c>
    </row>
    <row r="239" spans="2:10">
      <c r="B239" s="330"/>
      <c r="C239" s="350"/>
      <c r="D239" s="350"/>
      <c r="E239" s="350"/>
      <c r="F239" s="350"/>
      <c r="G239" s="350"/>
      <c r="H239" s="350"/>
    </row>
    <row r="240" spans="2:10">
      <c r="B240" s="120" t="s">
        <v>11</v>
      </c>
      <c r="C240" s="121"/>
      <c r="D240" s="121"/>
      <c r="E240" s="121"/>
      <c r="F240" s="121"/>
      <c r="G240" s="121"/>
      <c r="H240" s="122">
        <f>H16</f>
        <v>13995699</v>
      </c>
      <c r="J240" s="360"/>
    </row>
    <row r="241" spans="2:8" ht="61.5" customHeight="1" thickBot="1">
      <c r="B241" s="394" t="s">
        <v>231</v>
      </c>
      <c r="C241" s="394"/>
      <c r="D241" s="394"/>
      <c r="E241" s="394"/>
      <c r="F241" s="394"/>
      <c r="G241" s="394"/>
      <c r="H241" s="328"/>
    </row>
    <row r="242" spans="2:8" ht="14.4" thickBot="1">
      <c r="B242" s="124" t="s">
        <v>31</v>
      </c>
      <c r="C242" s="125" t="s">
        <v>25</v>
      </c>
      <c r="D242" s="125" t="s">
        <v>26</v>
      </c>
      <c r="E242" s="125" t="s">
        <v>27</v>
      </c>
      <c r="F242" s="125" t="s">
        <v>28</v>
      </c>
      <c r="G242" s="125" t="s">
        <v>29</v>
      </c>
      <c r="H242" s="126" t="s">
        <v>1</v>
      </c>
    </row>
    <row r="243" spans="2:8">
      <c r="B243" s="128" t="str">
        <f>$B$32</f>
        <v>Liberal Arts</v>
      </c>
      <c r="C243" s="136">
        <f t="shared" ref="C243:G258" si="17">$H$240*IF($H$25=0,0,C$25/$H$25)*IF(C$52=0,0,C32/C$52)</f>
        <v>2908552.5901903166</v>
      </c>
      <c r="D243" s="136">
        <f t="shared" si="17"/>
        <v>1414051.2363220414</v>
      </c>
      <c r="E243" s="136">
        <f t="shared" si="17"/>
        <v>325932.23622601095</v>
      </c>
      <c r="F243" s="136">
        <f t="shared" si="17"/>
        <v>0</v>
      </c>
      <c r="G243" s="136">
        <f t="shared" si="17"/>
        <v>0</v>
      </c>
      <c r="H243" s="136">
        <f>SUM(C243:G243)</f>
        <v>4648536.0627383692</v>
      </c>
    </row>
    <row r="244" spans="2:8">
      <c r="B244" s="128" t="str">
        <f>$B$33</f>
        <v>Science</v>
      </c>
      <c r="C244" s="139">
        <f t="shared" si="17"/>
        <v>933138.51738321595</v>
      </c>
      <c r="D244" s="139">
        <f t="shared" si="17"/>
        <v>579213.85284654342</v>
      </c>
      <c r="E244" s="139">
        <f t="shared" si="17"/>
        <v>74012.625798351379</v>
      </c>
      <c r="F244" s="139">
        <f t="shared" si="17"/>
        <v>0</v>
      </c>
      <c r="G244" s="139">
        <f t="shared" si="17"/>
        <v>0</v>
      </c>
      <c r="H244" s="139">
        <f t="shared" ref="H244:H263" si="18">SUM(C244:G244)</f>
        <v>1586364.9960281106</v>
      </c>
    </row>
    <row r="245" spans="2:8">
      <c r="B245" s="128" t="str">
        <f>$B$34</f>
        <v>Fine Arts</v>
      </c>
      <c r="C245" s="139">
        <f t="shared" si="17"/>
        <v>382653.31856234395</v>
      </c>
      <c r="D245" s="139">
        <f t="shared" si="17"/>
        <v>229975.68474645051</v>
      </c>
      <c r="E245" s="139">
        <f t="shared" si="17"/>
        <v>1245.0722096918923</v>
      </c>
      <c r="F245" s="139">
        <f t="shared" si="17"/>
        <v>0</v>
      </c>
      <c r="G245" s="139">
        <f t="shared" si="17"/>
        <v>0</v>
      </c>
      <c r="H245" s="139">
        <f t="shared" si="18"/>
        <v>613874.07551848632</v>
      </c>
    </row>
    <row r="246" spans="2:8">
      <c r="B246" s="128" t="str">
        <f>$B$35</f>
        <v>Teacher Education</v>
      </c>
      <c r="C246" s="139">
        <f t="shared" si="17"/>
        <v>138189.72177834649</v>
      </c>
      <c r="D246" s="139">
        <f t="shared" si="17"/>
        <v>489873.85635582206</v>
      </c>
      <c r="E246" s="139">
        <f t="shared" si="17"/>
        <v>380300.3893825569</v>
      </c>
      <c r="F246" s="139">
        <f t="shared" si="17"/>
        <v>41568.810840913313</v>
      </c>
      <c r="G246" s="139">
        <f t="shared" si="17"/>
        <v>0</v>
      </c>
      <c r="H246" s="139">
        <f t="shared" si="18"/>
        <v>1049932.7783576387</v>
      </c>
    </row>
    <row r="247" spans="2:8">
      <c r="B247" s="128" t="str">
        <f>$B$36</f>
        <v>Agriculture</v>
      </c>
      <c r="C247" s="139">
        <f t="shared" si="17"/>
        <v>252.63203250154754</v>
      </c>
      <c r="D247" s="139">
        <f t="shared" si="17"/>
        <v>28212.630470754149</v>
      </c>
      <c r="E247" s="139">
        <f t="shared" si="17"/>
        <v>0</v>
      </c>
      <c r="F247" s="139">
        <f t="shared" si="17"/>
        <v>0</v>
      </c>
      <c r="G247" s="139">
        <f t="shared" si="17"/>
        <v>0</v>
      </c>
      <c r="H247" s="139">
        <f t="shared" si="18"/>
        <v>28465.262503255697</v>
      </c>
    </row>
    <row r="248" spans="2:8">
      <c r="B248" s="128" t="str">
        <f>$B$37</f>
        <v>Engineering</v>
      </c>
      <c r="C248" s="139">
        <f t="shared" si="17"/>
        <v>169768.72584103994</v>
      </c>
      <c r="D248" s="139">
        <f t="shared" si="17"/>
        <v>230260.66081181163</v>
      </c>
      <c r="E248" s="139">
        <f t="shared" si="17"/>
        <v>43300.844625951366</v>
      </c>
      <c r="F248" s="139">
        <f t="shared" si="17"/>
        <v>0</v>
      </c>
      <c r="G248" s="139">
        <f t="shared" si="17"/>
        <v>0</v>
      </c>
      <c r="H248" s="139">
        <f t="shared" si="18"/>
        <v>443330.23127880297</v>
      </c>
    </row>
    <row r="249" spans="2:8">
      <c r="B249" s="128" t="str">
        <f>$B$38</f>
        <v>Home Economics</v>
      </c>
      <c r="C249" s="139">
        <f t="shared" si="17"/>
        <v>46736.926012786294</v>
      </c>
      <c r="D249" s="139">
        <f t="shared" si="17"/>
        <v>33769.663745296632</v>
      </c>
      <c r="E249" s="139">
        <f t="shared" si="17"/>
        <v>27391.588613221629</v>
      </c>
      <c r="F249" s="139">
        <f t="shared" si="17"/>
        <v>0</v>
      </c>
      <c r="G249" s="139">
        <f t="shared" si="17"/>
        <v>0</v>
      </c>
      <c r="H249" s="139">
        <f t="shared" si="18"/>
        <v>107898.17837130456</v>
      </c>
    </row>
    <row r="250" spans="2:8">
      <c r="B250" s="128" t="str">
        <f>$B$39</f>
        <v>Law</v>
      </c>
      <c r="C250" s="139">
        <f t="shared" si="17"/>
        <v>0</v>
      </c>
      <c r="D250" s="139">
        <f t="shared" si="17"/>
        <v>0</v>
      </c>
      <c r="E250" s="139">
        <f t="shared" si="17"/>
        <v>0</v>
      </c>
      <c r="F250" s="139">
        <f t="shared" si="17"/>
        <v>0</v>
      </c>
      <c r="G250" s="139">
        <f t="shared" si="17"/>
        <v>0</v>
      </c>
      <c r="H250" s="139">
        <f t="shared" si="18"/>
        <v>0</v>
      </c>
    </row>
    <row r="251" spans="2:8">
      <c r="B251" s="128" t="str">
        <f>$B$40</f>
        <v>Social Service</v>
      </c>
      <c r="C251" s="139">
        <f t="shared" si="17"/>
        <v>12042.126882573766</v>
      </c>
      <c r="D251" s="139">
        <f t="shared" si="17"/>
        <v>213589.56098818418</v>
      </c>
      <c r="E251" s="139">
        <f t="shared" si="17"/>
        <v>0</v>
      </c>
      <c r="F251" s="139">
        <f t="shared" si="17"/>
        <v>0</v>
      </c>
      <c r="G251" s="139">
        <f t="shared" si="17"/>
        <v>0</v>
      </c>
      <c r="H251" s="139">
        <f t="shared" si="18"/>
        <v>225631.68787075795</v>
      </c>
    </row>
    <row r="252" spans="2:8">
      <c r="B252" s="128" t="str">
        <f>$B$41</f>
        <v>Library Science</v>
      </c>
      <c r="C252" s="139">
        <f t="shared" si="17"/>
        <v>0</v>
      </c>
      <c r="D252" s="139">
        <f t="shared" si="17"/>
        <v>0</v>
      </c>
      <c r="E252" s="139">
        <f t="shared" si="17"/>
        <v>0</v>
      </c>
      <c r="F252" s="139">
        <f t="shared" si="17"/>
        <v>0</v>
      </c>
      <c r="G252" s="139">
        <f t="shared" si="17"/>
        <v>0</v>
      </c>
      <c r="H252" s="139">
        <f t="shared" si="18"/>
        <v>0</v>
      </c>
    </row>
    <row r="253" spans="2:8">
      <c r="B253" s="128" t="str">
        <f>$B$42</f>
        <v>Veterinary Science</v>
      </c>
      <c r="C253" s="139">
        <f t="shared" si="17"/>
        <v>0</v>
      </c>
      <c r="D253" s="139">
        <f t="shared" si="17"/>
        <v>0</v>
      </c>
      <c r="E253" s="139">
        <f t="shared" si="17"/>
        <v>0</v>
      </c>
      <c r="F253" s="139">
        <f t="shared" si="17"/>
        <v>0</v>
      </c>
      <c r="G253" s="139">
        <f t="shared" si="17"/>
        <v>0</v>
      </c>
      <c r="H253" s="139">
        <f t="shared" si="18"/>
        <v>0</v>
      </c>
    </row>
    <row r="254" spans="2:8">
      <c r="B254" s="128" t="str">
        <f>$B$43</f>
        <v>Vocational Training</v>
      </c>
      <c r="C254" s="139">
        <f t="shared" si="17"/>
        <v>12126.33756007428</v>
      </c>
      <c r="D254" s="139">
        <f t="shared" si="17"/>
        <v>0</v>
      </c>
      <c r="E254" s="139">
        <f t="shared" si="17"/>
        <v>0</v>
      </c>
      <c r="F254" s="139">
        <f t="shared" si="17"/>
        <v>0</v>
      </c>
      <c r="G254" s="139">
        <f t="shared" si="17"/>
        <v>0</v>
      </c>
      <c r="H254" s="139">
        <f t="shared" si="18"/>
        <v>12126.33756007428</v>
      </c>
    </row>
    <row r="255" spans="2:8">
      <c r="B255" s="128" t="str">
        <f>$B$44</f>
        <v>Physical Training</v>
      </c>
      <c r="C255" s="139">
        <f t="shared" si="17"/>
        <v>0</v>
      </c>
      <c r="D255" s="139">
        <f t="shared" si="17"/>
        <v>0</v>
      </c>
      <c r="E255" s="139">
        <f t="shared" si="17"/>
        <v>0</v>
      </c>
      <c r="F255" s="139">
        <f t="shared" si="17"/>
        <v>0</v>
      </c>
      <c r="G255" s="139">
        <f t="shared" si="17"/>
        <v>0</v>
      </c>
      <c r="H255" s="139">
        <f t="shared" si="18"/>
        <v>0</v>
      </c>
    </row>
    <row r="256" spans="2:8">
      <c r="B256" s="128" t="str">
        <f>$B$45</f>
        <v>Health Services</v>
      </c>
      <c r="C256" s="139">
        <f t="shared" si="17"/>
        <v>260716.25754159704</v>
      </c>
      <c r="D256" s="139">
        <f t="shared" si="17"/>
        <v>1199606.7471377735</v>
      </c>
      <c r="E256" s="139">
        <f t="shared" si="17"/>
        <v>221899.53603842171</v>
      </c>
      <c r="F256" s="139">
        <f t="shared" si="17"/>
        <v>0</v>
      </c>
      <c r="G256" s="139">
        <f t="shared" si="17"/>
        <v>0</v>
      </c>
      <c r="H256" s="139">
        <f t="shared" si="18"/>
        <v>1682222.5407177925</v>
      </c>
    </row>
    <row r="257" spans="2:10">
      <c r="B257" s="128" t="str">
        <f>$B$46</f>
        <v>Pharmacy</v>
      </c>
      <c r="C257" s="139">
        <f t="shared" si="17"/>
        <v>0</v>
      </c>
      <c r="D257" s="139">
        <f t="shared" si="17"/>
        <v>0</v>
      </c>
      <c r="E257" s="139">
        <f t="shared" si="17"/>
        <v>0</v>
      </c>
      <c r="F257" s="139">
        <f t="shared" si="17"/>
        <v>0</v>
      </c>
      <c r="G257" s="139">
        <f t="shared" si="17"/>
        <v>0</v>
      </c>
      <c r="H257" s="139">
        <f t="shared" si="18"/>
        <v>0</v>
      </c>
    </row>
    <row r="258" spans="2:10">
      <c r="B258" s="128" t="str">
        <f>$B$47</f>
        <v>Business Administration</v>
      </c>
      <c r="C258" s="139">
        <f t="shared" si="17"/>
        <v>265095.21277162386</v>
      </c>
      <c r="D258" s="139">
        <f t="shared" si="17"/>
        <v>1086471.2491893959</v>
      </c>
      <c r="E258" s="139">
        <f t="shared" si="17"/>
        <v>321228.63010050822</v>
      </c>
      <c r="F258" s="139">
        <f t="shared" si="17"/>
        <v>0</v>
      </c>
      <c r="G258" s="139">
        <f t="shared" si="17"/>
        <v>0</v>
      </c>
      <c r="H258" s="139">
        <f t="shared" si="18"/>
        <v>1672795.092061528</v>
      </c>
    </row>
    <row r="259" spans="2:10">
      <c r="B259" s="128" t="str">
        <f>$B$48</f>
        <v>Optometry</v>
      </c>
      <c r="C259" s="139">
        <f t="shared" ref="C259:G262" si="19">$H$240*IF($H$25=0,0,C$25/$H$25)*IF(C$52=0,0,C48/C$52)</f>
        <v>0</v>
      </c>
      <c r="D259" s="139">
        <f t="shared" si="19"/>
        <v>0</v>
      </c>
      <c r="E259" s="139">
        <f t="shared" si="19"/>
        <v>0</v>
      </c>
      <c r="F259" s="139">
        <f t="shared" si="19"/>
        <v>0</v>
      </c>
      <c r="G259" s="139">
        <f t="shared" si="19"/>
        <v>0</v>
      </c>
      <c r="H259" s="139">
        <f t="shared" si="18"/>
        <v>0</v>
      </c>
    </row>
    <row r="260" spans="2:10">
      <c r="B260" s="128" t="str">
        <f>$B$49</f>
        <v>Teacher Ed-Practice Teaching</v>
      </c>
      <c r="C260" s="139">
        <f t="shared" si="19"/>
        <v>0</v>
      </c>
      <c r="D260" s="139">
        <f t="shared" si="19"/>
        <v>58990.045529758674</v>
      </c>
      <c r="E260" s="139">
        <f t="shared" si="19"/>
        <v>0</v>
      </c>
      <c r="F260" s="139">
        <f t="shared" si="19"/>
        <v>0</v>
      </c>
      <c r="G260" s="139">
        <f t="shared" si="19"/>
        <v>0</v>
      </c>
      <c r="H260" s="139">
        <f t="shared" si="18"/>
        <v>58990.045529758674</v>
      </c>
    </row>
    <row r="261" spans="2:10">
      <c r="B261" s="128" t="str">
        <f>$B$50</f>
        <v>Technology</v>
      </c>
      <c r="C261" s="139">
        <f t="shared" si="19"/>
        <v>27200.048832666613</v>
      </c>
      <c r="D261" s="139">
        <f t="shared" si="19"/>
        <v>141633.10448449306</v>
      </c>
      <c r="E261" s="139">
        <f t="shared" si="19"/>
        <v>2490.1444193837847</v>
      </c>
      <c r="F261" s="139">
        <f t="shared" si="19"/>
        <v>0</v>
      </c>
      <c r="G261" s="139">
        <f t="shared" si="19"/>
        <v>0</v>
      </c>
      <c r="H261" s="139">
        <f t="shared" si="18"/>
        <v>171323.29773654346</v>
      </c>
    </row>
    <row r="262" spans="2:10">
      <c r="B262" s="128" t="str">
        <f>$B$51</f>
        <v>Nursing</v>
      </c>
      <c r="C262" s="139">
        <f t="shared" si="19"/>
        <v>50021.142435306407</v>
      </c>
      <c r="D262" s="139">
        <f t="shared" si="19"/>
        <v>1483157.9321721208</v>
      </c>
      <c r="E262" s="139">
        <f t="shared" si="19"/>
        <v>161029.33912015142</v>
      </c>
      <c r="F262" s="139">
        <f t="shared" si="19"/>
        <v>0</v>
      </c>
      <c r="G262" s="139">
        <f t="shared" si="19"/>
        <v>0</v>
      </c>
      <c r="H262" s="139">
        <f t="shared" si="18"/>
        <v>1694208.4137275787</v>
      </c>
    </row>
    <row r="263" spans="2:10">
      <c r="B263" s="131" t="str">
        <f>$B$52</f>
        <v>Totals</v>
      </c>
      <c r="C263" s="136">
        <f>SUM(C243:C262)</f>
        <v>5206493.5578243928</v>
      </c>
      <c r="D263" s="136">
        <f>SUM(D243:D262)</f>
        <v>7188806.2248004461</v>
      </c>
      <c r="E263" s="136">
        <f>SUM(E243:E262)</f>
        <v>1558830.4065342492</v>
      </c>
      <c r="F263" s="136">
        <f>SUM(F243:F262)</f>
        <v>41568.810840913313</v>
      </c>
      <c r="G263" s="136">
        <f>SUM(G243:G262)</f>
        <v>0</v>
      </c>
      <c r="H263" s="136">
        <f t="shared" si="18"/>
        <v>13995699.000000002</v>
      </c>
      <c r="I263" s="351"/>
    </row>
    <row r="264" spans="2:10">
      <c r="B264" s="401"/>
      <c r="C264" s="401"/>
      <c r="D264" s="401"/>
      <c r="E264" s="401"/>
      <c r="F264" s="401"/>
      <c r="G264" s="401"/>
      <c r="H264" s="402"/>
      <c r="I264" s="352"/>
    </row>
    <row r="265" spans="2:10">
      <c r="B265" s="120" t="s">
        <v>232</v>
      </c>
      <c r="C265" s="121"/>
      <c r="D265" s="121"/>
      <c r="E265" s="121"/>
      <c r="F265" s="121"/>
      <c r="G265" s="121"/>
      <c r="H265" s="122"/>
      <c r="J265" s="360"/>
    </row>
    <row r="266" spans="2:10" ht="45" customHeight="1" thickBot="1">
      <c r="B266" s="382" t="s">
        <v>233</v>
      </c>
      <c r="C266" s="382"/>
      <c r="D266" s="382"/>
      <c r="E266" s="382"/>
      <c r="F266" s="382"/>
      <c r="G266" s="382"/>
      <c r="H266" s="382"/>
    </row>
    <row r="267" spans="2:10" ht="14.4" thickBot="1">
      <c r="B267" s="124" t="s">
        <v>31</v>
      </c>
      <c r="C267" s="125" t="s">
        <v>25</v>
      </c>
      <c r="D267" s="125" t="s">
        <v>26</v>
      </c>
      <c r="E267" s="125" t="s">
        <v>27</v>
      </c>
      <c r="F267" s="125" t="s">
        <v>28</v>
      </c>
      <c r="G267" s="125" t="s">
        <v>29</v>
      </c>
      <c r="H267" s="126" t="s">
        <v>1</v>
      </c>
    </row>
    <row r="268" spans="2:10">
      <c r="B268" s="128" t="str">
        <f>$B$32</f>
        <v>Liberal Arts</v>
      </c>
      <c r="C268" s="136">
        <f t="shared" ref="C268:G283" si="20">C243+C218+C193+C168+C116</f>
        <v>12868883.24501936</v>
      </c>
      <c r="D268" s="136">
        <f t="shared" si="20"/>
        <v>5833947.159596731</v>
      </c>
      <c r="E268" s="136">
        <f t="shared" si="20"/>
        <v>2072026.1071286837</v>
      </c>
      <c r="F268" s="136">
        <f t="shared" si="20"/>
        <v>0</v>
      </c>
      <c r="G268" s="136">
        <f t="shared" si="20"/>
        <v>0</v>
      </c>
      <c r="H268" s="136">
        <f>SUM(C268:G268)</f>
        <v>20774856.511744775</v>
      </c>
    </row>
    <row r="269" spans="2:10">
      <c r="B269" s="128" t="str">
        <f>$B$33</f>
        <v>Science</v>
      </c>
      <c r="C269" s="139">
        <f t="shared" si="20"/>
        <v>3930712.6412791293</v>
      </c>
      <c r="D269" s="139">
        <f t="shared" si="20"/>
        <v>3221931.9685747386</v>
      </c>
      <c r="E269" s="139">
        <f t="shared" si="20"/>
        <v>690336.03863982775</v>
      </c>
      <c r="F269" s="139">
        <f t="shared" si="20"/>
        <v>0</v>
      </c>
      <c r="G269" s="139">
        <f t="shared" si="20"/>
        <v>0</v>
      </c>
      <c r="H269" s="139">
        <f t="shared" ref="H269:H288" si="21">SUM(C269:G269)</f>
        <v>7842980.6484936951</v>
      </c>
    </row>
    <row r="270" spans="2:10">
      <c r="B270" s="128" t="str">
        <f>$B$34</f>
        <v>Fine Arts</v>
      </c>
      <c r="C270" s="139">
        <f t="shared" si="20"/>
        <v>2211037.8233205746</v>
      </c>
      <c r="D270" s="139">
        <f t="shared" si="20"/>
        <v>1799697.8436852936</v>
      </c>
      <c r="E270" s="139">
        <f t="shared" si="20"/>
        <v>1968.0109671193995</v>
      </c>
      <c r="F270" s="139">
        <f t="shared" si="20"/>
        <v>0</v>
      </c>
      <c r="G270" s="139">
        <f t="shared" si="20"/>
        <v>0</v>
      </c>
      <c r="H270" s="139">
        <f t="shared" si="21"/>
        <v>4012703.6779729878</v>
      </c>
    </row>
    <row r="271" spans="2:10">
      <c r="B271" s="128" t="str">
        <f>$B$35</f>
        <v>Teacher Education</v>
      </c>
      <c r="C271" s="139">
        <f t="shared" si="20"/>
        <v>429619.84081652807</v>
      </c>
      <c r="D271" s="139">
        <f t="shared" si="20"/>
        <v>1590940.5599863005</v>
      </c>
      <c r="E271" s="139">
        <f t="shared" si="20"/>
        <v>1849341.4586152681</v>
      </c>
      <c r="F271" s="139">
        <f t="shared" si="20"/>
        <v>234922.82801411071</v>
      </c>
      <c r="G271" s="139">
        <f t="shared" si="20"/>
        <v>0</v>
      </c>
      <c r="H271" s="139">
        <f t="shared" si="21"/>
        <v>4104824.6874322076</v>
      </c>
    </row>
    <row r="272" spans="2:10">
      <c r="B272" s="128" t="str">
        <f>$B$36</f>
        <v>Agriculture</v>
      </c>
      <c r="C272" s="139">
        <f t="shared" si="20"/>
        <v>1491.128803347272</v>
      </c>
      <c r="D272" s="139">
        <f t="shared" si="20"/>
        <v>176495.78468268979</v>
      </c>
      <c r="E272" s="139">
        <f t="shared" si="20"/>
        <v>0</v>
      </c>
      <c r="F272" s="139">
        <f t="shared" si="20"/>
        <v>0</v>
      </c>
      <c r="G272" s="139">
        <f t="shared" si="20"/>
        <v>0</v>
      </c>
      <c r="H272" s="139">
        <f t="shared" si="21"/>
        <v>177986.91348603705</v>
      </c>
    </row>
    <row r="273" spans="2:10">
      <c r="B273" s="128" t="str">
        <f>$B$37</f>
        <v>Engineering</v>
      </c>
      <c r="C273" s="139">
        <f t="shared" si="20"/>
        <v>1361572.9757375026</v>
      </c>
      <c r="D273" s="139">
        <f t="shared" si="20"/>
        <v>1837703.4973921152</v>
      </c>
      <c r="E273" s="139">
        <f t="shared" si="20"/>
        <v>422891.05407098599</v>
      </c>
      <c r="F273" s="139">
        <f t="shared" si="20"/>
        <v>0</v>
      </c>
      <c r="G273" s="139">
        <f t="shared" si="20"/>
        <v>0</v>
      </c>
      <c r="H273" s="139">
        <f t="shared" si="21"/>
        <v>3622167.5272006039</v>
      </c>
    </row>
    <row r="274" spans="2:10">
      <c r="B274" s="128" t="str">
        <f>$B$38</f>
        <v>Home Economics</v>
      </c>
      <c r="C274" s="139">
        <f t="shared" si="20"/>
        <v>134211.6732192522</v>
      </c>
      <c r="D274" s="139">
        <f t="shared" si="20"/>
        <v>127403.07166632051</v>
      </c>
      <c r="E274" s="139">
        <f t="shared" si="20"/>
        <v>68711.393933773681</v>
      </c>
      <c r="F274" s="139">
        <f t="shared" si="20"/>
        <v>0</v>
      </c>
      <c r="G274" s="139">
        <f t="shared" si="20"/>
        <v>0</v>
      </c>
      <c r="H274" s="139">
        <f t="shared" si="21"/>
        <v>330326.13881934638</v>
      </c>
    </row>
    <row r="275" spans="2:10">
      <c r="B275" s="128" t="str">
        <f>$B$39</f>
        <v>Law</v>
      </c>
      <c r="C275" s="139">
        <f t="shared" si="20"/>
        <v>0</v>
      </c>
      <c r="D275" s="139">
        <f t="shared" si="20"/>
        <v>0</v>
      </c>
      <c r="E275" s="139">
        <f t="shared" si="20"/>
        <v>0</v>
      </c>
      <c r="F275" s="139">
        <f t="shared" si="20"/>
        <v>0</v>
      </c>
      <c r="G275" s="139">
        <f t="shared" si="20"/>
        <v>0</v>
      </c>
      <c r="H275" s="139">
        <f t="shared" si="21"/>
        <v>0</v>
      </c>
    </row>
    <row r="276" spans="2:10">
      <c r="B276" s="128" t="str">
        <f>$B$40</f>
        <v>Social Service</v>
      </c>
      <c r="C276" s="139">
        <f t="shared" si="20"/>
        <v>42022.378201717831</v>
      </c>
      <c r="D276" s="139">
        <f t="shared" si="20"/>
        <v>841833.68598335958</v>
      </c>
      <c r="E276" s="139">
        <f t="shared" si="20"/>
        <v>0</v>
      </c>
      <c r="F276" s="139">
        <f t="shared" si="20"/>
        <v>0</v>
      </c>
      <c r="G276" s="139">
        <f t="shared" si="20"/>
        <v>0</v>
      </c>
      <c r="H276" s="139">
        <f t="shared" si="21"/>
        <v>883856.06418507744</v>
      </c>
    </row>
    <row r="277" spans="2:10">
      <c r="B277" s="128" t="str">
        <f>$B$41</f>
        <v>Library Science</v>
      </c>
      <c r="C277" s="139">
        <f t="shared" si="20"/>
        <v>0</v>
      </c>
      <c r="D277" s="139">
        <f t="shared" si="20"/>
        <v>0</v>
      </c>
      <c r="E277" s="139">
        <f t="shared" si="20"/>
        <v>0</v>
      </c>
      <c r="F277" s="139">
        <f t="shared" si="20"/>
        <v>0</v>
      </c>
      <c r="G277" s="139">
        <f t="shared" si="20"/>
        <v>0</v>
      </c>
      <c r="H277" s="139">
        <f t="shared" si="21"/>
        <v>0</v>
      </c>
    </row>
    <row r="278" spans="2:10">
      <c r="B278" s="128" t="str">
        <f>$B$42</f>
        <v>Veterinary Science</v>
      </c>
      <c r="C278" s="139">
        <f t="shared" si="20"/>
        <v>0</v>
      </c>
      <c r="D278" s="139">
        <f t="shared" si="20"/>
        <v>0</v>
      </c>
      <c r="E278" s="139">
        <f t="shared" si="20"/>
        <v>0</v>
      </c>
      <c r="F278" s="139">
        <f t="shared" si="20"/>
        <v>0</v>
      </c>
      <c r="G278" s="139">
        <f t="shared" si="20"/>
        <v>0</v>
      </c>
      <c r="H278" s="139">
        <f t="shared" si="21"/>
        <v>0</v>
      </c>
    </row>
    <row r="279" spans="2:10">
      <c r="B279" s="128" t="str">
        <f>$B$43</f>
        <v>Vocational Training</v>
      </c>
      <c r="C279" s="139">
        <f t="shared" si="20"/>
        <v>72937.391595087945</v>
      </c>
      <c r="D279" s="139">
        <f t="shared" si="20"/>
        <v>0</v>
      </c>
      <c r="E279" s="139">
        <f t="shared" si="20"/>
        <v>0</v>
      </c>
      <c r="F279" s="139">
        <f t="shared" si="20"/>
        <v>0</v>
      </c>
      <c r="G279" s="139">
        <f t="shared" si="20"/>
        <v>0</v>
      </c>
      <c r="H279" s="139">
        <f t="shared" si="21"/>
        <v>72937.391595087945</v>
      </c>
    </row>
    <row r="280" spans="2:10">
      <c r="B280" s="128" t="str">
        <f>$B$44</f>
        <v>Physical Training</v>
      </c>
      <c r="C280" s="139">
        <f t="shared" si="20"/>
        <v>0</v>
      </c>
      <c r="D280" s="139">
        <f t="shared" si="20"/>
        <v>0</v>
      </c>
      <c r="E280" s="139">
        <f t="shared" si="20"/>
        <v>0</v>
      </c>
      <c r="F280" s="139">
        <f t="shared" si="20"/>
        <v>0</v>
      </c>
      <c r="G280" s="139">
        <f t="shared" si="20"/>
        <v>0</v>
      </c>
      <c r="H280" s="139">
        <f t="shared" si="21"/>
        <v>0</v>
      </c>
    </row>
    <row r="281" spans="2:10">
      <c r="B281" s="128" t="str">
        <f>$B$45</f>
        <v>Health Services</v>
      </c>
      <c r="C281" s="139">
        <f t="shared" si="20"/>
        <v>1161019.5051942221</v>
      </c>
      <c r="D281" s="139">
        <f t="shared" si="20"/>
        <v>4532794.457201466</v>
      </c>
      <c r="E281" s="139">
        <f t="shared" si="20"/>
        <v>1257459.5667870482</v>
      </c>
      <c r="F281" s="139">
        <f t="shared" si="20"/>
        <v>0</v>
      </c>
      <c r="G281" s="139">
        <f t="shared" si="20"/>
        <v>0</v>
      </c>
      <c r="H281" s="139">
        <f t="shared" si="21"/>
        <v>6951273.5291827368</v>
      </c>
    </row>
    <row r="282" spans="2:10">
      <c r="B282" s="128" t="str">
        <f>$B$46</f>
        <v>Pharmacy</v>
      </c>
      <c r="C282" s="139">
        <f t="shared" si="20"/>
        <v>0</v>
      </c>
      <c r="D282" s="139">
        <f t="shared" si="20"/>
        <v>0</v>
      </c>
      <c r="E282" s="139">
        <f t="shared" si="20"/>
        <v>0</v>
      </c>
      <c r="F282" s="139">
        <f t="shared" si="20"/>
        <v>0</v>
      </c>
      <c r="G282" s="139">
        <f t="shared" si="20"/>
        <v>0</v>
      </c>
      <c r="H282" s="139">
        <f t="shared" si="21"/>
        <v>0</v>
      </c>
    </row>
    <row r="283" spans="2:10">
      <c r="B283" s="128" t="str">
        <f>$B$47</f>
        <v>Business Administration</v>
      </c>
      <c r="C283" s="139">
        <f t="shared" si="20"/>
        <v>1445329.15656041</v>
      </c>
      <c r="D283" s="139">
        <f t="shared" si="20"/>
        <v>6017738.5644800719</v>
      </c>
      <c r="E283" s="139">
        <f t="shared" si="20"/>
        <v>1843356.5696934243</v>
      </c>
      <c r="F283" s="139">
        <f t="shared" si="20"/>
        <v>0</v>
      </c>
      <c r="G283" s="139">
        <f t="shared" si="20"/>
        <v>0</v>
      </c>
      <c r="H283" s="139">
        <f t="shared" si="21"/>
        <v>9306424.2907339055</v>
      </c>
    </row>
    <row r="284" spans="2:10">
      <c r="B284" s="128" t="str">
        <f>$B$48</f>
        <v>Optometry</v>
      </c>
      <c r="C284" s="139">
        <f t="shared" ref="C284:G287" si="22">C259+C234+C209+C184+C132</f>
        <v>0</v>
      </c>
      <c r="D284" s="139">
        <f t="shared" si="22"/>
        <v>0</v>
      </c>
      <c r="E284" s="139">
        <f t="shared" si="22"/>
        <v>0</v>
      </c>
      <c r="F284" s="139">
        <f t="shared" si="22"/>
        <v>0</v>
      </c>
      <c r="G284" s="139">
        <f t="shared" si="22"/>
        <v>0</v>
      </c>
      <c r="H284" s="139">
        <f t="shared" si="21"/>
        <v>0</v>
      </c>
    </row>
    <row r="285" spans="2:10">
      <c r="B285" s="128" t="str">
        <f>$B$49</f>
        <v>Teacher Ed-Practice Teaching</v>
      </c>
      <c r="C285" s="139">
        <f t="shared" si="22"/>
        <v>0</v>
      </c>
      <c r="D285" s="139">
        <f t="shared" si="22"/>
        <v>303346.32642735314</v>
      </c>
      <c r="E285" s="139">
        <f t="shared" si="22"/>
        <v>0</v>
      </c>
      <c r="F285" s="139">
        <f t="shared" si="22"/>
        <v>0</v>
      </c>
      <c r="G285" s="139">
        <f t="shared" si="22"/>
        <v>0</v>
      </c>
      <c r="H285" s="139">
        <f t="shared" si="21"/>
        <v>303346.32642735314</v>
      </c>
    </row>
    <row r="286" spans="2:10">
      <c r="B286" s="128" t="str">
        <f>$B$50</f>
        <v>Technology</v>
      </c>
      <c r="C286" s="139">
        <f t="shared" si="22"/>
        <v>260528.08410107036</v>
      </c>
      <c r="D286" s="139">
        <f t="shared" si="22"/>
        <v>673376.58969894843</v>
      </c>
      <c r="E286" s="139">
        <f t="shared" si="22"/>
        <v>29979.154928466844</v>
      </c>
      <c r="F286" s="139">
        <f t="shared" si="22"/>
        <v>0</v>
      </c>
      <c r="G286" s="139">
        <f t="shared" si="22"/>
        <v>0</v>
      </c>
      <c r="H286" s="139">
        <f t="shared" si="21"/>
        <v>963883.82872848574</v>
      </c>
    </row>
    <row r="287" spans="2:10">
      <c r="B287" s="128" t="str">
        <f>$B$51</f>
        <v>Nursing</v>
      </c>
      <c r="C287" s="139">
        <f t="shared" si="22"/>
        <v>205944.55759886844</v>
      </c>
      <c r="D287" s="139">
        <f t="shared" si="22"/>
        <v>5212490.4841032028</v>
      </c>
      <c r="E287" s="139">
        <f t="shared" si="22"/>
        <v>1401553.4114098328</v>
      </c>
      <c r="F287" s="139">
        <f t="shared" si="22"/>
        <v>0</v>
      </c>
      <c r="G287" s="139">
        <f t="shared" si="22"/>
        <v>0</v>
      </c>
      <c r="H287" s="139">
        <f t="shared" si="21"/>
        <v>6819988.4531119037</v>
      </c>
    </row>
    <row r="288" spans="2:10">
      <c r="B288" s="131" t="str">
        <f>$B$52</f>
        <v>Totals</v>
      </c>
      <c r="C288" s="136">
        <f>SUM(C268:C287)</f>
        <v>24125310.401447069</v>
      </c>
      <c r="D288" s="136">
        <f>SUM(D268:D287)</f>
        <v>32169699.993478592</v>
      </c>
      <c r="E288" s="136">
        <f>SUM(E268:E287)</f>
        <v>9637622.7661744319</v>
      </c>
      <c r="F288" s="136">
        <f>SUM(F268:F287)</f>
        <v>234922.82801411071</v>
      </c>
      <c r="G288" s="136">
        <f>SUM(G268:G287)</f>
        <v>0</v>
      </c>
      <c r="H288" s="136">
        <f t="shared" si="21"/>
        <v>66167555.989114203</v>
      </c>
      <c r="I288" s="353"/>
      <c r="J288" s="140"/>
    </row>
    <row r="289" spans="2:10">
      <c r="H289" s="140"/>
    </row>
    <row r="290" spans="2:10">
      <c r="B290" s="120" t="s">
        <v>222</v>
      </c>
      <c r="C290" s="121"/>
      <c r="D290" s="121"/>
      <c r="E290" s="121"/>
      <c r="F290" s="121"/>
      <c r="G290" s="121"/>
      <c r="H290" s="122"/>
      <c r="J290" s="360"/>
    </row>
    <row r="291" spans="2:10" ht="30" customHeight="1" thickBot="1">
      <c r="B291" s="382" t="s">
        <v>234</v>
      </c>
      <c r="C291" s="382"/>
      <c r="D291" s="382"/>
      <c r="E291" s="382"/>
      <c r="F291" s="382"/>
      <c r="G291" s="382"/>
      <c r="H291" s="382"/>
    </row>
    <row r="292" spans="2:10" ht="14.4" thickBot="1">
      <c r="B292" s="124" t="s">
        <v>31</v>
      </c>
      <c r="C292" s="125" t="s">
        <v>25</v>
      </c>
      <c r="D292" s="125" t="s">
        <v>26</v>
      </c>
      <c r="E292" s="125" t="s">
        <v>27</v>
      </c>
      <c r="F292" s="125" t="s">
        <v>28</v>
      </c>
      <c r="G292" s="125" t="s">
        <v>29</v>
      </c>
      <c r="H292" s="126" t="s">
        <v>1</v>
      </c>
    </row>
    <row r="293" spans="2:10">
      <c r="B293" s="128" t="str">
        <f>$B$32</f>
        <v>Liberal Arts</v>
      </c>
      <c r="C293" s="134">
        <f t="shared" ref="C293:H308" si="23">IF(C32=0,0,C268/C32)</f>
        <v>372.58991994612927</v>
      </c>
      <c r="D293" s="134">
        <f t="shared" si="23"/>
        <v>587.86247073727634</v>
      </c>
      <c r="E293" s="134">
        <f t="shared" si="23"/>
        <v>879.46778740606271</v>
      </c>
      <c r="F293" s="134">
        <f t="shared" si="23"/>
        <v>0</v>
      </c>
      <c r="G293" s="135">
        <f t="shared" si="23"/>
        <v>0</v>
      </c>
      <c r="H293" s="136">
        <f t="shared" si="23"/>
        <v>443.72704482677494</v>
      </c>
    </row>
    <row r="294" spans="2:10">
      <c r="B294" s="128" t="str">
        <f>$B$33</f>
        <v>Science</v>
      </c>
      <c r="C294" s="137">
        <f t="shared" si="23"/>
        <v>354.72544366746047</v>
      </c>
      <c r="D294" s="137">
        <f t="shared" si="23"/>
        <v>792.60319030128869</v>
      </c>
      <c r="E294" s="137">
        <f t="shared" si="23"/>
        <v>1290.3477357753791</v>
      </c>
      <c r="F294" s="137">
        <f t="shared" si="23"/>
        <v>0</v>
      </c>
      <c r="G294" s="138">
        <f t="shared" si="23"/>
        <v>0</v>
      </c>
      <c r="H294" s="139">
        <f t="shared" si="23"/>
        <v>500.15819453438525</v>
      </c>
    </row>
    <row r="295" spans="2:10">
      <c r="B295" s="128" t="str">
        <f>$B$34</f>
        <v>Fine Arts</v>
      </c>
      <c r="C295" s="137">
        <f t="shared" si="23"/>
        <v>486.58402801949262</v>
      </c>
      <c r="D295" s="137">
        <f t="shared" si="23"/>
        <v>1115.054426075151</v>
      </c>
      <c r="E295" s="137">
        <f t="shared" si="23"/>
        <v>218.66788523548882</v>
      </c>
      <c r="F295" s="137">
        <f t="shared" si="23"/>
        <v>0</v>
      </c>
      <c r="G295" s="138">
        <f t="shared" si="23"/>
        <v>0</v>
      </c>
      <c r="H295" s="139">
        <f t="shared" si="23"/>
        <v>650.67353299383615</v>
      </c>
    </row>
    <row r="296" spans="2:10">
      <c r="B296" s="128" t="str">
        <f>$B$35</f>
        <v>Teacher Education</v>
      </c>
      <c r="C296" s="137">
        <f t="shared" si="23"/>
        <v>261.80368118009022</v>
      </c>
      <c r="D296" s="137">
        <f t="shared" si="23"/>
        <v>462.75176264872033</v>
      </c>
      <c r="E296" s="137">
        <f t="shared" si="23"/>
        <v>672.73243310850057</v>
      </c>
      <c r="F296" s="137">
        <f t="shared" si="23"/>
        <v>607.03573130261168</v>
      </c>
      <c r="G296" s="138">
        <f t="shared" si="23"/>
        <v>0</v>
      </c>
      <c r="H296" s="139">
        <f t="shared" si="23"/>
        <v>499.67433809278242</v>
      </c>
    </row>
    <row r="297" spans="2:10">
      <c r="B297" s="128" t="str">
        <f>$B$36</f>
        <v>Agriculture</v>
      </c>
      <c r="C297" s="137">
        <f t="shared" si="23"/>
        <v>497.04293444909064</v>
      </c>
      <c r="D297" s="137">
        <f t="shared" si="23"/>
        <v>891.39285193277669</v>
      </c>
      <c r="E297" s="137">
        <f t="shared" si="23"/>
        <v>0</v>
      </c>
      <c r="F297" s="137">
        <f t="shared" si="23"/>
        <v>0</v>
      </c>
      <c r="G297" s="138">
        <f t="shared" si="23"/>
        <v>0</v>
      </c>
      <c r="H297" s="139">
        <f t="shared" si="23"/>
        <v>885.50703226884104</v>
      </c>
    </row>
    <row r="298" spans="2:10">
      <c r="B298" s="128" t="str">
        <f>$B$37</f>
        <v>Engineering</v>
      </c>
      <c r="C298" s="137">
        <f t="shared" si="23"/>
        <v>675.38342050471363</v>
      </c>
      <c r="D298" s="137">
        <f t="shared" si="23"/>
        <v>1137.1927582871999</v>
      </c>
      <c r="E298" s="137">
        <f t="shared" si="23"/>
        <v>1351.0896296197636</v>
      </c>
      <c r="F298" s="137">
        <f t="shared" si="23"/>
        <v>0</v>
      </c>
      <c r="G298" s="138">
        <f t="shared" si="23"/>
        <v>0</v>
      </c>
      <c r="H298" s="139">
        <f t="shared" si="23"/>
        <v>918.16667356162327</v>
      </c>
    </row>
    <row r="299" spans="2:10">
      <c r="B299" s="128" t="str">
        <f>$B$38</f>
        <v>Home Economics</v>
      </c>
      <c r="C299" s="137">
        <f t="shared" si="23"/>
        <v>241.82283462928325</v>
      </c>
      <c r="D299" s="137">
        <f t="shared" si="23"/>
        <v>537.56570323341987</v>
      </c>
      <c r="E299" s="137">
        <f t="shared" si="23"/>
        <v>347.02724208976605</v>
      </c>
      <c r="F299" s="137">
        <f t="shared" si="23"/>
        <v>0</v>
      </c>
      <c r="G299" s="138">
        <f t="shared" si="23"/>
        <v>0</v>
      </c>
      <c r="H299" s="139">
        <f t="shared" si="23"/>
        <v>333.66276648418824</v>
      </c>
    </row>
    <row r="300" spans="2:10">
      <c r="B300" s="128" t="str">
        <f>$B$39</f>
        <v>Law</v>
      </c>
      <c r="C300" s="137">
        <f t="shared" si="23"/>
        <v>0</v>
      </c>
      <c r="D300" s="137">
        <f t="shared" si="23"/>
        <v>0</v>
      </c>
      <c r="E300" s="137">
        <f t="shared" si="23"/>
        <v>0</v>
      </c>
      <c r="F300" s="137">
        <f t="shared" si="23"/>
        <v>0</v>
      </c>
      <c r="G300" s="138">
        <f t="shared" si="23"/>
        <v>0</v>
      </c>
      <c r="H300" s="139">
        <f t="shared" si="23"/>
        <v>0</v>
      </c>
    </row>
    <row r="301" spans="2:10">
      <c r="B301" s="128" t="str">
        <f>$B$40</f>
        <v>Social Service</v>
      </c>
      <c r="C301" s="137">
        <f t="shared" si="23"/>
        <v>293.86278462739745</v>
      </c>
      <c r="D301" s="137">
        <f t="shared" si="23"/>
        <v>561.59685522572352</v>
      </c>
      <c r="E301" s="137">
        <f t="shared" si="23"/>
        <v>0</v>
      </c>
      <c r="F301" s="137">
        <f t="shared" si="23"/>
        <v>0</v>
      </c>
      <c r="G301" s="138">
        <f t="shared" si="23"/>
        <v>0</v>
      </c>
      <c r="H301" s="139">
        <f t="shared" si="23"/>
        <v>538.28018525278776</v>
      </c>
    </row>
    <row r="302" spans="2:10">
      <c r="B302" s="128" t="str">
        <f>$B$41</f>
        <v>Library Science</v>
      </c>
      <c r="C302" s="137">
        <f t="shared" si="23"/>
        <v>0</v>
      </c>
      <c r="D302" s="137">
        <f t="shared" si="23"/>
        <v>0</v>
      </c>
      <c r="E302" s="137">
        <f t="shared" si="23"/>
        <v>0</v>
      </c>
      <c r="F302" s="137">
        <f t="shared" si="23"/>
        <v>0</v>
      </c>
      <c r="G302" s="138">
        <f t="shared" si="23"/>
        <v>0</v>
      </c>
      <c r="H302" s="139">
        <f t="shared" si="23"/>
        <v>0</v>
      </c>
    </row>
    <row r="303" spans="2:10">
      <c r="B303" s="128" t="str">
        <f>$B$42</f>
        <v>Veterinary Science</v>
      </c>
      <c r="C303" s="137">
        <f t="shared" si="23"/>
        <v>0</v>
      </c>
      <c r="D303" s="137">
        <f t="shared" si="23"/>
        <v>0</v>
      </c>
      <c r="E303" s="137">
        <f t="shared" si="23"/>
        <v>0</v>
      </c>
      <c r="F303" s="137">
        <f t="shared" si="23"/>
        <v>0</v>
      </c>
      <c r="G303" s="138">
        <f t="shared" si="23"/>
        <v>0</v>
      </c>
      <c r="H303" s="139">
        <f t="shared" si="23"/>
        <v>0</v>
      </c>
    </row>
    <row r="304" spans="2:10">
      <c r="B304" s="128" t="str">
        <f>$B$43</f>
        <v>Vocational Training</v>
      </c>
      <c r="C304" s="137">
        <f t="shared" si="23"/>
        <v>506.50966385477739</v>
      </c>
      <c r="D304" s="137">
        <f t="shared" si="23"/>
        <v>0</v>
      </c>
      <c r="E304" s="137">
        <f t="shared" si="23"/>
        <v>0</v>
      </c>
      <c r="F304" s="137">
        <f t="shared" si="23"/>
        <v>0</v>
      </c>
      <c r="G304" s="138">
        <f t="shared" si="23"/>
        <v>0</v>
      </c>
      <c r="H304" s="139">
        <f t="shared" si="23"/>
        <v>506.50966385477739</v>
      </c>
    </row>
    <row r="305" spans="2:10">
      <c r="B305" s="128" t="str">
        <f>$B$44</f>
        <v>Physical Training</v>
      </c>
      <c r="C305" s="137">
        <f t="shared" si="23"/>
        <v>0</v>
      </c>
      <c r="D305" s="137">
        <f t="shared" si="23"/>
        <v>0</v>
      </c>
      <c r="E305" s="137">
        <f t="shared" si="23"/>
        <v>0</v>
      </c>
      <c r="F305" s="137">
        <f t="shared" si="23"/>
        <v>0</v>
      </c>
      <c r="G305" s="138">
        <f t="shared" si="23"/>
        <v>0</v>
      </c>
      <c r="H305" s="139">
        <f t="shared" si="23"/>
        <v>0</v>
      </c>
    </row>
    <row r="306" spans="2:10">
      <c r="B306" s="128" t="str">
        <f>$B$45</f>
        <v>Health Services</v>
      </c>
      <c r="C306" s="137">
        <f t="shared" si="23"/>
        <v>375.00630012733274</v>
      </c>
      <c r="D306" s="137">
        <f t="shared" si="23"/>
        <v>538.40057693330152</v>
      </c>
      <c r="E306" s="137">
        <f t="shared" si="23"/>
        <v>783.95234837097769</v>
      </c>
      <c r="F306" s="137">
        <f t="shared" si="23"/>
        <v>0</v>
      </c>
      <c r="G306" s="138">
        <f t="shared" si="23"/>
        <v>0</v>
      </c>
      <c r="H306" s="139">
        <f t="shared" si="23"/>
        <v>529.86306343339709</v>
      </c>
    </row>
    <row r="307" spans="2:10">
      <c r="B307" s="128" t="str">
        <f>$B$46</f>
        <v>Pharmacy</v>
      </c>
      <c r="C307" s="137">
        <f t="shared" si="23"/>
        <v>0</v>
      </c>
      <c r="D307" s="137">
        <f t="shared" si="23"/>
        <v>0</v>
      </c>
      <c r="E307" s="137">
        <f t="shared" si="23"/>
        <v>0</v>
      </c>
      <c r="F307" s="137">
        <f t="shared" si="23"/>
        <v>0</v>
      </c>
      <c r="G307" s="138">
        <f t="shared" si="23"/>
        <v>0</v>
      </c>
      <c r="H307" s="139">
        <f t="shared" si="23"/>
        <v>0</v>
      </c>
    </row>
    <row r="308" spans="2:10">
      <c r="B308" s="128" t="str">
        <f>$B$47</f>
        <v>Business Administration</v>
      </c>
      <c r="C308" s="137">
        <f t="shared" si="23"/>
        <v>459.12616155032083</v>
      </c>
      <c r="D308" s="137">
        <f t="shared" si="23"/>
        <v>789.21161501377992</v>
      </c>
      <c r="E308" s="137">
        <f t="shared" si="23"/>
        <v>793.8658784209407</v>
      </c>
      <c r="F308" s="137">
        <f t="shared" si="23"/>
        <v>0</v>
      </c>
      <c r="G308" s="138">
        <f t="shared" si="23"/>
        <v>0</v>
      </c>
      <c r="H308" s="139">
        <f t="shared" si="23"/>
        <v>710.68532193462431</v>
      </c>
    </row>
    <row r="309" spans="2:10">
      <c r="B309" s="128" t="str">
        <f>$B$48</f>
        <v>Optometry</v>
      </c>
      <c r="C309" s="137">
        <f t="shared" ref="C309:H313" si="24">IF(C48=0,0,C284/C48)</f>
        <v>0</v>
      </c>
      <c r="D309" s="137">
        <f t="shared" si="24"/>
        <v>0</v>
      </c>
      <c r="E309" s="137">
        <f t="shared" si="24"/>
        <v>0</v>
      </c>
      <c r="F309" s="137">
        <f t="shared" si="24"/>
        <v>0</v>
      </c>
      <c r="G309" s="138">
        <f t="shared" si="24"/>
        <v>0</v>
      </c>
      <c r="H309" s="139">
        <f t="shared" si="24"/>
        <v>0</v>
      </c>
    </row>
    <row r="310" spans="2:10">
      <c r="B310" s="128" t="str">
        <f>$B$49</f>
        <v>Teacher Ed-Practice Teaching</v>
      </c>
      <c r="C310" s="137">
        <f t="shared" si="24"/>
        <v>0</v>
      </c>
      <c r="D310" s="137">
        <f t="shared" si="24"/>
        <v>732.72059523515247</v>
      </c>
      <c r="E310" s="137">
        <f t="shared" si="24"/>
        <v>0</v>
      </c>
      <c r="F310" s="137">
        <f t="shared" si="24"/>
        <v>0</v>
      </c>
      <c r="G310" s="138">
        <f t="shared" si="24"/>
        <v>0</v>
      </c>
      <c r="H310" s="139">
        <f t="shared" si="24"/>
        <v>732.72059523515247</v>
      </c>
    </row>
    <row r="311" spans="2:10">
      <c r="B311" s="128" t="str">
        <f>$B$50</f>
        <v>Technology</v>
      </c>
      <c r="C311" s="137">
        <f t="shared" si="24"/>
        <v>806.58849566894844</v>
      </c>
      <c r="D311" s="137">
        <f t="shared" si="24"/>
        <v>677.44123712167845</v>
      </c>
      <c r="E311" s="137">
        <f t="shared" si="24"/>
        <v>1665.508607137047</v>
      </c>
      <c r="F311" s="137">
        <f t="shared" si="24"/>
        <v>0</v>
      </c>
      <c r="G311" s="138">
        <f t="shared" si="24"/>
        <v>0</v>
      </c>
      <c r="H311" s="139">
        <f t="shared" si="24"/>
        <v>722.01035859811668</v>
      </c>
    </row>
    <row r="312" spans="2:10">
      <c r="B312" s="128" t="str">
        <f>$B$51</f>
        <v>Nursing</v>
      </c>
      <c r="C312" s="137">
        <f t="shared" si="24"/>
        <v>346.70800942570446</v>
      </c>
      <c r="D312" s="137">
        <f t="shared" si="24"/>
        <v>500.767651465386</v>
      </c>
      <c r="E312" s="137">
        <f t="shared" si="24"/>
        <v>1204.0836867782068</v>
      </c>
      <c r="F312" s="137">
        <f t="shared" si="24"/>
        <v>0</v>
      </c>
      <c r="G312" s="138">
        <f t="shared" si="24"/>
        <v>0</v>
      </c>
      <c r="H312" s="139">
        <f t="shared" si="24"/>
        <v>560.53163911497529</v>
      </c>
    </row>
    <row r="313" spans="2:10">
      <c r="B313" s="131" t="str">
        <f>$B$52</f>
        <v>Totals</v>
      </c>
      <c r="C313" s="136">
        <f t="shared" si="24"/>
        <v>390.20671230121258</v>
      </c>
      <c r="D313" s="136">
        <f t="shared" si="24"/>
        <v>637.62982624035897</v>
      </c>
      <c r="E313" s="136">
        <f t="shared" si="24"/>
        <v>855.30908468001701</v>
      </c>
      <c r="F313" s="136">
        <f t="shared" si="24"/>
        <v>607.03573130261168</v>
      </c>
      <c r="G313" s="136">
        <f t="shared" si="24"/>
        <v>0</v>
      </c>
      <c r="H313" s="136">
        <f t="shared" si="24"/>
        <v>533.89349160935819</v>
      </c>
      <c r="I313" s="351"/>
    </row>
    <row r="315" spans="2:10">
      <c r="B315" s="120" t="s">
        <v>37</v>
      </c>
      <c r="C315" s="121"/>
      <c r="D315" s="121"/>
      <c r="E315" s="121"/>
      <c r="F315" s="121"/>
      <c r="G315" s="121"/>
      <c r="H315" s="122"/>
      <c r="J315" s="360"/>
    </row>
    <row r="316" spans="2:10" ht="55.5" customHeight="1" thickBot="1">
      <c r="B316" s="382" t="s">
        <v>235</v>
      </c>
      <c r="C316" s="382"/>
      <c r="D316" s="382"/>
      <c r="E316" s="382"/>
      <c r="F316" s="382"/>
      <c r="G316" s="382"/>
      <c r="H316" s="382"/>
    </row>
    <row r="317" spans="2:10" ht="14.4" thickBot="1">
      <c r="B317" s="124" t="s">
        <v>31</v>
      </c>
      <c r="C317" s="125" t="s">
        <v>25</v>
      </c>
      <c r="D317" s="125" t="s">
        <v>26</v>
      </c>
      <c r="E317" s="125" t="s">
        <v>27</v>
      </c>
      <c r="F317" s="125" t="s">
        <v>28</v>
      </c>
      <c r="G317" s="125" t="s">
        <v>29</v>
      </c>
      <c r="H317" s="126" t="s">
        <v>1</v>
      </c>
    </row>
    <row r="318" spans="2:10">
      <c r="B318" s="128" t="str">
        <f>$B$32</f>
        <v>Liberal Arts</v>
      </c>
      <c r="C318" s="129">
        <f t="shared" ref="C318:H318" si="25">IF($C$293=0,"",C293/$C$293)</f>
        <v>1</v>
      </c>
      <c r="D318" s="129">
        <f t="shared" si="25"/>
        <v>1.5777734159374792</v>
      </c>
      <c r="E318" s="129">
        <f t="shared" si="25"/>
        <v>2.3604175537900223</v>
      </c>
      <c r="F318" s="129">
        <f t="shared" si="25"/>
        <v>0</v>
      </c>
      <c r="G318" s="129">
        <f t="shared" si="25"/>
        <v>0</v>
      </c>
      <c r="H318" s="129">
        <f t="shared" si="25"/>
        <v>1.1909260585764934</v>
      </c>
    </row>
    <row r="319" spans="2:10">
      <c r="B319" s="128" t="str">
        <f>$B$33</f>
        <v>Science</v>
      </c>
      <c r="C319" s="129">
        <f t="shared" ref="C319:H334" si="26">IF($C$293=0,"",C294/$C$293)</f>
        <v>0.95205324856546913</v>
      </c>
      <c r="D319" s="129">
        <f t="shared" si="26"/>
        <v>2.1272802828801347</v>
      </c>
      <c r="E319" s="129">
        <f t="shared" si="26"/>
        <v>3.4631847688255855</v>
      </c>
      <c r="F319" s="129">
        <f t="shared" si="26"/>
        <v>0</v>
      </c>
      <c r="G319" s="129">
        <f t="shared" si="26"/>
        <v>0</v>
      </c>
      <c r="H319" s="129">
        <f t="shared" si="26"/>
        <v>1.3423825169685224</v>
      </c>
    </row>
    <row r="320" spans="2:10">
      <c r="B320" s="128" t="str">
        <f>$B$34</f>
        <v>Fine Arts</v>
      </c>
      <c r="C320" s="129">
        <f t="shared" si="26"/>
        <v>1.3059505960060465</v>
      </c>
      <c r="D320" s="129">
        <f t="shared" si="26"/>
        <v>2.9927122726142743</v>
      </c>
      <c r="E320" s="129">
        <f t="shared" si="26"/>
        <v>0.58688620794439317</v>
      </c>
      <c r="F320" s="129">
        <f t="shared" si="26"/>
        <v>0</v>
      </c>
      <c r="G320" s="129">
        <f t="shared" si="26"/>
        <v>0</v>
      </c>
      <c r="H320" s="129">
        <f t="shared" si="26"/>
        <v>1.7463530228834785</v>
      </c>
    </row>
    <row r="321" spans="2:8">
      <c r="B321" s="128" t="str">
        <f>$B$35</f>
        <v>Teacher Education</v>
      </c>
      <c r="C321" s="129">
        <f t="shared" si="26"/>
        <v>0.70265905534412465</v>
      </c>
      <c r="D321" s="129">
        <f t="shared" si="26"/>
        <v>1.2419868007047186</v>
      </c>
      <c r="E321" s="129">
        <f t="shared" si="26"/>
        <v>1.8055572550265644</v>
      </c>
      <c r="F321" s="129">
        <f t="shared" si="26"/>
        <v>1.629232834292403</v>
      </c>
      <c r="G321" s="129">
        <f t="shared" si="26"/>
        <v>0</v>
      </c>
      <c r="H321" s="129">
        <f t="shared" si="26"/>
        <v>1.341083886984993</v>
      </c>
    </row>
    <row r="322" spans="2:8">
      <c r="B322" s="128" t="str">
        <f>$B$36</f>
        <v>Agriculture</v>
      </c>
      <c r="C322" s="129">
        <f t="shared" si="26"/>
        <v>1.3340214209792776</v>
      </c>
      <c r="D322" s="129">
        <f t="shared" si="26"/>
        <v>2.3924234237513948</v>
      </c>
      <c r="E322" s="129">
        <f t="shared" si="26"/>
        <v>0</v>
      </c>
      <c r="F322" s="129">
        <f t="shared" si="26"/>
        <v>0</v>
      </c>
      <c r="G322" s="129">
        <f t="shared" si="26"/>
        <v>0</v>
      </c>
      <c r="H322" s="129">
        <f t="shared" si="26"/>
        <v>2.3766263789339006</v>
      </c>
    </row>
    <row r="323" spans="2:8">
      <c r="B323" s="128" t="str">
        <f>$B$37</f>
        <v>Engineering</v>
      </c>
      <c r="C323" s="129">
        <f t="shared" si="26"/>
        <v>1.8126722821765109</v>
      </c>
      <c r="D323" s="129">
        <f t="shared" si="26"/>
        <v>3.0521296938242997</v>
      </c>
      <c r="E323" s="129">
        <f t="shared" si="26"/>
        <v>3.6262109018276991</v>
      </c>
      <c r="F323" s="129">
        <f t="shared" si="26"/>
        <v>0</v>
      </c>
      <c r="G323" s="129">
        <f t="shared" si="26"/>
        <v>0</v>
      </c>
      <c r="H323" s="129">
        <f t="shared" si="26"/>
        <v>2.4642821085830127</v>
      </c>
    </row>
    <row r="324" spans="2:8">
      <c r="B324" s="128" t="str">
        <f>$B$38</f>
        <v>Home Economics</v>
      </c>
      <c r="C324" s="129">
        <f t="shared" si="26"/>
        <v>0.64903214414455201</v>
      </c>
      <c r="D324" s="129">
        <f t="shared" si="26"/>
        <v>1.4427811233088204</v>
      </c>
      <c r="E324" s="129">
        <f t="shared" si="26"/>
        <v>0.93139192316297981</v>
      </c>
      <c r="F324" s="129">
        <f t="shared" si="26"/>
        <v>0</v>
      </c>
      <c r="G324" s="129">
        <f t="shared" si="26"/>
        <v>0</v>
      </c>
      <c r="H324" s="129">
        <f t="shared" si="26"/>
        <v>0.89552279496028964</v>
      </c>
    </row>
    <row r="325" spans="2:8">
      <c r="B325" s="128" t="str">
        <f>$B$39</f>
        <v>Law</v>
      </c>
      <c r="C325" s="129">
        <f t="shared" si="26"/>
        <v>0</v>
      </c>
      <c r="D325" s="129">
        <f t="shared" si="26"/>
        <v>0</v>
      </c>
      <c r="E325" s="129">
        <f t="shared" si="26"/>
        <v>0</v>
      </c>
      <c r="F325" s="129">
        <f t="shared" si="26"/>
        <v>0</v>
      </c>
      <c r="G325" s="129">
        <f t="shared" si="26"/>
        <v>0</v>
      </c>
      <c r="H325" s="129">
        <f t="shared" si="26"/>
        <v>0</v>
      </c>
    </row>
    <row r="326" spans="2:8">
      <c r="B326" s="128" t="str">
        <f>$B$40</f>
        <v>Social Service</v>
      </c>
      <c r="C326" s="129">
        <f t="shared" si="26"/>
        <v>0.78870299193785343</v>
      </c>
      <c r="D326" s="129">
        <f t="shared" si="26"/>
        <v>1.5072787135704631</v>
      </c>
      <c r="E326" s="129">
        <f t="shared" si="26"/>
        <v>0</v>
      </c>
      <c r="F326" s="129">
        <f t="shared" si="26"/>
        <v>0</v>
      </c>
      <c r="G326" s="129">
        <f t="shared" si="26"/>
        <v>0</v>
      </c>
      <c r="H326" s="129">
        <f t="shared" si="26"/>
        <v>1.4446987329410703</v>
      </c>
    </row>
    <row r="327" spans="2:8">
      <c r="B327" s="128" t="str">
        <f>$B$41</f>
        <v>Library Science</v>
      </c>
      <c r="C327" s="129">
        <f t="shared" si="26"/>
        <v>0</v>
      </c>
      <c r="D327" s="129">
        <f t="shared" si="26"/>
        <v>0</v>
      </c>
      <c r="E327" s="129">
        <f t="shared" si="26"/>
        <v>0</v>
      </c>
      <c r="F327" s="129">
        <f t="shared" si="26"/>
        <v>0</v>
      </c>
      <c r="G327" s="129">
        <f t="shared" si="26"/>
        <v>0</v>
      </c>
      <c r="H327" s="129">
        <f t="shared" si="26"/>
        <v>0</v>
      </c>
    </row>
    <row r="328" spans="2:8">
      <c r="B328" s="128" t="str">
        <f>$B$42</f>
        <v>Veterinary Science</v>
      </c>
      <c r="C328" s="129">
        <f t="shared" si="26"/>
        <v>0</v>
      </c>
      <c r="D328" s="129">
        <f t="shared" si="26"/>
        <v>0</v>
      </c>
      <c r="E328" s="129">
        <f t="shared" si="26"/>
        <v>0</v>
      </c>
      <c r="F328" s="129">
        <f t="shared" si="26"/>
        <v>0</v>
      </c>
      <c r="G328" s="129">
        <f t="shared" si="26"/>
        <v>0</v>
      </c>
      <c r="H328" s="129">
        <f t="shared" si="26"/>
        <v>0</v>
      </c>
    </row>
    <row r="329" spans="2:8">
      <c r="B329" s="128" t="str">
        <f>$B$43</f>
        <v>Vocational Training</v>
      </c>
      <c r="C329" s="129">
        <f t="shared" si="26"/>
        <v>1.3594293262899084</v>
      </c>
      <c r="D329" s="129">
        <f t="shared" si="26"/>
        <v>0</v>
      </c>
      <c r="E329" s="129">
        <f t="shared" si="26"/>
        <v>0</v>
      </c>
      <c r="F329" s="129">
        <f t="shared" si="26"/>
        <v>0</v>
      </c>
      <c r="G329" s="129">
        <f t="shared" si="26"/>
        <v>0</v>
      </c>
      <c r="H329" s="129">
        <f t="shared" si="26"/>
        <v>1.3594293262899084</v>
      </c>
    </row>
    <row r="330" spans="2:8">
      <c r="B330" s="128" t="str">
        <f>$B$44</f>
        <v>Physical Training</v>
      </c>
      <c r="C330" s="129">
        <f t="shared" si="26"/>
        <v>0</v>
      </c>
      <c r="D330" s="129">
        <f t="shared" si="26"/>
        <v>0</v>
      </c>
      <c r="E330" s="129">
        <f t="shared" si="26"/>
        <v>0</v>
      </c>
      <c r="F330" s="129">
        <f t="shared" si="26"/>
        <v>0</v>
      </c>
      <c r="G330" s="129">
        <f t="shared" si="26"/>
        <v>0</v>
      </c>
      <c r="H330" s="129">
        <f t="shared" si="26"/>
        <v>0</v>
      </c>
    </row>
    <row r="331" spans="2:8">
      <c r="B331" s="128" t="str">
        <f>$B$45</f>
        <v>Health Services</v>
      </c>
      <c r="C331" s="129">
        <f t="shared" si="26"/>
        <v>1.0064853611218276</v>
      </c>
      <c r="D331" s="129">
        <f t="shared" si="26"/>
        <v>1.4450218540832933</v>
      </c>
      <c r="E331" s="129">
        <f t="shared" si="26"/>
        <v>2.1040621509146704</v>
      </c>
      <c r="F331" s="129">
        <f t="shared" si="26"/>
        <v>0</v>
      </c>
      <c r="G331" s="129">
        <f t="shared" si="26"/>
        <v>0</v>
      </c>
      <c r="H331" s="129">
        <f t="shared" si="26"/>
        <v>1.4221078860909793</v>
      </c>
    </row>
    <row r="332" spans="2:8">
      <c r="B332" s="128" t="str">
        <f>$B$46</f>
        <v>Pharmacy</v>
      </c>
      <c r="C332" s="129">
        <f t="shared" si="26"/>
        <v>0</v>
      </c>
      <c r="D332" s="129">
        <f t="shared" si="26"/>
        <v>0</v>
      </c>
      <c r="E332" s="129">
        <f t="shared" si="26"/>
        <v>0</v>
      </c>
      <c r="F332" s="129">
        <f t="shared" si="26"/>
        <v>0</v>
      </c>
      <c r="G332" s="129">
        <f t="shared" si="26"/>
        <v>0</v>
      </c>
      <c r="H332" s="129">
        <f t="shared" si="26"/>
        <v>0</v>
      </c>
    </row>
    <row r="333" spans="2:8">
      <c r="B333" s="128" t="str">
        <f>$B$47</f>
        <v>Business Administration</v>
      </c>
      <c r="C333" s="129">
        <f t="shared" si="26"/>
        <v>1.2322559923701193</v>
      </c>
      <c r="D333" s="129">
        <f t="shared" si="26"/>
        <v>2.1181775801339113</v>
      </c>
      <c r="E333" s="129">
        <f t="shared" si="26"/>
        <v>2.1306692315662255</v>
      </c>
      <c r="F333" s="129">
        <f t="shared" si="26"/>
        <v>0</v>
      </c>
      <c r="G333" s="129">
        <f t="shared" si="26"/>
        <v>0</v>
      </c>
      <c r="H333" s="129">
        <f t="shared" si="26"/>
        <v>1.9074196157463905</v>
      </c>
    </row>
    <row r="334" spans="2:8">
      <c r="B334" s="128" t="str">
        <f>$B$48</f>
        <v>Optometry</v>
      </c>
      <c r="C334" s="129">
        <f t="shared" si="26"/>
        <v>0</v>
      </c>
      <c r="D334" s="129">
        <f t="shared" si="26"/>
        <v>0</v>
      </c>
      <c r="E334" s="129">
        <f t="shared" si="26"/>
        <v>0</v>
      </c>
      <c r="F334" s="129">
        <f t="shared" si="26"/>
        <v>0</v>
      </c>
      <c r="G334" s="129">
        <f t="shared" si="26"/>
        <v>0</v>
      </c>
      <c r="H334" s="129">
        <f t="shared" si="26"/>
        <v>0</v>
      </c>
    </row>
    <row r="335" spans="2:8">
      <c r="B335" s="128" t="str">
        <f>$B$49</f>
        <v>Teacher Ed-Practice Teaching</v>
      </c>
      <c r="C335" s="129">
        <f t="shared" ref="C335:H338" si="27">IF($C$293=0,"",C310/$C$293)</f>
        <v>0</v>
      </c>
      <c r="D335" s="129">
        <f t="shared" si="27"/>
        <v>1.9665604355080044</v>
      </c>
      <c r="E335" s="129">
        <f t="shared" si="27"/>
        <v>0</v>
      </c>
      <c r="F335" s="129">
        <f t="shared" si="27"/>
        <v>0</v>
      </c>
      <c r="G335" s="129">
        <f t="shared" si="27"/>
        <v>0</v>
      </c>
      <c r="H335" s="129">
        <f t="shared" si="27"/>
        <v>1.9665604355080044</v>
      </c>
    </row>
    <row r="336" spans="2:8">
      <c r="B336" s="128" t="str">
        <f>$B$50</f>
        <v>Technology</v>
      </c>
      <c r="C336" s="129">
        <f t="shared" si="27"/>
        <v>2.1648156659352691</v>
      </c>
      <c r="D336" s="129">
        <f t="shared" si="27"/>
        <v>1.8181952888570523</v>
      </c>
      <c r="E336" s="129">
        <f t="shared" si="27"/>
        <v>4.4700849861366452</v>
      </c>
      <c r="F336" s="129">
        <f t="shared" si="27"/>
        <v>0</v>
      </c>
      <c r="G336" s="129">
        <f t="shared" si="27"/>
        <v>0</v>
      </c>
      <c r="H336" s="129">
        <f t="shared" si="27"/>
        <v>1.9378150614018441</v>
      </c>
    </row>
    <row r="337" spans="2:10">
      <c r="B337" s="128" t="str">
        <f>$B$51</f>
        <v>Nursing</v>
      </c>
      <c r="C337" s="129">
        <f t="shared" si="27"/>
        <v>0.93053512954895046</v>
      </c>
      <c r="D337" s="129">
        <f t="shared" si="27"/>
        <v>1.3440182480991145</v>
      </c>
      <c r="E337" s="129">
        <f t="shared" si="27"/>
        <v>3.2316593185137661</v>
      </c>
      <c r="F337" s="129">
        <f t="shared" si="27"/>
        <v>0</v>
      </c>
      <c r="G337" s="129">
        <f t="shared" si="27"/>
        <v>0</v>
      </c>
      <c r="H337" s="129">
        <f t="shared" si="27"/>
        <v>1.5044197631434031</v>
      </c>
    </row>
    <row r="338" spans="2:10">
      <c r="B338" s="131" t="str">
        <f>$B$52</f>
        <v>Totals</v>
      </c>
      <c r="C338" s="129">
        <f t="shared" si="27"/>
        <v>1.0472819886207079</v>
      </c>
      <c r="D338" s="129">
        <f t="shared" si="27"/>
        <v>1.7113448112942786</v>
      </c>
      <c r="E338" s="129">
        <f t="shared" si="27"/>
        <v>2.2955776280895668</v>
      </c>
      <c r="F338" s="129">
        <f t="shared" si="27"/>
        <v>1.629232834292403</v>
      </c>
      <c r="G338" s="129">
        <f t="shared" si="27"/>
        <v>0</v>
      </c>
      <c r="H338" s="129">
        <f t="shared" si="27"/>
        <v>1.4329252162445805</v>
      </c>
      <c r="I338" s="351"/>
    </row>
    <row r="340" spans="2:10">
      <c r="B340" s="120" t="s">
        <v>236</v>
      </c>
      <c r="C340" s="121"/>
      <c r="D340" s="121"/>
      <c r="E340" s="121"/>
      <c r="F340" s="121"/>
      <c r="G340" s="121"/>
      <c r="H340" s="122"/>
      <c r="J340" s="360"/>
    </row>
    <row r="341" spans="2:10" ht="55.5" customHeight="1" thickBot="1">
      <c r="B341" s="382" t="s">
        <v>237</v>
      </c>
      <c r="C341" s="382"/>
      <c r="D341" s="382"/>
      <c r="E341" s="382"/>
      <c r="F341" s="382"/>
      <c r="G341" s="382"/>
      <c r="H341" s="382"/>
    </row>
    <row r="342" spans="2:10" ht="14.4" thickBot="1">
      <c r="B342" s="124" t="s">
        <v>31</v>
      </c>
      <c r="C342" s="125" t="s">
        <v>25</v>
      </c>
      <c r="D342" s="125" t="s">
        <v>26</v>
      </c>
      <c r="E342" s="125" t="s">
        <v>27</v>
      </c>
      <c r="F342" s="125" t="s">
        <v>28</v>
      </c>
      <c r="G342" s="125" t="s">
        <v>29</v>
      </c>
      <c r="H342" s="126" t="s">
        <v>1</v>
      </c>
    </row>
    <row r="343" spans="2:10">
      <c r="B343" s="128" t="str">
        <f>$B$32</f>
        <v>Liberal Arts</v>
      </c>
      <c r="C343" s="136">
        <f t="shared" ref="C343:D358" si="28">C293*30</f>
        <v>11177.697598383878</v>
      </c>
      <c r="D343" s="136">
        <f t="shared" si="28"/>
        <v>17635.87412211829</v>
      </c>
      <c r="E343" s="136">
        <f>E293*24</f>
        <v>21107.226897745506</v>
      </c>
      <c r="F343" s="136">
        <f>F293*18</f>
        <v>0</v>
      </c>
      <c r="G343" s="136">
        <f>G293*24</f>
        <v>0</v>
      </c>
      <c r="H343" s="136">
        <f>IF((C32/30+D32/30+E32/24+F32/18+G32/24)=0,0,H268/(C32/30+D32/30+E32/24+F32/18+G32/24))</f>
        <v>13146.424556031539</v>
      </c>
    </row>
    <row r="344" spans="2:10">
      <c r="B344" s="128" t="str">
        <f>$B$33</f>
        <v>Science</v>
      </c>
      <c r="C344" s="139">
        <f t="shared" si="28"/>
        <v>10641.763310023814</v>
      </c>
      <c r="D344" s="139">
        <f t="shared" si="28"/>
        <v>23778.095709038662</v>
      </c>
      <c r="E344" s="139">
        <f>E294*24</f>
        <v>30968.345658609098</v>
      </c>
      <c r="F344" s="139">
        <f>F294*18</f>
        <v>0</v>
      </c>
      <c r="G344" s="139">
        <f>G294*24</f>
        <v>0</v>
      </c>
      <c r="H344" s="139">
        <f t="shared" ref="H344:H363" si="29">IF((C33/30+D33/30+E33/24+F33/18+G33/24)=0,0,H269/(C33/30+D33/30+E33/24+F33/18+G33/24))</f>
        <v>14877.846279884972</v>
      </c>
    </row>
    <row r="345" spans="2:10">
      <c r="B345" s="128" t="str">
        <f>$B$34</f>
        <v>Fine Arts</v>
      </c>
      <c r="C345" s="139">
        <f t="shared" si="28"/>
        <v>14597.520840584779</v>
      </c>
      <c r="D345" s="139">
        <f t="shared" si="28"/>
        <v>33451.632782254528</v>
      </c>
      <c r="E345" s="139">
        <f t="shared" ref="E345:E363" si="30">E295*24</f>
        <v>5248.0292456517318</v>
      </c>
      <c r="F345" s="139">
        <f t="shared" ref="F345:F363" si="31">F295*18</f>
        <v>0</v>
      </c>
      <c r="G345" s="139">
        <f t="shared" ref="G345:G363" si="32">G295*24</f>
        <v>0</v>
      </c>
      <c r="H345" s="139">
        <f t="shared" si="29"/>
        <v>19513.086734885059</v>
      </c>
    </row>
    <row r="346" spans="2:10">
      <c r="B346" s="128" t="str">
        <f>$B$35</f>
        <v>Teacher Education</v>
      </c>
      <c r="C346" s="139">
        <f t="shared" si="28"/>
        <v>7854.1104354027066</v>
      </c>
      <c r="D346" s="139">
        <f t="shared" si="28"/>
        <v>13882.552879461609</v>
      </c>
      <c r="E346" s="139">
        <f t="shared" si="30"/>
        <v>16145.578394604014</v>
      </c>
      <c r="F346" s="139">
        <f t="shared" si="31"/>
        <v>10926.64316344701</v>
      </c>
      <c r="G346" s="139">
        <f t="shared" si="32"/>
        <v>0</v>
      </c>
      <c r="H346" s="139">
        <f t="shared" si="29"/>
        <v>13443.382071773829</v>
      </c>
    </row>
    <row r="347" spans="2:10">
      <c r="B347" s="128" t="str">
        <f>$B$36</f>
        <v>Agriculture</v>
      </c>
      <c r="C347" s="139">
        <f t="shared" si="28"/>
        <v>14911.28803347272</v>
      </c>
      <c r="D347" s="139">
        <f t="shared" si="28"/>
        <v>26741.785557983301</v>
      </c>
      <c r="E347" s="139">
        <f t="shared" si="30"/>
        <v>0</v>
      </c>
      <c r="F347" s="139">
        <f t="shared" si="31"/>
        <v>0</v>
      </c>
      <c r="G347" s="139">
        <f t="shared" si="32"/>
        <v>0</v>
      </c>
      <c r="H347" s="139">
        <f t="shared" si="29"/>
        <v>26565.210968065236</v>
      </c>
    </row>
    <row r="348" spans="2:10">
      <c r="B348" s="128" t="str">
        <f>$B$37</f>
        <v>Engineering</v>
      </c>
      <c r="C348" s="139">
        <f t="shared" si="28"/>
        <v>20261.502615141409</v>
      </c>
      <c r="D348" s="139">
        <f t="shared" si="28"/>
        <v>34115.782748615995</v>
      </c>
      <c r="E348" s="139">
        <f t="shared" si="30"/>
        <v>32426.151110874329</v>
      </c>
      <c r="F348" s="139">
        <f t="shared" si="31"/>
        <v>0</v>
      </c>
      <c r="G348" s="139">
        <f t="shared" si="32"/>
        <v>0</v>
      </c>
      <c r="H348" s="139">
        <f t="shared" si="29"/>
        <v>27009.265100607252</v>
      </c>
    </row>
    <row r="349" spans="2:10">
      <c r="B349" s="128" t="str">
        <f>$B$38</f>
        <v>Home Economics</v>
      </c>
      <c r="C349" s="139">
        <f t="shared" si="28"/>
        <v>7254.6850388784978</v>
      </c>
      <c r="D349" s="139">
        <f t="shared" si="28"/>
        <v>16126.971097002595</v>
      </c>
      <c r="E349" s="139">
        <f t="shared" si="30"/>
        <v>8328.6538101543847</v>
      </c>
      <c r="F349" s="139">
        <f t="shared" si="31"/>
        <v>0</v>
      </c>
      <c r="G349" s="139">
        <f t="shared" si="32"/>
        <v>0</v>
      </c>
      <c r="H349" s="139">
        <f t="shared" si="29"/>
        <v>9533.2218995482363</v>
      </c>
    </row>
    <row r="350" spans="2:10">
      <c r="B350" s="128" t="str">
        <f>$B$39</f>
        <v>Law</v>
      </c>
      <c r="C350" s="139">
        <f t="shared" si="28"/>
        <v>0</v>
      </c>
      <c r="D350" s="139">
        <f t="shared" si="28"/>
        <v>0</v>
      </c>
      <c r="E350" s="139">
        <f t="shared" si="30"/>
        <v>0</v>
      </c>
      <c r="F350" s="139">
        <f t="shared" si="31"/>
        <v>0</v>
      </c>
      <c r="G350" s="139">
        <f t="shared" si="32"/>
        <v>0</v>
      </c>
      <c r="H350" s="139">
        <f t="shared" si="29"/>
        <v>0</v>
      </c>
    </row>
    <row r="351" spans="2:10">
      <c r="B351" s="128" t="str">
        <f>$B$40</f>
        <v>Social Service</v>
      </c>
      <c r="C351" s="139">
        <f t="shared" si="28"/>
        <v>8815.8835388219231</v>
      </c>
      <c r="D351" s="139">
        <f t="shared" si="28"/>
        <v>16847.905656771705</v>
      </c>
      <c r="E351" s="139">
        <f t="shared" si="30"/>
        <v>0</v>
      </c>
      <c r="F351" s="139">
        <f t="shared" si="31"/>
        <v>0</v>
      </c>
      <c r="G351" s="139">
        <f t="shared" si="32"/>
        <v>0</v>
      </c>
      <c r="H351" s="139">
        <f t="shared" si="29"/>
        <v>16148.405557583632</v>
      </c>
    </row>
    <row r="352" spans="2:10">
      <c r="B352" s="128" t="str">
        <f>$B$41</f>
        <v>Library Science</v>
      </c>
      <c r="C352" s="139">
        <f t="shared" si="28"/>
        <v>0</v>
      </c>
      <c r="D352" s="139">
        <f t="shared" si="28"/>
        <v>0</v>
      </c>
      <c r="E352" s="139">
        <f t="shared" si="30"/>
        <v>0</v>
      </c>
      <c r="F352" s="139">
        <f t="shared" si="31"/>
        <v>0</v>
      </c>
      <c r="G352" s="139">
        <f t="shared" si="32"/>
        <v>0</v>
      </c>
      <c r="H352" s="139">
        <f t="shared" si="29"/>
        <v>0</v>
      </c>
    </row>
    <row r="353" spans="2:9">
      <c r="B353" s="128" t="str">
        <f>$B$42</f>
        <v>Veterinary Science</v>
      </c>
      <c r="C353" s="139">
        <f t="shared" si="28"/>
        <v>0</v>
      </c>
      <c r="D353" s="139">
        <f t="shared" si="28"/>
        <v>0</v>
      </c>
      <c r="E353" s="139">
        <f t="shared" si="30"/>
        <v>0</v>
      </c>
      <c r="F353" s="139">
        <f t="shared" si="31"/>
        <v>0</v>
      </c>
      <c r="G353" s="139">
        <f t="shared" si="32"/>
        <v>0</v>
      </c>
      <c r="H353" s="139">
        <f t="shared" si="29"/>
        <v>0</v>
      </c>
    </row>
    <row r="354" spans="2:9">
      <c r="B354" s="128" t="str">
        <f>$B$43</f>
        <v>Vocational Training</v>
      </c>
      <c r="C354" s="139">
        <f t="shared" si="28"/>
        <v>15195.289915643321</v>
      </c>
      <c r="D354" s="139">
        <f t="shared" si="28"/>
        <v>0</v>
      </c>
      <c r="E354" s="139">
        <f t="shared" si="30"/>
        <v>0</v>
      </c>
      <c r="F354" s="139">
        <f t="shared" si="31"/>
        <v>0</v>
      </c>
      <c r="G354" s="139">
        <f t="shared" si="32"/>
        <v>0</v>
      </c>
      <c r="H354" s="139">
        <f t="shared" si="29"/>
        <v>15195.289915643323</v>
      </c>
    </row>
    <row r="355" spans="2:9">
      <c r="B355" s="128" t="str">
        <f>$B$44</f>
        <v>Physical Training</v>
      </c>
      <c r="C355" s="139">
        <f t="shared" si="28"/>
        <v>0</v>
      </c>
      <c r="D355" s="139">
        <f t="shared" si="28"/>
        <v>0</v>
      </c>
      <c r="E355" s="139">
        <f t="shared" si="30"/>
        <v>0</v>
      </c>
      <c r="F355" s="139">
        <f t="shared" si="31"/>
        <v>0</v>
      </c>
      <c r="G355" s="139">
        <f t="shared" si="32"/>
        <v>0</v>
      </c>
      <c r="H355" s="139">
        <f t="shared" si="29"/>
        <v>0</v>
      </c>
    </row>
    <row r="356" spans="2:9">
      <c r="B356" s="128" t="str">
        <f>$B$45</f>
        <v>Health Services</v>
      </c>
      <c r="C356" s="139">
        <f t="shared" si="28"/>
        <v>11250.189003819982</v>
      </c>
      <c r="D356" s="139">
        <f t="shared" si="28"/>
        <v>16152.017307999045</v>
      </c>
      <c r="E356" s="139">
        <f t="shared" si="30"/>
        <v>18814.856360903465</v>
      </c>
      <c r="F356" s="139">
        <f t="shared" si="31"/>
        <v>0</v>
      </c>
      <c r="G356" s="139">
        <f t="shared" si="32"/>
        <v>0</v>
      </c>
      <c r="H356" s="139">
        <f t="shared" si="29"/>
        <v>15424.423511500157</v>
      </c>
    </row>
    <row r="357" spans="2:9">
      <c r="B357" s="128" t="str">
        <f>$B$46</f>
        <v>Pharmacy</v>
      </c>
      <c r="C357" s="139">
        <f t="shared" si="28"/>
        <v>0</v>
      </c>
      <c r="D357" s="139">
        <f t="shared" si="28"/>
        <v>0</v>
      </c>
      <c r="E357" s="139">
        <f t="shared" si="30"/>
        <v>0</v>
      </c>
      <c r="F357" s="139">
        <f t="shared" si="31"/>
        <v>0</v>
      </c>
      <c r="G357" s="139">
        <f t="shared" si="32"/>
        <v>0</v>
      </c>
      <c r="H357" s="139">
        <f t="shared" si="29"/>
        <v>0</v>
      </c>
    </row>
    <row r="358" spans="2:9">
      <c r="B358" s="128" t="str">
        <f>$B$47</f>
        <v>Business Administration</v>
      </c>
      <c r="C358" s="139">
        <f t="shared" si="28"/>
        <v>13773.784846509625</v>
      </c>
      <c r="D358" s="139">
        <f t="shared" si="28"/>
        <v>23676.348450413396</v>
      </c>
      <c r="E358" s="139">
        <f t="shared" si="30"/>
        <v>19052.781082102578</v>
      </c>
      <c r="F358" s="139">
        <f t="shared" si="31"/>
        <v>0</v>
      </c>
      <c r="G358" s="139">
        <f t="shared" si="32"/>
        <v>0</v>
      </c>
      <c r="H358" s="139">
        <f t="shared" si="29"/>
        <v>20415.540837411219</v>
      </c>
    </row>
    <row r="359" spans="2:9">
      <c r="B359" s="128" t="str">
        <f>$B$48</f>
        <v>Optometry</v>
      </c>
      <c r="C359" s="139">
        <f t="shared" ref="C359:D363" si="33">C309*30</f>
        <v>0</v>
      </c>
      <c r="D359" s="139">
        <f t="shared" si="33"/>
        <v>0</v>
      </c>
      <c r="E359" s="139">
        <f t="shared" si="30"/>
        <v>0</v>
      </c>
      <c r="F359" s="139">
        <f t="shared" si="31"/>
        <v>0</v>
      </c>
      <c r="G359" s="139">
        <f t="shared" si="32"/>
        <v>0</v>
      </c>
      <c r="H359" s="139">
        <f t="shared" si="29"/>
        <v>0</v>
      </c>
    </row>
    <row r="360" spans="2:9">
      <c r="B360" s="128" t="str">
        <f>$B$49</f>
        <v>Teacher Ed-Practice Teaching</v>
      </c>
      <c r="C360" s="139">
        <f t="shared" si="33"/>
        <v>0</v>
      </c>
      <c r="D360" s="139">
        <f t="shared" si="33"/>
        <v>21981.617857054574</v>
      </c>
      <c r="E360" s="139">
        <f t="shared" si="30"/>
        <v>0</v>
      </c>
      <c r="F360" s="139">
        <f t="shared" si="31"/>
        <v>0</v>
      </c>
      <c r="G360" s="139">
        <f t="shared" si="32"/>
        <v>0</v>
      </c>
      <c r="H360" s="139">
        <f t="shared" si="29"/>
        <v>21981.617857054574</v>
      </c>
    </row>
    <row r="361" spans="2:9">
      <c r="B361" s="128" t="str">
        <f>$B$50</f>
        <v>Technology</v>
      </c>
      <c r="C361" s="139">
        <f t="shared" si="33"/>
        <v>24197.654870068454</v>
      </c>
      <c r="D361" s="139">
        <f t="shared" si="33"/>
        <v>20323.237113650353</v>
      </c>
      <c r="E361" s="139">
        <f t="shared" si="30"/>
        <v>39972.206571289127</v>
      </c>
      <c r="F361" s="139">
        <f t="shared" si="31"/>
        <v>0</v>
      </c>
      <c r="G361" s="139">
        <f t="shared" si="32"/>
        <v>0</v>
      </c>
      <c r="H361" s="139">
        <f t="shared" si="29"/>
        <v>21587.54375651704</v>
      </c>
    </row>
    <row r="362" spans="2:9">
      <c r="B362" s="128" t="str">
        <f>$B$51</f>
        <v>Nursing</v>
      </c>
      <c r="C362" s="139">
        <f t="shared" si="33"/>
        <v>10401.240282771134</v>
      </c>
      <c r="D362" s="139">
        <f t="shared" si="33"/>
        <v>15023.02954396158</v>
      </c>
      <c r="E362" s="139">
        <f t="shared" si="30"/>
        <v>28898.008482676963</v>
      </c>
      <c r="F362" s="139">
        <f t="shared" si="31"/>
        <v>0</v>
      </c>
      <c r="G362" s="139">
        <f t="shared" si="32"/>
        <v>0</v>
      </c>
      <c r="H362" s="139">
        <f t="shared" si="29"/>
        <v>16423.154085194823</v>
      </c>
    </row>
    <row r="363" spans="2:9">
      <c r="B363" s="131" t="str">
        <f>$B$52</f>
        <v>Totals</v>
      </c>
      <c r="C363" s="136">
        <f t="shared" si="33"/>
        <v>11706.201369036376</v>
      </c>
      <c r="D363" s="136">
        <f t="shared" si="33"/>
        <v>19128.894787210767</v>
      </c>
      <c r="E363" s="136">
        <f t="shared" si="30"/>
        <v>20527.418032320409</v>
      </c>
      <c r="F363" s="136">
        <f t="shared" si="31"/>
        <v>10926.64316344701</v>
      </c>
      <c r="G363" s="136">
        <f t="shared" si="32"/>
        <v>0</v>
      </c>
      <c r="H363" s="136">
        <f t="shared" si="29"/>
        <v>15629.023767397792</v>
      </c>
      <c r="I363" s="351"/>
    </row>
  </sheetData>
  <mergeCells count="45">
    <mergeCell ref="B316:H316"/>
    <mergeCell ref="B341:H341"/>
    <mergeCell ref="B215:G215"/>
    <mergeCell ref="B216:H216"/>
    <mergeCell ref="B241:G241"/>
    <mergeCell ref="B264:H264"/>
    <mergeCell ref="B266:H266"/>
    <mergeCell ref="B291:H291"/>
    <mergeCell ref="I140:I141"/>
    <mergeCell ref="B165:G165"/>
    <mergeCell ref="B166:G166"/>
    <mergeCell ref="B190:G190"/>
    <mergeCell ref="B191:H191"/>
    <mergeCell ref="B89:G89"/>
    <mergeCell ref="B113:H113"/>
    <mergeCell ref="B114:G114"/>
    <mergeCell ref="B139:G139"/>
    <mergeCell ref="B140:F141"/>
    <mergeCell ref="B58:G58"/>
    <mergeCell ref="D83:F83"/>
    <mergeCell ref="B84:C84"/>
    <mergeCell ref="D84:F84"/>
    <mergeCell ref="B87:G87"/>
    <mergeCell ref="D27:F27"/>
    <mergeCell ref="B28:C28"/>
    <mergeCell ref="D28:F28"/>
    <mergeCell ref="D54:F54"/>
    <mergeCell ref="B55:C55"/>
    <mergeCell ref="D55:F55"/>
    <mergeCell ref="B16:E16"/>
    <mergeCell ref="B17:E17"/>
    <mergeCell ref="B18:E18"/>
    <mergeCell ref="D20:F20"/>
    <mergeCell ref="B21:C21"/>
    <mergeCell ref="D21:F21"/>
    <mergeCell ref="B11:H11"/>
    <mergeCell ref="B12:E12"/>
    <mergeCell ref="B13:E13"/>
    <mergeCell ref="B14:E14"/>
    <mergeCell ref="B15:E15"/>
    <mergeCell ref="B1:H1"/>
    <mergeCell ref="B2:H2"/>
    <mergeCell ref="B8:H8"/>
    <mergeCell ref="B9:G9"/>
    <mergeCell ref="B10:G10"/>
  </mergeCells>
  <conditionalFormatting sqref="C61:G80">
    <cfRule type="expression" dxfId="123" priority="6" stopIfTrue="1">
      <formula>C32=0</formula>
    </cfRule>
  </conditionalFormatting>
  <conditionalFormatting sqref="C91:G110">
    <cfRule type="expression" dxfId="122" priority="5" stopIfTrue="1">
      <formula>C32=0</formula>
    </cfRule>
  </conditionalFormatting>
  <conditionalFormatting sqref="C143:H162">
    <cfRule type="expression" dxfId="121" priority="3" stopIfTrue="1">
      <formula>C32=0</formula>
    </cfRule>
  </conditionalFormatting>
  <conditionalFormatting sqref="H143:H162">
    <cfRule type="expression" dxfId="120" priority="4" stopIfTrue="1">
      <formula>OR(AND(#REF!&gt;0,H143&gt;0,H61=0),AND(#REF!&gt;0,H143&gt;0,H32=0))</formula>
    </cfRule>
  </conditionalFormatting>
  <conditionalFormatting sqref="H143:H162">
    <cfRule type="expression" dxfId="119" priority="2" stopIfTrue="1">
      <formula>OR(AND(#REF!&gt;0,H143&gt;0,H61=0),AND(#REF!&gt;0,H143&gt;0,H32=0))</formula>
    </cfRule>
  </conditionalFormatting>
  <conditionalFormatting sqref="H143:H162">
    <cfRule type="expression" dxfId="118" priority="1" stopIfTrue="1">
      <formula>OR(AND(#REF!&gt;0,H143&gt;0,H61=0),AND(#REF!&gt;0,H143&gt;0,H32=0))</formula>
    </cfRule>
  </conditionalFormatting>
  <pageMargins left="0.25" right="0.25" top="0.5" bottom="0.5" header="0.17" footer="0.17"/>
  <pageSetup scale="69"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tabColor rgb="FFFFC000"/>
    <pageSetUpPr fitToPage="1"/>
  </sheetPr>
  <dimension ref="B1:W363"/>
  <sheetViews>
    <sheetView showGridLines="0" showZeros="0" zoomScale="70" zoomScaleNormal="70" workbookViewId="0"/>
  </sheetViews>
  <sheetFormatPr defaultColWidth="9.109375" defaultRowHeight="13.8"/>
  <cols>
    <col min="1" max="1" width="1.88671875" style="107" customWidth="1"/>
    <col min="2" max="2" width="30.5546875" style="107" customWidth="1"/>
    <col min="3" max="4" width="17.109375" style="107" bestFit="1" customWidth="1"/>
    <col min="5"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5.88671875" style="107" bestFit="1" customWidth="1"/>
    <col min="11" max="16384" width="9.109375" style="107"/>
  </cols>
  <sheetData>
    <row r="1" spans="2:8">
      <c r="B1" s="392" t="str">
        <f>'Relative Weights'!A1</f>
        <v>THECB Texas Public University Expenditure Study Fiscal Year 2022</v>
      </c>
      <c r="C1" s="392"/>
      <c r="D1" s="392"/>
      <c r="E1" s="392"/>
      <c r="F1" s="392"/>
      <c r="G1" s="392"/>
      <c r="H1" s="392"/>
    </row>
    <row r="2" spans="2:8">
      <c r="B2" s="393" t="str">
        <f>'Relative Weights'!A2</f>
        <v>Institution Survey for the Year Ended August 31, 2022</v>
      </c>
      <c r="C2" s="393"/>
      <c r="D2" s="393"/>
      <c r="E2" s="393"/>
      <c r="F2" s="393"/>
      <c r="G2" s="393"/>
      <c r="H2" s="393"/>
    </row>
    <row r="3" spans="2:8">
      <c r="B3" s="119" t="s">
        <v>92</v>
      </c>
      <c r="C3" s="119"/>
      <c r="D3" s="119"/>
      <c r="E3" s="119"/>
      <c r="F3" s="119"/>
      <c r="G3" s="119"/>
      <c r="H3" s="119"/>
    </row>
    <row r="4" spans="2:8">
      <c r="B4" s="294" t="s">
        <v>153</v>
      </c>
      <c r="C4" s="119"/>
      <c r="D4" s="119"/>
      <c r="E4" s="119"/>
      <c r="F4" s="119"/>
      <c r="G4" s="119"/>
      <c r="H4" s="119"/>
    </row>
    <row r="5" spans="2:8">
      <c r="B5" s="119"/>
      <c r="C5" s="119"/>
      <c r="D5" s="119"/>
      <c r="E5" s="119"/>
      <c r="F5" s="119"/>
      <c r="G5" s="119"/>
      <c r="H5" s="246"/>
    </row>
    <row r="6" spans="2:8">
      <c r="B6" s="295" t="s">
        <v>10</v>
      </c>
      <c r="C6" s="295"/>
      <c r="D6" s="295"/>
      <c r="E6" s="295"/>
      <c r="F6" s="295"/>
      <c r="G6" s="295"/>
      <c r="H6" s="296"/>
    </row>
    <row r="7" spans="2:8">
      <c r="B7" s="119"/>
      <c r="C7" s="119"/>
      <c r="D7" s="119"/>
      <c r="E7" s="119"/>
      <c r="F7" s="119"/>
      <c r="G7" s="119"/>
      <c r="H7" s="297"/>
    </row>
    <row r="8" spans="2:8" ht="129" customHeight="1">
      <c r="B8" s="381" t="s">
        <v>227</v>
      </c>
      <c r="C8" s="381"/>
      <c r="D8" s="381"/>
      <c r="E8" s="381"/>
      <c r="F8" s="381"/>
      <c r="G8" s="381"/>
      <c r="H8" s="381"/>
    </row>
    <row r="9" spans="2:8" ht="99.75" customHeight="1">
      <c r="B9" s="382" t="s">
        <v>41</v>
      </c>
      <c r="C9" s="382"/>
      <c r="D9" s="382"/>
      <c r="E9" s="382"/>
      <c r="F9" s="382"/>
      <c r="G9" s="382"/>
      <c r="H9" s="298"/>
    </row>
    <row r="10" spans="2:8">
      <c r="B10" s="392" t="s">
        <v>20</v>
      </c>
      <c r="C10" s="392"/>
      <c r="D10" s="392"/>
      <c r="E10" s="392"/>
      <c r="F10" s="392"/>
      <c r="G10" s="392"/>
      <c r="H10" s="298"/>
    </row>
    <row r="11" spans="2:8" ht="21" customHeight="1" thickBot="1">
      <c r="B11" s="382" t="s">
        <v>888</v>
      </c>
      <c r="C11" s="382"/>
      <c r="D11" s="382"/>
      <c r="E11" s="382"/>
      <c r="F11" s="382"/>
      <c r="G11" s="382"/>
      <c r="H11" s="382"/>
    </row>
    <row r="12" spans="2:8" ht="14.4" thickBot="1">
      <c r="B12" s="397" t="s">
        <v>16</v>
      </c>
      <c r="C12" s="398"/>
      <c r="D12" s="398"/>
      <c r="E12" s="398"/>
      <c r="F12" s="299"/>
      <c r="G12" s="300"/>
      <c r="H12" s="301" t="s">
        <v>17</v>
      </c>
    </row>
    <row r="13" spans="2:8">
      <c r="B13" s="399" t="s">
        <v>12</v>
      </c>
      <c r="C13" s="399"/>
      <c r="D13" s="399"/>
      <c r="E13" s="399"/>
      <c r="F13" s="354"/>
      <c r="G13" s="303"/>
      <c r="H13" s="355">
        <f>Data!$G27</f>
        <v>189032751</v>
      </c>
    </row>
    <row r="14" spans="2:8">
      <c r="B14" s="385" t="s">
        <v>13</v>
      </c>
      <c r="C14" s="385"/>
      <c r="D14" s="385"/>
      <c r="E14" s="385"/>
      <c r="F14" s="356"/>
      <c r="G14" s="303"/>
      <c r="H14" s="357">
        <f>Data!$H27</f>
        <v>85397285</v>
      </c>
    </row>
    <row r="15" spans="2:8">
      <c r="B15" s="385" t="s">
        <v>14</v>
      </c>
      <c r="C15" s="385"/>
      <c r="D15" s="385"/>
      <c r="E15" s="385"/>
      <c r="F15" s="356"/>
      <c r="G15" s="303"/>
      <c r="H15" s="357">
        <f>Data!$I27</f>
        <v>68266043</v>
      </c>
    </row>
    <row r="16" spans="2:8">
      <c r="B16" s="385" t="s">
        <v>18</v>
      </c>
      <c r="C16" s="385"/>
      <c r="D16" s="385"/>
      <c r="E16" s="385"/>
      <c r="F16" s="356"/>
      <c r="G16" s="303"/>
      <c r="H16" s="357">
        <f>Data!$J27</f>
        <v>67054524</v>
      </c>
    </row>
    <row r="17" spans="2:23">
      <c r="B17" s="385" t="s">
        <v>15</v>
      </c>
      <c r="C17" s="385"/>
      <c r="D17" s="385"/>
      <c r="E17" s="385"/>
      <c r="F17" s="356"/>
      <c r="G17" s="303"/>
      <c r="H17" s="357">
        <f>Data!$K27</f>
        <v>53648321</v>
      </c>
    </row>
    <row r="18" spans="2:23">
      <c r="B18" s="385" t="s">
        <v>1</v>
      </c>
      <c r="C18" s="385"/>
      <c r="D18" s="385"/>
      <c r="E18" s="385"/>
      <c r="F18" s="358"/>
      <c r="G18" s="303"/>
      <c r="H18" s="359">
        <f>SUM(H13:H17)</f>
        <v>463398924</v>
      </c>
    </row>
    <row r="19" spans="2:23" ht="13.5" customHeight="1">
      <c r="B19" s="308"/>
      <c r="D19" s="308"/>
      <c r="E19" s="308"/>
      <c r="F19" s="308"/>
      <c r="G19" s="308"/>
      <c r="H19" s="298"/>
    </row>
    <row r="20" spans="2:23" ht="13.5" customHeight="1">
      <c r="B20" s="308"/>
      <c r="D20" s="390" t="s">
        <v>22</v>
      </c>
      <c r="E20" s="390"/>
      <c r="F20" s="390"/>
      <c r="G20" s="309" t="s">
        <v>23</v>
      </c>
      <c r="H20" s="309" t="s">
        <v>24</v>
      </c>
    </row>
    <row r="21" spans="2:23" ht="27.6">
      <c r="B21" s="388" t="s">
        <v>21</v>
      </c>
      <c r="C21" s="389"/>
      <c r="D21" s="384" t="s">
        <v>849</v>
      </c>
      <c r="E21" s="384"/>
      <c r="F21" s="384"/>
      <c r="G21" s="310" t="str">
        <f>Data!M27</f>
        <v>940-369-5095</v>
      </c>
      <c r="H21" s="311" t="str">
        <f>Data!N27</f>
        <v>leydi.carter@untsystem.edu</v>
      </c>
    </row>
    <row r="22" spans="2:23" ht="13.5" customHeight="1">
      <c r="B22" s="308"/>
      <c r="C22" s="308"/>
      <c r="D22" s="308"/>
      <c r="E22" s="308"/>
      <c r="F22" s="308"/>
      <c r="G22" s="308"/>
      <c r="H22" s="298"/>
    </row>
    <row r="23" spans="2:23" ht="13.5" customHeight="1" thickBot="1">
      <c r="B23" s="117" t="s">
        <v>937</v>
      </c>
      <c r="C23" s="308"/>
      <c r="D23" s="308"/>
      <c r="E23" s="308"/>
      <c r="F23" s="308"/>
      <c r="G23" s="308"/>
      <c r="H23" s="298"/>
    </row>
    <row r="24" spans="2:23" s="315" customFormat="1">
      <c r="B24" s="312"/>
      <c r="C24" s="123" t="s">
        <v>25</v>
      </c>
      <c r="D24" s="313" t="s">
        <v>26</v>
      </c>
      <c r="E24" s="313" t="s">
        <v>27</v>
      </c>
      <c r="F24" s="313" t="s">
        <v>28</v>
      </c>
      <c r="G24" s="313" t="s">
        <v>29</v>
      </c>
      <c r="H24" s="314" t="s">
        <v>30</v>
      </c>
      <c r="J24" s="107"/>
    </row>
    <row r="25" spans="2:23" s="315" customFormat="1" ht="14.4" thickBot="1">
      <c r="B25" s="316" t="s">
        <v>680</v>
      </c>
      <c r="C25" s="317">
        <f>Data!O27</f>
        <v>12780</v>
      </c>
      <c r="D25" s="318">
        <f>Data!P27</f>
        <v>20420</v>
      </c>
      <c r="E25" s="318">
        <f>Data!Q27</f>
        <v>7022</v>
      </c>
      <c r="F25" s="318">
        <f>Data!R27</f>
        <v>1899</v>
      </c>
      <c r="G25" s="318">
        <f>Data!S27</f>
        <v>47</v>
      </c>
      <c r="H25" s="319">
        <f>SUM(C25:G25)</f>
        <v>42168</v>
      </c>
    </row>
    <row r="26" spans="2:23">
      <c r="C26" s="320"/>
      <c r="D26" s="320"/>
      <c r="E26" s="320"/>
      <c r="F26" s="320"/>
      <c r="G26" s="320"/>
      <c r="H26" s="320"/>
      <c r="I26" s="320"/>
    </row>
    <row r="27" spans="2:23" ht="13.5" customHeight="1">
      <c r="B27" s="308"/>
      <c r="D27" s="390" t="s">
        <v>22</v>
      </c>
      <c r="E27" s="390"/>
      <c r="F27" s="390"/>
      <c r="G27" s="309" t="s">
        <v>23</v>
      </c>
      <c r="H27" s="309" t="s">
        <v>24</v>
      </c>
    </row>
    <row r="28" spans="2:23" ht="27.6">
      <c r="B28" s="388" t="s">
        <v>952</v>
      </c>
      <c r="C28" s="389"/>
      <c r="D28" s="384" t="str">
        <f>Data!T27</f>
        <v>Shari Schwartz</v>
      </c>
      <c r="E28" s="384"/>
      <c r="F28" s="384"/>
      <c r="G28" s="310" t="str">
        <f>Data!U27</f>
        <v>(940) 565-4616</v>
      </c>
      <c r="H28" s="311" t="str">
        <f>Data!V27</f>
        <v>shari.schwartz@unt.edu</v>
      </c>
    </row>
    <row r="29" spans="2:23" ht="13.5" customHeight="1">
      <c r="B29" s="308"/>
      <c r="C29" s="308"/>
      <c r="D29" s="308"/>
      <c r="E29" s="308"/>
      <c r="F29" s="308"/>
      <c r="G29" s="308"/>
      <c r="H29" s="298"/>
    </row>
    <row r="30" spans="2:23" ht="14.4" thickBot="1">
      <c r="B30" s="117" t="s">
        <v>938</v>
      </c>
    </row>
    <row r="31" spans="2:23" ht="14.4" thickBot="1">
      <c r="B31" s="124" t="s">
        <v>31</v>
      </c>
      <c r="C31" s="125" t="s">
        <v>25</v>
      </c>
      <c r="D31" s="125" t="s">
        <v>26</v>
      </c>
      <c r="E31" s="125" t="s">
        <v>27</v>
      </c>
      <c r="F31" s="125" t="s">
        <v>28</v>
      </c>
      <c r="G31" s="125" t="s">
        <v>29</v>
      </c>
      <c r="H31" s="126" t="s">
        <v>30</v>
      </c>
    </row>
    <row r="32" spans="2:23">
      <c r="B32" s="128" t="s">
        <v>42</v>
      </c>
      <c r="C32" s="141">
        <f>Data!W27</f>
        <v>242765.5</v>
      </c>
      <c r="D32" s="141">
        <f>Data!AQ27</f>
        <v>127682</v>
      </c>
      <c r="E32" s="141">
        <f>Data!BK27</f>
        <v>28843</v>
      </c>
      <c r="F32" s="141">
        <f>Data!CE27</f>
        <v>7854</v>
      </c>
      <c r="G32" s="141">
        <f>Data!CY27</f>
        <v>0</v>
      </c>
      <c r="H32" s="142">
        <f>SUM(C32:G32)</f>
        <v>407144.5</v>
      </c>
      <c r="W32" s="145"/>
    </row>
    <row r="33" spans="2:23">
      <c r="B33" s="130" t="s">
        <v>43</v>
      </c>
      <c r="C33" s="141">
        <f>Data!X27</f>
        <v>73427</v>
      </c>
      <c r="D33" s="141">
        <f>Data!AR27</f>
        <v>30187</v>
      </c>
      <c r="E33" s="141">
        <f>Data!BL27</f>
        <v>18383</v>
      </c>
      <c r="F33" s="141">
        <f>Data!CF27</f>
        <v>5369</v>
      </c>
      <c r="G33" s="141">
        <f>Data!CZ27</f>
        <v>0</v>
      </c>
      <c r="H33" s="142">
        <f t="shared" ref="H33:H52" si="0">SUM(C33:G33)</f>
        <v>127366</v>
      </c>
      <c r="W33" s="145"/>
    </row>
    <row r="34" spans="2:23">
      <c r="B34" s="130" t="s">
        <v>44</v>
      </c>
      <c r="C34" s="141">
        <f>Data!Y27</f>
        <v>55301</v>
      </c>
      <c r="D34" s="141">
        <f>Data!AS27</f>
        <v>30327</v>
      </c>
      <c r="E34" s="141">
        <f>Data!BM27</f>
        <v>6181</v>
      </c>
      <c r="F34" s="141">
        <f>Data!CG27</f>
        <v>3951</v>
      </c>
      <c r="G34" s="141">
        <f>Data!DA27</f>
        <v>0</v>
      </c>
      <c r="H34" s="142">
        <f t="shared" si="0"/>
        <v>95760</v>
      </c>
      <c r="W34" s="145"/>
    </row>
    <row r="35" spans="2:23">
      <c r="B35" s="130" t="s">
        <v>45</v>
      </c>
      <c r="C35" s="141">
        <f>Data!Z27</f>
        <v>7118</v>
      </c>
      <c r="D35" s="141">
        <f>Data!AT27</f>
        <v>13538</v>
      </c>
      <c r="E35" s="141">
        <f>Data!BN27</f>
        <v>9589</v>
      </c>
      <c r="F35" s="141">
        <f>Data!CH27</f>
        <v>1949</v>
      </c>
      <c r="G35" s="141">
        <f>Data!DB27</f>
        <v>0</v>
      </c>
      <c r="H35" s="142">
        <f t="shared" si="0"/>
        <v>32194</v>
      </c>
      <c r="W35" s="145"/>
    </row>
    <row r="36" spans="2:23">
      <c r="B36" s="130" t="s">
        <v>46</v>
      </c>
      <c r="C36" s="141">
        <f>Data!AA27</f>
        <v>0</v>
      </c>
      <c r="D36" s="141">
        <f>Data!AU27</f>
        <v>0</v>
      </c>
      <c r="E36" s="141">
        <f>Data!BO27</f>
        <v>0</v>
      </c>
      <c r="F36" s="141">
        <f>Data!CI27</f>
        <v>0</v>
      </c>
      <c r="G36" s="141">
        <f>Data!DC27</f>
        <v>0</v>
      </c>
      <c r="H36" s="142">
        <f t="shared" si="0"/>
        <v>0</v>
      </c>
      <c r="W36" s="145"/>
    </row>
    <row r="37" spans="2:23">
      <c r="B37" s="130" t="s">
        <v>47</v>
      </c>
      <c r="C37" s="141">
        <f>Data!AB27</f>
        <v>18085</v>
      </c>
      <c r="D37" s="141">
        <f>Data!AV27</f>
        <v>26607</v>
      </c>
      <c r="E37" s="141">
        <f>Data!BP27</f>
        <v>32223</v>
      </c>
      <c r="F37" s="141">
        <f>Data!CJ27</f>
        <v>3040</v>
      </c>
      <c r="G37" s="141">
        <f>Data!DD27</f>
        <v>0</v>
      </c>
      <c r="H37" s="142">
        <f t="shared" si="0"/>
        <v>79955</v>
      </c>
      <c r="W37" s="145"/>
    </row>
    <row r="38" spans="2:23">
      <c r="B38" s="130" t="s">
        <v>48</v>
      </c>
      <c r="C38" s="141">
        <f>Data!AC27</f>
        <v>2601</v>
      </c>
      <c r="D38" s="141">
        <f>Data!AW27</f>
        <v>1356</v>
      </c>
      <c r="E38" s="141">
        <f>Data!BQ27</f>
        <v>69</v>
      </c>
      <c r="F38" s="141">
        <f>Data!CK27</f>
        <v>0</v>
      </c>
      <c r="G38" s="141">
        <f>Data!DE27</f>
        <v>0</v>
      </c>
      <c r="H38" s="142">
        <f t="shared" si="0"/>
        <v>4026</v>
      </c>
      <c r="W38" s="145"/>
    </row>
    <row r="39" spans="2:23">
      <c r="B39" s="130" t="s">
        <v>49</v>
      </c>
      <c r="C39" s="141">
        <f>Data!AD27</f>
        <v>0</v>
      </c>
      <c r="D39" s="141">
        <f>Data!AX27</f>
        <v>0</v>
      </c>
      <c r="E39" s="141">
        <f>Data!BR27</f>
        <v>0</v>
      </c>
      <c r="F39" s="141">
        <f>Data!CL27</f>
        <v>0</v>
      </c>
      <c r="G39" s="141">
        <f>Data!DF27</f>
        <v>0</v>
      </c>
      <c r="H39" s="142">
        <f t="shared" si="0"/>
        <v>0</v>
      </c>
      <c r="W39" s="145"/>
    </row>
    <row r="40" spans="2:23">
      <c r="B40" s="130" t="s">
        <v>50</v>
      </c>
      <c r="C40" s="141">
        <f>Data!AE27</f>
        <v>1896</v>
      </c>
      <c r="D40" s="141">
        <f>Data!AY27</f>
        <v>4920</v>
      </c>
      <c r="E40" s="141">
        <f>Data!BS27</f>
        <v>967</v>
      </c>
      <c r="F40" s="141">
        <f>Data!CM27</f>
        <v>0</v>
      </c>
      <c r="G40" s="141">
        <f>Data!DG27</f>
        <v>0</v>
      </c>
      <c r="H40" s="142">
        <f t="shared" si="0"/>
        <v>7783</v>
      </c>
      <c r="W40" s="145"/>
    </row>
    <row r="41" spans="2:23">
      <c r="B41" s="130" t="s">
        <v>51</v>
      </c>
      <c r="C41" s="141">
        <f>Data!AF27</f>
        <v>33</v>
      </c>
      <c r="D41" s="141">
        <f>Data!AZ27</f>
        <v>279</v>
      </c>
      <c r="E41" s="141">
        <f>Data!BT27</f>
        <v>6686</v>
      </c>
      <c r="F41" s="141">
        <f>Data!CN27</f>
        <v>12</v>
      </c>
      <c r="G41" s="141">
        <f>Data!DH27</f>
        <v>0</v>
      </c>
      <c r="H41" s="142">
        <f t="shared" si="0"/>
        <v>7010</v>
      </c>
      <c r="W41" s="145"/>
    </row>
    <row r="42" spans="2:23">
      <c r="B42" s="130" t="s">
        <v>52</v>
      </c>
      <c r="C42" s="141">
        <f>Data!AG27</f>
        <v>0</v>
      </c>
      <c r="D42" s="141">
        <f>Data!BA27</f>
        <v>0</v>
      </c>
      <c r="E42" s="141">
        <f>Data!BU27</f>
        <v>0</v>
      </c>
      <c r="F42" s="141">
        <f>Data!CO27</f>
        <v>0</v>
      </c>
      <c r="G42" s="141">
        <f>Data!DI27</f>
        <v>0</v>
      </c>
      <c r="H42" s="142">
        <f t="shared" si="0"/>
        <v>0</v>
      </c>
      <c r="W42" s="145"/>
    </row>
    <row r="43" spans="2:23">
      <c r="B43" s="130" t="s">
        <v>53</v>
      </c>
      <c r="C43" s="141">
        <f>Data!AH27</f>
        <v>5</v>
      </c>
      <c r="D43" s="141">
        <f>Data!BB27</f>
        <v>36</v>
      </c>
      <c r="E43" s="141">
        <f>Data!BV27</f>
        <v>0</v>
      </c>
      <c r="F43" s="141">
        <f>Data!CP27</f>
        <v>0</v>
      </c>
      <c r="G43" s="141">
        <f>Data!DJ27</f>
        <v>0</v>
      </c>
      <c r="H43" s="142">
        <f t="shared" si="0"/>
        <v>41</v>
      </c>
      <c r="W43" s="145"/>
    </row>
    <row r="44" spans="2:23">
      <c r="B44" s="130" t="s">
        <v>54</v>
      </c>
      <c r="C44" s="141">
        <f>Data!AI27</f>
        <v>0</v>
      </c>
      <c r="D44" s="141">
        <f>Data!BC27</f>
        <v>0</v>
      </c>
      <c r="E44" s="141">
        <f>Data!BW27</f>
        <v>0</v>
      </c>
      <c r="F44" s="141">
        <f>Data!CQ27</f>
        <v>0</v>
      </c>
      <c r="G44" s="141">
        <f>Data!DK27</f>
        <v>0</v>
      </c>
      <c r="H44" s="142">
        <f t="shared" si="0"/>
        <v>0</v>
      </c>
      <c r="W44" s="145"/>
    </row>
    <row r="45" spans="2:23">
      <c r="B45" s="130" t="s">
        <v>55</v>
      </c>
      <c r="C45" s="141">
        <f>Data!AJ27</f>
        <v>14406</v>
      </c>
      <c r="D45" s="141">
        <f>Data!BD27</f>
        <v>22547</v>
      </c>
      <c r="E45" s="141">
        <f>Data!BX27</f>
        <v>6123</v>
      </c>
      <c r="F45" s="141">
        <f>Data!CR27</f>
        <v>42</v>
      </c>
      <c r="G45" s="141">
        <f>Data!DL27</f>
        <v>1081</v>
      </c>
      <c r="H45" s="142">
        <f t="shared" si="0"/>
        <v>44199</v>
      </c>
      <c r="W45" s="145"/>
    </row>
    <row r="46" spans="2:23">
      <c r="B46" s="130" t="s">
        <v>56</v>
      </c>
      <c r="C46" s="141">
        <f>Data!AK27</f>
        <v>0</v>
      </c>
      <c r="D46" s="141">
        <f>Data!BE27</f>
        <v>0</v>
      </c>
      <c r="E46" s="141">
        <f>Data!BY27</f>
        <v>0</v>
      </c>
      <c r="F46" s="141">
        <f>Data!CS27</f>
        <v>0</v>
      </c>
      <c r="G46" s="141">
        <f>Data!DM27</f>
        <v>0</v>
      </c>
      <c r="H46" s="142">
        <f t="shared" si="0"/>
        <v>0</v>
      </c>
      <c r="W46" s="145"/>
    </row>
    <row r="47" spans="2:23">
      <c r="B47" s="130" t="s">
        <v>57</v>
      </c>
      <c r="C47" s="141">
        <f>Data!AL27</f>
        <v>36018</v>
      </c>
      <c r="D47" s="141">
        <f>Data!BF27</f>
        <v>109458</v>
      </c>
      <c r="E47" s="141">
        <f>Data!BZ27</f>
        <v>37508</v>
      </c>
      <c r="F47" s="141">
        <f>Data!CT27</f>
        <v>1218</v>
      </c>
      <c r="G47" s="141">
        <f>Data!DN27</f>
        <v>0</v>
      </c>
      <c r="H47" s="142">
        <f t="shared" si="0"/>
        <v>184202</v>
      </c>
      <c r="W47" s="145"/>
    </row>
    <row r="48" spans="2:23">
      <c r="B48" s="130" t="s">
        <v>58</v>
      </c>
      <c r="C48" s="141">
        <f>Data!AM27</f>
        <v>0</v>
      </c>
      <c r="D48" s="141">
        <f>Data!BG27</f>
        <v>0</v>
      </c>
      <c r="E48" s="141">
        <f>Data!CA27</f>
        <v>0</v>
      </c>
      <c r="F48" s="141">
        <f>Data!CU27</f>
        <v>0</v>
      </c>
      <c r="G48" s="141">
        <f>Data!DO27</f>
        <v>0</v>
      </c>
      <c r="H48" s="142">
        <f t="shared" si="0"/>
        <v>0</v>
      </c>
      <c r="W48" s="145"/>
    </row>
    <row r="49" spans="2:23">
      <c r="B49" s="130" t="s">
        <v>59</v>
      </c>
      <c r="C49" s="141">
        <f>Data!AN27</f>
        <v>0</v>
      </c>
      <c r="D49" s="141">
        <f>Data!BH27</f>
        <v>2823</v>
      </c>
      <c r="E49" s="141">
        <f>Data!CB27</f>
        <v>0</v>
      </c>
      <c r="F49" s="141">
        <f>Data!CV27</f>
        <v>0</v>
      </c>
      <c r="G49" s="141">
        <f>Data!DP27</f>
        <v>0</v>
      </c>
      <c r="H49" s="142">
        <f t="shared" si="0"/>
        <v>2823</v>
      </c>
      <c r="W49" s="145"/>
    </row>
    <row r="50" spans="2:23">
      <c r="B50" s="130" t="s">
        <v>60</v>
      </c>
      <c r="C50" s="141">
        <f>Data!AO27</f>
        <v>2258</v>
      </c>
      <c r="D50" s="141">
        <f>Data!BI27</f>
        <v>8463</v>
      </c>
      <c r="E50" s="141">
        <f>Data!CC27</f>
        <v>3429</v>
      </c>
      <c r="F50" s="141">
        <f>Data!CW27</f>
        <v>15</v>
      </c>
      <c r="G50" s="141">
        <f>Data!DQ27</f>
        <v>0</v>
      </c>
      <c r="H50" s="142">
        <f t="shared" si="0"/>
        <v>14165</v>
      </c>
      <c r="W50" s="145"/>
    </row>
    <row r="51" spans="2:23">
      <c r="B51" s="130" t="s">
        <v>0</v>
      </c>
      <c r="C51" s="141">
        <f>Data!AP27</f>
        <v>0</v>
      </c>
      <c r="D51" s="141">
        <f>Data!BJ27</f>
        <v>0</v>
      </c>
      <c r="E51" s="141">
        <f>Data!CD27</f>
        <v>0</v>
      </c>
      <c r="F51" s="141">
        <f>Data!CX27</f>
        <v>0</v>
      </c>
      <c r="G51" s="141">
        <f>Data!DR27</f>
        <v>0</v>
      </c>
      <c r="H51" s="142">
        <f t="shared" si="0"/>
        <v>0</v>
      </c>
      <c r="W51" s="145"/>
    </row>
    <row r="52" spans="2:23">
      <c r="B52" s="143" t="s">
        <v>33</v>
      </c>
      <c r="C52" s="142">
        <f>SUM(C32:C51)</f>
        <v>453913.5</v>
      </c>
      <c r="D52" s="142">
        <f>SUM(D32:D51)</f>
        <v>378223</v>
      </c>
      <c r="E52" s="142">
        <f>SUM(E32:E51)</f>
        <v>150001</v>
      </c>
      <c r="F52" s="142">
        <f>SUM(F32:F51)</f>
        <v>23450</v>
      </c>
      <c r="G52" s="142">
        <f>SUM(G32:G51)</f>
        <v>1081</v>
      </c>
      <c r="H52" s="142">
        <f t="shared" si="0"/>
        <v>1006668.5</v>
      </c>
    </row>
    <row r="53" spans="2:23">
      <c r="B53" s="144"/>
      <c r="C53" s="145"/>
      <c r="D53" s="145"/>
      <c r="E53" s="145"/>
      <c r="F53" s="145"/>
      <c r="G53" s="145"/>
      <c r="H53" s="145"/>
    </row>
    <row r="54" spans="2:23" ht="13.5" customHeight="1">
      <c r="B54" s="308"/>
      <c r="D54" s="390" t="s">
        <v>22</v>
      </c>
      <c r="E54" s="390"/>
      <c r="F54" s="390"/>
      <c r="G54" s="309" t="s">
        <v>23</v>
      </c>
      <c r="H54" s="309" t="s">
        <v>24</v>
      </c>
    </row>
    <row r="55" spans="2:23" ht="27.6">
      <c r="B55" s="388" t="s">
        <v>953</v>
      </c>
      <c r="C55" s="389"/>
      <c r="D55" s="384" t="str">
        <f>Data!T27</f>
        <v>Shari Schwartz</v>
      </c>
      <c r="E55" s="384"/>
      <c r="F55" s="384"/>
      <c r="G55" s="310" t="str">
        <f>Data!U27</f>
        <v>(940) 565-4616</v>
      </c>
      <c r="H55" s="311" t="str">
        <f>Data!V27</f>
        <v>shari.schwartz@unt.edu</v>
      </c>
    </row>
    <row r="56" spans="2:23" ht="13.5" customHeight="1">
      <c r="B56" s="308"/>
      <c r="C56" s="308"/>
      <c r="D56" s="308"/>
      <c r="E56" s="308"/>
      <c r="F56" s="308"/>
      <c r="G56" s="308"/>
      <c r="H56" s="298"/>
    </row>
    <row r="57" spans="2:23">
      <c r="B57" s="117" t="s">
        <v>9</v>
      </c>
    </row>
    <row r="58" spans="2:23" ht="31.5" customHeight="1">
      <c r="B58" s="391" t="s">
        <v>39</v>
      </c>
      <c r="C58" s="391"/>
      <c r="D58" s="391"/>
      <c r="E58" s="391"/>
      <c r="F58" s="391"/>
      <c r="G58" s="391"/>
      <c r="H58" s="321"/>
    </row>
    <row r="59" spans="2:23" ht="8.25" customHeight="1" thickBot="1">
      <c r="B59" s="320"/>
    </row>
    <row r="60" spans="2:23" ht="14.4" thickBot="1">
      <c r="B60" s="124" t="s">
        <v>31</v>
      </c>
      <c r="C60" s="125" t="s">
        <v>25</v>
      </c>
      <c r="D60" s="125" t="s">
        <v>26</v>
      </c>
      <c r="E60" s="125" t="s">
        <v>27</v>
      </c>
      <c r="F60" s="125" t="s">
        <v>28</v>
      </c>
      <c r="G60" s="125" t="s">
        <v>29</v>
      </c>
      <c r="H60" s="126" t="s">
        <v>30</v>
      </c>
    </row>
    <row r="61" spans="2:23">
      <c r="B61" s="128" t="str">
        <f>$B$32</f>
        <v>Liberal Arts</v>
      </c>
      <c r="C61" s="322">
        <f>Data!DS27</f>
        <v>9466727.5988719296</v>
      </c>
      <c r="D61" s="322">
        <f>Data!EM27</f>
        <v>8729359.5390875377</v>
      </c>
      <c r="E61" s="322">
        <f>Data!FG27</f>
        <v>7103279.4586551553</v>
      </c>
      <c r="F61" s="322">
        <f>Data!GA27</f>
        <v>5498442.2600465035</v>
      </c>
      <c r="G61" s="322">
        <f>Data!GU27</f>
        <v>0</v>
      </c>
      <c r="H61" s="323">
        <f>SUM(C61:G61)</f>
        <v>30797808.856661126</v>
      </c>
    </row>
    <row r="62" spans="2:23">
      <c r="B62" s="128" t="str">
        <f>$B$33</f>
        <v>Science</v>
      </c>
      <c r="C62" s="322">
        <f>Data!DT27</f>
        <v>3190259.8050984116</v>
      </c>
      <c r="D62" s="322">
        <f>Data!EN27</f>
        <v>2385953.12503077</v>
      </c>
      <c r="E62" s="322">
        <f>Data!FH27</f>
        <v>2805065.2564086863</v>
      </c>
      <c r="F62" s="322">
        <f>Data!GB27</f>
        <v>5883959.417813384</v>
      </c>
      <c r="G62" s="322">
        <f>Data!GV27</f>
        <v>0</v>
      </c>
      <c r="H62" s="142">
        <f t="shared" ref="H62:H81" si="1">SUM(C62:G62)</f>
        <v>14265237.604351252</v>
      </c>
    </row>
    <row r="63" spans="2:23">
      <c r="B63" s="128" t="str">
        <f>$B$34</f>
        <v>Fine Arts</v>
      </c>
      <c r="C63" s="322">
        <f>Data!DU27</f>
        <v>2756539.1297273193</v>
      </c>
      <c r="D63" s="322">
        <f>Data!EO27</f>
        <v>3489948.9784557112</v>
      </c>
      <c r="E63" s="322">
        <f>Data!FI27</f>
        <v>3680564.2440554374</v>
      </c>
      <c r="F63" s="322">
        <f>Data!GC27</f>
        <v>3048975.9440664812</v>
      </c>
      <c r="G63" s="322">
        <f>Data!GW27</f>
        <v>0</v>
      </c>
      <c r="H63" s="142">
        <f t="shared" si="1"/>
        <v>12976028.296304949</v>
      </c>
    </row>
    <row r="64" spans="2:23">
      <c r="B64" s="128" t="str">
        <f>$B$35</f>
        <v>Teacher Education</v>
      </c>
      <c r="C64" s="322">
        <f>Data!DV27</f>
        <v>296018.30602401379</v>
      </c>
      <c r="D64" s="322">
        <f>Data!EP27</f>
        <v>1156793.0410398573</v>
      </c>
      <c r="E64" s="322">
        <f>Data!FJ27</f>
        <v>1473373.5195019147</v>
      </c>
      <c r="F64" s="322">
        <f>Data!GD27</f>
        <v>808949.8426788745</v>
      </c>
      <c r="G64" s="322">
        <f>Data!GX27</f>
        <v>0</v>
      </c>
      <c r="H64" s="142">
        <f t="shared" si="1"/>
        <v>3735134.7092446601</v>
      </c>
    </row>
    <row r="65" spans="2:8">
      <c r="B65" s="128" t="str">
        <f>$B$36</f>
        <v>Agriculture</v>
      </c>
      <c r="C65" s="322">
        <f>Data!DW27</f>
        <v>0</v>
      </c>
      <c r="D65" s="322">
        <f>Data!EQ27</f>
        <v>0</v>
      </c>
      <c r="E65" s="322">
        <f>Data!FK27</f>
        <v>0</v>
      </c>
      <c r="F65" s="322">
        <f>Data!GE27</f>
        <v>0</v>
      </c>
      <c r="G65" s="322">
        <f>Data!GY27</f>
        <v>0</v>
      </c>
      <c r="H65" s="142">
        <f t="shared" si="1"/>
        <v>0</v>
      </c>
    </row>
    <row r="66" spans="2:8">
      <c r="B66" s="128" t="str">
        <f>$B$37</f>
        <v>Engineering</v>
      </c>
      <c r="C66" s="322">
        <f>Data!DX27</f>
        <v>1436382.8406231143</v>
      </c>
      <c r="D66" s="322">
        <f>Data!ER27</f>
        <v>3352090.3591127344</v>
      </c>
      <c r="E66" s="322">
        <f>Data!FL27</f>
        <v>4287379.7513423869</v>
      </c>
      <c r="F66" s="322">
        <f>Data!GF27</f>
        <v>3894327.5059162746</v>
      </c>
      <c r="G66" s="322">
        <f>Data!GZ27</f>
        <v>0</v>
      </c>
      <c r="H66" s="142">
        <f t="shared" si="1"/>
        <v>12970180.456994511</v>
      </c>
    </row>
    <row r="67" spans="2:8">
      <c r="B67" s="128" t="str">
        <f>$B$38</f>
        <v>Home Economics</v>
      </c>
      <c r="C67" s="322">
        <f>Data!DY27</f>
        <v>111682.51010861745</v>
      </c>
      <c r="D67" s="322">
        <f>Data!ES27</f>
        <v>77904.177788297937</v>
      </c>
      <c r="E67" s="322">
        <f>Data!FM27</f>
        <v>74820.75</v>
      </c>
      <c r="F67" s="322">
        <f>Data!GG27</f>
        <v>0</v>
      </c>
      <c r="G67" s="322">
        <f>Data!HA27</f>
        <v>0</v>
      </c>
      <c r="H67" s="142">
        <f t="shared" si="1"/>
        <v>264407.43789691536</v>
      </c>
    </row>
    <row r="68" spans="2:8">
      <c r="B68" s="128" t="str">
        <f>$B$39</f>
        <v>Law</v>
      </c>
      <c r="C68" s="322">
        <f>Data!DZ27</f>
        <v>0</v>
      </c>
      <c r="D68" s="322">
        <f>Data!ET27</f>
        <v>0</v>
      </c>
      <c r="E68" s="322">
        <f>Data!FN27</f>
        <v>0</v>
      </c>
      <c r="F68" s="322">
        <f>Data!GH27</f>
        <v>0</v>
      </c>
      <c r="G68" s="322">
        <f>Data!HB27</f>
        <v>0</v>
      </c>
      <c r="H68" s="142">
        <f t="shared" si="1"/>
        <v>0</v>
      </c>
    </row>
    <row r="69" spans="2:8">
      <c r="B69" s="128" t="str">
        <f>$B$40</f>
        <v>Social Service</v>
      </c>
      <c r="C69" s="322">
        <f>Data!EA27</f>
        <v>59264.011457034961</v>
      </c>
      <c r="D69" s="322">
        <f>Data!EU27</f>
        <v>234384.238542965</v>
      </c>
      <c r="E69" s="322">
        <f>Data!FO27</f>
        <v>0</v>
      </c>
      <c r="F69" s="322">
        <f>Data!GI27</f>
        <v>0</v>
      </c>
      <c r="G69" s="322">
        <f>Data!HC27</f>
        <v>0</v>
      </c>
      <c r="H69" s="142">
        <f t="shared" si="1"/>
        <v>293648.24999999994</v>
      </c>
    </row>
    <row r="70" spans="2:8">
      <c r="B70" s="128" t="str">
        <f>$B$41</f>
        <v>Library Science</v>
      </c>
      <c r="C70" s="322">
        <f>Data!EB27</f>
        <v>148.18518518518519</v>
      </c>
      <c r="D70" s="322">
        <f>Data!EV27</f>
        <v>7763.4293399544795</v>
      </c>
      <c r="E70" s="322">
        <f>Data!FP27</f>
        <v>877746.97514126671</v>
      </c>
      <c r="F70" s="322">
        <f>Data!GJ27</f>
        <v>764.48690643627356</v>
      </c>
      <c r="G70" s="322">
        <f>Data!HD27</f>
        <v>0</v>
      </c>
      <c r="H70" s="142">
        <f t="shared" si="1"/>
        <v>886423.07657284266</v>
      </c>
    </row>
    <row r="71" spans="2:8">
      <c r="B71" s="128" t="str">
        <f>$B$42</f>
        <v>Veterinary Science</v>
      </c>
      <c r="C71" s="322">
        <f>Data!EC27</f>
        <v>0</v>
      </c>
      <c r="D71" s="322">
        <f>Data!EW27</f>
        <v>0</v>
      </c>
      <c r="E71" s="322">
        <f>Data!FQ27</f>
        <v>0</v>
      </c>
      <c r="F71" s="322">
        <f>Data!GK27</f>
        <v>0</v>
      </c>
      <c r="G71" s="322">
        <f>Data!HE27</f>
        <v>0</v>
      </c>
      <c r="H71" s="142">
        <f t="shared" si="1"/>
        <v>0</v>
      </c>
    </row>
    <row r="72" spans="2:8">
      <c r="B72" s="128" t="str">
        <f>$B$43</f>
        <v>Vocational Training</v>
      </c>
      <c r="C72" s="322">
        <f>Data!ED27</f>
        <v>1529.1666666666665</v>
      </c>
      <c r="D72" s="322">
        <f>Data!EX27</f>
        <v>5870.833333333333</v>
      </c>
      <c r="E72" s="322">
        <f>Data!FR27</f>
        <v>0</v>
      </c>
      <c r="F72" s="322">
        <f>Data!GL27</f>
        <v>0</v>
      </c>
      <c r="G72" s="322">
        <f>Data!HF27</f>
        <v>0</v>
      </c>
      <c r="H72" s="142">
        <f t="shared" si="1"/>
        <v>7400</v>
      </c>
    </row>
    <row r="73" spans="2:8">
      <c r="B73" s="128" t="str">
        <f>$B$44</f>
        <v>Physical Training</v>
      </c>
      <c r="C73" s="322">
        <f>Data!EE27</f>
        <v>0</v>
      </c>
      <c r="D73" s="322">
        <f>Data!EY27</f>
        <v>0</v>
      </c>
      <c r="E73" s="322">
        <f>Data!FS27</f>
        <v>0</v>
      </c>
      <c r="F73" s="322">
        <f>Data!GM27</f>
        <v>0</v>
      </c>
      <c r="G73" s="322">
        <f>Data!HG27</f>
        <v>0</v>
      </c>
      <c r="H73" s="142">
        <f t="shared" si="1"/>
        <v>0</v>
      </c>
    </row>
    <row r="74" spans="2:8">
      <c r="B74" s="128" t="str">
        <f>$B$45</f>
        <v>Health Services</v>
      </c>
      <c r="C74" s="322">
        <f>Data!EF27</f>
        <v>521591.73380011128</v>
      </c>
      <c r="D74" s="322">
        <f>Data!EZ27</f>
        <v>1043933.8851636595</v>
      </c>
      <c r="E74" s="322">
        <f>Data!FT27</f>
        <v>965684.87317657878</v>
      </c>
      <c r="F74" s="322">
        <f>Data!GN27</f>
        <v>0</v>
      </c>
      <c r="G74" s="322">
        <f>Data!HH27</f>
        <v>363836.6902701435</v>
      </c>
      <c r="H74" s="142">
        <f t="shared" si="1"/>
        <v>2895047.182410493</v>
      </c>
    </row>
    <row r="75" spans="2:8">
      <c r="B75" s="128" t="str">
        <f>$B$46</f>
        <v>Pharmacy</v>
      </c>
      <c r="C75" s="322">
        <f>Data!EG27</f>
        <v>0</v>
      </c>
      <c r="D75" s="322">
        <f>Data!FA27</f>
        <v>0</v>
      </c>
      <c r="E75" s="322">
        <f>Data!FU27</f>
        <v>0</v>
      </c>
      <c r="F75" s="322">
        <f>Data!GO27</f>
        <v>0</v>
      </c>
      <c r="G75" s="322">
        <f>Data!HI27</f>
        <v>0</v>
      </c>
      <c r="H75" s="142">
        <f t="shared" si="1"/>
        <v>0</v>
      </c>
    </row>
    <row r="76" spans="2:8">
      <c r="B76" s="128" t="str">
        <f>$B$47</f>
        <v>Business Administration</v>
      </c>
      <c r="C76" s="322">
        <f>Data!EH27</f>
        <v>2749025.510763404</v>
      </c>
      <c r="D76" s="322">
        <f>Data!FB27</f>
        <v>12609502.616683783</v>
      </c>
      <c r="E76" s="322">
        <f>Data!FV27</f>
        <v>5131776.0275453003</v>
      </c>
      <c r="F76" s="322">
        <f>Data!GP27</f>
        <v>2754635.4297073362</v>
      </c>
      <c r="G76" s="322">
        <f>Data!HJ27</f>
        <v>0</v>
      </c>
      <c r="H76" s="142">
        <f t="shared" si="1"/>
        <v>23244939.584699824</v>
      </c>
    </row>
    <row r="77" spans="2:8">
      <c r="B77" s="128" t="str">
        <f>$B$48</f>
        <v>Optometry</v>
      </c>
      <c r="C77" s="322">
        <f>Data!EI27</f>
        <v>0</v>
      </c>
      <c r="D77" s="322">
        <f>Data!FC27</f>
        <v>0</v>
      </c>
      <c r="E77" s="322">
        <f>Data!FW27</f>
        <v>0</v>
      </c>
      <c r="F77" s="322">
        <f>Data!GQ27</f>
        <v>0</v>
      </c>
      <c r="G77" s="322">
        <f>Data!HK27</f>
        <v>0</v>
      </c>
      <c r="H77" s="142">
        <f t="shared" si="1"/>
        <v>0</v>
      </c>
    </row>
    <row r="78" spans="2:8">
      <c r="B78" s="128" t="str">
        <f>$B$49</f>
        <v>Teacher Ed-Practice Teaching</v>
      </c>
      <c r="C78" s="322">
        <f>Data!EJ27</f>
        <v>0</v>
      </c>
      <c r="D78" s="322">
        <f>Data!FD27</f>
        <v>431617.26415100828</v>
      </c>
      <c r="E78" s="322">
        <f>Data!FX27</f>
        <v>0</v>
      </c>
      <c r="F78" s="322">
        <f>Data!GR27</f>
        <v>0</v>
      </c>
      <c r="G78" s="322">
        <f>Data!HL27</f>
        <v>0</v>
      </c>
      <c r="H78" s="142">
        <f t="shared" si="1"/>
        <v>431617.26415100828</v>
      </c>
    </row>
    <row r="79" spans="2:8">
      <c r="B79" s="128" t="str">
        <f>$B$50</f>
        <v>Technology</v>
      </c>
      <c r="C79" s="322">
        <f>Data!EK27</f>
        <v>210664.13265997544</v>
      </c>
      <c r="D79" s="322">
        <f>Data!FE27</f>
        <v>1375145.3227094654</v>
      </c>
      <c r="E79" s="322">
        <f>Data!FY27</f>
        <v>662448.44527447631</v>
      </c>
      <c r="F79" s="322">
        <f>Data!GS27</f>
        <v>8453.6780363246198</v>
      </c>
      <c r="G79" s="322">
        <f>Data!HM27</f>
        <v>0</v>
      </c>
      <c r="H79" s="142">
        <f t="shared" si="1"/>
        <v>2256711.5786802419</v>
      </c>
    </row>
    <row r="80" spans="2:8">
      <c r="B80" s="128" t="str">
        <f>$B$51</f>
        <v>Nursing</v>
      </c>
      <c r="C80" s="322">
        <f>Data!EL27</f>
        <v>0</v>
      </c>
      <c r="D80" s="322">
        <f>Data!FF27</f>
        <v>0</v>
      </c>
      <c r="E80" s="322">
        <f>Data!FZ27</f>
        <v>0</v>
      </c>
      <c r="F80" s="322">
        <f>Data!GT27</f>
        <v>0</v>
      </c>
      <c r="G80" s="322">
        <f>Data!HN27</f>
        <v>0</v>
      </c>
      <c r="H80" s="142">
        <f t="shared" si="1"/>
        <v>0</v>
      </c>
    </row>
    <row r="81" spans="2:8">
      <c r="B81" s="131" t="str">
        <f>$B$52</f>
        <v>Totals</v>
      </c>
      <c r="C81" s="323">
        <f>SUM(C61:C80)</f>
        <v>20799832.930985782</v>
      </c>
      <c r="D81" s="323">
        <f>SUM(D61:D80)</f>
        <v>34900266.81043908</v>
      </c>
      <c r="E81" s="323">
        <f>SUM(E61:E80)</f>
        <v>27062139.301101204</v>
      </c>
      <c r="F81" s="323">
        <f>SUM(F61:F80)</f>
        <v>21898508.565171614</v>
      </c>
      <c r="G81" s="323">
        <f>SUM(G61:G80)</f>
        <v>363836.6902701435</v>
      </c>
      <c r="H81" s="323">
        <f t="shared" si="1"/>
        <v>105024584.29796782</v>
      </c>
    </row>
    <row r="82" spans="2:8">
      <c r="B82" s="144"/>
      <c r="C82" s="324"/>
      <c r="D82" s="324"/>
      <c r="E82" s="324"/>
      <c r="F82" s="324"/>
      <c r="G82" s="324"/>
      <c r="H82" s="325"/>
    </row>
    <row r="83" spans="2:8" ht="13.5" customHeight="1">
      <c r="B83" s="308"/>
      <c r="D83" s="390" t="s">
        <v>22</v>
      </c>
      <c r="E83" s="390"/>
      <c r="F83" s="390"/>
      <c r="G83" s="309" t="s">
        <v>23</v>
      </c>
      <c r="H83" s="309" t="s">
        <v>24</v>
      </c>
    </row>
    <row r="84" spans="2:8" ht="27.6">
      <c r="B84" s="388" t="s">
        <v>38</v>
      </c>
      <c r="C84" s="389"/>
      <c r="D84" s="384" t="str">
        <f>Data!T27</f>
        <v>Shari Schwartz</v>
      </c>
      <c r="E84" s="384"/>
      <c r="F84" s="384"/>
      <c r="G84" s="310" t="str">
        <f>Data!U27</f>
        <v>(940) 565-4616</v>
      </c>
      <c r="H84" s="311" t="str">
        <f>Data!V27</f>
        <v>shari.schwartz@unt.edu</v>
      </c>
    </row>
    <row r="85" spans="2:8" ht="13.5" customHeight="1">
      <c r="B85" s="308"/>
      <c r="C85" s="308"/>
      <c r="D85" s="308"/>
      <c r="E85" s="308"/>
      <c r="F85" s="308"/>
      <c r="G85" s="308"/>
      <c r="H85" s="298"/>
    </row>
    <row r="86" spans="2:8">
      <c r="B86" s="120" t="s">
        <v>32</v>
      </c>
      <c r="C86" s="326"/>
      <c r="D86" s="326"/>
      <c r="E86" s="326"/>
      <c r="F86" s="326"/>
      <c r="G86" s="326"/>
      <c r="H86" s="122">
        <f>H13+H14</f>
        <v>274430036</v>
      </c>
    </row>
    <row r="87" spans="2:8" ht="42.75" customHeight="1">
      <c r="B87" s="382" t="s">
        <v>8</v>
      </c>
      <c r="C87" s="382"/>
      <c r="D87" s="382"/>
      <c r="E87" s="382"/>
      <c r="F87" s="382"/>
      <c r="G87" s="382"/>
      <c r="H87" s="321"/>
    </row>
    <row r="88" spans="2:8">
      <c r="B88" s="120" t="s">
        <v>5</v>
      </c>
      <c r="C88" s="327"/>
      <c r="D88" s="327"/>
      <c r="E88" s="327"/>
      <c r="F88" s="327"/>
      <c r="G88" s="327"/>
      <c r="H88" s="122"/>
    </row>
    <row r="89" spans="2:8" ht="98.25" customHeight="1" thickBot="1">
      <c r="B89" s="383" t="s">
        <v>228</v>
      </c>
      <c r="C89" s="383"/>
      <c r="D89" s="383"/>
      <c r="E89" s="383"/>
      <c r="F89" s="383"/>
      <c r="G89" s="383"/>
      <c r="H89" s="328"/>
    </row>
    <row r="90" spans="2:8" ht="14.4" thickBot="1">
      <c r="B90" s="124" t="s">
        <v>31</v>
      </c>
      <c r="C90" s="125" t="s">
        <v>25</v>
      </c>
      <c r="D90" s="125" t="s">
        <v>26</v>
      </c>
      <c r="E90" s="125" t="s">
        <v>27</v>
      </c>
      <c r="F90" s="125" t="s">
        <v>28</v>
      </c>
      <c r="G90" s="125" t="s">
        <v>29</v>
      </c>
      <c r="H90" s="126" t="s">
        <v>30</v>
      </c>
    </row>
    <row r="91" spans="2:8">
      <c r="B91" s="128" t="str">
        <f>$B$32</f>
        <v>Liberal Arts</v>
      </c>
      <c r="C91" s="329">
        <f>Data!HR27</f>
        <v>3625447.7664884795</v>
      </c>
      <c r="D91" s="329">
        <f>Data!IL27</f>
        <v>1906792.6386758527</v>
      </c>
      <c r="E91" s="329">
        <f>Data!JF27</f>
        <v>430739.02411716315</v>
      </c>
      <c r="F91" s="329">
        <f>Data!JZ27</f>
        <v>117290.99939036158</v>
      </c>
      <c r="G91" s="329">
        <f>Data!KT27</f>
        <v>0</v>
      </c>
      <c r="H91" s="134">
        <f t="shared" ref="H91:H111" si="2">SUM(C91:G91)</f>
        <v>6080270.4286718573</v>
      </c>
    </row>
    <row r="92" spans="2:8">
      <c r="B92" s="128" t="str">
        <f>$B$33</f>
        <v>Science</v>
      </c>
      <c r="C92" s="329">
        <f>Data!HS27</f>
        <v>3635346.856060232</v>
      </c>
      <c r="D92" s="329">
        <f>Data!IM27</f>
        <v>1494548.5386014711</v>
      </c>
      <c r="E92" s="329">
        <f>Data!JG27</f>
        <v>910136.34296587424</v>
      </c>
      <c r="F92" s="329">
        <f>Data!KA27</f>
        <v>265817.44140693999</v>
      </c>
      <c r="G92" s="329">
        <f>Data!KU27</f>
        <v>0</v>
      </c>
      <c r="H92" s="137">
        <f t="shared" si="2"/>
        <v>6305849.1790345171</v>
      </c>
    </row>
    <row r="93" spans="2:8">
      <c r="B93" s="128" t="str">
        <f>$B$34</f>
        <v>Fine Arts</v>
      </c>
      <c r="C93" s="329">
        <f>Data!HT27</f>
        <v>1205024.4664196528</v>
      </c>
      <c r="D93" s="329">
        <f>Data!IN27</f>
        <v>660833.9269291478</v>
      </c>
      <c r="E93" s="329">
        <f>Data!JH27</f>
        <v>134685.74215547409</v>
      </c>
      <c r="F93" s="329">
        <f>Data!KB27</f>
        <v>86093.410007487168</v>
      </c>
      <c r="G93" s="329">
        <f>Data!KV27</f>
        <v>0</v>
      </c>
      <c r="H93" s="137">
        <f t="shared" si="2"/>
        <v>2086637.5455117617</v>
      </c>
    </row>
    <row r="94" spans="2:8">
      <c r="B94" s="128" t="str">
        <f>$B$35</f>
        <v>Teacher Education</v>
      </c>
      <c r="C94" s="329">
        <f>Data!HU27</f>
        <v>102583.49585584292</v>
      </c>
      <c r="D94" s="329">
        <f>Data!IO27</f>
        <v>195107.52555442561</v>
      </c>
      <c r="E94" s="329">
        <f>Data!JI27</f>
        <v>138195.15899995476</v>
      </c>
      <c r="F94" s="329">
        <f>Data!KC27</f>
        <v>28088.681290114902</v>
      </c>
      <c r="G94" s="329">
        <f>Data!KW27</f>
        <v>0</v>
      </c>
      <c r="H94" s="137">
        <f t="shared" si="2"/>
        <v>463974.86170033814</v>
      </c>
    </row>
    <row r="95" spans="2:8">
      <c r="B95" s="128" t="str">
        <f>$B$36</f>
        <v>Agriculture</v>
      </c>
      <c r="C95" s="329">
        <f>Data!HV27</f>
        <v>0</v>
      </c>
      <c r="D95" s="329">
        <f>Data!IP27</f>
        <v>0</v>
      </c>
      <c r="E95" s="329">
        <f>Data!JJ27</f>
        <v>0</v>
      </c>
      <c r="F95" s="329">
        <f>Data!KD27</f>
        <v>0</v>
      </c>
      <c r="G95" s="329">
        <f>Data!KX27</f>
        <v>0</v>
      </c>
      <c r="H95" s="137">
        <f t="shared" si="2"/>
        <v>0</v>
      </c>
    </row>
    <row r="96" spans="2:8">
      <c r="B96" s="128" t="str">
        <f>$B$37</f>
        <v>Engineering</v>
      </c>
      <c r="C96" s="329">
        <f>Data!HW27</f>
        <v>701540.78383316693</v>
      </c>
      <c r="D96" s="329">
        <f>Data!IQ27</f>
        <v>1032120.3005501283</v>
      </c>
      <c r="E96" s="329">
        <f>Data!JK27</f>
        <v>1249972.2796492197</v>
      </c>
      <c r="F96" s="329">
        <f>Data!KE27</f>
        <v>117925.5727317018</v>
      </c>
      <c r="G96" s="329">
        <f>Data!KY27</f>
        <v>0</v>
      </c>
      <c r="H96" s="137">
        <f t="shared" si="2"/>
        <v>3101558.936764217</v>
      </c>
    </row>
    <row r="97" spans="2:8">
      <c r="B97" s="128" t="str">
        <f>$B$38</f>
        <v>Home Economics</v>
      </c>
      <c r="C97" s="329">
        <f>Data!HX27</f>
        <v>9749.3538466252139</v>
      </c>
      <c r="D97" s="329">
        <f>Data!IR27</f>
        <v>5082.708118425141</v>
      </c>
      <c r="E97" s="329">
        <f>Data!JL27</f>
        <v>258.63337770747398</v>
      </c>
      <c r="F97" s="329">
        <f>Data!KF27</f>
        <v>0</v>
      </c>
      <c r="G97" s="329">
        <f>Data!KZ27</f>
        <v>0</v>
      </c>
      <c r="H97" s="137">
        <f t="shared" si="2"/>
        <v>15090.695342757828</v>
      </c>
    </row>
    <row r="98" spans="2:8">
      <c r="B98" s="128" t="str">
        <f>$B$39</f>
        <v>Law</v>
      </c>
      <c r="C98" s="329">
        <f>Data!HY27</f>
        <v>0</v>
      </c>
      <c r="D98" s="329">
        <f>Data!IS27</f>
        <v>0</v>
      </c>
      <c r="E98" s="329">
        <f>Data!JM27</f>
        <v>0</v>
      </c>
      <c r="F98" s="329">
        <f>Data!KG27</f>
        <v>0</v>
      </c>
      <c r="G98" s="329">
        <f>Data!LA27</f>
        <v>0</v>
      </c>
      <c r="H98" s="137">
        <f t="shared" si="2"/>
        <v>0</v>
      </c>
    </row>
    <row r="99" spans="2:8">
      <c r="B99" s="128" t="str">
        <f>$B$40</f>
        <v>Social Service</v>
      </c>
      <c r="C99" s="329">
        <f>Data!HZ27</f>
        <v>0</v>
      </c>
      <c r="D99" s="329">
        <f>Data!IT27</f>
        <v>0</v>
      </c>
      <c r="E99" s="329">
        <f>Data!JN27</f>
        <v>0</v>
      </c>
      <c r="F99" s="329">
        <f>Data!KH27</f>
        <v>0</v>
      </c>
      <c r="G99" s="329">
        <f>Data!LB27</f>
        <v>0</v>
      </c>
      <c r="H99" s="137">
        <f t="shared" si="2"/>
        <v>0</v>
      </c>
    </row>
    <row r="100" spans="2:8">
      <c r="B100" s="128" t="str">
        <f>$B$41</f>
        <v>Library Science</v>
      </c>
      <c r="C100" s="329">
        <f>Data!IA27</f>
        <v>758.1051003103255</v>
      </c>
      <c r="D100" s="329">
        <f>Data!IU27</f>
        <v>6409.4340298963889</v>
      </c>
      <c r="E100" s="329">
        <f>Data!JO27</f>
        <v>153596.68789923747</v>
      </c>
      <c r="F100" s="329">
        <f>Data!KI27</f>
        <v>275.67458193102749</v>
      </c>
      <c r="G100" s="329">
        <f>Data!LC27</f>
        <v>0</v>
      </c>
      <c r="H100" s="137">
        <f t="shared" si="2"/>
        <v>161039.90161137521</v>
      </c>
    </row>
    <row r="101" spans="2:8">
      <c r="B101" s="128" t="str">
        <f>$B$42</f>
        <v>Veterinary Science</v>
      </c>
      <c r="C101" s="329">
        <f>Data!IB27</f>
        <v>0</v>
      </c>
      <c r="D101" s="329">
        <f>Data!IV27</f>
        <v>0</v>
      </c>
      <c r="E101" s="329">
        <f>Data!JP27</f>
        <v>0</v>
      </c>
      <c r="F101" s="329">
        <f>Data!KJ27</f>
        <v>0</v>
      </c>
      <c r="G101" s="329">
        <f>Data!LD27</f>
        <v>0</v>
      </c>
      <c r="H101" s="137">
        <f t="shared" si="2"/>
        <v>0</v>
      </c>
    </row>
    <row r="102" spans="2:8">
      <c r="B102" s="128" t="str">
        <f>$B$43</f>
        <v>Vocational Training</v>
      </c>
      <c r="C102" s="329">
        <f>Data!IC27</f>
        <v>0</v>
      </c>
      <c r="D102" s="329">
        <f>Data!IW27</f>
        <v>0</v>
      </c>
      <c r="E102" s="329">
        <f>Data!JQ27</f>
        <v>0</v>
      </c>
      <c r="F102" s="329">
        <f>Data!KK27</f>
        <v>0</v>
      </c>
      <c r="G102" s="329">
        <f>Data!LE27</f>
        <v>0</v>
      </c>
      <c r="H102" s="137">
        <f t="shared" si="2"/>
        <v>0</v>
      </c>
    </row>
    <row r="103" spans="2:8">
      <c r="B103" s="128" t="str">
        <f>$B$44</f>
        <v>Physical Training</v>
      </c>
      <c r="C103" s="329">
        <f>Data!ID27</f>
        <v>0</v>
      </c>
      <c r="D103" s="329">
        <f>Data!IX27</f>
        <v>0</v>
      </c>
      <c r="E103" s="329">
        <f>Data!JR27</f>
        <v>0</v>
      </c>
      <c r="F103" s="329">
        <f>Data!KL27</f>
        <v>0</v>
      </c>
      <c r="G103" s="329">
        <f>Data!LF27</f>
        <v>0</v>
      </c>
      <c r="H103" s="137">
        <f t="shared" si="2"/>
        <v>0</v>
      </c>
    </row>
    <row r="104" spans="2:8">
      <c r="B104" s="128" t="str">
        <f>$B$45</f>
        <v>Health Services</v>
      </c>
      <c r="C104" s="329">
        <f>Data!IE27</f>
        <v>173016.85592348463</v>
      </c>
      <c r="D104" s="329">
        <f>Data!IY27</f>
        <v>270790.71570920508</v>
      </c>
      <c r="E104" s="329">
        <f>Data!JS27</f>
        <v>73537.568292343232</v>
      </c>
      <c r="F104" s="329">
        <f>Data!KM27</f>
        <v>504.42232047663163</v>
      </c>
      <c r="G104" s="329">
        <f>Data!LG27</f>
        <v>12982.869724648543</v>
      </c>
      <c r="H104" s="137">
        <f t="shared" si="2"/>
        <v>530832.43197015813</v>
      </c>
    </row>
    <row r="105" spans="2:8">
      <c r="B105" s="128" t="str">
        <f>$B$46</f>
        <v>Pharmacy</v>
      </c>
      <c r="C105" s="329">
        <f>Data!IF27</f>
        <v>0</v>
      </c>
      <c r="D105" s="329">
        <f>Data!IZ27</f>
        <v>0</v>
      </c>
      <c r="E105" s="329">
        <f>Data!JT27</f>
        <v>0</v>
      </c>
      <c r="F105" s="329">
        <f>Data!KN27</f>
        <v>0</v>
      </c>
      <c r="G105" s="329">
        <f>Data!LH27</f>
        <v>0</v>
      </c>
      <c r="H105" s="137">
        <f t="shared" si="2"/>
        <v>0</v>
      </c>
    </row>
    <row r="106" spans="2:8">
      <c r="B106" s="128" t="str">
        <f>$B$47</f>
        <v>Business Administration</v>
      </c>
      <c r="C106" s="329">
        <f>Data!IG27</f>
        <v>237377.77741984918</v>
      </c>
      <c r="D106" s="329">
        <f>Data!JA27</f>
        <v>721386.43902553862</v>
      </c>
      <c r="E106" s="329">
        <f>Data!JU27</f>
        <v>247197.66992791666</v>
      </c>
      <c r="F106" s="329">
        <f>Data!KO27</f>
        <v>8027.2678354538375</v>
      </c>
      <c r="G106" s="329">
        <f>Data!LI27</f>
        <v>0</v>
      </c>
      <c r="H106" s="137">
        <f t="shared" si="2"/>
        <v>1213989.1542087584</v>
      </c>
    </row>
    <row r="107" spans="2:8">
      <c r="B107" s="128" t="str">
        <f>$B$48</f>
        <v>Optometry</v>
      </c>
      <c r="C107" s="329">
        <f>Data!IH27</f>
        <v>0</v>
      </c>
      <c r="D107" s="329">
        <f>Data!JB27</f>
        <v>0</v>
      </c>
      <c r="E107" s="329">
        <f>Data!JV27</f>
        <v>0</v>
      </c>
      <c r="F107" s="329">
        <f>Data!KP27</f>
        <v>0</v>
      </c>
      <c r="G107" s="329">
        <f>Data!LJ27</f>
        <v>0</v>
      </c>
      <c r="H107" s="137">
        <f t="shared" si="2"/>
        <v>0</v>
      </c>
    </row>
    <row r="108" spans="2:8">
      <c r="B108" s="128" t="str">
        <f>$B$49</f>
        <v>Teacher Ed-Practice Teaching</v>
      </c>
      <c r="C108" s="329">
        <f>Data!II27</f>
        <v>0</v>
      </c>
      <c r="D108" s="329">
        <f>Data!JC27</f>
        <v>112751.17935279134</v>
      </c>
      <c r="E108" s="329">
        <f>Data!JW27</f>
        <v>0</v>
      </c>
      <c r="F108" s="329">
        <f>Data!KQ27</f>
        <v>0</v>
      </c>
      <c r="G108" s="329">
        <f>Data!LK27</f>
        <v>0</v>
      </c>
      <c r="H108" s="137">
        <f t="shared" si="2"/>
        <v>112751.17935279134</v>
      </c>
    </row>
    <row r="109" spans="2:8">
      <c r="B109" s="128" t="str">
        <f>$B$50</f>
        <v>Technology</v>
      </c>
      <c r="C109" s="329">
        <f>Data!IJ27</f>
        <v>62707.861290563691</v>
      </c>
      <c r="D109" s="329">
        <f>Data!JD27</f>
        <v>235029.5084597168</v>
      </c>
      <c r="E109" s="329">
        <f>Data!JX27</f>
        <v>95228.19148155133</v>
      </c>
      <c r="F109" s="329">
        <f>Data!KR27</f>
        <v>416.57126632349667</v>
      </c>
      <c r="G109" s="329">
        <f>Data!LL27</f>
        <v>0</v>
      </c>
      <c r="H109" s="137">
        <f t="shared" si="2"/>
        <v>393382.13249815535</v>
      </c>
    </row>
    <row r="110" spans="2:8">
      <c r="B110" s="128" t="str">
        <f>$B$51</f>
        <v>Nursing</v>
      </c>
      <c r="C110" s="329">
        <f>Data!IK27</f>
        <v>0</v>
      </c>
      <c r="D110" s="329">
        <f>Data!JE27</f>
        <v>0</v>
      </c>
      <c r="E110" s="329">
        <f>Data!JY27</f>
        <v>0</v>
      </c>
      <c r="F110" s="329">
        <f>Data!KS27</f>
        <v>0</v>
      </c>
      <c r="G110" s="329">
        <f>Data!HPM27</f>
        <v>0</v>
      </c>
      <c r="H110" s="137">
        <f t="shared" si="2"/>
        <v>0</v>
      </c>
    </row>
    <row r="111" spans="2:8">
      <c r="B111" s="131" t="str">
        <f>$B$52</f>
        <v>Totals</v>
      </c>
      <c r="C111" s="134">
        <f>SUM(C91:C110)</f>
        <v>9753553.322238205</v>
      </c>
      <c r="D111" s="134">
        <f>SUM(D91:D110)</f>
        <v>6640852.9150065994</v>
      </c>
      <c r="E111" s="134">
        <f>SUM(E91:E110)</f>
        <v>3433547.2988664415</v>
      </c>
      <c r="F111" s="134">
        <f>SUM(F91:F110)</f>
        <v>624440.0408307903</v>
      </c>
      <c r="G111" s="134">
        <f>SUM(G91:G110)</f>
        <v>12982.869724648543</v>
      </c>
      <c r="H111" s="134">
        <f t="shared" si="2"/>
        <v>20465376.446666684</v>
      </c>
    </row>
    <row r="112" spans="2:8">
      <c r="B112" s="330"/>
      <c r="C112" s="331"/>
      <c r="D112" s="331"/>
      <c r="E112" s="331"/>
      <c r="F112" s="331"/>
      <c r="G112" s="331"/>
      <c r="H112" s="332"/>
    </row>
    <row r="113" spans="2:8">
      <c r="B113" s="395" t="s">
        <v>62</v>
      </c>
      <c r="C113" s="395"/>
      <c r="D113" s="395"/>
      <c r="E113" s="395"/>
      <c r="F113" s="395"/>
      <c r="G113" s="395"/>
      <c r="H113" s="395"/>
    </row>
    <row r="114" spans="2:8" ht="36.75" customHeight="1" thickBot="1">
      <c r="B114" s="394" t="s">
        <v>36</v>
      </c>
      <c r="C114" s="394"/>
      <c r="D114" s="394"/>
      <c r="E114" s="394"/>
      <c r="F114" s="394"/>
      <c r="G114" s="394"/>
      <c r="H114" s="328"/>
    </row>
    <row r="115" spans="2:8" ht="14.4" thickBot="1">
      <c r="B115" s="124" t="s">
        <v>31</v>
      </c>
      <c r="C115" s="125" t="s">
        <v>25</v>
      </c>
      <c r="D115" s="125" t="s">
        <v>26</v>
      </c>
      <c r="E115" s="125" t="s">
        <v>27</v>
      </c>
      <c r="F115" s="125" t="s">
        <v>28</v>
      </c>
      <c r="G115" s="125" t="s">
        <v>29</v>
      </c>
      <c r="H115" s="126" t="s">
        <v>30</v>
      </c>
    </row>
    <row r="116" spans="2:8">
      <c r="B116" s="128" t="str">
        <f>$B$32</f>
        <v>Liberal Arts</v>
      </c>
      <c r="C116" s="323">
        <f t="shared" ref="C116:G131" si="3">C91+C61</f>
        <v>13092175.365360409</v>
      </c>
      <c r="D116" s="323">
        <f t="shared" si="3"/>
        <v>10636152.177763391</v>
      </c>
      <c r="E116" s="323">
        <f t="shared" si="3"/>
        <v>7534018.4827723186</v>
      </c>
      <c r="F116" s="323">
        <f t="shared" si="3"/>
        <v>5615733.2594368653</v>
      </c>
      <c r="G116" s="323">
        <f t="shared" si="3"/>
        <v>0</v>
      </c>
      <c r="H116" s="134">
        <f t="shared" ref="H116:H136" si="4">SUM(C116:G116)</f>
        <v>36878079.285332985</v>
      </c>
    </row>
    <row r="117" spans="2:8">
      <c r="B117" s="128" t="str">
        <f>$B$33</f>
        <v>Science</v>
      </c>
      <c r="C117" s="142">
        <f t="shared" si="3"/>
        <v>6825606.6611586437</v>
      </c>
      <c r="D117" s="142">
        <f t="shared" si="3"/>
        <v>3880501.6636322411</v>
      </c>
      <c r="E117" s="142">
        <f t="shared" si="3"/>
        <v>3715201.5993745606</v>
      </c>
      <c r="F117" s="142">
        <f t="shared" si="3"/>
        <v>6149776.8592203241</v>
      </c>
      <c r="G117" s="142">
        <f t="shared" si="3"/>
        <v>0</v>
      </c>
      <c r="H117" s="137">
        <f t="shared" si="4"/>
        <v>20571086.783385769</v>
      </c>
    </row>
    <row r="118" spans="2:8">
      <c r="B118" s="128" t="str">
        <f>$B$34</f>
        <v>Fine Arts</v>
      </c>
      <c r="C118" s="142">
        <f t="shared" si="3"/>
        <v>3961563.5961469719</v>
      </c>
      <c r="D118" s="142">
        <f t="shared" si="3"/>
        <v>4150782.9053848591</v>
      </c>
      <c r="E118" s="142">
        <f t="shared" si="3"/>
        <v>3815249.9862109115</v>
      </c>
      <c r="F118" s="142">
        <f t="shared" si="3"/>
        <v>3135069.3540739683</v>
      </c>
      <c r="G118" s="142">
        <f t="shared" si="3"/>
        <v>0</v>
      </c>
      <c r="H118" s="137">
        <f t="shared" si="4"/>
        <v>15062665.84181671</v>
      </c>
    </row>
    <row r="119" spans="2:8">
      <c r="B119" s="128" t="str">
        <f>$B$35</f>
        <v>Teacher Education</v>
      </c>
      <c r="C119" s="142">
        <f t="shared" si="3"/>
        <v>398601.80187985674</v>
      </c>
      <c r="D119" s="142">
        <f t="shared" si="3"/>
        <v>1351900.5665942829</v>
      </c>
      <c r="E119" s="142">
        <f t="shared" si="3"/>
        <v>1611568.6785018696</v>
      </c>
      <c r="F119" s="142">
        <f t="shared" si="3"/>
        <v>837038.52396898938</v>
      </c>
      <c r="G119" s="142">
        <f t="shared" si="3"/>
        <v>0</v>
      </c>
      <c r="H119" s="137">
        <f t="shared" si="4"/>
        <v>4199109.5709449984</v>
      </c>
    </row>
    <row r="120" spans="2:8">
      <c r="B120" s="128" t="str">
        <f>$B$36</f>
        <v>Agriculture</v>
      </c>
      <c r="C120" s="142">
        <f t="shared" si="3"/>
        <v>0</v>
      </c>
      <c r="D120" s="142">
        <f t="shared" si="3"/>
        <v>0</v>
      </c>
      <c r="E120" s="142">
        <f t="shared" si="3"/>
        <v>0</v>
      </c>
      <c r="F120" s="142">
        <f t="shared" si="3"/>
        <v>0</v>
      </c>
      <c r="G120" s="142">
        <f t="shared" si="3"/>
        <v>0</v>
      </c>
      <c r="H120" s="137">
        <f t="shared" si="4"/>
        <v>0</v>
      </c>
    </row>
    <row r="121" spans="2:8">
      <c r="B121" s="128" t="str">
        <f>$B$37</f>
        <v>Engineering</v>
      </c>
      <c r="C121" s="142">
        <f t="shared" si="3"/>
        <v>2137923.6244562813</v>
      </c>
      <c r="D121" s="142">
        <f t="shared" si="3"/>
        <v>4384210.6596628632</v>
      </c>
      <c r="E121" s="142">
        <f t="shared" si="3"/>
        <v>5537352.0309916064</v>
      </c>
      <c r="F121" s="142">
        <f t="shared" si="3"/>
        <v>4012253.0786479763</v>
      </c>
      <c r="G121" s="142">
        <f t="shared" si="3"/>
        <v>0</v>
      </c>
      <c r="H121" s="137">
        <f t="shared" si="4"/>
        <v>16071739.393758727</v>
      </c>
    </row>
    <row r="122" spans="2:8">
      <c r="B122" s="128" t="str">
        <f>$B$38</f>
        <v>Home Economics</v>
      </c>
      <c r="C122" s="142">
        <f t="shared" si="3"/>
        <v>121431.86395524268</v>
      </c>
      <c r="D122" s="142">
        <f t="shared" si="3"/>
        <v>82986.885906723081</v>
      </c>
      <c r="E122" s="142">
        <f t="shared" si="3"/>
        <v>75079.383377707476</v>
      </c>
      <c r="F122" s="142">
        <f t="shared" si="3"/>
        <v>0</v>
      </c>
      <c r="G122" s="142">
        <f t="shared" si="3"/>
        <v>0</v>
      </c>
      <c r="H122" s="137">
        <f t="shared" si="4"/>
        <v>279498.13323967322</v>
      </c>
    </row>
    <row r="123" spans="2:8">
      <c r="B123" s="128" t="str">
        <f>$B$39</f>
        <v>Law</v>
      </c>
      <c r="C123" s="142">
        <f t="shared" si="3"/>
        <v>0</v>
      </c>
      <c r="D123" s="142">
        <f t="shared" si="3"/>
        <v>0</v>
      </c>
      <c r="E123" s="142">
        <f t="shared" si="3"/>
        <v>0</v>
      </c>
      <c r="F123" s="142">
        <f t="shared" si="3"/>
        <v>0</v>
      </c>
      <c r="G123" s="142">
        <f t="shared" si="3"/>
        <v>0</v>
      </c>
      <c r="H123" s="137">
        <f t="shared" si="4"/>
        <v>0</v>
      </c>
    </row>
    <row r="124" spans="2:8">
      <c r="B124" s="128" t="str">
        <f>$B$40</f>
        <v>Social Service</v>
      </c>
      <c r="C124" s="142">
        <f t="shared" si="3"/>
        <v>59264.011457034961</v>
      </c>
      <c r="D124" s="142">
        <f t="shared" si="3"/>
        <v>234384.238542965</v>
      </c>
      <c r="E124" s="142">
        <f t="shared" si="3"/>
        <v>0</v>
      </c>
      <c r="F124" s="142">
        <f t="shared" si="3"/>
        <v>0</v>
      </c>
      <c r="G124" s="142">
        <f t="shared" si="3"/>
        <v>0</v>
      </c>
      <c r="H124" s="137">
        <f t="shared" si="4"/>
        <v>293648.24999999994</v>
      </c>
    </row>
    <row r="125" spans="2:8">
      <c r="B125" s="128" t="str">
        <f>$B$41</f>
        <v>Library Science</v>
      </c>
      <c r="C125" s="142">
        <f t="shared" si="3"/>
        <v>906.29028549551072</v>
      </c>
      <c r="D125" s="142">
        <f t="shared" si="3"/>
        <v>14172.863369850867</v>
      </c>
      <c r="E125" s="142">
        <f t="shared" si="3"/>
        <v>1031343.6630405042</v>
      </c>
      <c r="F125" s="142">
        <f t="shared" si="3"/>
        <v>1040.161488367301</v>
      </c>
      <c r="G125" s="142">
        <f t="shared" si="3"/>
        <v>0</v>
      </c>
      <c r="H125" s="137">
        <f t="shared" si="4"/>
        <v>1047462.9781842178</v>
      </c>
    </row>
    <row r="126" spans="2:8">
      <c r="B126" s="128" t="str">
        <f>$B$42</f>
        <v>Veterinary Science</v>
      </c>
      <c r="C126" s="142">
        <f t="shared" si="3"/>
        <v>0</v>
      </c>
      <c r="D126" s="142">
        <f t="shared" si="3"/>
        <v>0</v>
      </c>
      <c r="E126" s="142">
        <f t="shared" si="3"/>
        <v>0</v>
      </c>
      <c r="F126" s="142">
        <f t="shared" si="3"/>
        <v>0</v>
      </c>
      <c r="G126" s="142">
        <f t="shared" si="3"/>
        <v>0</v>
      </c>
      <c r="H126" s="137">
        <f t="shared" si="4"/>
        <v>0</v>
      </c>
    </row>
    <row r="127" spans="2:8">
      <c r="B127" s="128" t="str">
        <f>$B$43</f>
        <v>Vocational Training</v>
      </c>
      <c r="C127" s="142">
        <f t="shared" si="3"/>
        <v>1529.1666666666665</v>
      </c>
      <c r="D127" s="142">
        <f t="shared" si="3"/>
        <v>5870.833333333333</v>
      </c>
      <c r="E127" s="142">
        <f t="shared" si="3"/>
        <v>0</v>
      </c>
      <c r="F127" s="142">
        <f t="shared" si="3"/>
        <v>0</v>
      </c>
      <c r="G127" s="142">
        <f t="shared" si="3"/>
        <v>0</v>
      </c>
      <c r="H127" s="137">
        <f t="shared" si="4"/>
        <v>7400</v>
      </c>
    </row>
    <row r="128" spans="2:8">
      <c r="B128" s="128" t="str">
        <f>$B$44</f>
        <v>Physical Training</v>
      </c>
      <c r="C128" s="142">
        <f t="shared" si="3"/>
        <v>0</v>
      </c>
      <c r="D128" s="142">
        <f t="shared" si="3"/>
        <v>0</v>
      </c>
      <c r="E128" s="142">
        <f t="shared" si="3"/>
        <v>0</v>
      </c>
      <c r="F128" s="142">
        <f t="shared" si="3"/>
        <v>0</v>
      </c>
      <c r="G128" s="142">
        <f t="shared" si="3"/>
        <v>0</v>
      </c>
      <c r="H128" s="137">
        <f t="shared" si="4"/>
        <v>0</v>
      </c>
    </row>
    <row r="129" spans="2:12">
      <c r="B129" s="128" t="str">
        <f>$B$45</f>
        <v>Health Services</v>
      </c>
      <c r="C129" s="142">
        <f t="shared" si="3"/>
        <v>694608.58972359588</v>
      </c>
      <c r="D129" s="142">
        <f t="shared" si="3"/>
        <v>1314724.6008728645</v>
      </c>
      <c r="E129" s="142">
        <f t="shared" si="3"/>
        <v>1039222.441468922</v>
      </c>
      <c r="F129" s="142">
        <f t="shared" si="3"/>
        <v>504.42232047663163</v>
      </c>
      <c r="G129" s="142">
        <f t="shared" si="3"/>
        <v>376819.55999479204</v>
      </c>
      <c r="H129" s="137">
        <f t="shared" si="4"/>
        <v>3425879.6143806512</v>
      </c>
    </row>
    <row r="130" spans="2:12">
      <c r="B130" s="128" t="str">
        <f>$B$46</f>
        <v>Pharmacy</v>
      </c>
      <c r="C130" s="142">
        <f t="shared" si="3"/>
        <v>0</v>
      </c>
      <c r="D130" s="142">
        <f t="shared" si="3"/>
        <v>0</v>
      </c>
      <c r="E130" s="142">
        <f t="shared" si="3"/>
        <v>0</v>
      </c>
      <c r="F130" s="142">
        <f t="shared" si="3"/>
        <v>0</v>
      </c>
      <c r="G130" s="142">
        <f t="shared" si="3"/>
        <v>0</v>
      </c>
      <c r="H130" s="137">
        <f t="shared" si="4"/>
        <v>0</v>
      </c>
    </row>
    <row r="131" spans="2:12">
      <c r="B131" s="128" t="str">
        <f>$B$47</f>
        <v>Business Administration</v>
      </c>
      <c r="C131" s="142">
        <f t="shared" si="3"/>
        <v>2986403.2881832533</v>
      </c>
      <c r="D131" s="142">
        <f t="shared" si="3"/>
        <v>13330889.055709321</v>
      </c>
      <c r="E131" s="142">
        <f t="shared" si="3"/>
        <v>5378973.6974732168</v>
      </c>
      <c r="F131" s="142">
        <f t="shared" si="3"/>
        <v>2762662.6975427899</v>
      </c>
      <c r="G131" s="142">
        <f t="shared" si="3"/>
        <v>0</v>
      </c>
      <c r="H131" s="137">
        <f t="shared" si="4"/>
        <v>24458928.738908581</v>
      </c>
    </row>
    <row r="132" spans="2:12">
      <c r="B132" s="128" t="str">
        <f>$B$48</f>
        <v>Optometry</v>
      </c>
      <c r="C132" s="142">
        <f t="shared" ref="C132:G135" si="5">C107+C77</f>
        <v>0</v>
      </c>
      <c r="D132" s="142">
        <f t="shared" si="5"/>
        <v>0</v>
      </c>
      <c r="E132" s="142">
        <f t="shared" si="5"/>
        <v>0</v>
      </c>
      <c r="F132" s="142">
        <f t="shared" si="5"/>
        <v>0</v>
      </c>
      <c r="G132" s="142">
        <f t="shared" si="5"/>
        <v>0</v>
      </c>
      <c r="H132" s="137">
        <f t="shared" si="4"/>
        <v>0</v>
      </c>
    </row>
    <row r="133" spans="2:12">
      <c r="B133" s="128" t="str">
        <f>$B$49</f>
        <v>Teacher Ed-Practice Teaching</v>
      </c>
      <c r="C133" s="142">
        <f t="shared" si="5"/>
        <v>0</v>
      </c>
      <c r="D133" s="142">
        <f t="shared" si="5"/>
        <v>544368.44350379962</v>
      </c>
      <c r="E133" s="142">
        <f t="shared" si="5"/>
        <v>0</v>
      </c>
      <c r="F133" s="142">
        <f t="shared" si="5"/>
        <v>0</v>
      </c>
      <c r="G133" s="142">
        <f t="shared" si="5"/>
        <v>0</v>
      </c>
      <c r="H133" s="137">
        <f t="shared" si="4"/>
        <v>544368.44350379962</v>
      </c>
    </row>
    <row r="134" spans="2:12">
      <c r="B134" s="128" t="str">
        <f>$B$50</f>
        <v>Technology</v>
      </c>
      <c r="C134" s="142">
        <f t="shared" si="5"/>
        <v>273371.99395053915</v>
      </c>
      <c r="D134" s="142">
        <f t="shared" si="5"/>
        <v>1610174.8311691822</v>
      </c>
      <c r="E134" s="142">
        <f t="shared" si="5"/>
        <v>757676.63675602758</v>
      </c>
      <c r="F134" s="142">
        <f t="shared" si="5"/>
        <v>8870.249302648117</v>
      </c>
      <c r="G134" s="142">
        <f t="shared" si="5"/>
        <v>0</v>
      </c>
      <c r="H134" s="137">
        <f t="shared" si="4"/>
        <v>2650093.7111783968</v>
      </c>
    </row>
    <row r="135" spans="2:12">
      <c r="B135" s="128" t="str">
        <f>$B$51</f>
        <v>Nursing</v>
      </c>
      <c r="C135" s="142">
        <f t="shared" si="5"/>
        <v>0</v>
      </c>
      <c r="D135" s="142">
        <f t="shared" si="5"/>
        <v>0</v>
      </c>
      <c r="E135" s="142">
        <f t="shared" si="5"/>
        <v>0</v>
      </c>
      <c r="F135" s="142">
        <f t="shared" si="5"/>
        <v>0</v>
      </c>
      <c r="G135" s="142">
        <f t="shared" si="5"/>
        <v>0</v>
      </c>
      <c r="H135" s="137">
        <f t="shared" si="4"/>
        <v>0</v>
      </c>
    </row>
    <row r="136" spans="2:12">
      <c r="B136" s="131" t="str">
        <f>$B$52</f>
        <v>Totals</v>
      </c>
      <c r="C136" s="134">
        <f>SUM(C116:C135)</f>
        <v>30553386.253223989</v>
      </c>
      <c r="D136" s="134">
        <f>SUM(D116:D135)</f>
        <v>41541119.725445673</v>
      </c>
      <c r="E136" s="134">
        <f>SUM(E116:E135)</f>
        <v>30495686.599967647</v>
      </c>
      <c r="F136" s="134">
        <f>SUM(F116:F135)</f>
        <v>22522948.606002409</v>
      </c>
      <c r="G136" s="134">
        <f>SUM(G116:G135)</f>
        <v>376819.55999479204</v>
      </c>
      <c r="H136" s="134">
        <f t="shared" si="4"/>
        <v>125489960.74463449</v>
      </c>
    </row>
    <row r="137" spans="2:12">
      <c r="B137" s="330"/>
      <c r="C137" s="333"/>
      <c r="D137" s="333"/>
      <c r="E137" s="333"/>
      <c r="F137" s="333"/>
      <c r="G137" s="333"/>
      <c r="H137" s="334"/>
    </row>
    <row r="138" spans="2:12">
      <c r="B138" s="120" t="s">
        <v>4</v>
      </c>
      <c r="C138" s="327"/>
      <c r="D138" s="327"/>
      <c r="E138" s="327"/>
      <c r="F138" s="327"/>
      <c r="G138" s="327"/>
      <c r="H138" s="122">
        <f>H86-H81-H111</f>
        <v>148940075.25536549</v>
      </c>
    </row>
    <row r="139" spans="2:12" ht="152.25" customHeight="1" thickBot="1">
      <c r="B139" s="382" t="s">
        <v>887</v>
      </c>
      <c r="C139" s="382"/>
      <c r="D139" s="382"/>
      <c r="E139" s="382"/>
      <c r="F139" s="382"/>
      <c r="G139" s="382"/>
      <c r="H139" s="321"/>
    </row>
    <row r="140" spans="2:12" ht="36.75" customHeight="1" thickTop="1">
      <c r="B140" s="429" t="s">
        <v>889</v>
      </c>
      <c r="C140" s="404"/>
      <c r="D140" s="404"/>
      <c r="E140" s="404"/>
      <c r="F140" s="405"/>
      <c r="G140" s="335" t="s">
        <v>2</v>
      </c>
      <c r="H140" s="336">
        <v>1</v>
      </c>
      <c r="I140" s="396" t="str">
        <f>IF(H140+H141=1,"","Error, the two cells on the left must equal 100%")</f>
        <v/>
      </c>
      <c r="L140" s="290"/>
    </row>
    <row r="141" spans="2:12" ht="37.5" customHeight="1" thickBot="1">
      <c r="B141" s="406"/>
      <c r="C141" s="407"/>
      <c r="D141" s="407"/>
      <c r="E141" s="407"/>
      <c r="F141" s="408"/>
      <c r="G141" s="335" t="s">
        <v>3</v>
      </c>
      <c r="H141" s="337">
        <f>1-H140</f>
        <v>0</v>
      </c>
      <c r="I141" s="396"/>
    </row>
    <row r="142" spans="2:12" ht="42" thickBot="1">
      <c r="B142" s="338" t="s">
        <v>31</v>
      </c>
      <c r="C142" s="339" t="s">
        <v>25</v>
      </c>
      <c r="D142" s="339" t="s">
        <v>26</v>
      </c>
      <c r="E142" s="339" t="s">
        <v>27</v>
      </c>
      <c r="F142" s="339" t="s">
        <v>28</v>
      </c>
      <c r="G142" s="340" t="s">
        <v>29</v>
      </c>
      <c r="H142" s="341" t="s">
        <v>6</v>
      </c>
      <c r="I142" s="342" t="s">
        <v>7</v>
      </c>
    </row>
    <row r="143" spans="2:12">
      <c r="B143" s="128" t="str">
        <f>$B$32</f>
        <v>Liberal Arts</v>
      </c>
      <c r="C143" s="329">
        <f>Data!LN27</f>
        <v>0</v>
      </c>
      <c r="D143" s="329">
        <f>Data!MH27</f>
        <v>0</v>
      </c>
      <c r="E143" s="329">
        <f>Data!NB27</f>
        <v>0</v>
      </c>
      <c r="F143" s="329">
        <f>Data!NV27</f>
        <v>0</v>
      </c>
      <c r="G143" s="329">
        <f>Data!OP27</f>
        <v>0</v>
      </c>
      <c r="H143" s="343">
        <f>Data!PJ27</f>
        <v>38982585.972059079</v>
      </c>
      <c r="I143" s="344">
        <f t="shared" ref="I143:I162" si="6">SUM(C143:H143)</f>
        <v>38982585.972059079</v>
      </c>
    </row>
    <row r="144" spans="2:12">
      <c r="B144" s="128" t="str">
        <f>$B$33</f>
        <v>Science</v>
      </c>
      <c r="C144" s="329">
        <f>Data!LO27</f>
        <v>0</v>
      </c>
      <c r="D144" s="329">
        <f>Data!MI27</f>
        <v>0</v>
      </c>
      <c r="E144" s="329">
        <f>Data!NC27</f>
        <v>0</v>
      </c>
      <c r="F144" s="329">
        <f>Data!NW27</f>
        <v>0</v>
      </c>
      <c r="G144" s="329">
        <f>Data!OQ27</f>
        <v>0</v>
      </c>
      <c r="H144" s="343">
        <f>Data!PK27</f>
        <v>34329346.014167868</v>
      </c>
      <c r="I144" s="344">
        <f t="shared" si="6"/>
        <v>34329346.014167868</v>
      </c>
    </row>
    <row r="145" spans="2:9">
      <c r="B145" s="128" t="str">
        <f>$B$34</f>
        <v>Fine Arts</v>
      </c>
      <c r="C145" s="329">
        <f>Data!LP27</f>
        <v>0</v>
      </c>
      <c r="D145" s="329">
        <f>Data!MJ27</f>
        <v>0</v>
      </c>
      <c r="E145" s="329">
        <f>Data!ND27</f>
        <v>0</v>
      </c>
      <c r="F145" s="329">
        <f>Data!NX27</f>
        <v>0</v>
      </c>
      <c r="G145" s="329">
        <f>Data!OR27</f>
        <v>0</v>
      </c>
      <c r="H145" s="343">
        <f>Data!PL27</f>
        <v>19933584.259909716</v>
      </c>
      <c r="I145" s="344">
        <f t="shared" si="6"/>
        <v>19933584.259909716</v>
      </c>
    </row>
    <row r="146" spans="2:9">
      <c r="B146" s="128" t="str">
        <f>$B$35</f>
        <v>Teacher Education</v>
      </c>
      <c r="C146" s="329">
        <f>Data!LQ27</f>
        <v>0</v>
      </c>
      <c r="D146" s="329">
        <f>Data!MK27</f>
        <v>0</v>
      </c>
      <c r="E146" s="329">
        <f>Data!NE27</f>
        <v>0</v>
      </c>
      <c r="F146" s="329">
        <f>Data!NY27</f>
        <v>0</v>
      </c>
      <c r="G146" s="329">
        <f>Data!OS27</f>
        <v>0</v>
      </c>
      <c r="H146" s="343">
        <f>Data!PN27</f>
        <v>5882568.082421829</v>
      </c>
      <c r="I146" s="344">
        <f t="shared" si="6"/>
        <v>5882568.082421829</v>
      </c>
    </row>
    <row r="147" spans="2:9">
      <c r="B147" s="128" t="str">
        <f>$B$36</f>
        <v>Agriculture</v>
      </c>
      <c r="C147" s="329">
        <f>Data!LR27</f>
        <v>0</v>
      </c>
      <c r="D147" s="329">
        <f>Data!ML27</f>
        <v>0</v>
      </c>
      <c r="E147" s="329">
        <f>Data!NF27</f>
        <v>0</v>
      </c>
      <c r="F147" s="329">
        <f>Data!NZ27</f>
        <v>0</v>
      </c>
      <c r="G147" s="329">
        <f>Data!OT27</f>
        <v>0</v>
      </c>
      <c r="H147" s="343">
        <f>Data!PM27</f>
        <v>0</v>
      </c>
      <c r="I147" s="344">
        <f t="shared" si="6"/>
        <v>0</v>
      </c>
    </row>
    <row r="148" spans="2:9">
      <c r="B148" s="128" t="str">
        <f>$B$37</f>
        <v>Engineering</v>
      </c>
      <c r="C148" s="329">
        <f>Data!LS27</f>
        <v>0</v>
      </c>
      <c r="D148" s="329">
        <f>Data!MM27</f>
        <v>0</v>
      </c>
      <c r="E148" s="329">
        <f>Data!NG27</f>
        <v>0</v>
      </c>
      <c r="F148" s="329">
        <f>Data!OA27</f>
        <v>0</v>
      </c>
      <c r="G148" s="329">
        <f>Data!OU27</f>
        <v>0</v>
      </c>
      <c r="H148" s="343">
        <f>Data!PO27</f>
        <v>24965847.129517652</v>
      </c>
      <c r="I148" s="344">
        <f t="shared" si="6"/>
        <v>24965847.129517652</v>
      </c>
    </row>
    <row r="149" spans="2:9">
      <c r="B149" s="128" t="str">
        <f>$B$38</f>
        <v>Home Economics</v>
      </c>
      <c r="C149" s="329">
        <f>Data!LT27</f>
        <v>0</v>
      </c>
      <c r="D149" s="329">
        <f>Data!MN27</f>
        <v>0</v>
      </c>
      <c r="E149" s="329">
        <f>Data!NH27</f>
        <v>0</v>
      </c>
      <c r="F149" s="329">
        <f>Data!OB27</f>
        <v>0</v>
      </c>
      <c r="G149" s="329">
        <f>Data!OV27</f>
        <v>0</v>
      </c>
      <c r="H149" s="343">
        <f>Data!PP27</f>
        <v>301939.72506193724</v>
      </c>
      <c r="I149" s="344">
        <f t="shared" si="6"/>
        <v>301939.72506193724</v>
      </c>
    </row>
    <row r="150" spans="2:9">
      <c r="B150" s="128" t="str">
        <f>$B$39</f>
        <v>Law</v>
      </c>
      <c r="C150" s="329">
        <f>Data!LU27</f>
        <v>0</v>
      </c>
      <c r="D150" s="329">
        <f>Data!MO27</f>
        <v>0</v>
      </c>
      <c r="E150" s="329">
        <f>Data!NI27</f>
        <v>0</v>
      </c>
      <c r="F150" s="329">
        <f>Data!OC27</f>
        <v>0</v>
      </c>
      <c r="G150" s="329">
        <f>Data!OW27</f>
        <v>0</v>
      </c>
      <c r="H150" s="343">
        <f>Data!PQ27</f>
        <v>0</v>
      </c>
      <c r="I150" s="344">
        <f t="shared" si="6"/>
        <v>0</v>
      </c>
    </row>
    <row r="151" spans="2:9">
      <c r="B151" s="128" t="str">
        <f>$B$40</f>
        <v>Social Service</v>
      </c>
      <c r="C151" s="329">
        <f>Data!LV27</f>
        <v>0</v>
      </c>
      <c r="D151" s="329">
        <f>Data!MP27</f>
        <v>0</v>
      </c>
      <c r="E151" s="329">
        <f>Data!NJ27</f>
        <v>0</v>
      </c>
      <c r="F151" s="329">
        <f>Data!OD27</f>
        <v>0</v>
      </c>
      <c r="G151" s="329">
        <f>Data!OX27</f>
        <v>0</v>
      </c>
      <c r="H151" s="343">
        <f>Data!PR27</f>
        <v>0</v>
      </c>
      <c r="I151" s="344">
        <f t="shared" si="6"/>
        <v>0</v>
      </c>
    </row>
    <row r="152" spans="2:9">
      <c r="B152" s="128" t="str">
        <f>$B$41</f>
        <v>Library Science</v>
      </c>
      <c r="C152" s="329">
        <f>Data!LW27</f>
        <v>0</v>
      </c>
      <c r="D152" s="329">
        <f>Data!MQ27</f>
        <v>0</v>
      </c>
      <c r="E152" s="329">
        <f>Data!NK27</f>
        <v>0</v>
      </c>
      <c r="F152" s="329">
        <f>Data!OE27</f>
        <v>0</v>
      </c>
      <c r="G152" s="329">
        <f>Data!OY27</f>
        <v>0</v>
      </c>
      <c r="H152" s="343">
        <f>Data!PS27</f>
        <v>793988.97955397516</v>
      </c>
      <c r="I152" s="344">
        <f t="shared" si="6"/>
        <v>793988.97955397516</v>
      </c>
    </row>
    <row r="153" spans="2:9">
      <c r="B153" s="128" t="str">
        <f>$B$42</f>
        <v>Veterinary Science</v>
      </c>
      <c r="C153" s="329">
        <f>Data!LX27</f>
        <v>0</v>
      </c>
      <c r="D153" s="329">
        <f>Data!MR27</f>
        <v>0</v>
      </c>
      <c r="E153" s="329">
        <f>Data!NL27</f>
        <v>0</v>
      </c>
      <c r="F153" s="329">
        <f>Data!OF27</f>
        <v>0</v>
      </c>
      <c r="G153" s="329">
        <f>Data!OZ27</f>
        <v>0</v>
      </c>
      <c r="H153" s="343">
        <f>Data!PT27</f>
        <v>0</v>
      </c>
      <c r="I153" s="344">
        <f t="shared" si="6"/>
        <v>0</v>
      </c>
    </row>
    <row r="154" spans="2:9">
      <c r="B154" s="128" t="str">
        <f>$B$43</f>
        <v>Vocational Training</v>
      </c>
      <c r="C154" s="329">
        <f>Data!LY27</f>
        <v>0</v>
      </c>
      <c r="D154" s="329">
        <f>Data!MS27</f>
        <v>0</v>
      </c>
      <c r="E154" s="329">
        <f>Data!NM27</f>
        <v>0</v>
      </c>
      <c r="F154" s="329">
        <f>Data!OG27</f>
        <v>0</v>
      </c>
      <c r="G154" s="329">
        <f>Data!PA27</f>
        <v>0</v>
      </c>
      <c r="H154" s="343">
        <f>Data!PU27</f>
        <v>0</v>
      </c>
      <c r="I154" s="344">
        <f t="shared" si="6"/>
        <v>0</v>
      </c>
    </row>
    <row r="155" spans="2:9">
      <c r="B155" s="128" t="str">
        <f>$B$44</f>
        <v>Physical Training</v>
      </c>
      <c r="C155" s="329">
        <f>Data!LZ27</f>
        <v>0</v>
      </c>
      <c r="D155" s="329">
        <f>Data!MT27</f>
        <v>0</v>
      </c>
      <c r="E155" s="329">
        <f>Data!NN27</f>
        <v>0</v>
      </c>
      <c r="F155" s="329">
        <f>Data!OH27</f>
        <v>0</v>
      </c>
      <c r="G155" s="329">
        <f>Data!PB27</f>
        <v>0</v>
      </c>
      <c r="H155" s="343">
        <f>Data!PV27</f>
        <v>0</v>
      </c>
      <c r="I155" s="344">
        <f t="shared" si="6"/>
        <v>0</v>
      </c>
    </row>
    <row r="156" spans="2:9">
      <c r="B156" s="128" t="str">
        <f>$B$45</f>
        <v>Health Services</v>
      </c>
      <c r="C156" s="329">
        <f>Data!MA27</f>
        <v>0</v>
      </c>
      <c r="D156" s="329">
        <f>Data!MU27</f>
        <v>0</v>
      </c>
      <c r="E156" s="329">
        <f>Data!NO27</f>
        <v>0</v>
      </c>
      <c r="F156" s="329">
        <f>Data!OI27</f>
        <v>0</v>
      </c>
      <c r="G156" s="329">
        <f>Data!PC27</f>
        <v>0</v>
      </c>
      <c r="H156" s="343">
        <f>Data!PW27</f>
        <v>4089291.1474047354</v>
      </c>
      <c r="I156" s="344">
        <f t="shared" si="6"/>
        <v>4089291.1474047354</v>
      </c>
    </row>
    <row r="157" spans="2:9">
      <c r="B157" s="128" t="str">
        <f>$B$46</f>
        <v>Pharmacy</v>
      </c>
      <c r="C157" s="329">
        <f>Data!MB27</f>
        <v>0</v>
      </c>
      <c r="D157" s="329">
        <f>Data!MV27</f>
        <v>0</v>
      </c>
      <c r="E157" s="329">
        <f>Data!NP27</f>
        <v>0</v>
      </c>
      <c r="F157" s="329">
        <f>Data!OJ27</f>
        <v>0</v>
      </c>
      <c r="G157" s="329">
        <f>Data!PD27</f>
        <v>0</v>
      </c>
      <c r="H157" s="343">
        <f>Data!PX27</f>
        <v>0</v>
      </c>
      <c r="I157" s="344">
        <f t="shared" si="6"/>
        <v>0</v>
      </c>
    </row>
    <row r="158" spans="2:9">
      <c r="B158" s="128" t="str">
        <f>$B$47</f>
        <v>Business Administration</v>
      </c>
      <c r="C158" s="329">
        <f>Data!MC27</f>
        <v>0</v>
      </c>
      <c r="D158" s="329">
        <f>Data!MW27</f>
        <v>0</v>
      </c>
      <c r="E158" s="329">
        <f>Data!NQ27</f>
        <v>0</v>
      </c>
      <c r="F158" s="329">
        <f>Data!OK27</f>
        <v>0</v>
      </c>
      <c r="G158" s="329">
        <f>Data!PE27</f>
        <v>0</v>
      </c>
      <c r="H158" s="343">
        <f>Data!PY27</f>
        <v>15537116.039806092</v>
      </c>
      <c r="I158" s="344">
        <f t="shared" si="6"/>
        <v>15537116.039806092</v>
      </c>
    </row>
    <row r="159" spans="2:9">
      <c r="B159" s="128" t="str">
        <f>$B$48</f>
        <v>Optometry</v>
      </c>
      <c r="C159" s="329">
        <f>Data!MD27</f>
        <v>0</v>
      </c>
      <c r="D159" s="329">
        <f>Data!MX27</f>
        <v>0</v>
      </c>
      <c r="E159" s="329">
        <f>Data!NR27</f>
        <v>0</v>
      </c>
      <c r="F159" s="329">
        <f>Data!OL27</f>
        <v>0</v>
      </c>
      <c r="G159" s="329">
        <f>Data!PF27</f>
        <v>0</v>
      </c>
      <c r="H159" s="343">
        <f>Data!PZ27</f>
        <v>0</v>
      </c>
      <c r="I159" s="344">
        <f t="shared" si="6"/>
        <v>0</v>
      </c>
    </row>
    <row r="160" spans="2:9">
      <c r="B160" s="128" t="str">
        <f>$B$49</f>
        <v>Teacher Ed-Practice Teaching</v>
      </c>
      <c r="C160" s="329">
        <f>Data!ME27</f>
        <v>0</v>
      </c>
      <c r="D160" s="329">
        <f>Data!MY27</f>
        <v>0</v>
      </c>
      <c r="E160" s="329">
        <f>Data!NS27</f>
        <v>0</v>
      </c>
      <c r="F160" s="329">
        <f>Data!OM27</f>
        <v>0</v>
      </c>
      <c r="G160" s="329">
        <f>Data!PG27</f>
        <v>0</v>
      </c>
      <c r="H160" s="343">
        <f>Data!QA27</f>
        <v>51841.25529680428</v>
      </c>
      <c r="I160" s="344">
        <f t="shared" si="6"/>
        <v>51841.25529680428</v>
      </c>
    </row>
    <row r="161" spans="2:10">
      <c r="B161" s="128" t="str">
        <f>$B$50</f>
        <v>Technology</v>
      </c>
      <c r="C161" s="329">
        <f>Data!MF27</f>
        <v>0</v>
      </c>
      <c r="D161" s="329">
        <f>Data!MZ27</f>
        <v>0</v>
      </c>
      <c r="E161" s="329">
        <f>Data!NT27</f>
        <v>0</v>
      </c>
      <c r="F161" s="329">
        <f>Data!ON27</f>
        <v>0</v>
      </c>
      <c r="G161" s="329">
        <f>Data!PH27</f>
        <v>0</v>
      </c>
      <c r="H161" s="343">
        <f>Data!QB27</f>
        <v>4071966.843165732</v>
      </c>
      <c r="I161" s="344">
        <f t="shared" si="6"/>
        <v>4071966.843165732</v>
      </c>
    </row>
    <row r="162" spans="2:10">
      <c r="B162" s="128" t="str">
        <f>$B$51</f>
        <v>Nursing</v>
      </c>
      <c r="C162" s="329">
        <f>Data!MG27</f>
        <v>0</v>
      </c>
      <c r="D162" s="329">
        <f>Data!NA27</f>
        <v>0</v>
      </c>
      <c r="E162" s="329">
        <f>Data!NU27</f>
        <v>0</v>
      </c>
      <c r="F162" s="329">
        <f>Data!OO27</f>
        <v>0</v>
      </c>
      <c r="G162" s="329">
        <f>Data!PI27</f>
        <v>0</v>
      </c>
      <c r="H162" s="343">
        <f>Data!QC27</f>
        <v>0</v>
      </c>
      <c r="I162" s="344">
        <f t="shared" si="6"/>
        <v>0</v>
      </c>
    </row>
    <row r="163" spans="2:10" ht="14.4" thickBot="1">
      <c r="B163" s="131" t="str">
        <f>$B$52</f>
        <v>Totals</v>
      </c>
      <c r="C163" s="134">
        <f t="shared" ref="C163:H163" si="7">SUM(C143:C162)</f>
        <v>0</v>
      </c>
      <c r="D163" s="134">
        <f t="shared" si="7"/>
        <v>0</v>
      </c>
      <c r="E163" s="134">
        <f t="shared" si="7"/>
        <v>0</v>
      </c>
      <c r="F163" s="134">
        <f t="shared" si="7"/>
        <v>0</v>
      </c>
      <c r="G163" s="135">
        <f t="shared" si="7"/>
        <v>0</v>
      </c>
      <c r="H163" s="345">
        <f t="shared" si="7"/>
        <v>148940075.44836542</v>
      </c>
      <c r="I163" s="344">
        <f>SUM(I143:I162)</f>
        <v>148940075.44836542</v>
      </c>
    </row>
    <row r="164" spans="2:10" ht="14.4" thickTop="1">
      <c r="B164" s="144"/>
      <c r="C164" s="331"/>
      <c r="D164" s="331"/>
      <c r="E164" s="331"/>
      <c r="F164" s="331"/>
      <c r="G164" s="331"/>
      <c r="H164" s="346"/>
      <c r="I164" s="347"/>
    </row>
    <row r="165" spans="2:10">
      <c r="B165" s="387" t="s">
        <v>63</v>
      </c>
      <c r="C165" s="387"/>
      <c r="D165" s="387"/>
      <c r="E165" s="387"/>
      <c r="F165" s="387"/>
      <c r="G165" s="387"/>
      <c r="H165" s="348"/>
      <c r="I165" s="348"/>
    </row>
    <row r="166" spans="2:10" ht="43.5" customHeight="1" thickBot="1">
      <c r="B166" s="394" t="s">
        <v>40</v>
      </c>
      <c r="C166" s="394"/>
      <c r="D166" s="394"/>
      <c r="E166" s="394"/>
      <c r="F166" s="394"/>
      <c r="G166" s="394"/>
      <c r="H166" s="328"/>
    </row>
    <row r="167" spans="2:10" ht="14.4" thickBot="1">
      <c r="B167" s="124" t="s">
        <v>31</v>
      </c>
      <c r="C167" s="125" t="s">
        <v>25</v>
      </c>
      <c r="D167" s="125" t="s">
        <v>26</v>
      </c>
      <c r="E167" s="125" t="s">
        <v>27</v>
      </c>
      <c r="F167" s="125" t="s">
        <v>28</v>
      </c>
      <c r="G167" s="125" t="s">
        <v>29</v>
      </c>
      <c r="H167" s="126" t="s">
        <v>1</v>
      </c>
    </row>
    <row r="168" spans="2:10">
      <c r="B168" s="128" t="str">
        <f>$B$32</f>
        <v>Liberal Arts</v>
      </c>
      <c r="C168" s="323">
        <f t="shared" ref="C168:G183" si="8">C143+$H$140*IF($H116=0,0,$H143*C116/$H116)+IF($H32=0,0,$H$141*$H143*C32/$H32)</f>
        <v>13839301.331086876</v>
      </c>
      <c r="D168" s="323">
        <f t="shared" si="8"/>
        <v>11243121.244833047</v>
      </c>
      <c r="E168" s="323">
        <f t="shared" si="8"/>
        <v>7963959.3197729662</v>
      </c>
      <c r="F168" s="323">
        <f t="shared" si="8"/>
        <v>5936204.076366188</v>
      </c>
      <c r="G168" s="323">
        <f t="shared" si="8"/>
        <v>0</v>
      </c>
      <c r="H168" s="134">
        <f t="shared" ref="H168:H188" si="9">SUM(C168:G168)</f>
        <v>38982585.972059079</v>
      </c>
      <c r="I168" s="349"/>
      <c r="J168" s="290"/>
    </row>
    <row r="169" spans="2:10">
      <c r="B169" s="128" t="str">
        <f>$B$33</f>
        <v>Science</v>
      </c>
      <c r="C169" s="142">
        <f t="shared" si="8"/>
        <v>11390677.376208022</v>
      </c>
      <c r="D169" s="142">
        <f t="shared" si="8"/>
        <v>6475840.8596563004</v>
      </c>
      <c r="E169" s="142">
        <f t="shared" si="8"/>
        <v>6199985.5700539434</v>
      </c>
      <c r="F169" s="142">
        <f t="shared" si="8"/>
        <v>10262842.208249602</v>
      </c>
      <c r="G169" s="142">
        <f t="shared" si="8"/>
        <v>0</v>
      </c>
      <c r="H169" s="137">
        <f t="shared" si="9"/>
        <v>34329346.014167868</v>
      </c>
      <c r="I169" s="349"/>
      <c r="J169" s="290"/>
    </row>
    <row r="170" spans="2:10">
      <c r="B170" s="128" t="str">
        <f>$B$34</f>
        <v>Fine Arts</v>
      </c>
      <c r="C170" s="142">
        <f t="shared" si="8"/>
        <v>5242641.8121523065</v>
      </c>
      <c r="D170" s="142">
        <f t="shared" si="8"/>
        <v>5493050.277951506</v>
      </c>
      <c r="E170" s="142">
        <f t="shared" si="8"/>
        <v>5049013.758349563</v>
      </c>
      <c r="F170" s="142">
        <f t="shared" si="8"/>
        <v>4148878.4114563391</v>
      </c>
      <c r="G170" s="142">
        <f t="shared" si="8"/>
        <v>0</v>
      </c>
      <c r="H170" s="137">
        <f t="shared" si="9"/>
        <v>19933584.259909716</v>
      </c>
      <c r="I170" s="349"/>
      <c r="J170" s="290"/>
    </row>
    <row r="171" spans="2:10">
      <c r="B171" s="128" t="str">
        <f>$B$35</f>
        <v>Teacher Education</v>
      </c>
      <c r="C171" s="142">
        <f t="shared" si="8"/>
        <v>558404.63262943213</v>
      </c>
      <c r="D171" s="142">
        <f t="shared" si="8"/>
        <v>1893888.9279485489</v>
      </c>
      <c r="E171" s="142">
        <f t="shared" si="8"/>
        <v>2257660.1802396737</v>
      </c>
      <c r="F171" s="142">
        <f t="shared" si="8"/>
        <v>1172614.3416041743</v>
      </c>
      <c r="G171" s="142">
        <f t="shared" si="8"/>
        <v>0</v>
      </c>
      <c r="H171" s="137">
        <f t="shared" si="9"/>
        <v>5882568.082421829</v>
      </c>
      <c r="I171" s="349"/>
      <c r="J171" s="290"/>
    </row>
    <row r="172" spans="2:10">
      <c r="B172" s="128" t="str">
        <f>$B$36</f>
        <v>Agriculture</v>
      </c>
      <c r="C172" s="142">
        <f t="shared" si="8"/>
        <v>0</v>
      </c>
      <c r="D172" s="142">
        <f t="shared" si="8"/>
        <v>0</v>
      </c>
      <c r="E172" s="142">
        <f t="shared" si="8"/>
        <v>0</v>
      </c>
      <c r="F172" s="142">
        <f t="shared" si="8"/>
        <v>0</v>
      </c>
      <c r="G172" s="142">
        <f t="shared" si="8"/>
        <v>0</v>
      </c>
      <c r="H172" s="137">
        <f t="shared" si="9"/>
        <v>0</v>
      </c>
      <c r="I172" s="349"/>
      <c r="J172" s="290"/>
    </row>
    <row r="173" spans="2:10">
      <c r="B173" s="128" t="str">
        <f>$B$37</f>
        <v>Engineering</v>
      </c>
      <c r="C173" s="142">
        <f t="shared" si="8"/>
        <v>3321051.5100492118</v>
      </c>
      <c r="D173" s="142">
        <f t="shared" si="8"/>
        <v>6810434.7906021029</v>
      </c>
      <c r="E173" s="142">
        <f t="shared" si="8"/>
        <v>8601725.1102109235</v>
      </c>
      <c r="F173" s="142">
        <f t="shared" si="8"/>
        <v>6232635.718655413</v>
      </c>
      <c r="G173" s="142">
        <f t="shared" si="8"/>
        <v>0</v>
      </c>
      <c r="H173" s="137">
        <f t="shared" si="9"/>
        <v>24965847.129517652</v>
      </c>
      <c r="I173" s="349"/>
      <c r="J173" s="290"/>
    </row>
    <row r="174" spans="2:10">
      <c r="B174" s="128" t="str">
        <f>$B$38</f>
        <v>Home Economics</v>
      </c>
      <c r="C174" s="142">
        <f t="shared" si="8"/>
        <v>131181.92666053961</v>
      </c>
      <c r="D174" s="142">
        <f t="shared" si="8"/>
        <v>89650.106868283052</v>
      </c>
      <c r="E174" s="142">
        <f t="shared" si="8"/>
        <v>81107.691533114586</v>
      </c>
      <c r="F174" s="142">
        <f t="shared" si="8"/>
        <v>0</v>
      </c>
      <c r="G174" s="142">
        <f t="shared" si="8"/>
        <v>0</v>
      </c>
      <c r="H174" s="137">
        <f t="shared" si="9"/>
        <v>301939.72506193724</v>
      </c>
      <c r="I174" s="349"/>
      <c r="J174" s="290"/>
    </row>
    <row r="175" spans="2:10">
      <c r="B175" s="128" t="str">
        <f>$B$39</f>
        <v>Law</v>
      </c>
      <c r="C175" s="142">
        <f t="shared" si="8"/>
        <v>0</v>
      </c>
      <c r="D175" s="142">
        <f t="shared" si="8"/>
        <v>0</v>
      </c>
      <c r="E175" s="142">
        <f t="shared" si="8"/>
        <v>0</v>
      </c>
      <c r="F175" s="142">
        <f t="shared" si="8"/>
        <v>0</v>
      </c>
      <c r="G175" s="142">
        <f t="shared" si="8"/>
        <v>0</v>
      </c>
      <c r="H175" s="137">
        <f t="shared" si="9"/>
        <v>0</v>
      </c>
      <c r="I175" s="349"/>
      <c r="J175" s="290"/>
    </row>
    <row r="176" spans="2:10">
      <c r="B176" s="128" t="str">
        <f>$B$40</f>
        <v>Social Service</v>
      </c>
      <c r="C176" s="142">
        <f t="shared" si="8"/>
        <v>0</v>
      </c>
      <c r="D176" s="142">
        <f t="shared" si="8"/>
        <v>0</v>
      </c>
      <c r="E176" s="142">
        <f t="shared" si="8"/>
        <v>0</v>
      </c>
      <c r="F176" s="142">
        <f t="shared" si="8"/>
        <v>0</v>
      </c>
      <c r="G176" s="142">
        <f t="shared" si="8"/>
        <v>0</v>
      </c>
      <c r="H176" s="137">
        <f t="shared" si="9"/>
        <v>0</v>
      </c>
      <c r="I176" s="349"/>
      <c r="J176" s="290"/>
    </row>
    <row r="177" spans="2:10">
      <c r="B177" s="128" t="str">
        <f>$B$41</f>
        <v>Library Science</v>
      </c>
      <c r="C177" s="142">
        <f t="shared" si="8"/>
        <v>686.97845551321018</v>
      </c>
      <c r="D177" s="142">
        <f t="shared" si="8"/>
        <v>10743.193371753436</v>
      </c>
      <c r="E177" s="142">
        <f t="shared" si="8"/>
        <v>781770.3533603769</v>
      </c>
      <c r="F177" s="142">
        <f t="shared" si="8"/>
        <v>788.45436633164707</v>
      </c>
      <c r="G177" s="142">
        <f t="shared" si="8"/>
        <v>0</v>
      </c>
      <c r="H177" s="137">
        <f t="shared" si="9"/>
        <v>793988.97955397528</v>
      </c>
      <c r="I177" s="349"/>
      <c r="J177" s="290"/>
    </row>
    <row r="178" spans="2:10">
      <c r="B178" s="128" t="str">
        <f>$B$42</f>
        <v>Veterinary Science</v>
      </c>
      <c r="C178" s="142">
        <f t="shared" si="8"/>
        <v>0</v>
      </c>
      <c r="D178" s="142">
        <f t="shared" si="8"/>
        <v>0</v>
      </c>
      <c r="E178" s="142">
        <f t="shared" si="8"/>
        <v>0</v>
      </c>
      <c r="F178" s="142">
        <f t="shared" si="8"/>
        <v>0</v>
      </c>
      <c r="G178" s="142">
        <f t="shared" si="8"/>
        <v>0</v>
      </c>
      <c r="H178" s="137">
        <f t="shared" si="9"/>
        <v>0</v>
      </c>
      <c r="I178" s="349"/>
      <c r="J178" s="290"/>
    </row>
    <row r="179" spans="2:10">
      <c r="B179" s="128" t="str">
        <f>$B$43</f>
        <v>Vocational Training</v>
      </c>
      <c r="C179" s="142">
        <f t="shared" si="8"/>
        <v>0</v>
      </c>
      <c r="D179" s="142">
        <f t="shared" si="8"/>
        <v>0</v>
      </c>
      <c r="E179" s="142">
        <f t="shared" si="8"/>
        <v>0</v>
      </c>
      <c r="F179" s="142">
        <f t="shared" si="8"/>
        <v>0</v>
      </c>
      <c r="G179" s="142">
        <f t="shared" si="8"/>
        <v>0</v>
      </c>
      <c r="H179" s="137">
        <f t="shared" si="9"/>
        <v>0</v>
      </c>
      <c r="I179" s="349"/>
      <c r="J179" s="290"/>
    </row>
    <row r="180" spans="2:10">
      <c r="B180" s="128" t="str">
        <f>$B$44</f>
        <v>Physical Training</v>
      </c>
      <c r="C180" s="142">
        <f t="shared" si="8"/>
        <v>0</v>
      </c>
      <c r="D180" s="142">
        <f t="shared" si="8"/>
        <v>0</v>
      </c>
      <c r="E180" s="142">
        <f t="shared" si="8"/>
        <v>0</v>
      </c>
      <c r="F180" s="142">
        <f t="shared" si="8"/>
        <v>0</v>
      </c>
      <c r="G180" s="142">
        <f t="shared" si="8"/>
        <v>0</v>
      </c>
      <c r="H180" s="137">
        <f t="shared" si="9"/>
        <v>0</v>
      </c>
      <c r="I180" s="349"/>
      <c r="J180" s="290"/>
    </row>
    <row r="181" spans="2:10">
      <c r="B181" s="128" t="str">
        <f>$B$45</f>
        <v>Health Services</v>
      </c>
      <c r="C181" s="142">
        <f t="shared" si="8"/>
        <v>829117.50458035339</v>
      </c>
      <c r="D181" s="142">
        <f t="shared" si="8"/>
        <v>1569317.1613669163</v>
      </c>
      <c r="E181" s="142">
        <f t="shared" si="8"/>
        <v>1240464.8173404888</v>
      </c>
      <c r="F181" s="142">
        <f t="shared" si="8"/>
        <v>602.10222245400041</v>
      </c>
      <c r="G181" s="142">
        <f t="shared" si="8"/>
        <v>449789.56189452304</v>
      </c>
      <c r="H181" s="137">
        <f t="shared" si="9"/>
        <v>4089291.147404735</v>
      </c>
      <c r="I181" s="349"/>
      <c r="J181" s="290"/>
    </row>
    <row r="182" spans="2:10">
      <c r="B182" s="128" t="str">
        <f>$B$46</f>
        <v>Pharmacy</v>
      </c>
      <c r="C182" s="142">
        <f t="shared" si="8"/>
        <v>0</v>
      </c>
      <c r="D182" s="142">
        <f t="shared" si="8"/>
        <v>0</v>
      </c>
      <c r="E182" s="142">
        <f t="shared" si="8"/>
        <v>0</v>
      </c>
      <c r="F182" s="142">
        <f t="shared" si="8"/>
        <v>0</v>
      </c>
      <c r="G182" s="142">
        <f t="shared" si="8"/>
        <v>0</v>
      </c>
      <c r="H182" s="137">
        <f t="shared" si="9"/>
        <v>0</v>
      </c>
      <c r="I182" s="349"/>
      <c r="J182" s="290"/>
    </row>
    <row r="183" spans="2:10">
      <c r="B183" s="128" t="str">
        <f>$B$47</f>
        <v>Business Administration</v>
      </c>
      <c r="C183" s="142">
        <f t="shared" si="8"/>
        <v>1897061.59764674</v>
      </c>
      <c r="D183" s="142">
        <f t="shared" si="8"/>
        <v>8468219.2087526042</v>
      </c>
      <c r="E183" s="142">
        <f t="shared" si="8"/>
        <v>3416901.0182265029</v>
      </c>
      <c r="F183" s="142">
        <f t="shared" si="8"/>
        <v>1754934.2151802441</v>
      </c>
      <c r="G183" s="142">
        <f t="shared" si="8"/>
        <v>0</v>
      </c>
      <c r="H183" s="137">
        <f t="shared" si="9"/>
        <v>15537116.03980609</v>
      </c>
      <c r="I183" s="349"/>
      <c r="J183" s="290"/>
    </row>
    <row r="184" spans="2:10">
      <c r="B184" s="128" t="str">
        <f>$B$48</f>
        <v>Optometry</v>
      </c>
      <c r="C184" s="142">
        <f t="shared" ref="C184:G187" si="10">C159+$H$140*IF($H132=0,0,$H159*C132/$H132)+IF($H48=0,0,$H$141*$H159*C48/$H48)</f>
        <v>0</v>
      </c>
      <c r="D184" s="142">
        <f t="shared" si="10"/>
        <v>0</v>
      </c>
      <c r="E184" s="142">
        <f t="shared" si="10"/>
        <v>0</v>
      </c>
      <c r="F184" s="142">
        <f t="shared" si="10"/>
        <v>0</v>
      </c>
      <c r="G184" s="142">
        <f t="shared" si="10"/>
        <v>0</v>
      </c>
      <c r="H184" s="137">
        <f t="shared" si="9"/>
        <v>0</v>
      </c>
      <c r="I184" s="349"/>
      <c r="J184" s="290"/>
    </row>
    <row r="185" spans="2:10">
      <c r="B185" s="128" t="str">
        <f>$B$49</f>
        <v>Teacher Ed-Practice Teaching</v>
      </c>
      <c r="C185" s="142">
        <f t="shared" si="10"/>
        <v>0</v>
      </c>
      <c r="D185" s="142">
        <f t="shared" si="10"/>
        <v>51841.25529680428</v>
      </c>
      <c r="E185" s="142">
        <f t="shared" si="10"/>
        <v>0</v>
      </c>
      <c r="F185" s="142">
        <f t="shared" si="10"/>
        <v>0</v>
      </c>
      <c r="G185" s="142">
        <f t="shared" si="10"/>
        <v>0</v>
      </c>
      <c r="H185" s="137">
        <f t="shared" si="9"/>
        <v>51841.25529680428</v>
      </c>
      <c r="I185" s="349"/>
      <c r="J185" s="290"/>
    </row>
    <row r="186" spans="2:10">
      <c r="B186" s="128" t="str">
        <f>$B$50</f>
        <v>Technology</v>
      </c>
      <c r="C186" s="142">
        <f t="shared" si="10"/>
        <v>420046.16309274489</v>
      </c>
      <c r="D186" s="142">
        <f t="shared" si="10"/>
        <v>2474093.0845443299</v>
      </c>
      <c r="E186" s="142">
        <f t="shared" si="10"/>
        <v>1164198.1299370667</v>
      </c>
      <c r="F186" s="142">
        <f t="shared" si="10"/>
        <v>13629.465591590784</v>
      </c>
      <c r="G186" s="142">
        <f t="shared" si="10"/>
        <v>0</v>
      </c>
      <c r="H186" s="137">
        <f t="shared" si="9"/>
        <v>4071966.8431657325</v>
      </c>
      <c r="I186" s="349"/>
      <c r="J186" s="290"/>
    </row>
    <row r="187" spans="2:10">
      <c r="B187" s="128" t="str">
        <f>$B$51</f>
        <v>Nursing</v>
      </c>
      <c r="C187" s="142">
        <f t="shared" si="10"/>
        <v>0</v>
      </c>
      <c r="D187" s="142">
        <f t="shared" si="10"/>
        <v>0</v>
      </c>
      <c r="E187" s="142">
        <f t="shared" si="10"/>
        <v>0</v>
      </c>
      <c r="F187" s="142">
        <f t="shared" si="10"/>
        <v>0</v>
      </c>
      <c r="G187" s="142">
        <f t="shared" si="10"/>
        <v>0</v>
      </c>
      <c r="H187" s="137">
        <f t="shared" si="9"/>
        <v>0</v>
      </c>
      <c r="I187" s="349"/>
      <c r="J187" s="290"/>
    </row>
    <row r="188" spans="2:10">
      <c r="B188" s="131" t="str">
        <f>$B$52</f>
        <v>Totals</v>
      </c>
      <c r="C188" s="134">
        <f>SUM(C168:C187)</f>
        <v>37630170.832561746</v>
      </c>
      <c r="D188" s="134">
        <f>SUM(D168:D187)</f>
        <v>44580200.111192197</v>
      </c>
      <c r="E188" s="134">
        <f>SUM(E168:E187)</f>
        <v>36756785.949024625</v>
      </c>
      <c r="F188" s="134">
        <f>SUM(F168:F187)</f>
        <v>29523128.993692338</v>
      </c>
      <c r="G188" s="134">
        <f>SUM(G168:G187)</f>
        <v>449789.56189452304</v>
      </c>
      <c r="H188" s="134">
        <f t="shared" si="9"/>
        <v>148940075.44836545</v>
      </c>
      <c r="I188" s="349"/>
      <c r="J188" s="290"/>
    </row>
    <row r="189" spans="2:10">
      <c r="B189" s="330"/>
      <c r="C189" s="331"/>
      <c r="D189" s="331"/>
      <c r="E189" s="331"/>
      <c r="F189" s="331"/>
      <c r="G189" s="331"/>
      <c r="H189" s="346"/>
    </row>
    <row r="190" spans="2:10">
      <c r="B190" s="392" t="s">
        <v>34</v>
      </c>
      <c r="C190" s="392"/>
      <c r="D190" s="392"/>
      <c r="E190" s="392"/>
      <c r="F190" s="392"/>
      <c r="G190" s="392"/>
      <c r="H190" s="122">
        <f>H15</f>
        <v>68266043</v>
      </c>
    </row>
    <row r="191" spans="2:10" ht="43.5" customHeight="1" thickBot="1">
      <c r="B191" s="382" t="s">
        <v>229</v>
      </c>
      <c r="C191" s="382"/>
      <c r="D191" s="382"/>
      <c r="E191" s="382"/>
      <c r="F191" s="382"/>
      <c r="G191" s="382"/>
      <c r="H191" s="382"/>
    </row>
    <row r="192" spans="2:10" ht="14.4" thickBot="1">
      <c r="B192" s="124" t="s">
        <v>31</v>
      </c>
      <c r="C192" s="125" t="s">
        <v>25</v>
      </c>
      <c r="D192" s="125" t="s">
        <v>26</v>
      </c>
      <c r="E192" s="125" t="s">
        <v>27</v>
      </c>
      <c r="F192" s="125" t="s">
        <v>28</v>
      </c>
      <c r="G192" s="125" t="s">
        <v>29</v>
      </c>
      <c r="H192" s="126" t="s">
        <v>1</v>
      </c>
    </row>
    <row r="193" spans="2:8">
      <c r="B193" s="128" t="str">
        <f>$B$32</f>
        <v>Liberal Arts</v>
      </c>
      <c r="C193" s="136">
        <f t="shared" ref="C193:G208" si="11">$H$190*IF($H$136=0,0,C116/$H$136)</f>
        <v>7122091.6888640281</v>
      </c>
      <c r="D193" s="136">
        <f t="shared" si="11"/>
        <v>5786024.77531482</v>
      </c>
      <c r="E193" s="136">
        <f t="shared" si="11"/>
        <v>4098476.2976724436</v>
      </c>
      <c r="F193" s="136">
        <f t="shared" si="11"/>
        <v>3054936.7127891025</v>
      </c>
      <c r="G193" s="136">
        <f t="shared" si="11"/>
        <v>0</v>
      </c>
      <c r="H193" s="136">
        <f>SUM(C193:G193)</f>
        <v>20061529.474640395</v>
      </c>
    </row>
    <row r="194" spans="2:8">
      <c r="B194" s="128" t="str">
        <f>$B$33</f>
        <v>Science</v>
      </c>
      <c r="C194" s="139">
        <f t="shared" si="11"/>
        <v>3713103.0647140038</v>
      </c>
      <c r="D194" s="139">
        <f t="shared" si="11"/>
        <v>2110977.5782794366</v>
      </c>
      <c r="E194" s="139">
        <f t="shared" si="11"/>
        <v>2021054.9962054754</v>
      </c>
      <c r="F194" s="139">
        <f t="shared" si="11"/>
        <v>3345454.3217704343</v>
      </c>
      <c r="G194" s="139">
        <f t="shared" si="11"/>
        <v>0</v>
      </c>
      <c r="H194" s="139">
        <f t="shared" ref="H194:H213" si="12">SUM(C194:G194)</f>
        <v>11190589.960969351</v>
      </c>
    </row>
    <row r="195" spans="2:8">
      <c r="B195" s="128" t="str">
        <f>$B$34</f>
        <v>Fine Arts</v>
      </c>
      <c r="C195" s="139">
        <f t="shared" si="11"/>
        <v>2155074.9493988259</v>
      </c>
      <c r="D195" s="139">
        <f t="shared" si="11"/>
        <v>2258009.5062686764</v>
      </c>
      <c r="E195" s="139">
        <f t="shared" si="11"/>
        <v>2075480.923485423</v>
      </c>
      <c r="F195" s="139">
        <f t="shared" si="11"/>
        <v>1705465.3460981851</v>
      </c>
      <c r="G195" s="139">
        <f t="shared" si="11"/>
        <v>0</v>
      </c>
      <c r="H195" s="139">
        <f t="shared" si="12"/>
        <v>8194030.7252511103</v>
      </c>
    </row>
    <row r="196" spans="2:8">
      <c r="B196" s="128" t="str">
        <f>$B$35</f>
        <v>Teacher Education</v>
      </c>
      <c r="C196" s="139">
        <f t="shared" si="11"/>
        <v>216837.80587341703</v>
      </c>
      <c r="D196" s="139">
        <f t="shared" si="11"/>
        <v>735428.56865381263</v>
      </c>
      <c r="E196" s="139">
        <f t="shared" si="11"/>
        <v>876686.99592581287</v>
      </c>
      <c r="F196" s="139">
        <f t="shared" si="11"/>
        <v>455345.65100552648</v>
      </c>
      <c r="G196" s="139">
        <f t="shared" si="11"/>
        <v>0</v>
      </c>
      <c r="H196" s="139">
        <f t="shared" si="12"/>
        <v>2284299.021458569</v>
      </c>
    </row>
    <row r="197" spans="2:8">
      <c r="B197" s="128" t="str">
        <f>$B$36</f>
        <v>Agriculture</v>
      </c>
      <c r="C197" s="139">
        <f t="shared" si="11"/>
        <v>0</v>
      </c>
      <c r="D197" s="139">
        <f t="shared" si="11"/>
        <v>0</v>
      </c>
      <c r="E197" s="139">
        <f t="shared" si="11"/>
        <v>0</v>
      </c>
      <c r="F197" s="139">
        <f t="shared" si="11"/>
        <v>0</v>
      </c>
      <c r="G197" s="139">
        <f t="shared" si="11"/>
        <v>0</v>
      </c>
      <c r="H197" s="139">
        <f t="shared" si="12"/>
        <v>0</v>
      </c>
    </row>
    <row r="198" spans="2:8">
      <c r="B198" s="128" t="str">
        <f>$B$37</f>
        <v>Engineering</v>
      </c>
      <c r="C198" s="139">
        <f t="shared" si="11"/>
        <v>1163022.0075918585</v>
      </c>
      <c r="D198" s="139">
        <f t="shared" si="11"/>
        <v>2384993.282631177</v>
      </c>
      <c r="E198" s="139">
        <f t="shared" si="11"/>
        <v>3012297.634095585</v>
      </c>
      <c r="F198" s="139">
        <f t="shared" si="11"/>
        <v>2182649.8276721803</v>
      </c>
      <c r="G198" s="139">
        <f t="shared" si="11"/>
        <v>0</v>
      </c>
      <c r="H198" s="139">
        <f t="shared" si="12"/>
        <v>8742962.7519908007</v>
      </c>
    </row>
    <row r="199" spans="2:8">
      <c r="B199" s="128" t="str">
        <f>$B$38</f>
        <v>Home Economics</v>
      </c>
      <c r="C199" s="139">
        <f t="shared" si="11"/>
        <v>66058.45437475112</v>
      </c>
      <c r="D199" s="139">
        <f t="shared" si="11"/>
        <v>45144.538161684577</v>
      </c>
      <c r="E199" s="139">
        <f t="shared" si="11"/>
        <v>40842.888017997939</v>
      </c>
      <c r="F199" s="139">
        <f t="shared" si="11"/>
        <v>0</v>
      </c>
      <c r="G199" s="139">
        <f t="shared" si="11"/>
        <v>0</v>
      </c>
      <c r="H199" s="139">
        <f t="shared" si="12"/>
        <v>152045.88055443362</v>
      </c>
    </row>
    <row r="200" spans="2:8">
      <c r="B200" s="128" t="str">
        <f>$B$39</f>
        <v>Law</v>
      </c>
      <c r="C200" s="139">
        <f t="shared" si="11"/>
        <v>0</v>
      </c>
      <c r="D200" s="139">
        <f t="shared" si="11"/>
        <v>0</v>
      </c>
      <c r="E200" s="139">
        <f t="shared" si="11"/>
        <v>0</v>
      </c>
      <c r="F200" s="139">
        <f t="shared" si="11"/>
        <v>0</v>
      </c>
      <c r="G200" s="139">
        <f t="shared" si="11"/>
        <v>0</v>
      </c>
      <c r="H200" s="139">
        <f t="shared" si="12"/>
        <v>0</v>
      </c>
    </row>
    <row r="201" spans="2:8">
      <c r="B201" s="128" t="str">
        <f>$B$40</f>
        <v>Social Service</v>
      </c>
      <c r="C201" s="139">
        <f t="shared" si="11"/>
        <v>32239.388158796773</v>
      </c>
      <c r="D201" s="139">
        <f t="shared" si="11"/>
        <v>127504.1000248335</v>
      </c>
      <c r="E201" s="139">
        <f t="shared" si="11"/>
        <v>0</v>
      </c>
      <c r="F201" s="139">
        <f t="shared" si="11"/>
        <v>0</v>
      </c>
      <c r="G201" s="139">
        <f t="shared" si="11"/>
        <v>0</v>
      </c>
      <c r="H201" s="139">
        <f t="shared" si="12"/>
        <v>159743.48818363028</v>
      </c>
    </row>
    <row r="202" spans="2:8">
      <c r="B202" s="128" t="str">
        <f>$B$41</f>
        <v>Library Science</v>
      </c>
      <c r="C202" s="139">
        <f t="shared" si="11"/>
        <v>493.01833575371569</v>
      </c>
      <c r="D202" s="139">
        <f t="shared" si="11"/>
        <v>7709.9816949359601</v>
      </c>
      <c r="E202" s="139">
        <f t="shared" si="11"/>
        <v>561046.8792174746</v>
      </c>
      <c r="F202" s="139">
        <f t="shared" si="11"/>
        <v>565.84374136767121</v>
      </c>
      <c r="G202" s="139">
        <f t="shared" si="11"/>
        <v>0</v>
      </c>
      <c r="H202" s="139">
        <f t="shared" si="12"/>
        <v>569815.72298953193</v>
      </c>
    </row>
    <row r="203" spans="2:8">
      <c r="B203" s="128" t="str">
        <f>$B$42</f>
        <v>Veterinary Science</v>
      </c>
      <c r="C203" s="139">
        <f t="shared" si="11"/>
        <v>0</v>
      </c>
      <c r="D203" s="139">
        <f t="shared" si="11"/>
        <v>0</v>
      </c>
      <c r="E203" s="139">
        <f t="shared" si="11"/>
        <v>0</v>
      </c>
      <c r="F203" s="139">
        <f t="shared" si="11"/>
        <v>0</v>
      </c>
      <c r="G203" s="139">
        <f t="shared" si="11"/>
        <v>0</v>
      </c>
      <c r="H203" s="139">
        <f t="shared" si="12"/>
        <v>0</v>
      </c>
    </row>
    <row r="204" spans="2:8">
      <c r="B204" s="128" t="str">
        <f>$B$43</f>
        <v>Vocational Training</v>
      </c>
      <c r="C204" s="139">
        <f t="shared" si="11"/>
        <v>831.86062694897032</v>
      </c>
      <c r="D204" s="139">
        <f t="shared" si="11"/>
        <v>3193.7101454253384</v>
      </c>
      <c r="E204" s="139">
        <f t="shared" si="11"/>
        <v>0</v>
      </c>
      <c r="F204" s="139">
        <f t="shared" si="11"/>
        <v>0</v>
      </c>
      <c r="G204" s="139">
        <f t="shared" si="11"/>
        <v>0</v>
      </c>
      <c r="H204" s="139">
        <f t="shared" si="12"/>
        <v>4025.5707723743089</v>
      </c>
    </row>
    <row r="205" spans="2:8">
      <c r="B205" s="128" t="str">
        <f>$B$44</f>
        <v>Physical Training</v>
      </c>
      <c r="C205" s="139">
        <f t="shared" si="11"/>
        <v>0</v>
      </c>
      <c r="D205" s="139">
        <f t="shared" si="11"/>
        <v>0</v>
      </c>
      <c r="E205" s="139">
        <f t="shared" si="11"/>
        <v>0</v>
      </c>
      <c r="F205" s="139">
        <f t="shared" si="11"/>
        <v>0</v>
      </c>
      <c r="G205" s="139">
        <f t="shared" si="11"/>
        <v>0</v>
      </c>
      <c r="H205" s="139">
        <f t="shared" si="12"/>
        <v>0</v>
      </c>
    </row>
    <row r="206" spans="2:8">
      <c r="B206" s="128" t="str">
        <f>$B$45</f>
        <v>Health Services</v>
      </c>
      <c r="C206" s="139">
        <f t="shared" si="11"/>
        <v>377864.32932857372</v>
      </c>
      <c r="D206" s="139">
        <f t="shared" si="11"/>
        <v>715204.99013449764</v>
      </c>
      <c r="E206" s="139">
        <f t="shared" si="11"/>
        <v>565332.90356388688</v>
      </c>
      <c r="F206" s="139">
        <f t="shared" si="11"/>
        <v>274.40375003296691</v>
      </c>
      <c r="G206" s="139">
        <f t="shared" si="11"/>
        <v>204988.35232080842</v>
      </c>
      <c r="H206" s="139">
        <f t="shared" si="12"/>
        <v>1863664.9790977996</v>
      </c>
    </row>
    <row r="207" spans="2:8">
      <c r="B207" s="128" t="str">
        <f>$B$46</f>
        <v>Pharmacy</v>
      </c>
      <c r="C207" s="139">
        <f t="shared" si="11"/>
        <v>0</v>
      </c>
      <c r="D207" s="139">
        <f t="shared" si="11"/>
        <v>0</v>
      </c>
      <c r="E207" s="139">
        <f t="shared" si="11"/>
        <v>0</v>
      </c>
      <c r="F207" s="139">
        <f t="shared" si="11"/>
        <v>0</v>
      </c>
      <c r="G207" s="139">
        <f t="shared" si="11"/>
        <v>0</v>
      </c>
      <c r="H207" s="139">
        <f t="shared" si="12"/>
        <v>0</v>
      </c>
    </row>
    <row r="208" spans="2:8">
      <c r="B208" s="128" t="str">
        <f>$B$47</f>
        <v>Business Administration</v>
      </c>
      <c r="C208" s="139">
        <f t="shared" si="11"/>
        <v>1624591.5934368966</v>
      </c>
      <c r="D208" s="139">
        <f t="shared" si="11"/>
        <v>7251950.9935713504</v>
      </c>
      <c r="E208" s="139">
        <f t="shared" si="11"/>
        <v>2926140.4462051825</v>
      </c>
      <c r="F208" s="139">
        <f t="shared" si="11"/>
        <v>1502877.5958320298</v>
      </c>
      <c r="G208" s="139">
        <f t="shared" si="11"/>
        <v>0</v>
      </c>
      <c r="H208" s="139">
        <f t="shared" si="12"/>
        <v>13305560.629045459</v>
      </c>
    </row>
    <row r="209" spans="2:8">
      <c r="B209" s="128" t="str">
        <f>$B$48</f>
        <v>Optometry</v>
      </c>
      <c r="C209" s="139">
        <f t="shared" ref="C209:G212" si="13">$H$190*IF($H$136=0,0,C132/$H$136)</f>
        <v>0</v>
      </c>
      <c r="D209" s="139">
        <f t="shared" si="13"/>
        <v>0</v>
      </c>
      <c r="E209" s="139">
        <f t="shared" si="13"/>
        <v>0</v>
      </c>
      <c r="F209" s="139">
        <f t="shared" si="13"/>
        <v>0</v>
      </c>
      <c r="G209" s="139">
        <f t="shared" si="13"/>
        <v>0</v>
      </c>
      <c r="H209" s="139">
        <f t="shared" si="12"/>
        <v>0</v>
      </c>
    </row>
    <row r="210" spans="2:8">
      <c r="B210" s="128" t="str">
        <f>$B$49</f>
        <v>Teacher Ed-Practice Teaching</v>
      </c>
      <c r="C210" s="139">
        <f t="shared" si="13"/>
        <v>0</v>
      </c>
      <c r="D210" s="139">
        <f t="shared" si="13"/>
        <v>296134.28318537719</v>
      </c>
      <c r="E210" s="139">
        <f t="shared" si="13"/>
        <v>0</v>
      </c>
      <c r="F210" s="139">
        <f t="shared" si="13"/>
        <v>0</v>
      </c>
      <c r="G210" s="139">
        <f t="shared" si="13"/>
        <v>0</v>
      </c>
      <c r="H210" s="139">
        <f t="shared" si="12"/>
        <v>296134.28318537719</v>
      </c>
    </row>
    <row r="211" spans="2:8">
      <c r="B211" s="128" t="str">
        <f>$B$50</f>
        <v>Technology</v>
      </c>
      <c r="C211" s="139">
        <f t="shared" si="13"/>
        <v>148713.28497742931</v>
      </c>
      <c r="D211" s="139">
        <f t="shared" si="13"/>
        <v>875928.74848208076</v>
      </c>
      <c r="E211" s="139">
        <f t="shared" si="13"/>
        <v>412173.09781566629</v>
      </c>
      <c r="F211" s="139">
        <f t="shared" si="13"/>
        <v>4825.3805860018729</v>
      </c>
      <c r="G211" s="139">
        <f t="shared" si="13"/>
        <v>0</v>
      </c>
      <c r="H211" s="139">
        <f t="shared" si="12"/>
        <v>1441640.5118611781</v>
      </c>
    </row>
    <row r="212" spans="2:8">
      <c r="B212" s="128" t="str">
        <f>$B$51</f>
        <v>Nursing</v>
      </c>
      <c r="C212" s="139">
        <f t="shared" si="13"/>
        <v>0</v>
      </c>
      <c r="D212" s="139">
        <f t="shared" si="13"/>
        <v>0</v>
      </c>
      <c r="E212" s="139">
        <f t="shared" si="13"/>
        <v>0</v>
      </c>
      <c r="F212" s="139">
        <f t="shared" si="13"/>
        <v>0</v>
      </c>
      <c r="G212" s="139">
        <f t="shared" si="13"/>
        <v>0</v>
      </c>
      <c r="H212" s="139">
        <f t="shared" si="12"/>
        <v>0</v>
      </c>
    </row>
    <row r="213" spans="2:8">
      <c r="B213" s="131" t="str">
        <f>$B$52</f>
        <v>Totals</v>
      </c>
      <c r="C213" s="136">
        <f>SUM(C193:C212)</f>
        <v>16620921.445681281</v>
      </c>
      <c r="D213" s="136">
        <f>SUM(D193:D212)</f>
        <v>22598205.056548111</v>
      </c>
      <c r="E213" s="136">
        <f>SUM(E193:E212)</f>
        <v>16589533.062204946</v>
      </c>
      <c r="F213" s="136">
        <f>SUM(F193:F212)</f>
        <v>12252395.08324486</v>
      </c>
      <c r="G213" s="136">
        <f>SUM(G193:G212)</f>
        <v>204988.35232080842</v>
      </c>
      <c r="H213" s="136">
        <f t="shared" si="12"/>
        <v>68266043</v>
      </c>
    </row>
    <row r="214" spans="2:8">
      <c r="B214" s="144"/>
      <c r="C214" s="145"/>
      <c r="D214" s="145"/>
      <c r="E214" s="145"/>
      <c r="F214" s="145"/>
      <c r="G214" s="145"/>
      <c r="H214" s="145"/>
    </row>
    <row r="215" spans="2:8">
      <c r="B215" s="392" t="s">
        <v>35</v>
      </c>
      <c r="C215" s="392"/>
      <c r="D215" s="392"/>
      <c r="E215" s="392"/>
      <c r="F215" s="392"/>
      <c r="G215" s="392"/>
      <c r="H215" s="122">
        <f>H17</f>
        <v>53648321</v>
      </c>
    </row>
    <row r="216" spans="2:8" ht="60.75" customHeight="1" thickBot="1">
      <c r="B216" s="382" t="s">
        <v>230</v>
      </c>
      <c r="C216" s="382"/>
      <c r="D216" s="382"/>
      <c r="E216" s="382"/>
      <c r="F216" s="382"/>
      <c r="G216" s="382"/>
      <c r="H216" s="382"/>
    </row>
    <row r="217" spans="2:8" ht="14.4" thickBot="1">
      <c r="B217" s="124" t="s">
        <v>31</v>
      </c>
      <c r="C217" s="125" t="s">
        <v>25</v>
      </c>
      <c r="D217" s="125" t="s">
        <v>26</v>
      </c>
      <c r="E217" s="125" t="s">
        <v>27</v>
      </c>
      <c r="F217" s="125" t="s">
        <v>28</v>
      </c>
      <c r="G217" s="125" t="s">
        <v>29</v>
      </c>
      <c r="H217" s="126" t="s">
        <v>1</v>
      </c>
    </row>
    <row r="218" spans="2:8">
      <c r="B218" s="128" t="str">
        <f>$B$32</f>
        <v>Liberal Arts</v>
      </c>
      <c r="C218" s="136">
        <f t="shared" ref="C218:G233" si="14">$H$215*IF($H$25=0,0,C$25/$H$25)*IF(C$52=0,0,C32/C$52)</f>
        <v>8695966.4188032523</v>
      </c>
      <c r="D218" s="136">
        <f t="shared" si="14"/>
        <v>8770222.4883663822</v>
      </c>
      <c r="E218" s="136">
        <f t="shared" si="14"/>
        <v>1717830.194816703</v>
      </c>
      <c r="F218" s="136">
        <f t="shared" si="14"/>
        <v>809181.87443288672</v>
      </c>
      <c r="G218" s="136">
        <f t="shared" si="14"/>
        <v>0</v>
      </c>
      <c r="H218" s="136">
        <f>SUM(C218:G218)</f>
        <v>19993200.976419222</v>
      </c>
    </row>
    <row r="219" spans="2:8">
      <c r="B219" s="128" t="str">
        <f>$B$33</f>
        <v>Science</v>
      </c>
      <c r="C219" s="139">
        <f t="shared" si="14"/>
        <v>2630187.2639788864</v>
      </c>
      <c r="D219" s="139">
        <f t="shared" si="14"/>
        <v>2073484.9568170609</v>
      </c>
      <c r="E219" s="139">
        <f t="shared" si="14"/>
        <v>1094853.9497041034</v>
      </c>
      <c r="F219" s="139">
        <f t="shared" si="14"/>
        <v>553157.30631909461</v>
      </c>
      <c r="G219" s="139">
        <f t="shared" si="14"/>
        <v>0</v>
      </c>
      <c r="H219" s="139">
        <f t="shared" ref="H219:H238" si="15">SUM(C219:G219)</f>
        <v>6351683.4768191446</v>
      </c>
    </row>
    <row r="220" spans="2:8">
      <c r="B220" s="128" t="str">
        <f>$B$34</f>
        <v>Fine Arts</v>
      </c>
      <c r="C220" s="139">
        <f t="shared" si="14"/>
        <v>1980906.0139362416</v>
      </c>
      <c r="D220" s="139">
        <f t="shared" si="14"/>
        <v>2083101.2782121773</v>
      </c>
      <c r="E220" s="139">
        <f t="shared" si="14"/>
        <v>368127.74101730203</v>
      </c>
      <c r="F220" s="139">
        <f t="shared" si="14"/>
        <v>407063.60910164699</v>
      </c>
      <c r="G220" s="139">
        <f t="shared" si="14"/>
        <v>0</v>
      </c>
      <c r="H220" s="139">
        <f t="shared" si="15"/>
        <v>4839198.6422673678</v>
      </c>
    </row>
    <row r="221" spans="2:8">
      <c r="B221" s="128" t="str">
        <f>$B$35</f>
        <v>Teacher Education</v>
      </c>
      <c r="C221" s="139">
        <f t="shared" si="14"/>
        <v>254969.87409265959</v>
      </c>
      <c r="D221" s="139">
        <f t="shared" si="14"/>
        <v>929898.27890778705</v>
      </c>
      <c r="E221" s="139">
        <f t="shared" si="14"/>
        <v>571101.26332549891</v>
      </c>
      <c r="F221" s="139">
        <f t="shared" si="14"/>
        <v>200801.56267757784</v>
      </c>
      <c r="G221" s="139">
        <f t="shared" si="14"/>
        <v>0</v>
      </c>
      <c r="H221" s="139">
        <f t="shared" si="15"/>
        <v>1956770.9790035235</v>
      </c>
    </row>
    <row r="222" spans="2:8">
      <c r="B222" s="128" t="str">
        <f>$B$36</f>
        <v>Agriculture</v>
      </c>
      <c r="C222" s="139">
        <f t="shared" si="14"/>
        <v>0</v>
      </c>
      <c r="D222" s="139">
        <f t="shared" si="14"/>
        <v>0</v>
      </c>
      <c r="E222" s="139">
        <f t="shared" si="14"/>
        <v>0</v>
      </c>
      <c r="F222" s="139">
        <f t="shared" si="14"/>
        <v>0</v>
      </c>
      <c r="G222" s="139">
        <f t="shared" si="14"/>
        <v>0</v>
      </c>
      <c r="H222" s="139">
        <f t="shared" si="15"/>
        <v>0</v>
      </c>
    </row>
    <row r="223" spans="2:8">
      <c r="B223" s="128" t="str">
        <f>$B$37</f>
        <v>Engineering</v>
      </c>
      <c r="C223" s="139">
        <f t="shared" si="14"/>
        <v>647812.61210533138</v>
      </c>
      <c r="D223" s="139">
        <f t="shared" si="14"/>
        <v>1827581.8811419331</v>
      </c>
      <c r="E223" s="139">
        <f t="shared" si="14"/>
        <v>1919136.0942890344</v>
      </c>
      <c r="F223" s="139">
        <f t="shared" si="14"/>
        <v>313205.105459126</v>
      </c>
      <c r="G223" s="139">
        <f t="shared" si="14"/>
        <v>0</v>
      </c>
      <c r="H223" s="139">
        <f t="shared" si="15"/>
        <v>4707735.6929954244</v>
      </c>
    </row>
    <row r="224" spans="2:8">
      <c r="B224" s="128" t="str">
        <f>$B$38</f>
        <v>Home Economics</v>
      </c>
      <c r="C224" s="139">
        <f t="shared" si="14"/>
        <v>93168.957925682436</v>
      </c>
      <c r="D224" s="139">
        <f t="shared" si="14"/>
        <v>93140.94151270196</v>
      </c>
      <c r="E224" s="139">
        <f t="shared" si="14"/>
        <v>4109.4991312399025</v>
      </c>
      <c r="F224" s="139">
        <f t="shared" si="14"/>
        <v>0</v>
      </c>
      <c r="G224" s="139">
        <f t="shared" si="14"/>
        <v>0</v>
      </c>
      <c r="H224" s="139">
        <f t="shared" si="15"/>
        <v>190419.39856962429</v>
      </c>
    </row>
    <row r="225" spans="2:10">
      <c r="B225" s="128" t="str">
        <f>$B$39</f>
        <v>Law</v>
      </c>
      <c r="C225" s="139">
        <f t="shared" si="14"/>
        <v>0</v>
      </c>
      <c r="D225" s="139">
        <f t="shared" si="14"/>
        <v>0</v>
      </c>
      <c r="E225" s="139">
        <f t="shared" si="14"/>
        <v>0</v>
      </c>
      <c r="F225" s="139">
        <f t="shared" si="14"/>
        <v>0</v>
      </c>
      <c r="G225" s="139">
        <f t="shared" si="14"/>
        <v>0</v>
      </c>
      <c r="H225" s="139">
        <f t="shared" si="15"/>
        <v>0</v>
      </c>
    </row>
    <row r="226" spans="2:10">
      <c r="B226" s="128" t="str">
        <f>$B$40</f>
        <v>Social Service</v>
      </c>
      <c r="C226" s="139">
        <f t="shared" si="14"/>
        <v>67915.54949138558</v>
      </c>
      <c r="D226" s="139">
        <f t="shared" si="14"/>
        <v>337945.00902838766</v>
      </c>
      <c r="E226" s="139">
        <f t="shared" si="14"/>
        <v>57592.545795782404</v>
      </c>
      <c r="F226" s="139">
        <f t="shared" si="14"/>
        <v>0</v>
      </c>
      <c r="G226" s="139">
        <f t="shared" si="14"/>
        <v>0</v>
      </c>
      <c r="H226" s="139">
        <f t="shared" si="15"/>
        <v>463453.10431555565</v>
      </c>
    </row>
    <row r="227" spans="2:10">
      <c r="B227" s="128" t="str">
        <f>$B$41</f>
        <v>Library Science</v>
      </c>
      <c r="C227" s="139">
        <f t="shared" si="14"/>
        <v>1182.0744373500656</v>
      </c>
      <c r="D227" s="139">
        <f t="shared" si="14"/>
        <v>19163.954780268326</v>
      </c>
      <c r="E227" s="139">
        <f t="shared" si="14"/>
        <v>398204.51002130419</v>
      </c>
      <c r="F227" s="139">
        <f t="shared" si="14"/>
        <v>1236.3359426018133</v>
      </c>
      <c r="G227" s="139">
        <f t="shared" si="14"/>
        <v>0</v>
      </c>
      <c r="H227" s="139">
        <f t="shared" si="15"/>
        <v>419786.87518152437</v>
      </c>
    </row>
    <row r="228" spans="2:10">
      <c r="B228" s="128" t="str">
        <f>$B$42</f>
        <v>Veterinary Science</v>
      </c>
      <c r="C228" s="139">
        <f t="shared" si="14"/>
        <v>0</v>
      </c>
      <c r="D228" s="139">
        <f t="shared" si="14"/>
        <v>0</v>
      </c>
      <c r="E228" s="139">
        <f t="shared" si="14"/>
        <v>0</v>
      </c>
      <c r="F228" s="139">
        <f t="shared" si="14"/>
        <v>0</v>
      </c>
      <c r="G228" s="139">
        <f t="shared" si="14"/>
        <v>0</v>
      </c>
      <c r="H228" s="139">
        <f t="shared" si="15"/>
        <v>0</v>
      </c>
    </row>
    <row r="229" spans="2:10">
      <c r="B229" s="128" t="str">
        <f>$B$43</f>
        <v>Vocational Training</v>
      </c>
      <c r="C229" s="139">
        <f t="shared" si="14"/>
        <v>179.10218747728265</v>
      </c>
      <c r="D229" s="139">
        <f t="shared" si="14"/>
        <v>2472.7683587443003</v>
      </c>
      <c r="E229" s="139">
        <f t="shared" si="14"/>
        <v>0</v>
      </c>
      <c r="F229" s="139">
        <f t="shared" si="14"/>
        <v>0</v>
      </c>
      <c r="G229" s="139">
        <f t="shared" si="14"/>
        <v>0</v>
      </c>
      <c r="H229" s="139">
        <f t="shared" si="15"/>
        <v>2651.870546221583</v>
      </c>
    </row>
    <row r="230" spans="2:10">
      <c r="B230" s="128" t="str">
        <f>$B$44</f>
        <v>Physical Training</v>
      </c>
      <c r="C230" s="139">
        <f t="shared" si="14"/>
        <v>0</v>
      </c>
      <c r="D230" s="139">
        <f t="shared" si="14"/>
        <v>0</v>
      </c>
      <c r="E230" s="139">
        <f t="shared" si="14"/>
        <v>0</v>
      </c>
      <c r="F230" s="139">
        <f t="shared" si="14"/>
        <v>0</v>
      </c>
      <c r="G230" s="139">
        <f t="shared" si="14"/>
        <v>0</v>
      </c>
      <c r="H230" s="139">
        <f t="shared" si="15"/>
        <v>0</v>
      </c>
    </row>
    <row r="231" spans="2:10">
      <c r="B231" s="128" t="str">
        <f>$B$45</f>
        <v>Health Services</v>
      </c>
      <c r="C231" s="139">
        <f t="shared" si="14"/>
        <v>516029.22255954676</v>
      </c>
      <c r="D231" s="139">
        <f t="shared" si="14"/>
        <v>1548708.5606835482</v>
      </c>
      <c r="E231" s="139">
        <f t="shared" si="14"/>
        <v>364673.37942872354</v>
      </c>
      <c r="F231" s="139">
        <f t="shared" si="14"/>
        <v>4327.1757991063469</v>
      </c>
      <c r="G231" s="139">
        <f t="shared" si="14"/>
        <v>59795.842510908747</v>
      </c>
      <c r="H231" s="139">
        <f t="shared" si="15"/>
        <v>2493534.1809818335</v>
      </c>
    </row>
    <row r="232" spans="2:10">
      <c r="B232" s="128" t="str">
        <f>$B$46</f>
        <v>Pharmacy</v>
      </c>
      <c r="C232" s="139">
        <f t="shared" si="14"/>
        <v>0</v>
      </c>
      <c r="D232" s="139">
        <f t="shared" si="14"/>
        <v>0</v>
      </c>
      <c r="E232" s="139">
        <f t="shared" si="14"/>
        <v>0</v>
      </c>
      <c r="F232" s="139">
        <f t="shared" si="14"/>
        <v>0</v>
      </c>
      <c r="G232" s="139">
        <f t="shared" si="14"/>
        <v>0</v>
      </c>
      <c r="H232" s="139">
        <f t="shared" si="15"/>
        <v>0</v>
      </c>
    </row>
    <row r="233" spans="2:10">
      <c r="B233" s="128" t="str">
        <f>$B$47</f>
        <v>Business Administration</v>
      </c>
      <c r="C233" s="139">
        <f t="shared" si="14"/>
        <v>1290180.5177113535</v>
      </c>
      <c r="D233" s="139">
        <f t="shared" si="14"/>
        <v>7518452.1947620437</v>
      </c>
      <c r="E233" s="139">
        <f t="shared" si="14"/>
        <v>2233899.9045586418</v>
      </c>
      <c r="F233" s="139">
        <f t="shared" si="14"/>
        <v>125488.09817408405</v>
      </c>
      <c r="G233" s="139">
        <f t="shared" si="14"/>
        <v>0</v>
      </c>
      <c r="H233" s="139">
        <f t="shared" si="15"/>
        <v>11168020.715206122</v>
      </c>
    </row>
    <row r="234" spans="2:10">
      <c r="B234" s="128" t="str">
        <f>$B$48</f>
        <v>Optometry</v>
      </c>
      <c r="C234" s="139">
        <f t="shared" ref="C234:G237" si="16">$H$215*IF($H$25=0,0,C$25/$H$25)*IF(C$52=0,0,C48/C$52)</f>
        <v>0</v>
      </c>
      <c r="D234" s="139">
        <f t="shared" si="16"/>
        <v>0</v>
      </c>
      <c r="E234" s="139">
        <f t="shared" si="16"/>
        <v>0</v>
      </c>
      <c r="F234" s="139">
        <f t="shared" si="16"/>
        <v>0</v>
      </c>
      <c r="G234" s="139">
        <f t="shared" si="16"/>
        <v>0</v>
      </c>
      <c r="H234" s="139">
        <f t="shared" si="15"/>
        <v>0</v>
      </c>
    </row>
    <row r="235" spans="2:10">
      <c r="B235" s="128" t="str">
        <f>$B$49</f>
        <v>Teacher Ed-Practice Teaching</v>
      </c>
      <c r="C235" s="139">
        <f t="shared" si="16"/>
        <v>0</v>
      </c>
      <c r="D235" s="139">
        <f t="shared" si="16"/>
        <v>193906.25213153218</v>
      </c>
      <c r="E235" s="139">
        <f t="shared" si="16"/>
        <v>0</v>
      </c>
      <c r="F235" s="139">
        <f t="shared" si="16"/>
        <v>0</v>
      </c>
      <c r="G235" s="139">
        <f t="shared" si="16"/>
        <v>0</v>
      </c>
      <c r="H235" s="139">
        <f t="shared" si="15"/>
        <v>193906.25213153218</v>
      </c>
    </row>
    <row r="236" spans="2:10">
      <c r="B236" s="128" t="str">
        <f>$B$50</f>
        <v>Technology</v>
      </c>
      <c r="C236" s="139">
        <f t="shared" si="16"/>
        <v>80882.547864740845</v>
      </c>
      <c r="D236" s="139">
        <f t="shared" si="16"/>
        <v>581306.62833480584</v>
      </c>
      <c r="E236" s="139">
        <f t="shared" si="16"/>
        <v>204224.23943509604</v>
      </c>
      <c r="F236" s="139">
        <f t="shared" si="16"/>
        <v>1545.4199282522668</v>
      </c>
      <c r="G236" s="139">
        <f t="shared" si="16"/>
        <v>0</v>
      </c>
      <c r="H236" s="139">
        <f t="shared" si="15"/>
        <v>867958.83556289494</v>
      </c>
    </row>
    <row r="237" spans="2:10">
      <c r="B237" s="128" t="str">
        <f>$B$51</f>
        <v>Nursing</v>
      </c>
      <c r="C237" s="139">
        <f t="shared" si="16"/>
        <v>0</v>
      </c>
      <c r="D237" s="139">
        <f t="shared" si="16"/>
        <v>0</v>
      </c>
      <c r="E237" s="139">
        <f t="shared" si="16"/>
        <v>0</v>
      </c>
      <c r="F237" s="139">
        <f t="shared" si="16"/>
        <v>0</v>
      </c>
      <c r="G237" s="139">
        <f t="shared" si="16"/>
        <v>0</v>
      </c>
      <c r="H237" s="139">
        <f t="shared" si="15"/>
        <v>0</v>
      </c>
    </row>
    <row r="238" spans="2:10">
      <c r="B238" s="131" t="str">
        <f>$B$52</f>
        <v>Totals</v>
      </c>
      <c r="C238" s="136">
        <f>SUM(C218:C237)</f>
        <v>16259380.15509391</v>
      </c>
      <c r="D238" s="136">
        <f>SUM(D218:D237)</f>
        <v>25979385.193037372</v>
      </c>
      <c r="E238" s="136">
        <f>SUM(E218:E237)</f>
        <v>8933753.321523428</v>
      </c>
      <c r="F238" s="136">
        <f>SUM(F218:F237)</f>
        <v>2416006.4878343763</v>
      </c>
      <c r="G238" s="136">
        <f>SUM(G218:G237)</f>
        <v>59795.842510908747</v>
      </c>
      <c r="H238" s="136">
        <f t="shared" si="15"/>
        <v>53648321</v>
      </c>
    </row>
    <row r="239" spans="2:10">
      <c r="B239" s="330"/>
      <c r="C239" s="350"/>
      <c r="D239" s="350"/>
      <c r="E239" s="350"/>
      <c r="F239" s="350"/>
      <c r="G239" s="350"/>
      <c r="H239" s="350"/>
    </row>
    <row r="240" spans="2:10">
      <c r="B240" s="120" t="s">
        <v>11</v>
      </c>
      <c r="C240" s="121"/>
      <c r="D240" s="121"/>
      <c r="E240" s="121"/>
      <c r="F240" s="121"/>
      <c r="G240" s="121"/>
      <c r="H240" s="122">
        <f>H16</f>
        <v>67054524</v>
      </c>
      <c r="J240" s="360"/>
    </row>
    <row r="241" spans="2:8" ht="61.5" customHeight="1" thickBot="1">
      <c r="B241" s="394" t="s">
        <v>231</v>
      </c>
      <c r="C241" s="394"/>
      <c r="D241" s="394"/>
      <c r="E241" s="394"/>
      <c r="F241" s="394"/>
      <c r="G241" s="394"/>
      <c r="H241" s="328"/>
    </row>
    <row r="242" spans="2:8" ht="14.4" thickBot="1">
      <c r="B242" s="124" t="s">
        <v>31</v>
      </c>
      <c r="C242" s="125" t="s">
        <v>25</v>
      </c>
      <c r="D242" s="125" t="s">
        <v>26</v>
      </c>
      <c r="E242" s="125" t="s">
        <v>27</v>
      </c>
      <c r="F242" s="125" t="s">
        <v>28</v>
      </c>
      <c r="G242" s="125" t="s">
        <v>29</v>
      </c>
      <c r="H242" s="126" t="s">
        <v>1</v>
      </c>
    </row>
    <row r="243" spans="2:8">
      <c r="B243" s="128" t="str">
        <f>$B$32</f>
        <v>Liberal Arts</v>
      </c>
      <c r="C243" s="136">
        <f t="shared" ref="C243:G258" si="17">$H$240*IF($H$25=0,0,C$25/$H$25)*IF(C$52=0,0,C32/C$52)</f>
        <v>10869005.367993468</v>
      </c>
      <c r="D243" s="136">
        <f t="shared" si="17"/>
        <v>10961817.320089165</v>
      </c>
      <c r="E243" s="136">
        <f t="shared" si="17"/>
        <v>2147099.5527755902</v>
      </c>
      <c r="F243" s="136">
        <f t="shared" si="17"/>
        <v>1011388.6960138975</v>
      </c>
      <c r="G243" s="136">
        <f t="shared" si="17"/>
        <v>0</v>
      </c>
      <c r="H243" s="136">
        <f>SUM(C243:G243)</f>
        <v>24989310.936872125</v>
      </c>
    </row>
    <row r="244" spans="2:8">
      <c r="B244" s="128" t="str">
        <f>$B$33</f>
        <v>Science</v>
      </c>
      <c r="C244" s="139">
        <f t="shared" si="17"/>
        <v>3287445.9392115287</v>
      </c>
      <c r="D244" s="139">
        <f t="shared" si="17"/>
        <v>2591629.0427901479</v>
      </c>
      <c r="E244" s="139">
        <f t="shared" si="17"/>
        <v>1368447.4943200664</v>
      </c>
      <c r="F244" s="139">
        <f t="shared" si="17"/>
        <v>691386.03372786043</v>
      </c>
      <c r="G244" s="139">
        <f t="shared" si="17"/>
        <v>0</v>
      </c>
      <c r="H244" s="139">
        <f t="shared" ref="H244:H263" si="18">SUM(C244:G244)</f>
        <v>7938908.5100496039</v>
      </c>
    </row>
    <row r="245" spans="2:8">
      <c r="B245" s="128" t="str">
        <f>$B$34</f>
        <v>Fine Arts</v>
      </c>
      <c r="C245" s="139">
        <f t="shared" si="17"/>
        <v>2475915.5063442159</v>
      </c>
      <c r="D245" s="139">
        <f t="shared" si="17"/>
        <v>2603648.3910523336</v>
      </c>
      <c r="E245" s="139">
        <f t="shared" si="17"/>
        <v>460119.34735311597</v>
      </c>
      <c r="F245" s="139">
        <f t="shared" si="17"/>
        <v>508784.91697872535</v>
      </c>
      <c r="G245" s="139">
        <f t="shared" si="17"/>
        <v>0</v>
      </c>
      <c r="H245" s="139">
        <f t="shared" si="18"/>
        <v>6048468.1617283905</v>
      </c>
    </row>
    <row r="246" spans="2:8">
      <c r="B246" s="128" t="str">
        <f>$B$35</f>
        <v>Teacher Education</v>
      </c>
      <c r="C246" s="139">
        <f t="shared" si="17"/>
        <v>318684.41030285403</v>
      </c>
      <c r="D246" s="139">
        <f t="shared" si="17"/>
        <v>1162270.9769534243</v>
      </c>
      <c r="E246" s="139">
        <f t="shared" si="17"/>
        <v>713814.01419981057</v>
      </c>
      <c r="F246" s="139">
        <f t="shared" si="17"/>
        <v>250979.95524969269</v>
      </c>
      <c r="G246" s="139">
        <f t="shared" si="17"/>
        <v>0</v>
      </c>
      <c r="H246" s="139">
        <f t="shared" si="18"/>
        <v>2445749.3567057815</v>
      </c>
    </row>
    <row r="247" spans="2:8">
      <c r="B247" s="128" t="str">
        <f>$B$36</f>
        <v>Agriculture</v>
      </c>
      <c r="C247" s="139">
        <f t="shared" si="17"/>
        <v>0</v>
      </c>
      <c r="D247" s="139">
        <f t="shared" si="17"/>
        <v>0</v>
      </c>
      <c r="E247" s="139">
        <f t="shared" si="17"/>
        <v>0</v>
      </c>
      <c r="F247" s="139">
        <f t="shared" si="17"/>
        <v>0</v>
      </c>
      <c r="G247" s="139">
        <f t="shared" si="17"/>
        <v>0</v>
      </c>
      <c r="H247" s="139">
        <f t="shared" si="18"/>
        <v>0</v>
      </c>
    </row>
    <row r="248" spans="2:8">
      <c r="B248" s="128" t="str">
        <f>$B$37</f>
        <v>Engineering</v>
      </c>
      <c r="C248" s="139">
        <f t="shared" si="17"/>
        <v>809694.79633704911</v>
      </c>
      <c r="D248" s="139">
        <f t="shared" si="17"/>
        <v>2284277.1372285243</v>
      </c>
      <c r="E248" s="139">
        <f t="shared" si="17"/>
        <v>2398709.8737679105</v>
      </c>
      <c r="F248" s="139">
        <f t="shared" si="17"/>
        <v>391472.06975837128</v>
      </c>
      <c r="G248" s="139">
        <f t="shared" si="17"/>
        <v>0</v>
      </c>
      <c r="H248" s="139">
        <f t="shared" si="18"/>
        <v>5884153.8770918557</v>
      </c>
    </row>
    <row r="249" spans="2:8">
      <c r="B249" s="128" t="str">
        <f>$B$38</f>
        <v>Home Economics</v>
      </c>
      <c r="C249" s="139">
        <f t="shared" si="17"/>
        <v>116450.99061502154</v>
      </c>
      <c r="D249" s="139">
        <f t="shared" si="17"/>
        <v>116415.97316803392</v>
      </c>
      <c r="E249" s="139">
        <f t="shared" si="17"/>
        <v>5136.4237125651189</v>
      </c>
      <c r="F249" s="139">
        <f t="shared" si="17"/>
        <v>0</v>
      </c>
      <c r="G249" s="139">
        <f t="shared" si="17"/>
        <v>0</v>
      </c>
      <c r="H249" s="139">
        <f t="shared" si="18"/>
        <v>238003.38749562058</v>
      </c>
    </row>
    <row r="250" spans="2:8">
      <c r="B250" s="128" t="str">
        <f>$B$39</f>
        <v>Law</v>
      </c>
      <c r="C250" s="139">
        <f t="shared" si="17"/>
        <v>0</v>
      </c>
      <c r="D250" s="139">
        <f t="shared" si="17"/>
        <v>0</v>
      </c>
      <c r="E250" s="139">
        <f t="shared" si="17"/>
        <v>0</v>
      </c>
      <c r="F250" s="139">
        <f t="shared" si="17"/>
        <v>0</v>
      </c>
      <c r="G250" s="139">
        <f t="shared" si="17"/>
        <v>0</v>
      </c>
      <c r="H250" s="139">
        <f t="shared" si="18"/>
        <v>0</v>
      </c>
    </row>
    <row r="251" spans="2:8">
      <c r="B251" s="128" t="str">
        <f>$B$40</f>
        <v>Social Service</v>
      </c>
      <c r="C251" s="139">
        <f t="shared" si="17"/>
        <v>84886.996619023776</v>
      </c>
      <c r="D251" s="139">
        <f t="shared" si="17"/>
        <v>422394.23892826471</v>
      </c>
      <c r="E251" s="139">
        <f t="shared" si="17"/>
        <v>71984.372899282171</v>
      </c>
      <c r="F251" s="139">
        <f t="shared" si="17"/>
        <v>0</v>
      </c>
      <c r="G251" s="139">
        <f t="shared" si="17"/>
        <v>0</v>
      </c>
      <c r="H251" s="139">
        <f t="shared" si="18"/>
        <v>579265.6084465707</v>
      </c>
    </row>
    <row r="252" spans="2:8">
      <c r="B252" s="128" t="str">
        <f>$B$41</f>
        <v>Library Science</v>
      </c>
      <c r="C252" s="139">
        <f t="shared" si="17"/>
        <v>1477.4635487488315</v>
      </c>
      <c r="D252" s="139">
        <f t="shared" si="17"/>
        <v>23952.844036785744</v>
      </c>
      <c r="E252" s="139">
        <f t="shared" si="17"/>
        <v>497712.01365522301</v>
      </c>
      <c r="F252" s="139">
        <f t="shared" si="17"/>
        <v>1545.2844858883079</v>
      </c>
      <c r="G252" s="139">
        <f t="shared" si="17"/>
        <v>0</v>
      </c>
      <c r="H252" s="139">
        <f t="shared" si="18"/>
        <v>524687.60572664591</v>
      </c>
    </row>
    <row r="253" spans="2:8">
      <c r="B253" s="128" t="str">
        <f>$B$42</f>
        <v>Veterinary Science</v>
      </c>
      <c r="C253" s="139">
        <f t="shared" si="17"/>
        <v>0</v>
      </c>
      <c r="D253" s="139">
        <f t="shared" si="17"/>
        <v>0</v>
      </c>
      <c r="E253" s="139">
        <f t="shared" si="17"/>
        <v>0</v>
      </c>
      <c r="F253" s="139">
        <f t="shared" si="17"/>
        <v>0</v>
      </c>
      <c r="G253" s="139">
        <f t="shared" si="17"/>
        <v>0</v>
      </c>
      <c r="H253" s="139">
        <f t="shared" si="18"/>
        <v>0</v>
      </c>
    </row>
    <row r="254" spans="2:8">
      <c r="B254" s="128" t="str">
        <f>$B$43</f>
        <v>Vocational Training</v>
      </c>
      <c r="C254" s="139">
        <f t="shared" si="17"/>
        <v>223.85811344679266</v>
      </c>
      <c r="D254" s="139">
        <f t="shared" si="17"/>
        <v>3090.689553133644</v>
      </c>
      <c r="E254" s="139">
        <f t="shared" si="17"/>
        <v>0</v>
      </c>
      <c r="F254" s="139">
        <f t="shared" si="17"/>
        <v>0</v>
      </c>
      <c r="G254" s="139">
        <f t="shared" si="17"/>
        <v>0</v>
      </c>
      <c r="H254" s="139">
        <f t="shared" si="18"/>
        <v>3314.5476665804367</v>
      </c>
    </row>
    <row r="255" spans="2:8">
      <c r="B255" s="128" t="str">
        <f>$B$44</f>
        <v>Physical Training</v>
      </c>
      <c r="C255" s="139">
        <f t="shared" si="17"/>
        <v>0</v>
      </c>
      <c r="D255" s="139">
        <f t="shared" si="17"/>
        <v>0</v>
      </c>
      <c r="E255" s="139">
        <f t="shared" si="17"/>
        <v>0</v>
      </c>
      <c r="F255" s="139">
        <f t="shared" si="17"/>
        <v>0</v>
      </c>
      <c r="G255" s="139">
        <f t="shared" si="17"/>
        <v>0</v>
      </c>
      <c r="H255" s="139">
        <f t="shared" si="18"/>
        <v>0</v>
      </c>
    </row>
    <row r="256" spans="2:8">
      <c r="B256" s="128" t="str">
        <f>$B$45</f>
        <v>Health Services</v>
      </c>
      <c r="C256" s="139">
        <f t="shared" si="17"/>
        <v>644979.99646289903</v>
      </c>
      <c r="D256" s="139">
        <f t="shared" si="17"/>
        <v>1935716.0376251186</v>
      </c>
      <c r="E256" s="139">
        <f t="shared" si="17"/>
        <v>455801.77379762643</v>
      </c>
      <c r="F256" s="139">
        <f t="shared" si="17"/>
        <v>5408.4957006090781</v>
      </c>
      <c r="G256" s="139">
        <f t="shared" si="17"/>
        <v>74738.252418895849</v>
      </c>
      <c r="H256" s="139">
        <f t="shared" si="18"/>
        <v>3116644.5560051487</v>
      </c>
    </row>
    <row r="257" spans="2:10">
      <c r="B257" s="128" t="str">
        <f>$B$46</f>
        <v>Pharmacy</v>
      </c>
      <c r="C257" s="139">
        <f t="shared" si="17"/>
        <v>0</v>
      </c>
      <c r="D257" s="139">
        <f t="shared" si="17"/>
        <v>0</v>
      </c>
      <c r="E257" s="139">
        <f t="shared" si="17"/>
        <v>0</v>
      </c>
      <c r="F257" s="139">
        <f t="shared" si="17"/>
        <v>0</v>
      </c>
      <c r="G257" s="139">
        <f t="shared" si="17"/>
        <v>0</v>
      </c>
      <c r="H257" s="139">
        <f t="shared" si="18"/>
        <v>0</v>
      </c>
    </row>
    <row r="258" spans="2:10">
      <c r="B258" s="128" t="str">
        <f>$B$47</f>
        <v>Business Administration</v>
      </c>
      <c r="C258" s="139">
        <f t="shared" si="17"/>
        <v>1612584.3060253155</v>
      </c>
      <c r="D258" s="139">
        <f t="shared" si="17"/>
        <v>9397241.5863028448</v>
      </c>
      <c r="E258" s="139">
        <f t="shared" si="17"/>
        <v>2792130.1537810508</v>
      </c>
      <c r="F258" s="139">
        <f t="shared" si="17"/>
        <v>156846.37531766325</v>
      </c>
      <c r="G258" s="139">
        <f t="shared" si="17"/>
        <v>0</v>
      </c>
      <c r="H258" s="139">
        <f t="shared" si="18"/>
        <v>13958802.421426874</v>
      </c>
    </row>
    <row r="259" spans="2:10">
      <c r="B259" s="128" t="str">
        <f>$B$48</f>
        <v>Optometry</v>
      </c>
      <c r="C259" s="139">
        <f t="shared" ref="C259:G262" si="19">$H$240*IF($H$25=0,0,C$25/$H$25)*IF(C$52=0,0,C48/C$52)</f>
        <v>0</v>
      </c>
      <c r="D259" s="139">
        <f t="shared" si="19"/>
        <v>0</v>
      </c>
      <c r="E259" s="139">
        <f t="shared" si="19"/>
        <v>0</v>
      </c>
      <c r="F259" s="139">
        <f t="shared" si="19"/>
        <v>0</v>
      </c>
      <c r="G259" s="139">
        <f t="shared" si="19"/>
        <v>0</v>
      </c>
      <c r="H259" s="139">
        <f t="shared" si="18"/>
        <v>0</v>
      </c>
    </row>
    <row r="260" spans="2:10">
      <c r="B260" s="128" t="str">
        <f>$B$49</f>
        <v>Teacher Ed-Practice Teaching</v>
      </c>
      <c r="C260" s="139">
        <f t="shared" si="19"/>
        <v>0</v>
      </c>
      <c r="D260" s="139">
        <f t="shared" si="19"/>
        <v>242361.5724582299</v>
      </c>
      <c r="E260" s="139">
        <f t="shared" si="19"/>
        <v>0</v>
      </c>
      <c r="F260" s="139">
        <f t="shared" si="19"/>
        <v>0</v>
      </c>
      <c r="G260" s="139">
        <f t="shared" si="19"/>
        <v>0</v>
      </c>
      <c r="H260" s="139">
        <f t="shared" si="18"/>
        <v>242361.5724582299</v>
      </c>
    </row>
    <row r="261" spans="2:10">
      <c r="B261" s="128" t="str">
        <f>$B$50</f>
        <v>Technology</v>
      </c>
      <c r="C261" s="139">
        <f t="shared" si="19"/>
        <v>101094.32403257157</v>
      </c>
      <c r="D261" s="139">
        <f t="shared" si="19"/>
        <v>726569.60244916752</v>
      </c>
      <c r="E261" s="139">
        <f t="shared" si="19"/>
        <v>255257.92623747527</v>
      </c>
      <c r="F261" s="139">
        <f t="shared" si="19"/>
        <v>1931.605607360385</v>
      </c>
      <c r="G261" s="139">
        <f t="shared" si="19"/>
        <v>0</v>
      </c>
      <c r="H261" s="139">
        <f t="shared" si="18"/>
        <v>1084853.4583265749</v>
      </c>
    </row>
    <row r="262" spans="2:10">
      <c r="B262" s="128" t="str">
        <f>$B$51</f>
        <v>Nursing</v>
      </c>
      <c r="C262" s="139">
        <f t="shared" si="19"/>
        <v>0</v>
      </c>
      <c r="D262" s="139">
        <f t="shared" si="19"/>
        <v>0</v>
      </c>
      <c r="E262" s="139">
        <f t="shared" si="19"/>
        <v>0</v>
      </c>
      <c r="F262" s="139">
        <f t="shared" si="19"/>
        <v>0</v>
      </c>
      <c r="G262" s="139">
        <f t="shared" si="19"/>
        <v>0</v>
      </c>
      <c r="H262" s="139">
        <f t="shared" si="18"/>
        <v>0</v>
      </c>
    </row>
    <row r="263" spans="2:10">
      <c r="B263" s="131" t="str">
        <f>$B$52</f>
        <v>Totals</v>
      </c>
      <c r="C263" s="136">
        <f>SUM(C243:C262)</f>
        <v>20322443.955606144</v>
      </c>
      <c r="D263" s="136">
        <f>SUM(D243:D262)</f>
        <v>32471385.412635174</v>
      </c>
      <c r="E263" s="136">
        <f>SUM(E243:E262)</f>
        <v>11166212.946499716</v>
      </c>
      <c r="F263" s="136">
        <f>SUM(F243:F262)</f>
        <v>3019743.4328400688</v>
      </c>
      <c r="G263" s="136">
        <f>SUM(G243:G262)</f>
        <v>74738.252418895849</v>
      </c>
      <c r="H263" s="136">
        <f t="shared" si="18"/>
        <v>67054524</v>
      </c>
      <c r="I263" s="351"/>
    </row>
    <row r="264" spans="2:10">
      <c r="B264" s="401"/>
      <c r="C264" s="401"/>
      <c r="D264" s="401"/>
      <c r="E264" s="401"/>
      <c r="F264" s="401"/>
      <c r="G264" s="401"/>
      <c r="H264" s="402"/>
      <c r="I264" s="352"/>
    </row>
    <row r="265" spans="2:10">
      <c r="B265" s="120" t="s">
        <v>232</v>
      </c>
      <c r="C265" s="121"/>
      <c r="D265" s="121"/>
      <c r="E265" s="121"/>
      <c r="F265" s="121"/>
      <c r="G265" s="121"/>
      <c r="H265" s="122"/>
      <c r="J265" s="360"/>
    </row>
    <row r="266" spans="2:10" ht="45" customHeight="1" thickBot="1">
      <c r="B266" s="382" t="s">
        <v>233</v>
      </c>
      <c r="C266" s="382"/>
      <c r="D266" s="382"/>
      <c r="E266" s="382"/>
      <c r="F266" s="382"/>
      <c r="G266" s="382"/>
      <c r="H266" s="382"/>
    </row>
    <row r="267" spans="2:10" ht="14.4" thickBot="1">
      <c r="B267" s="124" t="s">
        <v>31</v>
      </c>
      <c r="C267" s="125" t="s">
        <v>25</v>
      </c>
      <c r="D267" s="125" t="s">
        <v>26</v>
      </c>
      <c r="E267" s="125" t="s">
        <v>27</v>
      </c>
      <c r="F267" s="125" t="s">
        <v>28</v>
      </c>
      <c r="G267" s="125" t="s">
        <v>29</v>
      </c>
      <c r="H267" s="126" t="s">
        <v>1</v>
      </c>
    </row>
    <row r="268" spans="2:10">
      <c r="B268" s="128" t="str">
        <f>$B$32</f>
        <v>Liberal Arts</v>
      </c>
      <c r="C268" s="136">
        <f t="shared" ref="C268:G283" si="20">C243+C218+C193+C168+C116</f>
        <v>53618540.172108032</v>
      </c>
      <c r="D268" s="136">
        <f t="shared" si="20"/>
        <v>47397338.006366804</v>
      </c>
      <c r="E268" s="136">
        <f t="shared" si="20"/>
        <v>23461383.847810023</v>
      </c>
      <c r="F268" s="136">
        <f t="shared" si="20"/>
        <v>16427444.619038939</v>
      </c>
      <c r="G268" s="136">
        <f t="shared" si="20"/>
        <v>0</v>
      </c>
      <c r="H268" s="136">
        <f>SUM(C268:G268)</f>
        <v>140904706.64532381</v>
      </c>
    </row>
    <row r="269" spans="2:10">
      <c r="B269" s="128" t="str">
        <f>$B$33</f>
        <v>Science</v>
      </c>
      <c r="C269" s="139">
        <f t="shared" si="20"/>
        <v>27847020.305271085</v>
      </c>
      <c r="D269" s="139">
        <f t="shared" si="20"/>
        <v>17132434.101175185</v>
      </c>
      <c r="E269" s="139">
        <f t="shared" si="20"/>
        <v>14399543.60965815</v>
      </c>
      <c r="F269" s="139">
        <f t="shared" si="20"/>
        <v>21002616.729287319</v>
      </c>
      <c r="G269" s="139">
        <f t="shared" si="20"/>
        <v>0</v>
      </c>
      <c r="H269" s="139">
        <f t="shared" ref="H269:H288" si="21">SUM(C269:G269)</f>
        <v>80381614.745391741</v>
      </c>
    </row>
    <row r="270" spans="2:10">
      <c r="B270" s="128" t="str">
        <f>$B$34</f>
        <v>Fine Arts</v>
      </c>
      <c r="C270" s="139">
        <f t="shared" si="20"/>
        <v>15816101.877978563</v>
      </c>
      <c r="D270" s="139">
        <f t="shared" si="20"/>
        <v>16588592.358869553</v>
      </c>
      <c r="E270" s="139">
        <f t="shared" si="20"/>
        <v>11767991.756416315</v>
      </c>
      <c r="F270" s="139">
        <f t="shared" si="20"/>
        <v>9905261.6377088651</v>
      </c>
      <c r="G270" s="139">
        <f t="shared" si="20"/>
        <v>0</v>
      </c>
      <c r="H270" s="139">
        <f t="shared" si="21"/>
        <v>54077947.630973294</v>
      </c>
    </row>
    <row r="271" spans="2:10">
      <c r="B271" s="128" t="str">
        <f>$B$35</f>
        <v>Teacher Education</v>
      </c>
      <c r="C271" s="139">
        <f t="shared" si="20"/>
        <v>1747498.5247782194</v>
      </c>
      <c r="D271" s="139">
        <f t="shared" si="20"/>
        <v>6073387.3190578567</v>
      </c>
      <c r="E271" s="139">
        <f t="shared" si="20"/>
        <v>6030831.1321926657</v>
      </c>
      <c r="F271" s="139">
        <f t="shared" si="20"/>
        <v>2916780.0345059605</v>
      </c>
      <c r="G271" s="139">
        <f t="shared" si="20"/>
        <v>0</v>
      </c>
      <c r="H271" s="139">
        <f t="shared" si="21"/>
        <v>16768497.010534704</v>
      </c>
    </row>
    <row r="272" spans="2:10">
      <c r="B272" s="128" t="str">
        <f>$B$36</f>
        <v>Agriculture</v>
      </c>
      <c r="C272" s="139">
        <f t="shared" si="20"/>
        <v>0</v>
      </c>
      <c r="D272" s="139">
        <f t="shared" si="20"/>
        <v>0</v>
      </c>
      <c r="E272" s="139">
        <f t="shared" si="20"/>
        <v>0</v>
      </c>
      <c r="F272" s="139">
        <f t="shared" si="20"/>
        <v>0</v>
      </c>
      <c r="G272" s="139">
        <f t="shared" si="20"/>
        <v>0</v>
      </c>
      <c r="H272" s="139">
        <f t="shared" si="21"/>
        <v>0</v>
      </c>
    </row>
    <row r="273" spans="2:10">
      <c r="B273" s="128" t="str">
        <f>$B$37</f>
        <v>Engineering</v>
      </c>
      <c r="C273" s="139">
        <f t="shared" si="20"/>
        <v>8079504.550539732</v>
      </c>
      <c r="D273" s="139">
        <f t="shared" si="20"/>
        <v>17691497.751266599</v>
      </c>
      <c r="E273" s="139">
        <f t="shared" si="20"/>
        <v>21469220.743355058</v>
      </c>
      <c r="F273" s="139">
        <f t="shared" si="20"/>
        <v>13132215.800193068</v>
      </c>
      <c r="G273" s="139">
        <f t="shared" si="20"/>
        <v>0</v>
      </c>
      <c r="H273" s="139">
        <f t="shared" si="21"/>
        <v>60372438.845354453</v>
      </c>
    </row>
    <row r="274" spans="2:10">
      <c r="B274" s="128" t="str">
        <f>$B$38</f>
        <v>Home Economics</v>
      </c>
      <c r="C274" s="139">
        <f t="shared" si="20"/>
        <v>528292.19353123743</v>
      </c>
      <c r="D274" s="139">
        <f t="shared" si="20"/>
        <v>427338.44561742659</v>
      </c>
      <c r="E274" s="139">
        <f t="shared" si="20"/>
        <v>206275.88577262501</v>
      </c>
      <c r="F274" s="139">
        <f t="shared" si="20"/>
        <v>0</v>
      </c>
      <c r="G274" s="139">
        <f t="shared" si="20"/>
        <v>0</v>
      </c>
      <c r="H274" s="139">
        <f t="shared" si="21"/>
        <v>1161906.5249212889</v>
      </c>
    </row>
    <row r="275" spans="2:10">
      <c r="B275" s="128" t="str">
        <f>$B$39</f>
        <v>Law</v>
      </c>
      <c r="C275" s="139">
        <f t="shared" si="20"/>
        <v>0</v>
      </c>
      <c r="D275" s="139">
        <f t="shared" si="20"/>
        <v>0</v>
      </c>
      <c r="E275" s="139">
        <f t="shared" si="20"/>
        <v>0</v>
      </c>
      <c r="F275" s="139">
        <f t="shared" si="20"/>
        <v>0</v>
      </c>
      <c r="G275" s="139">
        <f t="shared" si="20"/>
        <v>0</v>
      </c>
      <c r="H275" s="139">
        <f t="shared" si="21"/>
        <v>0</v>
      </c>
    </row>
    <row r="276" spans="2:10">
      <c r="B276" s="128" t="str">
        <f>$B$40</f>
        <v>Social Service</v>
      </c>
      <c r="C276" s="139">
        <f t="shared" si="20"/>
        <v>244305.9457262411</v>
      </c>
      <c r="D276" s="139">
        <f t="shared" si="20"/>
        <v>1122227.5865244509</v>
      </c>
      <c r="E276" s="139">
        <f t="shared" si="20"/>
        <v>129576.91869506458</v>
      </c>
      <c r="F276" s="139">
        <f t="shared" si="20"/>
        <v>0</v>
      </c>
      <c r="G276" s="139">
        <f t="shared" si="20"/>
        <v>0</v>
      </c>
      <c r="H276" s="139">
        <f t="shared" si="21"/>
        <v>1496110.4509457566</v>
      </c>
    </row>
    <row r="277" spans="2:10">
      <c r="B277" s="128" t="str">
        <f>$B$41</f>
        <v>Library Science</v>
      </c>
      <c r="C277" s="139">
        <f t="shared" si="20"/>
        <v>4745.8250628613332</v>
      </c>
      <c r="D277" s="139">
        <f t="shared" si="20"/>
        <v>75742.837253594334</v>
      </c>
      <c r="E277" s="139">
        <f t="shared" si="20"/>
        <v>3270077.419294883</v>
      </c>
      <c r="F277" s="139">
        <f t="shared" si="20"/>
        <v>5176.0800245567407</v>
      </c>
      <c r="G277" s="139">
        <f t="shared" si="20"/>
        <v>0</v>
      </c>
      <c r="H277" s="139">
        <f t="shared" si="21"/>
        <v>3355742.1616358953</v>
      </c>
    </row>
    <row r="278" spans="2:10">
      <c r="B278" s="128" t="str">
        <f>$B$42</f>
        <v>Veterinary Science</v>
      </c>
      <c r="C278" s="139">
        <f t="shared" si="20"/>
        <v>0</v>
      </c>
      <c r="D278" s="139">
        <f t="shared" si="20"/>
        <v>0</v>
      </c>
      <c r="E278" s="139">
        <f t="shared" si="20"/>
        <v>0</v>
      </c>
      <c r="F278" s="139">
        <f t="shared" si="20"/>
        <v>0</v>
      </c>
      <c r="G278" s="139">
        <f t="shared" si="20"/>
        <v>0</v>
      </c>
      <c r="H278" s="139">
        <f t="shared" si="21"/>
        <v>0</v>
      </c>
    </row>
    <row r="279" spans="2:10">
      <c r="B279" s="128" t="str">
        <f>$B$43</f>
        <v>Vocational Training</v>
      </c>
      <c r="C279" s="139">
        <f t="shared" si="20"/>
        <v>2763.9875945397121</v>
      </c>
      <c r="D279" s="139">
        <f t="shared" si="20"/>
        <v>14628.001390636615</v>
      </c>
      <c r="E279" s="139">
        <f t="shared" si="20"/>
        <v>0</v>
      </c>
      <c r="F279" s="139">
        <f t="shared" si="20"/>
        <v>0</v>
      </c>
      <c r="G279" s="139">
        <f t="shared" si="20"/>
        <v>0</v>
      </c>
      <c r="H279" s="139">
        <f t="shared" si="21"/>
        <v>17391.988985176326</v>
      </c>
    </row>
    <row r="280" spans="2:10">
      <c r="B280" s="128" t="str">
        <f>$B$44</f>
        <v>Physical Training</v>
      </c>
      <c r="C280" s="139">
        <f t="shared" si="20"/>
        <v>0</v>
      </c>
      <c r="D280" s="139">
        <f t="shared" si="20"/>
        <v>0</v>
      </c>
      <c r="E280" s="139">
        <f t="shared" si="20"/>
        <v>0</v>
      </c>
      <c r="F280" s="139">
        <f t="shared" si="20"/>
        <v>0</v>
      </c>
      <c r="G280" s="139">
        <f t="shared" si="20"/>
        <v>0</v>
      </c>
      <c r="H280" s="139">
        <f t="shared" si="21"/>
        <v>0</v>
      </c>
    </row>
    <row r="281" spans="2:10">
      <c r="B281" s="128" t="str">
        <f>$B$45</f>
        <v>Health Services</v>
      </c>
      <c r="C281" s="139">
        <f t="shared" si="20"/>
        <v>3062599.6426549689</v>
      </c>
      <c r="D281" s="139">
        <f t="shared" si="20"/>
        <v>7083671.3506829441</v>
      </c>
      <c r="E281" s="139">
        <f t="shared" si="20"/>
        <v>3665495.3155996478</v>
      </c>
      <c r="F281" s="139">
        <f t="shared" si="20"/>
        <v>11116.599792679024</v>
      </c>
      <c r="G281" s="139">
        <f t="shared" si="20"/>
        <v>1166131.5691399281</v>
      </c>
      <c r="H281" s="139">
        <f t="shared" si="21"/>
        <v>14989014.477870168</v>
      </c>
    </row>
    <row r="282" spans="2:10">
      <c r="B282" s="128" t="str">
        <f>$B$46</f>
        <v>Pharmacy</v>
      </c>
      <c r="C282" s="139">
        <f t="shared" si="20"/>
        <v>0</v>
      </c>
      <c r="D282" s="139">
        <f t="shared" si="20"/>
        <v>0</v>
      </c>
      <c r="E282" s="139">
        <f t="shared" si="20"/>
        <v>0</v>
      </c>
      <c r="F282" s="139">
        <f t="shared" si="20"/>
        <v>0</v>
      </c>
      <c r="G282" s="139">
        <f t="shared" si="20"/>
        <v>0</v>
      </c>
      <c r="H282" s="139">
        <f t="shared" si="21"/>
        <v>0</v>
      </c>
    </row>
    <row r="283" spans="2:10">
      <c r="B283" s="128" t="str">
        <f>$B$47</f>
        <v>Business Administration</v>
      </c>
      <c r="C283" s="139">
        <f t="shared" si="20"/>
        <v>9410821.3030035589</v>
      </c>
      <c r="D283" s="139">
        <f t="shared" si="20"/>
        <v>45966753.039098158</v>
      </c>
      <c r="E283" s="139">
        <f t="shared" si="20"/>
        <v>16748045.220244594</v>
      </c>
      <c r="F283" s="139">
        <f t="shared" si="20"/>
        <v>6302808.9820468109</v>
      </c>
      <c r="G283" s="139">
        <f t="shared" si="20"/>
        <v>0</v>
      </c>
      <c r="H283" s="139">
        <f t="shared" si="21"/>
        <v>78428428.544393122</v>
      </c>
    </row>
    <row r="284" spans="2:10">
      <c r="B284" s="128" t="str">
        <f>$B$48</f>
        <v>Optometry</v>
      </c>
      <c r="C284" s="139">
        <f t="shared" ref="C284:G287" si="22">C259+C234+C209+C184+C132</f>
        <v>0</v>
      </c>
      <c r="D284" s="139">
        <f t="shared" si="22"/>
        <v>0</v>
      </c>
      <c r="E284" s="139">
        <f t="shared" si="22"/>
        <v>0</v>
      </c>
      <c r="F284" s="139">
        <f t="shared" si="22"/>
        <v>0</v>
      </c>
      <c r="G284" s="139">
        <f t="shared" si="22"/>
        <v>0</v>
      </c>
      <c r="H284" s="139">
        <f t="shared" si="21"/>
        <v>0</v>
      </c>
    </row>
    <row r="285" spans="2:10">
      <c r="B285" s="128" t="str">
        <f>$B$49</f>
        <v>Teacher Ed-Practice Teaching</v>
      </c>
      <c r="C285" s="139">
        <f t="shared" si="22"/>
        <v>0</v>
      </c>
      <c r="D285" s="139">
        <f t="shared" si="22"/>
        <v>1328611.806575743</v>
      </c>
      <c r="E285" s="139">
        <f t="shared" si="22"/>
        <v>0</v>
      </c>
      <c r="F285" s="139">
        <f t="shared" si="22"/>
        <v>0</v>
      </c>
      <c r="G285" s="139">
        <f t="shared" si="22"/>
        <v>0</v>
      </c>
      <c r="H285" s="139">
        <f t="shared" si="21"/>
        <v>1328611.806575743</v>
      </c>
    </row>
    <row r="286" spans="2:10">
      <c r="B286" s="128" t="str">
        <f>$B$50</f>
        <v>Technology</v>
      </c>
      <c r="C286" s="139">
        <f t="shared" si="22"/>
        <v>1024108.3139180258</v>
      </c>
      <c r="D286" s="139">
        <f t="shared" si="22"/>
        <v>6268072.8949795663</v>
      </c>
      <c r="E286" s="139">
        <f t="shared" si="22"/>
        <v>2793530.0301813316</v>
      </c>
      <c r="F286" s="139">
        <f t="shared" si="22"/>
        <v>30802.121015853423</v>
      </c>
      <c r="G286" s="139">
        <f t="shared" si="22"/>
        <v>0</v>
      </c>
      <c r="H286" s="139">
        <f t="shared" si="21"/>
        <v>10116513.360094778</v>
      </c>
    </row>
    <row r="287" spans="2:10">
      <c r="B287" s="128" t="str">
        <f>$B$51</f>
        <v>Nursing</v>
      </c>
      <c r="C287" s="139">
        <f t="shared" si="22"/>
        <v>0</v>
      </c>
      <c r="D287" s="139">
        <f t="shared" si="22"/>
        <v>0</v>
      </c>
      <c r="E287" s="139">
        <f t="shared" si="22"/>
        <v>0</v>
      </c>
      <c r="F287" s="139">
        <f t="shared" si="22"/>
        <v>0</v>
      </c>
      <c r="G287" s="139">
        <f t="shared" si="22"/>
        <v>0</v>
      </c>
      <c r="H287" s="139">
        <f t="shared" si="21"/>
        <v>0</v>
      </c>
    </row>
    <row r="288" spans="2:10">
      <c r="B288" s="131" t="str">
        <f>$B$52</f>
        <v>Totals</v>
      </c>
      <c r="C288" s="136">
        <f>SUM(C268:C287)</f>
        <v>121386302.64216706</v>
      </c>
      <c r="D288" s="136">
        <f>SUM(D268:D287)</f>
        <v>167170295.49885851</v>
      </c>
      <c r="E288" s="136">
        <f>SUM(E268:E287)</f>
        <v>103941971.87922035</v>
      </c>
      <c r="F288" s="136">
        <f>SUM(F268:F287)</f>
        <v>69734222.603614047</v>
      </c>
      <c r="G288" s="136">
        <f>SUM(G268:G287)</f>
        <v>1166131.5691399281</v>
      </c>
      <c r="H288" s="136">
        <f t="shared" si="21"/>
        <v>463398924.1929999</v>
      </c>
      <c r="I288" s="353"/>
      <c r="J288" s="140"/>
    </row>
    <row r="289" spans="2:10">
      <c r="H289" s="140"/>
    </row>
    <row r="290" spans="2:10">
      <c r="B290" s="120" t="s">
        <v>222</v>
      </c>
      <c r="C290" s="121"/>
      <c r="D290" s="121"/>
      <c r="E290" s="121"/>
      <c r="F290" s="121"/>
      <c r="G290" s="121"/>
      <c r="H290" s="122"/>
      <c r="J290" s="360"/>
    </row>
    <row r="291" spans="2:10" ht="30" customHeight="1" thickBot="1">
      <c r="B291" s="382" t="s">
        <v>234</v>
      </c>
      <c r="C291" s="382"/>
      <c r="D291" s="382"/>
      <c r="E291" s="382"/>
      <c r="F291" s="382"/>
      <c r="G291" s="382"/>
      <c r="H291" s="382"/>
    </row>
    <row r="292" spans="2:10" ht="14.4" thickBot="1">
      <c r="B292" s="124" t="s">
        <v>31</v>
      </c>
      <c r="C292" s="125" t="s">
        <v>25</v>
      </c>
      <c r="D292" s="125" t="s">
        <v>26</v>
      </c>
      <c r="E292" s="125" t="s">
        <v>27</v>
      </c>
      <c r="F292" s="125" t="s">
        <v>28</v>
      </c>
      <c r="G292" s="125" t="s">
        <v>29</v>
      </c>
      <c r="H292" s="126" t="s">
        <v>1</v>
      </c>
    </row>
    <row r="293" spans="2:10">
      <c r="B293" s="128" t="str">
        <f>$B$32</f>
        <v>Liberal Arts</v>
      </c>
      <c r="C293" s="134">
        <f t="shared" ref="C293:H308" si="23">IF(C32=0,0,C268/C32)</f>
        <v>220.86556850997374</v>
      </c>
      <c r="D293" s="134">
        <f t="shared" si="23"/>
        <v>371.21393780146616</v>
      </c>
      <c r="E293" s="134">
        <f t="shared" si="23"/>
        <v>813.4169069725765</v>
      </c>
      <c r="F293" s="134">
        <f t="shared" si="23"/>
        <v>2091.6023197146601</v>
      </c>
      <c r="G293" s="135">
        <f t="shared" si="23"/>
        <v>0</v>
      </c>
      <c r="H293" s="136">
        <f t="shared" si="23"/>
        <v>346.08033915556717</v>
      </c>
    </row>
    <row r="294" spans="2:10">
      <c r="B294" s="128" t="str">
        <f>$B$33</f>
        <v>Science</v>
      </c>
      <c r="C294" s="137">
        <f t="shared" si="23"/>
        <v>379.24769233757456</v>
      </c>
      <c r="D294" s="137">
        <f t="shared" si="23"/>
        <v>567.54344920579013</v>
      </c>
      <c r="E294" s="137">
        <f t="shared" si="23"/>
        <v>783.30759993788558</v>
      </c>
      <c r="F294" s="137">
        <f t="shared" si="23"/>
        <v>3911.8302717987185</v>
      </c>
      <c r="G294" s="138">
        <f t="shared" si="23"/>
        <v>0</v>
      </c>
      <c r="H294" s="139">
        <f t="shared" si="23"/>
        <v>631.10731863599187</v>
      </c>
    </row>
    <row r="295" spans="2:10">
      <c r="B295" s="128" t="str">
        <f>$B$34</f>
        <v>Fine Arts</v>
      </c>
      <c r="C295" s="137">
        <f t="shared" si="23"/>
        <v>286.0002871191943</v>
      </c>
      <c r="D295" s="137">
        <f t="shared" si="23"/>
        <v>546.99087805815122</v>
      </c>
      <c r="E295" s="137">
        <f t="shared" si="23"/>
        <v>1903.8977117644904</v>
      </c>
      <c r="F295" s="137">
        <f t="shared" si="23"/>
        <v>2507.0264838544331</v>
      </c>
      <c r="G295" s="138">
        <f t="shared" si="23"/>
        <v>0</v>
      </c>
      <c r="H295" s="139">
        <f t="shared" si="23"/>
        <v>564.72376389905276</v>
      </c>
    </row>
    <row r="296" spans="2:10">
      <c r="B296" s="128" t="str">
        <f>$B$35</f>
        <v>Teacher Education</v>
      </c>
      <c r="C296" s="137">
        <f t="shared" si="23"/>
        <v>245.50414790365545</v>
      </c>
      <c r="D296" s="137">
        <f t="shared" si="23"/>
        <v>448.6177662178946</v>
      </c>
      <c r="E296" s="137">
        <f t="shared" si="23"/>
        <v>628.93222778106849</v>
      </c>
      <c r="F296" s="137">
        <f t="shared" si="23"/>
        <v>1496.5520956931557</v>
      </c>
      <c r="G296" s="138">
        <f t="shared" si="23"/>
        <v>0</v>
      </c>
      <c r="H296" s="139">
        <f t="shared" si="23"/>
        <v>520.85783097889987</v>
      </c>
    </row>
    <row r="297" spans="2:10">
      <c r="B297" s="128" t="str">
        <f>$B$36</f>
        <v>Agriculture</v>
      </c>
      <c r="C297" s="137">
        <f t="shared" si="23"/>
        <v>0</v>
      </c>
      <c r="D297" s="137">
        <f t="shared" si="23"/>
        <v>0</v>
      </c>
      <c r="E297" s="137">
        <f t="shared" si="23"/>
        <v>0</v>
      </c>
      <c r="F297" s="137">
        <f t="shared" si="23"/>
        <v>0</v>
      </c>
      <c r="G297" s="138">
        <f t="shared" si="23"/>
        <v>0</v>
      </c>
      <c r="H297" s="139">
        <f t="shared" si="23"/>
        <v>0</v>
      </c>
    </row>
    <row r="298" spans="2:10">
      <c r="B298" s="128" t="str">
        <f>$B$37</f>
        <v>Engineering</v>
      </c>
      <c r="C298" s="137">
        <f t="shared" si="23"/>
        <v>446.75170309868577</v>
      </c>
      <c r="D298" s="137">
        <f t="shared" si="23"/>
        <v>664.9189217599353</v>
      </c>
      <c r="E298" s="137">
        <f t="shared" si="23"/>
        <v>666.27007861946618</v>
      </c>
      <c r="F298" s="137">
        <f t="shared" si="23"/>
        <v>4319.8078290108779</v>
      </c>
      <c r="G298" s="138">
        <f t="shared" si="23"/>
        <v>0</v>
      </c>
      <c r="H298" s="139">
        <f t="shared" si="23"/>
        <v>755.08021818966233</v>
      </c>
    </row>
    <row r="299" spans="2:10">
      <c r="B299" s="128" t="str">
        <f>$B$38</f>
        <v>Home Economics</v>
      </c>
      <c r="C299" s="137">
        <f t="shared" si="23"/>
        <v>203.11118551758454</v>
      </c>
      <c r="D299" s="137">
        <f t="shared" si="23"/>
        <v>315.14634632553583</v>
      </c>
      <c r="E299" s="137">
        <f t="shared" si="23"/>
        <v>2989.5055909076091</v>
      </c>
      <c r="F299" s="137">
        <f t="shared" si="23"/>
        <v>0</v>
      </c>
      <c r="G299" s="138">
        <f t="shared" si="23"/>
        <v>0</v>
      </c>
      <c r="H299" s="139">
        <f t="shared" si="23"/>
        <v>288.6007265080201</v>
      </c>
    </row>
    <row r="300" spans="2:10">
      <c r="B300" s="128" t="str">
        <f>$B$39</f>
        <v>Law</v>
      </c>
      <c r="C300" s="137">
        <f t="shared" si="23"/>
        <v>0</v>
      </c>
      <c r="D300" s="137">
        <f t="shared" si="23"/>
        <v>0</v>
      </c>
      <c r="E300" s="137">
        <f t="shared" si="23"/>
        <v>0</v>
      </c>
      <c r="F300" s="137">
        <f t="shared" si="23"/>
        <v>0</v>
      </c>
      <c r="G300" s="138">
        <f t="shared" si="23"/>
        <v>0</v>
      </c>
      <c r="H300" s="139">
        <f t="shared" si="23"/>
        <v>0</v>
      </c>
    </row>
    <row r="301" spans="2:10">
      <c r="B301" s="128" t="str">
        <f>$B$40</f>
        <v>Social Service</v>
      </c>
      <c r="C301" s="137">
        <f t="shared" si="23"/>
        <v>128.85334690202589</v>
      </c>
      <c r="D301" s="137">
        <f t="shared" si="23"/>
        <v>228.09503791147375</v>
      </c>
      <c r="E301" s="137">
        <f t="shared" si="23"/>
        <v>133.99888179427569</v>
      </c>
      <c r="F301" s="137">
        <f t="shared" si="23"/>
        <v>0</v>
      </c>
      <c r="G301" s="138">
        <f t="shared" si="23"/>
        <v>0</v>
      </c>
      <c r="H301" s="139">
        <f t="shared" si="23"/>
        <v>192.22799061361385</v>
      </c>
    </row>
    <row r="302" spans="2:10">
      <c r="B302" s="128" t="str">
        <f>$B$41</f>
        <v>Library Science</v>
      </c>
      <c r="C302" s="137">
        <f t="shared" si="23"/>
        <v>143.81288069276766</v>
      </c>
      <c r="D302" s="137">
        <f t="shared" si="23"/>
        <v>271.47970341790085</v>
      </c>
      <c r="E302" s="137">
        <f t="shared" si="23"/>
        <v>489.09324249100854</v>
      </c>
      <c r="F302" s="137">
        <f t="shared" si="23"/>
        <v>431.34000204639506</v>
      </c>
      <c r="G302" s="138">
        <f t="shared" si="23"/>
        <v>0</v>
      </c>
      <c r="H302" s="139">
        <f t="shared" si="23"/>
        <v>478.70786899228176</v>
      </c>
    </row>
    <row r="303" spans="2:10">
      <c r="B303" s="128" t="str">
        <f>$B$42</f>
        <v>Veterinary Science</v>
      </c>
      <c r="C303" s="137">
        <f t="shared" si="23"/>
        <v>0</v>
      </c>
      <c r="D303" s="137">
        <f t="shared" si="23"/>
        <v>0</v>
      </c>
      <c r="E303" s="137">
        <f t="shared" si="23"/>
        <v>0</v>
      </c>
      <c r="F303" s="137">
        <f t="shared" si="23"/>
        <v>0</v>
      </c>
      <c r="G303" s="138">
        <f t="shared" si="23"/>
        <v>0</v>
      </c>
      <c r="H303" s="139">
        <f t="shared" si="23"/>
        <v>0</v>
      </c>
    </row>
    <row r="304" spans="2:10">
      <c r="B304" s="128" t="str">
        <f>$B$43</f>
        <v>Vocational Training</v>
      </c>
      <c r="C304" s="137">
        <f t="shared" si="23"/>
        <v>552.79751890794239</v>
      </c>
      <c r="D304" s="137">
        <f t="shared" si="23"/>
        <v>406.33337196212818</v>
      </c>
      <c r="E304" s="137">
        <f t="shared" si="23"/>
        <v>0</v>
      </c>
      <c r="F304" s="137">
        <f t="shared" si="23"/>
        <v>0</v>
      </c>
      <c r="G304" s="138">
        <f t="shared" si="23"/>
        <v>0</v>
      </c>
      <c r="H304" s="139">
        <f t="shared" si="23"/>
        <v>424.19485329698352</v>
      </c>
    </row>
    <row r="305" spans="2:10">
      <c r="B305" s="128" t="str">
        <f>$B$44</f>
        <v>Physical Training</v>
      </c>
      <c r="C305" s="137">
        <f t="shared" si="23"/>
        <v>0</v>
      </c>
      <c r="D305" s="137">
        <f t="shared" si="23"/>
        <v>0</v>
      </c>
      <c r="E305" s="137">
        <f t="shared" si="23"/>
        <v>0</v>
      </c>
      <c r="F305" s="137">
        <f t="shared" si="23"/>
        <v>0</v>
      </c>
      <c r="G305" s="138">
        <f t="shared" si="23"/>
        <v>0</v>
      </c>
      <c r="H305" s="139">
        <f t="shared" si="23"/>
        <v>0</v>
      </c>
    </row>
    <row r="306" spans="2:10">
      <c r="B306" s="128" t="str">
        <f>$B$45</f>
        <v>Health Services</v>
      </c>
      <c r="C306" s="137">
        <f t="shared" si="23"/>
        <v>212.59195076044489</v>
      </c>
      <c r="D306" s="137">
        <f t="shared" si="23"/>
        <v>314.17356414081451</v>
      </c>
      <c r="E306" s="137">
        <f t="shared" si="23"/>
        <v>598.6436902824837</v>
      </c>
      <c r="F306" s="137">
        <f t="shared" si="23"/>
        <v>264.68094744473865</v>
      </c>
      <c r="G306" s="138">
        <f t="shared" si="23"/>
        <v>1078.7526079000261</v>
      </c>
      <c r="H306" s="139">
        <f t="shared" si="23"/>
        <v>339.12564713840061</v>
      </c>
    </row>
    <row r="307" spans="2:10">
      <c r="B307" s="128" t="str">
        <f>$B$46</f>
        <v>Pharmacy</v>
      </c>
      <c r="C307" s="137">
        <f t="shared" si="23"/>
        <v>0</v>
      </c>
      <c r="D307" s="137">
        <f t="shared" si="23"/>
        <v>0</v>
      </c>
      <c r="E307" s="137">
        <f t="shared" si="23"/>
        <v>0</v>
      </c>
      <c r="F307" s="137">
        <f t="shared" si="23"/>
        <v>0</v>
      </c>
      <c r="G307" s="138">
        <f t="shared" si="23"/>
        <v>0</v>
      </c>
      <c r="H307" s="139">
        <f t="shared" si="23"/>
        <v>0</v>
      </c>
    </row>
    <row r="308" spans="2:10">
      <c r="B308" s="128" t="str">
        <f>$B$47</f>
        <v>Business Administration</v>
      </c>
      <c r="C308" s="137">
        <f t="shared" si="23"/>
        <v>261.28106233004496</v>
      </c>
      <c r="D308" s="137">
        <f t="shared" si="23"/>
        <v>419.94877522975167</v>
      </c>
      <c r="E308" s="137">
        <f t="shared" si="23"/>
        <v>446.51928175974712</v>
      </c>
      <c r="F308" s="137">
        <f t="shared" si="23"/>
        <v>5174.7200181008302</v>
      </c>
      <c r="G308" s="138">
        <f t="shared" si="23"/>
        <v>0</v>
      </c>
      <c r="H308" s="139">
        <f t="shared" si="23"/>
        <v>425.77403363911969</v>
      </c>
    </row>
    <row r="309" spans="2:10">
      <c r="B309" s="128" t="str">
        <f>$B$48</f>
        <v>Optometry</v>
      </c>
      <c r="C309" s="137">
        <f t="shared" ref="C309:H313" si="24">IF(C48=0,0,C284/C48)</f>
        <v>0</v>
      </c>
      <c r="D309" s="137">
        <f t="shared" si="24"/>
        <v>0</v>
      </c>
      <c r="E309" s="137">
        <f t="shared" si="24"/>
        <v>0</v>
      </c>
      <c r="F309" s="137">
        <f t="shared" si="24"/>
        <v>0</v>
      </c>
      <c r="G309" s="138">
        <f t="shared" si="24"/>
        <v>0</v>
      </c>
      <c r="H309" s="139">
        <f t="shared" si="24"/>
        <v>0</v>
      </c>
    </row>
    <row r="310" spans="2:10">
      <c r="B310" s="128" t="str">
        <f>$B$49</f>
        <v>Teacher Ed-Practice Teaching</v>
      </c>
      <c r="C310" s="137">
        <f t="shared" si="24"/>
        <v>0</v>
      </c>
      <c r="D310" s="137">
        <f t="shared" si="24"/>
        <v>470.63825950256569</v>
      </c>
      <c r="E310" s="137">
        <f t="shared" si="24"/>
        <v>0</v>
      </c>
      <c r="F310" s="137">
        <f t="shared" si="24"/>
        <v>0</v>
      </c>
      <c r="G310" s="138">
        <f t="shared" si="24"/>
        <v>0</v>
      </c>
      <c r="H310" s="139">
        <f t="shared" si="24"/>
        <v>470.63825950256569</v>
      </c>
    </row>
    <row r="311" spans="2:10">
      <c r="B311" s="128" t="str">
        <f>$B$50</f>
        <v>Technology</v>
      </c>
      <c r="C311" s="137">
        <f t="shared" si="24"/>
        <v>453.54664035342154</v>
      </c>
      <c r="D311" s="137">
        <f t="shared" si="24"/>
        <v>740.64432175110085</v>
      </c>
      <c r="E311" s="137">
        <f t="shared" si="24"/>
        <v>814.67775741654464</v>
      </c>
      <c r="F311" s="137">
        <f t="shared" si="24"/>
        <v>2053.4747343902282</v>
      </c>
      <c r="G311" s="138">
        <f t="shared" si="24"/>
        <v>0</v>
      </c>
      <c r="H311" s="139">
        <f t="shared" si="24"/>
        <v>714.19084787114571</v>
      </c>
    </row>
    <row r="312" spans="2:10">
      <c r="B312" s="128" t="str">
        <f>$B$51</f>
        <v>Nursing</v>
      </c>
      <c r="C312" s="137">
        <f t="shared" si="24"/>
        <v>0</v>
      </c>
      <c r="D312" s="137">
        <f t="shared" si="24"/>
        <v>0</v>
      </c>
      <c r="E312" s="137">
        <f t="shared" si="24"/>
        <v>0</v>
      </c>
      <c r="F312" s="137">
        <f t="shared" si="24"/>
        <v>0</v>
      </c>
      <c r="G312" s="138">
        <f t="shared" si="24"/>
        <v>0</v>
      </c>
      <c r="H312" s="139">
        <f t="shared" si="24"/>
        <v>0</v>
      </c>
    </row>
    <row r="313" spans="2:10">
      <c r="B313" s="131" t="str">
        <f>$B$52</f>
        <v>Totals</v>
      </c>
      <c r="C313" s="136">
        <f t="shared" si="24"/>
        <v>267.4216621496542</v>
      </c>
      <c r="D313" s="136">
        <f t="shared" si="24"/>
        <v>441.98870903900217</v>
      </c>
      <c r="E313" s="136">
        <f t="shared" si="24"/>
        <v>692.94185958240507</v>
      </c>
      <c r="F313" s="136">
        <f t="shared" si="24"/>
        <v>2973.7408359750125</v>
      </c>
      <c r="G313" s="136">
        <f t="shared" si="24"/>
        <v>1078.7526079000261</v>
      </c>
      <c r="H313" s="136">
        <f t="shared" si="24"/>
        <v>460.32921879744913</v>
      </c>
      <c r="I313" s="351"/>
    </row>
    <row r="315" spans="2:10">
      <c r="B315" s="120" t="s">
        <v>37</v>
      </c>
      <c r="C315" s="121"/>
      <c r="D315" s="121"/>
      <c r="E315" s="121"/>
      <c r="F315" s="121"/>
      <c r="G315" s="121"/>
      <c r="H315" s="122"/>
      <c r="J315" s="360"/>
    </row>
    <row r="316" spans="2:10" ht="55.5" customHeight="1" thickBot="1">
      <c r="B316" s="382" t="s">
        <v>235</v>
      </c>
      <c r="C316" s="382"/>
      <c r="D316" s="382"/>
      <c r="E316" s="382"/>
      <c r="F316" s="382"/>
      <c r="G316" s="382"/>
      <c r="H316" s="382"/>
    </row>
    <row r="317" spans="2:10" ht="14.4" thickBot="1">
      <c r="B317" s="124" t="s">
        <v>31</v>
      </c>
      <c r="C317" s="125" t="s">
        <v>25</v>
      </c>
      <c r="D317" s="125" t="s">
        <v>26</v>
      </c>
      <c r="E317" s="125" t="s">
        <v>27</v>
      </c>
      <c r="F317" s="125" t="s">
        <v>28</v>
      </c>
      <c r="G317" s="125" t="s">
        <v>29</v>
      </c>
      <c r="H317" s="126" t="s">
        <v>1</v>
      </c>
    </row>
    <row r="318" spans="2:10">
      <c r="B318" s="128" t="str">
        <f>$B$32</f>
        <v>Liberal Arts</v>
      </c>
      <c r="C318" s="129">
        <f t="shared" ref="C318:H318" si="25">IF($C$293=0,"",C293/$C$293)</f>
        <v>1</v>
      </c>
      <c r="D318" s="129">
        <f t="shared" si="25"/>
        <v>1.6807234387224239</v>
      </c>
      <c r="E318" s="129">
        <f t="shared" si="25"/>
        <v>3.6828597253077255</v>
      </c>
      <c r="F318" s="129">
        <f t="shared" si="25"/>
        <v>9.470024385535714</v>
      </c>
      <c r="G318" s="129">
        <f t="shared" si="25"/>
        <v>0</v>
      </c>
      <c r="H318" s="129">
        <f t="shared" si="25"/>
        <v>1.5669275274110417</v>
      </c>
    </row>
    <row r="319" spans="2:10">
      <c r="B319" s="128" t="str">
        <f>$B$33</f>
        <v>Science</v>
      </c>
      <c r="C319" s="129">
        <f t="shared" ref="C319:H334" si="26">IF($C$293=0,"",C294/$C$293)</f>
        <v>1.7170973950176787</v>
      </c>
      <c r="D319" s="129">
        <f t="shared" si="26"/>
        <v>2.5696329809784784</v>
      </c>
      <c r="E319" s="129">
        <f t="shared" si="26"/>
        <v>3.5465355927694695</v>
      </c>
      <c r="F319" s="129">
        <f t="shared" si="26"/>
        <v>17.711363062106578</v>
      </c>
      <c r="G319" s="129">
        <f t="shared" si="26"/>
        <v>0</v>
      </c>
      <c r="H319" s="129">
        <f t="shared" si="26"/>
        <v>2.8574273613294894</v>
      </c>
    </row>
    <row r="320" spans="2:10">
      <c r="B320" s="128" t="str">
        <f>$B$34</f>
        <v>Fine Arts</v>
      </c>
      <c r="C320" s="129">
        <f t="shared" si="26"/>
        <v>1.294906621474045</v>
      </c>
      <c r="D320" s="129">
        <f t="shared" si="26"/>
        <v>2.4765783175182894</v>
      </c>
      <c r="E320" s="129">
        <f t="shared" si="26"/>
        <v>8.6201653096440651</v>
      </c>
      <c r="F320" s="129">
        <f t="shared" si="26"/>
        <v>11.350915856951339</v>
      </c>
      <c r="G320" s="129">
        <f t="shared" si="26"/>
        <v>0</v>
      </c>
      <c r="H320" s="129">
        <f t="shared" si="26"/>
        <v>2.5568664582209482</v>
      </c>
    </row>
    <row r="321" spans="2:8">
      <c r="B321" s="128" t="str">
        <f>$B$35</f>
        <v>Teacher Education</v>
      </c>
      <c r="C321" s="129">
        <f t="shared" si="26"/>
        <v>1.1115546418570403</v>
      </c>
      <c r="D321" s="129">
        <f t="shared" si="26"/>
        <v>2.0311801846001005</v>
      </c>
      <c r="E321" s="129">
        <f t="shared" si="26"/>
        <v>2.847579330830226</v>
      </c>
      <c r="F321" s="129">
        <f t="shared" si="26"/>
        <v>6.7758506035565027</v>
      </c>
      <c r="G321" s="129">
        <f t="shared" si="26"/>
        <v>0</v>
      </c>
      <c r="H321" s="129">
        <f t="shared" si="26"/>
        <v>2.358257262518396</v>
      </c>
    </row>
    <row r="322" spans="2:8">
      <c r="B322" s="128" t="str">
        <f>$B$36</f>
        <v>Agriculture</v>
      </c>
      <c r="C322" s="129">
        <f t="shared" si="26"/>
        <v>0</v>
      </c>
      <c r="D322" s="129">
        <f t="shared" si="26"/>
        <v>0</v>
      </c>
      <c r="E322" s="129">
        <f t="shared" si="26"/>
        <v>0</v>
      </c>
      <c r="F322" s="129">
        <f t="shared" si="26"/>
        <v>0</v>
      </c>
      <c r="G322" s="129">
        <f t="shared" si="26"/>
        <v>0</v>
      </c>
      <c r="H322" s="129">
        <f t="shared" si="26"/>
        <v>0</v>
      </c>
    </row>
    <row r="323" spans="2:8">
      <c r="B323" s="128" t="str">
        <f>$B$37</f>
        <v>Engineering</v>
      </c>
      <c r="C323" s="129">
        <f t="shared" si="26"/>
        <v>2.0227313207423347</v>
      </c>
      <c r="D323" s="129">
        <f t="shared" si="26"/>
        <v>3.0105141613773503</v>
      </c>
      <c r="E323" s="129">
        <f t="shared" si="26"/>
        <v>3.0166317145507406</v>
      </c>
      <c r="F323" s="129">
        <f t="shared" si="26"/>
        <v>19.558538970802985</v>
      </c>
      <c r="G323" s="129">
        <f t="shared" si="26"/>
        <v>0</v>
      </c>
      <c r="H323" s="129">
        <f t="shared" si="26"/>
        <v>3.4187321422875598</v>
      </c>
    </row>
    <row r="324" spans="2:8">
      <c r="B324" s="128" t="str">
        <f>$B$38</f>
        <v>Home Economics</v>
      </c>
      <c r="C324" s="129">
        <f t="shared" si="26"/>
        <v>0.9196145279132204</v>
      </c>
      <c r="D324" s="129">
        <f t="shared" si="26"/>
        <v>1.4268695136666565</v>
      </c>
      <c r="E324" s="129">
        <f t="shared" si="26"/>
        <v>13.535408036099616</v>
      </c>
      <c r="F324" s="129">
        <f t="shared" si="26"/>
        <v>0</v>
      </c>
      <c r="G324" s="129">
        <f t="shared" si="26"/>
        <v>0</v>
      </c>
      <c r="H324" s="129">
        <f t="shared" si="26"/>
        <v>1.3066804774280043</v>
      </c>
    </row>
    <row r="325" spans="2:8">
      <c r="B325" s="128" t="str">
        <f>$B$39</f>
        <v>Law</v>
      </c>
      <c r="C325" s="129">
        <f t="shared" si="26"/>
        <v>0</v>
      </c>
      <c r="D325" s="129">
        <f t="shared" si="26"/>
        <v>0</v>
      </c>
      <c r="E325" s="129">
        <f t="shared" si="26"/>
        <v>0</v>
      </c>
      <c r="F325" s="129">
        <f t="shared" si="26"/>
        <v>0</v>
      </c>
      <c r="G325" s="129">
        <f t="shared" si="26"/>
        <v>0</v>
      </c>
      <c r="H325" s="129">
        <f t="shared" si="26"/>
        <v>0</v>
      </c>
    </row>
    <row r="326" spans="2:8">
      <c r="B326" s="128" t="str">
        <f>$B$40</f>
        <v>Social Service</v>
      </c>
      <c r="C326" s="129">
        <f t="shared" si="26"/>
        <v>0.58340169439405942</v>
      </c>
      <c r="D326" s="129">
        <f t="shared" si="26"/>
        <v>1.0327324419567623</v>
      </c>
      <c r="E326" s="129">
        <f t="shared" si="26"/>
        <v>0.60669882905820438</v>
      </c>
      <c r="F326" s="129">
        <f t="shared" si="26"/>
        <v>0</v>
      </c>
      <c r="G326" s="129">
        <f t="shared" si="26"/>
        <v>0</v>
      </c>
      <c r="H326" s="129">
        <f t="shared" si="26"/>
        <v>0.87033932862619701</v>
      </c>
    </row>
    <row r="327" spans="2:8">
      <c r="B327" s="128" t="str">
        <f>$B$41</f>
        <v>Library Science</v>
      </c>
      <c r="C327" s="129">
        <f t="shared" si="26"/>
        <v>0.65113309269060393</v>
      </c>
      <c r="D327" s="129">
        <f t="shared" si="26"/>
        <v>1.2291626315925359</v>
      </c>
      <c r="E327" s="129">
        <f t="shared" si="26"/>
        <v>2.2144386098321265</v>
      </c>
      <c r="F327" s="129">
        <f t="shared" si="26"/>
        <v>1.9529526714206555</v>
      </c>
      <c r="G327" s="129">
        <f t="shared" si="26"/>
        <v>0</v>
      </c>
      <c r="H327" s="129">
        <f t="shared" si="26"/>
        <v>2.1674173671423325</v>
      </c>
    </row>
    <row r="328" spans="2:8">
      <c r="B328" s="128" t="str">
        <f>$B$42</f>
        <v>Veterinary Science</v>
      </c>
      <c r="C328" s="129">
        <f t="shared" si="26"/>
        <v>0</v>
      </c>
      <c r="D328" s="129">
        <f t="shared" si="26"/>
        <v>0</v>
      </c>
      <c r="E328" s="129">
        <f t="shared" si="26"/>
        <v>0</v>
      </c>
      <c r="F328" s="129">
        <f t="shared" si="26"/>
        <v>0</v>
      </c>
      <c r="G328" s="129">
        <f t="shared" si="26"/>
        <v>0</v>
      </c>
      <c r="H328" s="129">
        <f t="shared" si="26"/>
        <v>0</v>
      </c>
    </row>
    <row r="329" spans="2:8">
      <c r="B329" s="128" t="str">
        <f>$B$43</f>
        <v>Vocational Training</v>
      </c>
      <c r="C329" s="129">
        <f t="shared" si="26"/>
        <v>2.5028687026107441</v>
      </c>
      <c r="D329" s="129">
        <f t="shared" si="26"/>
        <v>1.8397316281726328</v>
      </c>
      <c r="E329" s="129">
        <f t="shared" si="26"/>
        <v>0</v>
      </c>
      <c r="F329" s="129">
        <f t="shared" si="26"/>
        <v>0</v>
      </c>
      <c r="G329" s="129">
        <f t="shared" si="26"/>
        <v>0</v>
      </c>
      <c r="H329" s="129">
        <f t="shared" si="26"/>
        <v>1.9206020031041096</v>
      </c>
    </row>
    <row r="330" spans="2:8">
      <c r="B330" s="128" t="str">
        <f>$B$44</f>
        <v>Physical Training</v>
      </c>
      <c r="C330" s="129">
        <f t="shared" si="26"/>
        <v>0</v>
      </c>
      <c r="D330" s="129">
        <f t="shared" si="26"/>
        <v>0</v>
      </c>
      <c r="E330" s="129">
        <f t="shared" si="26"/>
        <v>0</v>
      </c>
      <c r="F330" s="129">
        <f t="shared" si="26"/>
        <v>0</v>
      </c>
      <c r="G330" s="129">
        <f t="shared" si="26"/>
        <v>0</v>
      </c>
      <c r="H330" s="129">
        <f t="shared" si="26"/>
        <v>0</v>
      </c>
    </row>
    <row r="331" spans="2:8">
      <c r="B331" s="128" t="str">
        <f>$B$45</f>
        <v>Health Services</v>
      </c>
      <c r="C331" s="129">
        <f t="shared" si="26"/>
        <v>0.9625400291890438</v>
      </c>
      <c r="D331" s="129">
        <f t="shared" si="26"/>
        <v>1.4224651051783439</v>
      </c>
      <c r="E331" s="129">
        <f t="shared" si="26"/>
        <v>2.7104437070980145</v>
      </c>
      <c r="F331" s="129">
        <f t="shared" si="26"/>
        <v>1.1983803054063917</v>
      </c>
      <c r="G331" s="129">
        <f t="shared" si="26"/>
        <v>4.8842045194170334</v>
      </c>
      <c r="H331" s="129">
        <f t="shared" si="26"/>
        <v>1.5354391788011381</v>
      </c>
    </row>
    <row r="332" spans="2:8">
      <c r="B332" s="128" t="str">
        <f>$B$46</f>
        <v>Pharmacy</v>
      </c>
      <c r="C332" s="129">
        <f t="shared" si="26"/>
        <v>0</v>
      </c>
      <c r="D332" s="129">
        <f t="shared" si="26"/>
        <v>0</v>
      </c>
      <c r="E332" s="129">
        <f t="shared" si="26"/>
        <v>0</v>
      </c>
      <c r="F332" s="129">
        <f t="shared" si="26"/>
        <v>0</v>
      </c>
      <c r="G332" s="129">
        <f t="shared" si="26"/>
        <v>0</v>
      </c>
      <c r="H332" s="129">
        <f t="shared" si="26"/>
        <v>0</v>
      </c>
    </row>
    <row r="333" spans="2:8">
      <c r="B333" s="128" t="str">
        <f>$B$47</f>
        <v>Business Administration</v>
      </c>
      <c r="C333" s="129">
        <f t="shared" si="26"/>
        <v>1.1829868462192927</v>
      </c>
      <c r="D333" s="129">
        <f t="shared" si="26"/>
        <v>1.901377286024498</v>
      </c>
      <c r="E333" s="129">
        <f t="shared" si="26"/>
        <v>2.0216790003625369</v>
      </c>
      <c r="F333" s="129">
        <f t="shared" si="26"/>
        <v>23.429274436079215</v>
      </c>
      <c r="G333" s="129">
        <f t="shared" si="26"/>
        <v>0</v>
      </c>
      <c r="H333" s="129">
        <f t="shared" si="26"/>
        <v>1.9277519647427199</v>
      </c>
    </row>
    <row r="334" spans="2:8">
      <c r="B334" s="128" t="str">
        <f>$B$48</f>
        <v>Optometry</v>
      </c>
      <c r="C334" s="129">
        <f t="shared" si="26"/>
        <v>0</v>
      </c>
      <c r="D334" s="129">
        <f t="shared" si="26"/>
        <v>0</v>
      </c>
      <c r="E334" s="129">
        <f t="shared" si="26"/>
        <v>0</v>
      </c>
      <c r="F334" s="129">
        <f t="shared" si="26"/>
        <v>0</v>
      </c>
      <c r="G334" s="129">
        <f t="shared" si="26"/>
        <v>0</v>
      </c>
      <c r="H334" s="129">
        <f t="shared" si="26"/>
        <v>0</v>
      </c>
    </row>
    <row r="335" spans="2:8">
      <c r="B335" s="128" t="str">
        <f>$B$49</f>
        <v>Teacher Ed-Practice Teaching</v>
      </c>
      <c r="C335" s="129">
        <f t="shared" ref="C335:H338" si="27">IF($C$293=0,"",C310/$C$293)</f>
        <v>0</v>
      </c>
      <c r="D335" s="129">
        <f t="shared" si="27"/>
        <v>2.1308810724896343</v>
      </c>
      <c r="E335" s="129">
        <f t="shared" si="27"/>
        <v>0</v>
      </c>
      <c r="F335" s="129">
        <f t="shared" si="27"/>
        <v>0</v>
      </c>
      <c r="G335" s="129">
        <f t="shared" si="27"/>
        <v>0</v>
      </c>
      <c r="H335" s="129">
        <f t="shared" si="27"/>
        <v>2.1308810724896343</v>
      </c>
    </row>
    <row r="336" spans="2:8">
      <c r="B336" s="128" t="str">
        <f>$B$50</f>
        <v>Technology</v>
      </c>
      <c r="C336" s="129">
        <f t="shared" si="27"/>
        <v>2.0534963571424241</v>
      </c>
      <c r="D336" s="129">
        <f t="shared" si="27"/>
        <v>3.3533715859276416</v>
      </c>
      <c r="E336" s="129">
        <f t="shared" si="27"/>
        <v>3.6885684034528716</v>
      </c>
      <c r="F336" s="129">
        <f t="shared" si="27"/>
        <v>9.2973963675895384</v>
      </c>
      <c r="G336" s="129">
        <f t="shared" si="27"/>
        <v>0</v>
      </c>
      <c r="H336" s="129">
        <f t="shared" si="27"/>
        <v>3.233599753412423</v>
      </c>
    </row>
    <row r="337" spans="2:10">
      <c r="B337" s="128" t="str">
        <f>$B$51</f>
        <v>Nursing</v>
      </c>
      <c r="C337" s="129">
        <f t="shared" si="27"/>
        <v>0</v>
      </c>
      <c r="D337" s="129">
        <f t="shared" si="27"/>
        <v>0</v>
      </c>
      <c r="E337" s="129">
        <f t="shared" si="27"/>
        <v>0</v>
      </c>
      <c r="F337" s="129">
        <f t="shared" si="27"/>
        <v>0</v>
      </c>
      <c r="G337" s="129">
        <f t="shared" si="27"/>
        <v>0</v>
      </c>
      <c r="H337" s="129">
        <f t="shared" si="27"/>
        <v>0</v>
      </c>
    </row>
    <row r="338" spans="2:10">
      <c r="B338" s="131" t="str">
        <f>$B$52</f>
        <v>Totals</v>
      </c>
      <c r="C338" s="129">
        <f t="shared" si="27"/>
        <v>1.2107892776305607</v>
      </c>
      <c r="D338" s="129">
        <f t="shared" si="27"/>
        <v>2.0011661936298735</v>
      </c>
      <c r="E338" s="129">
        <f t="shared" si="27"/>
        <v>3.1373919631620333</v>
      </c>
      <c r="F338" s="129">
        <f t="shared" si="27"/>
        <v>13.46403088555981</v>
      </c>
      <c r="G338" s="129">
        <f t="shared" si="27"/>
        <v>4.8842045194170334</v>
      </c>
      <c r="H338" s="129">
        <f t="shared" si="27"/>
        <v>2.0842054372846341</v>
      </c>
      <c r="I338" s="351"/>
    </row>
    <row r="340" spans="2:10">
      <c r="B340" s="120" t="s">
        <v>236</v>
      </c>
      <c r="C340" s="121"/>
      <c r="D340" s="121"/>
      <c r="E340" s="121"/>
      <c r="F340" s="121"/>
      <c r="G340" s="121"/>
      <c r="H340" s="122"/>
      <c r="J340" s="360"/>
    </row>
    <row r="341" spans="2:10" ht="55.5" customHeight="1" thickBot="1">
      <c r="B341" s="382" t="s">
        <v>237</v>
      </c>
      <c r="C341" s="382"/>
      <c r="D341" s="382"/>
      <c r="E341" s="382"/>
      <c r="F341" s="382"/>
      <c r="G341" s="382"/>
      <c r="H341" s="382"/>
    </row>
    <row r="342" spans="2:10" ht="14.4" thickBot="1">
      <c r="B342" s="124" t="s">
        <v>31</v>
      </c>
      <c r="C342" s="125" t="s">
        <v>25</v>
      </c>
      <c r="D342" s="125" t="s">
        <v>26</v>
      </c>
      <c r="E342" s="125" t="s">
        <v>27</v>
      </c>
      <c r="F342" s="125" t="s">
        <v>28</v>
      </c>
      <c r="G342" s="125" t="s">
        <v>29</v>
      </c>
      <c r="H342" s="126" t="s">
        <v>1</v>
      </c>
    </row>
    <row r="343" spans="2:10">
      <c r="B343" s="128" t="str">
        <f>$B$32</f>
        <v>Liberal Arts</v>
      </c>
      <c r="C343" s="136">
        <f t="shared" ref="C343:D358" si="28">C293*30</f>
        <v>6625.967055299212</v>
      </c>
      <c r="D343" s="136">
        <f t="shared" si="28"/>
        <v>11136.418134043985</v>
      </c>
      <c r="E343" s="136">
        <f>E293*24</f>
        <v>19522.005767341834</v>
      </c>
      <c r="F343" s="136">
        <f>F293*18</f>
        <v>37648.841754863883</v>
      </c>
      <c r="G343" s="136">
        <f>G293*24</f>
        <v>0</v>
      </c>
      <c r="H343" s="136">
        <f>IF((C32/30+D32/30+E32/24+F32/18+G32/24)=0,0,H268/(C32/30+D32/30+E32/24+F32/18+G32/24))</f>
        <v>10074.426479007163</v>
      </c>
    </row>
    <row r="344" spans="2:10">
      <c r="B344" s="128" t="str">
        <f>$B$33</f>
        <v>Science</v>
      </c>
      <c r="C344" s="139">
        <f t="shared" si="28"/>
        <v>11377.430770127237</v>
      </c>
      <c r="D344" s="139">
        <f t="shared" si="28"/>
        <v>17026.303476173704</v>
      </c>
      <c r="E344" s="139">
        <f>E294*24</f>
        <v>18799.382398509253</v>
      </c>
      <c r="F344" s="139">
        <f>F294*18</f>
        <v>70412.944892376938</v>
      </c>
      <c r="G344" s="139">
        <f>G294*24</f>
        <v>0</v>
      </c>
      <c r="H344" s="139">
        <f t="shared" ref="H344:H363" si="29">IF((C33/30+D33/30+E33/24+F33/18+G33/24)=0,0,H269/(C33/30+D33/30+E33/24+F33/18+G33/24))</f>
        <v>17791.27319228612</v>
      </c>
    </row>
    <row r="345" spans="2:10">
      <c r="B345" s="128" t="str">
        <f>$B$34</f>
        <v>Fine Arts</v>
      </c>
      <c r="C345" s="139">
        <f t="shared" si="28"/>
        <v>8580.0086135758283</v>
      </c>
      <c r="D345" s="139">
        <f t="shared" si="28"/>
        <v>16409.726341744536</v>
      </c>
      <c r="E345" s="139">
        <f t="shared" ref="E345:E363" si="30">E295*24</f>
        <v>45693.545082347773</v>
      </c>
      <c r="F345" s="139">
        <f t="shared" ref="F345:F363" si="31">F295*18</f>
        <v>45126.476709379793</v>
      </c>
      <c r="G345" s="139">
        <f t="shared" ref="G345:G363" si="32">G295*24</f>
        <v>0</v>
      </c>
      <c r="H345" s="139">
        <f t="shared" si="29"/>
        <v>16233.245986228623</v>
      </c>
    </row>
    <row r="346" spans="2:10">
      <c r="B346" s="128" t="str">
        <f>$B$35</f>
        <v>Teacher Education</v>
      </c>
      <c r="C346" s="139">
        <f t="shared" si="28"/>
        <v>7365.1244371096636</v>
      </c>
      <c r="D346" s="139">
        <f t="shared" si="28"/>
        <v>13458.532986536839</v>
      </c>
      <c r="E346" s="139">
        <f t="shared" si="30"/>
        <v>15094.373466745645</v>
      </c>
      <c r="F346" s="139">
        <f t="shared" si="31"/>
        <v>26937.937722476803</v>
      </c>
      <c r="G346" s="139">
        <f t="shared" si="32"/>
        <v>0</v>
      </c>
      <c r="H346" s="139">
        <f t="shared" si="29"/>
        <v>14016.348122400937</v>
      </c>
    </row>
    <row r="347" spans="2:10">
      <c r="B347" s="128" t="str">
        <f>$B$36</f>
        <v>Agriculture</v>
      </c>
      <c r="C347" s="139">
        <f t="shared" si="28"/>
        <v>0</v>
      </c>
      <c r="D347" s="139">
        <f t="shared" si="28"/>
        <v>0</v>
      </c>
      <c r="E347" s="139">
        <f t="shared" si="30"/>
        <v>0</v>
      </c>
      <c r="F347" s="139">
        <f t="shared" si="31"/>
        <v>0</v>
      </c>
      <c r="G347" s="139">
        <f t="shared" si="32"/>
        <v>0</v>
      </c>
      <c r="H347" s="139">
        <f t="shared" si="29"/>
        <v>0</v>
      </c>
    </row>
    <row r="348" spans="2:10">
      <c r="B348" s="128" t="str">
        <f>$B$37</f>
        <v>Engineering</v>
      </c>
      <c r="C348" s="139">
        <f t="shared" si="28"/>
        <v>13402.551092960573</v>
      </c>
      <c r="D348" s="139">
        <f t="shared" si="28"/>
        <v>19947.567652798058</v>
      </c>
      <c r="E348" s="139">
        <f t="shared" si="30"/>
        <v>15990.481886867188</v>
      </c>
      <c r="F348" s="139">
        <f t="shared" si="31"/>
        <v>77756.540922195796</v>
      </c>
      <c r="G348" s="139">
        <f t="shared" si="32"/>
        <v>0</v>
      </c>
      <c r="H348" s="139">
        <f t="shared" si="29"/>
        <v>20115.783331122155</v>
      </c>
    </row>
    <row r="349" spans="2:10">
      <c r="B349" s="128" t="str">
        <f>$B$38</f>
        <v>Home Economics</v>
      </c>
      <c r="C349" s="139">
        <f t="shared" si="28"/>
        <v>6093.3355655275363</v>
      </c>
      <c r="D349" s="139">
        <f t="shared" si="28"/>
        <v>9454.3903897660748</v>
      </c>
      <c r="E349" s="139">
        <f t="shared" si="30"/>
        <v>71748.134181782618</v>
      </c>
      <c r="F349" s="139">
        <f t="shared" si="31"/>
        <v>0</v>
      </c>
      <c r="G349" s="139">
        <f t="shared" si="32"/>
        <v>0</v>
      </c>
      <c r="H349" s="139">
        <f t="shared" si="29"/>
        <v>8621.0834718700717</v>
      </c>
    </row>
    <row r="350" spans="2:10">
      <c r="B350" s="128" t="str">
        <f>$B$39</f>
        <v>Law</v>
      </c>
      <c r="C350" s="139">
        <f t="shared" si="28"/>
        <v>0</v>
      </c>
      <c r="D350" s="139">
        <f t="shared" si="28"/>
        <v>0</v>
      </c>
      <c r="E350" s="139">
        <f t="shared" si="30"/>
        <v>0</v>
      </c>
      <c r="F350" s="139">
        <f t="shared" si="31"/>
        <v>0</v>
      </c>
      <c r="G350" s="139">
        <f t="shared" si="32"/>
        <v>0</v>
      </c>
      <c r="H350" s="139">
        <f t="shared" si="29"/>
        <v>0</v>
      </c>
    </row>
    <row r="351" spans="2:10">
      <c r="B351" s="128" t="str">
        <f>$B$40</f>
        <v>Social Service</v>
      </c>
      <c r="C351" s="139">
        <f t="shared" si="28"/>
        <v>3865.6004070607769</v>
      </c>
      <c r="D351" s="139">
        <f t="shared" si="28"/>
        <v>6842.8511373442125</v>
      </c>
      <c r="E351" s="139">
        <f t="shared" si="30"/>
        <v>3215.9731630626165</v>
      </c>
      <c r="F351" s="139">
        <f t="shared" si="31"/>
        <v>0</v>
      </c>
      <c r="G351" s="139">
        <f t="shared" si="32"/>
        <v>0</v>
      </c>
      <c r="H351" s="139">
        <f t="shared" si="29"/>
        <v>5593.1105054204427</v>
      </c>
    </row>
    <row r="352" spans="2:10">
      <c r="B352" s="128" t="str">
        <f>$B$41</f>
        <v>Library Science</v>
      </c>
      <c r="C352" s="139">
        <f t="shared" si="28"/>
        <v>4314.3864207830302</v>
      </c>
      <c r="D352" s="139">
        <f t="shared" si="28"/>
        <v>8144.3911025370253</v>
      </c>
      <c r="E352" s="139">
        <f t="shared" si="30"/>
        <v>11738.237819784204</v>
      </c>
      <c r="F352" s="139">
        <f t="shared" si="31"/>
        <v>7764.120036835111</v>
      </c>
      <c r="G352" s="139">
        <f t="shared" si="32"/>
        <v>0</v>
      </c>
      <c r="H352" s="139">
        <f t="shared" si="29"/>
        <v>11585.507203990663</v>
      </c>
    </row>
    <row r="353" spans="2:9">
      <c r="B353" s="128" t="str">
        <f>$B$42</f>
        <v>Veterinary Science</v>
      </c>
      <c r="C353" s="139">
        <f t="shared" si="28"/>
        <v>0</v>
      </c>
      <c r="D353" s="139">
        <f t="shared" si="28"/>
        <v>0</v>
      </c>
      <c r="E353" s="139">
        <f t="shared" si="30"/>
        <v>0</v>
      </c>
      <c r="F353" s="139">
        <f t="shared" si="31"/>
        <v>0</v>
      </c>
      <c r="G353" s="139">
        <f t="shared" si="32"/>
        <v>0</v>
      </c>
      <c r="H353" s="139">
        <f t="shared" si="29"/>
        <v>0</v>
      </c>
    </row>
    <row r="354" spans="2:9">
      <c r="B354" s="128" t="str">
        <f>$B$43</f>
        <v>Vocational Training</v>
      </c>
      <c r="C354" s="139">
        <f t="shared" si="28"/>
        <v>16583.925567238271</v>
      </c>
      <c r="D354" s="139">
        <f t="shared" si="28"/>
        <v>12190.001158863846</v>
      </c>
      <c r="E354" s="139">
        <f t="shared" si="30"/>
        <v>0</v>
      </c>
      <c r="F354" s="139">
        <f t="shared" si="31"/>
        <v>0</v>
      </c>
      <c r="G354" s="139">
        <f t="shared" si="32"/>
        <v>0</v>
      </c>
      <c r="H354" s="139">
        <f t="shared" si="29"/>
        <v>12725.845598909505</v>
      </c>
    </row>
    <row r="355" spans="2:9">
      <c r="B355" s="128" t="str">
        <f>$B$44</f>
        <v>Physical Training</v>
      </c>
      <c r="C355" s="139">
        <f t="shared" si="28"/>
        <v>0</v>
      </c>
      <c r="D355" s="139">
        <f t="shared" si="28"/>
        <v>0</v>
      </c>
      <c r="E355" s="139">
        <f t="shared" si="30"/>
        <v>0</v>
      </c>
      <c r="F355" s="139">
        <f t="shared" si="31"/>
        <v>0</v>
      </c>
      <c r="G355" s="139">
        <f t="shared" si="32"/>
        <v>0</v>
      </c>
      <c r="H355" s="139">
        <f t="shared" si="29"/>
        <v>0</v>
      </c>
    </row>
    <row r="356" spans="2:9">
      <c r="B356" s="128" t="str">
        <f>$B$45</f>
        <v>Health Services</v>
      </c>
      <c r="C356" s="139">
        <f t="shared" si="28"/>
        <v>6377.7585228133466</v>
      </c>
      <c r="D356" s="139">
        <f t="shared" si="28"/>
        <v>9425.2069242244361</v>
      </c>
      <c r="E356" s="139">
        <f t="shared" si="30"/>
        <v>14367.448566779609</v>
      </c>
      <c r="F356" s="139">
        <f t="shared" si="31"/>
        <v>4764.2570540052957</v>
      </c>
      <c r="G356" s="139">
        <f t="shared" si="32"/>
        <v>25890.062589600624</v>
      </c>
      <c r="H356" s="139">
        <f t="shared" si="29"/>
        <v>9769.4975740007176</v>
      </c>
    </row>
    <row r="357" spans="2:9">
      <c r="B357" s="128" t="str">
        <f>$B$46</f>
        <v>Pharmacy</v>
      </c>
      <c r="C357" s="139">
        <f t="shared" si="28"/>
        <v>0</v>
      </c>
      <c r="D357" s="139">
        <f t="shared" si="28"/>
        <v>0</v>
      </c>
      <c r="E357" s="139">
        <f t="shared" si="30"/>
        <v>0</v>
      </c>
      <c r="F357" s="139">
        <f t="shared" si="31"/>
        <v>0</v>
      </c>
      <c r="G357" s="139">
        <f t="shared" si="32"/>
        <v>0</v>
      </c>
      <c r="H357" s="139">
        <f t="shared" si="29"/>
        <v>0</v>
      </c>
    </row>
    <row r="358" spans="2:9">
      <c r="B358" s="128" t="str">
        <f>$B$47</f>
        <v>Business Administration</v>
      </c>
      <c r="C358" s="139">
        <f t="shared" si="28"/>
        <v>7838.4318699013493</v>
      </c>
      <c r="D358" s="139">
        <f t="shared" si="28"/>
        <v>12598.46325689255</v>
      </c>
      <c r="E358" s="139">
        <f t="shared" si="30"/>
        <v>10716.46276223393</v>
      </c>
      <c r="F358" s="139">
        <f t="shared" si="31"/>
        <v>93144.960325814944</v>
      </c>
      <c r="G358" s="139">
        <f t="shared" si="32"/>
        <v>0</v>
      </c>
      <c r="H358" s="139">
        <f t="shared" si="29"/>
        <v>12103.712910226264</v>
      </c>
    </row>
    <row r="359" spans="2:9">
      <c r="B359" s="128" t="str">
        <f>$B$48</f>
        <v>Optometry</v>
      </c>
      <c r="C359" s="139">
        <f t="shared" ref="C359:D363" si="33">C309*30</f>
        <v>0</v>
      </c>
      <c r="D359" s="139">
        <f t="shared" si="33"/>
        <v>0</v>
      </c>
      <c r="E359" s="139">
        <f t="shared" si="30"/>
        <v>0</v>
      </c>
      <c r="F359" s="139">
        <f t="shared" si="31"/>
        <v>0</v>
      </c>
      <c r="G359" s="139">
        <f t="shared" si="32"/>
        <v>0</v>
      </c>
      <c r="H359" s="139">
        <f t="shared" si="29"/>
        <v>0</v>
      </c>
    </row>
    <row r="360" spans="2:9">
      <c r="B360" s="128" t="str">
        <f>$B$49</f>
        <v>Teacher Ed-Practice Teaching</v>
      </c>
      <c r="C360" s="139">
        <f t="shared" si="33"/>
        <v>0</v>
      </c>
      <c r="D360" s="139">
        <f t="shared" si="33"/>
        <v>14119.14778507697</v>
      </c>
      <c r="E360" s="139">
        <f t="shared" si="30"/>
        <v>0</v>
      </c>
      <c r="F360" s="139">
        <f t="shared" si="31"/>
        <v>0</v>
      </c>
      <c r="G360" s="139">
        <f t="shared" si="32"/>
        <v>0</v>
      </c>
      <c r="H360" s="139">
        <f t="shared" si="29"/>
        <v>14119.147785076972</v>
      </c>
    </row>
    <row r="361" spans="2:9">
      <c r="B361" s="128" t="str">
        <f>$B$50</f>
        <v>Technology</v>
      </c>
      <c r="C361" s="139">
        <f t="shared" si="33"/>
        <v>13606.399210602645</v>
      </c>
      <c r="D361" s="139">
        <f t="shared" si="33"/>
        <v>22219.329652533026</v>
      </c>
      <c r="E361" s="139">
        <f t="shared" si="30"/>
        <v>19552.266177997073</v>
      </c>
      <c r="F361" s="139">
        <f t="shared" si="31"/>
        <v>36962.545219024105</v>
      </c>
      <c r="G361" s="139">
        <f t="shared" si="32"/>
        <v>0</v>
      </c>
      <c r="H361" s="139">
        <f t="shared" si="29"/>
        <v>20189.619039255158</v>
      </c>
    </row>
    <row r="362" spans="2:9">
      <c r="B362" s="128" t="str">
        <f>$B$51</f>
        <v>Nursing</v>
      </c>
      <c r="C362" s="139">
        <f t="shared" si="33"/>
        <v>0</v>
      </c>
      <c r="D362" s="139">
        <f t="shared" si="33"/>
        <v>0</v>
      </c>
      <c r="E362" s="139">
        <f t="shared" si="30"/>
        <v>0</v>
      </c>
      <c r="F362" s="139">
        <f t="shared" si="31"/>
        <v>0</v>
      </c>
      <c r="G362" s="139">
        <f t="shared" si="32"/>
        <v>0</v>
      </c>
      <c r="H362" s="139">
        <f t="shared" si="29"/>
        <v>0</v>
      </c>
    </row>
    <row r="363" spans="2:9">
      <c r="B363" s="131" t="str">
        <f>$B$52</f>
        <v>Totals</v>
      </c>
      <c r="C363" s="136">
        <f t="shared" si="33"/>
        <v>8022.6498644896255</v>
      </c>
      <c r="D363" s="136">
        <f t="shared" si="33"/>
        <v>13259.661271170065</v>
      </c>
      <c r="E363" s="136">
        <f t="shared" si="30"/>
        <v>16630.604629977723</v>
      </c>
      <c r="F363" s="136">
        <f t="shared" si="31"/>
        <v>53527.335047550223</v>
      </c>
      <c r="G363" s="136">
        <f t="shared" si="32"/>
        <v>25890.062589600624</v>
      </c>
      <c r="H363" s="136">
        <f t="shared" si="29"/>
        <v>13114.168994559175</v>
      </c>
      <c r="I363" s="351"/>
    </row>
  </sheetData>
  <mergeCells count="45">
    <mergeCell ref="B316:H316"/>
    <mergeCell ref="B341:H341"/>
    <mergeCell ref="B215:G215"/>
    <mergeCell ref="B216:H216"/>
    <mergeCell ref="B241:G241"/>
    <mergeCell ref="B264:H264"/>
    <mergeCell ref="B266:H266"/>
    <mergeCell ref="B291:H291"/>
    <mergeCell ref="I140:I141"/>
    <mergeCell ref="B165:G165"/>
    <mergeCell ref="B166:G166"/>
    <mergeCell ref="B190:G190"/>
    <mergeCell ref="B191:H191"/>
    <mergeCell ref="B89:G89"/>
    <mergeCell ref="B113:H113"/>
    <mergeCell ref="B114:G114"/>
    <mergeCell ref="B139:G139"/>
    <mergeCell ref="B140:F141"/>
    <mergeCell ref="B58:G58"/>
    <mergeCell ref="D83:F83"/>
    <mergeCell ref="B84:C84"/>
    <mergeCell ref="D84:F84"/>
    <mergeCell ref="B87:G87"/>
    <mergeCell ref="D27:F27"/>
    <mergeCell ref="B28:C28"/>
    <mergeCell ref="D28:F28"/>
    <mergeCell ref="D54:F54"/>
    <mergeCell ref="B55:C55"/>
    <mergeCell ref="D55:F55"/>
    <mergeCell ref="B16:E16"/>
    <mergeCell ref="B17:E17"/>
    <mergeCell ref="B18:E18"/>
    <mergeCell ref="D20:F20"/>
    <mergeCell ref="B21:C21"/>
    <mergeCell ref="D21:F21"/>
    <mergeCell ref="B11:H11"/>
    <mergeCell ref="B12:E12"/>
    <mergeCell ref="B13:E13"/>
    <mergeCell ref="B14:E14"/>
    <mergeCell ref="B15:E15"/>
    <mergeCell ref="B1:H1"/>
    <mergeCell ref="B2:H2"/>
    <mergeCell ref="B8:H8"/>
    <mergeCell ref="B9:G9"/>
    <mergeCell ref="B10:G10"/>
  </mergeCells>
  <conditionalFormatting sqref="C61:G80">
    <cfRule type="expression" dxfId="117" priority="6" stopIfTrue="1">
      <formula>C32=0</formula>
    </cfRule>
  </conditionalFormatting>
  <conditionalFormatting sqref="C91:G110">
    <cfRule type="expression" dxfId="116" priority="5" stopIfTrue="1">
      <formula>C32=0</formula>
    </cfRule>
  </conditionalFormatting>
  <conditionalFormatting sqref="C143:H162">
    <cfRule type="expression" dxfId="115" priority="3" stopIfTrue="1">
      <formula>C32=0</formula>
    </cfRule>
  </conditionalFormatting>
  <conditionalFormatting sqref="H143:H162">
    <cfRule type="expression" dxfId="114" priority="4" stopIfTrue="1">
      <formula>OR(AND(#REF!&gt;0,H143&gt;0,H61=0),AND(#REF!&gt;0,H143&gt;0,H32=0))</formula>
    </cfRule>
  </conditionalFormatting>
  <conditionalFormatting sqref="H143:H162">
    <cfRule type="expression" dxfId="113" priority="2" stopIfTrue="1">
      <formula>OR(AND(#REF!&gt;0,H143&gt;0,H61=0),AND(#REF!&gt;0,H143&gt;0,H32=0))</formula>
    </cfRule>
  </conditionalFormatting>
  <conditionalFormatting sqref="H143:H162">
    <cfRule type="expression" dxfId="112" priority="1" stopIfTrue="1">
      <formula>OR(AND(#REF!&gt;0,H143&gt;0,H61=0),AND(#REF!&gt;0,H143&gt;0,H32=0))</formula>
    </cfRule>
  </conditionalFormatting>
  <pageMargins left="0.25" right="0.25" top="0.5" bottom="0.5" header="0.17" footer="0.17"/>
  <pageSetup scale="67"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tabColor rgb="FFFFC000"/>
    <pageSetUpPr fitToPage="1"/>
  </sheetPr>
  <dimension ref="B1:W363"/>
  <sheetViews>
    <sheetView showGridLines="0" showZeros="0" zoomScale="70" zoomScaleNormal="70" workbookViewId="0"/>
  </sheetViews>
  <sheetFormatPr defaultColWidth="9.109375" defaultRowHeight="13.8"/>
  <cols>
    <col min="1" max="1" width="1.88671875" style="107" customWidth="1"/>
    <col min="2" max="2" width="30.5546875" style="107" customWidth="1"/>
    <col min="3" max="4" width="17.109375" style="107" bestFit="1" customWidth="1"/>
    <col min="5"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5.88671875" style="107" bestFit="1" customWidth="1"/>
    <col min="11" max="16384" width="9.109375" style="107"/>
  </cols>
  <sheetData>
    <row r="1" spans="2:8">
      <c r="B1" s="392" t="str">
        <f>'Relative Weights'!A1</f>
        <v>THECB Texas Public University Expenditure Study Fiscal Year 2022</v>
      </c>
      <c r="C1" s="392"/>
      <c r="D1" s="392"/>
      <c r="E1" s="392"/>
      <c r="F1" s="392"/>
      <c r="G1" s="392"/>
      <c r="H1" s="392"/>
    </row>
    <row r="2" spans="2:8">
      <c r="B2" s="393" t="str">
        <f>'Relative Weights'!A2</f>
        <v>Institution Survey for the Year Ended August 31, 2022</v>
      </c>
      <c r="C2" s="393"/>
      <c r="D2" s="393"/>
      <c r="E2" s="393"/>
      <c r="F2" s="393"/>
      <c r="G2" s="393"/>
      <c r="H2" s="393"/>
    </row>
    <row r="3" spans="2:8">
      <c r="B3" s="119" t="s">
        <v>679</v>
      </c>
      <c r="C3" s="119"/>
      <c r="D3" s="119"/>
      <c r="E3" s="119"/>
      <c r="F3" s="119"/>
      <c r="G3" s="119"/>
      <c r="H3" s="119"/>
    </row>
    <row r="4" spans="2:8">
      <c r="B4" s="294" t="s">
        <v>801</v>
      </c>
      <c r="C4" s="119"/>
      <c r="D4" s="119"/>
      <c r="E4" s="119"/>
      <c r="F4" s="119"/>
      <c r="G4" s="119"/>
      <c r="H4" s="119"/>
    </row>
    <row r="5" spans="2:8">
      <c r="B5" s="119"/>
      <c r="C5" s="119"/>
      <c r="D5" s="119"/>
      <c r="E5" s="119"/>
      <c r="F5" s="119"/>
      <c r="G5" s="119"/>
      <c r="H5" s="246"/>
    </row>
    <row r="6" spans="2:8">
      <c r="B6" s="295" t="s">
        <v>10</v>
      </c>
      <c r="C6" s="295"/>
      <c r="D6" s="295"/>
      <c r="E6" s="295"/>
      <c r="F6" s="295"/>
      <c r="G6" s="295"/>
      <c r="H6" s="296"/>
    </row>
    <row r="7" spans="2:8">
      <c r="B7" s="119"/>
      <c r="C7" s="119"/>
      <c r="D7" s="119"/>
      <c r="E7" s="119"/>
      <c r="F7" s="119"/>
      <c r="G7" s="119"/>
      <c r="H7" s="297"/>
    </row>
    <row r="8" spans="2:8" ht="129" customHeight="1">
      <c r="B8" s="381" t="s">
        <v>227</v>
      </c>
      <c r="C8" s="381"/>
      <c r="D8" s="381"/>
      <c r="E8" s="381"/>
      <c r="F8" s="381"/>
      <c r="G8" s="381"/>
      <c r="H8" s="381"/>
    </row>
    <row r="9" spans="2:8" ht="99.75" customHeight="1">
      <c r="B9" s="382" t="s">
        <v>41</v>
      </c>
      <c r="C9" s="382"/>
      <c r="D9" s="382"/>
      <c r="E9" s="382"/>
      <c r="F9" s="382"/>
      <c r="G9" s="382"/>
      <c r="H9" s="298"/>
    </row>
    <row r="10" spans="2:8">
      <c r="B10" s="392" t="s">
        <v>20</v>
      </c>
      <c r="C10" s="392"/>
      <c r="D10" s="392"/>
      <c r="E10" s="392"/>
      <c r="F10" s="392"/>
      <c r="G10" s="392"/>
      <c r="H10" s="298"/>
    </row>
    <row r="11" spans="2:8" ht="21" customHeight="1" thickBot="1">
      <c r="B11" s="382" t="s">
        <v>888</v>
      </c>
      <c r="C11" s="382"/>
      <c r="D11" s="382"/>
      <c r="E11" s="382"/>
      <c r="F11" s="382"/>
      <c r="G11" s="382"/>
      <c r="H11" s="382"/>
    </row>
    <row r="12" spans="2:8" ht="14.4" thickBot="1">
      <c r="B12" s="397" t="s">
        <v>16</v>
      </c>
      <c r="C12" s="398"/>
      <c r="D12" s="398"/>
      <c r="E12" s="398"/>
      <c r="F12" s="299"/>
      <c r="G12" s="300"/>
      <c r="H12" s="301" t="s">
        <v>17</v>
      </c>
    </row>
    <row r="13" spans="2:8">
      <c r="B13" s="399" t="s">
        <v>12</v>
      </c>
      <c r="C13" s="399"/>
      <c r="D13" s="399"/>
      <c r="E13" s="399"/>
      <c r="F13" s="354"/>
      <c r="G13" s="303"/>
      <c r="H13" s="355">
        <f>Data!$G28</f>
        <v>19096312</v>
      </c>
    </row>
    <row r="14" spans="2:8">
      <c r="B14" s="385" t="s">
        <v>13</v>
      </c>
      <c r="C14" s="385"/>
      <c r="D14" s="385"/>
      <c r="E14" s="385"/>
      <c r="F14" s="356"/>
      <c r="G14" s="303"/>
      <c r="H14" s="357">
        <f>Data!$H28</f>
        <v>258768</v>
      </c>
    </row>
    <row r="15" spans="2:8">
      <c r="B15" s="385" t="s">
        <v>14</v>
      </c>
      <c r="C15" s="385"/>
      <c r="D15" s="385"/>
      <c r="E15" s="385"/>
      <c r="F15" s="356"/>
      <c r="G15" s="303"/>
      <c r="H15" s="357">
        <f>Data!$I28</f>
        <v>5237050</v>
      </c>
    </row>
    <row r="16" spans="2:8">
      <c r="B16" s="385" t="s">
        <v>18</v>
      </c>
      <c r="C16" s="385"/>
      <c r="D16" s="385"/>
      <c r="E16" s="385"/>
      <c r="F16" s="356"/>
      <c r="G16" s="303"/>
      <c r="H16" s="357">
        <f>Data!$J28</f>
        <v>9938412</v>
      </c>
    </row>
    <row r="17" spans="2:23">
      <c r="B17" s="385" t="s">
        <v>15</v>
      </c>
      <c r="C17" s="385"/>
      <c r="D17" s="385"/>
      <c r="E17" s="385"/>
      <c r="F17" s="356"/>
      <c r="G17" s="303"/>
      <c r="H17" s="357">
        <f>Data!$K28</f>
        <v>10207101</v>
      </c>
    </row>
    <row r="18" spans="2:23">
      <c r="B18" s="385" t="s">
        <v>1</v>
      </c>
      <c r="C18" s="385"/>
      <c r="D18" s="385"/>
      <c r="E18" s="385"/>
      <c r="F18" s="358"/>
      <c r="G18" s="303"/>
      <c r="H18" s="359">
        <f>SUM(H13:H17)</f>
        <v>44737643</v>
      </c>
    </row>
    <row r="19" spans="2:23" ht="13.5" customHeight="1">
      <c r="B19" s="308"/>
      <c r="D19" s="308"/>
      <c r="E19" s="308"/>
      <c r="F19" s="308"/>
      <c r="G19" s="308"/>
      <c r="H19" s="298"/>
    </row>
    <row r="20" spans="2:23" ht="13.5" customHeight="1">
      <c r="B20" s="308"/>
      <c r="D20" s="390" t="s">
        <v>22</v>
      </c>
      <c r="E20" s="390"/>
      <c r="F20" s="390"/>
      <c r="G20" s="309" t="s">
        <v>23</v>
      </c>
      <c r="H20" s="309" t="s">
        <v>24</v>
      </c>
    </row>
    <row r="21" spans="2:23" ht="27.6">
      <c r="B21" s="388" t="s">
        <v>21</v>
      </c>
      <c r="C21" s="389"/>
      <c r="D21" s="384" t="str">
        <f>Data!L28</f>
        <v>Victor Aimuyo</v>
      </c>
      <c r="E21" s="384"/>
      <c r="F21" s="384"/>
      <c r="G21" s="310" t="str">
        <f>Data!M28</f>
        <v>972-338-1405</v>
      </c>
      <c r="H21" s="311" t="str">
        <f>Data!N28</f>
        <v>victor.aimuyo@untsystem.edu</v>
      </c>
    </row>
    <row r="22" spans="2:23" ht="13.5" customHeight="1">
      <c r="B22" s="308"/>
      <c r="C22" s="308"/>
      <c r="D22" s="308"/>
      <c r="E22" s="308"/>
      <c r="F22" s="308"/>
      <c r="G22" s="308"/>
      <c r="H22" s="298"/>
    </row>
    <row r="23" spans="2:23" ht="13.5" customHeight="1" thickBot="1">
      <c r="B23" s="117" t="s">
        <v>937</v>
      </c>
      <c r="C23" s="308"/>
      <c r="D23" s="308"/>
      <c r="E23" s="308"/>
      <c r="F23" s="308"/>
      <c r="G23" s="308"/>
      <c r="H23" s="298"/>
    </row>
    <row r="24" spans="2:23" s="315" customFormat="1">
      <c r="B24" s="312"/>
      <c r="C24" s="123" t="s">
        <v>25</v>
      </c>
      <c r="D24" s="313" t="s">
        <v>26</v>
      </c>
      <c r="E24" s="313" t="s">
        <v>27</v>
      </c>
      <c r="F24" s="313" t="s">
        <v>28</v>
      </c>
      <c r="G24" s="313" t="s">
        <v>29</v>
      </c>
      <c r="H24" s="314" t="s">
        <v>30</v>
      </c>
      <c r="J24" s="107"/>
    </row>
    <row r="25" spans="2:23" s="315" customFormat="1" ht="14.4" thickBot="1">
      <c r="B25" s="316" t="s">
        <v>680</v>
      </c>
      <c r="C25" s="317">
        <f>Data!O28</f>
        <v>759</v>
      </c>
      <c r="D25" s="318">
        <f>Data!P28</f>
        <v>2674</v>
      </c>
      <c r="E25" s="318">
        <f>Data!Q28</f>
        <v>372</v>
      </c>
      <c r="F25" s="318">
        <f>Data!R28</f>
        <v>0</v>
      </c>
      <c r="G25" s="318">
        <f>Data!S28</f>
        <v>381</v>
      </c>
      <c r="H25" s="319">
        <f>SUM(C25:G25)</f>
        <v>4186</v>
      </c>
    </row>
    <row r="26" spans="2:23">
      <c r="C26" s="320"/>
      <c r="D26" s="320"/>
      <c r="E26" s="320"/>
      <c r="F26" s="320"/>
      <c r="G26" s="320"/>
      <c r="H26" s="320"/>
      <c r="I26" s="320"/>
    </row>
    <row r="27" spans="2:23" ht="13.5" customHeight="1">
      <c r="B27" s="308"/>
      <c r="D27" s="390" t="s">
        <v>22</v>
      </c>
      <c r="E27" s="390"/>
      <c r="F27" s="390"/>
      <c r="G27" s="309" t="s">
        <v>23</v>
      </c>
      <c r="H27" s="309" t="s">
        <v>24</v>
      </c>
    </row>
    <row r="28" spans="2:23" ht="27.6">
      <c r="B28" s="388" t="s">
        <v>952</v>
      </c>
      <c r="C28" s="389"/>
      <c r="D28" s="384" t="str">
        <f>Data!T28</f>
        <v>Du, Brody</v>
      </c>
      <c r="E28" s="384"/>
      <c r="F28" s="384"/>
      <c r="G28" s="310" t="str">
        <f>Data!U28</f>
        <v>(972) 780-3038</v>
      </c>
      <c r="H28" s="311" t="str">
        <f>Data!V28</f>
        <v>brody.du@untdallas.edu</v>
      </c>
    </row>
    <row r="29" spans="2:23" ht="13.5" customHeight="1">
      <c r="B29" s="308"/>
      <c r="C29" s="308"/>
      <c r="D29" s="308"/>
      <c r="E29" s="308"/>
      <c r="F29" s="308"/>
      <c r="G29" s="308"/>
      <c r="H29" s="298"/>
    </row>
    <row r="30" spans="2:23" ht="14.4" thickBot="1">
      <c r="B30" s="117" t="s">
        <v>938</v>
      </c>
    </row>
    <row r="31" spans="2:23" ht="14.4" thickBot="1">
      <c r="B31" s="124" t="s">
        <v>31</v>
      </c>
      <c r="C31" s="125" t="s">
        <v>25</v>
      </c>
      <c r="D31" s="125" t="s">
        <v>26</v>
      </c>
      <c r="E31" s="125" t="s">
        <v>27</v>
      </c>
      <c r="F31" s="125" t="s">
        <v>28</v>
      </c>
      <c r="G31" s="125" t="s">
        <v>29</v>
      </c>
      <c r="H31" s="126" t="s">
        <v>30</v>
      </c>
    </row>
    <row r="32" spans="2:23">
      <c r="B32" s="128" t="s">
        <v>42</v>
      </c>
      <c r="C32" s="141">
        <f>Data!W28</f>
        <v>18718</v>
      </c>
      <c r="D32" s="141">
        <f>Data!AQ28</f>
        <v>17778</v>
      </c>
      <c r="E32" s="141">
        <f>Data!BK28</f>
        <v>3096</v>
      </c>
      <c r="F32" s="141">
        <f>Data!CE28</f>
        <v>0</v>
      </c>
      <c r="G32" s="141">
        <f>Data!CY28</f>
        <v>0</v>
      </c>
      <c r="H32" s="142">
        <f>SUM(C32:G32)</f>
        <v>39592</v>
      </c>
      <c r="W32" s="145"/>
    </row>
    <row r="33" spans="2:23">
      <c r="B33" s="130" t="s">
        <v>43</v>
      </c>
      <c r="C33" s="141">
        <f>Data!X28</f>
        <v>4746</v>
      </c>
      <c r="D33" s="141">
        <f>Data!AR28</f>
        <v>3005</v>
      </c>
      <c r="E33" s="141">
        <f>Data!BL28</f>
        <v>0</v>
      </c>
      <c r="F33" s="141">
        <f>Data!CF28</f>
        <v>0</v>
      </c>
      <c r="G33" s="141">
        <f>Data!CZ28</f>
        <v>0</v>
      </c>
      <c r="H33" s="142">
        <f t="shared" ref="H33:H52" si="0">SUM(C33:G33)</f>
        <v>7751</v>
      </c>
      <c r="W33" s="145"/>
    </row>
    <row r="34" spans="2:23">
      <c r="B34" s="130" t="s">
        <v>44</v>
      </c>
      <c r="C34" s="141">
        <f>Data!Y28</f>
        <v>1167</v>
      </c>
      <c r="D34" s="141">
        <f>Data!AS28</f>
        <v>353</v>
      </c>
      <c r="E34" s="141">
        <f>Data!BM28</f>
        <v>0</v>
      </c>
      <c r="F34" s="141">
        <f>Data!CG28</f>
        <v>0</v>
      </c>
      <c r="G34" s="141">
        <f>Data!DA28</f>
        <v>0</v>
      </c>
      <c r="H34" s="142">
        <f t="shared" si="0"/>
        <v>1520</v>
      </c>
      <c r="W34" s="145"/>
    </row>
    <row r="35" spans="2:23">
      <c r="B35" s="130" t="s">
        <v>45</v>
      </c>
      <c r="C35" s="141">
        <f>Data!Z28</f>
        <v>558</v>
      </c>
      <c r="D35" s="141">
        <f>Data!AT28</f>
        <v>3822</v>
      </c>
      <c r="E35" s="141">
        <f>Data!BN28</f>
        <v>1824</v>
      </c>
      <c r="F35" s="141">
        <f>Data!CH28</f>
        <v>0</v>
      </c>
      <c r="G35" s="141">
        <f>Data!DB28</f>
        <v>0</v>
      </c>
      <c r="H35" s="142">
        <f t="shared" si="0"/>
        <v>6204</v>
      </c>
      <c r="W35" s="145"/>
    </row>
    <row r="36" spans="2:23">
      <c r="B36" s="130" t="s">
        <v>46</v>
      </c>
      <c r="C36" s="141">
        <f>Data!AA28</f>
        <v>69</v>
      </c>
      <c r="D36" s="141">
        <f>Data!AU28</f>
        <v>564</v>
      </c>
      <c r="E36" s="141">
        <f>Data!BO28</f>
        <v>0</v>
      </c>
      <c r="F36" s="141">
        <f>Data!CI28</f>
        <v>0</v>
      </c>
      <c r="G36" s="141">
        <f>Data!DC28</f>
        <v>0</v>
      </c>
      <c r="H36" s="142">
        <f t="shared" si="0"/>
        <v>633</v>
      </c>
      <c r="W36" s="145"/>
    </row>
    <row r="37" spans="2:23">
      <c r="B37" s="130" t="s">
        <v>47</v>
      </c>
      <c r="C37" s="141">
        <f>Data!AB28</f>
        <v>453</v>
      </c>
      <c r="D37" s="141">
        <f>Data!AV28</f>
        <v>1824</v>
      </c>
      <c r="E37" s="141">
        <f>Data!BP28</f>
        <v>0</v>
      </c>
      <c r="F37" s="141">
        <f>Data!CJ28</f>
        <v>0</v>
      </c>
      <c r="G37" s="141">
        <f>Data!DD28</f>
        <v>0</v>
      </c>
      <c r="H37" s="142">
        <f t="shared" si="0"/>
        <v>2277</v>
      </c>
      <c r="W37" s="145"/>
    </row>
    <row r="38" spans="2:23">
      <c r="B38" s="130" t="s">
        <v>48</v>
      </c>
      <c r="C38" s="141">
        <f>Data!AC28</f>
        <v>633</v>
      </c>
      <c r="D38" s="141">
        <f>Data!AW28</f>
        <v>1440</v>
      </c>
      <c r="E38" s="141">
        <f>Data!BQ28</f>
        <v>0</v>
      </c>
      <c r="F38" s="141">
        <f>Data!CK28</f>
        <v>0</v>
      </c>
      <c r="G38" s="141">
        <f>Data!DE28</f>
        <v>0</v>
      </c>
      <c r="H38" s="142">
        <f t="shared" si="0"/>
        <v>2073</v>
      </c>
      <c r="W38" s="145"/>
    </row>
    <row r="39" spans="2:23">
      <c r="B39" s="130" t="s">
        <v>49</v>
      </c>
      <c r="C39" s="141">
        <f>Data!AD28</f>
        <v>0</v>
      </c>
      <c r="D39" s="141">
        <f>Data!AX28</f>
        <v>0</v>
      </c>
      <c r="E39" s="141">
        <f>Data!BR28</f>
        <v>0</v>
      </c>
      <c r="F39" s="141">
        <f>Data!CL28</f>
        <v>0</v>
      </c>
      <c r="G39" s="141">
        <f>Data!DF28</f>
        <v>9873.1999999999989</v>
      </c>
      <c r="H39" s="142">
        <f t="shared" si="0"/>
        <v>9873.1999999999989</v>
      </c>
      <c r="W39" s="145"/>
    </row>
    <row r="40" spans="2:23">
      <c r="B40" s="130" t="s">
        <v>50</v>
      </c>
      <c r="C40" s="141">
        <f>Data!AE28</f>
        <v>45</v>
      </c>
      <c r="D40" s="141">
        <f>Data!AY28</f>
        <v>0</v>
      </c>
      <c r="E40" s="141">
        <f>Data!BS28</f>
        <v>0</v>
      </c>
      <c r="F40" s="141">
        <f>Data!CM28</f>
        <v>0</v>
      </c>
      <c r="G40" s="141">
        <f>Data!DG28</f>
        <v>0</v>
      </c>
      <c r="H40" s="142">
        <f t="shared" si="0"/>
        <v>45</v>
      </c>
      <c r="W40" s="145"/>
    </row>
    <row r="41" spans="2:23">
      <c r="B41" s="130" t="s">
        <v>51</v>
      </c>
      <c r="C41" s="141">
        <f>Data!AF28</f>
        <v>0</v>
      </c>
      <c r="D41" s="141">
        <f>Data!AZ28</f>
        <v>0</v>
      </c>
      <c r="E41" s="141">
        <f>Data!BT28</f>
        <v>0</v>
      </c>
      <c r="F41" s="141">
        <f>Data!CN28</f>
        <v>0</v>
      </c>
      <c r="G41" s="141">
        <f>Data!DH28</f>
        <v>0</v>
      </c>
      <c r="H41" s="142">
        <f t="shared" si="0"/>
        <v>0</v>
      </c>
      <c r="W41" s="145"/>
    </row>
    <row r="42" spans="2:23">
      <c r="B42" s="130" t="s">
        <v>52</v>
      </c>
      <c r="C42" s="141">
        <f>Data!AG28</f>
        <v>0</v>
      </c>
      <c r="D42" s="141">
        <f>Data!BA28</f>
        <v>0</v>
      </c>
      <c r="E42" s="141">
        <f>Data!BU28</f>
        <v>0</v>
      </c>
      <c r="F42" s="141">
        <f>Data!CO28</f>
        <v>0</v>
      </c>
      <c r="G42" s="141">
        <f>Data!DI28</f>
        <v>0</v>
      </c>
      <c r="H42" s="142">
        <f t="shared" si="0"/>
        <v>0</v>
      </c>
      <c r="W42" s="145"/>
    </row>
    <row r="43" spans="2:23">
      <c r="B43" s="130" t="s">
        <v>53</v>
      </c>
      <c r="C43" s="141">
        <f>Data!AH28</f>
        <v>0</v>
      </c>
      <c r="D43" s="141">
        <f>Data!BB28</f>
        <v>0</v>
      </c>
      <c r="E43" s="141">
        <f>Data!BV28</f>
        <v>0</v>
      </c>
      <c r="F43" s="141">
        <f>Data!CP28</f>
        <v>0</v>
      </c>
      <c r="G43" s="141">
        <f>Data!DJ28</f>
        <v>0</v>
      </c>
      <c r="H43" s="142">
        <f t="shared" si="0"/>
        <v>0</v>
      </c>
      <c r="W43" s="145"/>
    </row>
    <row r="44" spans="2:23">
      <c r="B44" s="130" t="s">
        <v>54</v>
      </c>
      <c r="C44" s="141">
        <f>Data!AI28</f>
        <v>0</v>
      </c>
      <c r="D44" s="141">
        <f>Data!BC28</f>
        <v>0</v>
      </c>
      <c r="E44" s="141">
        <f>Data!BW28</f>
        <v>0</v>
      </c>
      <c r="F44" s="141">
        <f>Data!CQ28</f>
        <v>0</v>
      </c>
      <c r="G44" s="141">
        <f>Data!DK28</f>
        <v>0</v>
      </c>
      <c r="H44" s="142">
        <f t="shared" si="0"/>
        <v>0</v>
      </c>
      <c r="W44" s="145"/>
    </row>
    <row r="45" spans="2:23">
      <c r="B45" s="130" t="s">
        <v>55</v>
      </c>
      <c r="C45" s="141">
        <f>Data!AJ28</f>
        <v>429</v>
      </c>
      <c r="D45" s="141">
        <f>Data!BD28</f>
        <v>1272</v>
      </c>
      <c r="E45" s="141">
        <f>Data!BX28</f>
        <v>0</v>
      </c>
      <c r="F45" s="141">
        <f>Data!CR28</f>
        <v>0</v>
      </c>
      <c r="G45" s="141">
        <f>Data!DL28</f>
        <v>0</v>
      </c>
      <c r="H45" s="142">
        <f t="shared" si="0"/>
        <v>1701</v>
      </c>
      <c r="W45" s="145"/>
    </row>
    <row r="46" spans="2:23">
      <c r="B46" s="130" t="s">
        <v>56</v>
      </c>
      <c r="C46" s="141">
        <f>Data!AK28</f>
        <v>0</v>
      </c>
      <c r="D46" s="141">
        <f>Data!BE28</f>
        <v>0</v>
      </c>
      <c r="E46" s="141">
        <f>Data!BY28</f>
        <v>0</v>
      </c>
      <c r="F46" s="141">
        <f>Data!CS28</f>
        <v>0</v>
      </c>
      <c r="G46" s="141">
        <f>Data!DM28</f>
        <v>0</v>
      </c>
      <c r="H46" s="142">
        <f t="shared" si="0"/>
        <v>0</v>
      </c>
      <c r="W46" s="145"/>
    </row>
    <row r="47" spans="2:23">
      <c r="B47" s="130" t="s">
        <v>57</v>
      </c>
      <c r="C47" s="141">
        <f>Data!AL28</f>
        <v>3663</v>
      </c>
      <c r="D47" s="141">
        <f>Data!BF28</f>
        <v>15672</v>
      </c>
      <c r="E47" s="141">
        <f>Data!BZ28</f>
        <v>1668</v>
      </c>
      <c r="F47" s="141">
        <f>Data!CT28</f>
        <v>0</v>
      </c>
      <c r="G47" s="141">
        <f>Data!DN28</f>
        <v>0</v>
      </c>
      <c r="H47" s="142">
        <f t="shared" si="0"/>
        <v>21003</v>
      </c>
      <c r="W47" s="145"/>
    </row>
    <row r="48" spans="2:23">
      <c r="B48" s="130" t="s">
        <v>58</v>
      </c>
      <c r="C48" s="141">
        <f>Data!AM28</f>
        <v>0</v>
      </c>
      <c r="D48" s="141">
        <f>Data!BG28</f>
        <v>0</v>
      </c>
      <c r="E48" s="141">
        <f>Data!CA28</f>
        <v>0</v>
      </c>
      <c r="F48" s="141">
        <f>Data!CU28</f>
        <v>0</v>
      </c>
      <c r="G48" s="141">
        <f>Data!DO28</f>
        <v>0</v>
      </c>
      <c r="H48" s="142">
        <f t="shared" si="0"/>
        <v>0</v>
      </c>
      <c r="W48" s="145"/>
    </row>
    <row r="49" spans="2:23">
      <c r="B49" s="130" t="s">
        <v>59</v>
      </c>
      <c r="C49" s="141">
        <f>Data!AN28</f>
        <v>0</v>
      </c>
      <c r="D49" s="141">
        <f>Data!BH28</f>
        <v>660</v>
      </c>
      <c r="E49" s="141">
        <f>Data!CB28</f>
        <v>0</v>
      </c>
      <c r="F49" s="141">
        <f>Data!CV28</f>
        <v>0</v>
      </c>
      <c r="G49" s="141">
        <f>Data!DP28</f>
        <v>0</v>
      </c>
      <c r="H49" s="142">
        <f t="shared" si="0"/>
        <v>660</v>
      </c>
      <c r="W49" s="145"/>
    </row>
    <row r="50" spans="2:23">
      <c r="B50" s="130" t="s">
        <v>60</v>
      </c>
      <c r="C50" s="141">
        <f>Data!AO28</f>
        <v>51</v>
      </c>
      <c r="D50" s="141">
        <f>Data!BI28</f>
        <v>1482</v>
      </c>
      <c r="E50" s="141">
        <f>Data!CC28</f>
        <v>96</v>
      </c>
      <c r="F50" s="141">
        <f>Data!CW28</f>
        <v>0</v>
      </c>
      <c r="G50" s="141">
        <f>Data!DQ28</f>
        <v>0</v>
      </c>
      <c r="H50" s="142">
        <f t="shared" si="0"/>
        <v>1629</v>
      </c>
      <c r="W50" s="145"/>
    </row>
    <row r="51" spans="2:23">
      <c r="B51" s="130" t="s">
        <v>0</v>
      </c>
      <c r="C51" s="141">
        <f>Data!AP28</f>
        <v>0</v>
      </c>
      <c r="D51" s="141">
        <f>Data!BJ28</f>
        <v>0</v>
      </c>
      <c r="E51" s="141">
        <f>Data!CD28</f>
        <v>0</v>
      </c>
      <c r="F51" s="141">
        <f>Data!CX28</f>
        <v>0</v>
      </c>
      <c r="G51" s="141">
        <f>Data!DR28</f>
        <v>0</v>
      </c>
      <c r="H51" s="142">
        <f t="shared" si="0"/>
        <v>0</v>
      </c>
      <c r="W51" s="145"/>
    </row>
    <row r="52" spans="2:23">
      <c r="B52" s="143" t="s">
        <v>33</v>
      </c>
      <c r="C52" s="142">
        <f>SUM(C32:C51)</f>
        <v>30532</v>
      </c>
      <c r="D52" s="142">
        <f>SUM(D32:D51)</f>
        <v>47872</v>
      </c>
      <c r="E52" s="142">
        <f>SUM(E32:E51)</f>
        <v>6684</v>
      </c>
      <c r="F52" s="142">
        <f>SUM(F32:F51)</f>
        <v>0</v>
      </c>
      <c r="G52" s="142">
        <f>SUM(G32:G51)</f>
        <v>9873.1999999999989</v>
      </c>
      <c r="H52" s="142">
        <f t="shared" si="0"/>
        <v>94961.2</v>
      </c>
    </row>
    <row r="53" spans="2:23">
      <c r="B53" s="144"/>
      <c r="C53" s="145"/>
      <c r="D53" s="145"/>
      <c r="E53" s="145"/>
      <c r="F53" s="145"/>
      <c r="G53" s="145"/>
      <c r="H53" s="145"/>
    </row>
    <row r="54" spans="2:23" ht="13.5" customHeight="1">
      <c r="B54" s="308"/>
      <c r="D54" s="390" t="s">
        <v>22</v>
      </c>
      <c r="E54" s="390"/>
      <c r="F54" s="390"/>
      <c r="G54" s="309" t="s">
        <v>23</v>
      </c>
      <c r="H54" s="309" t="s">
        <v>24</v>
      </c>
    </row>
    <row r="55" spans="2:23" ht="27.6">
      <c r="B55" s="388" t="s">
        <v>953</v>
      </c>
      <c r="C55" s="389"/>
      <c r="D55" s="384" t="str">
        <f>Data!T28</f>
        <v>Du, Brody</v>
      </c>
      <c r="E55" s="384"/>
      <c r="F55" s="384"/>
      <c r="G55" s="310" t="str">
        <f>Data!U28</f>
        <v>(972) 780-3038</v>
      </c>
      <c r="H55" s="311" t="str">
        <f>Data!V28</f>
        <v>brody.du@untdallas.edu</v>
      </c>
    </row>
    <row r="56" spans="2:23" ht="13.5" customHeight="1">
      <c r="B56" s="308"/>
      <c r="C56" s="308"/>
      <c r="D56" s="308"/>
      <c r="E56" s="308"/>
      <c r="F56" s="308"/>
      <c r="G56" s="308"/>
      <c r="H56" s="298"/>
    </row>
    <row r="57" spans="2:23">
      <c r="B57" s="117" t="s">
        <v>9</v>
      </c>
    </row>
    <row r="58" spans="2:23" ht="31.5" customHeight="1">
      <c r="B58" s="391" t="s">
        <v>39</v>
      </c>
      <c r="C58" s="391"/>
      <c r="D58" s="391"/>
      <c r="E58" s="391"/>
      <c r="F58" s="391"/>
      <c r="G58" s="391"/>
      <c r="H58" s="321"/>
    </row>
    <row r="59" spans="2:23" ht="8.25" customHeight="1" thickBot="1">
      <c r="B59" s="320"/>
    </row>
    <row r="60" spans="2:23" ht="14.4" thickBot="1">
      <c r="B60" s="124" t="s">
        <v>31</v>
      </c>
      <c r="C60" s="125" t="s">
        <v>25</v>
      </c>
      <c r="D60" s="125" t="s">
        <v>26</v>
      </c>
      <c r="E60" s="125" t="s">
        <v>27</v>
      </c>
      <c r="F60" s="125" t="s">
        <v>28</v>
      </c>
      <c r="G60" s="125" t="s">
        <v>29</v>
      </c>
      <c r="H60" s="126" t="s">
        <v>30</v>
      </c>
    </row>
    <row r="61" spans="2:23">
      <c r="B61" s="128" t="str">
        <f>$B$32</f>
        <v>Liberal Arts</v>
      </c>
      <c r="C61" s="322">
        <f>Data!DS28</f>
        <v>1388654.9080736272</v>
      </c>
      <c r="D61" s="322">
        <f>Data!EM28</f>
        <v>1017689.6440533019</v>
      </c>
      <c r="E61" s="322">
        <f>Data!FG28</f>
        <v>459012.94405724166</v>
      </c>
      <c r="F61" s="322">
        <f>Data!GA28</f>
        <v>0</v>
      </c>
      <c r="G61" s="322">
        <f>Data!GU28</f>
        <v>0</v>
      </c>
      <c r="H61" s="323">
        <f>SUM(C61:G61)</f>
        <v>2865357.4961841707</v>
      </c>
    </row>
    <row r="62" spans="2:23">
      <c r="B62" s="128" t="str">
        <f>$B$33</f>
        <v>Science</v>
      </c>
      <c r="C62" s="322">
        <f>Data!DT28</f>
        <v>588757.99078667606</v>
      </c>
      <c r="D62" s="322">
        <f>Data!EN28</f>
        <v>103121.45428693217</v>
      </c>
      <c r="E62" s="322">
        <f>Data!FH28</f>
        <v>0</v>
      </c>
      <c r="F62" s="322">
        <f>Data!GB28</f>
        <v>0</v>
      </c>
      <c r="G62" s="322">
        <f>Data!GV28</f>
        <v>0</v>
      </c>
      <c r="H62" s="142">
        <f t="shared" ref="H62:H81" si="1">SUM(C62:G62)</f>
        <v>691879.44507360819</v>
      </c>
    </row>
    <row r="63" spans="2:23">
      <c r="B63" s="128" t="str">
        <f>$B$34</f>
        <v>Fine Arts</v>
      </c>
      <c r="C63" s="322">
        <f>Data!DU28</f>
        <v>35167.442741592167</v>
      </c>
      <c r="D63" s="322">
        <f>Data!EO28</f>
        <v>5238.5572584078327</v>
      </c>
      <c r="E63" s="322">
        <f>Data!FI28</f>
        <v>0</v>
      </c>
      <c r="F63" s="322">
        <f>Data!GC28</f>
        <v>0</v>
      </c>
      <c r="G63" s="322">
        <f>Data!GW28</f>
        <v>0</v>
      </c>
      <c r="H63" s="142">
        <f t="shared" si="1"/>
        <v>40406</v>
      </c>
    </row>
    <row r="64" spans="2:23">
      <c r="B64" s="128" t="str">
        <f>$B$35</f>
        <v>Teacher Education</v>
      </c>
      <c r="C64" s="322">
        <f>Data!DV28</f>
        <v>4153.9971441425514</v>
      </c>
      <c r="D64" s="322">
        <f>Data!EP28</f>
        <v>375582.20056827576</v>
      </c>
      <c r="E64" s="322">
        <f>Data!FJ28</f>
        <v>252572.8534994855</v>
      </c>
      <c r="F64" s="322">
        <f>Data!GD28</f>
        <v>0</v>
      </c>
      <c r="G64" s="322">
        <f>Data!GX28</f>
        <v>0</v>
      </c>
      <c r="H64" s="142">
        <f t="shared" si="1"/>
        <v>632309.0512119038</v>
      </c>
    </row>
    <row r="65" spans="2:8">
      <c r="B65" s="128" t="str">
        <f>$B$36</f>
        <v>Agriculture</v>
      </c>
      <c r="C65" s="322">
        <f>Data!DW28</f>
        <v>0</v>
      </c>
      <c r="D65" s="322">
        <f>Data!EQ28</f>
        <v>0</v>
      </c>
      <c r="E65" s="322">
        <f>Data!FK28</f>
        <v>0</v>
      </c>
      <c r="F65" s="322">
        <f>Data!GE28</f>
        <v>0</v>
      </c>
      <c r="G65" s="322">
        <f>Data!GY28</f>
        <v>0</v>
      </c>
      <c r="H65" s="142">
        <f t="shared" si="1"/>
        <v>0</v>
      </c>
    </row>
    <row r="66" spans="2:8">
      <c r="B66" s="128" t="str">
        <f>$B$37</f>
        <v>Engineering</v>
      </c>
      <c r="C66" s="322">
        <f>Data!DX28</f>
        <v>57149.050176158096</v>
      </c>
      <c r="D66" s="322">
        <f>Data!ER28</f>
        <v>154711.5890395281</v>
      </c>
      <c r="E66" s="322">
        <f>Data!FL28</f>
        <v>0</v>
      </c>
      <c r="F66" s="322">
        <f>Data!GF28</f>
        <v>0</v>
      </c>
      <c r="G66" s="322">
        <f>Data!GZ28</f>
        <v>0</v>
      </c>
      <c r="H66" s="142">
        <f t="shared" si="1"/>
        <v>211860.63921568618</v>
      </c>
    </row>
    <row r="67" spans="2:8">
      <c r="B67" s="128" t="str">
        <f>$B$38</f>
        <v>Home Economics</v>
      </c>
      <c r="C67" s="322">
        <f>Data!DY28</f>
        <v>46723.327777777784</v>
      </c>
      <c r="D67" s="322">
        <f>Data!ES28</f>
        <v>51668.45</v>
      </c>
      <c r="E67" s="322">
        <f>Data!FM28</f>
        <v>0</v>
      </c>
      <c r="F67" s="322">
        <f>Data!GG28</f>
        <v>0</v>
      </c>
      <c r="G67" s="322">
        <f>Data!HA28</f>
        <v>0</v>
      </c>
      <c r="H67" s="142">
        <f t="shared" si="1"/>
        <v>98391.777777777781</v>
      </c>
    </row>
    <row r="68" spans="2:8">
      <c r="B68" s="128" t="str">
        <f>$B$39</f>
        <v>Law</v>
      </c>
      <c r="C68" s="322">
        <f>Data!DZ28</f>
        <v>0</v>
      </c>
      <c r="D68" s="322">
        <f>Data!ET28</f>
        <v>0</v>
      </c>
      <c r="E68" s="322">
        <f>Data!FN28</f>
        <v>0</v>
      </c>
      <c r="F68" s="322">
        <f>Data!GH28</f>
        <v>0</v>
      </c>
      <c r="G68" s="322">
        <f>Data!HB28</f>
        <v>1210999.671568627</v>
      </c>
      <c r="H68" s="142">
        <f t="shared" si="1"/>
        <v>1210999.671568627</v>
      </c>
    </row>
    <row r="69" spans="2:8">
      <c r="B69" s="128" t="str">
        <f>$B$40</f>
        <v>Social Service</v>
      </c>
      <c r="C69" s="322">
        <f>Data!EA28</f>
        <v>0</v>
      </c>
      <c r="D69" s="322">
        <f>Data!EU28</f>
        <v>0</v>
      </c>
      <c r="E69" s="322">
        <f>Data!FO28</f>
        <v>0</v>
      </c>
      <c r="F69" s="322">
        <f>Data!GI28</f>
        <v>0</v>
      </c>
      <c r="G69" s="322">
        <f>Data!HC28</f>
        <v>0</v>
      </c>
      <c r="H69" s="142">
        <f t="shared" si="1"/>
        <v>0</v>
      </c>
    </row>
    <row r="70" spans="2:8">
      <c r="B70" s="128" t="str">
        <f>$B$41</f>
        <v>Library Science</v>
      </c>
      <c r="C70" s="322">
        <f>Data!EB28</f>
        <v>0</v>
      </c>
      <c r="D70" s="322">
        <f>Data!EV28</f>
        <v>0</v>
      </c>
      <c r="E70" s="322">
        <f>Data!FP28</f>
        <v>0</v>
      </c>
      <c r="F70" s="322">
        <f>Data!GJ28</f>
        <v>0</v>
      </c>
      <c r="G70" s="322">
        <f>Data!HD28</f>
        <v>0</v>
      </c>
      <c r="H70" s="142">
        <f t="shared" si="1"/>
        <v>0</v>
      </c>
    </row>
    <row r="71" spans="2:8">
      <c r="B71" s="128" t="str">
        <f>$B$42</f>
        <v>Veterinary Science</v>
      </c>
      <c r="C71" s="322">
        <f>Data!EC28</f>
        <v>0</v>
      </c>
      <c r="D71" s="322">
        <f>Data!EW28</f>
        <v>0</v>
      </c>
      <c r="E71" s="322">
        <f>Data!FQ28</f>
        <v>0</v>
      </c>
      <c r="F71" s="322">
        <f>Data!GK28</f>
        <v>0</v>
      </c>
      <c r="G71" s="322">
        <f>Data!HE28</f>
        <v>0</v>
      </c>
      <c r="H71" s="142">
        <f t="shared" si="1"/>
        <v>0</v>
      </c>
    </row>
    <row r="72" spans="2:8">
      <c r="B72" s="128" t="str">
        <f>$B$43</f>
        <v>Vocational Training</v>
      </c>
      <c r="C72" s="322">
        <f>Data!ED28</f>
        <v>0</v>
      </c>
      <c r="D72" s="322">
        <f>Data!EX28</f>
        <v>0</v>
      </c>
      <c r="E72" s="322">
        <f>Data!FR28</f>
        <v>0</v>
      </c>
      <c r="F72" s="322">
        <f>Data!GL28</f>
        <v>0</v>
      </c>
      <c r="G72" s="322">
        <f>Data!HF28</f>
        <v>0</v>
      </c>
      <c r="H72" s="142">
        <f t="shared" si="1"/>
        <v>0</v>
      </c>
    </row>
    <row r="73" spans="2:8">
      <c r="B73" s="128" t="str">
        <f>$B$44</f>
        <v>Physical Training</v>
      </c>
      <c r="C73" s="322">
        <f>Data!EE28</f>
        <v>0</v>
      </c>
      <c r="D73" s="322">
        <f>Data!EY28</f>
        <v>0</v>
      </c>
      <c r="E73" s="322">
        <f>Data!FS28</f>
        <v>0</v>
      </c>
      <c r="F73" s="322">
        <f>Data!GM28</f>
        <v>0</v>
      </c>
      <c r="G73" s="322">
        <f>Data!HG28</f>
        <v>0</v>
      </c>
      <c r="H73" s="142">
        <f t="shared" si="1"/>
        <v>0</v>
      </c>
    </row>
    <row r="74" spans="2:8">
      <c r="B74" s="128" t="str">
        <f>$B$45</f>
        <v>Health Services</v>
      </c>
      <c r="C74" s="322">
        <f>Data!EF28</f>
        <v>8421.7911764705896</v>
      </c>
      <c r="D74" s="322">
        <f>Data!EZ28</f>
        <v>0</v>
      </c>
      <c r="E74" s="322">
        <f>Data!FT28</f>
        <v>0</v>
      </c>
      <c r="F74" s="322">
        <f>Data!GN28</f>
        <v>0</v>
      </c>
      <c r="G74" s="322">
        <f>Data!HH28</f>
        <v>0</v>
      </c>
      <c r="H74" s="142">
        <f t="shared" si="1"/>
        <v>8421.7911764705896</v>
      </c>
    </row>
    <row r="75" spans="2:8">
      <c r="B75" s="128" t="str">
        <f>$B$46</f>
        <v>Pharmacy</v>
      </c>
      <c r="C75" s="322">
        <f>Data!EG28</f>
        <v>0</v>
      </c>
      <c r="D75" s="322">
        <f>Data!FA28</f>
        <v>0</v>
      </c>
      <c r="E75" s="322">
        <f>Data!FU28</f>
        <v>0</v>
      </c>
      <c r="F75" s="322">
        <f>Data!GO28</f>
        <v>0</v>
      </c>
      <c r="G75" s="322">
        <f>Data!HI28</f>
        <v>0</v>
      </c>
      <c r="H75" s="142">
        <f t="shared" si="1"/>
        <v>0</v>
      </c>
    </row>
    <row r="76" spans="2:8">
      <c r="B76" s="128" t="str">
        <f>$B$47</f>
        <v>Business Administration</v>
      </c>
      <c r="C76" s="322">
        <f>Data!EH28</f>
        <v>216554.61484028841</v>
      </c>
      <c r="D76" s="322">
        <f>Data!FB28</f>
        <v>1589246.709424417</v>
      </c>
      <c r="E76" s="322">
        <f>Data!FV28</f>
        <v>147624.89803921565</v>
      </c>
      <c r="F76" s="322">
        <f>Data!GP28</f>
        <v>0</v>
      </c>
      <c r="G76" s="322">
        <f>Data!HJ28</f>
        <v>0</v>
      </c>
      <c r="H76" s="142">
        <f t="shared" si="1"/>
        <v>1953426.2223039211</v>
      </c>
    </row>
    <row r="77" spans="2:8">
      <c r="B77" s="128" t="str">
        <f>$B$48</f>
        <v>Optometry</v>
      </c>
      <c r="C77" s="322">
        <f>Data!EI28</f>
        <v>0</v>
      </c>
      <c r="D77" s="322">
        <f>Data!FC28</f>
        <v>0</v>
      </c>
      <c r="E77" s="322">
        <f>Data!FW28</f>
        <v>0</v>
      </c>
      <c r="F77" s="322">
        <f>Data!GQ28</f>
        <v>0</v>
      </c>
      <c r="G77" s="322">
        <f>Data!HK28</f>
        <v>0</v>
      </c>
      <c r="H77" s="142">
        <f t="shared" si="1"/>
        <v>0</v>
      </c>
    </row>
    <row r="78" spans="2:8">
      <c r="B78" s="128" t="str">
        <f>$B$49</f>
        <v>Teacher Ed-Practice Teaching</v>
      </c>
      <c r="C78" s="322">
        <f>Data!EJ28</f>
        <v>0</v>
      </c>
      <c r="D78" s="322">
        <f>Data!FD28</f>
        <v>0</v>
      </c>
      <c r="E78" s="322">
        <f>Data!FX28</f>
        <v>0</v>
      </c>
      <c r="F78" s="322">
        <f>Data!GR28</f>
        <v>0</v>
      </c>
      <c r="G78" s="322">
        <f>Data!HL28</f>
        <v>0</v>
      </c>
      <c r="H78" s="142">
        <f t="shared" si="1"/>
        <v>0</v>
      </c>
    </row>
    <row r="79" spans="2:8">
      <c r="B79" s="128" t="str">
        <f>$B$50</f>
        <v>Technology</v>
      </c>
      <c r="C79" s="322">
        <f>Data!EK28</f>
        <v>0</v>
      </c>
      <c r="D79" s="322">
        <f>Data!FE28</f>
        <v>0</v>
      </c>
      <c r="E79" s="322">
        <f>Data!FY28</f>
        <v>0</v>
      </c>
      <c r="F79" s="322">
        <f>Data!GS28</f>
        <v>0</v>
      </c>
      <c r="G79" s="322">
        <f>Data!HM28</f>
        <v>0</v>
      </c>
      <c r="H79" s="142">
        <f t="shared" si="1"/>
        <v>0</v>
      </c>
    </row>
    <row r="80" spans="2:8">
      <c r="B80" s="128" t="str">
        <f>$B$51</f>
        <v>Nursing</v>
      </c>
      <c r="C80" s="322">
        <f>Data!EL28</f>
        <v>0</v>
      </c>
      <c r="D80" s="322">
        <f>Data!FF28</f>
        <v>0</v>
      </c>
      <c r="E80" s="322">
        <f>Data!FZ28</f>
        <v>0</v>
      </c>
      <c r="F80" s="322">
        <f>Data!GT28</f>
        <v>0</v>
      </c>
      <c r="G80" s="322">
        <f>Data!HN28</f>
        <v>0</v>
      </c>
      <c r="H80" s="142">
        <f t="shared" si="1"/>
        <v>0</v>
      </c>
    </row>
    <row r="81" spans="2:8">
      <c r="B81" s="131" t="str">
        <f>$B$52</f>
        <v>Totals</v>
      </c>
      <c r="C81" s="323">
        <f>SUM(C61:C80)</f>
        <v>2345583.1227167323</v>
      </c>
      <c r="D81" s="323">
        <f>SUM(D61:D80)</f>
        <v>3297258.6046308624</v>
      </c>
      <c r="E81" s="323">
        <f>SUM(E61:E80)</f>
        <v>859210.6955959429</v>
      </c>
      <c r="F81" s="323">
        <f>SUM(F61:F80)</f>
        <v>0</v>
      </c>
      <c r="G81" s="323">
        <f>SUM(G61:G80)</f>
        <v>1210999.671568627</v>
      </c>
      <c r="H81" s="323">
        <f t="shared" si="1"/>
        <v>7713052.0945121646</v>
      </c>
    </row>
    <row r="82" spans="2:8">
      <c r="B82" s="144"/>
      <c r="C82" s="324"/>
      <c r="D82" s="324"/>
      <c r="E82" s="324"/>
      <c r="F82" s="324"/>
      <c r="G82" s="324"/>
      <c r="H82" s="325"/>
    </row>
    <row r="83" spans="2:8" ht="13.5" customHeight="1">
      <c r="B83" s="308"/>
      <c r="D83" s="390" t="s">
        <v>22</v>
      </c>
      <c r="E83" s="390"/>
      <c r="F83" s="390"/>
      <c r="G83" s="309" t="s">
        <v>23</v>
      </c>
      <c r="H83" s="309" t="s">
        <v>24</v>
      </c>
    </row>
    <row r="84" spans="2:8" ht="27.6">
      <c r="B84" s="388" t="s">
        <v>38</v>
      </c>
      <c r="C84" s="389"/>
      <c r="D84" s="384" t="str">
        <f>Data!T28</f>
        <v>Du, Brody</v>
      </c>
      <c r="E84" s="384"/>
      <c r="F84" s="384"/>
      <c r="G84" s="310" t="str">
        <f>Data!U28</f>
        <v>(972) 780-3038</v>
      </c>
      <c r="H84" s="311" t="str">
        <f>Data!V28</f>
        <v>brody.du@untdallas.edu</v>
      </c>
    </row>
    <row r="85" spans="2:8" ht="13.5" customHeight="1">
      <c r="B85" s="308"/>
      <c r="C85" s="308"/>
      <c r="D85" s="308"/>
      <c r="E85" s="308"/>
      <c r="F85" s="308"/>
      <c r="G85" s="308"/>
      <c r="H85" s="298"/>
    </row>
    <row r="86" spans="2:8">
      <c r="B86" s="120" t="s">
        <v>32</v>
      </c>
      <c r="C86" s="326"/>
      <c r="D86" s="326"/>
      <c r="E86" s="326"/>
      <c r="F86" s="326"/>
      <c r="G86" s="326"/>
      <c r="H86" s="122">
        <f>H13+H14</f>
        <v>19355080</v>
      </c>
    </row>
    <row r="87" spans="2:8" ht="42.75" customHeight="1">
      <c r="B87" s="382" t="s">
        <v>8</v>
      </c>
      <c r="C87" s="382"/>
      <c r="D87" s="382"/>
      <c r="E87" s="382"/>
      <c r="F87" s="382"/>
      <c r="G87" s="382"/>
      <c r="H87" s="321"/>
    </row>
    <row r="88" spans="2:8">
      <c r="B88" s="120" t="s">
        <v>5</v>
      </c>
      <c r="C88" s="327"/>
      <c r="D88" s="327"/>
      <c r="E88" s="327"/>
      <c r="F88" s="327"/>
      <c r="G88" s="327"/>
      <c r="H88" s="122"/>
    </row>
    <row r="89" spans="2:8" ht="98.25" customHeight="1" thickBot="1">
      <c r="B89" s="383" t="s">
        <v>228</v>
      </c>
      <c r="C89" s="383"/>
      <c r="D89" s="383"/>
      <c r="E89" s="383"/>
      <c r="F89" s="383"/>
      <c r="G89" s="383"/>
      <c r="H89" s="328"/>
    </row>
    <row r="90" spans="2:8" ht="14.4" thickBot="1">
      <c r="B90" s="124" t="s">
        <v>31</v>
      </c>
      <c r="C90" s="125" t="s">
        <v>25</v>
      </c>
      <c r="D90" s="125" t="s">
        <v>26</v>
      </c>
      <c r="E90" s="125" t="s">
        <v>27</v>
      </c>
      <c r="F90" s="125" t="s">
        <v>28</v>
      </c>
      <c r="G90" s="125" t="s">
        <v>29</v>
      </c>
      <c r="H90" s="126" t="s">
        <v>30</v>
      </c>
    </row>
    <row r="91" spans="2:8">
      <c r="B91" s="128" t="str">
        <f>$B$32</f>
        <v>Liberal Arts</v>
      </c>
      <c r="C91" s="329">
        <f>Data!HR28</f>
        <v>0</v>
      </c>
      <c r="D91" s="329">
        <f>Data!IL28</f>
        <v>0</v>
      </c>
      <c r="E91" s="329">
        <f>Data!JF28</f>
        <v>0</v>
      </c>
      <c r="F91" s="329">
        <f>Data!JZ28</f>
        <v>0</v>
      </c>
      <c r="G91" s="329">
        <f>Data!KT28</f>
        <v>0</v>
      </c>
      <c r="H91" s="134">
        <f t="shared" ref="H91:H111" si="2">SUM(C91:G91)</f>
        <v>0</v>
      </c>
    </row>
    <row r="92" spans="2:8">
      <c r="B92" s="128" t="str">
        <f>$B$33</f>
        <v>Science</v>
      </c>
      <c r="C92" s="329">
        <f>Data!HS28</f>
        <v>0</v>
      </c>
      <c r="D92" s="329">
        <f>Data!IM28</f>
        <v>0</v>
      </c>
      <c r="E92" s="329">
        <f>Data!JG28</f>
        <v>0</v>
      </c>
      <c r="F92" s="329">
        <f>Data!KA28</f>
        <v>0</v>
      </c>
      <c r="G92" s="329">
        <f>Data!KU28</f>
        <v>0</v>
      </c>
      <c r="H92" s="137">
        <f t="shared" si="2"/>
        <v>0</v>
      </c>
    </row>
    <row r="93" spans="2:8">
      <c r="B93" s="128" t="str">
        <f>$B$34</f>
        <v>Fine Arts</v>
      </c>
      <c r="C93" s="329">
        <f>Data!HT28</f>
        <v>0</v>
      </c>
      <c r="D93" s="329">
        <f>Data!IN28</f>
        <v>0</v>
      </c>
      <c r="E93" s="329">
        <f>Data!JH28</f>
        <v>0</v>
      </c>
      <c r="F93" s="329">
        <f>Data!KB28</f>
        <v>0</v>
      </c>
      <c r="G93" s="329">
        <f>Data!KV28</f>
        <v>0</v>
      </c>
      <c r="H93" s="137">
        <f t="shared" si="2"/>
        <v>0</v>
      </c>
    </row>
    <row r="94" spans="2:8">
      <c r="B94" s="128" t="str">
        <f>$B$35</f>
        <v>Teacher Education</v>
      </c>
      <c r="C94" s="329">
        <f>Data!HU28</f>
        <v>0</v>
      </c>
      <c r="D94" s="329">
        <f>Data!IO28</f>
        <v>0</v>
      </c>
      <c r="E94" s="329">
        <f>Data!JI28</f>
        <v>0</v>
      </c>
      <c r="F94" s="329">
        <f>Data!KC28</f>
        <v>0</v>
      </c>
      <c r="G94" s="329">
        <f>Data!KW28</f>
        <v>0</v>
      </c>
      <c r="H94" s="137">
        <f t="shared" si="2"/>
        <v>0</v>
      </c>
    </row>
    <row r="95" spans="2:8">
      <c r="B95" s="128" t="str">
        <f>$B$36</f>
        <v>Agriculture</v>
      </c>
      <c r="C95" s="329">
        <f>Data!HV28</f>
        <v>0</v>
      </c>
      <c r="D95" s="329">
        <f>Data!IP28</f>
        <v>0</v>
      </c>
      <c r="E95" s="329">
        <f>Data!JJ28</f>
        <v>0</v>
      </c>
      <c r="F95" s="329">
        <f>Data!KD28</f>
        <v>0</v>
      </c>
      <c r="G95" s="329">
        <f>Data!KX28</f>
        <v>0</v>
      </c>
      <c r="H95" s="137">
        <f t="shared" si="2"/>
        <v>0</v>
      </c>
    </row>
    <row r="96" spans="2:8">
      <c r="B96" s="128" t="str">
        <f>$B$37</f>
        <v>Engineering</v>
      </c>
      <c r="C96" s="329">
        <f>Data!HW28</f>
        <v>0</v>
      </c>
      <c r="D96" s="329">
        <f>Data!IQ28</f>
        <v>0</v>
      </c>
      <c r="E96" s="329">
        <f>Data!JK28</f>
        <v>0</v>
      </c>
      <c r="F96" s="329">
        <f>Data!KE28</f>
        <v>0</v>
      </c>
      <c r="G96" s="329">
        <f>Data!KY28</f>
        <v>0</v>
      </c>
      <c r="H96" s="137">
        <f t="shared" si="2"/>
        <v>0</v>
      </c>
    </row>
    <row r="97" spans="2:8">
      <c r="B97" s="128" t="str">
        <f>$B$38</f>
        <v>Home Economics</v>
      </c>
      <c r="C97" s="329">
        <f>Data!HX28</f>
        <v>0</v>
      </c>
      <c r="D97" s="329">
        <f>Data!IR28</f>
        <v>0</v>
      </c>
      <c r="E97" s="329">
        <f>Data!JL28</f>
        <v>0</v>
      </c>
      <c r="F97" s="329">
        <f>Data!KF28</f>
        <v>0</v>
      </c>
      <c r="G97" s="329">
        <f>Data!KZ28</f>
        <v>0</v>
      </c>
      <c r="H97" s="137">
        <f t="shared" si="2"/>
        <v>0</v>
      </c>
    </row>
    <row r="98" spans="2:8">
      <c r="B98" s="128" t="str">
        <f>$B$39</f>
        <v>Law</v>
      </c>
      <c r="C98" s="329">
        <f>Data!HY28</f>
        <v>0</v>
      </c>
      <c r="D98" s="329">
        <f>Data!IS28</f>
        <v>0</v>
      </c>
      <c r="E98" s="329">
        <f>Data!JM28</f>
        <v>0</v>
      </c>
      <c r="F98" s="329">
        <f>Data!KG28</f>
        <v>0</v>
      </c>
      <c r="G98" s="329">
        <f>Data!LA28</f>
        <v>7999.92</v>
      </c>
      <c r="H98" s="137">
        <f t="shared" si="2"/>
        <v>7999.92</v>
      </c>
    </row>
    <row r="99" spans="2:8">
      <c r="B99" s="128" t="str">
        <f>$B$40</f>
        <v>Social Service</v>
      </c>
      <c r="C99" s="329">
        <f>Data!HZ28</f>
        <v>0</v>
      </c>
      <c r="D99" s="329">
        <f>Data!IT28</f>
        <v>0</v>
      </c>
      <c r="E99" s="329">
        <f>Data!JN28</f>
        <v>0</v>
      </c>
      <c r="F99" s="329">
        <f>Data!KH28</f>
        <v>0</v>
      </c>
      <c r="G99" s="329">
        <f>Data!LB28</f>
        <v>0</v>
      </c>
      <c r="H99" s="137">
        <f t="shared" si="2"/>
        <v>0</v>
      </c>
    </row>
    <row r="100" spans="2:8">
      <c r="B100" s="128" t="str">
        <f>$B$41</f>
        <v>Library Science</v>
      </c>
      <c r="C100" s="329">
        <f>Data!IA28</f>
        <v>0</v>
      </c>
      <c r="D100" s="329">
        <f>Data!IU28</f>
        <v>0</v>
      </c>
      <c r="E100" s="329">
        <f>Data!JO28</f>
        <v>0</v>
      </c>
      <c r="F100" s="329">
        <f>Data!KI28</f>
        <v>0</v>
      </c>
      <c r="G100" s="329">
        <f>Data!LC28</f>
        <v>0</v>
      </c>
      <c r="H100" s="137">
        <f t="shared" si="2"/>
        <v>0</v>
      </c>
    </row>
    <row r="101" spans="2:8">
      <c r="B101" s="128" t="str">
        <f>$B$42</f>
        <v>Veterinary Science</v>
      </c>
      <c r="C101" s="329">
        <f>Data!IB28</f>
        <v>0</v>
      </c>
      <c r="D101" s="329">
        <f>Data!IV28</f>
        <v>0</v>
      </c>
      <c r="E101" s="329">
        <f>Data!JP28</f>
        <v>0</v>
      </c>
      <c r="F101" s="329">
        <f>Data!KJ28</f>
        <v>0</v>
      </c>
      <c r="G101" s="329">
        <f>Data!LD28</f>
        <v>0</v>
      </c>
      <c r="H101" s="137">
        <f t="shared" si="2"/>
        <v>0</v>
      </c>
    </row>
    <row r="102" spans="2:8">
      <c r="B102" s="128" t="str">
        <f>$B$43</f>
        <v>Vocational Training</v>
      </c>
      <c r="C102" s="329">
        <f>Data!IC28</f>
        <v>0</v>
      </c>
      <c r="D102" s="329">
        <f>Data!IW28</f>
        <v>0</v>
      </c>
      <c r="E102" s="329">
        <f>Data!JQ28</f>
        <v>0</v>
      </c>
      <c r="F102" s="329">
        <f>Data!KK28</f>
        <v>0</v>
      </c>
      <c r="G102" s="329">
        <f>Data!LE28</f>
        <v>0</v>
      </c>
      <c r="H102" s="137">
        <f t="shared" si="2"/>
        <v>0</v>
      </c>
    </row>
    <row r="103" spans="2:8">
      <c r="B103" s="128" t="str">
        <f>$B$44</f>
        <v>Physical Training</v>
      </c>
      <c r="C103" s="329">
        <f>Data!ID28</f>
        <v>0</v>
      </c>
      <c r="D103" s="329">
        <f>Data!IX28</f>
        <v>0</v>
      </c>
      <c r="E103" s="329">
        <f>Data!JR28</f>
        <v>0</v>
      </c>
      <c r="F103" s="329">
        <f>Data!KL28</f>
        <v>0</v>
      </c>
      <c r="G103" s="329">
        <f>Data!LF28</f>
        <v>0</v>
      </c>
      <c r="H103" s="137">
        <f t="shared" si="2"/>
        <v>0</v>
      </c>
    </row>
    <row r="104" spans="2:8">
      <c r="B104" s="128" t="str">
        <f>$B$45</f>
        <v>Health Services</v>
      </c>
      <c r="C104" s="329">
        <f>Data!IE28</f>
        <v>0</v>
      </c>
      <c r="D104" s="329">
        <f>Data!IY28</f>
        <v>0</v>
      </c>
      <c r="E104" s="329">
        <f>Data!JS28</f>
        <v>0</v>
      </c>
      <c r="F104" s="329">
        <f>Data!KM28</f>
        <v>0</v>
      </c>
      <c r="G104" s="329">
        <f>Data!LG28</f>
        <v>0</v>
      </c>
      <c r="H104" s="137">
        <f t="shared" si="2"/>
        <v>0</v>
      </c>
    </row>
    <row r="105" spans="2:8">
      <c r="B105" s="128" t="str">
        <f>$B$46</f>
        <v>Pharmacy</v>
      </c>
      <c r="C105" s="329">
        <f>Data!IF28</f>
        <v>0</v>
      </c>
      <c r="D105" s="329">
        <f>Data!IZ28</f>
        <v>0</v>
      </c>
      <c r="E105" s="329">
        <f>Data!JT28</f>
        <v>0</v>
      </c>
      <c r="F105" s="329">
        <f>Data!KN28</f>
        <v>0</v>
      </c>
      <c r="G105" s="329">
        <f>Data!LH28</f>
        <v>0</v>
      </c>
      <c r="H105" s="137">
        <f t="shared" si="2"/>
        <v>0</v>
      </c>
    </row>
    <row r="106" spans="2:8">
      <c r="B106" s="128" t="str">
        <f>$B$47</f>
        <v>Business Administration</v>
      </c>
      <c r="C106" s="329">
        <f>Data!IG28</f>
        <v>0</v>
      </c>
      <c r="D106" s="329">
        <f>Data!JA28</f>
        <v>0</v>
      </c>
      <c r="E106" s="329">
        <f>Data!JU28</f>
        <v>0</v>
      </c>
      <c r="F106" s="329">
        <f>Data!KO28</f>
        <v>0</v>
      </c>
      <c r="G106" s="329">
        <f>Data!LI28</f>
        <v>0</v>
      </c>
      <c r="H106" s="137">
        <f t="shared" si="2"/>
        <v>0</v>
      </c>
    </row>
    <row r="107" spans="2:8">
      <c r="B107" s="128" t="str">
        <f>$B$48</f>
        <v>Optometry</v>
      </c>
      <c r="C107" s="329">
        <f>Data!IH28</f>
        <v>0</v>
      </c>
      <c r="D107" s="329">
        <f>Data!JB28</f>
        <v>0</v>
      </c>
      <c r="E107" s="329">
        <f>Data!JV28</f>
        <v>0</v>
      </c>
      <c r="F107" s="329">
        <f>Data!KP28</f>
        <v>0</v>
      </c>
      <c r="G107" s="329">
        <f>Data!LJ28</f>
        <v>0</v>
      </c>
      <c r="H107" s="137">
        <f t="shared" si="2"/>
        <v>0</v>
      </c>
    </row>
    <row r="108" spans="2:8">
      <c r="B108" s="128" t="str">
        <f>$B$49</f>
        <v>Teacher Ed-Practice Teaching</v>
      </c>
      <c r="C108" s="329">
        <f>Data!II28</f>
        <v>0</v>
      </c>
      <c r="D108" s="329">
        <f>Data!JC28</f>
        <v>0</v>
      </c>
      <c r="E108" s="329">
        <f>Data!JW28</f>
        <v>0</v>
      </c>
      <c r="F108" s="329">
        <f>Data!KQ28</f>
        <v>0</v>
      </c>
      <c r="G108" s="329">
        <f>Data!LK28</f>
        <v>0</v>
      </c>
      <c r="H108" s="137">
        <f t="shared" si="2"/>
        <v>0</v>
      </c>
    </row>
    <row r="109" spans="2:8">
      <c r="B109" s="128" t="str">
        <f>$B$50</f>
        <v>Technology</v>
      </c>
      <c r="C109" s="329">
        <f>Data!IJ28</f>
        <v>0</v>
      </c>
      <c r="D109" s="329">
        <f>Data!JD28</f>
        <v>0</v>
      </c>
      <c r="E109" s="329">
        <f>Data!JX28</f>
        <v>0</v>
      </c>
      <c r="F109" s="329">
        <f>Data!KR28</f>
        <v>0</v>
      </c>
      <c r="G109" s="329">
        <f>Data!LL28</f>
        <v>0</v>
      </c>
      <c r="H109" s="137">
        <f t="shared" si="2"/>
        <v>0</v>
      </c>
    </row>
    <row r="110" spans="2:8">
      <c r="B110" s="128" t="str">
        <f>$B$51</f>
        <v>Nursing</v>
      </c>
      <c r="C110" s="329">
        <f>Data!IK28</f>
        <v>0</v>
      </c>
      <c r="D110" s="329">
        <f>Data!JE28</f>
        <v>0</v>
      </c>
      <c r="E110" s="329">
        <f>Data!JY28</f>
        <v>0</v>
      </c>
      <c r="F110" s="329">
        <f>Data!KS28</f>
        <v>0</v>
      </c>
      <c r="G110" s="329">
        <f>Data!HPM28</f>
        <v>0</v>
      </c>
      <c r="H110" s="137">
        <f t="shared" si="2"/>
        <v>0</v>
      </c>
    </row>
    <row r="111" spans="2:8">
      <c r="B111" s="131" t="str">
        <f>$B$52</f>
        <v>Totals</v>
      </c>
      <c r="C111" s="134">
        <f>SUM(C91:C110)</f>
        <v>0</v>
      </c>
      <c r="D111" s="134">
        <f>SUM(D91:D110)</f>
        <v>0</v>
      </c>
      <c r="E111" s="134">
        <f>SUM(E91:E110)</f>
        <v>0</v>
      </c>
      <c r="F111" s="134">
        <f>SUM(F91:F110)</f>
        <v>0</v>
      </c>
      <c r="G111" s="134">
        <f>SUM(G91:G110)</f>
        <v>7999.92</v>
      </c>
      <c r="H111" s="134">
        <f t="shared" si="2"/>
        <v>7999.92</v>
      </c>
    </row>
    <row r="112" spans="2:8">
      <c r="B112" s="330"/>
      <c r="C112" s="331"/>
      <c r="D112" s="331"/>
      <c r="E112" s="331"/>
      <c r="F112" s="331"/>
      <c r="G112" s="331"/>
      <c r="H112" s="332"/>
    </row>
    <row r="113" spans="2:8">
      <c r="B113" s="395" t="s">
        <v>62</v>
      </c>
      <c r="C113" s="395"/>
      <c r="D113" s="395"/>
      <c r="E113" s="395"/>
      <c r="F113" s="395"/>
      <c r="G113" s="395"/>
      <c r="H113" s="395"/>
    </row>
    <row r="114" spans="2:8" ht="36.75" customHeight="1" thickBot="1">
      <c r="B114" s="394" t="s">
        <v>36</v>
      </c>
      <c r="C114" s="394"/>
      <c r="D114" s="394"/>
      <c r="E114" s="394"/>
      <c r="F114" s="394"/>
      <c r="G114" s="394"/>
      <c r="H114" s="328"/>
    </row>
    <row r="115" spans="2:8" ht="14.4" thickBot="1">
      <c r="B115" s="124" t="s">
        <v>31</v>
      </c>
      <c r="C115" s="125" t="s">
        <v>25</v>
      </c>
      <c r="D115" s="125" t="s">
        <v>26</v>
      </c>
      <c r="E115" s="125" t="s">
        <v>27</v>
      </c>
      <c r="F115" s="125" t="s">
        <v>28</v>
      </c>
      <c r="G115" s="125" t="s">
        <v>29</v>
      </c>
      <c r="H115" s="126" t="s">
        <v>30</v>
      </c>
    </row>
    <row r="116" spans="2:8">
      <c r="B116" s="128" t="str">
        <f>$B$32</f>
        <v>Liberal Arts</v>
      </c>
      <c r="C116" s="323">
        <f t="shared" ref="C116:G131" si="3">C91+C61</f>
        <v>1388654.9080736272</v>
      </c>
      <c r="D116" s="323">
        <f t="shared" si="3"/>
        <v>1017689.6440533019</v>
      </c>
      <c r="E116" s="323">
        <f t="shared" si="3"/>
        <v>459012.94405724166</v>
      </c>
      <c r="F116" s="323">
        <f t="shared" si="3"/>
        <v>0</v>
      </c>
      <c r="G116" s="323">
        <f t="shared" si="3"/>
        <v>0</v>
      </c>
      <c r="H116" s="134">
        <f t="shared" ref="H116:H136" si="4">SUM(C116:G116)</f>
        <v>2865357.4961841707</v>
      </c>
    </row>
    <row r="117" spans="2:8">
      <c r="B117" s="128" t="str">
        <f>$B$33</f>
        <v>Science</v>
      </c>
      <c r="C117" s="142">
        <f t="shared" si="3"/>
        <v>588757.99078667606</v>
      </c>
      <c r="D117" s="142">
        <f t="shared" si="3"/>
        <v>103121.45428693217</v>
      </c>
      <c r="E117" s="142">
        <f t="shared" si="3"/>
        <v>0</v>
      </c>
      <c r="F117" s="142">
        <f t="shared" si="3"/>
        <v>0</v>
      </c>
      <c r="G117" s="142">
        <f t="shared" si="3"/>
        <v>0</v>
      </c>
      <c r="H117" s="137">
        <f t="shared" si="4"/>
        <v>691879.44507360819</v>
      </c>
    </row>
    <row r="118" spans="2:8">
      <c r="B118" s="128" t="str">
        <f>$B$34</f>
        <v>Fine Arts</v>
      </c>
      <c r="C118" s="142">
        <f t="shared" si="3"/>
        <v>35167.442741592167</v>
      </c>
      <c r="D118" s="142">
        <f t="shared" si="3"/>
        <v>5238.5572584078327</v>
      </c>
      <c r="E118" s="142">
        <f t="shared" si="3"/>
        <v>0</v>
      </c>
      <c r="F118" s="142">
        <f t="shared" si="3"/>
        <v>0</v>
      </c>
      <c r="G118" s="142">
        <f t="shared" si="3"/>
        <v>0</v>
      </c>
      <c r="H118" s="137">
        <f t="shared" si="4"/>
        <v>40406</v>
      </c>
    </row>
    <row r="119" spans="2:8">
      <c r="B119" s="128" t="str">
        <f>$B$35</f>
        <v>Teacher Education</v>
      </c>
      <c r="C119" s="142">
        <f t="shared" si="3"/>
        <v>4153.9971441425514</v>
      </c>
      <c r="D119" s="142">
        <f t="shared" si="3"/>
        <v>375582.20056827576</v>
      </c>
      <c r="E119" s="142">
        <f t="shared" si="3"/>
        <v>252572.8534994855</v>
      </c>
      <c r="F119" s="142">
        <f t="shared" si="3"/>
        <v>0</v>
      </c>
      <c r="G119" s="142">
        <f t="shared" si="3"/>
        <v>0</v>
      </c>
      <c r="H119" s="137">
        <f t="shared" si="4"/>
        <v>632309.0512119038</v>
      </c>
    </row>
    <row r="120" spans="2:8">
      <c r="B120" s="128" t="str">
        <f>$B$36</f>
        <v>Agriculture</v>
      </c>
      <c r="C120" s="142">
        <f t="shared" si="3"/>
        <v>0</v>
      </c>
      <c r="D120" s="142">
        <f t="shared" si="3"/>
        <v>0</v>
      </c>
      <c r="E120" s="142">
        <f t="shared" si="3"/>
        <v>0</v>
      </c>
      <c r="F120" s="142">
        <f t="shared" si="3"/>
        <v>0</v>
      </c>
      <c r="G120" s="142">
        <f t="shared" si="3"/>
        <v>0</v>
      </c>
      <c r="H120" s="137">
        <f t="shared" si="4"/>
        <v>0</v>
      </c>
    </row>
    <row r="121" spans="2:8">
      <c r="B121" s="128" t="str">
        <f>$B$37</f>
        <v>Engineering</v>
      </c>
      <c r="C121" s="142">
        <f t="shared" si="3"/>
        <v>57149.050176158096</v>
      </c>
      <c r="D121" s="142">
        <f t="shared" si="3"/>
        <v>154711.5890395281</v>
      </c>
      <c r="E121" s="142">
        <f t="shared" si="3"/>
        <v>0</v>
      </c>
      <c r="F121" s="142">
        <f t="shared" si="3"/>
        <v>0</v>
      </c>
      <c r="G121" s="142">
        <f t="shared" si="3"/>
        <v>0</v>
      </c>
      <c r="H121" s="137">
        <f t="shared" si="4"/>
        <v>211860.63921568618</v>
      </c>
    </row>
    <row r="122" spans="2:8">
      <c r="B122" s="128" t="str">
        <f>$B$38</f>
        <v>Home Economics</v>
      </c>
      <c r="C122" s="142">
        <f t="shared" si="3"/>
        <v>46723.327777777784</v>
      </c>
      <c r="D122" s="142">
        <f t="shared" si="3"/>
        <v>51668.45</v>
      </c>
      <c r="E122" s="142">
        <f t="shared" si="3"/>
        <v>0</v>
      </c>
      <c r="F122" s="142">
        <f t="shared" si="3"/>
        <v>0</v>
      </c>
      <c r="G122" s="142">
        <f t="shared" si="3"/>
        <v>0</v>
      </c>
      <c r="H122" s="137">
        <f t="shared" si="4"/>
        <v>98391.777777777781</v>
      </c>
    </row>
    <row r="123" spans="2:8">
      <c r="B123" s="128" t="str">
        <f>$B$39</f>
        <v>Law</v>
      </c>
      <c r="C123" s="142">
        <f t="shared" si="3"/>
        <v>0</v>
      </c>
      <c r="D123" s="142">
        <f t="shared" si="3"/>
        <v>0</v>
      </c>
      <c r="E123" s="142">
        <f t="shared" si="3"/>
        <v>0</v>
      </c>
      <c r="F123" s="142">
        <f t="shared" si="3"/>
        <v>0</v>
      </c>
      <c r="G123" s="142">
        <f t="shared" si="3"/>
        <v>1218999.5915686269</v>
      </c>
      <c r="H123" s="137">
        <f t="shared" si="4"/>
        <v>1218999.5915686269</v>
      </c>
    </row>
    <row r="124" spans="2:8">
      <c r="B124" s="128" t="str">
        <f>$B$40</f>
        <v>Social Service</v>
      </c>
      <c r="C124" s="142">
        <f t="shared" si="3"/>
        <v>0</v>
      </c>
      <c r="D124" s="142">
        <f t="shared" si="3"/>
        <v>0</v>
      </c>
      <c r="E124" s="142">
        <f t="shared" si="3"/>
        <v>0</v>
      </c>
      <c r="F124" s="142">
        <f t="shared" si="3"/>
        <v>0</v>
      </c>
      <c r="G124" s="142">
        <f t="shared" si="3"/>
        <v>0</v>
      </c>
      <c r="H124" s="137">
        <f t="shared" si="4"/>
        <v>0</v>
      </c>
    </row>
    <row r="125" spans="2:8">
      <c r="B125" s="128" t="str">
        <f>$B$41</f>
        <v>Library Science</v>
      </c>
      <c r="C125" s="142">
        <f t="shared" si="3"/>
        <v>0</v>
      </c>
      <c r="D125" s="142">
        <f t="shared" si="3"/>
        <v>0</v>
      </c>
      <c r="E125" s="142">
        <f t="shared" si="3"/>
        <v>0</v>
      </c>
      <c r="F125" s="142">
        <f t="shared" si="3"/>
        <v>0</v>
      </c>
      <c r="G125" s="142">
        <f t="shared" si="3"/>
        <v>0</v>
      </c>
      <c r="H125" s="137">
        <f t="shared" si="4"/>
        <v>0</v>
      </c>
    </row>
    <row r="126" spans="2:8">
      <c r="B126" s="128" t="str">
        <f>$B$42</f>
        <v>Veterinary Science</v>
      </c>
      <c r="C126" s="142">
        <f t="shared" si="3"/>
        <v>0</v>
      </c>
      <c r="D126" s="142">
        <f t="shared" si="3"/>
        <v>0</v>
      </c>
      <c r="E126" s="142">
        <f t="shared" si="3"/>
        <v>0</v>
      </c>
      <c r="F126" s="142">
        <f t="shared" si="3"/>
        <v>0</v>
      </c>
      <c r="G126" s="142">
        <f t="shared" si="3"/>
        <v>0</v>
      </c>
      <c r="H126" s="137">
        <f t="shared" si="4"/>
        <v>0</v>
      </c>
    </row>
    <row r="127" spans="2:8">
      <c r="B127" s="128" t="str">
        <f>$B$43</f>
        <v>Vocational Training</v>
      </c>
      <c r="C127" s="142">
        <f t="shared" si="3"/>
        <v>0</v>
      </c>
      <c r="D127" s="142">
        <f t="shared" si="3"/>
        <v>0</v>
      </c>
      <c r="E127" s="142">
        <f t="shared" si="3"/>
        <v>0</v>
      </c>
      <c r="F127" s="142">
        <f t="shared" si="3"/>
        <v>0</v>
      </c>
      <c r="G127" s="142">
        <f t="shared" si="3"/>
        <v>0</v>
      </c>
      <c r="H127" s="137">
        <f t="shared" si="4"/>
        <v>0</v>
      </c>
    </row>
    <row r="128" spans="2:8">
      <c r="B128" s="128" t="str">
        <f>$B$44</f>
        <v>Physical Training</v>
      </c>
      <c r="C128" s="142">
        <f t="shared" si="3"/>
        <v>0</v>
      </c>
      <c r="D128" s="142">
        <f t="shared" si="3"/>
        <v>0</v>
      </c>
      <c r="E128" s="142">
        <f t="shared" si="3"/>
        <v>0</v>
      </c>
      <c r="F128" s="142">
        <f t="shared" si="3"/>
        <v>0</v>
      </c>
      <c r="G128" s="142">
        <f t="shared" si="3"/>
        <v>0</v>
      </c>
      <c r="H128" s="137">
        <f t="shared" si="4"/>
        <v>0</v>
      </c>
    </row>
    <row r="129" spans="2:12">
      <c r="B129" s="128" t="str">
        <f>$B$45</f>
        <v>Health Services</v>
      </c>
      <c r="C129" s="142">
        <f t="shared" si="3"/>
        <v>8421.7911764705896</v>
      </c>
      <c r="D129" s="142">
        <f t="shared" si="3"/>
        <v>0</v>
      </c>
      <c r="E129" s="142">
        <f t="shared" si="3"/>
        <v>0</v>
      </c>
      <c r="F129" s="142">
        <f t="shared" si="3"/>
        <v>0</v>
      </c>
      <c r="G129" s="142">
        <f t="shared" si="3"/>
        <v>0</v>
      </c>
      <c r="H129" s="137">
        <f t="shared" si="4"/>
        <v>8421.7911764705896</v>
      </c>
    </row>
    <row r="130" spans="2:12">
      <c r="B130" s="128" t="str">
        <f>$B$46</f>
        <v>Pharmacy</v>
      </c>
      <c r="C130" s="142">
        <f t="shared" si="3"/>
        <v>0</v>
      </c>
      <c r="D130" s="142">
        <f t="shared" si="3"/>
        <v>0</v>
      </c>
      <c r="E130" s="142">
        <f t="shared" si="3"/>
        <v>0</v>
      </c>
      <c r="F130" s="142">
        <f t="shared" si="3"/>
        <v>0</v>
      </c>
      <c r="G130" s="142">
        <f t="shared" si="3"/>
        <v>0</v>
      </c>
      <c r="H130" s="137">
        <f t="shared" si="4"/>
        <v>0</v>
      </c>
    </row>
    <row r="131" spans="2:12">
      <c r="B131" s="128" t="str">
        <f>$B$47</f>
        <v>Business Administration</v>
      </c>
      <c r="C131" s="142">
        <f t="shared" si="3"/>
        <v>216554.61484028841</v>
      </c>
      <c r="D131" s="142">
        <f t="shared" si="3"/>
        <v>1589246.709424417</v>
      </c>
      <c r="E131" s="142">
        <f t="shared" si="3"/>
        <v>147624.89803921565</v>
      </c>
      <c r="F131" s="142">
        <f t="shared" si="3"/>
        <v>0</v>
      </c>
      <c r="G131" s="142">
        <f t="shared" si="3"/>
        <v>0</v>
      </c>
      <c r="H131" s="137">
        <f t="shared" si="4"/>
        <v>1953426.2223039211</v>
      </c>
    </row>
    <row r="132" spans="2:12">
      <c r="B132" s="128" t="str">
        <f>$B$48</f>
        <v>Optometry</v>
      </c>
      <c r="C132" s="142">
        <f t="shared" ref="C132:G135" si="5">C107+C77</f>
        <v>0</v>
      </c>
      <c r="D132" s="142">
        <f t="shared" si="5"/>
        <v>0</v>
      </c>
      <c r="E132" s="142">
        <f t="shared" si="5"/>
        <v>0</v>
      </c>
      <c r="F132" s="142">
        <f t="shared" si="5"/>
        <v>0</v>
      </c>
      <c r="G132" s="142">
        <f t="shared" si="5"/>
        <v>0</v>
      </c>
      <c r="H132" s="137">
        <f t="shared" si="4"/>
        <v>0</v>
      </c>
    </row>
    <row r="133" spans="2:12">
      <c r="B133" s="128" t="str">
        <f>$B$49</f>
        <v>Teacher Ed-Practice Teaching</v>
      </c>
      <c r="C133" s="142">
        <f t="shared" si="5"/>
        <v>0</v>
      </c>
      <c r="D133" s="142">
        <f t="shared" si="5"/>
        <v>0</v>
      </c>
      <c r="E133" s="142">
        <f t="shared" si="5"/>
        <v>0</v>
      </c>
      <c r="F133" s="142">
        <f t="shared" si="5"/>
        <v>0</v>
      </c>
      <c r="G133" s="142">
        <f t="shared" si="5"/>
        <v>0</v>
      </c>
      <c r="H133" s="137">
        <f t="shared" si="4"/>
        <v>0</v>
      </c>
    </row>
    <row r="134" spans="2:12">
      <c r="B134" s="128" t="str">
        <f>$B$50</f>
        <v>Technology</v>
      </c>
      <c r="C134" s="142">
        <f t="shared" si="5"/>
        <v>0</v>
      </c>
      <c r="D134" s="142">
        <f t="shared" si="5"/>
        <v>0</v>
      </c>
      <c r="E134" s="142">
        <f t="shared" si="5"/>
        <v>0</v>
      </c>
      <c r="F134" s="142">
        <f t="shared" si="5"/>
        <v>0</v>
      </c>
      <c r="G134" s="142">
        <f t="shared" si="5"/>
        <v>0</v>
      </c>
      <c r="H134" s="137">
        <f t="shared" si="4"/>
        <v>0</v>
      </c>
    </row>
    <row r="135" spans="2:12">
      <c r="B135" s="128" t="str">
        <f>$B$51</f>
        <v>Nursing</v>
      </c>
      <c r="C135" s="142">
        <f t="shared" si="5"/>
        <v>0</v>
      </c>
      <c r="D135" s="142">
        <f t="shared" si="5"/>
        <v>0</v>
      </c>
      <c r="E135" s="142">
        <f t="shared" si="5"/>
        <v>0</v>
      </c>
      <c r="F135" s="142">
        <f t="shared" si="5"/>
        <v>0</v>
      </c>
      <c r="G135" s="142">
        <f t="shared" si="5"/>
        <v>0</v>
      </c>
      <c r="H135" s="137">
        <f t="shared" si="4"/>
        <v>0</v>
      </c>
    </row>
    <row r="136" spans="2:12">
      <c r="B136" s="131" t="str">
        <f>$B$52</f>
        <v>Totals</v>
      </c>
      <c r="C136" s="134">
        <f>SUM(C116:C135)</f>
        <v>2345583.1227167323</v>
      </c>
      <c r="D136" s="134">
        <f>SUM(D116:D135)</f>
        <v>3297258.6046308624</v>
      </c>
      <c r="E136" s="134">
        <f>SUM(E116:E135)</f>
        <v>859210.6955959429</v>
      </c>
      <c r="F136" s="134">
        <f>SUM(F116:F135)</f>
        <v>0</v>
      </c>
      <c r="G136" s="134">
        <f>SUM(G116:G135)</f>
        <v>1218999.5915686269</v>
      </c>
      <c r="H136" s="134">
        <f t="shared" si="4"/>
        <v>7721052.0145121645</v>
      </c>
    </row>
    <row r="137" spans="2:12">
      <c r="B137" s="330"/>
      <c r="C137" s="333"/>
      <c r="D137" s="333"/>
      <c r="E137" s="333"/>
      <c r="F137" s="333"/>
      <c r="G137" s="333"/>
      <c r="H137" s="334"/>
    </row>
    <row r="138" spans="2:12">
      <c r="B138" s="120" t="s">
        <v>4</v>
      </c>
      <c r="C138" s="327"/>
      <c r="D138" s="327"/>
      <c r="E138" s="327"/>
      <c r="F138" s="327"/>
      <c r="G138" s="327"/>
      <c r="H138" s="122">
        <f>H86-H81-H111</f>
        <v>11634027.985487835</v>
      </c>
    </row>
    <row r="139" spans="2:12" ht="152.25" customHeight="1" thickBot="1">
      <c r="B139" s="382" t="s">
        <v>887</v>
      </c>
      <c r="C139" s="382"/>
      <c r="D139" s="382"/>
      <c r="E139" s="382"/>
      <c r="F139" s="382"/>
      <c r="G139" s="382"/>
      <c r="H139" s="321"/>
    </row>
    <row r="140" spans="2:12" ht="36.75" customHeight="1" thickTop="1">
      <c r="B140" s="429" t="s">
        <v>889</v>
      </c>
      <c r="C140" s="404"/>
      <c r="D140" s="404"/>
      <c r="E140" s="404"/>
      <c r="F140" s="405"/>
      <c r="G140" s="335" t="s">
        <v>2</v>
      </c>
      <c r="H140" s="336">
        <v>1</v>
      </c>
      <c r="I140" s="396" t="str">
        <f>IF(H140+H141=1,"","Error, the two cells on the left must equal 100%")</f>
        <v/>
      </c>
      <c r="L140" s="290"/>
    </row>
    <row r="141" spans="2:12" ht="37.5" customHeight="1" thickBot="1">
      <c r="B141" s="406"/>
      <c r="C141" s="407"/>
      <c r="D141" s="407"/>
      <c r="E141" s="407"/>
      <c r="F141" s="408"/>
      <c r="G141" s="335" t="s">
        <v>3</v>
      </c>
      <c r="H141" s="337">
        <f>1-H140</f>
        <v>0</v>
      </c>
      <c r="I141" s="396"/>
    </row>
    <row r="142" spans="2:12" ht="42" thickBot="1">
      <c r="B142" s="338" t="s">
        <v>31</v>
      </c>
      <c r="C142" s="339" t="s">
        <v>25</v>
      </c>
      <c r="D142" s="339" t="s">
        <v>26</v>
      </c>
      <c r="E142" s="339" t="s">
        <v>27</v>
      </c>
      <c r="F142" s="339" t="s">
        <v>28</v>
      </c>
      <c r="G142" s="340" t="s">
        <v>29</v>
      </c>
      <c r="H142" s="341" t="s">
        <v>6</v>
      </c>
      <c r="I142" s="342" t="s">
        <v>7</v>
      </c>
    </row>
    <row r="143" spans="2:12">
      <c r="B143" s="128" t="str">
        <f>$B$32</f>
        <v>Liberal Arts</v>
      </c>
      <c r="C143" s="329">
        <f>Data!LN28</f>
        <v>0</v>
      </c>
      <c r="D143" s="329">
        <f>Data!MH28</f>
        <v>0</v>
      </c>
      <c r="E143" s="329">
        <f>Data!NB28</f>
        <v>0</v>
      </c>
      <c r="F143" s="329">
        <f>Data!NV28</f>
        <v>0</v>
      </c>
      <c r="G143" s="329">
        <f>Data!OP28</f>
        <v>0</v>
      </c>
      <c r="H143" s="343">
        <f>Data!PJ28</f>
        <v>4321979.0156418495</v>
      </c>
      <c r="I143" s="344">
        <f t="shared" ref="I143:I162" si="6">SUM(C143:H143)</f>
        <v>4321979.0156418495</v>
      </c>
    </row>
    <row r="144" spans="2:12">
      <c r="B144" s="128" t="str">
        <f>$B$33</f>
        <v>Science</v>
      </c>
      <c r="C144" s="329">
        <f>Data!LO28</f>
        <v>0</v>
      </c>
      <c r="D144" s="329">
        <f>Data!MI28</f>
        <v>0</v>
      </c>
      <c r="E144" s="329">
        <f>Data!NC28</f>
        <v>0</v>
      </c>
      <c r="F144" s="329">
        <f>Data!NW28</f>
        <v>0</v>
      </c>
      <c r="G144" s="329">
        <f>Data!OQ28</f>
        <v>0</v>
      </c>
      <c r="H144" s="343">
        <f>Data!PK28</f>
        <v>1043600.4746159122</v>
      </c>
      <c r="I144" s="344">
        <f t="shared" si="6"/>
        <v>1043600.4746159122</v>
      </c>
    </row>
    <row r="145" spans="2:9">
      <c r="B145" s="128" t="str">
        <f>$B$34</f>
        <v>Fine Arts</v>
      </c>
      <c r="C145" s="329">
        <f>Data!LP28</f>
        <v>0</v>
      </c>
      <c r="D145" s="329">
        <f>Data!MJ28</f>
        <v>0</v>
      </c>
      <c r="E145" s="329">
        <f>Data!ND28</f>
        <v>0</v>
      </c>
      <c r="F145" s="329">
        <f>Data!NX28</f>
        <v>0</v>
      </c>
      <c r="G145" s="329">
        <f>Data!OR28</f>
        <v>0</v>
      </c>
      <c r="H145" s="343">
        <f>Data!PL28</f>
        <v>60946.630337954877</v>
      </c>
      <c r="I145" s="344">
        <f t="shared" si="6"/>
        <v>60946.630337954877</v>
      </c>
    </row>
    <row r="146" spans="2:9">
      <c r="B146" s="128" t="str">
        <f>$B$35</f>
        <v>Teacher Education</v>
      </c>
      <c r="C146" s="329">
        <f>Data!LQ28</f>
        <v>0</v>
      </c>
      <c r="D146" s="329">
        <f>Data!MK28</f>
        <v>0</v>
      </c>
      <c r="E146" s="329">
        <f>Data!NE28</f>
        <v>0</v>
      </c>
      <c r="F146" s="329">
        <f>Data!NY28</f>
        <v>0</v>
      </c>
      <c r="G146" s="329">
        <f>Data!OS28</f>
        <v>0</v>
      </c>
      <c r="H146" s="343">
        <f>Data!PN28</f>
        <v>953747.11685281596</v>
      </c>
      <c r="I146" s="344">
        <f t="shared" si="6"/>
        <v>953747.11685281596</v>
      </c>
    </row>
    <row r="147" spans="2:9">
      <c r="B147" s="128" t="str">
        <f>$B$36</f>
        <v>Agriculture</v>
      </c>
      <c r="C147" s="329">
        <f>Data!LR28</f>
        <v>0</v>
      </c>
      <c r="D147" s="329">
        <f>Data!ML28</f>
        <v>0</v>
      </c>
      <c r="E147" s="329">
        <f>Data!NF28</f>
        <v>0</v>
      </c>
      <c r="F147" s="329">
        <f>Data!NZ28</f>
        <v>0</v>
      </c>
      <c r="G147" s="329">
        <f>Data!OT28</f>
        <v>0</v>
      </c>
      <c r="H147" s="343">
        <f>Data!PM28</f>
        <v>0</v>
      </c>
      <c r="I147" s="344">
        <f t="shared" si="6"/>
        <v>0</v>
      </c>
    </row>
    <row r="148" spans="2:9">
      <c r="B148" s="128" t="str">
        <f>$B$37</f>
        <v>Engineering</v>
      </c>
      <c r="C148" s="329">
        <f>Data!LS28</f>
        <v>0</v>
      </c>
      <c r="D148" s="329">
        <f>Data!MM28</f>
        <v>0</v>
      </c>
      <c r="E148" s="329">
        <f>Data!NG28</f>
        <v>0</v>
      </c>
      <c r="F148" s="329">
        <f>Data!OA28</f>
        <v>0</v>
      </c>
      <c r="G148" s="329">
        <f>Data!OU28</f>
        <v>0</v>
      </c>
      <c r="H148" s="343">
        <f>Data!PO28</f>
        <v>319561.25479981321</v>
      </c>
      <c r="I148" s="344">
        <f t="shared" si="6"/>
        <v>319561.25479981321</v>
      </c>
    </row>
    <row r="149" spans="2:9">
      <c r="B149" s="128" t="str">
        <f>$B$38</f>
        <v>Home Economics</v>
      </c>
      <c r="C149" s="329">
        <f>Data!LT28</f>
        <v>0</v>
      </c>
      <c r="D149" s="329">
        <f>Data!MN28</f>
        <v>0</v>
      </c>
      <c r="E149" s="329">
        <f>Data!NH28</f>
        <v>0</v>
      </c>
      <c r="F149" s="329">
        <f>Data!OB28</f>
        <v>0</v>
      </c>
      <c r="G149" s="329">
        <f>Data!OV28</f>
        <v>0</v>
      </c>
      <c r="H149" s="343">
        <f>Data!PP28</f>
        <v>148409.82300936559</v>
      </c>
      <c r="I149" s="344">
        <f t="shared" si="6"/>
        <v>148409.82300936559</v>
      </c>
    </row>
    <row r="150" spans="2:9">
      <c r="B150" s="128" t="str">
        <f>$B$39</f>
        <v>Law</v>
      </c>
      <c r="C150" s="329">
        <f>Data!LU28</f>
        <v>0</v>
      </c>
      <c r="D150" s="329">
        <f>Data!MO28</f>
        <v>0</v>
      </c>
      <c r="E150" s="329">
        <f>Data!NI28</f>
        <v>0</v>
      </c>
      <c r="F150" s="329">
        <f>Data!OC28</f>
        <v>0</v>
      </c>
      <c r="G150" s="329">
        <f>Data!OW28</f>
        <v>0</v>
      </c>
      <c r="H150" s="343">
        <f>Data!PQ28</f>
        <v>1826618.554731423</v>
      </c>
      <c r="I150" s="344">
        <f t="shared" si="6"/>
        <v>1826618.554731423</v>
      </c>
    </row>
    <row r="151" spans="2:9">
      <c r="B151" s="128" t="str">
        <f>$B$40</f>
        <v>Social Service</v>
      </c>
      <c r="C151" s="329">
        <f>Data!LV28</f>
        <v>0</v>
      </c>
      <c r="D151" s="329">
        <f>Data!MP28</f>
        <v>0</v>
      </c>
      <c r="E151" s="329">
        <f>Data!NJ28</f>
        <v>0</v>
      </c>
      <c r="F151" s="329">
        <f>Data!OD28</f>
        <v>0</v>
      </c>
      <c r="G151" s="329">
        <f>Data!OX28</f>
        <v>0</v>
      </c>
      <c r="H151" s="343">
        <f>Data!PR28</f>
        <v>0</v>
      </c>
      <c r="I151" s="344">
        <f t="shared" si="6"/>
        <v>0</v>
      </c>
    </row>
    <row r="152" spans="2:9">
      <c r="B152" s="128" t="str">
        <f>$B$41</f>
        <v>Library Science</v>
      </c>
      <c r="C152" s="329">
        <f>Data!LW28</f>
        <v>0</v>
      </c>
      <c r="D152" s="329">
        <f>Data!MQ28</f>
        <v>0</v>
      </c>
      <c r="E152" s="329">
        <f>Data!NK28</f>
        <v>0</v>
      </c>
      <c r="F152" s="329">
        <f>Data!OE28</f>
        <v>0</v>
      </c>
      <c r="G152" s="329">
        <f>Data!OY28</f>
        <v>0</v>
      </c>
      <c r="H152" s="343">
        <f>Data!PS28</f>
        <v>0</v>
      </c>
      <c r="I152" s="344">
        <f t="shared" si="6"/>
        <v>0</v>
      </c>
    </row>
    <row r="153" spans="2:9">
      <c r="B153" s="128" t="str">
        <f>$B$42</f>
        <v>Veterinary Science</v>
      </c>
      <c r="C153" s="329">
        <f>Data!LX28</f>
        <v>0</v>
      </c>
      <c r="D153" s="329">
        <f>Data!MR28</f>
        <v>0</v>
      </c>
      <c r="E153" s="329">
        <f>Data!NL28</f>
        <v>0</v>
      </c>
      <c r="F153" s="329">
        <f>Data!OF28</f>
        <v>0</v>
      </c>
      <c r="G153" s="329">
        <f>Data!OZ28</f>
        <v>0</v>
      </c>
      <c r="H153" s="343">
        <f>Data!PT28</f>
        <v>0</v>
      </c>
      <c r="I153" s="344">
        <f t="shared" si="6"/>
        <v>0</v>
      </c>
    </row>
    <row r="154" spans="2:9">
      <c r="B154" s="128" t="str">
        <f>$B$43</f>
        <v>Vocational Training</v>
      </c>
      <c r="C154" s="329">
        <f>Data!LY28</f>
        <v>0</v>
      </c>
      <c r="D154" s="329">
        <f>Data!MS28</f>
        <v>0</v>
      </c>
      <c r="E154" s="329">
        <f>Data!NM28</f>
        <v>0</v>
      </c>
      <c r="F154" s="329">
        <f>Data!OG28</f>
        <v>0</v>
      </c>
      <c r="G154" s="329">
        <f>Data!PA28</f>
        <v>0</v>
      </c>
      <c r="H154" s="343">
        <f>Data!PU28</f>
        <v>0</v>
      </c>
      <c r="I154" s="344">
        <f t="shared" si="6"/>
        <v>0</v>
      </c>
    </row>
    <row r="155" spans="2:9">
      <c r="B155" s="128" t="str">
        <f>$B$44</f>
        <v>Physical Training</v>
      </c>
      <c r="C155" s="329">
        <f>Data!LZ28</f>
        <v>0</v>
      </c>
      <c r="D155" s="329">
        <f>Data!MT28</f>
        <v>0</v>
      </c>
      <c r="E155" s="329">
        <f>Data!NN28</f>
        <v>0</v>
      </c>
      <c r="F155" s="329">
        <f>Data!OH28</f>
        <v>0</v>
      </c>
      <c r="G155" s="329">
        <f>Data!PB28</f>
        <v>0</v>
      </c>
      <c r="H155" s="343">
        <f>Data!PV28</f>
        <v>0</v>
      </c>
      <c r="I155" s="344">
        <f t="shared" si="6"/>
        <v>0</v>
      </c>
    </row>
    <row r="156" spans="2:9">
      <c r="B156" s="128" t="str">
        <f>$B$45</f>
        <v>Health Services</v>
      </c>
      <c r="C156" s="329">
        <f>Data!MA28</f>
        <v>0</v>
      </c>
      <c r="D156" s="329">
        <f>Data!MU28</f>
        <v>0</v>
      </c>
      <c r="E156" s="329">
        <f>Data!NO28</f>
        <v>0</v>
      </c>
      <c r="F156" s="329">
        <f>Data!OI28</f>
        <v>0</v>
      </c>
      <c r="G156" s="329">
        <f>Data!PC28</f>
        <v>0</v>
      </c>
      <c r="H156" s="343">
        <f>Data!PW28</f>
        <v>12703.058793639635</v>
      </c>
      <c r="I156" s="344">
        <f t="shared" si="6"/>
        <v>12703.058793639635</v>
      </c>
    </row>
    <row r="157" spans="2:9">
      <c r="B157" s="128" t="str">
        <f>$B$46</f>
        <v>Pharmacy</v>
      </c>
      <c r="C157" s="329">
        <f>Data!MB28</f>
        <v>0</v>
      </c>
      <c r="D157" s="329">
        <f>Data!MV28</f>
        <v>0</v>
      </c>
      <c r="E157" s="329">
        <f>Data!NP28</f>
        <v>0</v>
      </c>
      <c r="F157" s="329">
        <f>Data!OJ28</f>
        <v>0</v>
      </c>
      <c r="G157" s="329">
        <f>Data!PD28</f>
        <v>0</v>
      </c>
      <c r="H157" s="343">
        <f>Data!PX28</f>
        <v>0</v>
      </c>
      <c r="I157" s="344">
        <f t="shared" si="6"/>
        <v>0</v>
      </c>
    </row>
    <row r="158" spans="2:9">
      <c r="B158" s="128" t="str">
        <f>$B$47</f>
        <v>Business Administration</v>
      </c>
      <c r="C158" s="329">
        <f>Data!MC28</f>
        <v>0</v>
      </c>
      <c r="D158" s="329">
        <f>Data!MW28</f>
        <v>0</v>
      </c>
      <c r="E158" s="329">
        <f>Data!NQ28</f>
        <v>0</v>
      </c>
      <c r="F158" s="329">
        <f>Data!OK28</f>
        <v>0</v>
      </c>
      <c r="G158" s="329">
        <f>Data!PE28</f>
        <v>0</v>
      </c>
      <c r="H158" s="343">
        <f>Data!PY28</f>
        <v>2946462.0567050618</v>
      </c>
      <c r="I158" s="344">
        <f t="shared" si="6"/>
        <v>2946462.0567050618</v>
      </c>
    </row>
    <row r="159" spans="2:9">
      <c r="B159" s="128" t="str">
        <f>$B$48</f>
        <v>Optometry</v>
      </c>
      <c r="C159" s="329">
        <f>Data!MD28</f>
        <v>0</v>
      </c>
      <c r="D159" s="329">
        <f>Data!MX28</f>
        <v>0</v>
      </c>
      <c r="E159" s="329">
        <f>Data!NR28</f>
        <v>0</v>
      </c>
      <c r="F159" s="329">
        <f>Data!OL28</f>
        <v>0</v>
      </c>
      <c r="G159" s="329">
        <f>Data!PF28</f>
        <v>0</v>
      </c>
      <c r="H159" s="343">
        <f>Data!PZ28</f>
        <v>0</v>
      </c>
      <c r="I159" s="344">
        <f t="shared" si="6"/>
        <v>0</v>
      </c>
    </row>
    <row r="160" spans="2:9">
      <c r="B160" s="128" t="str">
        <f>$B$49</f>
        <v>Teacher Ed-Practice Teaching</v>
      </c>
      <c r="C160" s="329">
        <f>Data!ME28</f>
        <v>0</v>
      </c>
      <c r="D160" s="329">
        <f>Data!MY28</f>
        <v>0</v>
      </c>
      <c r="E160" s="329">
        <f>Data!NS28</f>
        <v>0</v>
      </c>
      <c r="F160" s="329">
        <f>Data!OM28</f>
        <v>0</v>
      </c>
      <c r="G160" s="329">
        <f>Data!PG28</f>
        <v>0</v>
      </c>
      <c r="H160" s="343">
        <f>Data!QA28</f>
        <v>0</v>
      </c>
      <c r="I160" s="344">
        <f t="shared" si="6"/>
        <v>0</v>
      </c>
    </row>
    <row r="161" spans="2:10">
      <c r="B161" s="128" t="str">
        <f>$B$50</f>
        <v>Technology</v>
      </c>
      <c r="C161" s="329">
        <f>Data!MF28</f>
        <v>0</v>
      </c>
      <c r="D161" s="329">
        <f>Data!MZ28</f>
        <v>0</v>
      </c>
      <c r="E161" s="329">
        <f>Data!NT28</f>
        <v>0</v>
      </c>
      <c r="F161" s="329">
        <f>Data!ON28</f>
        <v>0</v>
      </c>
      <c r="G161" s="329">
        <f>Data!PH28</f>
        <v>0</v>
      </c>
      <c r="H161" s="343">
        <f>Data!QB28</f>
        <v>0</v>
      </c>
      <c r="I161" s="344">
        <f t="shared" si="6"/>
        <v>0</v>
      </c>
    </row>
    <row r="162" spans="2:10">
      <c r="B162" s="128" t="str">
        <f>$B$51</f>
        <v>Nursing</v>
      </c>
      <c r="C162" s="329">
        <f>Data!MG28</f>
        <v>0</v>
      </c>
      <c r="D162" s="329">
        <f>Data!NA28</f>
        <v>0</v>
      </c>
      <c r="E162" s="329">
        <f>Data!NU28</f>
        <v>0</v>
      </c>
      <c r="F162" s="329">
        <f>Data!OO28</f>
        <v>0</v>
      </c>
      <c r="G162" s="329">
        <f>Data!PI28</f>
        <v>0</v>
      </c>
      <c r="H162" s="343">
        <f>Data!QC28</f>
        <v>0</v>
      </c>
      <c r="I162" s="344">
        <f t="shared" si="6"/>
        <v>0</v>
      </c>
    </row>
    <row r="163" spans="2:10" ht="14.4" thickBot="1">
      <c r="B163" s="131" t="str">
        <f>$B$52</f>
        <v>Totals</v>
      </c>
      <c r="C163" s="134">
        <f t="shared" ref="C163:H163" si="7">SUM(C143:C162)</f>
        <v>0</v>
      </c>
      <c r="D163" s="134">
        <f t="shared" si="7"/>
        <v>0</v>
      </c>
      <c r="E163" s="134">
        <f t="shared" si="7"/>
        <v>0</v>
      </c>
      <c r="F163" s="134">
        <f t="shared" si="7"/>
        <v>0</v>
      </c>
      <c r="G163" s="135">
        <f t="shared" si="7"/>
        <v>0</v>
      </c>
      <c r="H163" s="345">
        <f t="shared" si="7"/>
        <v>11634027.985487835</v>
      </c>
      <c r="I163" s="344">
        <f>SUM(I143:I162)</f>
        <v>11634027.985487835</v>
      </c>
    </row>
    <row r="164" spans="2:10" ht="14.4" thickTop="1">
      <c r="B164" s="144"/>
      <c r="C164" s="331"/>
      <c r="D164" s="331"/>
      <c r="E164" s="331"/>
      <c r="F164" s="331"/>
      <c r="G164" s="331"/>
      <c r="H164" s="346"/>
      <c r="I164" s="347"/>
    </row>
    <row r="165" spans="2:10">
      <c r="B165" s="387" t="s">
        <v>63</v>
      </c>
      <c r="C165" s="387"/>
      <c r="D165" s="387"/>
      <c r="E165" s="387"/>
      <c r="F165" s="387"/>
      <c r="G165" s="387"/>
      <c r="H165" s="348"/>
      <c r="I165" s="348"/>
    </row>
    <row r="166" spans="2:10" ht="43.5" customHeight="1" thickBot="1">
      <c r="B166" s="394" t="s">
        <v>40</v>
      </c>
      <c r="C166" s="394"/>
      <c r="D166" s="394"/>
      <c r="E166" s="394"/>
      <c r="F166" s="394"/>
      <c r="G166" s="394"/>
      <c r="H166" s="328"/>
    </row>
    <row r="167" spans="2:10" ht="14.4" thickBot="1">
      <c r="B167" s="124" t="s">
        <v>31</v>
      </c>
      <c r="C167" s="125" t="s">
        <v>25</v>
      </c>
      <c r="D167" s="125" t="s">
        <v>26</v>
      </c>
      <c r="E167" s="125" t="s">
        <v>27</v>
      </c>
      <c r="F167" s="125" t="s">
        <v>28</v>
      </c>
      <c r="G167" s="125" t="s">
        <v>29</v>
      </c>
      <c r="H167" s="126" t="s">
        <v>1</v>
      </c>
    </row>
    <row r="168" spans="2:10">
      <c r="B168" s="128" t="str">
        <f>$B$32</f>
        <v>Liberal Arts</v>
      </c>
      <c r="C168" s="323">
        <f t="shared" ref="C168:G183" si="8">C143+$H$140*IF($H116=0,0,$H143*C116/$H116)+IF($H32=0,0,$H$141*$H143*C32/$H32)</f>
        <v>2094585.8869808952</v>
      </c>
      <c r="D168" s="323">
        <f t="shared" si="8"/>
        <v>1535038.2253843849</v>
      </c>
      <c r="E168" s="323">
        <f t="shared" si="8"/>
        <v>692354.90327656944</v>
      </c>
      <c r="F168" s="323">
        <f t="shared" si="8"/>
        <v>0</v>
      </c>
      <c r="G168" s="323">
        <f t="shared" si="8"/>
        <v>0</v>
      </c>
      <c r="H168" s="134">
        <f t="shared" ref="H168:H188" si="9">SUM(C168:G168)</f>
        <v>4321979.0156418495</v>
      </c>
      <c r="I168" s="349"/>
      <c r="J168" s="290"/>
    </row>
    <row r="169" spans="2:10">
      <c r="B169" s="128" t="str">
        <f>$B$33</f>
        <v>Science</v>
      </c>
      <c r="C169" s="142">
        <f t="shared" si="8"/>
        <v>888056.61592319421</v>
      </c>
      <c r="D169" s="142">
        <f t="shared" si="8"/>
        <v>155543.85869271806</v>
      </c>
      <c r="E169" s="142">
        <f t="shared" si="8"/>
        <v>0</v>
      </c>
      <c r="F169" s="142">
        <f t="shared" si="8"/>
        <v>0</v>
      </c>
      <c r="G169" s="142">
        <f t="shared" si="8"/>
        <v>0</v>
      </c>
      <c r="H169" s="137">
        <f t="shared" si="9"/>
        <v>1043600.4746159123</v>
      </c>
      <c r="I169" s="349"/>
      <c r="J169" s="290"/>
    </row>
    <row r="170" spans="2:10">
      <c r="B170" s="128" t="str">
        <f>$B$34</f>
        <v>Fine Arts</v>
      </c>
      <c r="C170" s="142">
        <f t="shared" si="8"/>
        <v>53045.021350864037</v>
      </c>
      <c r="D170" s="142">
        <f t="shared" si="8"/>
        <v>7901.6089870908418</v>
      </c>
      <c r="E170" s="142">
        <f t="shared" si="8"/>
        <v>0</v>
      </c>
      <c r="F170" s="142">
        <f t="shared" si="8"/>
        <v>0</v>
      </c>
      <c r="G170" s="142">
        <f t="shared" si="8"/>
        <v>0</v>
      </c>
      <c r="H170" s="137">
        <f t="shared" si="9"/>
        <v>60946.630337954877</v>
      </c>
      <c r="I170" s="349"/>
      <c r="J170" s="290"/>
    </row>
    <row r="171" spans="2:10">
      <c r="B171" s="128" t="str">
        <f>$B$35</f>
        <v>Teacher Education</v>
      </c>
      <c r="C171" s="142">
        <f t="shared" si="8"/>
        <v>6265.706290377082</v>
      </c>
      <c r="D171" s="142">
        <f t="shared" si="8"/>
        <v>566511.64528907416</v>
      </c>
      <c r="E171" s="142">
        <f t="shared" si="8"/>
        <v>380969.76527336478</v>
      </c>
      <c r="F171" s="142">
        <f t="shared" si="8"/>
        <v>0</v>
      </c>
      <c r="G171" s="142">
        <f t="shared" si="8"/>
        <v>0</v>
      </c>
      <c r="H171" s="137">
        <f t="shared" si="9"/>
        <v>953747.11685281596</v>
      </c>
      <c r="I171" s="349"/>
      <c r="J171" s="290"/>
    </row>
    <row r="172" spans="2:10">
      <c r="B172" s="128" t="str">
        <f>$B$36</f>
        <v>Agriculture</v>
      </c>
      <c r="C172" s="142">
        <f t="shared" si="8"/>
        <v>0</v>
      </c>
      <c r="D172" s="142">
        <f t="shared" si="8"/>
        <v>0</v>
      </c>
      <c r="E172" s="142">
        <f t="shared" si="8"/>
        <v>0</v>
      </c>
      <c r="F172" s="142">
        <f t="shared" si="8"/>
        <v>0</v>
      </c>
      <c r="G172" s="142">
        <f t="shared" si="8"/>
        <v>0</v>
      </c>
      <c r="H172" s="137">
        <f t="shared" si="9"/>
        <v>0</v>
      </c>
      <c r="I172" s="349"/>
      <c r="J172" s="290"/>
    </row>
    <row r="173" spans="2:10">
      <c r="B173" s="128" t="str">
        <f>$B$37</f>
        <v>Engineering</v>
      </c>
      <c r="C173" s="142">
        <f t="shared" si="8"/>
        <v>86201.109618659175</v>
      </c>
      <c r="D173" s="142">
        <f t="shared" si="8"/>
        <v>233360.14518115405</v>
      </c>
      <c r="E173" s="142">
        <f t="shared" si="8"/>
        <v>0</v>
      </c>
      <c r="F173" s="142">
        <f t="shared" si="8"/>
        <v>0</v>
      </c>
      <c r="G173" s="142">
        <f t="shared" si="8"/>
        <v>0</v>
      </c>
      <c r="H173" s="137">
        <f t="shared" si="9"/>
        <v>319561.25479981321</v>
      </c>
      <c r="I173" s="349"/>
      <c r="J173" s="290"/>
    </row>
    <row r="174" spans="2:10">
      <c r="B174" s="128" t="str">
        <f>$B$38</f>
        <v>Home Economics</v>
      </c>
      <c r="C174" s="142">
        <f t="shared" si="8"/>
        <v>70475.409251876496</v>
      </c>
      <c r="D174" s="142">
        <f t="shared" si="8"/>
        <v>77934.413757489092</v>
      </c>
      <c r="E174" s="142">
        <f t="shared" si="8"/>
        <v>0</v>
      </c>
      <c r="F174" s="142">
        <f t="shared" si="8"/>
        <v>0</v>
      </c>
      <c r="G174" s="142">
        <f t="shared" si="8"/>
        <v>0</v>
      </c>
      <c r="H174" s="137">
        <f t="shared" si="9"/>
        <v>148409.82300936559</v>
      </c>
      <c r="I174" s="349"/>
      <c r="J174" s="290"/>
    </row>
    <row r="175" spans="2:10">
      <c r="B175" s="128" t="str">
        <f>$B$39</f>
        <v>Law</v>
      </c>
      <c r="C175" s="142">
        <f t="shared" si="8"/>
        <v>0</v>
      </c>
      <c r="D175" s="142">
        <f t="shared" si="8"/>
        <v>0</v>
      </c>
      <c r="E175" s="142">
        <f t="shared" si="8"/>
        <v>0</v>
      </c>
      <c r="F175" s="142">
        <f t="shared" si="8"/>
        <v>0</v>
      </c>
      <c r="G175" s="142">
        <f t="shared" si="8"/>
        <v>1826618.554731423</v>
      </c>
      <c r="H175" s="137">
        <f t="shared" si="9"/>
        <v>1826618.554731423</v>
      </c>
      <c r="I175" s="349"/>
      <c r="J175" s="290"/>
    </row>
    <row r="176" spans="2:10">
      <c r="B176" s="128" t="str">
        <f>$B$40</f>
        <v>Social Service</v>
      </c>
      <c r="C176" s="142">
        <f t="shared" si="8"/>
        <v>0</v>
      </c>
      <c r="D176" s="142">
        <f t="shared" si="8"/>
        <v>0</v>
      </c>
      <c r="E176" s="142">
        <f t="shared" si="8"/>
        <v>0</v>
      </c>
      <c r="F176" s="142">
        <f t="shared" si="8"/>
        <v>0</v>
      </c>
      <c r="G176" s="142">
        <f t="shared" si="8"/>
        <v>0</v>
      </c>
      <c r="H176" s="137">
        <f t="shared" si="9"/>
        <v>0</v>
      </c>
      <c r="I176" s="349"/>
      <c r="J176" s="290"/>
    </row>
    <row r="177" spans="2:10">
      <c r="B177" s="128" t="str">
        <f>$B$41</f>
        <v>Library Science</v>
      </c>
      <c r="C177" s="142">
        <f t="shared" si="8"/>
        <v>0</v>
      </c>
      <c r="D177" s="142">
        <f t="shared" si="8"/>
        <v>0</v>
      </c>
      <c r="E177" s="142">
        <f t="shared" si="8"/>
        <v>0</v>
      </c>
      <c r="F177" s="142">
        <f t="shared" si="8"/>
        <v>0</v>
      </c>
      <c r="G177" s="142">
        <f t="shared" si="8"/>
        <v>0</v>
      </c>
      <c r="H177" s="137">
        <f t="shared" si="9"/>
        <v>0</v>
      </c>
      <c r="I177" s="349"/>
      <c r="J177" s="290"/>
    </row>
    <row r="178" spans="2:10">
      <c r="B178" s="128" t="str">
        <f>$B$42</f>
        <v>Veterinary Science</v>
      </c>
      <c r="C178" s="142">
        <f t="shared" si="8"/>
        <v>0</v>
      </c>
      <c r="D178" s="142">
        <f t="shared" si="8"/>
        <v>0</v>
      </c>
      <c r="E178" s="142">
        <f t="shared" si="8"/>
        <v>0</v>
      </c>
      <c r="F178" s="142">
        <f t="shared" si="8"/>
        <v>0</v>
      </c>
      <c r="G178" s="142">
        <f t="shared" si="8"/>
        <v>0</v>
      </c>
      <c r="H178" s="137">
        <f t="shared" si="9"/>
        <v>0</v>
      </c>
      <c r="I178" s="349"/>
      <c r="J178" s="290"/>
    </row>
    <row r="179" spans="2:10">
      <c r="B179" s="128" t="str">
        <f>$B$43</f>
        <v>Vocational Training</v>
      </c>
      <c r="C179" s="142">
        <f t="shared" si="8"/>
        <v>0</v>
      </c>
      <c r="D179" s="142">
        <f t="shared" si="8"/>
        <v>0</v>
      </c>
      <c r="E179" s="142">
        <f t="shared" si="8"/>
        <v>0</v>
      </c>
      <c r="F179" s="142">
        <f t="shared" si="8"/>
        <v>0</v>
      </c>
      <c r="G179" s="142">
        <f t="shared" si="8"/>
        <v>0</v>
      </c>
      <c r="H179" s="137">
        <f t="shared" si="9"/>
        <v>0</v>
      </c>
      <c r="I179" s="349"/>
      <c r="J179" s="290"/>
    </row>
    <row r="180" spans="2:10">
      <c r="B180" s="128" t="str">
        <f>$B$44</f>
        <v>Physical Training</v>
      </c>
      <c r="C180" s="142">
        <f t="shared" si="8"/>
        <v>0</v>
      </c>
      <c r="D180" s="142">
        <f t="shared" si="8"/>
        <v>0</v>
      </c>
      <c r="E180" s="142">
        <f t="shared" si="8"/>
        <v>0</v>
      </c>
      <c r="F180" s="142">
        <f t="shared" si="8"/>
        <v>0</v>
      </c>
      <c r="G180" s="142">
        <f t="shared" si="8"/>
        <v>0</v>
      </c>
      <c r="H180" s="137">
        <f t="shared" si="9"/>
        <v>0</v>
      </c>
      <c r="I180" s="349"/>
      <c r="J180" s="290"/>
    </row>
    <row r="181" spans="2:10">
      <c r="B181" s="128" t="str">
        <f>$B$45</f>
        <v>Health Services</v>
      </c>
      <c r="C181" s="142">
        <f t="shared" si="8"/>
        <v>12703.058793639635</v>
      </c>
      <c r="D181" s="142">
        <f t="shared" si="8"/>
        <v>0</v>
      </c>
      <c r="E181" s="142">
        <f t="shared" si="8"/>
        <v>0</v>
      </c>
      <c r="F181" s="142">
        <f t="shared" si="8"/>
        <v>0</v>
      </c>
      <c r="G181" s="142">
        <f t="shared" si="8"/>
        <v>0</v>
      </c>
      <c r="H181" s="137">
        <f t="shared" si="9"/>
        <v>12703.058793639635</v>
      </c>
      <c r="I181" s="349"/>
      <c r="J181" s="290"/>
    </row>
    <row r="182" spans="2:10">
      <c r="B182" s="128" t="str">
        <f>$B$46</f>
        <v>Pharmacy</v>
      </c>
      <c r="C182" s="142">
        <f t="shared" si="8"/>
        <v>0</v>
      </c>
      <c r="D182" s="142">
        <f t="shared" si="8"/>
        <v>0</v>
      </c>
      <c r="E182" s="142">
        <f t="shared" si="8"/>
        <v>0</v>
      </c>
      <c r="F182" s="142">
        <f t="shared" si="8"/>
        <v>0</v>
      </c>
      <c r="G182" s="142">
        <f t="shared" si="8"/>
        <v>0</v>
      </c>
      <c r="H182" s="137">
        <f t="shared" si="9"/>
        <v>0</v>
      </c>
      <c r="I182" s="349"/>
      <c r="J182" s="290"/>
    </row>
    <row r="183" spans="2:10">
      <c r="B183" s="128" t="str">
        <f>$B$47</f>
        <v>Business Administration</v>
      </c>
      <c r="C183" s="142">
        <f t="shared" si="8"/>
        <v>326641.44084168819</v>
      </c>
      <c r="D183" s="142">
        <f t="shared" si="8"/>
        <v>2397149.7231871784</v>
      </c>
      <c r="E183" s="142">
        <f t="shared" si="8"/>
        <v>222670.89267619548</v>
      </c>
      <c r="F183" s="142">
        <f t="shared" si="8"/>
        <v>0</v>
      </c>
      <c r="G183" s="142">
        <f t="shared" si="8"/>
        <v>0</v>
      </c>
      <c r="H183" s="137">
        <f t="shared" si="9"/>
        <v>2946462.0567050623</v>
      </c>
      <c r="I183" s="349"/>
      <c r="J183" s="290"/>
    </row>
    <row r="184" spans="2:10">
      <c r="B184" s="128" t="str">
        <f>$B$48</f>
        <v>Optometry</v>
      </c>
      <c r="C184" s="142">
        <f t="shared" ref="C184:G187" si="10">C159+$H$140*IF($H132=0,0,$H159*C132/$H132)+IF($H48=0,0,$H$141*$H159*C48/$H48)</f>
        <v>0</v>
      </c>
      <c r="D184" s="142">
        <f t="shared" si="10"/>
        <v>0</v>
      </c>
      <c r="E184" s="142">
        <f t="shared" si="10"/>
        <v>0</v>
      </c>
      <c r="F184" s="142">
        <f t="shared" si="10"/>
        <v>0</v>
      </c>
      <c r="G184" s="142">
        <f t="shared" si="10"/>
        <v>0</v>
      </c>
      <c r="H184" s="137">
        <f t="shared" si="9"/>
        <v>0</v>
      </c>
      <c r="I184" s="349"/>
      <c r="J184" s="290"/>
    </row>
    <row r="185" spans="2:10">
      <c r="B185" s="128" t="str">
        <f>$B$49</f>
        <v>Teacher Ed-Practice Teaching</v>
      </c>
      <c r="C185" s="142">
        <f t="shared" si="10"/>
        <v>0</v>
      </c>
      <c r="D185" s="142">
        <f t="shared" si="10"/>
        <v>0</v>
      </c>
      <c r="E185" s="142">
        <f t="shared" si="10"/>
        <v>0</v>
      </c>
      <c r="F185" s="142">
        <f t="shared" si="10"/>
        <v>0</v>
      </c>
      <c r="G185" s="142">
        <f t="shared" si="10"/>
        <v>0</v>
      </c>
      <c r="H185" s="137">
        <f t="shared" si="9"/>
        <v>0</v>
      </c>
      <c r="I185" s="349"/>
      <c r="J185" s="290"/>
    </row>
    <row r="186" spans="2:10">
      <c r="B186" s="128" t="str">
        <f>$B$50</f>
        <v>Technology</v>
      </c>
      <c r="C186" s="142">
        <f t="shared" si="10"/>
        <v>0</v>
      </c>
      <c r="D186" s="142">
        <f t="shared" si="10"/>
        <v>0</v>
      </c>
      <c r="E186" s="142">
        <f t="shared" si="10"/>
        <v>0</v>
      </c>
      <c r="F186" s="142">
        <f t="shared" si="10"/>
        <v>0</v>
      </c>
      <c r="G186" s="142">
        <f t="shared" si="10"/>
        <v>0</v>
      </c>
      <c r="H186" s="137">
        <f t="shared" si="9"/>
        <v>0</v>
      </c>
      <c r="I186" s="349"/>
      <c r="J186" s="290"/>
    </row>
    <row r="187" spans="2:10">
      <c r="B187" s="128" t="str">
        <f>$B$51</f>
        <v>Nursing</v>
      </c>
      <c r="C187" s="142">
        <f t="shared" si="10"/>
        <v>0</v>
      </c>
      <c r="D187" s="142">
        <f t="shared" si="10"/>
        <v>0</v>
      </c>
      <c r="E187" s="142">
        <f t="shared" si="10"/>
        <v>0</v>
      </c>
      <c r="F187" s="142">
        <f t="shared" si="10"/>
        <v>0</v>
      </c>
      <c r="G187" s="142">
        <f t="shared" si="10"/>
        <v>0</v>
      </c>
      <c r="H187" s="137">
        <f t="shared" si="9"/>
        <v>0</v>
      </c>
      <c r="I187" s="349"/>
      <c r="J187" s="290"/>
    </row>
    <row r="188" spans="2:10">
      <c r="B188" s="131" t="str">
        <f>$B$52</f>
        <v>Totals</v>
      </c>
      <c r="C188" s="134">
        <f>SUM(C168:C187)</f>
        <v>3537974.2490511942</v>
      </c>
      <c r="D188" s="134">
        <f>SUM(D168:D187)</f>
        <v>4973439.6204790892</v>
      </c>
      <c r="E188" s="134">
        <f>SUM(E168:E187)</f>
        <v>1295995.5612261295</v>
      </c>
      <c r="F188" s="134">
        <f>SUM(F168:F187)</f>
        <v>0</v>
      </c>
      <c r="G188" s="134">
        <f>SUM(G168:G187)</f>
        <v>1826618.554731423</v>
      </c>
      <c r="H188" s="134">
        <f t="shared" si="9"/>
        <v>11634027.985487835</v>
      </c>
      <c r="I188" s="349"/>
      <c r="J188" s="290"/>
    </row>
    <row r="189" spans="2:10">
      <c r="B189" s="330"/>
      <c r="C189" s="331"/>
      <c r="D189" s="331"/>
      <c r="E189" s="331"/>
      <c r="F189" s="331"/>
      <c r="G189" s="331"/>
      <c r="H189" s="346"/>
    </row>
    <row r="190" spans="2:10">
      <c r="B190" s="392" t="s">
        <v>34</v>
      </c>
      <c r="C190" s="392"/>
      <c r="D190" s="392"/>
      <c r="E190" s="392"/>
      <c r="F190" s="392"/>
      <c r="G190" s="392"/>
      <c r="H190" s="122">
        <f>H15</f>
        <v>5237050</v>
      </c>
    </row>
    <row r="191" spans="2:10" ht="43.5" customHeight="1" thickBot="1">
      <c r="B191" s="382" t="s">
        <v>229</v>
      </c>
      <c r="C191" s="382"/>
      <c r="D191" s="382"/>
      <c r="E191" s="382"/>
      <c r="F191" s="382"/>
      <c r="G191" s="382"/>
      <c r="H191" s="382"/>
    </row>
    <row r="192" spans="2:10" ht="14.4" thickBot="1">
      <c r="B192" s="124" t="s">
        <v>31</v>
      </c>
      <c r="C192" s="125" t="s">
        <v>25</v>
      </c>
      <c r="D192" s="125" t="s">
        <v>26</v>
      </c>
      <c r="E192" s="125" t="s">
        <v>27</v>
      </c>
      <c r="F192" s="125" t="s">
        <v>28</v>
      </c>
      <c r="G192" s="125" t="s">
        <v>29</v>
      </c>
      <c r="H192" s="126" t="s">
        <v>1</v>
      </c>
    </row>
    <row r="193" spans="2:8">
      <c r="B193" s="128" t="str">
        <f>$B$32</f>
        <v>Liberal Arts</v>
      </c>
      <c r="C193" s="136">
        <f t="shared" ref="C193:G208" si="11">$H$190*IF($H$136=0,0,C116/$H$136)</f>
        <v>941899.51999520115</v>
      </c>
      <c r="D193" s="136">
        <f t="shared" si="11"/>
        <v>690280.48773300333</v>
      </c>
      <c r="E193" s="136">
        <f t="shared" si="11"/>
        <v>311340.18190225342</v>
      </c>
      <c r="F193" s="136">
        <f t="shared" si="11"/>
        <v>0</v>
      </c>
      <c r="G193" s="136">
        <f t="shared" si="11"/>
        <v>0</v>
      </c>
      <c r="H193" s="136">
        <f>SUM(C193:G193)</f>
        <v>1943520.1896304581</v>
      </c>
    </row>
    <row r="194" spans="2:8">
      <c r="B194" s="128" t="str">
        <f>$B$33</f>
        <v>Science</v>
      </c>
      <c r="C194" s="139">
        <f t="shared" si="11"/>
        <v>399343.90156341618</v>
      </c>
      <c r="D194" s="139">
        <f t="shared" si="11"/>
        <v>69945.418209632408</v>
      </c>
      <c r="E194" s="139">
        <f t="shared" si="11"/>
        <v>0</v>
      </c>
      <c r="F194" s="139">
        <f t="shared" si="11"/>
        <v>0</v>
      </c>
      <c r="G194" s="139">
        <f t="shared" si="11"/>
        <v>0</v>
      </c>
      <c r="H194" s="139">
        <f t="shared" ref="H194:H213" si="12">SUM(C194:G194)</f>
        <v>469289.31977304857</v>
      </c>
    </row>
    <row r="195" spans="2:8">
      <c r="B195" s="128" t="str">
        <f>$B$34</f>
        <v>Fine Arts</v>
      </c>
      <c r="C195" s="139">
        <f t="shared" si="11"/>
        <v>23853.440653383786</v>
      </c>
      <c r="D195" s="139">
        <f t="shared" si="11"/>
        <v>3553.2186855599271</v>
      </c>
      <c r="E195" s="139">
        <f t="shared" si="11"/>
        <v>0</v>
      </c>
      <c r="F195" s="139">
        <f t="shared" si="11"/>
        <v>0</v>
      </c>
      <c r="G195" s="139">
        <f t="shared" si="11"/>
        <v>0</v>
      </c>
      <c r="H195" s="139">
        <f t="shared" si="12"/>
        <v>27406.659338943715</v>
      </c>
    </row>
    <row r="196" spans="2:8">
      <c r="B196" s="128" t="str">
        <f>$B$35</f>
        <v>Teacher Education</v>
      </c>
      <c r="C196" s="139">
        <f t="shared" si="11"/>
        <v>2817.5811667687963</v>
      </c>
      <c r="D196" s="139">
        <f t="shared" si="11"/>
        <v>254750.61685753518</v>
      </c>
      <c r="E196" s="139">
        <f t="shared" si="11"/>
        <v>171315.60050797748</v>
      </c>
      <c r="F196" s="139">
        <f t="shared" si="11"/>
        <v>0</v>
      </c>
      <c r="G196" s="139">
        <f t="shared" si="11"/>
        <v>0</v>
      </c>
      <c r="H196" s="139">
        <f t="shared" si="12"/>
        <v>428883.79853228142</v>
      </c>
    </row>
    <row r="197" spans="2:8">
      <c r="B197" s="128" t="str">
        <f>$B$36</f>
        <v>Agriculture</v>
      </c>
      <c r="C197" s="139">
        <f t="shared" si="11"/>
        <v>0</v>
      </c>
      <c r="D197" s="139">
        <f t="shared" si="11"/>
        <v>0</v>
      </c>
      <c r="E197" s="139">
        <f t="shared" si="11"/>
        <v>0</v>
      </c>
      <c r="F197" s="139">
        <f t="shared" si="11"/>
        <v>0</v>
      </c>
      <c r="G197" s="139">
        <f t="shared" si="11"/>
        <v>0</v>
      </c>
      <c r="H197" s="139">
        <f t="shared" si="12"/>
        <v>0</v>
      </c>
    </row>
    <row r="198" spans="2:8">
      <c r="B198" s="128" t="str">
        <f>$B$37</f>
        <v>Engineering</v>
      </c>
      <c r="C198" s="139">
        <f t="shared" si="11"/>
        <v>38763.167591995407</v>
      </c>
      <c r="D198" s="139">
        <f t="shared" si="11"/>
        <v>104938.07396408962</v>
      </c>
      <c r="E198" s="139">
        <f t="shared" si="11"/>
        <v>0</v>
      </c>
      <c r="F198" s="139">
        <f t="shared" si="11"/>
        <v>0</v>
      </c>
      <c r="G198" s="139">
        <f t="shared" si="11"/>
        <v>0</v>
      </c>
      <c r="H198" s="139">
        <f t="shared" si="12"/>
        <v>143701.24155608503</v>
      </c>
    </row>
    <row r="199" spans="2:8">
      <c r="B199" s="128" t="str">
        <f>$B$38</f>
        <v>Home Economics</v>
      </c>
      <c r="C199" s="139">
        <f t="shared" si="11"/>
        <v>31691.588565741768</v>
      </c>
      <c r="D199" s="139">
        <f t="shared" si="11"/>
        <v>35045.77557098565</v>
      </c>
      <c r="E199" s="139">
        <f t="shared" si="11"/>
        <v>0</v>
      </c>
      <c r="F199" s="139">
        <f t="shared" si="11"/>
        <v>0</v>
      </c>
      <c r="G199" s="139">
        <f t="shared" si="11"/>
        <v>0</v>
      </c>
      <c r="H199" s="139">
        <f t="shared" si="12"/>
        <v>66737.36413672741</v>
      </c>
    </row>
    <row r="200" spans="2:8">
      <c r="B200" s="128" t="str">
        <f>$B$39</f>
        <v>Law</v>
      </c>
      <c r="C200" s="139">
        <f t="shared" si="11"/>
        <v>0</v>
      </c>
      <c r="D200" s="139">
        <f t="shared" si="11"/>
        <v>0</v>
      </c>
      <c r="E200" s="139">
        <f t="shared" si="11"/>
        <v>0</v>
      </c>
      <c r="F200" s="139">
        <f t="shared" si="11"/>
        <v>0</v>
      </c>
      <c r="G200" s="139">
        <f t="shared" si="11"/>
        <v>826825.3858445005</v>
      </c>
      <c r="H200" s="139">
        <f t="shared" si="12"/>
        <v>826825.3858445005</v>
      </c>
    </row>
    <row r="201" spans="2:8">
      <c r="B201" s="128" t="str">
        <f>$B$40</f>
        <v>Social Service</v>
      </c>
      <c r="C201" s="139">
        <f t="shared" si="11"/>
        <v>0</v>
      </c>
      <c r="D201" s="139">
        <f t="shared" si="11"/>
        <v>0</v>
      </c>
      <c r="E201" s="139">
        <f t="shared" si="11"/>
        <v>0</v>
      </c>
      <c r="F201" s="139">
        <f t="shared" si="11"/>
        <v>0</v>
      </c>
      <c r="G201" s="139">
        <f t="shared" si="11"/>
        <v>0</v>
      </c>
      <c r="H201" s="139">
        <f t="shared" si="12"/>
        <v>0</v>
      </c>
    </row>
    <row r="202" spans="2:8">
      <c r="B202" s="128" t="str">
        <f>$B$41</f>
        <v>Library Science</v>
      </c>
      <c r="C202" s="139">
        <f t="shared" si="11"/>
        <v>0</v>
      </c>
      <c r="D202" s="139">
        <f t="shared" si="11"/>
        <v>0</v>
      </c>
      <c r="E202" s="139">
        <f t="shared" si="11"/>
        <v>0</v>
      </c>
      <c r="F202" s="139">
        <f t="shared" si="11"/>
        <v>0</v>
      </c>
      <c r="G202" s="139">
        <f t="shared" si="11"/>
        <v>0</v>
      </c>
      <c r="H202" s="139">
        <f t="shared" si="12"/>
        <v>0</v>
      </c>
    </row>
    <row r="203" spans="2:8">
      <c r="B203" s="128" t="str">
        <f>$B$42</f>
        <v>Veterinary Science</v>
      </c>
      <c r="C203" s="139">
        <f t="shared" si="11"/>
        <v>0</v>
      </c>
      <c r="D203" s="139">
        <f t="shared" si="11"/>
        <v>0</v>
      </c>
      <c r="E203" s="139">
        <f t="shared" si="11"/>
        <v>0</v>
      </c>
      <c r="F203" s="139">
        <f t="shared" si="11"/>
        <v>0</v>
      </c>
      <c r="G203" s="139">
        <f t="shared" si="11"/>
        <v>0</v>
      </c>
      <c r="H203" s="139">
        <f t="shared" si="12"/>
        <v>0</v>
      </c>
    </row>
    <row r="204" spans="2:8">
      <c r="B204" s="128" t="str">
        <f>$B$43</f>
        <v>Vocational Training</v>
      </c>
      <c r="C204" s="139">
        <f t="shared" si="11"/>
        <v>0</v>
      </c>
      <c r="D204" s="139">
        <f t="shared" si="11"/>
        <v>0</v>
      </c>
      <c r="E204" s="139">
        <f t="shared" si="11"/>
        <v>0</v>
      </c>
      <c r="F204" s="139">
        <f t="shared" si="11"/>
        <v>0</v>
      </c>
      <c r="G204" s="139">
        <f t="shared" si="11"/>
        <v>0</v>
      </c>
      <c r="H204" s="139">
        <f t="shared" si="12"/>
        <v>0</v>
      </c>
    </row>
    <row r="205" spans="2:8">
      <c r="B205" s="128" t="str">
        <f>$B$44</f>
        <v>Physical Training</v>
      </c>
      <c r="C205" s="139">
        <f t="shared" si="11"/>
        <v>0</v>
      </c>
      <c r="D205" s="139">
        <f t="shared" si="11"/>
        <v>0</v>
      </c>
      <c r="E205" s="139">
        <f t="shared" si="11"/>
        <v>0</v>
      </c>
      <c r="F205" s="139">
        <f t="shared" si="11"/>
        <v>0</v>
      </c>
      <c r="G205" s="139">
        <f t="shared" si="11"/>
        <v>0</v>
      </c>
      <c r="H205" s="139">
        <f t="shared" si="12"/>
        <v>0</v>
      </c>
    </row>
    <row r="206" spans="2:8">
      <c r="B206" s="128" t="str">
        <f>$B$45</f>
        <v>Health Services</v>
      </c>
      <c r="C206" s="139">
        <f t="shared" si="11"/>
        <v>5712.3487055697533</v>
      </c>
      <c r="D206" s="139">
        <f t="shared" si="11"/>
        <v>0</v>
      </c>
      <c r="E206" s="139">
        <f t="shared" si="11"/>
        <v>0</v>
      </c>
      <c r="F206" s="139">
        <f t="shared" si="11"/>
        <v>0</v>
      </c>
      <c r="G206" s="139">
        <f t="shared" si="11"/>
        <v>0</v>
      </c>
      <c r="H206" s="139">
        <f t="shared" si="12"/>
        <v>5712.3487055697533</v>
      </c>
    </row>
    <row r="207" spans="2:8">
      <c r="B207" s="128" t="str">
        <f>$B$46</f>
        <v>Pharmacy</v>
      </c>
      <c r="C207" s="139">
        <f t="shared" si="11"/>
        <v>0</v>
      </c>
      <c r="D207" s="139">
        <f t="shared" si="11"/>
        <v>0</v>
      </c>
      <c r="E207" s="139">
        <f t="shared" si="11"/>
        <v>0</v>
      </c>
      <c r="F207" s="139">
        <f t="shared" si="11"/>
        <v>0</v>
      </c>
      <c r="G207" s="139">
        <f t="shared" si="11"/>
        <v>0</v>
      </c>
      <c r="H207" s="139">
        <f t="shared" si="12"/>
        <v>0</v>
      </c>
    </row>
    <row r="208" spans="2:8">
      <c r="B208" s="128" t="str">
        <f>$B$47</f>
        <v>Business Administration</v>
      </c>
      <c r="C208" s="139">
        <f t="shared" si="11"/>
        <v>146885.08036440008</v>
      </c>
      <c r="D208" s="139">
        <f t="shared" si="11"/>
        <v>1077957.3125459652</v>
      </c>
      <c r="E208" s="139">
        <f t="shared" si="11"/>
        <v>100131.29957202107</v>
      </c>
      <c r="F208" s="139">
        <f t="shared" si="11"/>
        <v>0</v>
      </c>
      <c r="G208" s="139">
        <f t="shared" si="11"/>
        <v>0</v>
      </c>
      <c r="H208" s="139">
        <f t="shared" si="12"/>
        <v>1324973.6924823863</v>
      </c>
    </row>
    <row r="209" spans="2:8">
      <c r="B209" s="128" t="str">
        <f>$B$48</f>
        <v>Optometry</v>
      </c>
      <c r="C209" s="139">
        <f t="shared" ref="C209:G212" si="13">$H$190*IF($H$136=0,0,C132/$H$136)</f>
        <v>0</v>
      </c>
      <c r="D209" s="139">
        <f t="shared" si="13"/>
        <v>0</v>
      </c>
      <c r="E209" s="139">
        <f t="shared" si="13"/>
        <v>0</v>
      </c>
      <c r="F209" s="139">
        <f t="shared" si="13"/>
        <v>0</v>
      </c>
      <c r="G209" s="139">
        <f t="shared" si="13"/>
        <v>0</v>
      </c>
      <c r="H209" s="139">
        <f t="shared" si="12"/>
        <v>0</v>
      </c>
    </row>
    <row r="210" spans="2:8">
      <c r="B210" s="128" t="str">
        <f>$B$49</f>
        <v>Teacher Ed-Practice Teaching</v>
      </c>
      <c r="C210" s="139">
        <f t="shared" si="13"/>
        <v>0</v>
      </c>
      <c r="D210" s="139">
        <f t="shared" si="13"/>
        <v>0</v>
      </c>
      <c r="E210" s="139">
        <f t="shared" si="13"/>
        <v>0</v>
      </c>
      <c r="F210" s="139">
        <f t="shared" si="13"/>
        <v>0</v>
      </c>
      <c r="G210" s="139">
        <f t="shared" si="13"/>
        <v>0</v>
      </c>
      <c r="H210" s="139">
        <f t="shared" si="12"/>
        <v>0</v>
      </c>
    </row>
    <row r="211" spans="2:8">
      <c r="B211" s="128" t="str">
        <f>$B$50</f>
        <v>Technology</v>
      </c>
      <c r="C211" s="139">
        <f t="shared" si="13"/>
        <v>0</v>
      </c>
      <c r="D211" s="139">
        <f t="shared" si="13"/>
        <v>0</v>
      </c>
      <c r="E211" s="139">
        <f t="shared" si="13"/>
        <v>0</v>
      </c>
      <c r="F211" s="139">
        <f t="shared" si="13"/>
        <v>0</v>
      </c>
      <c r="G211" s="139">
        <f t="shared" si="13"/>
        <v>0</v>
      </c>
      <c r="H211" s="139">
        <f t="shared" si="12"/>
        <v>0</v>
      </c>
    </row>
    <row r="212" spans="2:8">
      <c r="B212" s="128" t="str">
        <f>$B$51</f>
        <v>Nursing</v>
      </c>
      <c r="C212" s="139">
        <f t="shared" si="13"/>
        <v>0</v>
      </c>
      <c r="D212" s="139">
        <f t="shared" si="13"/>
        <v>0</v>
      </c>
      <c r="E212" s="139">
        <f t="shared" si="13"/>
        <v>0</v>
      </c>
      <c r="F212" s="139">
        <f t="shared" si="13"/>
        <v>0</v>
      </c>
      <c r="G212" s="139">
        <f t="shared" si="13"/>
        <v>0</v>
      </c>
      <c r="H212" s="139">
        <f t="shared" si="12"/>
        <v>0</v>
      </c>
    </row>
    <row r="213" spans="2:8">
      <c r="B213" s="131" t="str">
        <f>$B$52</f>
        <v>Totals</v>
      </c>
      <c r="C213" s="136">
        <f>SUM(C193:C212)</f>
        <v>1590966.6286064768</v>
      </c>
      <c r="D213" s="136">
        <f>SUM(D193:D212)</f>
        <v>2236470.9035667712</v>
      </c>
      <c r="E213" s="136">
        <f>SUM(E193:E212)</f>
        <v>582787.08198225196</v>
      </c>
      <c r="F213" s="136">
        <f>SUM(F193:F212)</f>
        <v>0</v>
      </c>
      <c r="G213" s="136">
        <f>SUM(G193:G212)</f>
        <v>826825.3858445005</v>
      </c>
      <c r="H213" s="136">
        <f t="shared" si="12"/>
        <v>5237050.0000000009</v>
      </c>
    </row>
    <row r="214" spans="2:8">
      <c r="B214" s="144"/>
      <c r="C214" s="145"/>
      <c r="D214" s="145"/>
      <c r="E214" s="145"/>
      <c r="F214" s="145"/>
      <c r="G214" s="145"/>
      <c r="H214" s="145"/>
    </row>
    <row r="215" spans="2:8">
      <c r="B215" s="392" t="s">
        <v>35</v>
      </c>
      <c r="C215" s="392"/>
      <c r="D215" s="392"/>
      <c r="E215" s="392"/>
      <c r="F215" s="392"/>
      <c r="G215" s="392"/>
      <c r="H215" s="122">
        <f>H17</f>
        <v>10207101</v>
      </c>
    </row>
    <row r="216" spans="2:8" ht="60.75" customHeight="1" thickBot="1">
      <c r="B216" s="382" t="s">
        <v>230</v>
      </c>
      <c r="C216" s="382"/>
      <c r="D216" s="382"/>
      <c r="E216" s="382"/>
      <c r="F216" s="382"/>
      <c r="G216" s="382"/>
      <c r="H216" s="382"/>
    </row>
    <row r="217" spans="2:8" ht="14.4" thickBot="1">
      <c r="B217" s="124" t="s">
        <v>31</v>
      </c>
      <c r="C217" s="125" t="s">
        <v>25</v>
      </c>
      <c r="D217" s="125" t="s">
        <v>26</v>
      </c>
      <c r="E217" s="125" t="s">
        <v>27</v>
      </c>
      <c r="F217" s="125" t="s">
        <v>28</v>
      </c>
      <c r="G217" s="125" t="s">
        <v>29</v>
      </c>
      <c r="H217" s="126" t="s">
        <v>1</v>
      </c>
    </row>
    <row r="218" spans="2:8">
      <c r="B218" s="128" t="str">
        <f>$B$32</f>
        <v>Liberal Arts</v>
      </c>
      <c r="C218" s="136">
        <f t="shared" ref="C218:G233" si="14">$H$215*IF($H$25=0,0,C$25/$H$25)*IF(C$52=0,0,C32/C$52)</f>
        <v>1134616.6524428343</v>
      </c>
      <c r="D218" s="136">
        <f t="shared" si="14"/>
        <v>2421396.5600993675</v>
      </c>
      <c r="E218" s="136">
        <f t="shared" si="14"/>
        <v>420156.06676268077</v>
      </c>
      <c r="F218" s="136">
        <f t="shared" si="14"/>
        <v>0</v>
      </c>
      <c r="G218" s="136">
        <f t="shared" si="14"/>
        <v>0</v>
      </c>
      <c r="H218" s="136">
        <f>SUM(C218:G218)</f>
        <v>3976169.2793048825</v>
      </c>
    </row>
    <row r="219" spans="2:8">
      <c r="B219" s="128" t="str">
        <f>$B$33</f>
        <v>Science</v>
      </c>
      <c r="C219" s="139">
        <f t="shared" si="14"/>
        <v>287685.14972185553</v>
      </c>
      <c r="D219" s="139">
        <f t="shared" si="14"/>
        <v>409286.57121715602</v>
      </c>
      <c r="E219" s="139">
        <f t="shared" si="14"/>
        <v>0</v>
      </c>
      <c r="F219" s="139">
        <f t="shared" si="14"/>
        <v>0</v>
      </c>
      <c r="G219" s="139">
        <f t="shared" si="14"/>
        <v>0</v>
      </c>
      <c r="H219" s="139">
        <f t="shared" ref="H219:H238" si="15">SUM(C219:G219)</f>
        <v>696971.72093901155</v>
      </c>
    </row>
    <row r="220" spans="2:8">
      <c r="B220" s="128" t="str">
        <f>$B$34</f>
        <v>Fine Arts</v>
      </c>
      <c r="C220" s="139">
        <f t="shared" si="14"/>
        <v>70739.268800127553</v>
      </c>
      <c r="D220" s="139">
        <f t="shared" si="14"/>
        <v>48079.254455792368</v>
      </c>
      <c r="E220" s="139">
        <f t="shared" si="14"/>
        <v>0</v>
      </c>
      <c r="F220" s="139">
        <f t="shared" si="14"/>
        <v>0</v>
      </c>
      <c r="G220" s="139">
        <f t="shared" si="14"/>
        <v>0</v>
      </c>
      <c r="H220" s="139">
        <f t="shared" si="15"/>
        <v>118818.52325591992</v>
      </c>
    </row>
    <row r="221" spans="2:8">
      <c r="B221" s="128" t="str">
        <f>$B$35</f>
        <v>Teacher Education</v>
      </c>
      <c r="C221" s="139">
        <f t="shared" si="14"/>
        <v>33823.917729623972</v>
      </c>
      <c r="D221" s="139">
        <f t="shared" si="14"/>
        <v>520563.48592078878</v>
      </c>
      <c r="E221" s="139">
        <f t="shared" si="14"/>
        <v>247533.80677491272</v>
      </c>
      <c r="F221" s="139">
        <f t="shared" si="14"/>
        <v>0</v>
      </c>
      <c r="G221" s="139">
        <f t="shared" si="14"/>
        <v>0</v>
      </c>
      <c r="H221" s="139">
        <f t="shared" si="15"/>
        <v>801921.21042532555</v>
      </c>
    </row>
    <row r="222" spans="2:8">
      <c r="B222" s="128" t="str">
        <f>$B$36</f>
        <v>Agriculture</v>
      </c>
      <c r="C222" s="139">
        <f t="shared" si="14"/>
        <v>4182.5274611900613</v>
      </c>
      <c r="D222" s="139">
        <f t="shared" si="14"/>
        <v>76817.845646081856</v>
      </c>
      <c r="E222" s="139">
        <f t="shared" si="14"/>
        <v>0</v>
      </c>
      <c r="F222" s="139">
        <f t="shared" si="14"/>
        <v>0</v>
      </c>
      <c r="G222" s="139">
        <f t="shared" si="14"/>
        <v>0</v>
      </c>
      <c r="H222" s="139">
        <f t="shared" si="15"/>
        <v>81000.373107271924</v>
      </c>
    </row>
    <row r="223" spans="2:8">
      <c r="B223" s="128" t="str">
        <f>$B$37</f>
        <v>Engineering</v>
      </c>
      <c r="C223" s="139">
        <f t="shared" si="14"/>
        <v>27459.202027813011</v>
      </c>
      <c r="D223" s="139">
        <f t="shared" si="14"/>
        <v>248432.1816639243</v>
      </c>
      <c r="E223" s="139">
        <f t="shared" si="14"/>
        <v>0</v>
      </c>
      <c r="F223" s="139">
        <f t="shared" si="14"/>
        <v>0</v>
      </c>
      <c r="G223" s="139">
        <f t="shared" si="14"/>
        <v>0</v>
      </c>
      <c r="H223" s="139">
        <f t="shared" si="15"/>
        <v>275891.38369173731</v>
      </c>
    </row>
    <row r="224" spans="2:8">
      <c r="B224" s="128" t="str">
        <f>$B$38</f>
        <v>Home Economics</v>
      </c>
      <c r="C224" s="139">
        <f t="shared" si="14"/>
        <v>38370.143230917514</v>
      </c>
      <c r="D224" s="139">
        <f t="shared" si="14"/>
        <v>196130.6697346771</v>
      </c>
      <c r="E224" s="139">
        <f t="shared" si="14"/>
        <v>0</v>
      </c>
      <c r="F224" s="139">
        <f t="shared" si="14"/>
        <v>0</v>
      </c>
      <c r="G224" s="139">
        <f t="shared" si="14"/>
        <v>0</v>
      </c>
      <c r="H224" s="139">
        <f t="shared" si="15"/>
        <v>234500.81296559461</v>
      </c>
    </row>
    <row r="225" spans="2:10">
      <c r="B225" s="128" t="str">
        <f>$B$39</f>
        <v>Law</v>
      </c>
      <c r="C225" s="139">
        <f t="shared" si="14"/>
        <v>0</v>
      </c>
      <c r="D225" s="139">
        <f t="shared" si="14"/>
        <v>0</v>
      </c>
      <c r="E225" s="139">
        <f t="shared" si="14"/>
        <v>0</v>
      </c>
      <c r="F225" s="139">
        <f t="shared" si="14"/>
        <v>0</v>
      </c>
      <c r="G225" s="139">
        <f t="shared" si="14"/>
        <v>929026.63186813181</v>
      </c>
      <c r="H225" s="139">
        <f t="shared" si="15"/>
        <v>929026.63186813181</v>
      </c>
    </row>
    <row r="226" spans="2:10">
      <c r="B226" s="128" t="str">
        <f>$B$40</f>
        <v>Social Service</v>
      </c>
      <c r="C226" s="139">
        <f t="shared" si="14"/>
        <v>2727.7353007761271</v>
      </c>
      <c r="D226" s="139">
        <f t="shared" si="14"/>
        <v>0</v>
      </c>
      <c r="E226" s="139">
        <f t="shared" si="14"/>
        <v>0</v>
      </c>
      <c r="F226" s="139">
        <f t="shared" si="14"/>
        <v>0</v>
      </c>
      <c r="G226" s="139">
        <f t="shared" si="14"/>
        <v>0</v>
      </c>
      <c r="H226" s="139">
        <f t="shared" si="15"/>
        <v>2727.7353007761271</v>
      </c>
    </row>
    <row r="227" spans="2:10">
      <c r="B227" s="128" t="str">
        <f>$B$41</f>
        <v>Library Science</v>
      </c>
      <c r="C227" s="139">
        <f t="shared" si="14"/>
        <v>0</v>
      </c>
      <c r="D227" s="139">
        <f t="shared" si="14"/>
        <v>0</v>
      </c>
      <c r="E227" s="139">
        <f t="shared" si="14"/>
        <v>0</v>
      </c>
      <c r="F227" s="139">
        <f t="shared" si="14"/>
        <v>0</v>
      </c>
      <c r="G227" s="139">
        <f t="shared" si="14"/>
        <v>0</v>
      </c>
      <c r="H227" s="139">
        <f t="shared" si="15"/>
        <v>0</v>
      </c>
    </row>
    <row r="228" spans="2:10">
      <c r="B228" s="128" t="str">
        <f>$B$42</f>
        <v>Veterinary Science</v>
      </c>
      <c r="C228" s="139">
        <f t="shared" si="14"/>
        <v>0</v>
      </c>
      <c r="D228" s="139">
        <f t="shared" si="14"/>
        <v>0</v>
      </c>
      <c r="E228" s="139">
        <f t="shared" si="14"/>
        <v>0</v>
      </c>
      <c r="F228" s="139">
        <f t="shared" si="14"/>
        <v>0</v>
      </c>
      <c r="G228" s="139">
        <f t="shared" si="14"/>
        <v>0</v>
      </c>
      <c r="H228" s="139">
        <f t="shared" si="15"/>
        <v>0</v>
      </c>
    </row>
    <row r="229" spans="2:10">
      <c r="B229" s="128" t="str">
        <f>$B$43</f>
        <v>Vocational Training</v>
      </c>
      <c r="C229" s="139">
        <f t="shared" si="14"/>
        <v>0</v>
      </c>
      <c r="D229" s="139">
        <f t="shared" si="14"/>
        <v>0</v>
      </c>
      <c r="E229" s="139">
        <f t="shared" si="14"/>
        <v>0</v>
      </c>
      <c r="F229" s="139">
        <f t="shared" si="14"/>
        <v>0</v>
      </c>
      <c r="G229" s="139">
        <f t="shared" si="14"/>
        <v>0</v>
      </c>
      <c r="H229" s="139">
        <f t="shared" si="15"/>
        <v>0</v>
      </c>
    </row>
    <row r="230" spans="2:10">
      <c r="B230" s="128" t="str">
        <f>$B$44</f>
        <v>Physical Training</v>
      </c>
      <c r="C230" s="139">
        <f t="shared" si="14"/>
        <v>0</v>
      </c>
      <c r="D230" s="139">
        <f t="shared" si="14"/>
        <v>0</v>
      </c>
      <c r="E230" s="139">
        <f t="shared" si="14"/>
        <v>0</v>
      </c>
      <c r="F230" s="139">
        <f t="shared" si="14"/>
        <v>0</v>
      </c>
      <c r="G230" s="139">
        <f t="shared" si="14"/>
        <v>0</v>
      </c>
      <c r="H230" s="139">
        <f t="shared" si="15"/>
        <v>0</v>
      </c>
    </row>
    <row r="231" spans="2:10">
      <c r="B231" s="128" t="str">
        <f>$B$45</f>
        <v>Health Services</v>
      </c>
      <c r="C231" s="139">
        <f t="shared" si="14"/>
        <v>26004.409867399074</v>
      </c>
      <c r="D231" s="139">
        <f t="shared" si="14"/>
        <v>173248.75826563142</v>
      </c>
      <c r="E231" s="139">
        <f t="shared" si="14"/>
        <v>0</v>
      </c>
      <c r="F231" s="139">
        <f t="shared" si="14"/>
        <v>0</v>
      </c>
      <c r="G231" s="139">
        <f t="shared" si="14"/>
        <v>0</v>
      </c>
      <c r="H231" s="139">
        <f t="shared" si="15"/>
        <v>199253.1681330305</v>
      </c>
    </row>
    <row r="232" spans="2:10">
      <c r="B232" s="128" t="str">
        <f>$B$46</f>
        <v>Pharmacy</v>
      </c>
      <c r="C232" s="139">
        <f t="shared" si="14"/>
        <v>0</v>
      </c>
      <c r="D232" s="139">
        <f t="shared" si="14"/>
        <v>0</v>
      </c>
      <c r="E232" s="139">
        <f t="shared" si="14"/>
        <v>0</v>
      </c>
      <c r="F232" s="139">
        <f t="shared" si="14"/>
        <v>0</v>
      </c>
      <c r="G232" s="139">
        <f t="shared" si="14"/>
        <v>0</v>
      </c>
      <c r="H232" s="139">
        <f t="shared" si="15"/>
        <v>0</v>
      </c>
    </row>
    <row r="233" spans="2:10">
      <c r="B233" s="128" t="str">
        <f>$B$47</f>
        <v>Business Administration</v>
      </c>
      <c r="C233" s="139">
        <f t="shared" si="14"/>
        <v>222037.65348317672</v>
      </c>
      <c r="D233" s="139">
        <f t="shared" si="14"/>
        <v>2134555.4556124024</v>
      </c>
      <c r="E233" s="139">
        <f t="shared" si="14"/>
        <v>226363.15224811097</v>
      </c>
      <c r="F233" s="139">
        <f t="shared" si="14"/>
        <v>0</v>
      </c>
      <c r="G233" s="139">
        <f t="shared" si="14"/>
        <v>0</v>
      </c>
      <c r="H233" s="139">
        <f t="shared" si="15"/>
        <v>2582956.2613436901</v>
      </c>
    </row>
    <row r="234" spans="2:10">
      <c r="B234" s="128" t="str">
        <f>$B$48</f>
        <v>Optometry</v>
      </c>
      <c r="C234" s="139">
        <f t="shared" ref="C234:G237" si="16">$H$215*IF($H$25=0,0,C$25/$H$25)*IF(C$52=0,0,C48/C$52)</f>
        <v>0</v>
      </c>
      <c r="D234" s="139">
        <f t="shared" si="16"/>
        <v>0</v>
      </c>
      <c r="E234" s="139">
        <f t="shared" si="16"/>
        <v>0</v>
      </c>
      <c r="F234" s="139">
        <f t="shared" si="16"/>
        <v>0</v>
      </c>
      <c r="G234" s="139">
        <f t="shared" si="16"/>
        <v>0</v>
      </c>
      <c r="H234" s="139">
        <f t="shared" si="15"/>
        <v>0</v>
      </c>
    </row>
    <row r="235" spans="2:10">
      <c r="B235" s="128" t="str">
        <f>$B$49</f>
        <v>Teacher Ed-Practice Teaching</v>
      </c>
      <c r="C235" s="139">
        <f t="shared" si="16"/>
        <v>0</v>
      </c>
      <c r="D235" s="139">
        <f t="shared" si="16"/>
        <v>89893.223628393665</v>
      </c>
      <c r="E235" s="139">
        <f t="shared" si="16"/>
        <v>0</v>
      </c>
      <c r="F235" s="139">
        <f t="shared" si="16"/>
        <v>0</v>
      </c>
      <c r="G235" s="139">
        <f t="shared" si="16"/>
        <v>0</v>
      </c>
      <c r="H235" s="139">
        <f t="shared" si="15"/>
        <v>89893.223628393665</v>
      </c>
    </row>
    <row r="236" spans="2:10">
      <c r="B236" s="128" t="str">
        <f>$B$50</f>
        <v>Technology</v>
      </c>
      <c r="C236" s="139">
        <f t="shared" si="16"/>
        <v>3091.4333408796106</v>
      </c>
      <c r="D236" s="139">
        <f t="shared" si="16"/>
        <v>201851.14760193849</v>
      </c>
      <c r="E236" s="139">
        <f t="shared" si="16"/>
        <v>13028.095093416459</v>
      </c>
      <c r="F236" s="139">
        <f t="shared" si="16"/>
        <v>0</v>
      </c>
      <c r="G236" s="139">
        <f t="shared" si="16"/>
        <v>0</v>
      </c>
      <c r="H236" s="139">
        <f t="shared" si="15"/>
        <v>217970.67603623457</v>
      </c>
    </row>
    <row r="237" spans="2:10">
      <c r="B237" s="128" t="str">
        <f>$B$51</f>
        <v>Nursing</v>
      </c>
      <c r="C237" s="139">
        <f t="shared" si="16"/>
        <v>0</v>
      </c>
      <c r="D237" s="139">
        <f t="shared" si="16"/>
        <v>0</v>
      </c>
      <c r="E237" s="139">
        <f t="shared" si="16"/>
        <v>0</v>
      </c>
      <c r="F237" s="139">
        <f t="shared" si="16"/>
        <v>0</v>
      </c>
      <c r="G237" s="139">
        <f t="shared" si="16"/>
        <v>0</v>
      </c>
      <c r="H237" s="139">
        <f t="shared" si="15"/>
        <v>0</v>
      </c>
    </row>
    <row r="238" spans="2:10">
      <c r="B238" s="131" t="str">
        <f>$B$52</f>
        <v>Totals</v>
      </c>
      <c r="C238" s="136">
        <f>SUM(C218:C237)</f>
        <v>1850738.0934065939</v>
      </c>
      <c r="D238" s="136">
        <f>SUM(D218:D237)</f>
        <v>6520255.153846154</v>
      </c>
      <c r="E238" s="136">
        <f>SUM(E218:E237)</f>
        <v>907081.12087912101</v>
      </c>
      <c r="F238" s="136">
        <f>SUM(F218:F237)</f>
        <v>0</v>
      </c>
      <c r="G238" s="136">
        <f>SUM(G218:G237)</f>
        <v>929026.63186813181</v>
      </c>
      <c r="H238" s="136">
        <f t="shared" si="15"/>
        <v>10207101</v>
      </c>
    </row>
    <row r="239" spans="2:10">
      <c r="B239" s="330"/>
      <c r="C239" s="350"/>
      <c r="D239" s="350"/>
      <c r="E239" s="350"/>
      <c r="F239" s="350"/>
      <c r="G239" s="350"/>
      <c r="H239" s="350"/>
    </row>
    <row r="240" spans="2:10">
      <c r="B240" s="120" t="s">
        <v>11</v>
      </c>
      <c r="C240" s="121"/>
      <c r="D240" s="121"/>
      <c r="E240" s="121"/>
      <c r="F240" s="121"/>
      <c r="G240" s="121"/>
      <c r="H240" s="122">
        <f>H16</f>
        <v>9938412</v>
      </c>
      <c r="J240" s="360"/>
    </row>
    <row r="241" spans="2:8" ht="61.5" customHeight="1" thickBot="1">
      <c r="B241" s="394" t="s">
        <v>231</v>
      </c>
      <c r="C241" s="394"/>
      <c r="D241" s="394"/>
      <c r="E241" s="394"/>
      <c r="F241" s="394"/>
      <c r="G241" s="394"/>
      <c r="H241" s="328"/>
    </row>
    <row r="242" spans="2:8" ht="14.4" thickBot="1">
      <c r="B242" s="124" t="s">
        <v>31</v>
      </c>
      <c r="C242" s="125" t="s">
        <v>25</v>
      </c>
      <c r="D242" s="125" t="s">
        <v>26</v>
      </c>
      <c r="E242" s="125" t="s">
        <v>27</v>
      </c>
      <c r="F242" s="125" t="s">
        <v>28</v>
      </c>
      <c r="G242" s="125" t="s">
        <v>29</v>
      </c>
      <c r="H242" s="126" t="s">
        <v>1</v>
      </c>
    </row>
    <row r="243" spans="2:8">
      <c r="B243" s="128" t="str">
        <f>$B$32</f>
        <v>Liberal Arts</v>
      </c>
      <c r="C243" s="136">
        <f t="shared" ref="C243:G258" si="17">$H$240*IF($H$25=0,0,C$25/$H$25)*IF(C$52=0,0,C32/C$52)</f>
        <v>1104749.3067853148</v>
      </c>
      <c r="D243" s="136">
        <f t="shared" si="17"/>
        <v>2357656.3639029609</v>
      </c>
      <c r="E243" s="136">
        <f t="shared" si="17"/>
        <v>409095.99070167204</v>
      </c>
      <c r="F243" s="136">
        <f t="shared" si="17"/>
        <v>0</v>
      </c>
      <c r="G243" s="136">
        <f t="shared" si="17"/>
        <v>0</v>
      </c>
      <c r="H243" s="136">
        <f>SUM(C243:G243)</f>
        <v>3871501.6613899479</v>
      </c>
    </row>
    <row r="244" spans="2:8">
      <c r="B244" s="128" t="str">
        <f>$B$33</f>
        <v>Science</v>
      </c>
      <c r="C244" s="139">
        <f t="shared" si="17"/>
        <v>280112.2026927612</v>
      </c>
      <c r="D244" s="139">
        <f t="shared" si="17"/>
        <v>398512.62085321173</v>
      </c>
      <c r="E244" s="139">
        <f t="shared" si="17"/>
        <v>0</v>
      </c>
      <c r="F244" s="139">
        <f t="shared" si="17"/>
        <v>0</v>
      </c>
      <c r="G244" s="139">
        <f t="shared" si="17"/>
        <v>0</v>
      </c>
      <c r="H244" s="139">
        <f t="shared" ref="H244:H263" si="18">SUM(C244:G244)</f>
        <v>678624.82354597293</v>
      </c>
    </row>
    <row r="245" spans="2:8">
      <c r="B245" s="128" t="str">
        <f>$B$34</f>
        <v>Fine Arts</v>
      </c>
      <c r="C245" s="139">
        <f t="shared" si="17"/>
        <v>68877.147185514594</v>
      </c>
      <c r="D245" s="139">
        <f t="shared" si="17"/>
        <v>46813.629005385599</v>
      </c>
      <c r="E245" s="139">
        <f t="shared" si="17"/>
        <v>0</v>
      </c>
      <c r="F245" s="139">
        <f t="shared" si="17"/>
        <v>0</v>
      </c>
      <c r="G245" s="139">
        <f t="shared" si="17"/>
        <v>0</v>
      </c>
      <c r="H245" s="139">
        <f t="shared" si="18"/>
        <v>115690.77619090019</v>
      </c>
    </row>
    <row r="246" spans="2:8">
      <c r="B246" s="128" t="str">
        <f>$B$35</f>
        <v>Teacher Education</v>
      </c>
      <c r="C246" s="139">
        <f t="shared" si="17"/>
        <v>32933.545955027548</v>
      </c>
      <c r="D246" s="139">
        <f t="shared" si="17"/>
        <v>506860.31178069051</v>
      </c>
      <c r="E246" s="139">
        <f t="shared" si="17"/>
        <v>241017.79297152776</v>
      </c>
      <c r="F246" s="139">
        <f t="shared" si="17"/>
        <v>0</v>
      </c>
      <c r="G246" s="139">
        <f t="shared" si="17"/>
        <v>0</v>
      </c>
      <c r="H246" s="139">
        <f t="shared" si="18"/>
        <v>780811.6507072458</v>
      </c>
    </row>
    <row r="247" spans="2:8">
      <c r="B247" s="128" t="str">
        <f>$B$36</f>
        <v>Agriculture</v>
      </c>
      <c r="C247" s="139">
        <f t="shared" si="17"/>
        <v>4072.427725621686</v>
      </c>
      <c r="D247" s="139">
        <f t="shared" si="17"/>
        <v>74795.713198406462</v>
      </c>
      <c r="E247" s="139">
        <f t="shared" si="17"/>
        <v>0</v>
      </c>
      <c r="F247" s="139">
        <f t="shared" si="17"/>
        <v>0</v>
      </c>
      <c r="G247" s="139">
        <f t="shared" si="17"/>
        <v>0</v>
      </c>
      <c r="H247" s="139">
        <f t="shared" si="18"/>
        <v>78868.14092402815</v>
      </c>
    </row>
    <row r="248" spans="2:8">
      <c r="B248" s="128" t="str">
        <f>$B$37</f>
        <v>Engineering</v>
      </c>
      <c r="C248" s="139">
        <f t="shared" si="17"/>
        <v>26736.373329081503</v>
      </c>
      <c r="D248" s="139">
        <f t="shared" si="17"/>
        <v>241892.51927995277</v>
      </c>
      <c r="E248" s="139">
        <f t="shared" si="17"/>
        <v>0</v>
      </c>
      <c r="F248" s="139">
        <f t="shared" si="17"/>
        <v>0</v>
      </c>
      <c r="G248" s="139">
        <f t="shared" si="17"/>
        <v>0</v>
      </c>
      <c r="H248" s="139">
        <f t="shared" si="18"/>
        <v>268628.89260903426</v>
      </c>
    </row>
    <row r="249" spans="2:8">
      <c r="B249" s="128" t="str">
        <f>$B$38</f>
        <v>Home Economics</v>
      </c>
      <c r="C249" s="139">
        <f t="shared" si="17"/>
        <v>37360.097830703293</v>
      </c>
      <c r="D249" s="139">
        <f t="shared" si="17"/>
        <v>190967.77837891009</v>
      </c>
      <c r="E249" s="139">
        <f t="shared" si="17"/>
        <v>0</v>
      </c>
      <c r="F249" s="139">
        <f t="shared" si="17"/>
        <v>0</v>
      </c>
      <c r="G249" s="139">
        <f t="shared" si="17"/>
        <v>0</v>
      </c>
      <c r="H249" s="139">
        <f t="shared" si="18"/>
        <v>228327.8762096134</v>
      </c>
    </row>
    <row r="250" spans="2:8">
      <c r="B250" s="128" t="str">
        <f>$B$39</f>
        <v>Law</v>
      </c>
      <c r="C250" s="139">
        <f t="shared" si="17"/>
        <v>0</v>
      </c>
      <c r="D250" s="139">
        <f t="shared" si="17"/>
        <v>0</v>
      </c>
      <c r="E250" s="139">
        <f t="shared" si="17"/>
        <v>0</v>
      </c>
      <c r="F250" s="139">
        <f t="shared" si="17"/>
        <v>0</v>
      </c>
      <c r="G250" s="139">
        <f t="shared" si="17"/>
        <v>904571.18299092213</v>
      </c>
      <c r="H250" s="139">
        <f t="shared" si="18"/>
        <v>904571.18299092213</v>
      </c>
    </row>
    <row r="251" spans="2:8">
      <c r="B251" s="128" t="str">
        <f>$B$40</f>
        <v>Social Service</v>
      </c>
      <c r="C251" s="139">
        <f t="shared" si="17"/>
        <v>2655.9311254054473</v>
      </c>
      <c r="D251" s="139">
        <f t="shared" si="17"/>
        <v>0</v>
      </c>
      <c r="E251" s="139">
        <f t="shared" si="17"/>
        <v>0</v>
      </c>
      <c r="F251" s="139">
        <f t="shared" si="17"/>
        <v>0</v>
      </c>
      <c r="G251" s="139">
        <f t="shared" si="17"/>
        <v>0</v>
      </c>
      <c r="H251" s="139">
        <f t="shared" si="18"/>
        <v>2655.9311254054473</v>
      </c>
    </row>
    <row r="252" spans="2:8">
      <c r="B252" s="128" t="str">
        <f>$B$41</f>
        <v>Library Science</v>
      </c>
      <c r="C252" s="139">
        <f t="shared" si="17"/>
        <v>0</v>
      </c>
      <c r="D252" s="139">
        <f t="shared" si="17"/>
        <v>0</v>
      </c>
      <c r="E252" s="139">
        <f t="shared" si="17"/>
        <v>0</v>
      </c>
      <c r="F252" s="139">
        <f t="shared" si="17"/>
        <v>0</v>
      </c>
      <c r="G252" s="139">
        <f t="shared" si="17"/>
        <v>0</v>
      </c>
      <c r="H252" s="139">
        <f t="shared" si="18"/>
        <v>0</v>
      </c>
    </row>
    <row r="253" spans="2:8">
      <c r="B253" s="128" t="str">
        <f>$B$42</f>
        <v>Veterinary Science</v>
      </c>
      <c r="C253" s="139">
        <f t="shared" si="17"/>
        <v>0</v>
      </c>
      <c r="D253" s="139">
        <f t="shared" si="17"/>
        <v>0</v>
      </c>
      <c r="E253" s="139">
        <f t="shared" si="17"/>
        <v>0</v>
      </c>
      <c r="F253" s="139">
        <f t="shared" si="17"/>
        <v>0</v>
      </c>
      <c r="G253" s="139">
        <f t="shared" si="17"/>
        <v>0</v>
      </c>
      <c r="H253" s="139">
        <f t="shared" si="18"/>
        <v>0</v>
      </c>
    </row>
    <row r="254" spans="2:8">
      <c r="B254" s="128" t="str">
        <f>$B$43</f>
        <v>Vocational Training</v>
      </c>
      <c r="C254" s="139">
        <f t="shared" si="17"/>
        <v>0</v>
      </c>
      <c r="D254" s="139">
        <f t="shared" si="17"/>
        <v>0</v>
      </c>
      <c r="E254" s="139">
        <f t="shared" si="17"/>
        <v>0</v>
      </c>
      <c r="F254" s="139">
        <f t="shared" si="17"/>
        <v>0</v>
      </c>
      <c r="G254" s="139">
        <f t="shared" si="17"/>
        <v>0</v>
      </c>
      <c r="H254" s="139">
        <f t="shared" si="18"/>
        <v>0</v>
      </c>
    </row>
    <row r="255" spans="2:8">
      <c r="B255" s="128" t="str">
        <f>$B$44</f>
        <v>Physical Training</v>
      </c>
      <c r="C255" s="139">
        <f t="shared" si="17"/>
        <v>0</v>
      </c>
      <c r="D255" s="139">
        <f t="shared" si="17"/>
        <v>0</v>
      </c>
      <c r="E255" s="139">
        <f t="shared" si="17"/>
        <v>0</v>
      </c>
      <c r="F255" s="139">
        <f t="shared" si="17"/>
        <v>0</v>
      </c>
      <c r="G255" s="139">
        <f t="shared" si="17"/>
        <v>0</v>
      </c>
      <c r="H255" s="139">
        <f t="shared" si="18"/>
        <v>0</v>
      </c>
    </row>
    <row r="256" spans="2:8">
      <c r="B256" s="128" t="str">
        <f>$B$45</f>
        <v>Health Services</v>
      </c>
      <c r="C256" s="139">
        <f t="shared" si="17"/>
        <v>25319.876728865263</v>
      </c>
      <c r="D256" s="139">
        <f t="shared" si="17"/>
        <v>168688.20423470391</v>
      </c>
      <c r="E256" s="139">
        <f t="shared" si="17"/>
        <v>0</v>
      </c>
      <c r="F256" s="139">
        <f t="shared" si="17"/>
        <v>0</v>
      </c>
      <c r="G256" s="139">
        <f t="shared" si="17"/>
        <v>0</v>
      </c>
      <c r="H256" s="139">
        <f t="shared" si="18"/>
        <v>194008.08096356917</v>
      </c>
    </row>
    <row r="257" spans="2:10">
      <c r="B257" s="128" t="str">
        <f>$B$46</f>
        <v>Pharmacy</v>
      </c>
      <c r="C257" s="139">
        <f t="shared" si="17"/>
        <v>0</v>
      </c>
      <c r="D257" s="139">
        <f t="shared" si="17"/>
        <v>0</v>
      </c>
      <c r="E257" s="139">
        <f t="shared" si="17"/>
        <v>0</v>
      </c>
      <c r="F257" s="139">
        <f t="shared" si="17"/>
        <v>0</v>
      </c>
      <c r="G257" s="139">
        <f t="shared" si="17"/>
        <v>0</v>
      </c>
      <c r="H257" s="139">
        <f t="shared" si="18"/>
        <v>0</v>
      </c>
    </row>
    <row r="258" spans="2:10">
      <c r="B258" s="128" t="str">
        <f>$B$47</f>
        <v>Business Administration</v>
      </c>
      <c r="C258" s="139">
        <f t="shared" si="17"/>
        <v>216192.79360800341</v>
      </c>
      <c r="D258" s="139">
        <f t="shared" si="17"/>
        <v>2078365.988023805</v>
      </c>
      <c r="E258" s="139">
        <f t="shared" si="17"/>
        <v>220404.42909896286</v>
      </c>
      <c r="F258" s="139">
        <f t="shared" si="17"/>
        <v>0</v>
      </c>
      <c r="G258" s="139">
        <f t="shared" si="17"/>
        <v>0</v>
      </c>
      <c r="H258" s="139">
        <f t="shared" si="18"/>
        <v>2514963.2107307711</v>
      </c>
    </row>
    <row r="259" spans="2:10">
      <c r="B259" s="128" t="str">
        <f>$B$48</f>
        <v>Optometry</v>
      </c>
      <c r="C259" s="139">
        <f t="shared" ref="C259:G262" si="19">$H$240*IF($H$25=0,0,C$25/$H$25)*IF(C$52=0,0,C48/C$52)</f>
        <v>0</v>
      </c>
      <c r="D259" s="139">
        <f t="shared" si="19"/>
        <v>0</v>
      </c>
      <c r="E259" s="139">
        <f t="shared" si="19"/>
        <v>0</v>
      </c>
      <c r="F259" s="139">
        <f t="shared" si="19"/>
        <v>0</v>
      </c>
      <c r="G259" s="139">
        <f t="shared" si="19"/>
        <v>0</v>
      </c>
      <c r="H259" s="139">
        <f t="shared" si="18"/>
        <v>0</v>
      </c>
    </row>
    <row r="260" spans="2:10">
      <c r="B260" s="128" t="str">
        <f>$B$49</f>
        <v>Teacher Ed-Practice Teaching</v>
      </c>
      <c r="C260" s="139">
        <f t="shared" si="19"/>
        <v>0</v>
      </c>
      <c r="D260" s="139">
        <f t="shared" si="19"/>
        <v>87526.898423667124</v>
      </c>
      <c r="E260" s="139">
        <f t="shared" si="19"/>
        <v>0</v>
      </c>
      <c r="F260" s="139">
        <f t="shared" si="19"/>
        <v>0</v>
      </c>
      <c r="G260" s="139">
        <f t="shared" si="19"/>
        <v>0</v>
      </c>
      <c r="H260" s="139">
        <f t="shared" si="18"/>
        <v>87526.898423667124</v>
      </c>
    </row>
    <row r="261" spans="2:10">
      <c r="B261" s="128" t="str">
        <f>$B$50</f>
        <v>Technology</v>
      </c>
      <c r="C261" s="139">
        <f t="shared" si="19"/>
        <v>3010.0552754595069</v>
      </c>
      <c r="D261" s="139">
        <f t="shared" si="19"/>
        <v>196537.67191496163</v>
      </c>
      <c r="E261" s="139">
        <f t="shared" si="19"/>
        <v>12685.146998501461</v>
      </c>
      <c r="F261" s="139">
        <f t="shared" si="19"/>
        <v>0</v>
      </c>
      <c r="G261" s="139">
        <f t="shared" si="19"/>
        <v>0</v>
      </c>
      <c r="H261" s="139">
        <f t="shared" si="18"/>
        <v>212232.87418892261</v>
      </c>
    </row>
    <row r="262" spans="2:10">
      <c r="B262" s="128" t="str">
        <f>$B$51</f>
        <v>Nursing</v>
      </c>
      <c r="C262" s="139">
        <f t="shared" si="19"/>
        <v>0</v>
      </c>
      <c r="D262" s="139">
        <f t="shared" si="19"/>
        <v>0</v>
      </c>
      <c r="E262" s="139">
        <f t="shared" si="19"/>
        <v>0</v>
      </c>
      <c r="F262" s="139">
        <f t="shared" si="19"/>
        <v>0</v>
      </c>
      <c r="G262" s="139">
        <f t="shared" si="19"/>
        <v>0</v>
      </c>
      <c r="H262" s="139">
        <f t="shared" si="18"/>
        <v>0</v>
      </c>
    </row>
    <row r="263" spans="2:10">
      <c r="B263" s="131" t="str">
        <f>$B$52</f>
        <v>Totals</v>
      </c>
      <c r="C263" s="136">
        <f>SUM(C243:C262)</f>
        <v>1802019.7582417584</v>
      </c>
      <c r="D263" s="136">
        <f>SUM(D243:D262)</f>
        <v>6348617.6989966547</v>
      </c>
      <c r="E263" s="136">
        <f>SUM(E243:E262)</f>
        <v>883203.35977066413</v>
      </c>
      <c r="F263" s="136">
        <f>SUM(F243:F262)</f>
        <v>0</v>
      </c>
      <c r="G263" s="136">
        <f>SUM(G243:G262)</f>
        <v>904571.18299092213</v>
      </c>
      <c r="H263" s="136">
        <f t="shared" si="18"/>
        <v>9938412</v>
      </c>
      <c r="I263" s="351"/>
    </row>
    <row r="264" spans="2:10">
      <c r="B264" s="401"/>
      <c r="C264" s="401"/>
      <c r="D264" s="401"/>
      <c r="E264" s="401"/>
      <c r="F264" s="401"/>
      <c r="G264" s="401"/>
      <c r="H264" s="402"/>
      <c r="I264" s="352"/>
    </row>
    <row r="265" spans="2:10">
      <c r="B265" s="120" t="s">
        <v>232</v>
      </c>
      <c r="C265" s="121"/>
      <c r="D265" s="121"/>
      <c r="E265" s="121"/>
      <c r="F265" s="121"/>
      <c r="G265" s="121"/>
      <c r="H265" s="122"/>
      <c r="J265" s="360"/>
    </row>
    <row r="266" spans="2:10" ht="45" customHeight="1" thickBot="1">
      <c r="B266" s="382" t="s">
        <v>233</v>
      </c>
      <c r="C266" s="382"/>
      <c r="D266" s="382"/>
      <c r="E266" s="382"/>
      <c r="F266" s="382"/>
      <c r="G266" s="382"/>
      <c r="H266" s="382"/>
    </row>
    <row r="267" spans="2:10" ht="14.4" thickBot="1">
      <c r="B267" s="124" t="s">
        <v>31</v>
      </c>
      <c r="C267" s="125" t="s">
        <v>25</v>
      </c>
      <c r="D267" s="125" t="s">
        <v>26</v>
      </c>
      <c r="E267" s="125" t="s">
        <v>27</v>
      </c>
      <c r="F267" s="125" t="s">
        <v>28</v>
      </c>
      <c r="G267" s="125" t="s">
        <v>29</v>
      </c>
      <c r="H267" s="126" t="s">
        <v>1</v>
      </c>
    </row>
    <row r="268" spans="2:10">
      <c r="B268" s="128" t="str">
        <f>$B$32</f>
        <v>Liberal Arts</v>
      </c>
      <c r="C268" s="136">
        <f t="shared" ref="C268:G283" si="20">C243+C218+C193+C168+C116</f>
        <v>6664506.2742778724</v>
      </c>
      <c r="D268" s="136">
        <f t="shared" si="20"/>
        <v>8022061.2811730197</v>
      </c>
      <c r="E268" s="136">
        <f t="shared" si="20"/>
        <v>2291960.0867004176</v>
      </c>
      <c r="F268" s="136">
        <f t="shared" si="20"/>
        <v>0</v>
      </c>
      <c r="G268" s="136">
        <f t="shared" si="20"/>
        <v>0</v>
      </c>
      <c r="H268" s="136">
        <f>SUM(C268:G268)</f>
        <v>16978527.642151311</v>
      </c>
    </row>
    <row r="269" spans="2:10">
      <c r="B269" s="128" t="str">
        <f>$B$33</f>
        <v>Science</v>
      </c>
      <c r="C269" s="139">
        <f t="shared" si="20"/>
        <v>2443955.8606879031</v>
      </c>
      <c r="D269" s="139">
        <f t="shared" si="20"/>
        <v>1136409.9232596504</v>
      </c>
      <c r="E269" s="139">
        <f t="shared" si="20"/>
        <v>0</v>
      </c>
      <c r="F269" s="139">
        <f t="shared" si="20"/>
        <v>0</v>
      </c>
      <c r="G269" s="139">
        <f t="shared" si="20"/>
        <v>0</v>
      </c>
      <c r="H269" s="139">
        <f t="shared" ref="H269:H288" si="21">SUM(C269:G269)</f>
        <v>3580365.7839475535</v>
      </c>
    </row>
    <row r="270" spans="2:10">
      <c r="B270" s="128" t="str">
        <f>$B$34</f>
        <v>Fine Arts</v>
      </c>
      <c r="C270" s="139">
        <f t="shared" si="20"/>
        <v>251682.32073148212</v>
      </c>
      <c r="D270" s="139">
        <f t="shared" si="20"/>
        <v>111586.26839223657</v>
      </c>
      <c r="E270" s="139">
        <f t="shared" si="20"/>
        <v>0</v>
      </c>
      <c r="F270" s="139">
        <f t="shared" si="20"/>
        <v>0</v>
      </c>
      <c r="G270" s="139">
        <f t="shared" si="20"/>
        <v>0</v>
      </c>
      <c r="H270" s="139">
        <f t="shared" si="21"/>
        <v>363268.58912371867</v>
      </c>
    </row>
    <row r="271" spans="2:10">
      <c r="B271" s="128" t="str">
        <f>$B$35</f>
        <v>Teacher Education</v>
      </c>
      <c r="C271" s="139">
        <f t="shared" si="20"/>
        <v>79994.748285939946</v>
      </c>
      <c r="D271" s="139">
        <f t="shared" si="20"/>
        <v>2224268.2604163643</v>
      </c>
      <c r="E271" s="139">
        <f t="shared" si="20"/>
        <v>1293409.8190272681</v>
      </c>
      <c r="F271" s="139">
        <f t="shared" si="20"/>
        <v>0</v>
      </c>
      <c r="G271" s="139">
        <f t="shared" si="20"/>
        <v>0</v>
      </c>
      <c r="H271" s="139">
        <f t="shared" si="21"/>
        <v>3597672.8277295725</v>
      </c>
    </row>
    <row r="272" spans="2:10">
      <c r="B272" s="128" t="str">
        <f>$B$36</f>
        <v>Agriculture</v>
      </c>
      <c r="C272" s="139">
        <f t="shared" si="20"/>
        <v>8254.9551868117469</v>
      </c>
      <c r="D272" s="139">
        <f t="shared" si="20"/>
        <v>151613.55884448832</v>
      </c>
      <c r="E272" s="139">
        <f t="shared" si="20"/>
        <v>0</v>
      </c>
      <c r="F272" s="139">
        <f t="shared" si="20"/>
        <v>0</v>
      </c>
      <c r="G272" s="139">
        <f t="shared" si="20"/>
        <v>0</v>
      </c>
      <c r="H272" s="139">
        <f t="shared" si="21"/>
        <v>159868.51403130006</v>
      </c>
    </row>
    <row r="273" spans="2:10">
      <c r="B273" s="128" t="str">
        <f>$B$37</f>
        <v>Engineering</v>
      </c>
      <c r="C273" s="139">
        <f t="shared" si="20"/>
        <v>236308.90274370718</v>
      </c>
      <c r="D273" s="139">
        <f t="shared" si="20"/>
        <v>983334.50912864879</v>
      </c>
      <c r="E273" s="139">
        <f t="shared" si="20"/>
        <v>0</v>
      </c>
      <c r="F273" s="139">
        <f t="shared" si="20"/>
        <v>0</v>
      </c>
      <c r="G273" s="139">
        <f t="shared" si="20"/>
        <v>0</v>
      </c>
      <c r="H273" s="139">
        <f t="shared" si="21"/>
        <v>1219643.411872356</v>
      </c>
    </row>
    <row r="274" spans="2:10">
      <c r="B274" s="128" t="str">
        <f>$B$38</f>
        <v>Home Economics</v>
      </c>
      <c r="C274" s="139">
        <f t="shared" si="20"/>
        <v>224620.56665701687</v>
      </c>
      <c r="D274" s="139">
        <f t="shared" si="20"/>
        <v>551747.08744206186</v>
      </c>
      <c r="E274" s="139">
        <f t="shared" si="20"/>
        <v>0</v>
      </c>
      <c r="F274" s="139">
        <f t="shared" si="20"/>
        <v>0</v>
      </c>
      <c r="G274" s="139">
        <f t="shared" si="20"/>
        <v>0</v>
      </c>
      <c r="H274" s="139">
        <f t="shared" si="21"/>
        <v>776367.65409907873</v>
      </c>
    </row>
    <row r="275" spans="2:10">
      <c r="B275" s="128" t="str">
        <f>$B$39</f>
        <v>Law</v>
      </c>
      <c r="C275" s="139">
        <f t="shared" si="20"/>
        <v>0</v>
      </c>
      <c r="D275" s="139">
        <f t="shared" si="20"/>
        <v>0</v>
      </c>
      <c r="E275" s="139">
        <f t="shared" si="20"/>
        <v>0</v>
      </c>
      <c r="F275" s="139">
        <f t="shared" si="20"/>
        <v>0</v>
      </c>
      <c r="G275" s="139">
        <f t="shared" si="20"/>
        <v>5706041.3470036052</v>
      </c>
      <c r="H275" s="139">
        <f t="shared" si="21"/>
        <v>5706041.3470036052</v>
      </c>
    </row>
    <row r="276" spans="2:10">
      <c r="B276" s="128" t="str">
        <f>$B$40</f>
        <v>Social Service</v>
      </c>
      <c r="C276" s="139">
        <f t="shared" si="20"/>
        <v>5383.6664261815749</v>
      </c>
      <c r="D276" s="139">
        <f t="shared" si="20"/>
        <v>0</v>
      </c>
      <c r="E276" s="139">
        <f t="shared" si="20"/>
        <v>0</v>
      </c>
      <c r="F276" s="139">
        <f t="shared" si="20"/>
        <v>0</v>
      </c>
      <c r="G276" s="139">
        <f t="shared" si="20"/>
        <v>0</v>
      </c>
      <c r="H276" s="139">
        <f t="shared" si="21"/>
        <v>5383.6664261815749</v>
      </c>
    </row>
    <row r="277" spans="2:10">
      <c r="B277" s="128" t="str">
        <f>$B$41</f>
        <v>Library Science</v>
      </c>
      <c r="C277" s="139">
        <f t="shared" si="20"/>
        <v>0</v>
      </c>
      <c r="D277" s="139">
        <f t="shared" si="20"/>
        <v>0</v>
      </c>
      <c r="E277" s="139">
        <f t="shared" si="20"/>
        <v>0</v>
      </c>
      <c r="F277" s="139">
        <f t="shared" si="20"/>
        <v>0</v>
      </c>
      <c r="G277" s="139">
        <f t="shared" si="20"/>
        <v>0</v>
      </c>
      <c r="H277" s="139">
        <f t="shared" si="21"/>
        <v>0</v>
      </c>
    </row>
    <row r="278" spans="2:10">
      <c r="B278" s="128" t="str">
        <f>$B$42</f>
        <v>Veterinary Science</v>
      </c>
      <c r="C278" s="139">
        <f t="shared" si="20"/>
        <v>0</v>
      </c>
      <c r="D278" s="139">
        <f t="shared" si="20"/>
        <v>0</v>
      </c>
      <c r="E278" s="139">
        <f t="shared" si="20"/>
        <v>0</v>
      </c>
      <c r="F278" s="139">
        <f t="shared" si="20"/>
        <v>0</v>
      </c>
      <c r="G278" s="139">
        <f t="shared" si="20"/>
        <v>0</v>
      </c>
      <c r="H278" s="139">
        <f t="shared" si="21"/>
        <v>0</v>
      </c>
    </row>
    <row r="279" spans="2:10">
      <c r="B279" s="128" t="str">
        <f>$B$43</f>
        <v>Vocational Training</v>
      </c>
      <c r="C279" s="139">
        <f t="shared" si="20"/>
        <v>0</v>
      </c>
      <c r="D279" s="139">
        <f t="shared" si="20"/>
        <v>0</v>
      </c>
      <c r="E279" s="139">
        <f t="shared" si="20"/>
        <v>0</v>
      </c>
      <c r="F279" s="139">
        <f t="shared" si="20"/>
        <v>0</v>
      </c>
      <c r="G279" s="139">
        <f t="shared" si="20"/>
        <v>0</v>
      </c>
      <c r="H279" s="139">
        <f t="shared" si="21"/>
        <v>0</v>
      </c>
    </row>
    <row r="280" spans="2:10">
      <c r="B280" s="128" t="str">
        <f>$B$44</f>
        <v>Physical Training</v>
      </c>
      <c r="C280" s="139">
        <f t="shared" si="20"/>
        <v>0</v>
      </c>
      <c r="D280" s="139">
        <f t="shared" si="20"/>
        <v>0</v>
      </c>
      <c r="E280" s="139">
        <f t="shared" si="20"/>
        <v>0</v>
      </c>
      <c r="F280" s="139">
        <f t="shared" si="20"/>
        <v>0</v>
      </c>
      <c r="G280" s="139">
        <f t="shared" si="20"/>
        <v>0</v>
      </c>
      <c r="H280" s="139">
        <f t="shared" si="21"/>
        <v>0</v>
      </c>
    </row>
    <row r="281" spans="2:10">
      <c r="B281" s="128" t="str">
        <f>$B$45</f>
        <v>Health Services</v>
      </c>
      <c r="C281" s="139">
        <f t="shared" si="20"/>
        <v>78161.48527194433</v>
      </c>
      <c r="D281" s="139">
        <f t="shared" si="20"/>
        <v>341936.9625003353</v>
      </c>
      <c r="E281" s="139">
        <f t="shared" si="20"/>
        <v>0</v>
      </c>
      <c r="F281" s="139">
        <f t="shared" si="20"/>
        <v>0</v>
      </c>
      <c r="G281" s="139">
        <f t="shared" si="20"/>
        <v>0</v>
      </c>
      <c r="H281" s="139">
        <f t="shared" si="21"/>
        <v>420098.44777227961</v>
      </c>
    </row>
    <row r="282" spans="2:10">
      <c r="B282" s="128" t="str">
        <f>$B$46</f>
        <v>Pharmacy</v>
      </c>
      <c r="C282" s="139">
        <f t="shared" si="20"/>
        <v>0</v>
      </c>
      <c r="D282" s="139">
        <f t="shared" si="20"/>
        <v>0</v>
      </c>
      <c r="E282" s="139">
        <f t="shared" si="20"/>
        <v>0</v>
      </c>
      <c r="F282" s="139">
        <f t="shared" si="20"/>
        <v>0</v>
      </c>
      <c r="G282" s="139">
        <f t="shared" si="20"/>
        <v>0</v>
      </c>
      <c r="H282" s="139">
        <f t="shared" si="21"/>
        <v>0</v>
      </c>
    </row>
    <row r="283" spans="2:10">
      <c r="B283" s="128" t="str">
        <f>$B$47</f>
        <v>Business Administration</v>
      </c>
      <c r="C283" s="139">
        <f t="shared" si="20"/>
        <v>1128311.5831375569</v>
      </c>
      <c r="D283" s="139">
        <f t="shared" si="20"/>
        <v>9277275.1887937672</v>
      </c>
      <c r="E283" s="139">
        <f t="shared" si="20"/>
        <v>917194.67163450597</v>
      </c>
      <c r="F283" s="139">
        <f t="shared" si="20"/>
        <v>0</v>
      </c>
      <c r="G283" s="139">
        <f t="shared" si="20"/>
        <v>0</v>
      </c>
      <c r="H283" s="139">
        <f t="shared" si="21"/>
        <v>11322781.443565831</v>
      </c>
    </row>
    <row r="284" spans="2:10">
      <c r="B284" s="128" t="str">
        <f>$B$48</f>
        <v>Optometry</v>
      </c>
      <c r="C284" s="139">
        <f t="shared" ref="C284:G287" si="22">C259+C234+C209+C184+C132</f>
        <v>0</v>
      </c>
      <c r="D284" s="139">
        <f t="shared" si="22"/>
        <v>0</v>
      </c>
      <c r="E284" s="139">
        <f t="shared" si="22"/>
        <v>0</v>
      </c>
      <c r="F284" s="139">
        <f t="shared" si="22"/>
        <v>0</v>
      </c>
      <c r="G284" s="139">
        <f t="shared" si="22"/>
        <v>0</v>
      </c>
      <c r="H284" s="139">
        <f t="shared" si="21"/>
        <v>0</v>
      </c>
    </row>
    <row r="285" spans="2:10">
      <c r="B285" s="128" t="str">
        <f>$B$49</f>
        <v>Teacher Ed-Practice Teaching</v>
      </c>
      <c r="C285" s="139">
        <f t="shared" si="22"/>
        <v>0</v>
      </c>
      <c r="D285" s="139">
        <f t="shared" si="22"/>
        <v>177420.12205206079</v>
      </c>
      <c r="E285" s="139">
        <f t="shared" si="22"/>
        <v>0</v>
      </c>
      <c r="F285" s="139">
        <f t="shared" si="22"/>
        <v>0</v>
      </c>
      <c r="G285" s="139">
        <f t="shared" si="22"/>
        <v>0</v>
      </c>
      <c r="H285" s="139">
        <f t="shared" si="21"/>
        <v>177420.12205206079</v>
      </c>
    </row>
    <row r="286" spans="2:10">
      <c r="B286" s="128" t="str">
        <f>$B$50</f>
        <v>Technology</v>
      </c>
      <c r="C286" s="139">
        <f t="shared" si="22"/>
        <v>6101.4886163391175</v>
      </c>
      <c r="D286" s="139">
        <f t="shared" si="22"/>
        <v>398388.81951690011</v>
      </c>
      <c r="E286" s="139">
        <f t="shared" si="22"/>
        <v>25713.24209191792</v>
      </c>
      <c r="F286" s="139">
        <f t="shared" si="22"/>
        <v>0</v>
      </c>
      <c r="G286" s="139">
        <f t="shared" si="22"/>
        <v>0</v>
      </c>
      <c r="H286" s="139">
        <f t="shared" si="21"/>
        <v>430203.55022515712</v>
      </c>
    </row>
    <row r="287" spans="2:10">
      <c r="B287" s="128" t="str">
        <f>$B$51</f>
        <v>Nursing</v>
      </c>
      <c r="C287" s="139">
        <f t="shared" si="22"/>
        <v>0</v>
      </c>
      <c r="D287" s="139">
        <f t="shared" si="22"/>
        <v>0</v>
      </c>
      <c r="E287" s="139">
        <f t="shared" si="22"/>
        <v>0</v>
      </c>
      <c r="F287" s="139">
        <f t="shared" si="22"/>
        <v>0</v>
      </c>
      <c r="G287" s="139">
        <f t="shared" si="22"/>
        <v>0</v>
      </c>
      <c r="H287" s="139">
        <f t="shared" si="21"/>
        <v>0</v>
      </c>
    </row>
    <row r="288" spans="2:10">
      <c r="B288" s="131" t="str">
        <f>$B$52</f>
        <v>Totals</v>
      </c>
      <c r="C288" s="136">
        <f>SUM(C268:C287)</f>
        <v>11127281.852022754</v>
      </c>
      <c r="D288" s="136">
        <f>SUM(D268:D287)</f>
        <v>23376041.981519535</v>
      </c>
      <c r="E288" s="136">
        <f>SUM(E268:E287)</f>
        <v>4528277.8194541093</v>
      </c>
      <c r="F288" s="136">
        <f>SUM(F268:F287)</f>
        <v>0</v>
      </c>
      <c r="G288" s="136">
        <f>SUM(G268:G287)</f>
        <v>5706041.3470036052</v>
      </c>
      <c r="H288" s="136">
        <f t="shared" si="21"/>
        <v>44737643</v>
      </c>
      <c r="I288" s="353"/>
      <c r="J288" s="140"/>
    </row>
    <row r="289" spans="2:10">
      <c r="H289" s="140"/>
    </row>
    <row r="290" spans="2:10">
      <c r="B290" s="120" t="s">
        <v>222</v>
      </c>
      <c r="C290" s="121"/>
      <c r="D290" s="121"/>
      <c r="E290" s="121"/>
      <c r="F290" s="121"/>
      <c r="G290" s="121"/>
      <c r="H290" s="122"/>
      <c r="J290" s="360"/>
    </row>
    <row r="291" spans="2:10" ht="30" customHeight="1" thickBot="1">
      <c r="B291" s="382" t="s">
        <v>234</v>
      </c>
      <c r="C291" s="382"/>
      <c r="D291" s="382"/>
      <c r="E291" s="382"/>
      <c r="F291" s="382"/>
      <c r="G291" s="382"/>
      <c r="H291" s="382"/>
    </row>
    <row r="292" spans="2:10" ht="14.4" thickBot="1">
      <c r="B292" s="124" t="s">
        <v>31</v>
      </c>
      <c r="C292" s="125" t="s">
        <v>25</v>
      </c>
      <c r="D292" s="125" t="s">
        <v>26</v>
      </c>
      <c r="E292" s="125" t="s">
        <v>27</v>
      </c>
      <c r="F292" s="125" t="s">
        <v>28</v>
      </c>
      <c r="G292" s="125" t="s">
        <v>29</v>
      </c>
      <c r="H292" s="126" t="s">
        <v>1</v>
      </c>
    </row>
    <row r="293" spans="2:10">
      <c r="B293" s="128" t="str">
        <f>$B$32</f>
        <v>Liberal Arts</v>
      </c>
      <c r="C293" s="134">
        <f t="shared" ref="C293:H308" si="23">IF(C32=0,0,C268/C32)</f>
        <v>356.04798986418808</v>
      </c>
      <c r="D293" s="134">
        <f t="shared" si="23"/>
        <v>451.23530662464952</v>
      </c>
      <c r="E293" s="134">
        <f t="shared" si="23"/>
        <v>740.29718562674987</v>
      </c>
      <c r="F293" s="134">
        <f t="shared" si="23"/>
        <v>0</v>
      </c>
      <c r="G293" s="135">
        <f t="shared" si="23"/>
        <v>0</v>
      </c>
      <c r="H293" s="136">
        <f t="shared" si="23"/>
        <v>428.83733183853582</v>
      </c>
    </row>
    <row r="294" spans="2:10">
      <c r="B294" s="128" t="str">
        <f>$B$33</f>
        <v>Science</v>
      </c>
      <c r="C294" s="137">
        <f t="shared" si="23"/>
        <v>514.95066596879542</v>
      </c>
      <c r="D294" s="137">
        <f t="shared" si="23"/>
        <v>378.17301938757083</v>
      </c>
      <c r="E294" s="137">
        <f t="shared" si="23"/>
        <v>0</v>
      </c>
      <c r="F294" s="137">
        <f t="shared" si="23"/>
        <v>0</v>
      </c>
      <c r="G294" s="138">
        <f t="shared" si="23"/>
        <v>0</v>
      </c>
      <c r="H294" s="139">
        <f t="shared" si="23"/>
        <v>461.92307882177181</v>
      </c>
    </row>
    <row r="295" spans="2:10">
      <c r="B295" s="128" t="str">
        <f>$B$34</f>
        <v>Fine Arts</v>
      </c>
      <c r="C295" s="137">
        <f t="shared" si="23"/>
        <v>215.66608460281245</v>
      </c>
      <c r="D295" s="137">
        <f t="shared" si="23"/>
        <v>316.10840904316308</v>
      </c>
      <c r="E295" s="137">
        <f t="shared" si="23"/>
        <v>0</v>
      </c>
      <c r="F295" s="137">
        <f t="shared" si="23"/>
        <v>0</v>
      </c>
      <c r="G295" s="138">
        <f t="shared" si="23"/>
        <v>0</v>
      </c>
      <c r="H295" s="139">
        <f t="shared" si="23"/>
        <v>238.99249284455175</v>
      </c>
    </row>
    <row r="296" spans="2:10">
      <c r="B296" s="128" t="str">
        <f>$B$35</f>
        <v>Teacher Education</v>
      </c>
      <c r="C296" s="137">
        <f t="shared" si="23"/>
        <v>143.3597639532974</v>
      </c>
      <c r="D296" s="137">
        <f t="shared" si="23"/>
        <v>581.9644846719948</v>
      </c>
      <c r="E296" s="137">
        <f t="shared" si="23"/>
        <v>709.10626043161631</v>
      </c>
      <c r="F296" s="137">
        <f t="shared" si="23"/>
        <v>0</v>
      </c>
      <c r="G296" s="138">
        <f t="shared" si="23"/>
        <v>0</v>
      </c>
      <c r="H296" s="139">
        <f t="shared" si="23"/>
        <v>579.89568467594654</v>
      </c>
    </row>
    <row r="297" spans="2:10">
      <c r="B297" s="128" t="str">
        <f>$B$36</f>
        <v>Agriculture</v>
      </c>
      <c r="C297" s="137">
        <f t="shared" si="23"/>
        <v>119.63703169292387</v>
      </c>
      <c r="D297" s="137">
        <f t="shared" si="23"/>
        <v>268.81836674554665</v>
      </c>
      <c r="E297" s="137">
        <f t="shared" si="23"/>
        <v>0</v>
      </c>
      <c r="F297" s="137">
        <f t="shared" si="23"/>
        <v>0</v>
      </c>
      <c r="G297" s="138">
        <f t="shared" si="23"/>
        <v>0</v>
      </c>
      <c r="H297" s="139">
        <f t="shared" si="23"/>
        <v>252.55689420426549</v>
      </c>
    </row>
    <row r="298" spans="2:10">
      <c r="B298" s="128" t="str">
        <f>$B$37</f>
        <v>Engineering</v>
      </c>
      <c r="C298" s="137">
        <f t="shared" si="23"/>
        <v>521.65320693975093</v>
      </c>
      <c r="D298" s="137">
        <f t="shared" si="23"/>
        <v>539.10883175912761</v>
      </c>
      <c r="E298" s="137">
        <f t="shared" si="23"/>
        <v>0</v>
      </c>
      <c r="F298" s="137">
        <f t="shared" si="23"/>
        <v>0</v>
      </c>
      <c r="G298" s="138">
        <f t="shared" si="23"/>
        <v>0</v>
      </c>
      <c r="H298" s="139">
        <f t="shared" si="23"/>
        <v>535.63610534578652</v>
      </c>
    </row>
    <row r="299" spans="2:10">
      <c r="B299" s="128" t="str">
        <f>$B$38</f>
        <v>Home Economics</v>
      </c>
      <c r="C299" s="137">
        <f t="shared" si="23"/>
        <v>354.85081620381811</v>
      </c>
      <c r="D299" s="137">
        <f t="shared" si="23"/>
        <v>383.15769961254296</v>
      </c>
      <c r="E299" s="137">
        <f t="shared" si="23"/>
        <v>0</v>
      </c>
      <c r="F299" s="137">
        <f t="shared" si="23"/>
        <v>0</v>
      </c>
      <c r="G299" s="138">
        <f t="shared" si="23"/>
        <v>0</v>
      </c>
      <c r="H299" s="139">
        <f t="shared" si="23"/>
        <v>374.51406372362698</v>
      </c>
    </row>
    <row r="300" spans="2:10">
      <c r="B300" s="128" t="str">
        <f>$B$39</f>
        <v>Law</v>
      </c>
      <c r="C300" s="137">
        <f t="shared" si="23"/>
        <v>0</v>
      </c>
      <c r="D300" s="137">
        <f t="shared" si="23"/>
        <v>0</v>
      </c>
      <c r="E300" s="137">
        <f t="shared" si="23"/>
        <v>0</v>
      </c>
      <c r="F300" s="137">
        <f t="shared" si="23"/>
        <v>0</v>
      </c>
      <c r="G300" s="138">
        <f t="shared" si="23"/>
        <v>577.93231647324126</v>
      </c>
      <c r="H300" s="139">
        <f t="shared" si="23"/>
        <v>577.93231647324126</v>
      </c>
    </row>
    <row r="301" spans="2:10">
      <c r="B301" s="128" t="str">
        <f>$B$40</f>
        <v>Social Service</v>
      </c>
      <c r="C301" s="137">
        <f t="shared" si="23"/>
        <v>119.63703169292388</v>
      </c>
      <c r="D301" s="137">
        <f t="shared" si="23"/>
        <v>0</v>
      </c>
      <c r="E301" s="137">
        <f t="shared" si="23"/>
        <v>0</v>
      </c>
      <c r="F301" s="137">
        <f t="shared" si="23"/>
        <v>0</v>
      </c>
      <c r="G301" s="138">
        <f t="shared" si="23"/>
        <v>0</v>
      </c>
      <c r="H301" s="139">
        <f t="shared" si="23"/>
        <v>119.63703169292388</v>
      </c>
    </row>
    <row r="302" spans="2:10">
      <c r="B302" s="128" t="str">
        <f>$B$41</f>
        <v>Library Science</v>
      </c>
      <c r="C302" s="137">
        <f t="shared" si="23"/>
        <v>0</v>
      </c>
      <c r="D302" s="137">
        <f t="shared" si="23"/>
        <v>0</v>
      </c>
      <c r="E302" s="137">
        <f t="shared" si="23"/>
        <v>0</v>
      </c>
      <c r="F302" s="137">
        <f t="shared" si="23"/>
        <v>0</v>
      </c>
      <c r="G302" s="138">
        <f t="shared" si="23"/>
        <v>0</v>
      </c>
      <c r="H302" s="139">
        <f t="shared" si="23"/>
        <v>0</v>
      </c>
    </row>
    <row r="303" spans="2:10">
      <c r="B303" s="128" t="str">
        <f>$B$42</f>
        <v>Veterinary Science</v>
      </c>
      <c r="C303" s="137">
        <f t="shared" si="23"/>
        <v>0</v>
      </c>
      <c r="D303" s="137">
        <f t="shared" si="23"/>
        <v>0</v>
      </c>
      <c r="E303" s="137">
        <f t="shared" si="23"/>
        <v>0</v>
      </c>
      <c r="F303" s="137">
        <f t="shared" si="23"/>
        <v>0</v>
      </c>
      <c r="G303" s="138">
        <f t="shared" si="23"/>
        <v>0</v>
      </c>
      <c r="H303" s="139">
        <f t="shared" si="23"/>
        <v>0</v>
      </c>
    </row>
    <row r="304" spans="2:10">
      <c r="B304" s="128" t="str">
        <f>$B$43</f>
        <v>Vocational Training</v>
      </c>
      <c r="C304" s="137">
        <f t="shared" si="23"/>
        <v>0</v>
      </c>
      <c r="D304" s="137">
        <f t="shared" si="23"/>
        <v>0</v>
      </c>
      <c r="E304" s="137">
        <f t="shared" si="23"/>
        <v>0</v>
      </c>
      <c r="F304" s="137">
        <f t="shared" si="23"/>
        <v>0</v>
      </c>
      <c r="G304" s="138">
        <f t="shared" si="23"/>
        <v>0</v>
      </c>
      <c r="H304" s="139">
        <f t="shared" si="23"/>
        <v>0</v>
      </c>
    </row>
    <row r="305" spans="2:10">
      <c r="B305" s="128" t="str">
        <f>$B$44</f>
        <v>Physical Training</v>
      </c>
      <c r="C305" s="137">
        <f t="shared" si="23"/>
        <v>0</v>
      </c>
      <c r="D305" s="137">
        <f t="shared" si="23"/>
        <v>0</v>
      </c>
      <c r="E305" s="137">
        <f t="shared" si="23"/>
        <v>0</v>
      </c>
      <c r="F305" s="137">
        <f t="shared" si="23"/>
        <v>0</v>
      </c>
      <c r="G305" s="138">
        <f t="shared" si="23"/>
        <v>0</v>
      </c>
      <c r="H305" s="139">
        <f t="shared" si="23"/>
        <v>0</v>
      </c>
    </row>
    <row r="306" spans="2:10">
      <c r="B306" s="128" t="str">
        <f>$B$45</f>
        <v>Health Services</v>
      </c>
      <c r="C306" s="137">
        <f t="shared" si="23"/>
        <v>182.19460436350658</v>
      </c>
      <c r="D306" s="137">
        <f t="shared" si="23"/>
        <v>268.8183667455466</v>
      </c>
      <c r="E306" s="137">
        <f t="shared" si="23"/>
        <v>0</v>
      </c>
      <c r="F306" s="137">
        <f t="shared" si="23"/>
        <v>0</v>
      </c>
      <c r="G306" s="138">
        <f t="shared" si="23"/>
        <v>0</v>
      </c>
      <c r="H306" s="139">
        <f t="shared" si="23"/>
        <v>246.97145665624905</v>
      </c>
    </row>
    <row r="307" spans="2:10">
      <c r="B307" s="128" t="str">
        <f>$B$46</f>
        <v>Pharmacy</v>
      </c>
      <c r="C307" s="137">
        <f t="shared" si="23"/>
        <v>0</v>
      </c>
      <c r="D307" s="137">
        <f t="shared" si="23"/>
        <v>0</v>
      </c>
      <c r="E307" s="137">
        <f t="shared" si="23"/>
        <v>0</v>
      </c>
      <c r="F307" s="137">
        <f t="shared" si="23"/>
        <v>0</v>
      </c>
      <c r="G307" s="138">
        <f t="shared" si="23"/>
        <v>0</v>
      </c>
      <c r="H307" s="139">
        <f t="shared" si="23"/>
        <v>0</v>
      </c>
    </row>
    <row r="308" spans="2:10">
      <c r="B308" s="128" t="str">
        <f>$B$47</f>
        <v>Business Administration</v>
      </c>
      <c r="C308" s="137">
        <f t="shared" si="23"/>
        <v>308.02937022592329</v>
      </c>
      <c r="D308" s="137">
        <f t="shared" si="23"/>
        <v>591.9649814186937</v>
      </c>
      <c r="E308" s="137">
        <f t="shared" si="23"/>
        <v>549.87690145953593</v>
      </c>
      <c r="F308" s="137">
        <f t="shared" si="23"/>
        <v>0</v>
      </c>
      <c r="G308" s="138">
        <f t="shared" si="23"/>
        <v>0</v>
      </c>
      <c r="H308" s="139">
        <f t="shared" si="23"/>
        <v>539.10305401922733</v>
      </c>
    </row>
    <row r="309" spans="2:10">
      <c r="B309" s="128" t="str">
        <f>$B$48</f>
        <v>Optometry</v>
      </c>
      <c r="C309" s="137">
        <f t="shared" ref="C309:H313" si="24">IF(C48=0,0,C284/C48)</f>
        <v>0</v>
      </c>
      <c r="D309" s="137">
        <f t="shared" si="24"/>
        <v>0</v>
      </c>
      <c r="E309" s="137">
        <f t="shared" si="24"/>
        <v>0</v>
      </c>
      <c r="F309" s="137">
        <f t="shared" si="24"/>
        <v>0</v>
      </c>
      <c r="G309" s="138">
        <f t="shared" si="24"/>
        <v>0</v>
      </c>
      <c r="H309" s="139">
        <f t="shared" si="24"/>
        <v>0</v>
      </c>
    </row>
    <row r="310" spans="2:10">
      <c r="B310" s="128" t="str">
        <f>$B$49</f>
        <v>Teacher Ed-Practice Teaching</v>
      </c>
      <c r="C310" s="137">
        <f t="shared" si="24"/>
        <v>0</v>
      </c>
      <c r="D310" s="137">
        <f t="shared" si="24"/>
        <v>268.81836674554665</v>
      </c>
      <c r="E310" s="137">
        <f t="shared" si="24"/>
        <v>0</v>
      </c>
      <c r="F310" s="137">
        <f t="shared" si="24"/>
        <v>0</v>
      </c>
      <c r="G310" s="138">
        <f t="shared" si="24"/>
        <v>0</v>
      </c>
      <c r="H310" s="139">
        <f t="shared" si="24"/>
        <v>268.81836674554665</v>
      </c>
    </row>
    <row r="311" spans="2:10">
      <c r="B311" s="128" t="str">
        <f>$B$50</f>
        <v>Technology</v>
      </c>
      <c r="C311" s="137">
        <f t="shared" si="24"/>
        <v>119.63703169292387</v>
      </c>
      <c r="D311" s="137">
        <f t="shared" si="24"/>
        <v>268.81836674554665</v>
      </c>
      <c r="E311" s="137">
        <f t="shared" si="24"/>
        <v>267.84627179081167</v>
      </c>
      <c r="F311" s="137">
        <f t="shared" si="24"/>
        <v>0</v>
      </c>
      <c r="G311" s="138">
        <f t="shared" si="24"/>
        <v>0</v>
      </c>
      <c r="H311" s="139">
        <f t="shared" si="24"/>
        <v>264.09057717934752</v>
      </c>
    </row>
    <row r="312" spans="2:10">
      <c r="B312" s="128" t="str">
        <f>$B$51</f>
        <v>Nursing</v>
      </c>
      <c r="C312" s="137">
        <f t="shared" si="24"/>
        <v>0</v>
      </c>
      <c r="D312" s="137">
        <f t="shared" si="24"/>
        <v>0</v>
      </c>
      <c r="E312" s="137">
        <f t="shared" si="24"/>
        <v>0</v>
      </c>
      <c r="F312" s="137">
        <f t="shared" si="24"/>
        <v>0</v>
      </c>
      <c r="G312" s="138">
        <f t="shared" si="24"/>
        <v>0</v>
      </c>
      <c r="H312" s="139">
        <f t="shared" si="24"/>
        <v>0</v>
      </c>
    </row>
    <row r="313" spans="2:10">
      <c r="B313" s="131" t="str">
        <f>$B$52</f>
        <v>Totals</v>
      </c>
      <c r="C313" s="136">
        <f t="shared" si="24"/>
        <v>364.44654303755908</v>
      </c>
      <c r="D313" s="136">
        <f t="shared" si="24"/>
        <v>488.30301599096623</v>
      </c>
      <c r="E313" s="136">
        <f t="shared" si="24"/>
        <v>677.48022433484584</v>
      </c>
      <c r="F313" s="136">
        <f t="shared" si="24"/>
        <v>0</v>
      </c>
      <c r="G313" s="136">
        <f t="shared" si="24"/>
        <v>577.93231647324126</v>
      </c>
      <c r="H313" s="136">
        <f t="shared" si="24"/>
        <v>471.11497116717146</v>
      </c>
      <c r="I313" s="351"/>
    </row>
    <row r="315" spans="2:10">
      <c r="B315" s="120" t="s">
        <v>37</v>
      </c>
      <c r="C315" s="121"/>
      <c r="D315" s="121"/>
      <c r="E315" s="121"/>
      <c r="F315" s="121"/>
      <c r="G315" s="121"/>
      <c r="H315" s="122"/>
      <c r="J315" s="360"/>
    </row>
    <row r="316" spans="2:10" ht="55.5" customHeight="1" thickBot="1">
      <c r="B316" s="382" t="s">
        <v>235</v>
      </c>
      <c r="C316" s="382"/>
      <c r="D316" s="382"/>
      <c r="E316" s="382"/>
      <c r="F316" s="382"/>
      <c r="G316" s="382"/>
      <c r="H316" s="382"/>
    </row>
    <row r="317" spans="2:10" ht="14.4" thickBot="1">
      <c r="B317" s="124" t="s">
        <v>31</v>
      </c>
      <c r="C317" s="125" t="s">
        <v>25</v>
      </c>
      <c r="D317" s="125" t="s">
        <v>26</v>
      </c>
      <c r="E317" s="125" t="s">
        <v>27</v>
      </c>
      <c r="F317" s="125" t="s">
        <v>28</v>
      </c>
      <c r="G317" s="125" t="s">
        <v>29</v>
      </c>
      <c r="H317" s="126" t="s">
        <v>1</v>
      </c>
    </row>
    <row r="318" spans="2:10">
      <c r="B318" s="128" t="str">
        <f>$B$32</f>
        <v>Liberal Arts</v>
      </c>
      <c r="C318" s="129">
        <f t="shared" ref="C318:H333" si="25">IF($C$293=0,"",C293/$C$293)</f>
        <v>1</v>
      </c>
      <c r="D318" s="129">
        <f t="shared" si="25"/>
        <v>1.2673440644806615</v>
      </c>
      <c r="E318" s="129">
        <f t="shared" si="25"/>
        <v>2.0792061932694264</v>
      </c>
      <c r="F318" s="129">
        <f t="shared" si="25"/>
        <v>0</v>
      </c>
      <c r="G318" s="129">
        <f t="shared" si="25"/>
        <v>0</v>
      </c>
      <c r="H318" s="129">
        <f t="shared" si="25"/>
        <v>1.2044368850449421</v>
      </c>
    </row>
    <row r="319" spans="2:10">
      <c r="B319" s="128" t="str">
        <f>$B$33</f>
        <v>Science</v>
      </c>
      <c r="C319" s="129">
        <f t="shared" si="25"/>
        <v>1.4462956697641225</v>
      </c>
      <c r="D319" s="129">
        <f t="shared" si="25"/>
        <v>1.062140582599054</v>
      </c>
      <c r="E319" s="129">
        <f t="shared" si="25"/>
        <v>0</v>
      </c>
      <c r="F319" s="129">
        <f t="shared" si="25"/>
        <v>0</v>
      </c>
      <c r="G319" s="129">
        <f t="shared" si="25"/>
        <v>0</v>
      </c>
      <c r="H319" s="129">
        <f t="shared" si="25"/>
        <v>1.297361850007829</v>
      </c>
    </row>
    <row r="320" spans="2:10">
      <c r="B320" s="128" t="str">
        <f>$B$34</f>
        <v>Fine Arts</v>
      </c>
      <c r="C320" s="129">
        <f t="shared" si="25"/>
        <v>0.60572195530461137</v>
      </c>
      <c r="D320" s="129">
        <f t="shared" si="25"/>
        <v>0.88782528771961422</v>
      </c>
      <c r="E320" s="129">
        <f t="shared" si="25"/>
        <v>0</v>
      </c>
      <c r="F320" s="129">
        <f t="shared" si="25"/>
        <v>0</v>
      </c>
      <c r="G320" s="129">
        <f t="shared" si="25"/>
        <v>0</v>
      </c>
      <c r="H320" s="129">
        <f t="shared" si="25"/>
        <v>0.67123674237204289</v>
      </c>
    </row>
    <row r="321" spans="2:8">
      <c r="B321" s="128" t="str">
        <f>$B$35</f>
        <v>Teacher Education</v>
      </c>
      <c r="C321" s="129">
        <f t="shared" si="25"/>
        <v>0.40264168885767604</v>
      </c>
      <c r="D321" s="129">
        <f t="shared" si="25"/>
        <v>1.6345113614992768</v>
      </c>
      <c r="E321" s="129">
        <f t="shared" si="25"/>
        <v>1.9916030440225199</v>
      </c>
      <c r="F321" s="129">
        <f t="shared" si="25"/>
        <v>0</v>
      </c>
      <c r="G321" s="129">
        <f t="shared" si="25"/>
        <v>0</v>
      </c>
      <c r="H321" s="129">
        <f t="shared" si="25"/>
        <v>1.6287009088217113</v>
      </c>
    </row>
    <row r="322" spans="2:8">
      <c r="B322" s="128" t="str">
        <f>$B$36</f>
        <v>Agriculture</v>
      </c>
      <c r="C322" s="129">
        <f t="shared" si="25"/>
        <v>0.33601378212683786</v>
      </c>
      <c r="D322" s="129">
        <f t="shared" si="25"/>
        <v>0.75500599469213536</v>
      </c>
      <c r="E322" s="129">
        <f t="shared" si="25"/>
        <v>0</v>
      </c>
      <c r="F322" s="129">
        <f t="shared" si="25"/>
        <v>0</v>
      </c>
      <c r="G322" s="129">
        <f t="shared" si="25"/>
        <v>0</v>
      </c>
      <c r="H322" s="129">
        <f t="shared" si="25"/>
        <v>0.70933385777743463</v>
      </c>
    </row>
    <row r="323" spans="2:8">
      <c r="B323" s="128" t="str">
        <f>$B$37</f>
        <v>Engineering</v>
      </c>
      <c r="C323" s="129">
        <f t="shared" si="25"/>
        <v>1.4651204943994538</v>
      </c>
      <c r="D323" s="129">
        <f t="shared" si="25"/>
        <v>1.5141465395290301</v>
      </c>
      <c r="E323" s="129">
        <f t="shared" si="25"/>
        <v>0</v>
      </c>
      <c r="F323" s="129">
        <f t="shared" si="25"/>
        <v>0</v>
      </c>
      <c r="G323" s="129">
        <f t="shared" si="25"/>
        <v>0</v>
      </c>
      <c r="H323" s="129">
        <f t="shared" si="25"/>
        <v>1.5043930048589826</v>
      </c>
    </row>
    <row r="324" spans="2:8">
      <c r="B324" s="128" t="str">
        <f>$B$38</f>
        <v>Home Economics</v>
      </c>
      <c r="C324" s="129">
        <f t="shared" si="25"/>
        <v>0.99663760590018602</v>
      </c>
      <c r="D324" s="129">
        <f t="shared" si="25"/>
        <v>1.0761406060983398</v>
      </c>
      <c r="E324" s="129">
        <f t="shared" si="25"/>
        <v>0</v>
      </c>
      <c r="F324" s="129">
        <f t="shared" si="25"/>
        <v>0</v>
      </c>
      <c r="G324" s="129">
        <f t="shared" si="25"/>
        <v>0</v>
      </c>
      <c r="H324" s="129">
        <f t="shared" si="25"/>
        <v>1.0518640025646055</v>
      </c>
    </row>
    <row r="325" spans="2:8">
      <c r="B325" s="128" t="str">
        <f>$B$39</f>
        <v>Law</v>
      </c>
      <c r="C325" s="129">
        <f t="shared" si="25"/>
        <v>0</v>
      </c>
      <c r="D325" s="129">
        <f t="shared" si="25"/>
        <v>0</v>
      </c>
      <c r="E325" s="129">
        <f t="shared" si="25"/>
        <v>0</v>
      </c>
      <c r="F325" s="129">
        <f t="shared" si="25"/>
        <v>0</v>
      </c>
      <c r="G325" s="129">
        <f t="shared" si="25"/>
        <v>1.6231865729495885</v>
      </c>
      <c r="H325" s="129">
        <f t="shared" si="25"/>
        <v>1.6231865729495885</v>
      </c>
    </row>
    <row r="326" spans="2:8">
      <c r="B326" s="128" t="str">
        <f>$B$40</f>
        <v>Social Service</v>
      </c>
      <c r="C326" s="129">
        <f t="shared" si="25"/>
        <v>0.33601378212683791</v>
      </c>
      <c r="D326" s="129">
        <f t="shared" si="25"/>
        <v>0</v>
      </c>
      <c r="E326" s="129">
        <f t="shared" si="25"/>
        <v>0</v>
      </c>
      <c r="F326" s="129">
        <f t="shared" si="25"/>
        <v>0</v>
      </c>
      <c r="G326" s="129">
        <f t="shared" si="25"/>
        <v>0</v>
      </c>
      <c r="H326" s="129">
        <f t="shared" si="25"/>
        <v>0.33601378212683791</v>
      </c>
    </row>
    <row r="327" spans="2:8">
      <c r="B327" s="128" t="str">
        <f>$B$41</f>
        <v>Library Science</v>
      </c>
      <c r="C327" s="129">
        <f t="shared" si="25"/>
        <v>0</v>
      </c>
      <c r="D327" s="129">
        <f t="shared" si="25"/>
        <v>0</v>
      </c>
      <c r="E327" s="129">
        <f t="shared" si="25"/>
        <v>0</v>
      </c>
      <c r="F327" s="129">
        <f t="shared" si="25"/>
        <v>0</v>
      </c>
      <c r="G327" s="129">
        <f t="shared" si="25"/>
        <v>0</v>
      </c>
      <c r="H327" s="129">
        <f t="shared" si="25"/>
        <v>0</v>
      </c>
    </row>
    <row r="328" spans="2:8">
      <c r="B328" s="128" t="str">
        <f>$B$42</f>
        <v>Veterinary Science</v>
      </c>
      <c r="C328" s="129">
        <f t="shared" si="25"/>
        <v>0</v>
      </c>
      <c r="D328" s="129">
        <f t="shared" si="25"/>
        <v>0</v>
      </c>
      <c r="E328" s="129">
        <f t="shared" si="25"/>
        <v>0</v>
      </c>
      <c r="F328" s="129">
        <f t="shared" si="25"/>
        <v>0</v>
      </c>
      <c r="G328" s="129">
        <f t="shared" si="25"/>
        <v>0</v>
      </c>
      <c r="H328" s="129">
        <f t="shared" si="25"/>
        <v>0</v>
      </c>
    </row>
    <row r="329" spans="2:8">
      <c r="B329" s="128" t="str">
        <f>$B$43</f>
        <v>Vocational Training</v>
      </c>
      <c r="C329" s="129">
        <f t="shared" si="25"/>
        <v>0</v>
      </c>
      <c r="D329" s="129">
        <f t="shared" si="25"/>
        <v>0</v>
      </c>
      <c r="E329" s="129">
        <f t="shared" si="25"/>
        <v>0</v>
      </c>
      <c r="F329" s="129">
        <f t="shared" si="25"/>
        <v>0</v>
      </c>
      <c r="G329" s="129">
        <f t="shared" si="25"/>
        <v>0</v>
      </c>
      <c r="H329" s="129">
        <f t="shared" si="25"/>
        <v>0</v>
      </c>
    </row>
    <row r="330" spans="2:8">
      <c r="B330" s="128" t="str">
        <f>$B$44</f>
        <v>Physical Training</v>
      </c>
      <c r="C330" s="129">
        <f t="shared" si="25"/>
        <v>0</v>
      </c>
      <c r="D330" s="129">
        <f t="shared" si="25"/>
        <v>0</v>
      </c>
      <c r="E330" s="129">
        <f t="shared" si="25"/>
        <v>0</v>
      </c>
      <c r="F330" s="129">
        <f t="shared" si="25"/>
        <v>0</v>
      </c>
      <c r="G330" s="129">
        <f t="shared" si="25"/>
        <v>0</v>
      </c>
      <c r="H330" s="129">
        <f t="shared" si="25"/>
        <v>0</v>
      </c>
    </row>
    <row r="331" spans="2:8">
      <c r="B331" s="128" t="str">
        <f>$B$45</f>
        <v>Health Services</v>
      </c>
      <c r="C331" s="129">
        <f t="shared" si="25"/>
        <v>0.51171361600160525</v>
      </c>
      <c r="D331" s="129">
        <f t="shared" si="25"/>
        <v>0.75500599469213525</v>
      </c>
      <c r="E331" s="129">
        <f t="shared" si="25"/>
        <v>0</v>
      </c>
      <c r="F331" s="129">
        <f t="shared" si="25"/>
        <v>0</v>
      </c>
      <c r="G331" s="129">
        <f t="shared" si="25"/>
        <v>0</v>
      </c>
      <c r="H331" s="129">
        <f t="shared" si="25"/>
        <v>0.69364654115995572</v>
      </c>
    </row>
    <row r="332" spans="2:8">
      <c r="B332" s="128" t="str">
        <f>$B$46</f>
        <v>Pharmacy</v>
      </c>
      <c r="C332" s="129">
        <f t="shared" si="25"/>
        <v>0</v>
      </c>
      <c r="D332" s="129">
        <f t="shared" si="25"/>
        <v>0</v>
      </c>
      <c r="E332" s="129">
        <f t="shared" si="25"/>
        <v>0</v>
      </c>
      <c r="F332" s="129">
        <f t="shared" si="25"/>
        <v>0</v>
      </c>
      <c r="G332" s="129">
        <f t="shared" si="25"/>
        <v>0</v>
      </c>
      <c r="H332" s="129">
        <f t="shared" si="25"/>
        <v>0</v>
      </c>
    </row>
    <row r="333" spans="2:8">
      <c r="B333" s="128" t="str">
        <f>$B$47</f>
        <v>Business Administration</v>
      </c>
      <c r="C333" s="129">
        <f t="shared" si="25"/>
        <v>0.86513441725487306</v>
      </c>
      <c r="D333" s="129">
        <f t="shared" si="25"/>
        <v>1.6625988582171027</v>
      </c>
      <c r="E333" s="129">
        <f t="shared" si="25"/>
        <v>1.544389849439348</v>
      </c>
      <c r="F333" s="129">
        <f t="shared" si="25"/>
        <v>0</v>
      </c>
      <c r="G333" s="129">
        <f t="shared" si="25"/>
        <v>0</v>
      </c>
      <c r="H333" s="129">
        <f t="shared" si="25"/>
        <v>1.5141303121100733</v>
      </c>
    </row>
    <row r="334" spans="2:8">
      <c r="B334" s="128" t="str">
        <f>$B$48</f>
        <v>Optometry</v>
      </c>
      <c r="C334" s="129">
        <f t="shared" ref="C334:H338" si="26">IF($C$293=0,"",C309/$C$293)</f>
        <v>0</v>
      </c>
      <c r="D334" s="129">
        <f t="shared" si="26"/>
        <v>0</v>
      </c>
      <c r="E334" s="129">
        <f t="shared" si="26"/>
        <v>0</v>
      </c>
      <c r="F334" s="129">
        <f t="shared" si="26"/>
        <v>0</v>
      </c>
      <c r="G334" s="129">
        <f t="shared" si="26"/>
        <v>0</v>
      </c>
      <c r="H334" s="129">
        <f t="shared" si="26"/>
        <v>0</v>
      </c>
    </row>
    <row r="335" spans="2:8">
      <c r="B335" s="128" t="str">
        <f>$B$49</f>
        <v>Teacher Ed-Practice Teaching</v>
      </c>
      <c r="C335" s="129">
        <f t="shared" si="26"/>
        <v>0</v>
      </c>
      <c r="D335" s="129">
        <f t="shared" si="26"/>
        <v>0.75500599469213536</v>
      </c>
      <c r="E335" s="129">
        <f t="shared" si="26"/>
        <v>0</v>
      </c>
      <c r="F335" s="129">
        <f t="shared" si="26"/>
        <v>0</v>
      </c>
      <c r="G335" s="129">
        <f t="shared" si="26"/>
        <v>0</v>
      </c>
      <c r="H335" s="129">
        <f t="shared" si="26"/>
        <v>0.75500599469213536</v>
      </c>
    </row>
    <row r="336" spans="2:8">
      <c r="B336" s="128" t="str">
        <f>$B$50</f>
        <v>Technology</v>
      </c>
      <c r="C336" s="129">
        <f t="shared" si="26"/>
        <v>0.33601378212683786</v>
      </c>
      <c r="D336" s="129">
        <f t="shared" si="26"/>
        <v>0.75500599469213536</v>
      </c>
      <c r="E336" s="129">
        <f t="shared" si="26"/>
        <v>0.75227575893064214</v>
      </c>
      <c r="F336" s="129">
        <f t="shared" si="26"/>
        <v>0</v>
      </c>
      <c r="G336" s="129">
        <f t="shared" si="26"/>
        <v>0</v>
      </c>
      <c r="H336" s="129">
        <f t="shared" si="26"/>
        <v>0.7417274769058041</v>
      </c>
    </row>
    <row r="337" spans="2:10">
      <c r="B337" s="128" t="str">
        <f>$B$51</f>
        <v>Nursing</v>
      </c>
      <c r="C337" s="129">
        <f t="shared" si="26"/>
        <v>0</v>
      </c>
      <c r="D337" s="129">
        <f t="shared" si="26"/>
        <v>0</v>
      </c>
      <c r="E337" s="129">
        <f t="shared" si="26"/>
        <v>0</v>
      </c>
      <c r="F337" s="129">
        <f t="shared" si="26"/>
        <v>0</v>
      </c>
      <c r="G337" s="129">
        <f t="shared" si="26"/>
        <v>0</v>
      </c>
      <c r="H337" s="129">
        <f t="shared" si="26"/>
        <v>0</v>
      </c>
    </row>
    <row r="338" spans="2:10">
      <c r="B338" s="131" t="str">
        <f>$B$52</f>
        <v>Totals</v>
      </c>
      <c r="C338" s="129">
        <f t="shared" si="26"/>
        <v>1.0235882617300398</v>
      </c>
      <c r="D338" s="129">
        <f t="shared" si="26"/>
        <v>1.3714528094294982</v>
      </c>
      <c r="E338" s="129">
        <f t="shared" si="26"/>
        <v>1.9027778378787246</v>
      </c>
      <c r="F338" s="129">
        <f t="shared" si="26"/>
        <v>0</v>
      </c>
      <c r="G338" s="129">
        <f t="shared" si="26"/>
        <v>1.6231865729495885</v>
      </c>
      <c r="H338" s="129">
        <f t="shared" si="26"/>
        <v>1.3231782921927879</v>
      </c>
      <c r="I338" s="351"/>
    </row>
    <row r="340" spans="2:10">
      <c r="B340" s="120" t="s">
        <v>236</v>
      </c>
      <c r="C340" s="121"/>
      <c r="D340" s="121"/>
      <c r="E340" s="121"/>
      <c r="F340" s="121"/>
      <c r="G340" s="121"/>
      <c r="H340" s="122"/>
      <c r="J340" s="360"/>
    </row>
    <row r="341" spans="2:10" ht="55.5" customHeight="1" thickBot="1">
      <c r="B341" s="382" t="s">
        <v>237</v>
      </c>
      <c r="C341" s="382"/>
      <c r="D341" s="382"/>
      <c r="E341" s="382"/>
      <c r="F341" s="382"/>
      <c r="G341" s="382"/>
      <c r="H341" s="382"/>
    </row>
    <row r="342" spans="2:10" ht="14.4" thickBot="1">
      <c r="B342" s="124" t="s">
        <v>31</v>
      </c>
      <c r="C342" s="125" t="s">
        <v>25</v>
      </c>
      <c r="D342" s="125" t="s">
        <v>26</v>
      </c>
      <c r="E342" s="125" t="s">
        <v>27</v>
      </c>
      <c r="F342" s="125" t="s">
        <v>28</v>
      </c>
      <c r="G342" s="125" t="s">
        <v>29</v>
      </c>
      <c r="H342" s="126" t="s">
        <v>1</v>
      </c>
    </row>
    <row r="343" spans="2:10">
      <c r="B343" s="128" t="str">
        <f>$B$32</f>
        <v>Liberal Arts</v>
      </c>
      <c r="C343" s="136">
        <f t="shared" ref="C343:D358" si="27">C293*30</f>
        <v>10681.439695925643</v>
      </c>
      <c r="D343" s="136">
        <f t="shared" si="27"/>
        <v>13537.059198739486</v>
      </c>
      <c r="E343" s="136">
        <f>E293*24</f>
        <v>17767.132455041996</v>
      </c>
      <c r="F343" s="136">
        <f>F293*18</f>
        <v>0</v>
      </c>
      <c r="G343" s="136">
        <f>G293*24</f>
        <v>0</v>
      </c>
      <c r="H343" s="136">
        <f>IF((C32/30+D32/30+E32/24+F32/18+G32/24)=0,0,H268/(C32/30+D32/30+E32/24+F32/18+G32/24))</f>
        <v>12618.437032763695</v>
      </c>
    </row>
    <row r="344" spans="2:10">
      <c r="B344" s="128" t="str">
        <f>$B$33</f>
        <v>Science</v>
      </c>
      <c r="C344" s="139">
        <f t="shared" si="27"/>
        <v>15448.519979063862</v>
      </c>
      <c r="D344" s="139">
        <f t="shared" si="27"/>
        <v>11345.190581627125</v>
      </c>
      <c r="E344" s="139">
        <f>E294*24</f>
        <v>0</v>
      </c>
      <c r="F344" s="139">
        <f>F294*18</f>
        <v>0</v>
      </c>
      <c r="G344" s="139">
        <f>G294*24</f>
        <v>0</v>
      </c>
      <c r="H344" s="139">
        <f t="shared" ref="H344:H363" si="28">IF((C33/30+D33/30+E33/24+F33/18+G33/24)=0,0,H269/(C33/30+D33/30+E33/24+F33/18+G33/24))</f>
        <v>13857.692364653154</v>
      </c>
    </row>
    <row r="345" spans="2:10">
      <c r="B345" s="128" t="str">
        <f>$B$34</f>
        <v>Fine Arts</v>
      </c>
      <c r="C345" s="139">
        <f t="shared" si="27"/>
        <v>6469.9825380843731</v>
      </c>
      <c r="D345" s="139">
        <f t="shared" si="27"/>
        <v>9483.2522712948921</v>
      </c>
      <c r="E345" s="139">
        <f t="shared" ref="E345:E363" si="29">E295*24</f>
        <v>0</v>
      </c>
      <c r="F345" s="139">
        <f t="shared" ref="F345:F363" si="30">F295*18</f>
        <v>0</v>
      </c>
      <c r="G345" s="139">
        <f t="shared" ref="G345:G363" si="31">G295*24</f>
        <v>0</v>
      </c>
      <c r="H345" s="139">
        <f t="shared" si="28"/>
        <v>7169.7747853365527</v>
      </c>
    </row>
    <row r="346" spans="2:10">
      <c r="B346" s="128" t="str">
        <f>$B$35</f>
        <v>Teacher Education</v>
      </c>
      <c r="C346" s="139">
        <f t="shared" si="27"/>
        <v>4300.7929185989224</v>
      </c>
      <c r="D346" s="139">
        <f t="shared" si="27"/>
        <v>17458.934540159844</v>
      </c>
      <c r="E346" s="139">
        <f t="shared" si="29"/>
        <v>17018.550250358792</v>
      </c>
      <c r="F346" s="139">
        <f t="shared" si="30"/>
        <v>0</v>
      </c>
      <c r="G346" s="139">
        <f t="shared" si="31"/>
        <v>0</v>
      </c>
      <c r="H346" s="139">
        <f t="shared" si="28"/>
        <v>16205.733458241319</v>
      </c>
    </row>
    <row r="347" spans="2:10">
      <c r="B347" s="128" t="str">
        <f>$B$36</f>
        <v>Agriculture</v>
      </c>
      <c r="C347" s="139">
        <f t="shared" si="27"/>
        <v>3589.1109507877163</v>
      </c>
      <c r="D347" s="139">
        <f t="shared" si="27"/>
        <v>8064.5510023663992</v>
      </c>
      <c r="E347" s="139">
        <f t="shared" si="29"/>
        <v>0</v>
      </c>
      <c r="F347" s="139">
        <f t="shared" si="30"/>
        <v>0</v>
      </c>
      <c r="G347" s="139">
        <f t="shared" si="31"/>
        <v>0</v>
      </c>
      <c r="H347" s="139">
        <f t="shared" si="28"/>
        <v>7576.7068261279646</v>
      </c>
    </row>
    <row r="348" spans="2:10">
      <c r="B348" s="128" t="str">
        <f>$B$37</f>
        <v>Engineering</v>
      </c>
      <c r="C348" s="139">
        <f t="shared" si="27"/>
        <v>15649.596208192528</v>
      </c>
      <c r="D348" s="139">
        <f t="shared" si="27"/>
        <v>16173.264952773829</v>
      </c>
      <c r="E348" s="139">
        <f t="shared" si="29"/>
        <v>0</v>
      </c>
      <c r="F348" s="139">
        <f t="shared" si="30"/>
        <v>0</v>
      </c>
      <c r="G348" s="139">
        <f t="shared" si="31"/>
        <v>0</v>
      </c>
      <c r="H348" s="139">
        <f t="shared" si="28"/>
        <v>16069.083160373599</v>
      </c>
    </row>
    <row r="349" spans="2:10">
      <c r="B349" s="128" t="str">
        <f>$B$38</f>
        <v>Home Economics</v>
      </c>
      <c r="C349" s="139">
        <f t="shared" si="27"/>
        <v>10645.524486114544</v>
      </c>
      <c r="D349" s="139">
        <f t="shared" si="27"/>
        <v>11494.730988376288</v>
      </c>
      <c r="E349" s="139">
        <f t="shared" si="29"/>
        <v>0</v>
      </c>
      <c r="F349" s="139">
        <f t="shared" si="30"/>
        <v>0</v>
      </c>
      <c r="G349" s="139">
        <f t="shared" si="31"/>
        <v>0</v>
      </c>
      <c r="H349" s="139">
        <f t="shared" si="28"/>
        <v>11235.421911708811</v>
      </c>
    </row>
    <row r="350" spans="2:10">
      <c r="B350" s="128" t="str">
        <f>$B$39</f>
        <v>Law</v>
      </c>
      <c r="C350" s="139">
        <f t="shared" si="27"/>
        <v>0</v>
      </c>
      <c r="D350" s="139">
        <f t="shared" si="27"/>
        <v>0</v>
      </c>
      <c r="E350" s="139">
        <f t="shared" si="29"/>
        <v>0</v>
      </c>
      <c r="F350" s="139">
        <f t="shared" si="30"/>
        <v>0</v>
      </c>
      <c r="G350" s="139">
        <f t="shared" si="31"/>
        <v>13870.375595357789</v>
      </c>
      <c r="H350" s="139">
        <f t="shared" si="28"/>
        <v>13870.375595357791</v>
      </c>
    </row>
    <row r="351" spans="2:10">
      <c r="B351" s="128" t="str">
        <f>$B$40</f>
        <v>Social Service</v>
      </c>
      <c r="C351" s="139">
        <f t="shared" si="27"/>
        <v>3589.1109507877163</v>
      </c>
      <c r="D351" s="139">
        <f t="shared" si="27"/>
        <v>0</v>
      </c>
      <c r="E351" s="139">
        <f t="shared" si="29"/>
        <v>0</v>
      </c>
      <c r="F351" s="139">
        <f t="shared" si="30"/>
        <v>0</v>
      </c>
      <c r="G351" s="139">
        <f t="shared" si="31"/>
        <v>0</v>
      </c>
      <c r="H351" s="139">
        <f t="shared" si="28"/>
        <v>3589.1109507877168</v>
      </c>
    </row>
    <row r="352" spans="2:10">
      <c r="B352" s="128" t="str">
        <f>$B$41</f>
        <v>Library Science</v>
      </c>
      <c r="C352" s="139">
        <f t="shared" si="27"/>
        <v>0</v>
      </c>
      <c r="D352" s="139">
        <f t="shared" si="27"/>
        <v>0</v>
      </c>
      <c r="E352" s="139">
        <f t="shared" si="29"/>
        <v>0</v>
      </c>
      <c r="F352" s="139">
        <f t="shared" si="30"/>
        <v>0</v>
      </c>
      <c r="G352" s="139">
        <f t="shared" si="31"/>
        <v>0</v>
      </c>
      <c r="H352" s="139">
        <f t="shared" si="28"/>
        <v>0</v>
      </c>
    </row>
    <row r="353" spans="2:9">
      <c r="B353" s="128" t="str">
        <f>$B$42</f>
        <v>Veterinary Science</v>
      </c>
      <c r="C353" s="139">
        <f t="shared" si="27"/>
        <v>0</v>
      </c>
      <c r="D353" s="139">
        <f t="shared" si="27"/>
        <v>0</v>
      </c>
      <c r="E353" s="139">
        <f t="shared" si="29"/>
        <v>0</v>
      </c>
      <c r="F353" s="139">
        <f t="shared" si="30"/>
        <v>0</v>
      </c>
      <c r="G353" s="139">
        <f t="shared" si="31"/>
        <v>0</v>
      </c>
      <c r="H353" s="139">
        <f t="shared" si="28"/>
        <v>0</v>
      </c>
    </row>
    <row r="354" spans="2:9">
      <c r="B354" s="128" t="str">
        <f>$B$43</f>
        <v>Vocational Training</v>
      </c>
      <c r="C354" s="139">
        <f t="shared" si="27"/>
        <v>0</v>
      </c>
      <c r="D354" s="139">
        <f t="shared" si="27"/>
        <v>0</v>
      </c>
      <c r="E354" s="139">
        <f t="shared" si="29"/>
        <v>0</v>
      </c>
      <c r="F354" s="139">
        <f t="shared" si="30"/>
        <v>0</v>
      </c>
      <c r="G354" s="139">
        <f t="shared" si="31"/>
        <v>0</v>
      </c>
      <c r="H354" s="139">
        <f t="shared" si="28"/>
        <v>0</v>
      </c>
    </row>
    <row r="355" spans="2:9">
      <c r="B355" s="128" t="str">
        <f>$B$44</f>
        <v>Physical Training</v>
      </c>
      <c r="C355" s="139">
        <f t="shared" si="27"/>
        <v>0</v>
      </c>
      <c r="D355" s="139">
        <f t="shared" si="27"/>
        <v>0</v>
      </c>
      <c r="E355" s="139">
        <f t="shared" si="29"/>
        <v>0</v>
      </c>
      <c r="F355" s="139">
        <f t="shared" si="30"/>
        <v>0</v>
      </c>
      <c r="G355" s="139">
        <f t="shared" si="31"/>
        <v>0</v>
      </c>
      <c r="H355" s="139">
        <f t="shared" si="28"/>
        <v>0</v>
      </c>
    </row>
    <row r="356" spans="2:9">
      <c r="B356" s="128" t="str">
        <f>$B$45</f>
        <v>Health Services</v>
      </c>
      <c r="C356" s="139">
        <f t="shared" si="27"/>
        <v>5465.8381309051974</v>
      </c>
      <c r="D356" s="139">
        <f t="shared" si="27"/>
        <v>8064.5510023663983</v>
      </c>
      <c r="E356" s="139">
        <f t="shared" si="29"/>
        <v>0</v>
      </c>
      <c r="F356" s="139">
        <f t="shared" si="30"/>
        <v>0</v>
      </c>
      <c r="G356" s="139">
        <f t="shared" si="31"/>
        <v>0</v>
      </c>
      <c r="H356" s="139">
        <f t="shared" si="28"/>
        <v>7409.1436996874709</v>
      </c>
    </row>
    <row r="357" spans="2:9">
      <c r="B357" s="128" t="str">
        <f>$B$46</f>
        <v>Pharmacy</v>
      </c>
      <c r="C357" s="139">
        <f t="shared" si="27"/>
        <v>0</v>
      </c>
      <c r="D357" s="139">
        <f t="shared" si="27"/>
        <v>0</v>
      </c>
      <c r="E357" s="139">
        <f t="shared" si="29"/>
        <v>0</v>
      </c>
      <c r="F357" s="139">
        <f t="shared" si="30"/>
        <v>0</v>
      </c>
      <c r="G357" s="139">
        <f t="shared" si="31"/>
        <v>0</v>
      </c>
      <c r="H357" s="139">
        <f t="shared" si="28"/>
        <v>0</v>
      </c>
    </row>
    <row r="358" spans="2:9">
      <c r="B358" s="128" t="str">
        <f>$B$47</f>
        <v>Business Administration</v>
      </c>
      <c r="C358" s="139">
        <f t="shared" si="27"/>
        <v>9240.8811067776987</v>
      </c>
      <c r="D358" s="139">
        <f t="shared" si="27"/>
        <v>17758.94944256081</v>
      </c>
      <c r="E358" s="139">
        <f t="shared" si="29"/>
        <v>13197.045635028862</v>
      </c>
      <c r="F358" s="139">
        <f t="shared" si="30"/>
        <v>0</v>
      </c>
      <c r="G358" s="139">
        <f t="shared" si="31"/>
        <v>0</v>
      </c>
      <c r="H358" s="139">
        <f t="shared" si="28"/>
        <v>15858.23731591853</v>
      </c>
    </row>
    <row r="359" spans="2:9">
      <c r="B359" s="128" t="str">
        <f>$B$48</f>
        <v>Optometry</v>
      </c>
      <c r="C359" s="139">
        <f t="shared" ref="C359:D363" si="32">C309*30</f>
        <v>0</v>
      </c>
      <c r="D359" s="139">
        <f t="shared" si="32"/>
        <v>0</v>
      </c>
      <c r="E359" s="139">
        <f t="shared" si="29"/>
        <v>0</v>
      </c>
      <c r="F359" s="139">
        <f t="shared" si="30"/>
        <v>0</v>
      </c>
      <c r="G359" s="139">
        <f t="shared" si="31"/>
        <v>0</v>
      </c>
      <c r="H359" s="139">
        <f t="shared" si="28"/>
        <v>0</v>
      </c>
    </row>
    <row r="360" spans="2:9">
      <c r="B360" s="128" t="str">
        <f>$B$49</f>
        <v>Teacher Ed-Practice Teaching</v>
      </c>
      <c r="C360" s="139">
        <f t="shared" si="32"/>
        <v>0</v>
      </c>
      <c r="D360" s="139">
        <f t="shared" si="32"/>
        <v>8064.5510023663992</v>
      </c>
      <c r="E360" s="139">
        <f t="shared" si="29"/>
        <v>0</v>
      </c>
      <c r="F360" s="139">
        <f t="shared" si="30"/>
        <v>0</v>
      </c>
      <c r="G360" s="139">
        <f t="shared" si="31"/>
        <v>0</v>
      </c>
      <c r="H360" s="139">
        <f t="shared" si="28"/>
        <v>8064.5510023663992</v>
      </c>
    </row>
    <row r="361" spans="2:9">
      <c r="B361" s="128" t="str">
        <f>$B$50</f>
        <v>Technology</v>
      </c>
      <c r="C361" s="139">
        <f t="shared" si="32"/>
        <v>3589.1109507877163</v>
      </c>
      <c r="D361" s="139">
        <f t="shared" si="32"/>
        <v>8064.5510023663992</v>
      </c>
      <c r="E361" s="139">
        <f t="shared" si="29"/>
        <v>6428.3105229794801</v>
      </c>
      <c r="F361" s="139">
        <f t="shared" si="30"/>
        <v>0</v>
      </c>
      <c r="G361" s="139">
        <f t="shared" si="31"/>
        <v>0</v>
      </c>
      <c r="H361" s="139">
        <f t="shared" si="28"/>
        <v>7807.6869369357009</v>
      </c>
    </row>
    <row r="362" spans="2:9">
      <c r="B362" s="128" t="str">
        <f>$B$51</f>
        <v>Nursing</v>
      </c>
      <c r="C362" s="139">
        <f t="shared" si="32"/>
        <v>0</v>
      </c>
      <c r="D362" s="139">
        <f t="shared" si="32"/>
        <v>0</v>
      </c>
      <c r="E362" s="139">
        <f t="shared" si="29"/>
        <v>0</v>
      </c>
      <c r="F362" s="139">
        <f t="shared" si="30"/>
        <v>0</v>
      </c>
      <c r="G362" s="139">
        <f t="shared" si="31"/>
        <v>0</v>
      </c>
      <c r="H362" s="139">
        <f t="shared" si="28"/>
        <v>0</v>
      </c>
    </row>
    <row r="363" spans="2:9">
      <c r="B363" s="131" t="str">
        <f>$B$52</f>
        <v>Totals</v>
      </c>
      <c r="C363" s="136">
        <f t="shared" si="32"/>
        <v>10933.396291126772</v>
      </c>
      <c r="D363" s="136">
        <f t="shared" si="32"/>
        <v>14649.090479728988</v>
      </c>
      <c r="E363" s="136">
        <f t="shared" si="29"/>
        <v>16259.5253840363</v>
      </c>
      <c r="F363" s="136">
        <f t="shared" si="30"/>
        <v>0</v>
      </c>
      <c r="G363" s="136">
        <f t="shared" si="31"/>
        <v>13870.375595357789</v>
      </c>
      <c r="H363" s="136">
        <f t="shared" si="28"/>
        <v>13543.113203263354</v>
      </c>
      <c r="I363" s="351"/>
    </row>
  </sheetData>
  <mergeCells count="45">
    <mergeCell ref="B341:H341"/>
    <mergeCell ref="B215:G215"/>
    <mergeCell ref="B216:H216"/>
    <mergeCell ref="B241:G241"/>
    <mergeCell ref="B264:H264"/>
    <mergeCell ref="B266:H266"/>
    <mergeCell ref="B291:H291"/>
    <mergeCell ref="I140:I141"/>
    <mergeCell ref="B165:G165"/>
    <mergeCell ref="B166:G166"/>
    <mergeCell ref="B190:G190"/>
    <mergeCell ref="B316:H316"/>
    <mergeCell ref="B191:H191"/>
    <mergeCell ref="B140:F141"/>
    <mergeCell ref="B87:G87"/>
    <mergeCell ref="B89:G89"/>
    <mergeCell ref="B113:H113"/>
    <mergeCell ref="B114:G114"/>
    <mergeCell ref="B139:G139"/>
    <mergeCell ref="B84:C84"/>
    <mergeCell ref="D84:F84"/>
    <mergeCell ref="B18:E18"/>
    <mergeCell ref="D20:F20"/>
    <mergeCell ref="B21:C21"/>
    <mergeCell ref="D21:F21"/>
    <mergeCell ref="D27:F27"/>
    <mergeCell ref="B28:C28"/>
    <mergeCell ref="D28:F28"/>
    <mergeCell ref="D54:F54"/>
    <mergeCell ref="B55:C55"/>
    <mergeCell ref="D55:F55"/>
    <mergeCell ref="B58:G58"/>
    <mergeCell ref="D83:F83"/>
    <mergeCell ref="B17:E17"/>
    <mergeCell ref="B1:H1"/>
    <mergeCell ref="B2:H2"/>
    <mergeCell ref="B8:H8"/>
    <mergeCell ref="B9:G9"/>
    <mergeCell ref="B10:G10"/>
    <mergeCell ref="B11:H11"/>
    <mergeCell ref="B12:E12"/>
    <mergeCell ref="B13:E13"/>
    <mergeCell ref="B14:E14"/>
    <mergeCell ref="B15:E15"/>
    <mergeCell ref="B16:E16"/>
  </mergeCells>
  <conditionalFormatting sqref="C61:G80">
    <cfRule type="expression" dxfId="111" priority="6" stopIfTrue="1">
      <formula>C32=0</formula>
    </cfRule>
  </conditionalFormatting>
  <conditionalFormatting sqref="C91:G110">
    <cfRule type="expression" dxfId="110" priority="5" stopIfTrue="1">
      <formula>C32=0</formula>
    </cfRule>
  </conditionalFormatting>
  <conditionalFormatting sqref="C143:H162">
    <cfRule type="expression" dxfId="109" priority="3" stopIfTrue="1">
      <formula>C32=0</formula>
    </cfRule>
  </conditionalFormatting>
  <conditionalFormatting sqref="H143:H162">
    <cfRule type="expression" dxfId="108" priority="4" stopIfTrue="1">
      <formula>OR(AND(#REF!&gt;0,H143&gt;0,H61=0),AND(#REF!&gt;0,H143&gt;0,H32=0))</formula>
    </cfRule>
  </conditionalFormatting>
  <conditionalFormatting sqref="H143:H162">
    <cfRule type="expression" dxfId="107" priority="2" stopIfTrue="1">
      <formula>OR(AND(#REF!&gt;0,H143&gt;0,H61=0),AND(#REF!&gt;0,H143&gt;0,H32=0))</formula>
    </cfRule>
  </conditionalFormatting>
  <conditionalFormatting sqref="H143:H162">
    <cfRule type="expression" dxfId="106" priority="1" stopIfTrue="1">
      <formula>OR(AND(#REF!&gt;0,H143&gt;0,H61=0),AND(#REF!&gt;0,H143&gt;0,H32=0))</formula>
    </cfRule>
  </conditionalFormatting>
  <pageMargins left="0.25" right="0.25" top="0.5" bottom="0.5" header="0.17" footer="0.17"/>
  <pageSetup scale="67"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tabColor rgb="FFFFC000"/>
    <pageSetUpPr fitToPage="1"/>
  </sheetPr>
  <dimension ref="B1:W363"/>
  <sheetViews>
    <sheetView showGridLines="0" showZeros="0" zoomScale="70" zoomScaleNormal="70" workbookViewId="0"/>
  </sheetViews>
  <sheetFormatPr defaultColWidth="9.109375" defaultRowHeight="13.8"/>
  <cols>
    <col min="1" max="1" width="1.88671875" style="107" customWidth="1"/>
    <col min="2" max="2" width="30.5546875" style="107" customWidth="1"/>
    <col min="3"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5.88671875" style="107" bestFit="1" customWidth="1"/>
    <col min="11" max="16384" width="9.109375" style="107"/>
  </cols>
  <sheetData>
    <row r="1" spans="2:8">
      <c r="B1" s="392" t="str">
        <f>'Relative Weights'!A1</f>
        <v>THECB Texas Public University Expenditure Study Fiscal Year 2022</v>
      </c>
      <c r="C1" s="392"/>
      <c r="D1" s="392"/>
      <c r="E1" s="392"/>
      <c r="F1" s="392"/>
      <c r="G1" s="392"/>
      <c r="H1" s="392"/>
    </row>
    <row r="2" spans="2:8">
      <c r="B2" s="393" t="str">
        <f>'Relative Weights'!A2</f>
        <v>Institution Survey for the Year Ended August 31, 2022</v>
      </c>
      <c r="C2" s="393"/>
      <c r="D2" s="393"/>
      <c r="E2" s="393"/>
      <c r="F2" s="393"/>
      <c r="G2" s="393"/>
      <c r="H2" s="393"/>
    </row>
    <row r="3" spans="2:8">
      <c r="B3" s="119" t="s">
        <v>98</v>
      </c>
      <c r="C3" s="119"/>
      <c r="D3" s="119"/>
      <c r="E3" s="119"/>
      <c r="F3" s="119"/>
      <c r="G3" s="119"/>
      <c r="H3" s="119"/>
    </row>
    <row r="4" spans="2:8">
      <c r="B4" s="294" t="s">
        <v>154</v>
      </c>
      <c r="C4" s="119"/>
      <c r="D4" s="119"/>
      <c r="E4" s="119"/>
      <c r="F4" s="119"/>
      <c r="G4" s="119"/>
      <c r="H4" s="119"/>
    </row>
    <row r="5" spans="2:8">
      <c r="B5" s="119"/>
      <c r="C5" s="119"/>
      <c r="D5" s="119"/>
      <c r="E5" s="119"/>
      <c r="F5" s="119"/>
      <c r="G5" s="119"/>
      <c r="H5" s="246"/>
    </row>
    <row r="6" spans="2:8">
      <c r="B6" s="295" t="s">
        <v>10</v>
      </c>
      <c r="C6" s="295"/>
      <c r="D6" s="295"/>
      <c r="E6" s="295"/>
      <c r="F6" s="295"/>
      <c r="G6" s="295"/>
      <c r="H6" s="296"/>
    </row>
    <row r="7" spans="2:8">
      <c r="B7" s="119"/>
      <c r="C7" s="119"/>
      <c r="D7" s="119"/>
      <c r="E7" s="119"/>
      <c r="F7" s="119"/>
      <c r="G7" s="119"/>
      <c r="H7" s="297"/>
    </row>
    <row r="8" spans="2:8" ht="129" customHeight="1">
      <c r="B8" s="381" t="s">
        <v>227</v>
      </c>
      <c r="C8" s="381"/>
      <c r="D8" s="381"/>
      <c r="E8" s="381"/>
      <c r="F8" s="381"/>
      <c r="G8" s="381"/>
      <c r="H8" s="381"/>
    </row>
    <row r="9" spans="2:8" ht="99.75" customHeight="1">
      <c r="B9" s="382" t="s">
        <v>41</v>
      </c>
      <c r="C9" s="382"/>
      <c r="D9" s="382"/>
      <c r="E9" s="382"/>
      <c r="F9" s="382"/>
      <c r="G9" s="382"/>
      <c r="H9" s="298"/>
    </row>
    <row r="10" spans="2:8">
      <c r="B10" s="392" t="s">
        <v>20</v>
      </c>
      <c r="C10" s="392"/>
      <c r="D10" s="392"/>
      <c r="E10" s="392"/>
      <c r="F10" s="392"/>
      <c r="G10" s="392"/>
      <c r="H10" s="298"/>
    </row>
    <row r="11" spans="2:8" ht="21" customHeight="1" thickBot="1">
      <c r="B11" s="382" t="s">
        <v>888</v>
      </c>
      <c r="C11" s="382"/>
      <c r="D11" s="382"/>
      <c r="E11" s="382"/>
      <c r="F11" s="382"/>
      <c r="G11" s="382"/>
      <c r="H11" s="382"/>
    </row>
    <row r="12" spans="2:8" ht="14.4" thickBot="1">
      <c r="B12" s="397" t="s">
        <v>16</v>
      </c>
      <c r="C12" s="398"/>
      <c r="D12" s="398"/>
      <c r="E12" s="398"/>
      <c r="F12" s="299"/>
      <c r="G12" s="300"/>
      <c r="H12" s="301" t="s">
        <v>17</v>
      </c>
    </row>
    <row r="13" spans="2:8">
      <c r="B13" s="399" t="s">
        <v>12</v>
      </c>
      <c r="C13" s="399"/>
      <c r="D13" s="399"/>
      <c r="E13" s="399"/>
      <c r="F13" s="354"/>
      <c r="G13" s="303"/>
      <c r="H13" s="355">
        <f>Data!$G29</f>
        <v>69362650</v>
      </c>
    </row>
    <row r="14" spans="2:8">
      <c r="B14" s="385" t="s">
        <v>13</v>
      </c>
      <c r="C14" s="385"/>
      <c r="D14" s="385"/>
      <c r="E14" s="385"/>
      <c r="F14" s="356"/>
      <c r="G14" s="303"/>
      <c r="H14" s="357">
        <f>Data!$H29</f>
        <v>3233349</v>
      </c>
    </row>
    <row r="15" spans="2:8">
      <c r="B15" s="385" t="s">
        <v>14</v>
      </c>
      <c r="C15" s="385"/>
      <c r="D15" s="385"/>
      <c r="E15" s="385"/>
      <c r="F15" s="356"/>
      <c r="G15" s="303"/>
      <c r="H15" s="357">
        <f>Data!$I29</f>
        <v>17698463</v>
      </c>
    </row>
    <row r="16" spans="2:8">
      <c r="B16" s="385" t="s">
        <v>18</v>
      </c>
      <c r="C16" s="385"/>
      <c r="D16" s="385"/>
      <c r="E16" s="385"/>
      <c r="F16" s="356"/>
      <c r="G16" s="303"/>
      <c r="H16" s="357">
        <f>Data!$J29</f>
        <v>11561884</v>
      </c>
    </row>
    <row r="17" spans="2:23">
      <c r="B17" s="385" t="s">
        <v>15</v>
      </c>
      <c r="C17" s="385"/>
      <c r="D17" s="385"/>
      <c r="E17" s="385"/>
      <c r="F17" s="356"/>
      <c r="G17" s="303"/>
      <c r="H17" s="357">
        <f>Data!$K29</f>
        <v>32306078</v>
      </c>
    </row>
    <row r="18" spans="2:23">
      <c r="B18" s="385" t="s">
        <v>1</v>
      </c>
      <c r="C18" s="385"/>
      <c r="D18" s="385"/>
      <c r="E18" s="385"/>
      <c r="F18" s="358"/>
      <c r="G18" s="303"/>
      <c r="H18" s="359">
        <f>SUM(H13:H17)</f>
        <v>134162424</v>
      </c>
    </row>
    <row r="19" spans="2:23" ht="13.5" customHeight="1">
      <c r="B19" s="308"/>
      <c r="D19" s="308"/>
      <c r="E19" s="308"/>
      <c r="F19" s="308"/>
      <c r="G19" s="308"/>
      <c r="H19" s="298"/>
    </row>
    <row r="20" spans="2:23" ht="13.5" customHeight="1">
      <c r="B20" s="308"/>
      <c r="D20" s="390" t="s">
        <v>22</v>
      </c>
      <c r="E20" s="390"/>
      <c r="F20" s="390"/>
      <c r="G20" s="309" t="s">
        <v>23</v>
      </c>
      <c r="H20" s="309" t="s">
        <v>24</v>
      </c>
    </row>
    <row r="21" spans="2:23">
      <c r="B21" s="388" t="s">
        <v>21</v>
      </c>
      <c r="C21" s="389"/>
      <c r="D21" s="384" t="str">
        <f>Data!L29</f>
        <v>Judith Kruwell</v>
      </c>
      <c r="E21" s="384"/>
      <c r="F21" s="384"/>
      <c r="G21" s="310" t="str">
        <f>Data!M29</f>
        <v>936-468-4541</v>
      </c>
      <c r="H21" s="311" t="str">
        <f>Data!N29</f>
        <v>kruwelljf@sfasu.edu</v>
      </c>
    </row>
    <row r="22" spans="2:23" ht="13.5" customHeight="1">
      <c r="B22" s="308"/>
      <c r="C22" s="308"/>
      <c r="D22" s="308"/>
      <c r="E22" s="308"/>
      <c r="F22" s="308"/>
      <c r="G22" s="308"/>
      <c r="H22" s="298"/>
    </row>
    <row r="23" spans="2:23" ht="13.5" customHeight="1" thickBot="1">
      <c r="B23" s="117" t="s">
        <v>937</v>
      </c>
      <c r="C23" s="308"/>
      <c r="D23" s="308"/>
      <c r="E23" s="308"/>
      <c r="F23" s="308"/>
      <c r="G23" s="308"/>
      <c r="H23" s="298"/>
    </row>
    <row r="24" spans="2:23" s="315" customFormat="1">
      <c r="B24" s="312"/>
      <c r="C24" s="123" t="s">
        <v>25</v>
      </c>
      <c r="D24" s="313" t="s">
        <v>26</v>
      </c>
      <c r="E24" s="313" t="s">
        <v>27</v>
      </c>
      <c r="F24" s="313" t="s">
        <v>28</v>
      </c>
      <c r="G24" s="313" t="s">
        <v>29</v>
      </c>
      <c r="H24" s="314" t="s">
        <v>30</v>
      </c>
      <c r="J24" s="107"/>
    </row>
    <row r="25" spans="2:23" s="315" customFormat="1" ht="14.4" thickBot="1">
      <c r="B25" s="316" t="s">
        <v>680</v>
      </c>
      <c r="C25" s="317">
        <f>Data!O29</f>
        <v>4781</v>
      </c>
      <c r="D25" s="318">
        <f>Data!P29</f>
        <v>5595</v>
      </c>
      <c r="E25" s="318">
        <f>Data!Q29</f>
        <v>1429</v>
      </c>
      <c r="F25" s="318">
        <f>Data!R29</f>
        <v>83</v>
      </c>
      <c r="G25" s="318">
        <f>Data!S29</f>
        <v>0</v>
      </c>
      <c r="H25" s="319">
        <f>SUM(C25:G25)</f>
        <v>11888</v>
      </c>
    </row>
    <row r="26" spans="2:23">
      <c r="C26" s="320"/>
      <c r="D26" s="320"/>
      <c r="E26" s="320"/>
      <c r="F26" s="320"/>
      <c r="G26" s="320"/>
      <c r="H26" s="320"/>
      <c r="I26" s="320"/>
    </row>
    <row r="27" spans="2:23" ht="13.5" customHeight="1">
      <c r="B27" s="308"/>
      <c r="D27" s="390" t="s">
        <v>22</v>
      </c>
      <c r="E27" s="390"/>
      <c r="F27" s="390"/>
      <c r="G27" s="309" t="s">
        <v>23</v>
      </c>
      <c r="H27" s="309" t="s">
        <v>24</v>
      </c>
    </row>
    <row r="28" spans="2:23">
      <c r="B28" s="388" t="s">
        <v>952</v>
      </c>
      <c r="C28" s="389"/>
      <c r="D28" s="384" t="str">
        <f>Data!T29</f>
        <v>Hall, Karyn</v>
      </c>
      <c r="E28" s="384"/>
      <c r="F28" s="384"/>
      <c r="G28" s="310" t="str">
        <f>Data!U29</f>
        <v>(936) 468-3806</v>
      </c>
      <c r="H28" s="311" t="str">
        <f>Data!V29</f>
        <v>khall@sfasu.edu</v>
      </c>
    </row>
    <row r="29" spans="2:23" ht="13.5" customHeight="1">
      <c r="B29" s="308"/>
      <c r="C29" s="308"/>
      <c r="D29" s="308"/>
      <c r="E29" s="308"/>
      <c r="F29" s="308"/>
      <c r="G29" s="308"/>
      <c r="H29" s="298"/>
    </row>
    <row r="30" spans="2:23" ht="14.4" thickBot="1">
      <c r="B30" s="117" t="s">
        <v>938</v>
      </c>
    </row>
    <row r="31" spans="2:23" ht="14.4" thickBot="1">
      <c r="B31" s="124" t="s">
        <v>31</v>
      </c>
      <c r="C31" s="125" t="s">
        <v>25</v>
      </c>
      <c r="D31" s="125" t="s">
        <v>26</v>
      </c>
      <c r="E31" s="125" t="s">
        <v>27</v>
      </c>
      <c r="F31" s="125" t="s">
        <v>28</v>
      </c>
      <c r="G31" s="125" t="s">
        <v>29</v>
      </c>
      <c r="H31" s="126" t="s">
        <v>30</v>
      </c>
    </row>
    <row r="32" spans="2:23">
      <c r="B32" s="128" t="s">
        <v>42</v>
      </c>
      <c r="C32" s="141">
        <f>Data!W29</f>
        <v>78417</v>
      </c>
      <c r="D32" s="141">
        <f>Data!AQ29</f>
        <v>15663</v>
      </c>
      <c r="E32" s="141">
        <f>Data!BK29</f>
        <v>3128</v>
      </c>
      <c r="F32" s="141">
        <f>Data!CE29</f>
        <v>749</v>
      </c>
      <c r="G32" s="141">
        <f>Data!CY29</f>
        <v>0</v>
      </c>
      <c r="H32" s="142">
        <f>SUM(C32:G32)</f>
        <v>97957</v>
      </c>
      <c r="W32" s="145"/>
    </row>
    <row r="33" spans="2:23">
      <c r="B33" s="130" t="s">
        <v>43</v>
      </c>
      <c r="C33" s="141">
        <f>Data!X29</f>
        <v>22386</v>
      </c>
      <c r="D33" s="141">
        <f>Data!AR29</f>
        <v>7439</v>
      </c>
      <c r="E33" s="141">
        <f>Data!BL29</f>
        <v>2051</v>
      </c>
      <c r="F33" s="141">
        <f>Data!CF29</f>
        <v>9</v>
      </c>
      <c r="G33" s="141">
        <f>Data!CZ29</f>
        <v>0</v>
      </c>
      <c r="H33" s="142">
        <f t="shared" ref="H33:H52" si="0">SUM(C33:G33)</f>
        <v>31885</v>
      </c>
      <c r="W33" s="145"/>
    </row>
    <row r="34" spans="2:23">
      <c r="B34" s="130" t="s">
        <v>44</v>
      </c>
      <c r="C34" s="141">
        <f>Data!Y29</f>
        <v>15661</v>
      </c>
      <c r="D34" s="141">
        <f>Data!AS29</f>
        <v>7892</v>
      </c>
      <c r="E34" s="141">
        <f>Data!BM29</f>
        <v>1375</v>
      </c>
      <c r="F34" s="141">
        <f>Data!CG29</f>
        <v>0</v>
      </c>
      <c r="G34" s="141">
        <f>Data!DA29</f>
        <v>0</v>
      </c>
      <c r="H34" s="142">
        <f t="shared" si="0"/>
        <v>24928</v>
      </c>
      <c r="W34" s="145"/>
    </row>
    <row r="35" spans="2:23">
      <c r="B35" s="130" t="s">
        <v>45</v>
      </c>
      <c r="C35" s="141">
        <f>Data!Z29</f>
        <v>5798</v>
      </c>
      <c r="D35" s="141">
        <f>Data!AT29</f>
        <v>14792</v>
      </c>
      <c r="E35" s="141">
        <f>Data!BN29</f>
        <v>7583</v>
      </c>
      <c r="F35" s="141">
        <f>Data!CH29</f>
        <v>587</v>
      </c>
      <c r="G35" s="141">
        <f>Data!DB29</f>
        <v>0</v>
      </c>
      <c r="H35" s="142">
        <f t="shared" si="0"/>
        <v>28760</v>
      </c>
      <c r="W35" s="145"/>
    </row>
    <row r="36" spans="2:23">
      <c r="B36" s="130" t="s">
        <v>46</v>
      </c>
      <c r="C36" s="141">
        <f>Data!AA29</f>
        <v>5752</v>
      </c>
      <c r="D36" s="141">
        <f>Data!AU29</f>
        <v>5262</v>
      </c>
      <c r="E36" s="141">
        <f>Data!BO29</f>
        <v>618</v>
      </c>
      <c r="F36" s="141">
        <f>Data!CI29</f>
        <v>142</v>
      </c>
      <c r="G36" s="141">
        <f>Data!DC29</f>
        <v>0</v>
      </c>
      <c r="H36" s="142">
        <f t="shared" si="0"/>
        <v>11774</v>
      </c>
      <c r="W36" s="145"/>
    </row>
    <row r="37" spans="2:23">
      <c r="B37" s="130" t="s">
        <v>47</v>
      </c>
      <c r="C37" s="141">
        <f>Data!AB29</f>
        <v>4353</v>
      </c>
      <c r="D37" s="141">
        <f>Data!AV29</f>
        <v>2715</v>
      </c>
      <c r="E37" s="141">
        <f>Data!BP29</f>
        <v>90</v>
      </c>
      <c r="F37" s="141">
        <f>Data!CJ29</f>
        <v>0</v>
      </c>
      <c r="G37" s="141">
        <f>Data!DD29</f>
        <v>0</v>
      </c>
      <c r="H37" s="142">
        <f t="shared" si="0"/>
        <v>7158</v>
      </c>
      <c r="W37" s="145"/>
    </row>
    <row r="38" spans="2:23">
      <c r="B38" s="130" t="s">
        <v>48</v>
      </c>
      <c r="C38" s="141">
        <f>Data!AC29</f>
        <v>6994</v>
      </c>
      <c r="D38" s="141">
        <f>Data!AW29</f>
        <v>5367</v>
      </c>
      <c r="E38" s="141">
        <f>Data!BQ29</f>
        <v>819</v>
      </c>
      <c r="F38" s="141">
        <f>Data!CK29</f>
        <v>0</v>
      </c>
      <c r="G38" s="141">
        <f>Data!DE29</f>
        <v>0</v>
      </c>
      <c r="H38" s="142">
        <f t="shared" si="0"/>
        <v>13180</v>
      </c>
      <c r="W38" s="145"/>
    </row>
    <row r="39" spans="2:23">
      <c r="B39" s="130" t="s">
        <v>49</v>
      </c>
      <c r="C39" s="141">
        <f>Data!AD29</f>
        <v>0</v>
      </c>
      <c r="D39" s="141">
        <f>Data!AX29</f>
        <v>0</v>
      </c>
      <c r="E39" s="141">
        <f>Data!BR29</f>
        <v>0</v>
      </c>
      <c r="F39" s="141">
        <f>Data!CL29</f>
        <v>0</v>
      </c>
      <c r="G39" s="141">
        <f>Data!DF29</f>
        <v>0</v>
      </c>
      <c r="H39" s="142">
        <f t="shared" si="0"/>
        <v>0</v>
      </c>
      <c r="W39" s="145"/>
    </row>
    <row r="40" spans="2:23">
      <c r="B40" s="130" t="s">
        <v>50</v>
      </c>
      <c r="C40" s="141">
        <f>Data!AE29</f>
        <v>732</v>
      </c>
      <c r="D40" s="141">
        <f>Data!AY29</f>
        <v>3944</v>
      </c>
      <c r="E40" s="141">
        <f>Data!BS29</f>
        <v>3463</v>
      </c>
      <c r="F40" s="141">
        <f>Data!CM29</f>
        <v>0</v>
      </c>
      <c r="G40" s="141">
        <f>Data!DG29</f>
        <v>0</v>
      </c>
      <c r="H40" s="142">
        <f t="shared" si="0"/>
        <v>8139</v>
      </c>
      <c r="W40" s="145"/>
    </row>
    <row r="41" spans="2:23">
      <c r="B41" s="130" t="s">
        <v>51</v>
      </c>
      <c r="C41" s="141">
        <f>Data!AF29</f>
        <v>0</v>
      </c>
      <c r="D41" s="141">
        <f>Data!AZ29</f>
        <v>0</v>
      </c>
      <c r="E41" s="141">
        <f>Data!BT29</f>
        <v>0</v>
      </c>
      <c r="F41" s="141">
        <f>Data!CN29</f>
        <v>0</v>
      </c>
      <c r="G41" s="141">
        <f>Data!DH29</f>
        <v>0</v>
      </c>
      <c r="H41" s="142">
        <f t="shared" si="0"/>
        <v>0</v>
      </c>
      <c r="W41" s="145"/>
    </row>
    <row r="42" spans="2:23">
      <c r="B42" s="130" t="s">
        <v>52</v>
      </c>
      <c r="C42" s="141">
        <f>Data!AG29</f>
        <v>0</v>
      </c>
      <c r="D42" s="141">
        <f>Data!BA29</f>
        <v>0</v>
      </c>
      <c r="E42" s="141">
        <f>Data!BU29</f>
        <v>0</v>
      </c>
      <c r="F42" s="141">
        <f>Data!CO29</f>
        <v>0</v>
      </c>
      <c r="G42" s="141">
        <f>Data!DI29</f>
        <v>0</v>
      </c>
      <c r="H42" s="142">
        <f t="shared" si="0"/>
        <v>0</v>
      </c>
      <c r="W42" s="145"/>
    </row>
    <row r="43" spans="2:23">
      <c r="B43" s="130" t="s">
        <v>53</v>
      </c>
      <c r="C43" s="141">
        <f>Data!AH29</f>
        <v>60</v>
      </c>
      <c r="D43" s="141">
        <f>Data!BB29</f>
        <v>0</v>
      </c>
      <c r="E43" s="141">
        <f>Data!BV29</f>
        <v>0</v>
      </c>
      <c r="F43" s="141">
        <f>Data!CP29</f>
        <v>0</v>
      </c>
      <c r="G43" s="141">
        <f>Data!DJ29</f>
        <v>0</v>
      </c>
      <c r="H43" s="142">
        <f t="shared" si="0"/>
        <v>60</v>
      </c>
      <c r="W43" s="145"/>
    </row>
    <row r="44" spans="2:23">
      <c r="B44" s="130" t="s">
        <v>54</v>
      </c>
      <c r="C44" s="141">
        <f>Data!AI29</f>
        <v>0</v>
      </c>
      <c r="D44" s="141">
        <f>Data!BC29</f>
        <v>0</v>
      </c>
      <c r="E44" s="141">
        <f>Data!BW29</f>
        <v>0</v>
      </c>
      <c r="F44" s="141">
        <f>Data!CQ29</f>
        <v>0</v>
      </c>
      <c r="G44" s="141">
        <f>Data!DK29</f>
        <v>0</v>
      </c>
      <c r="H44" s="142">
        <f t="shared" si="0"/>
        <v>0</v>
      </c>
      <c r="W44" s="145"/>
    </row>
    <row r="45" spans="2:23">
      <c r="B45" s="130" t="s">
        <v>55</v>
      </c>
      <c r="C45" s="141">
        <f>Data!AJ29</f>
        <v>3628</v>
      </c>
      <c r="D45" s="141">
        <f>Data!BD29</f>
        <v>6354</v>
      </c>
      <c r="E45" s="141">
        <f>Data!BX29</f>
        <v>3120</v>
      </c>
      <c r="F45" s="141">
        <f>Data!CR29</f>
        <v>0</v>
      </c>
      <c r="G45" s="141">
        <f>Data!DL29</f>
        <v>0</v>
      </c>
      <c r="H45" s="142">
        <f t="shared" si="0"/>
        <v>13102</v>
      </c>
      <c r="W45" s="145"/>
    </row>
    <row r="46" spans="2:23">
      <c r="B46" s="130" t="s">
        <v>56</v>
      </c>
      <c r="C46" s="141">
        <f>Data!AK29</f>
        <v>0</v>
      </c>
      <c r="D46" s="141">
        <f>Data!BE29</f>
        <v>0</v>
      </c>
      <c r="E46" s="141">
        <f>Data!BY29</f>
        <v>0</v>
      </c>
      <c r="F46" s="141">
        <f>Data!CS29</f>
        <v>0</v>
      </c>
      <c r="G46" s="141">
        <f>Data!DM29</f>
        <v>0</v>
      </c>
      <c r="H46" s="142">
        <f t="shared" si="0"/>
        <v>0</v>
      </c>
      <c r="W46" s="145"/>
    </row>
    <row r="47" spans="2:23">
      <c r="B47" s="130" t="s">
        <v>57</v>
      </c>
      <c r="C47" s="141">
        <f>Data!AL29</f>
        <v>11102</v>
      </c>
      <c r="D47" s="141">
        <f>Data!BF29</f>
        <v>20231</v>
      </c>
      <c r="E47" s="141">
        <f>Data!BZ29</f>
        <v>2799</v>
      </c>
      <c r="F47" s="141">
        <f>Data!CT29</f>
        <v>0</v>
      </c>
      <c r="G47" s="141">
        <f>Data!DN29</f>
        <v>0</v>
      </c>
      <c r="H47" s="142">
        <f t="shared" si="0"/>
        <v>34132</v>
      </c>
      <c r="W47" s="145"/>
    </row>
    <row r="48" spans="2:23">
      <c r="B48" s="130" t="s">
        <v>58</v>
      </c>
      <c r="C48" s="141">
        <f>Data!AM29</f>
        <v>0</v>
      </c>
      <c r="D48" s="141">
        <f>Data!BG29</f>
        <v>0</v>
      </c>
      <c r="E48" s="141">
        <f>Data!CA29</f>
        <v>0</v>
      </c>
      <c r="F48" s="141">
        <f>Data!CU29</f>
        <v>0</v>
      </c>
      <c r="G48" s="141">
        <f>Data!DO29</f>
        <v>0</v>
      </c>
      <c r="H48" s="142">
        <f t="shared" si="0"/>
        <v>0</v>
      </c>
      <c r="W48" s="145"/>
    </row>
    <row r="49" spans="2:23">
      <c r="B49" s="130" t="s">
        <v>59</v>
      </c>
      <c r="C49" s="141">
        <f>Data!AN29</f>
        <v>0</v>
      </c>
      <c r="D49" s="141">
        <f>Data!BH29</f>
        <v>2955</v>
      </c>
      <c r="E49" s="141">
        <f>Data!CB29</f>
        <v>0</v>
      </c>
      <c r="F49" s="141">
        <f>Data!CV29</f>
        <v>0</v>
      </c>
      <c r="G49" s="141">
        <f>Data!DP29</f>
        <v>0</v>
      </c>
      <c r="H49" s="142">
        <f t="shared" si="0"/>
        <v>2955</v>
      </c>
      <c r="W49" s="145"/>
    </row>
    <row r="50" spans="2:23">
      <c r="B50" s="130" t="s">
        <v>60</v>
      </c>
      <c r="C50" s="141">
        <f>Data!AO29</f>
        <v>742</v>
      </c>
      <c r="D50" s="141">
        <f>Data!BI29</f>
        <v>710</v>
      </c>
      <c r="E50" s="141">
        <f>Data!CC29</f>
        <v>9</v>
      </c>
      <c r="F50" s="141">
        <f>Data!CW29</f>
        <v>0</v>
      </c>
      <c r="G50" s="141">
        <f>Data!DQ29</f>
        <v>0</v>
      </c>
      <c r="H50" s="142">
        <f t="shared" si="0"/>
        <v>1461</v>
      </c>
      <c r="W50" s="145"/>
    </row>
    <row r="51" spans="2:23">
      <c r="B51" s="130" t="s">
        <v>0</v>
      </c>
      <c r="C51" s="141">
        <f>Data!AP29</f>
        <v>257</v>
      </c>
      <c r="D51" s="141">
        <f>Data!BJ29</f>
        <v>8193.0000000000036</v>
      </c>
      <c r="E51" s="141">
        <f>Data!CD29</f>
        <v>456</v>
      </c>
      <c r="F51" s="141">
        <f>Data!CX29</f>
        <v>0</v>
      </c>
      <c r="G51" s="141">
        <f>Data!DR29</f>
        <v>0</v>
      </c>
      <c r="H51" s="142">
        <f t="shared" si="0"/>
        <v>8906.0000000000036</v>
      </c>
      <c r="W51" s="145"/>
    </row>
    <row r="52" spans="2:23">
      <c r="B52" s="143" t="s">
        <v>33</v>
      </c>
      <c r="C52" s="142">
        <f>SUM(C32:C51)</f>
        <v>155882</v>
      </c>
      <c r="D52" s="142">
        <f>SUM(D32:D51)</f>
        <v>101517</v>
      </c>
      <c r="E52" s="142">
        <f>SUM(E32:E51)</f>
        <v>25511</v>
      </c>
      <c r="F52" s="142">
        <f>SUM(F32:F51)</f>
        <v>1487</v>
      </c>
      <c r="G52" s="142">
        <f>SUM(G32:G51)</f>
        <v>0</v>
      </c>
      <c r="H52" s="142">
        <f t="shared" si="0"/>
        <v>284397</v>
      </c>
    </row>
    <row r="53" spans="2:23">
      <c r="B53" s="144"/>
      <c r="C53" s="145"/>
      <c r="D53" s="145"/>
      <c r="E53" s="145"/>
      <c r="F53" s="145"/>
      <c r="G53" s="145"/>
      <c r="H53" s="145"/>
    </row>
    <row r="54" spans="2:23" ht="13.5" customHeight="1">
      <c r="B54" s="308"/>
      <c r="D54" s="390" t="s">
        <v>22</v>
      </c>
      <c r="E54" s="390"/>
      <c r="F54" s="390"/>
      <c r="G54" s="309" t="s">
        <v>23</v>
      </c>
      <c r="H54" s="309" t="s">
        <v>24</v>
      </c>
    </row>
    <row r="55" spans="2:23">
      <c r="B55" s="388" t="s">
        <v>953</v>
      </c>
      <c r="C55" s="389"/>
      <c r="D55" s="384" t="str">
        <f>Data!T29</f>
        <v>Hall, Karyn</v>
      </c>
      <c r="E55" s="384"/>
      <c r="F55" s="384"/>
      <c r="G55" s="310" t="str">
        <f>Data!U29</f>
        <v>(936) 468-3806</v>
      </c>
      <c r="H55" s="311" t="str">
        <f>Data!V29</f>
        <v>khall@sfasu.edu</v>
      </c>
    </row>
    <row r="56" spans="2:23" ht="13.5" customHeight="1">
      <c r="B56" s="308"/>
      <c r="C56" s="308"/>
      <c r="D56" s="308"/>
      <c r="E56" s="308"/>
      <c r="F56" s="308"/>
      <c r="G56" s="308"/>
      <c r="H56" s="298"/>
    </row>
    <row r="57" spans="2:23">
      <c r="B57" s="117" t="s">
        <v>9</v>
      </c>
    </row>
    <row r="58" spans="2:23" ht="31.5" customHeight="1">
      <c r="B58" s="391" t="s">
        <v>39</v>
      </c>
      <c r="C58" s="391"/>
      <c r="D58" s="391"/>
      <c r="E58" s="391"/>
      <c r="F58" s="391"/>
      <c r="G58" s="391"/>
      <c r="H58" s="321"/>
    </row>
    <row r="59" spans="2:23" ht="8.25" customHeight="1" thickBot="1">
      <c r="B59" s="320"/>
    </row>
    <row r="60" spans="2:23" ht="14.4" thickBot="1">
      <c r="B60" s="124" t="s">
        <v>31</v>
      </c>
      <c r="C60" s="125" t="s">
        <v>25</v>
      </c>
      <c r="D60" s="125" t="s">
        <v>26</v>
      </c>
      <c r="E60" s="125" t="s">
        <v>27</v>
      </c>
      <c r="F60" s="125" t="s">
        <v>28</v>
      </c>
      <c r="G60" s="125" t="s">
        <v>29</v>
      </c>
      <c r="H60" s="126" t="s">
        <v>30</v>
      </c>
    </row>
    <row r="61" spans="2:23">
      <c r="B61" s="128" t="str">
        <f>$B$32</f>
        <v>Liberal Arts</v>
      </c>
      <c r="C61" s="322">
        <f>Data!DS29</f>
        <v>7014735.4820966395</v>
      </c>
      <c r="D61" s="322">
        <f>Data!EM29</f>
        <v>2648952.3333377466</v>
      </c>
      <c r="E61" s="322">
        <f>Data!FG29</f>
        <v>1334487.3932901314</v>
      </c>
      <c r="F61" s="322">
        <f>Data!GA29</f>
        <v>314083.78181927808</v>
      </c>
      <c r="G61" s="322">
        <f>Data!GU29</f>
        <v>0</v>
      </c>
      <c r="H61" s="323">
        <f>SUM(C61:G61)</f>
        <v>11312258.990543796</v>
      </c>
    </row>
    <row r="62" spans="2:23">
      <c r="B62" s="128" t="str">
        <f>$B$33</f>
        <v>Science</v>
      </c>
      <c r="C62" s="322">
        <f>Data!DT29</f>
        <v>2165972.2891568029</v>
      </c>
      <c r="D62" s="322">
        <f>Data!EN29</f>
        <v>1718188.2038143615</v>
      </c>
      <c r="E62" s="322">
        <f>Data!FH29</f>
        <v>1266456.3120210171</v>
      </c>
      <c r="F62" s="322">
        <f>Data!GB29</f>
        <v>24818.237788018432</v>
      </c>
      <c r="G62" s="322">
        <f>Data!GV29</f>
        <v>0</v>
      </c>
      <c r="H62" s="142">
        <f t="shared" ref="H62:H81" si="1">SUM(C62:G62)</f>
        <v>5175435.0427802</v>
      </c>
    </row>
    <row r="63" spans="2:23">
      <c r="B63" s="128" t="str">
        <f>$B$34</f>
        <v>Fine Arts</v>
      </c>
      <c r="C63" s="322">
        <f>Data!DU29</f>
        <v>2361793.2612186745</v>
      </c>
      <c r="D63" s="322">
        <f>Data!EO29</f>
        <v>1798575.8088196772</v>
      </c>
      <c r="E63" s="322">
        <f>Data!FI29</f>
        <v>847695.02569267538</v>
      </c>
      <c r="F63" s="322">
        <f>Data!GC29</f>
        <v>0</v>
      </c>
      <c r="G63" s="322">
        <f>Data!GW29</f>
        <v>0</v>
      </c>
      <c r="H63" s="142">
        <f t="shared" si="1"/>
        <v>5008064.0957310274</v>
      </c>
    </row>
    <row r="64" spans="2:23">
      <c r="B64" s="128" t="str">
        <f>$B$35</f>
        <v>Teacher Education</v>
      </c>
      <c r="C64" s="322">
        <f>Data!DV29</f>
        <v>406767.77331948996</v>
      </c>
      <c r="D64" s="322">
        <f>Data!EP29</f>
        <v>1406695.4478997062</v>
      </c>
      <c r="E64" s="322">
        <f>Data!FJ29</f>
        <v>1543635.5178427999</v>
      </c>
      <c r="F64" s="322">
        <f>Data!GD29</f>
        <v>208085.90476190473</v>
      </c>
      <c r="G64" s="322">
        <f>Data!GX29</f>
        <v>0</v>
      </c>
      <c r="H64" s="142">
        <f t="shared" si="1"/>
        <v>3565184.6438239012</v>
      </c>
    </row>
    <row r="65" spans="2:8">
      <c r="B65" s="128" t="str">
        <f>$B$36</f>
        <v>Agriculture</v>
      </c>
      <c r="C65" s="322">
        <f>Data!DW29</f>
        <v>596840.08568615955</v>
      </c>
      <c r="D65" s="322">
        <f>Data!EQ29</f>
        <v>825393.53154149931</v>
      </c>
      <c r="E65" s="322">
        <f>Data!FK29</f>
        <v>297192.79355989106</v>
      </c>
      <c r="F65" s="322">
        <f>Data!GE29</f>
        <v>103948.03758584752</v>
      </c>
      <c r="G65" s="322">
        <f>Data!GY29</f>
        <v>0</v>
      </c>
      <c r="H65" s="142">
        <f t="shared" si="1"/>
        <v>1823374.4483733973</v>
      </c>
    </row>
    <row r="66" spans="2:8">
      <c r="B66" s="128" t="str">
        <f>$B$37</f>
        <v>Engineering</v>
      </c>
      <c r="C66" s="322">
        <f>Data!DX29</f>
        <v>595487.63720602414</v>
      </c>
      <c r="D66" s="322">
        <f>Data!ER29</f>
        <v>560236.24275921343</v>
      </c>
      <c r="E66" s="322">
        <f>Data!FL29</f>
        <v>78709.700743464811</v>
      </c>
      <c r="F66" s="322">
        <f>Data!GF29</f>
        <v>0</v>
      </c>
      <c r="G66" s="322">
        <f>Data!GZ29</f>
        <v>0</v>
      </c>
      <c r="H66" s="142">
        <f t="shared" si="1"/>
        <v>1234433.5807087023</v>
      </c>
    </row>
    <row r="67" spans="2:8">
      <c r="B67" s="128" t="str">
        <f>$B$38</f>
        <v>Home Economics</v>
      </c>
      <c r="C67" s="322">
        <f>Data!DY29</f>
        <v>407951.2499082475</v>
      </c>
      <c r="D67" s="322">
        <f>Data!ES29</f>
        <v>374139.36230550328</v>
      </c>
      <c r="E67" s="322">
        <f>Data!FM29</f>
        <v>170047.23160004269</v>
      </c>
      <c r="F67" s="322">
        <f>Data!GG29</f>
        <v>0</v>
      </c>
      <c r="G67" s="322">
        <f>Data!HA29</f>
        <v>0</v>
      </c>
      <c r="H67" s="142">
        <f t="shared" si="1"/>
        <v>952137.8438137935</v>
      </c>
    </row>
    <row r="68" spans="2:8">
      <c r="B68" s="128" t="str">
        <f>$B$39</f>
        <v>Law</v>
      </c>
      <c r="C68" s="322">
        <f>Data!DZ29</f>
        <v>0</v>
      </c>
      <c r="D68" s="322">
        <f>Data!ET29</f>
        <v>0</v>
      </c>
      <c r="E68" s="322">
        <f>Data!FN29</f>
        <v>0</v>
      </c>
      <c r="F68" s="322">
        <f>Data!GH29</f>
        <v>0</v>
      </c>
      <c r="G68" s="322">
        <f>Data!HB29</f>
        <v>0</v>
      </c>
      <c r="H68" s="142">
        <f t="shared" si="1"/>
        <v>0</v>
      </c>
    </row>
    <row r="69" spans="2:8">
      <c r="B69" s="128" t="str">
        <f>$B$40</f>
        <v>Social Service</v>
      </c>
      <c r="C69" s="322">
        <f>Data!EA29</f>
        <v>101365.9827212883</v>
      </c>
      <c r="D69" s="322">
        <f>Data!EU29</f>
        <v>418181.29179799877</v>
      </c>
      <c r="E69" s="322">
        <f>Data!FO29</f>
        <v>514458.62835054961</v>
      </c>
      <c r="F69" s="322">
        <f>Data!GI29</f>
        <v>0</v>
      </c>
      <c r="G69" s="322">
        <f>Data!HC29</f>
        <v>0</v>
      </c>
      <c r="H69" s="142">
        <f t="shared" si="1"/>
        <v>1034005.9028698367</v>
      </c>
    </row>
    <row r="70" spans="2:8">
      <c r="B70" s="128" t="str">
        <f>$B$41</f>
        <v>Library Science</v>
      </c>
      <c r="C70" s="322">
        <f>Data!EB29</f>
        <v>0</v>
      </c>
      <c r="D70" s="322">
        <f>Data!EV29</f>
        <v>0</v>
      </c>
      <c r="E70" s="322">
        <f>Data!FP29</f>
        <v>0</v>
      </c>
      <c r="F70" s="322">
        <f>Data!GJ29</f>
        <v>0</v>
      </c>
      <c r="G70" s="322">
        <f>Data!HD29</f>
        <v>0</v>
      </c>
      <c r="H70" s="142">
        <f t="shared" si="1"/>
        <v>0</v>
      </c>
    </row>
    <row r="71" spans="2:8">
      <c r="B71" s="128" t="str">
        <f>$B$42</f>
        <v>Veterinary Science</v>
      </c>
      <c r="C71" s="322">
        <f>Data!EC29</f>
        <v>0</v>
      </c>
      <c r="D71" s="322">
        <f>Data!EW29</f>
        <v>0</v>
      </c>
      <c r="E71" s="322">
        <f>Data!FQ29</f>
        <v>0</v>
      </c>
      <c r="F71" s="322">
        <f>Data!GK29</f>
        <v>0</v>
      </c>
      <c r="G71" s="322">
        <f>Data!HE29</f>
        <v>0</v>
      </c>
      <c r="H71" s="142">
        <f t="shared" si="1"/>
        <v>0</v>
      </c>
    </row>
    <row r="72" spans="2:8">
      <c r="B72" s="128" t="str">
        <f>$B$43</f>
        <v>Vocational Training</v>
      </c>
      <c r="C72" s="322">
        <f>Data!ED29</f>
        <v>9641.76</v>
      </c>
      <c r="D72" s="322">
        <f>Data!EX29</f>
        <v>0</v>
      </c>
      <c r="E72" s="322">
        <f>Data!FR29</f>
        <v>0</v>
      </c>
      <c r="F72" s="322">
        <f>Data!GL29</f>
        <v>0</v>
      </c>
      <c r="G72" s="322">
        <f>Data!HF29</f>
        <v>0</v>
      </c>
      <c r="H72" s="142">
        <f t="shared" si="1"/>
        <v>9641.76</v>
      </c>
    </row>
    <row r="73" spans="2:8">
      <c r="B73" s="128" t="str">
        <f>$B$44</f>
        <v>Physical Training</v>
      </c>
      <c r="C73" s="322">
        <f>Data!EE29</f>
        <v>0</v>
      </c>
      <c r="D73" s="322">
        <f>Data!EY29</f>
        <v>0</v>
      </c>
      <c r="E73" s="322">
        <f>Data!FS29</f>
        <v>0</v>
      </c>
      <c r="F73" s="322">
        <f>Data!GM29</f>
        <v>0</v>
      </c>
      <c r="G73" s="322">
        <f>Data!HG29</f>
        <v>0</v>
      </c>
      <c r="H73" s="142">
        <f t="shared" si="1"/>
        <v>0</v>
      </c>
    </row>
    <row r="74" spans="2:8">
      <c r="B74" s="128" t="str">
        <f>$B$45</f>
        <v>Health Services</v>
      </c>
      <c r="C74" s="322">
        <f>Data!EF29</f>
        <v>259868.25467786973</v>
      </c>
      <c r="D74" s="322">
        <f>Data!EZ29</f>
        <v>615169.90127200459</v>
      </c>
      <c r="E74" s="322">
        <f>Data!FT29</f>
        <v>737281.5687641335</v>
      </c>
      <c r="F74" s="322">
        <f>Data!GN29</f>
        <v>0</v>
      </c>
      <c r="G74" s="322">
        <f>Data!HH29</f>
        <v>0</v>
      </c>
      <c r="H74" s="142">
        <f t="shared" si="1"/>
        <v>1612319.7247140077</v>
      </c>
    </row>
    <row r="75" spans="2:8">
      <c r="B75" s="128" t="str">
        <f>$B$46</f>
        <v>Pharmacy</v>
      </c>
      <c r="C75" s="322">
        <f>Data!EG29</f>
        <v>0</v>
      </c>
      <c r="D75" s="322">
        <f>Data!FA29</f>
        <v>0</v>
      </c>
      <c r="E75" s="322">
        <f>Data!FU29</f>
        <v>0</v>
      </c>
      <c r="F75" s="322">
        <f>Data!GO29</f>
        <v>0</v>
      </c>
      <c r="G75" s="322">
        <f>Data!HI29</f>
        <v>0</v>
      </c>
      <c r="H75" s="142">
        <f t="shared" si="1"/>
        <v>0</v>
      </c>
    </row>
    <row r="76" spans="2:8">
      <c r="B76" s="128" t="str">
        <f>$B$47</f>
        <v>Business Administration</v>
      </c>
      <c r="C76" s="322">
        <f>Data!EH29</f>
        <v>999981.1465715114</v>
      </c>
      <c r="D76" s="322">
        <f>Data!FB29</f>
        <v>3263548.0351796825</v>
      </c>
      <c r="E76" s="322">
        <f>Data!FV29</f>
        <v>866525.88216845691</v>
      </c>
      <c r="F76" s="322">
        <f>Data!GP29</f>
        <v>0</v>
      </c>
      <c r="G76" s="322">
        <f>Data!HJ29</f>
        <v>0</v>
      </c>
      <c r="H76" s="142">
        <f t="shared" si="1"/>
        <v>5130055.0639196504</v>
      </c>
    </row>
    <row r="77" spans="2:8">
      <c r="B77" s="128" t="str">
        <f>$B$48</f>
        <v>Optometry</v>
      </c>
      <c r="C77" s="322">
        <f>Data!EI29</f>
        <v>0</v>
      </c>
      <c r="D77" s="322">
        <f>Data!FC29</f>
        <v>0</v>
      </c>
      <c r="E77" s="322">
        <f>Data!FW29</f>
        <v>0</v>
      </c>
      <c r="F77" s="322">
        <f>Data!GQ29</f>
        <v>0</v>
      </c>
      <c r="G77" s="322">
        <f>Data!HK29</f>
        <v>0</v>
      </c>
      <c r="H77" s="142">
        <f t="shared" si="1"/>
        <v>0</v>
      </c>
    </row>
    <row r="78" spans="2:8">
      <c r="B78" s="128" t="str">
        <f>$B$49</f>
        <v>Teacher Ed-Practice Teaching</v>
      </c>
      <c r="C78" s="322">
        <f>Data!EJ29</f>
        <v>0</v>
      </c>
      <c r="D78" s="322">
        <f>Data!FD29</f>
        <v>213409.06844345669</v>
      </c>
      <c r="E78" s="322">
        <f>Data!FX29</f>
        <v>0</v>
      </c>
      <c r="F78" s="322">
        <f>Data!GR29</f>
        <v>0</v>
      </c>
      <c r="G78" s="322">
        <f>Data!HL29</f>
        <v>0</v>
      </c>
      <c r="H78" s="142">
        <f t="shared" si="1"/>
        <v>213409.06844345669</v>
      </c>
    </row>
    <row r="79" spans="2:8">
      <c r="B79" s="128" t="str">
        <f>$B$50</f>
        <v>Technology</v>
      </c>
      <c r="C79" s="322">
        <f>Data!EK29</f>
        <v>115593.63205918644</v>
      </c>
      <c r="D79" s="322">
        <f>Data!FE29</f>
        <v>130733.64632562693</v>
      </c>
      <c r="E79" s="322">
        <f>Data!FY29</f>
        <v>13763.561979421851</v>
      </c>
      <c r="F79" s="322">
        <f>Data!GS29</f>
        <v>0</v>
      </c>
      <c r="G79" s="322">
        <f>Data!HM29</f>
        <v>0</v>
      </c>
      <c r="H79" s="142">
        <f t="shared" si="1"/>
        <v>260090.84036423522</v>
      </c>
    </row>
    <row r="80" spans="2:8">
      <c r="B80" s="128" t="str">
        <f>$B$51</f>
        <v>Nursing</v>
      </c>
      <c r="C80" s="322">
        <f>Data!EL29</f>
        <v>29921.257197741113</v>
      </c>
      <c r="D80" s="322">
        <f>Data!FF29</f>
        <v>2104185.805203354</v>
      </c>
      <c r="E80" s="322">
        <f>Data!FZ29</f>
        <v>317285.07663618331</v>
      </c>
      <c r="F80" s="322">
        <f>Data!GT29</f>
        <v>0</v>
      </c>
      <c r="G80" s="322">
        <f>Data!HN29</f>
        <v>0</v>
      </c>
      <c r="H80" s="142">
        <f t="shared" si="1"/>
        <v>2451392.1390372785</v>
      </c>
    </row>
    <row r="81" spans="2:8">
      <c r="B81" s="131" t="str">
        <f>$B$52</f>
        <v>Totals</v>
      </c>
      <c r="C81" s="323">
        <f>SUM(C61:C80)</f>
        <v>15065919.811819635</v>
      </c>
      <c r="D81" s="323">
        <f>SUM(D61:D80)</f>
        <v>16077408.678699832</v>
      </c>
      <c r="E81" s="323">
        <f>SUM(E61:E80)</f>
        <v>7987538.6926487666</v>
      </c>
      <c r="F81" s="323">
        <f>SUM(F61:F80)</f>
        <v>650935.96195504884</v>
      </c>
      <c r="G81" s="323">
        <f>SUM(G61:G80)</f>
        <v>0</v>
      </c>
      <c r="H81" s="323">
        <f t="shared" si="1"/>
        <v>39781803.145123281</v>
      </c>
    </row>
    <row r="82" spans="2:8">
      <c r="B82" s="144"/>
      <c r="C82" s="324"/>
      <c r="D82" s="324"/>
      <c r="E82" s="324"/>
      <c r="F82" s="324"/>
      <c r="G82" s="324"/>
      <c r="H82" s="325"/>
    </row>
    <row r="83" spans="2:8" ht="13.5" customHeight="1">
      <c r="B83" s="308"/>
      <c r="D83" s="390" t="s">
        <v>22</v>
      </c>
      <c r="E83" s="390"/>
      <c r="F83" s="390"/>
      <c r="G83" s="309" t="s">
        <v>23</v>
      </c>
      <c r="H83" s="309" t="s">
        <v>24</v>
      </c>
    </row>
    <row r="84" spans="2:8">
      <c r="B84" s="388" t="s">
        <v>38</v>
      </c>
      <c r="C84" s="389"/>
      <c r="D84" s="384" t="str">
        <f>Data!T29</f>
        <v>Hall, Karyn</v>
      </c>
      <c r="E84" s="384"/>
      <c r="F84" s="384"/>
      <c r="G84" s="310" t="str">
        <f>Data!U29</f>
        <v>(936) 468-3806</v>
      </c>
      <c r="H84" s="311" t="str">
        <f>Data!V29</f>
        <v>khall@sfasu.edu</v>
      </c>
    </row>
    <row r="85" spans="2:8" ht="13.5" customHeight="1">
      <c r="B85" s="308"/>
      <c r="C85" s="308"/>
      <c r="D85" s="308"/>
      <c r="E85" s="308"/>
      <c r="F85" s="308"/>
      <c r="G85" s="308"/>
      <c r="H85" s="298"/>
    </row>
    <row r="86" spans="2:8">
      <c r="B86" s="120" t="s">
        <v>32</v>
      </c>
      <c r="C86" s="326"/>
      <c r="D86" s="326"/>
      <c r="E86" s="326"/>
      <c r="F86" s="326"/>
      <c r="G86" s="326"/>
      <c r="H86" s="122">
        <f>H13+H14</f>
        <v>72595999</v>
      </c>
    </row>
    <row r="87" spans="2:8" ht="42.75" customHeight="1">
      <c r="B87" s="382" t="s">
        <v>8</v>
      </c>
      <c r="C87" s="382"/>
      <c r="D87" s="382"/>
      <c r="E87" s="382"/>
      <c r="F87" s="382"/>
      <c r="G87" s="382"/>
      <c r="H87" s="321"/>
    </row>
    <row r="88" spans="2:8">
      <c r="B88" s="120" t="s">
        <v>5</v>
      </c>
      <c r="C88" s="327"/>
      <c r="D88" s="327"/>
      <c r="E88" s="327"/>
      <c r="F88" s="327"/>
      <c r="G88" s="327"/>
      <c r="H88" s="122"/>
    </row>
    <row r="89" spans="2:8" ht="98.25" customHeight="1" thickBot="1">
      <c r="B89" s="383" t="s">
        <v>228</v>
      </c>
      <c r="C89" s="383"/>
      <c r="D89" s="383"/>
      <c r="E89" s="383"/>
      <c r="F89" s="383"/>
      <c r="G89" s="383"/>
      <c r="H89" s="328"/>
    </row>
    <row r="90" spans="2:8" ht="14.4" thickBot="1">
      <c r="B90" s="124" t="s">
        <v>31</v>
      </c>
      <c r="C90" s="125" t="s">
        <v>25</v>
      </c>
      <c r="D90" s="125" t="s">
        <v>26</v>
      </c>
      <c r="E90" s="125" t="s">
        <v>27</v>
      </c>
      <c r="F90" s="125" t="s">
        <v>28</v>
      </c>
      <c r="G90" s="125" t="s">
        <v>29</v>
      </c>
      <c r="H90" s="126" t="s">
        <v>30</v>
      </c>
    </row>
    <row r="91" spans="2:8">
      <c r="B91" s="128" t="str">
        <f>$B$32</f>
        <v>Liberal Arts</v>
      </c>
      <c r="C91" s="329">
        <f>Data!HR29</f>
        <v>267512.5</v>
      </c>
      <c r="D91" s="329">
        <f>Data!IL29</f>
        <v>44558.247550349814</v>
      </c>
      <c r="E91" s="329">
        <f>Data!JF29</f>
        <v>10600.460222598982</v>
      </c>
      <c r="F91" s="329">
        <f>Data!JZ29</f>
        <v>4879.3533400370734</v>
      </c>
      <c r="G91" s="329">
        <f>Data!KT29</f>
        <v>0</v>
      </c>
      <c r="H91" s="134">
        <f>SUM(C91:G91)</f>
        <v>327550.56111298583</v>
      </c>
    </row>
    <row r="92" spans="2:8">
      <c r="B92" s="128" t="str">
        <f>$B$33</f>
        <v>Science</v>
      </c>
      <c r="C92" s="329">
        <f>Data!HS29</f>
        <v>312258.7098129536</v>
      </c>
      <c r="D92" s="329">
        <f>Data!IM29</f>
        <v>107006.49681108375</v>
      </c>
      <c r="E92" s="329">
        <f>Data!JG29</f>
        <v>19469.421362529029</v>
      </c>
      <c r="F92" s="329">
        <f>Data!KA29</f>
        <v>100.49641580771664</v>
      </c>
      <c r="G92" s="329">
        <f>Data!KU29</f>
        <v>0</v>
      </c>
      <c r="H92" s="137">
        <f t="shared" ref="H92:H110" si="2">SUM(C92:G92)</f>
        <v>438835.12440237409</v>
      </c>
    </row>
    <row r="93" spans="2:8">
      <c r="B93" s="128" t="str">
        <f>$B$34</f>
        <v>Fine Arts</v>
      </c>
      <c r="C93" s="329">
        <f>Data!HT29</f>
        <v>83720.590918102855</v>
      </c>
      <c r="D93" s="329">
        <f>Data!IN29</f>
        <v>49315.693275343852</v>
      </c>
      <c r="E93" s="329">
        <f>Data!JH29</f>
        <v>8318.647264567122</v>
      </c>
      <c r="F93" s="329">
        <f>Data!KB29</f>
        <v>0</v>
      </c>
      <c r="G93" s="329">
        <f>Data!KV29</f>
        <v>0</v>
      </c>
      <c r="H93" s="137">
        <f t="shared" si="2"/>
        <v>141354.93145801383</v>
      </c>
    </row>
    <row r="94" spans="2:8">
      <c r="B94" s="128" t="str">
        <f>$B$35</f>
        <v>Teacher Education</v>
      </c>
      <c r="C94" s="329">
        <f>Data!HU29</f>
        <v>12522.850068512536</v>
      </c>
      <c r="D94" s="329">
        <f>Data!IO29</f>
        <v>45769.336819673881</v>
      </c>
      <c r="E94" s="329">
        <f>Data!JI29</f>
        <v>34228.193471296916</v>
      </c>
      <c r="F94" s="329">
        <f>Data!KC29</f>
        <v>4701.3162118780101</v>
      </c>
      <c r="G94" s="329">
        <f>Data!KW29</f>
        <v>0</v>
      </c>
      <c r="H94" s="137">
        <f t="shared" si="2"/>
        <v>97221.696571361346</v>
      </c>
    </row>
    <row r="95" spans="2:8">
      <c r="B95" s="128" t="str">
        <f>$B$36</f>
        <v>Agriculture</v>
      </c>
      <c r="C95" s="329">
        <f>Data!HV29</f>
        <v>5216.3602142392356</v>
      </c>
      <c r="D95" s="329">
        <f>Data!IP29</f>
        <v>4979.3082414518276</v>
      </c>
      <c r="E95" s="329">
        <f>Data!JJ29</f>
        <v>593.16342477810701</v>
      </c>
      <c r="F95" s="329">
        <f>Data!KD29</f>
        <v>136.95652173913012</v>
      </c>
      <c r="G95" s="329">
        <f>Data!KX29</f>
        <v>0</v>
      </c>
      <c r="H95" s="137">
        <f t="shared" si="2"/>
        <v>10925.7884022083</v>
      </c>
    </row>
    <row r="96" spans="2:8">
      <c r="B96" s="128" t="str">
        <f>$B$37</f>
        <v>Engineering</v>
      </c>
      <c r="C96" s="329">
        <f>Data!HW29</f>
        <v>9205.4033906709883</v>
      </c>
      <c r="D96" s="329">
        <f>Data!IQ29</f>
        <v>5222.3851035326861</v>
      </c>
      <c r="E96" s="329">
        <f>Data!JK29</f>
        <v>3.2608695652173947</v>
      </c>
      <c r="F96" s="329">
        <f>Data!KE29</f>
        <v>0</v>
      </c>
      <c r="G96" s="329">
        <f>Data!KY29</f>
        <v>0</v>
      </c>
      <c r="H96" s="137">
        <f t="shared" si="2"/>
        <v>14431.049363768892</v>
      </c>
    </row>
    <row r="97" spans="2:8">
      <c r="B97" s="128" t="str">
        <f>$B$38</f>
        <v>Home Economics</v>
      </c>
      <c r="C97" s="329">
        <f>Data!HX29</f>
        <v>14155.933346023523</v>
      </c>
      <c r="D97" s="329">
        <f>Data!IR29</f>
        <v>12842.492579681457</v>
      </c>
      <c r="E97" s="329">
        <f>Data!JL29</f>
        <v>1918.2932411282229</v>
      </c>
      <c r="F97" s="329">
        <f>Data!KF29</f>
        <v>0</v>
      </c>
      <c r="G97" s="329">
        <f>Data!KZ29</f>
        <v>0</v>
      </c>
      <c r="H97" s="137">
        <f t="shared" si="2"/>
        <v>28916.719166833202</v>
      </c>
    </row>
    <row r="98" spans="2:8">
      <c r="B98" s="128" t="str">
        <f>$B$39</f>
        <v>Law</v>
      </c>
      <c r="C98" s="329">
        <f>Data!HY29</f>
        <v>0</v>
      </c>
      <c r="D98" s="329">
        <f>Data!IS29</f>
        <v>0</v>
      </c>
      <c r="E98" s="329">
        <f>Data!JM29</f>
        <v>0</v>
      </c>
      <c r="F98" s="329">
        <f>Data!KG29</f>
        <v>0</v>
      </c>
      <c r="G98" s="329">
        <f>Data!LA29</f>
        <v>0</v>
      </c>
      <c r="H98" s="137">
        <f t="shared" si="2"/>
        <v>0</v>
      </c>
    </row>
    <row r="99" spans="2:8">
      <c r="B99" s="128" t="str">
        <f>$B$40</f>
        <v>Social Service</v>
      </c>
      <c r="C99" s="329">
        <f>Data!HZ29</f>
        <v>1316.4969843184547</v>
      </c>
      <c r="D99" s="329">
        <f>Data!IT29</f>
        <v>10659.896388136622</v>
      </c>
      <c r="E99" s="329">
        <f>Data!JN29</f>
        <v>9400.4896575234652</v>
      </c>
      <c r="F99" s="329">
        <f>Data!KH29</f>
        <v>0</v>
      </c>
      <c r="G99" s="329">
        <f>Data!LB29</f>
        <v>0</v>
      </c>
      <c r="H99" s="137">
        <f t="shared" si="2"/>
        <v>21376.88302997854</v>
      </c>
    </row>
    <row r="100" spans="2:8">
      <c r="B100" s="128" t="str">
        <f>$B$41</f>
        <v>Library Science</v>
      </c>
      <c r="C100" s="329">
        <f>Data!IA29</f>
        <v>0</v>
      </c>
      <c r="D100" s="329">
        <f>Data!IU29</f>
        <v>0</v>
      </c>
      <c r="E100" s="329">
        <f>Data!JO29</f>
        <v>0</v>
      </c>
      <c r="F100" s="329">
        <f>Data!KI29</f>
        <v>0</v>
      </c>
      <c r="G100" s="329">
        <f>Data!LC29</f>
        <v>0</v>
      </c>
      <c r="H100" s="137">
        <f t="shared" si="2"/>
        <v>0</v>
      </c>
    </row>
    <row r="101" spans="2:8">
      <c r="B101" s="128" t="str">
        <f>$B$42</f>
        <v>Veterinary Science</v>
      </c>
      <c r="C101" s="329">
        <f>Data!IB29</f>
        <v>0</v>
      </c>
      <c r="D101" s="329">
        <f>Data!IV29</f>
        <v>0</v>
      </c>
      <c r="E101" s="329">
        <f>Data!JP29</f>
        <v>0</v>
      </c>
      <c r="F101" s="329">
        <f>Data!KJ29</f>
        <v>0</v>
      </c>
      <c r="G101" s="329">
        <f>Data!LD29</f>
        <v>0</v>
      </c>
      <c r="H101" s="137">
        <f t="shared" si="2"/>
        <v>0</v>
      </c>
    </row>
    <row r="102" spans="2:8">
      <c r="B102" s="128" t="str">
        <f>$B$43</f>
        <v>Vocational Training</v>
      </c>
      <c r="C102" s="329">
        <f>Data!IC29</f>
        <v>36</v>
      </c>
      <c r="D102" s="329">
        <f>Data!IW29</f>
        <v>0</v>
      </c>
      <c r="E102" s="329">
        <f>Data!JQ29</f>
        <v>0</v>
      </c>
      <c r="F102" s="329">
        <f>Data!KK29</f>
        <v>0</v>
      </c>
      <c r="G102" s="329">
        <f>Data!LE29</f>
        <v>0</v>
      </c>
      <c r="H102" s="137">
        <f t="shared" si="2"/>
        <v>36</v>
      </c>
    </row>
    <row r="103" spans="2:8">
      <c r="B103" s="128" t="str">
        <f>$B$44</f>
        <v>Physical Training</v>
      </c>
      <c r="C103" s="329">
        <f>Data!ID29</f>
        <v>0</v>
      </c>
      <c r="D103" s="329">
        <f>Data!IX29</f>
        <v>0</v>
      </c>
      <c r="E103" s="329">
        <f>Data!JR29</f>
        <v>0</v>
      </c>
      <c r="F103" s="329">
        <f>Data!KL29</f>
        <v>0</v>
      </c>
      <c r="G103" s="329">
        <f>Data!LF29</f>
        <v>0</v>
      </c>
      <c r="H103" s="137">
        <f t="shared" si="2"/>
        <v>0</v>
      </c>
    </row>
    <row r="104" spans="2:8">
      <c r="B104" s="128" t="str">
        <f>$B$45</f>
        <v>Health Services</v>
      </c>
      <c r="C104" s="329">
        <f>Data!IE29</f>
        <v>23418.385902971379</v>
      </c>
      <c r="D104" s="329">
        <f>Data!IY29</f>
        <v>43802.151751718033</v>
      </c>
      <c r="E104" s="329">
        <f>Data!JS29</f>
        <v>19745.257898250482</v>
      </c>
      <c r="F104" s="329">
        <f>Data!KM29</f>
        <v>0</v>
      </c>
      <c r="G104" s="329">
        <f>Data!LG29</f>
        <v>0</v>
      </c>
      <c r="H104" s="137">
        <f t="shared" si="2"/>
        <v>86965.79555293989</v>
      </c>
    </row>
    <row r="105" spans="2:8">
      <c r="B105" s="128" t="str">
        <f>$B$46</f>
        <v>Pharmacy</v>
      </c>
      <c r="C105" s="329">
        <f>Data!IF29</f>
        <v>0</v>
      </c>
      <c r="D105" s="329">
        <f>Data!IZ29</f>
        <v>0</v>
      </c>
      <c r="E105" s="329">
        <f>Data!JT29</f>
        <v>0</v>
      </c>
      <c r="F105" s="329">
        <f>Data!KN29</f>
        <v>0</v>
      </c>
      <c r="G105" s="329">
        <f>Data!LH29</f>
        <v>0</v>
      </c>
      <c r="H105" s="137">
        <f t="shared" si="2"/>
        <v>0</v>
      </c>
    </row>
    <row r="106" spans="2:8">
      <c r="B106" s="128" t="str">
        <f>$B$47</f>
        <v>Business Administration</v>
      </c>
      <c r="C106" s="329">
        <f>Data!IG29</f>
        <v>18172.956667928243</v>
      </c>
      <c r="D106" s="329">
        <f>Data!JA29</f>
        <v>14406.489082972135</v>
      </c>
      <c r="E106" s="329">
        <f>Data!JU29</f>
        <v>7845.1795811518459</v>
      </c>
      <c r="F106" s="329">
        <f>Data!KO29</f>
        <v>0</v>
      </c>
      <c r="G106" s="329">
        <f>Data!LI29</f>
        <v>0</v>
      </c>
      <c r="H106" s="137">
        <f t="shared" si="2"/>
        <v>40424.625332052223</v>
      </c>
    </row>
    <row r="107" spans="2:8">
      <c r="B107" s="128" t="str">
        <f>$B$48</f>
        <v>Optometry</v>
      </c>
      <c r="C107" s="329">
        <f>Data!IH29</f>
        <v>0</v>
      </c>
      <c r="D107" s="329">
        <f>Data!JB29</f>
        <v>0</v>
      </c>
      <c r="E107" s="329">
        <f>Data!JV29</f>
        <v>0</v>
      </c>
      <c r="F107" s="329">
        <f>Data!KP29</f>
        <v>0</v>
      </c>
      <c r="G107" s="329">
        <f>Data!LJ29</f>
        <v>0</v>
      </c>
      <c r="H107" s="137">
        <f t="shared" si="2"/>
        <v>0</v>
      </c>
    </row>
    <row r="108" spans="2:8">
      <c r="B108" s="128" t="str">
        <f>$B$49</f>
        <v>Teacher Ed-Practice Teaching</v>
      </c>
      <c r="C108" s="329">
        <f>Data!II29</f>
        <v>0</v>
      </c>
      <c r="D108" s="329">
        <f>Data!JC29</f>
        <v>8382.1611529443926</v>
      </c>
      <c r="E108" s="329">
        <f>Data!JW29</f>
        <v>0</v>
      </c>
      <c r="F108" s="329">
        <f>Data!KQ29</f>
        <v>0</v>
      </c>
      <c r="G108" s="329">
        <f>Data!LK29</f>
        <v>0</v>
      </c>
      <c r="H108" s="137">
        <f t="shared" si="2"/>
        <v>8382.1611529443926</v>
      </c>
    </row>
    <row r="109" spans="2:8">
      <c r="B109" s="128" t="str">
        <f>$B$50</f>
        <v>Technology</v>
      </c>
      <c r="C109" s="329">
        <f>Data!IJ29</f>
        <v>2811.964300006704</v>
      </c>
      <c r="D109" s="329">
        <f>Data!JD29</f>
        <v>732.1323336886993</v>
      </c>
      <c r="E109" s="329">
        <f>Data!JX29</f>
        <v>26.780932534514218</v>
      </c>
      <c r="F109" s="329">
        <f>Data!KR29</f>
        <v>0</v>
      </c>
      <c r="G109" s="329">
        <f>Data!LL29</f>
        <v>0</v>
      </c>
      <c r="H109" s="137">
        <f t="shared" si="2"/>
        <v>3570.8775662299176</v>
      </c>
    </row>
    <row r="110" spans="2:8">
      <c r="B110" s="128" t="str">
        <f>$B$51</f>
        <v>Nursing</v>
      </c>
      <c r="C110" s="329">
        <f>Data!IK29</f>
        <v>0</v>
      </c>
      <c r="D110" s="329">
        <f>Data!JE29</f>
        <v>48520.94517032196</v>
      </c>
      <c r="E110" s="329">
        <f>Data!JY29</f>
        <v>2515.5902939804018</v>
      </c>
      <c r="F110" s="329">
        <f>Data!KS29</f>
        <v>0</v>
      </c>
      <c r="G110" s="329">
        <f>Data!HPM29</f>
        <v>0</v>
      </c>
      <c r="H110" s="137">
        <f t="shared" si="2"/>
        <v>51036.53546430236</v>
      </c>
    </row>
    <row r="111" spans="2:8">
      <c r="B111" s="131" t="str">
        <f>$B$52</f>
        <v>Totals</v>
      </c>
      <c r="C111" s="134">
        <f>SUM(C91:C110)</f>
        <v>750348.15160572762</v>
      </c>
      <c r="D111" s="134">
        <f>SUM(D91:D110)</f>
        <v>396197.73626089905</v>
      </c>
      <c r="E111" s="134">
        <f>SUM(E91:E110)</f>
        <v>114664.73821990431</v>
      </c>
      <c r="F111" s="134">
        <f>SUM(F91:F110)</f>
        <v>9818.1224894619299</v>
      </c>
      <c r="G111" s="134">
        <f>SUM(G91:G110)</f>
        <v>0</v>
      </c>
      <c r="H111" s="134">
        <f>SUM(C111:G111)</f>
        <v>1271028.7485759929</v>
      </c>
    </row>
    <row r="112" spans="2:8">
      <c r="B112" s="330"/>
      <c r="C112" s="331"/>
      <c r="D112" s="331"/>
      <c r="E112" s="331"/>
      <c r="F112" s="331"/>
      <c r="G112" s="331"/>
      <c r="H112" s="332"/>
    </row>
    <row r="113" spans="2:8">
      <c r="B113" s="395" t="s">
        <v>62</v>
      </c>
      <c r="C113" s="395"/>
      <c r="D113" s="395"/>
      <c r="E113" s="395"/>
      <c r="F113" s="395"/>
      <c r="G113" s="395"/>
      <c r="H113" s="395"/>
    </row>
    <row r="114" spans="2:8" ht="36.75" customHeight="1" thickBot="1">
      <c r="B114" s="394" t="s">
        <v>36</v>
      </c>
      <c r="C114" s="394"/>
      <c r="D114" s="394"/>
      <c r="E114" s="394"/>
      <c r="F114" s="394"/>
      <c r="G114" s="394"/>
      <c r="H114" s="328"/>
    </row>
    <row r="115" spans="2:8" ht="14.4" thickBot="1">
      <c r="B115" s="124" t="s">
        <v>31</v>
      </c>
      <c r="C115" s="125" t="s">
        <v>25</v>
      </c>
      <c r="D115" s="125" t="s">
        <v>26</v>
      </c>
      <c r="E115" s="125" t="s">
        <v>27</v>
      </c>
      <c r="F115" s="125" t="s">
        <v>28</v>
      </c>
      <c r="G115" s="125" t="s">
        <v>29</v>
      </c>
      <c r="H115" s="126" t="s">
        <v>30</v>
      </c>
    </row>
    <row r="116" spans="2:8">
      <c r="B116" s="128" t="str">
        <f>$B$32</f>
        <v>Liberal Arts</v>
      </c>
      <c r="C116" s="323">
        <f t="shared" ref="C116:G131" si="3">C91+C61</f>
        <v>7282247.9820966395</v>
      </c>
      <c r="D116" s="323">
        <f t="shared" si="3"/>
        <v>2693510.5808880962</v>
      </c>
      <c r="E116" s="323">
        <f t="shared" si="3"/>
        <v>1345087.8535127304</v>
      </c>
      <c r="F116" s="323">
        <f t="shared" si="3"/>
        <v>318963.13515931513</v>
      </c>
      <c r="G116" s="323">
        <f t="shared" si="3"/>
        <v>0</v>
      </c>
      <c r="H116" s="134">
        <f t="shared" ref="H116:H136" si="4">SUM(C116:G116)</f>
        <v>11639809.551656781</v>
      </c>
    </row>
    <row r="117" spans="2:8">
      <c r="B117" s="128" t="str">
        <f>$B$33</f>
        <v>Science</v>
      </c>
      <c r="C117" s="142">
        <f t="shared" si="3"/>
        <v>2478230.9989697565</v>
      </c>
      <c r="D117" s="142">
        <f t="shared" si="3"/>
        <v>1825194.7006254452</v>
      </c>
      <c r="E117" s="142">
        <f t="shared" si="3"/>
        <v>1285925.7333835461</v>
      </c>
      <c r="F117" s="142">
        <f t="shared" si="3"/>
        <v>24918.734203826149</v>
      </c>
      <c r="G117" s="142">
        <f t="shared" si="3"/>
        <v>0</v>
      </c>
      <c r="H117" s="137">
        <f t="shared" si="4"/>
        <v>5614270.1671825731</v>
      </c>
    </row>
    <row r="118" spans="2:8">
      <c r="B118" s="128" t="str">
        <f>$B$34</f>
        <v>Fine Arts</v>
      </c>
      <c r="C118" s="142">
        <f t="shared" si="3"/>
        <v>2445513.8521367772</v>
      </c>
      <c r="D118" s="142">
        <f t="shared" si="3"/>
        <v>1847891.5020950211</v>
      </c>
      <c r="E118" s="142">
        <f t="shared" si="3"/>
        <v>856013.67295724247</v>
      </c>
      <c r="F118" s="142">
        <f t="shared" si="3"/>
        <v>0</v>
      </c>
      <c r="G118" s="142">
        <f t="shared" si="3"/>
        <v>0</v>
      </c>
      <c r="H118" s="137">
        <f t="shared" si="4"/>
        <v>5149419.0271890406</v>
      </c>
    </row>
    <row r="119" spans="2:8">
      <c r="B119" s="128" t="str">
        <f>$B$35</f>
        <v>Teacher Education</v>
      </c>
      <c r="C119" s="142">
        <f t="shared" si="3"/>
        <v>419290.62338800251</v>
      </c>
      <c r="D119" s="142">
        <f t="shared" si="3"/>
        <v>1452464.7847193801</v>
      </c>
      <c r="E119" s="142">
        <f t="shared" si="3"/>
        <v>1577863.7113140968</v>
      </c>
      <c r="F119" s="142">
        <f t="shared" si="3"/>
        <v>212787.22097378274</v>
      </c>
      <c r="G119" s="142">
        <f t="shared" si="3"/>
        <v>0</v>
      </c>
      <c r="H119" s="137">
        <f t="shared" si="4"/>
        <v>3662406.340395262</v>
      </c>
    </row>
    <row r="120" spans="2:8">
      <c r="B120" s="128" t="str">
        <f>$B$36</f>
        <v>Agriculture</v>
      </c>
      <c r="C120" s="142">
        <f t="shared" si="3"/>
        <v>602056.44590039877</v>
      </c>
      <c r="D120" s="142">
        <f t="shared" si="3"/>
        <v>830372.83978295117</v>
      </c>
      <c r="E120" s="142">
        <f t="shared" si="3"/>
        <v>297785.95698466914</v>
      </c>
      <c r="F120" s="142">
        <f t="shared" si="3"/>
        <v>104084.99410758665</v>
      </c>
      <c r="G120" s="142">
        <f t="shared" si="3"/>
        <v>0</v>
      </c>
      <c r="H120" s="137">
        <f t="shared" si="4"/>
        <v>1834300.2367756057</v>
      </c>
    </row>
    <row r="121" spans="2:8">
      <c r="B121" s="128" t="str">
        <f>$B$37</f>
        <v>Engineering</v>
      </c>
      <c r="C121" s="142">
        <f t="shared" si="3"/>
        <v>604693.04059669515</v>
      </c>
      <c r="D121" s="142">
        <f t="shared" si="3"/>
        <v>565458.62786274613</v>
      </c>
      <c r="E121" s="142">
        <f t="shared" si="3"/>
        <v>78712.961613030027</v>
      </c>
      <c r="F121" s="142">
        <f t="shared" si="3"/>
        <v>0</v>
      </c>
      <c r="G121" s="142">
        <f t="shared" si="3"/>
        <v>0</v>
      </c>
      <c r="H121" s="137">
        <f t="shared" si="4"/>
        <v>1248864.6300724712</v>
      </c>
    </row>
    <row r="122" spans="2:8">
      <c r="B122" s="128" t="str">
        <f>$B$38</f>
        <v>Home Economics</v>
      </c>
      <c r="C122" s="142">
        <f t="shared" si="3"/>
        <v>422107.18325427105</v>
      </c>
      <c r="D122" s="142">
        <f t="shared" si="3"/>
        <v>386981.85488518473</v>
      </c>
      <c r="E122" s="142">
        <f t="shared" si="3"/>
        <v>171965.5248411709</v>
      </c>
      <c r="F122" s="142">
        <f t="shared" si="3"/>
        <v>0</v>
      </c>
      <c r="G122" s="142">
        <f t="shared" si="3"/>
        <v>0</v>
      </c>
      <c r="H122" s="137">
        <f t="shared" si="4"/>
        <v>981054.56298062659</v>
      </c>
    </row>
    <row r="123" spans="2:8">
      <c r="B123" s="128" t="str">
        <f>$B$39</f>
        <v>Law</v>
      </c>
      <c r="C123" s="142">
        <f t="shared" si="3"/>
        <v>0</v>
      </c>
      <c r="D123" s="142">
        <f t="shared" si="3"/>
        <v>0</v>
      </c>
      <c r="E123" s="142">
        <f t="shared" si="3"/>
        <v>0</v>
      </c>
      <c r="F123" s="142">
        <f t="shared" si="3"/>
        <v>0</v>
      </c>
      <c r="G123" s="142">
        <f t="shared" si="3"/>
        <v>0</v>
      </c>
      <c r="H123" s="137">
        <f t="shared" si="4"/>
        <v>0</v>
      </c>
    </row>
    <row r="124" spans="2:8">
      <c r="B124" s="128" t="str">
        <f>$B$40</f>
        <v>Social Service</v>
      </c>
      <c r="C124" s="142">
        <f t="shared" si="3"/>
        <v>102682.47970560675</v>
      </c>
      <c r="D124" s="142">
        <f t="shared" si="3"/>
        <v>428841.18818613538</v>
      </c>
      <c r="E124" s="142">
        <f t="shared" si="3"/>
        <v>523859.11800807307</v>
      </c>
      <c r="F124" s="142">
        <f t="shared" si="3"/>
        <v>0</v>
      </c>
      <c r="G124" s="142">
        <f t="shared" si="3"/>
        <v>0</v>
      </c>
      <c r="H124" s="137">
        <f t="shared" si="4"/>
        <v>1055382.7858998151</v>
      </c>
    </row>
    <row r="125" spans="2:8">
      <c r="B125" s="128" t="str">
        <f>$B$41</f>
        <v>Library Science</v>
      </c>
      <c r="C125" s="142">
        <f t="shared" si="3"/>
        <v>0</v>
      </c>
      <c r="D125" s="142">
        <f t="shared" si="3"/>
        <v>0</v>
      </c>
      <c r="E125" s="142">
        <f t="shared" si="3"/>
        <v>0</v>
      </c>
      <c r="F125" s="142">
        <f t="shared" si="3"/>
        <v>0</v>
      </c>
      <c r="G125" s="142">
        <f t="shared" si="3"/>
        <v>0</v>
      </c>
      <c r="H125" s="137">
        <f t="shared" si="4"/>
        <v>0</v>
      </c>
    </row>
    <row r="126" spans="2:8">
      <c r="B126" s="128" t="str">
        <f>$B$42</f>
        <v>Veterinary Science</v>
      </c>
      <c r="C126" s="142">
        <f t="shared" si="3"/>
        <v>0</v>
      </c>
      <c r="D126" s="142">
        <f t="shared" si="3"/>
        <v>0</v>
      </c>
      <c r="E126" s="142">
        <f t="shared" si="3"/>
        <v>0</v>
      </c>
      <c r="F126" s="142">
        <f t="shared" si="3"/>
        <v>0</v>
      </c>
      <c r="G126" s="142">
        <f t="shared" si="3"/>
        <v>0</v>
      </c>
      <c r="H126" s="137">
        <f t="shared" si="4"/>
        <v>0</v>
      </c>
    </row>
    <row r="127" spans="2:8">
      <c r="B127" s="128" t="str">
        <f>$B$43</f>
        <v>Vocational Training</v>
      </c>
      <c r="C127" s="142">
        <f t="shared" si="3"/>
        <v>9677.76</v>
      </c>
      <c r="D127" s="142">
        <f t="shared" si="3"/>
        <v>0</v>
      </c>
      <c r="E127" s="142">
        <f t="shared" si="3"/>
        <v>0</v>
      </c>
      <c r="F127" s="142">
        <f t="shared" si="3"/>
        <v>0</v>
      </c>
      <c r="G127" s="142">
        <f t="shared" si="3"/>
        <v>0</v>
      </c>
      <c r="H127" s="137">
        <f t="shared" si="4"/>
        <v>9677.76</v>
      </c>
    </row>
    <row r="128" spans="2:8">
      <c r="B128" s="128" t="str">
        <f>$B$44</f>
        <v>Physical Training</v>
      </c>
      <c r="C128" s="142">
        <f t="shared" si="3"/>
        <v>0</v>
      </c>
      <c r="D128" s="142">
        <f t="shared" si="3"/>
        <v>0</v>
      </c>
      <c r="E128" s="142">
        <f t="shared" si="3"/>
        <v>0</v>
      </c>
      <c r="F128" s="142">
        <f t="shared" si="3"/>
        <v>0</v>
      </c>
      <c r="G128" s="142">
        <f t="shared" si="3"/>
        <v>0</v>
      </c>
      <c r="H128" s="137">
        <f t="shared" si="4"/>
        <v>0</v>
      </c>
    </row>
    <row r="129" spans="2:12">
      <c r="B129" s="128" t="str">
        <f>$B$45</f>
        <v>Health Services</v>
      </c>
      <c r="C129" s="142">
        <f t="shared" si="3"/>
        <v>283286.64058084111</v>
      </c>
      <c r="D129" s="142">
        <f t="shared" si="3"/>
        <v>658972.0530237226</v>
      </c>
      <c r="E129" s="142">
        <f t="shared" si="3"/>
        <v>757026.82666238397</v>
      </c>
      <c r="F129" s="142">
        <f t="shared" si="3"/>
        <v>0</v>
      </c>
      <c r="G129" s="142">
        <f t="shared" si="3"/>
        <v>0</v>
      </c>
      <c r="H129" s="137">
        <f t="shared" si="4"/>
        <v>1699285.5202669478</v>
      </c>
    </row>
    <row r="130" spans="2:12">
      <c r="B130" s="128" t="str">
        <f>$B$46</f>
        <v>Pharmacy</v>
      </c>
      <c r="C130" s="142">
        <f t="shared" si="3"/>
        <v>0</v>
      </c>
      <c r="D130" s="142">
        <f t="shared" si="3"/>
        <v>0</v>
      </c>
      <c r="E130" s="142">
        <f t="shared" si="3"/>
        <v>0</v>
      </c>
      <c r="F130" s="142">
        <f t="shared" si="3"/>
        <v>0</v>
      </c>
      <c r="G130" s="142">
        <f t="shared" si="3"/>
        <v>0</v>
      </c>
      <c r="H130" s="137">
        <f t="shared" si="4"/>
        <v>0</v>
      </c>
    </row>
    <row r="131" spans="2:12">
      <c r="B131" s="128" t="str">
        <f>$B$47</f>
        <v>Business Administration</v>
      </c>
      <c r="C131" s="142">
        <f t="shared" si="3"/>
        <v>1018154.1032394397</v>
      </c>
      <c r="D131" s="142">
        <f t="shared" si="3"/>
        <v>3277954.5242626546</v>
      </c>
      <c r="E131" s="142">
        <f t="shared" si="3"/>
        <v>874371.06174960872</v>
      </c>
      <c r="F131" s="142">
        <f t="shared" si="3"/>
        <v>0</v>
      </c>
      <c r="G131" s="142">
        <f t="shared" si="3"/>
        <v>0</v>
      </c>
      <c r="H131" s="137">
        <f t="shared" si="4"/>
        <v>5170479.6892517023</v>
      </c>
    </row>
    <row r="132" spans="2:12">
      <c r="B132" s="128" t="str">
        <f>$B$48</f>
        <v>Optometry</v>
      </c>
      <c r="C132" s="142">
        <f t="shared" ref="C132:G135" si="5">C107+C77</f>
        <v>0</v>
      </c>
      <c r="D132" s="142">
        <f t="shared" si="5"/>
        <v>0</v>
      </c>
      <c r="E132" s="142">
        <f t="shared" si="5"/>
        <v>0</v>
      </c>
      <c r="F132" s="142">
        <f t="shared" si="5"/>
        <v>0</v>
      </c>
      <c r="G132" s="142">
        <f t="shared" si="5"/>
        <v>0</v>
      </c>
      <c r="H132" s="137">
        <f t="shared" si="4"/>
        <v>0</v>
      </c>
    </row>
    <row r="133" spans="2:12">
      <c r="B133" s="128" t="str">
        <f>$B$49</f>
        <v>Teacher Ed-Practice Teaching</v>
      </c>
      <c r="C133" s="142">
        <f t="shared" si="5"/>
        <v>0</v>
      </c>
      <c r="D133" s="142">
        <f t="shared" si="5"/>
        <v>221791.2295964011</v>
      </c>
      <c r="E133" s="142">
        <f t="shared" si="5"/>
        <v>0</v>
      </c>
      <c r="F133" s="142">
        <f t="shared" si="5"/>
        <v>0</v>
      </c>
      <c r="G133" s="142">
        <f t="shared" si="5"/>
        <v>0</v>
      </c>
      <c r="H133" s="137">
        <f t="shared" si="4"/>
        <v>221791.2295964011</v>
      </c>
    </row>
    <row r="134" spans="2:12">
      <c r="B134" s="128" t="str">
        <f>$B$50</f>
        <v>Technology</v>
      </c>
      <c r="C134" s="142">
        <f t="shared" si="5"/>
        <v>118405.59635919314</v>
      </c>
      <c r="D134" s="142">
        <f t="shared" si="5"/>
        <v>131465.77865931563</v>
      </c>
      <c r="E134" s="142">
        <f t="shared" si="5"/>
        <v>13790.342911956364</v>
      </c>
      <c r="F134" s="142">
        <f t="shared" si="5"/>
        <v>0</v>
      </c>
      <c r="G134" s="142">
        <f t="shared" si="5"/>
        <v>0</v>
      </c>
      <c r="H134" s="137">
        <f t="shared" si="4"/>
        <v>263661.71793046512</v>
      </c>
    </row>
    <row r="135" spans="2:12">
      <c r="B135" s="128" t="str">
        <f>$B$51</f>
        <v>Nursing</v>
      </c>
      <c r="C135" s="142">
        <f t="shared" si="5"/>
        <v>29921.257197741113</v>
      </c>
      <c r="D135" s="142">
        <f t="shared" si="5"/>
        <v>2152706.750373676</v>
      </c>
      <c r="E135" s="142">
        <f t="shared" si="5"/>
        <v>319800.66693016369</v>
      </c>
      <c r="F135" s="142">
        <f t="shared" si="5"/>
        <v>0</v>
      </c>
      <c r="G135" s="142">
        <f t="shared" si="5"/>
        <v>0</v>
      </c>
      <c r="H135" s="137">
        <f t="shared" si="4"/>
        <v>2502428.6745015807</v>
      </c>
    </row>
    <row r="136" spans="2:12">
      <c r="B136" s="131" t="str">
        <f>$B$52</f>
        <v>Totals</v>
      </c>
      <c r="C136" s="134">
        <f>SUM(C116:C135)</f>
        <v>15816267.963425364</v>
      </c>
      <c r="D136" s="134">
        <f>SUM(D116:D135)</f>
        <v>16473606.414960731</v>
      </c>
      <c r="E136" s="134">
        <f>SUM(E116:E135)</f>
        <v>8102203.4308686713</v>
      </c>
      <c r="F136" s="134">
        <f>SUM(F116:F135)</f>
        <v>660754.08444451075</v>
      </c>
      <c r="G136" s="134">
        <f>SUM(G116:G135)</f>
        <v>0</v>
      </c>
      <c r="H136" s="134">
        <f t="shared" si="4"/>
        <v>41052831.893699273</v>
      </c>
    </row>
    <row r="137" spans="2:12">
      <c r="B137" s="330"/>
      <c r="C137" s="333"/>
      <c r="D137" s="333"/>
      <c r="E137" s="333"/>
      <c r="F137" s="333"/>
      <c r="G137" s="333"/>
      <c r="H137" s="334"/>
    </row>
    <row r="138" spans="2:12">
      <c r="B138" s="120" t="s">
        <v>4</v>
      </c>
      <c r="C138" s="327"/>
      <c r="D138" s="327"/>
      <c r="E138" s="327"/>
      <c r="F138" s="327"/>
      <c r="G138" s="327"/>
      <c r="H138" s="122">
        <f>H86-H81-H111</f>
        <v>31543167.106300727</v>
      </c>
    </row>
    <row r="139" spans="2:12" ht="152.25" customHeight="1" thickBot="1">
      <c r="B139" s="382" t="s">
        <v>887</v>
      </c>
      <c r="C139" s="382"/>
      <c r="D139" s="382"/>
      <c r="E139" s="382"/>
      <c r="F139" s="382"/>
      <c r="G139" s="382"/>
      <c r="H139" s="321"/>
    </row>
    <row r="140" spans="2:12" ht="36.75" customHeight="1" thickTop="1">
      <c r="B140" s="429" t="s">
        <v>889</v>
      </c>
      <c r="C140" s="404"/>
      <c r="D140" s="404"/>
      <c r="E140" s="404"/>
      <c r="F140" s="405"/>
      <c r="G140" s="335" t="s">
        <v>2</v>
      </c>
      <c r="H140" s="336">
        <v>1</v>
      </c>
      <c r="I140" s="396" t="str">
        <f>IF(H140+H141=1,"","Error, the two cells on the left must equal 100%")</f>
        <v/>
      </c>
      <c r="L140" s="290"/>
    </row>
    <row r="141" spans="2:12" ht="37.5" customHeight="1" thickBot="1">
      <c r="B141" s="406"/>
      <c r="C141" s="407"/>
      <c r="D141" s="407"/>
      <c r="E141" s="407"/>
      <c r="F141" s="408"/>
      <c r="G141" s="335" t="s">
        <v>3</v>
      </c>
      <c r="H141" s="337">
        <f>1-H140</f>
        <v>0</v>
      </c>
      <c r="I141" s="396"/>
    </row>
    <row r="142" spans="2:12" ht="42" thickBot="1">
      <c r="B142" s="338" t="s">
        <v>31</v>
      </c>
      <c r="C142" s="339" t="s">
        <v>25</v>
      </c>
      <c r="D142" s="339" t="s">
        <v>26</v>
      </c>
      <c r="E142" s="339" t="s">
        <v>27</v>
      </c>
      <c r="F142" s="339" t="s">
        <v>28</v>
      </c>
      <c r="G142" s="340" t="s">
        <v>29</v>
      </c>
      <c r="H142" s="341" t="s">
        <v>6</v>
      </c>
      <c r="I142" s="342" t="s">
        <v>7</v>
      </c>
    </row>
    <row r="143" spans="2:12">
      <c r="B143" s="128" t="str">
        <f>$B$32</f>
        <v>Liberal Arts</v>
      </c>
      <c r="C143" s="329">
        <f>Data!LN29</f>
        <v>88509.529372320219</v>
      </c>
      <c r="D143" s="329">
        <f>Data!MH29</f>
        <v>21309.701732172598</v>
      </c>
      <c r="E143" s="329">
        <f>Data!NB29</f>
        <v>3838.7733541982775</v>
      </c>
      <c r="F143" s="329">
        <f>Data!NV29</f>
        <v>1087.085933330022</v>
      </c>
      <c r="G143" s="329">
        <f>Data!OP29</f>
        <v>0</v>
      </c>
      <c r="H143" s="343">
        <f>Data!PJ29</f>
        <v>7266482.6926641231</v>
      </c>
      <c r="I143" s="344">
        <f t="shared" ref="I143:I162" si="6">SUM(C143:H143)</f>
        <v>7381227.7830561446</v>
      </c>
    </row>
    <row r="144" spans="2:12">
      <c r="B144" s="128" t="str">
        <f>$B$33</f>
        <v>Science</v>
      </c>
      <c r="C144" s="329">
        <f>Data!LO29</f>
        <v>36562.435029757806</v>
      </c>
      <c r="D144" s="329">
        <f>Data!MI29</f>
        <v>16973.458641342022</v>
      </c>
      <c r="E144" s="329">
        <f>Data!NC29</f>
        <v>3932.0351610142175</v>
      </c>
      <c r="F144" s="329">
        <f>Data!NW29</f>
        <v>27.041779025565194</v>
      </c>
      <c r="G144" s="329">
        <f>Data!OQ29</f>
        <v>0</v>
      </c>
      <c r="H144" s="343">
        <f>Data!PK29</f>
        <v>3250466.9363672063</v>
      </c>
      <c r="I144" s="344">
        <f t="shared" si="6"/>
        <v>3307961.9069783459</v>
      </c>
    </row>
    <row r="145" spans="2:9">
      <c r="B145" s="128" t="str">
        <f>$B$34</f>
        <v>Fine Arts</v>
      </c>
      <c r="C145" s="329">
        <f>Data!LP29</f>
        <v>52221.830513759553</v>
      </c>
      <c r="D145" s="329">
        <f>Data!MJ29</f>
        <v>32186.665720208039</v>
      </c>
      <c r="E145" s="329">
        <f>Data!ND29</f>
        <v>5288.0368559851513</v>
      </c>
      <c r="F145" s="329">
        <f>Data!NX29</f>
        <v>0</v>
      </c>
      <c r="G145" s="329">
        <f>Data!OR29</f>
        <v>0</v>
      </c>
      <c r="H145" s="343">
        <f>Data!PL29</f>
        <v>4496071.1737952363</v>
      </c>
      <c r="I145" s="344">
        <f t="shared" si="6"/>
        <v>4585767.7068851888</v>
      </c>
    </row>
    <row r="146" spans="2:9">
      <c r="B146" s="128" t="str">
        <f>$B$35</f>
        <v>Teacher Education</v>
      </c>
      <c r="C146" s="329">
        <f>Data!LQ29</f>
        <v>4194.0717926670131</v>
      </c>
      <c r="D146" s="329">
        <f>Data!MK29</f>
        <v>20214.529898532863</v>
      </c>
      <c r="E146" s="329">
        <f>Data!NE29</f>
        <v>9167.628363911208</v>
      </c>
      <c r="F146" s="329">
        <f>Data!NY29</f>
        <v>931.18501531148422</v>
      </c>
      <c r="G146" s="329">
        <f>Data!OS29</f>
        <v>0</v>
      </c>
      <c r="H146" s="343">
        <f>Data!PN29</f>
        <v>3886030.1958310152</v>
      </c>
      <c r="I146" s="344">
        <f t="shared" si="6"/>
        <v>3920537.6109014377</v>
      </c>
    </row>
    <row r="147" spans="2:9">
      <c r="B147" s="128" t="str">
        <f>$B$36</f>
        <v>Agriculture</v>
      </c>
      <c r="C147" s="329">
        <f>Data!LR29</f>
        <v>30977.955931679786</v>
      </c>
      <c r="D147" s="329">
        <f>Data!ML29</f>
        <v>33357.995220709512</v>
      </c>
      <c r="E147" s="329">
        <f>Data!NF29</f>
        <v>3690.5959437129231</v>
      </c>
      <c r="F147" s="329">
        <f>Data!NZ29</f>
        <v>748.81656828957807</v>
      </c>
      <c r="G147" s="329">
        <f>Data!OT29</f>
        <v>0</v>
      </c>
      <c r="H147" s="343">
        <f>Data!PM29</f>
        <v>3488472.7923096507</v>
      </c>
      <c r="I147" s="344">
        <f t="shared" si="6"/>
        <v>3557248.1559740426</v>
      </c>
    </row>
    <row r="148" spans="2:9">
      <c r="B148" s="128" t="str">
        <f>$B$37</f>
        <v>Engineering</v>
      </c>
      <c r="C148" s="329">
        <f>Data!LS29</f>
        <v>4177.2701756702272</v>
      </c>
      <c r="D148" s="329">
        <f>Data!MM29</f>
        <v>3490.2063170411429</v>
      </c>
      <c r="E148" s="329">
        <f>Data!NG29</f>
        <v>286.53601506732338</v>
      </c>
      <c r="F148" s="329">
        <f>Data!OA29</f>
        <v>0</v>
      </c>
      <c r="G148" s="329">
        <f>Data!OU29</f>
        <v>0</v>
      </c>
      <c r="H148" s="343">
        <f>Data!PO29</f>
        <v>530640.06789364305</v>
      </c>
      <c r="I148" s="344">
        <f t="shared" si="6"/>
        <v>538594.08040142176</v>
      </c>
    </row>
    <row r="149" spans="2:9">
      <c r="B149" s="128" t="str">
        <f>$B$38</f>
        <v>Home Economics</v>
      </c>
      <c r="C149" s="329">
        <f>Data!LT29</f>
        <v>8110.6655027611923</v>
      </c>
      <c r="D149" s="329">
        <f>Data!MN29</f>
        <v>7349.9215018228051</v>
      </c>
      <c r="E149" s="329">
        <f>Data!NH29</f>
        <v>977.01800458187097</v>
      </c>
      <c r="F149" s="329">
        <f>Data!OB29</f>
        <v>0</v>
      </c>
      <c r="G149" s="329">
        <f>Data!OV29</f>
        <v>0</v>
      </c>
      <c r="H149" s="343">
        <f>Data!PP29</f>
        <v>804391.14447549637</v>
      </c>
      <c r="I149" s="344">
        <f t="shared" si="6"/>
        <v>820828.7494846622</v>
      </c>
    </row>
    <row r="150" spans="2:9">
      <c r="B150" s="128" t="str">
        <f>$B$39</f>
        <v>Law</v>
      </c>
      <c r="C150" s="329">
        <f>Data!LU29</f>
        <v>0</v>
      </c>
      <c r="D150" s="329">
        <f>Data!MO29</f>
        <v>0</v>
      </c>
      <c r="E150" s="329">
        <f>Data!NI29</f>
        <v>0</v>
      </c>
      <c r="F150" s="329">
        <f>Data!OC29</f>
        <v>0</v>
      </c>
      <c r="G150" s="329">
        <f>Data!OW29</f>
        <v>0</v>
      </c>
      <c r="H150" s="343">
        <f>Data!PQ29</f>
        <v>0</v>
      </c>
      <c r="I150" s="344">
        <f t="shared" si="6"/>
        <v>0</v>
      </c>
    </row>
    <row r="151" spans="2:9">
      <c r="B151" s="128" t="str">
        <f>$B$40</f>
        <v>Social Service</v>
      </c>
      <c r="C151" s="329">
        <f>Data!LV29</f>
        <v>489.71183547707705</v>
      </c>
      <c r="D151" s="329">
        <f>Data!MP29</f>
        <v>3632.2861088425561</v>
      </c>
      <c r="E151" s="329">
        <f>Data!NJ29</f>
        <v>3396.1567122812858</v>
      </c>
      <c r="F151" s="329">
        <f>Data!OD29</f>
        <v>0</v>
      </c>
      <c r="G151" s="329">
        <f>Data!OX29</f>
        <v>0</v>
      </c>
      <c r="H151" s="343">
        <f>Data!PR29</f>
        <v>901566.74819676531</v>
      </c>
      <c r="I151" s="344">
        <f t="shared" si="6"/>
        <v>909084.90285336622</v>
      </c>
    </row>
    <row r="152" spans="2:9">
      <c r="B152" s="128" t="str">
        <f>$B$41</f>
        <v>Library Science</v>
      </c>
      <c r="C152" s="329">
        <f>Data!LW29</f>
        <v>0</v>
      </c>
      <c r="D152" s="329">
        <f>Data!MQ29</f>
        <v>0</v>
      </c>
      <c r="E152" s="329">
        <f>Data!NK29</f>
        <v>0</v>
      </c>
      <c r="F152" s="329">
        <f>Data!OE29</f>
        <v>0</v>
      </c>
      <c r="G152" s="329">
        <f>Data!OY29</f>
        <v>0</v>
      </c>
      <c r="H152" s="343">
        <f>Data!PS29</f>
        <v>0</v>
      </c>
      <c r="I152" s="344">
        <f t="shared" si="6"/>
        <v>0</v>
      </c>
    </row>
    <row r="153" spans="2:9">
      <c r="B153" s="128" t="str">
        <f>$B$42</f>
        <v>Veterinary Science</v>
      </c>
      <c r="C153" s="329">
        <f>Data!LX29</f>
        <v>0</v>
      </c>
      <c r="D153" s="329">
        <f>Data!MR29</f>
        <v>0</v>
      </c>
      <c r="E153" s="329">
        <f>Data!NL29</f>
        <v>0</v>
      </c>
      <c r="F153" s="329">
        <f>Data!OF29</f>
        <v>0</v>
      </c>
      <c r="G153" s="329">
        <f>Data!OZ29</f>
        <v>0</v>
      </c>
      <c r="H153" s="343">
        <f>Data!PT29</f>
        <v>0</v>
      </c>
      <c r="I153" s="344">
        <f t="shared" si="6"/>
        <v>0</v>
      </c>
    </row>
    <row r="154" spans="2:9">
      <c r="B154" s="128" t="str">
        <f>$B$43</f>
        <v>Vocational Training</v>
      </c>
      <c r="C154" s="329">
        <f>Data!LY29</f>
        <v>303.09242049816191</v>
      </c>
      <c r="D154" s="329">
        <f>Data!MS29</f>
        <v>0</v>
      </c>
      <c r="E154" s="329">
        <f>Data!NM29</f>
        <v>0</v>
      </c>
      <c r="F154" s="329">
        <f>Data!OG29</f>
        <v>0</v>
      </c>
      <c r="G154" s="329">
        <f>Data!PA29</f>
        <v>0</v>
      </c>
      <c r="H154" s="343">
        <f>Data!PU29</f>
        <v>11118.194751494471</v>
      </c>
      <c r="I154" s="344">
        <f t="shared" si="6"/>
        <v>11421.287171992633</v>
      </c>
    </row>
    <row r="155" spans="2:9">
      <c r="B155" s="128" t="str">
        <f>$B$44</f>
        <v>Physical Training</v>
      </c>
      <c r="C155" s="329">
        <f>Data!LZ29</f>
        <v>2335.2477695507118</v>
      </c>
      <c r="D155" s="329">
        <f>Data!MT29</f>
        <v>4066.4836372777572</v>
      </c>
      <c r="E155" s="329">
        <f>Data!NN29</f>
        <v>0</v>
      </c>
      <c r="F155" s="329">
        <f>Data!OH29</f>
        <v>0</v>
      </c>
      <c r="G155" s="329">
        <f>Data!PB29</f>
        <v>0</v>
      </c>
      <c r="H155" s="343">
        <f>Data!PV29</f>
        <v>0</v>
      </c>
      <c r="I155" s="344">
        <f t="shared" si="6"/>
        <v>6401.7314068284686</v>
      </c>
    </row>
    <row r="156" spans="2:9">
      <c r="B156" s="128" t="str">
        <f>$B$45</f>
        <v>Health Services</v>
      </c>
      <c r="C156" s="329">
        <f>Data!MA29</f>
        <v>4323.4536130536098</v>
      </c>
      <c r="D156" s="329">
        <f>Data!MU29</f>
        <v>8652.0442432452292</v>
      </c>
      <c r="E156" s="329">
        <f>Data!NO29</f>
        <v>4189.6702751496841</v>
      </c>
      <c r="F156" s="329">
        <f>Data!OI29</f>
        <v>0</v>
      </c>
      <c r="G156" s="329">
        <f>Data!PC29</f>
        <v>0</v>
      </c>
      <c r="H156" s="343">
        <f>Data!PW29</f>
        <v>1238061.3529046082</v>
      </c>
      <c r="I156" s="344">
        <f t="shared" si="6"/>
        <v>1255226.5210360568</v>
      </c>
    </row>
    <row r="157" spans="2:9">
      <c r="B157" s="128" t="str">
        <f>$B$46</f>
        <v>Pharmacy</v>
      </c>
      <c r="C157" s="329">
        <f>Data!MB29</f>
        <v>0</v>
      </c>
      <c r="D157" s="329">
        <f>Data!MV29</f>
        <v>0</v>
      </c>
      <c r="E157" s="329">
        <f>Data!NP29</f>
        <v>0</v>
      </c>
      <c r="F157" s="329">
        <f>Data!OJ29</f>
        <v>0</v>
      </c>
      <c r="G157" s="329">
        <f>Data!PD29</f>
        <v>0</v>
      </c>
      <c r="H157" s="343">
        <f>Data!PX29</f>
        <v>0</v>
      </c>
      <c r="I157" s="344">
        <f t="shared" si="6"/>
        <v>0</v>
      </c>
    </row>
    <row r="158" spans="2:9">
      <c r="B158" s="128" t="str">
        <f>$B$47</f>
        <v>Business Administration</v>
      </c>
      <c r="C158" s="329">
        <f>Data!MC29</f>
        <v>19127.178794934076</v>
      </c>
      <c r="D158" s="329">
        <f>Data!MW29</f>
        <v>52871.451509244362</v>
      </c>
      <c r="E158" s="329">
        <f>Data!NQ29</f>
        <v>7092.6906671243987</v>
      </c>
      <c r="F158" s="329">
        <f>Data!OK29</f>
        <v>0</v>
      </c>
      <c r="G158" s="329">
        <f>Data!PE29</f>
        <v>0</v>
      </c>
      <c r="H158" s="343">
        <f>Data!PY29</f>
        <v>2878179.446334742</v>
      </c>
      <c r="I158" s="344">
        <f t="shared" si="6"/>
        <v>2957270.7673060447</v>
      </c>
    </row>
    <row r="159" spans="2:9">
      <c r="B159" s="128" t="str">
        <f>$B$48</f>
        <v>Optometry</v>
      </c>
      <c r="C159" s="329">
        <f>Data!MD29</f>
        <v>0</v>
      </c>
      <c r="D159" s="329">
        <f>Data!MX29</f>
        <v>0</v>
      </c>
      <c r="E159" s="329">
        <f>Data!NR29</f>
        <v>0</v>
      </c>
      <c r="F159" s="329">
        <f>Data!OL29</f>
        <v>0</v>
      </c>
      <c r="G159" s="329">
        <f>Data!PF29</f>
        <v>0</v>
      </c>
      <c r="H159" s="343">
        <f>Data!PZ29</f>
        <v>0</v>
      </c>
      <c r="I159" s="344">
        <f t="shared" si="6"/>
        <v>0</v>
      </c>
    </row>
    <row r="160" spans="2:9">
      <c r="B160" s="128" t="str">
        <f>$B$49</f>
        <v>Teacher Ed-Practice Teaching</v>
      </c>
      <c r="C160" s="329">
        <f>Data!ME29</f>
        <v>0</v>
      </c>
      <c r="D160" s="329">
        <f>Data!MY29</f>
        <v>3929.4155396578271</v>
      </c>
      <c r="E160" s="329">
        <f>Data!NS29</f>
        <v>0</v>
      </c>
      <c r="F160" s="329">
        <f>Data!OM29</f>
        <v>0</v>
      </c>
      <c r="G160" s="329">
        <f>Data!PG29</f>
        <v>0</v>
      </c>
      <c r="H160" s="343">
        <f>Data!QA29</f>
        <v>464374.66298317106</v>
      </c>
      <c r="I160" s="344">
        <f t="shared" si="6"/>
        <v>468304.07852282887</v>
      </c>
    </row>
    <row r="161" spans="2:10">
      <c r="B161" s="128" t="str">
        <f>$B$50</f>
        <v>Technology</v>
      </c>
      <c r="C161" s="329">
        <f>Data!MF29</f>
        <v>2715.1596877028205</v>
      </c>
      <c r="D161" s="329">
        <f>Data!MZ29</f>
        <v>1811.1603461376042</v>
      </c>
      <c r="E161" s="329">
        <f>Data!NT29</f>
        <v>21.776404348600462</v>
      </c>
      <c r="F161" s="329">
        <f>Data!ON29</f>
        <v>0</v>
      </c>
      <c r="G161" s="329">
        <f>Data!PH29</f>
        <v>0</v>
      </c>
      <c r="H161" s="343">
        <f>Data!QB29</f>
        <v>187287.41600598214</v>
      </c>
      <c r="I161" s="344">
        <f t="shared" si="6"/>
        <v>191835.51244417118</v>
      </c>
    </row>
    <row r="162" spans="2:10">
      <c r="B162" s="128" t="str">
        <f>$B$51</f>
        <v>Nursing</v>
      </c>
      <c r="C162" s="329">
        <f>Data!MG29</f>
        <v>0</v>
      </c>
      <c r="D162" s="329">
        <f>Data!NA29</f>
        <v>12438.833172628865</v>
      </c>
      <c r="E162" s="329">
        <f>Data!NU29</f>
        <v>644.89691797359967</v>
      </c>
      <c r="F162" s="329">
        <f>Data!OO29</f>
        <v>0</v>
      </c>
      <c r="G162" s="329">
        <f>Data!PI29</f>
        <v>0</v>
      </c>
      <c r="H162" s="343">
        <f>Data!QC29</f>
        <v>1618372.7167552377</v>
      </c>
      <c r="I162" s="344">
        <f t="shared" si="6"/>
        <v>1631456.4468458402</v>
      </c>
    </row>
    <row r="163" spans="2:10" ht="14.4" thickBot="1">
      <c r="B163" s="131" t="str">
        <f>$B$52</f>
        <v>Totals</v>
      </c>
      <c r="C163" s="134">
        <f t="shared" ref="C163:H163" si="7">SUM(C143:C162)</f>
        <v>254047.60243983223</v>
      </c>
      <c r="D163" s="134">
        <f t="shared" si="7"/>
        <v>222284.15358886318</v>
      </c>
      <c r="E163" s="134">
        <f t="shared" si="7"/>
        <v>42525.814675348542</v>
      </c>
      <c r="F163" s="134">
        <f t="shared" si="7"/>
        <v>2794.1292959566495</v>
      </c>
      <c r="G163" s="135">
        <f t="shared" si="7"/>
        <v>0</v>
      </c>
      <c r="H163" s="345">
        <f t="shared" si="7"/>
        <v>31021515.541268371</v>
      </c>
      <c r="I163" s="344">
        <f>SUM(I143:I162)</f>
        <v>31543167.24126837</v>
      </c>
    </row>
    <row r="164" spans="2:10" ht="14.4" thickTop="1">
      <c r="B164" s="144"/>
      <c r="C164" s="331"/>
      <c r="D164" s="331"/>
      <c r="E164" s="331"/>
      <c r="F164" s="331"/>
      <c r="G164" s="331"/>
      <c r="H164" s="346"/>
      <c r="I164" s="347"/>
    </row>
    <row r="165" spans="2:10">
      <c r="B165" s="387" t="s">
        <v>63</v>
      </c>
      <c r="C165" s="387"/>
      <c r="D165" s="387"/>
      <c r="E165" s="387"/>
      <c r="F165" s="387"/>
      <c r="G165" s="387"/>
      <c r="H165" s="348"/>
      <c r="I165" s="348"/>
    </row>
    <row r="166" spans="2:10" ht="43.5" customHeight="1" thickBot="1">
      <c r="B166" s="394" t="s">
        <v>40</v>
      </c>
      <c r="C166" s="394"/>
      <c r="D166" s="394"/>
      <c r="E166" s="394"/>
      <c r="F166" s="394"/>
      <c r="G166" s="394"/>
      <c r="H166" s="328"/>
    </row>
    <row r="167" spans="2:10" ht="14.4" thickBot="1">
      <c r="B167" s="124" t="s">
        <v>31</v>
      </c>
      <c r="C167" s="125" t="s">
        <v>25</v>
      </c>
      <c r="D167" s="125" t="s">
        <v>26</v>
      </c>
      <c r="E167" s="125" t="s">
        <v>27</v>
      </c>
      <c r="F167" s="125" t="s">
        <v>28</v>
      </c>
      <c r="G167" s="125" t="s">
        <v>29</v>
      </c>
      <c r="H167" s="126" t="s">
        <v>1</v>
      </c>
    </row>
    <row r="168" spans="2:10">
      <c r="B168" s="128" t="str">
        <f>$B$32</f>
        <v>Liberal Arts</v>
      </c>
      <c r="C168" s="323">
        <f t="shared" ref="C168:G183" si="8">C143+$H$140*IF($H116=0,0,$H143*C116/$H116)+IF($H32=0,0,$H$141*$H143*C32/$H32)</f>
        <v>4634660.2795846807</v>
      </c>
      <c r="D168" s="323">
        <f t="shared" si="8"/>
        <v>1702810.4111441374</v>
      </c>
      <c r="E168" s="323">
        <f t="shared" si="8"/>
        <v>843548.18305598991</v>
      </c>
      <c r="F168" s="323">
        <f t="shared" si="8"/>
        <v>200208.90927133727</v>
      </c>
      <c r="G168" s="323">
        <f t="shared" si="8"/>
        <v>0</v>
      </c>
      <c r="H168" s="134">
        <f t="shared" ref="H168:H188" si="9">SUM(C168:G168)</f>
        <v>7381227.7830561455</v>
      </c>
      <c r="I168" s="349"/>
      <c r="J168" s="290"/>
    </row>
    <row r="169" spans="2:10">
      <c r="B169" s="128" t="str">
        <f>$B$33</f>
        <v>Science</v>
      </c>
      <c r="C169" s="142">
        <f t="shared" si="8"/>
        <v>1471371.8907481914</v>
      </c>
      <c r="D169" s="142">
        <f t="shared" si="8"/>
        <v>1073697.6365219543</v>
      </c>
      <c r="E169" s="142">
        <f t="shared" si="8"/>
        <v>748438.25850233948</v>
      </c>
      <c r="F169" s="142">
        <f t="shared" si="8"/>
        <v>14454.121205861687</v>
      </c>
      <c r="G169" s="142">
        <f t="shared" si="8"/>
        <v>0</v>
      </c>
      <c r="H169" s="137">
        <f t="shared" si="9"/>
        <v>3307961.9069783469</v>
      </c>
      <c r="I169" s="349"/>
      <c r="J169" s="290"/>
    </row>
    <row r="170" spans="2:10">
      <c r="B170" s="128" t="str">
        <f>$B$34</f>
        <v>Fine Arts</v>
      </c>
      <c r="C170" s="142">
        <f t="shared" si="8"/>
        <v>2187453.8397276532</v>
      </c>
      <c r="D170" s="142">
        <f t="shared" si="8"/>
        <v>1645621.4378766126</v>
      </c>
      <c r="E170" s="142">
        <f t="shared" si="8"/>
        <v>752692.42928092321</v>
      </c>
      <c r="F170" s="142">
        <f t="shared" si="8"/>
        <v>0</v>
      </c>
      <c r="G170" s="142">
        <f t="shared" si="8"/>
        <v>0</v>
      </c>
      <c r="H170" s="137">
        <f t="shared" si="9"/>
        <v>4585767.7068851888</v>
      </c>
      <c r="I170" s="349"/>
      <c r="J170" s="290"/>
    </row>
    <row r="171" spans="2:10">
      <c r="B171" s="128" t="str">
        <f>$B$35</f>
        <v>Teacher Education</v>
      </c>
      <c r="C171" s="142">
        <f t="shared" si="8"/>
        <v>449086.27431619668</v>
      </c>
      <c r="D171" s="142">
        <f t="shared" si="8"/>
        <v>1561365.7532200685</v>
      </c>
      <c r="E171" s="142">
        <f t="shared" si="8"/>
        <v>1683374.5451231319</v>
      </c>
      <c r="F171" s="142">
        <f t="shared" si="8"/>
        <v>226711.03824204116</v>
      </c>
      <c r="G171" s="142">
        <f t="shared" si="8"/>
        <v>0</v>
      </c>
      <c r="H171" s="137">
        <f t="shared" si="9"/>
        <v>3920537.6109014382</v>
      </c>
      <c r="I171" s="349"/>
      <c r="J171" s="290"/>
    </row>
    <row r="172" spans="2:10">
      <c r="B172" s="128" t="str">
        <f>$B$36</f>
        <v>Agriculture</v>
      </c>
      <c r="C172" s="142">
        <f t="shared" si="8"/>
        <v>1175969.102337511</v>
      </c>
      <c r="D172" s="142">
        <f t="shared" si="8"/>
        <v>1612561.3344448816</v>
      </c>
      <c r="E172" s="142">
        <f t="shared" si="8"/>
        <v>570020.02666928479</v>
      </c>
      <c r="F172" s="142">
        <f t="shared" si="8"/>
        <v>198697.69252236545</v>
      </c>
      <c r="G172" s="142">
        <f t="shared" si="8"/>
        <v>0</v>
      </c>
      <c r="H172" s="137">
        <f t="shared" si="9"/>
        <v>3557248.1559740431</v>
      </c>
      <c r="I172" s="349"/>
      <c r="J172" s="290"/>
    </row>
    <row r="173" spans="2:10">
      <c r="B173" s="128" t="str">
        <f>$B$37</f>
        <v>Engineering</v>
      </c>
      <c r="C173" s="142">
        <f t="shared" si="8"/>
        <v>261110.12613974977</v>
      </c>
      <c r="D173" s="142">
        <f t="shared" si="8"/>
        <v>243752.43927236294</v>
      </c>
      <c r="E173" s="142">
        <f t="shared" si="8"/>
        <v>33731.514989309049</v>
      </c>
      <c r="F173" s="142">
        <f t="shared" si="8"/>
        <v>0</v>
      </c>
      <c r="G173" s="142">
        <f t="shared" si="8"/>
        <v>0</v>
      </c>
      <c r="H173" s="137">
        <f t="shared" si="9"/>
        <v>538594.08040142176</v>
      </c>
      <c r="I173" s="349"/>
      <c r="J173" s="290"/>
    </row>
    <row r="174" spans="2:10">
      <c r="B174" s="128" t="str">
        <f>$B$38</f>
        <v>Home Economics</v>
      </c>
      <c r="C174" s="142">
        <f t="shared" si="8"/>
        <v>354206.88995499507</v>
      </c>
      <c r="D174" s="142">
        <f t="shared" si="8"/>
        <v>324646.01173823437</v>
      </c>
      <c r="E174" s="142">
        <f t="shared" si="8"/>
        <v>141975.8477914329</v>
      </c>
      <c r="F174" s="142">
        <f t="shared" si="8"/>
        <v>0</v>
      </c>
      <c r="G174" s="142">
        <f t="shared" si="8"/>
        <v>0</v>
      </c>
      <c r="H174" s="137">
        <f t="shared" si="9"/>
        <v>820828.74948466232</v>
      </c>
      <c r="I174" s="349"/>
      <c r="J174" s="290"/>
    </row>
    <row r="175" spans="2:10">
      <c r="B175" s="128" t="str">
        <f>$B$39</f>
        <v>Law</v>
      </c>
      <c r="C175" s="142">
        <f t="shared" si="8"/>
        <v>0</v>
      </c>
      <c r="D175" s="142">
        <f t="shared" si="8"/>
        <v>0</v>
      </c>
      <c r="E175" s="142">
        <f t="shared" si="8"/>
        <v>0</v>
      </c>
      <c r="F175" s="142">
        <f t="shared" si="8"/>
        <v>0</v>
      </c>
      <c r="G175" s="142">
        <f t="shared" si="8"/>
        <v>0</v>
      </c>
      <c r="H175" s="137">
        <f t="shared" si="9"/>
        <v>0</v>
      </c>
      <c r="I175" s="349"/>
      <c r="J175" s="290"/>
    </row>
    <row r="176" spans="2:10">
      <c r="B176" s="128" t="str">
        <f>$B$40</f>
        <v>Social Service</v>
      </c>
      <c r="C176" s="142">
        <f t="shared" si="8"/>
        <v>88206.804213514159</v>
      </c>
      <c r="D176" s="142">
        <f t="shared" si="8"/>
        <v>369972.31049740873</v>
      </c>
      <c r="E176" s="142">
        <f t="shared" si="8"/>
        <v>450905.7881424434</v>
      </c>
      <c r="F176" s="142">
        <f t="shared" si="8"/>
        <v>0</v>
      </c>
      <c r="G176" s="142">
        <f t="shared" si="8"/>
        <v>0</v>
      </c>
      <c r="H176" s="137">
        <f t="shared" si="9"/>
        <v>909084.90285336622</v>
      </c>
      <c r="I176" s="349"/>
      <c r="J176" s="290"/>
    </row>
    <row r="177" spans="2:10">
      <c r="B177" s="128" t="str">
        <f>$B$41</f>
        <v>Library Science</v>
      </c>
      <c r="C177" s="142">
        <f t="shared" si="8"/>
        <v>0</v>
      </c>
      <c r="D177" s="142">
        <f t="shared" si="8"/>
        <v>0</v>
      </c>
      <c r="E177" s="142">
        <f t="shared" si="8"/>
        <v>0</v>
      </c>
      <c r="F177" s="142">
        <f t="shared" si="8"/>
        <v>0</v>
      </c>
      <c r="G177" s="142">
        <f t="shared" si="8"/>
        <v>0</v>
      </c>
      <c r="H177" s="137">
        <f t="shared" si="9"/>
        <v>0</v>
      </c>
      <c r="I177" s="349"/>
      <c r="J177" s="290"/>
    </row>
    <row r="178" spans="2:10">
      <c r="B178" s="128" t="str">
        <f>$B$42</f>
        <v>Veterinary Science</v>
      </c>
      <c r="C178" s="142">
        <f t="shared" si="8"/>
        <v>0</v>
      </c>
      <c r="D178" s="142">
        <f t="shared" si="8"/>
        <v>0</v>
      </c>
      <c r="E178" s="142">
        <f t="shared" si="8"/>
        <v>0</v>
      </c>
      <c r="F178" s="142">
        <f t="shared" si="8"/>
        <v>0</v>
      </c>
      <c r="G178" s="142">
        <f t="shared" si="8"/>
        <v>0</v>
      </c>
      <c r="H178" s="137">
        <f t="shared" si="9"/>
        <v>0</v>
      </c>
      <c r="I178" s="349"/>
      <c r="J178" s="290"/>
    </row>
    <row r="179" spans="2:10">
      <c r="B179" s="128" t="str">
        <f>$B$43</f>
        <v>Vocational Training</v>
      </c>
      <c r="C179" s="142">
        <f t="shared" si="8"/>
        <v>11421.287171992633</v>
      </c>
      <c r="D179" s="142">
        <f t="shared" si="8"/>
        <v>0</v>
      </c>
      <c r="E179" s="142">
        <f t="shared" si="8"/>
        <v>0</v>
      </c>
      <c r="F179" s="142">
        <f t="shared" si="8"/>
        <v>0</v>
      </c>
      <c r="G179" s="142">
        <f t="shared" si="8"/>
        <v>0</v>
      </c>
      <c r="H179" s="137">
        <f t="shared" si="9"/>
        <v>11421.287171992633</v>
      </c>
      <c r="I179" s="349"/>
      <c r="J179" s="290"/>
    </row>
    <row r="180" spans="2:10">
      <c r="B180" s="128" t="str">
        <f>$B$44</f>
        <v>Physical Training</v>
      </c>
      <c r="C180" s="142">
        <f t="shared" si="8"/>
        <v>2335.2477695507118</v>
      </c>
      <c r="D180" s="142">
        <f t="shared" si="8"/>
        <v>4066.4836372777572</v>
      </c>
      <c r="E180" s="142">
        <f t="shared" si="8"/>
        <v>0</v>
      </c>
      <c r="F180" s="142">
        <f t="shared" si="8"/>
        <v>0</v>
      </c>
      <c r="G180" s="142">
        <f t="shared" si="8"/>
        <v>0</v>
      </c>
      <c r="H180" s="137">
        <f t="shared" si="9"/>
        <v>6401.7314068284686</v>
      </c>
      <c r="I180" s="349"/>
      <c r="J180" s="290"/>
    </row>
    <row r="181" spans="2:10">
      <c r="B181" s="128" t="str">
        <f>$B$45</f>
        <v>Health Services</v>
      </c>
      <c r="C181" s="142">
        <f t="shared" si="8"/>
        <v>210719.75212457188</v>
      </c>
      <c r="D181" s="142">
        <f t="shared" si="8"/>
        <v>488764.31599655969</v>
      </c>
      <c r="E181" s="142">
        <f t="shared" si="8"/>
        <v>555742.45291492506</v>
      </c>
      <c r="F181" s="142">
        <f t="shared" si="8"/>
        <v>0</v>
      </c>
      <c r="G181" s="142">
        <f t="shared" si="8"/>
        <v>0</v>
      </c>
      <c r="H181" s="137">
        <f t="shared" si="9"/>
        <v>1255226.5210360566</v>
      </c>
      <c r="I181" s="349"/>
      <c r="J181" s="290"/>
    </row>
    <row r="182" spans="2:10">
      <c r="B182" s="128" t="str">
        <f>$B$46</f>
        <v>Pharmacy</v>
      </c>
      <c r="C182" s="142">
        <f t="shared" si="8"/>
        <v>0</v>
      </c>
      <c r="D182" s="142">
        <f t="shared" si="8"/>
        <v>0</v>
      </c>
      <c r="E182" s="142">
        <f t="shared" si="8"/>
        <v>0</v>
      </c>
      <c r="F182" s="142">
        <f t="shared" si="8"/>
        <v>0</v>
      </c>
      <c r="G182" s="142">
        <f t="shared" si="8"/>
        <v>0</v>
      </c>
      <c r="H182" s="137">
        <f t="shared" si="9"/>
        <v>0</v>
      </c>
      <c r="I182" s="349"/>
      <c r="J182" s="290"/>
    </row>
    <row r="183" spans="2:10">
      <c r="B183" s="128" t="str">
        <f>$B$47</f>
        <v>Business Administration</v>
      </c>
      <c r="C183" s="142">
        <f t="shared" si="8"/>
        <v>585888.94738612697</v>
      </c>
      <c r="D183" s="142">
        <f t="shared" si="8"/>
        <v>1877565.0785560927</v>
      </c>
      <c r="E183" s="142">
        <f t="shared" si="8"/>
        <v>493816.74136382563</v>
      </c>
      <c r="F183" s="142">
        <f t="shared" si="8"/>
        <v>0</v>
      </c>
      <c r="G183" s="142">
        <f t="shared" si="8"/>
        <v>0</v>
      </c>
      <c r="H183" s="137">
        <f t="shared" si="9"/>
        <v>2957270.7673060452</v>
      </c>
      <c r="I183" s="349"/>
      <c r="J183" s="290"/>
    </row>
    <row r="184" spans="2:10">
      <c r="B184" s="128" t="str">
        <f>$B$48</f>
        <v>Optometry</v>
      </c>
      <c r="C184" s="142">
        <f t="shared" ref="C184:G187" si="10">C159+$H$140*IF($H132=0,0,$H159*C132/$H132)+IF($H48=0,0,$H$141*$H159*C48/$H48)</f>
        <v>0</v>
      </c>
      <c r="D184" s="142">
        <f t="shared" si="10"/>
        <v>0</v>
      </c>
      <c r="E184" s="142">
        <f t="shared" si="10"/>
        <v>0</v>
      </c>
      <c r="F184" s="142">
        <f t="shared" si="10"/>
        <v>0</v>
      </c>
      <c r="G184" s="142">
        <f t="shared" si="10"/>
        <v>0</v>
      </c>
      <c r="H184" s="137">
        <f t="shared" si="9"/>
        <v>0</v>
      </c>
      <c r="I184" s="349"/>
      <c r="J184" s="290"/>
    </row>
    <row r="185" spans="2:10">
      <c r="B185" s="128" t="str">
        <f>$B$49</f>
        <v>Teacher Ed-Practice Teaching</v>
      </c>
      <c r="C185" s="142">
        <f t="shared" si="10"/>
        <v>0</v>
      </c>
      <c r="D185" s="142">
        <f t="shared" si="10"/>
        <v>468304.07852282887</v>
      </c>
      <c r="E185" s="142">
        <f t="shared" si="10"/>
        <v>0</v>
      </c>
      <c r="F185" s="142">
        <f t="shared" si="10"/>
        <v>0</v>
      </c>
      <c r="G185" s="142">
        <f t="shared" si="10"/>
        <v>0</v>
      </c>
      <c r="H185" s="137">
        <f t="shared" si="9"/>
        <v>468304.07852282887</v>
      </c>
      <c r="I185" s="349"/>
      <c r="J185" s="290"/>
    </row>
    <row r="186" spans="2:10">
      <c r="B186" s="128" t="str">
        <f>$B$50</f>
        <v>Technology</v>
      </c>
      <c r="C186" s="142">
        <f t="shared" si="10"/>
        <v>86822.470968322639</v>
      </c>
      <c r="D186" s="142">
        <f t="shared" si="10"/>
        <v>95195.540041376822</v>
      </c>
      <c r="E186" s="142">
        <f t="shared" si="10"/>
        <v>9817.5014344717183</v>
      </c>
      <c r="F186" s="142">
        <f t="shared" si="10"/>
        <v>0</v>
      </c>
      <c r="G186" s="142">
        <f t="shared" si="10"/>
        <v>0</v>
      </c>
      <c r="H186" s="137">
        <f t="shared" si="9"/>
        <v>191835.51244417118</v>
      </c>
      <c r="I186" s="349"/>
      <c r="J186" s="290"/>
    </row>
    <row r="187" spans="2:10">
      <c r="B187" s="128" t="str">
        <f>$B$51</f>
        <v>Nursing</v>
      </c>
      <c r="C187" s="142">
        <f t="shared" si="10"/>
        <v>19350.699899362869</v>
      </c>
      <c r="D187" s="142">
        <f t="shared" si="10"/>
        <v>1404639.1014474018</v>
      </c>
      <c r="E187" s="142">
        <f t="shared" si="10"/>
        <v>207466.64549907544</v>
      </c>
      <c r="F187" s="142">
        <f t="shared" si="10"/>
        <v>0</v>
      </c>
      <c r="G187" s="142">
        <f t="shared" si="10"/>
        <v>0</v>
      </c>
      <c r="H187" s="137">
        <f t="shared" si="9"/>
        <v>1631456.4468458402</v>
      </c>
      <c r="I187" s="349"/>
      <c r="J187" s="290"/>
    </row>
    <row r="188" spans="2:10">
      <c r="B188" s="131" t="str">
        <f>$B$52</f>
        <v>Totals</v>
      </c>
      <c r="C188" s="134">
        <f>SUM(C168:C187)</f>
        <v>11538603.612342423</v>
      </c>
      <c r="D188" s="134">
        <f>SUM(D168:D187)</f>
        <v>12872961.932917196</v>
      </c>
      <c r="E188" s="134">
        <f>SUM(E168:E187)</f>
        <v>6491529.9347671531</v>
      </c>
      <c r="F188" s="134">
        <f>SUM(F168:F187)</f>
        <v>640071.76124160562</v>
      </c>
      <c r="G188" s="134">
        <f>SUM(G168:G187)</f>
        <v>0</v>
      </c>
      <c r="H188" s="134">
        <f t="shared" si="9"/>
        <v>31543167.241268378</v>
      </c>
      <c r="I188" s="349"/>
      <c r="J188" s="290"/>
    </row>
    <row r="189" spans="2:10">
      <c r="B189" s="330"/>
      <c r="C189" s="331"/>
      <c r="D189" s="331"/>
      <c r="E189" s="331"/>
      <c r="F189" s="331"/>
      <c r="G189" s="331"/>
      <c r="H189" s="346"/>
    </row>
    <row r="190" spans="2:10">
      <c r="B190" s="392" t="s">
        <v>34</v>
      </c>
      <c r="C190" s="392"/>
      <c r="D190" s="392"/>
      <c r="E190" s="392"/>
      <c r="F190" s="392"/>
      <c r="G190" s="392"/>
      <c r="H190" s="122">
        <f>H15</f>
        <v>17698463</v>
      </c>
    </row>
    <row r="191" spans="2:10" ht="43.5" customHeight="1" thickBot="1">
      <c r="B191" s="382" t="s">
        <v>229</v>
      </c>
      <c r="C191" s="382"/>
      <c r="D191" s="382"/>
      <c r="E191" s="382"/>
      <c r="F191" s="382"/>
      <c r="G191" s="382"/>
      <c r="H191" s="382"/>
    </row>
    <row r="192" spans="2:10" ht="14.4" thickBot="1">
      <c r="B192" s="124" t="s">
        <v>31</v>
      </c>
      <c r="C192" s="125" t="s">
        <v>25</v>
      </c>
      <c r="D192" s="125" t="s">
        <v>26</v>
      </c>
      <c r="E192" s="125" t="s">
        <v>27</v>
      </c>
      <c r="F192" s="125" t="s">
        <v>28</v>
      </c>
      <c r="G192" s="125" t="s">
        <v>29</v>
      </c>
      <c r="H192" s="126" t="s">
        <v>1</v>
      </c>
    </row>
    <row r="193" spans="2:8">
      <c r="B193" s="128" t="str">
        <f>$B$32</f>
        <v>Liberal Arts</v>
      </c>
      <c r="C193" s="136">
        <f t="shared" ref="C193:G208" si="11">$H$190*IF($H$136=0,0,C116/$H$136)</f>
        <v>3139481.2616506256</v>
      </c>
      <c r="D193" s="136">
        <f t="shared" si="11"/>
        <v>1161210.9361759513</v>
      </c>
      <c r="E193" s="136">
        <f t="shared" si="11"/>
        <v>579886.61217786011</v>
      </c>
      <c r="F193" s="136">
        <f t="shared" si="11"/>
        <v>137509.56963452618</v>
      </c>
      <c r="G193" s="136">
        <f t="shared" si="11"/>
        <v>0</v>
      </c>
      <c r="H193" s="136">
        <f>SUM(C193:G193)</f>
        <v>5018088.3796389634</v>
      </c>
    </row>
    <row r="194" spans="2:8">
      <c r="B194" s="128" t="str">
        <f>$B$33</f>
        <v>Science</v>
      </c>
      <c r="C194" s="139">
        <f t="shared" si="11"/>
        <v>1068400.829309195</v>
      </c>
      <c r="D194" s="139">
        <f t="shared" si="11"/>
        <v>786867.54084249563</v>
      </c>
      <c r="E194" s="139">
        <f t="shared" si="11"/>
        <v>554380.97600593441</v>
      </c>
      <c r="F194" s="139">
        <f t="shared" si="11"/>
        <v>10742.822723051639</v>
      </c>
      <c r="G194" s="139">
        <f t="shared" si="11"/>
        <v>0</v>
      </c>
      <c r="H194" s="139">
        <f t="shared" ref="H194:H213" si="12">SUM(C194:G194)</f>
        <v>2420392.1688806769</v>
      </c>
    </row>
    <row r="195" spans="2:8">
      <c r="B195" s="128" t="str">
        <f>$B$34</f>
        <v>Fine Arts</v>
      </c>
      <c r="C195" s="139">
        <f t="shared" si="11"/>
        <v>1054295.9993625446</v>
      </c>
      <c r="D195" s="139">
        <f t="shared" si="11"/>
        <v>796652.45658394264</v>
      </c>
      <c r="E195" s="139">
        <f t="shared" si="11"/>
        <v>369039.73780802864</v>
      </c>
      <c r="F195" s="139">
        <f t="shared" si="11"/>
        <v>0</v>
      </c>
      <c r="G195" s="139">
        <f t="shared" si="11"/>
        <v>0</v>
      </c>
      <c r="H195" s="139">
        <f t="shared" si="12"/>
        <v>2219988.1937545161</v>
      </c>
    </row>
    <row r="196" spans="2:8">
      <c r="B196" s="128" t="str">
        <f>$B$35</f>
        <v>Teacher Education</v>
      </c>
      <c r="C196" s="139">
        <f t="shared" si="11"/>
        <v>180762.1847743573</v>
      </c>
      <c r="D196" s="139">
        <f t="shared" si="11"/>
        <v>626178.34301229508</v>
      </c>
      <c r="E196" s="139">
        <f t="shared" si="11"/>
        <v>680239.61382360139</v>
      </c>
      <c r="F196" s="139">
        <f t="shared" si="11"/>
        <v>91735.614415806456</v>
      </c>
      <c r="G196" s="139">
        <f t="shared" si="11"/>
        <v>0</v>
      </c>
      <c r="H196" s="139">
        <f t="shared" si="12"/>
        <v>1578915.7560260601</v>
      </c>
    </row>
    <row r="197" spans="2:8">
      <c r="B197" s="128" t="str">
        <f>$B$36</f>
        <v>Agriculture</v>
      </c>
      <c r="C197" s="139">
        <f t="shared" si="11"/>
        <v>259555.14492326888</v>
      </c>
      <c r="D197" s="139">
        <f t="shared" si="11"/>
        <v>357985.60789076914</v>
      </c>
      <c r="E197" s="139">
        <f t="shared" si="11"/>
        <v>128379.78523039831</v>
      </c>
      <c r="F197" s="139">
        <f t="shared" si="11"/>
        <v>44872.529667096358</v>
      </c>
      <c r="G197" s="139">
        <f t="shared" si="11"/>
        <v>0</v>
      </c>
      <c r="H197" s="139">
        <f t="shared" si="12"/>
        <v>790793.06771153258</v>
      </c>
    </row>
    <row r="198" spans="2:8">
      <c r="B198" s="128" t="str">
        <f>$B$37</f>
        <v>Engineering</v>
      </c>
      <c r="C198" s="139">
        <f t="shared" si="11"/>
        <v>260691.81860754057</v>
      </c>
      <c r="D198" s="139">
        <f t="shared" si="11"/>
        <v>243777.30211580254</v>
      </c>
      <c r="E198" s="139">
        <f t="shared" si="11"/>
        <v>33934.283567474013</v>
      </c>
      <c r="F198" s="139">
        <f t="shared" si="11"/>
        <v>0</v>
      </c>
      <c r="G198" s="139">
        <f t="shared" si="11"/>
        <v>0</v>
      </c>
      <c r="H198" s="139">
        <f t="shared" si="12"/>
        <v>538403.4042908171</v>
      </c>
    </row>
    <row r="199" spans="2:8">
      <c r="B199" s="128" t="str">
        <f>$B$38</f>
        <v>Home Economics</v>
      </c>
      <c r="C199" s="139">
        <f t="shared" si="11"/>
        <v>181976.44401741066</v>
      </c>
      <c r="D199" s="139">
        <f t="shared" si="11"/>
        <v>166833.41256679501</v>
      </c>
      <c r="E199" s="139">
        <f t="shared" si="11"/>
        <v>74136.797348300825</v>
      </c>
      <c r="F199" s="139">
        <f t="shared" si="11"/>
        <v>0</v>
      </c>
      <c r="G199" s="139">
        <f t="shared" si="11"/>
        <v>0</v>
      </c>
      <c r="H199" s="139">
        <f t="shared" si="12"/>
        <v>422946.65393250645</v>
      </c>
    </row>
    <row r="200" spans="2:8">
      <c r="B200" s="128" t="str">
        <f>$B$39</f>
        <v>Law</v>
      </c>
      <c r="C200" s="139">
        <f t="shared" si="11"/>
        <v>0</v>
      </c>
      <c r="D200" s="139">
        <f t="shared" si="11"/>
        <v>0</v>
      </c>
      <c r="E200" s="139">
        <f t="shared" si="11"/>
        <v>0</v>
      </c>
      <c r="F200" s="139">
        <f t="shared" si="11"/>
        <v>0</v>
      </c>
      <c r="G200" s="139">
        <f t="shared" si="11"/>
        <v>0</v>
      </c>
      <c r="H200" s="139">
        <f t="shared" si="12"/>
        <v>0</v>
      </c>
    </row>
    <row r="201" spans="2:8">
      <c r="B201" s="128" t="str">
        <f>$B$40</f>
        <v>Social Service</v>
      </c>
      <c r="C201" s="139">
        <f t="shared" si="11"/>
        <v>44267.885648513613</v>
      </c>
      <c r="D201" s="139">
        <f t="shared" si="11"/>
        <v>184879.56985869299</v>
      </c>
      <c r="E201" s="139">
        <f t="shared" si="11"/>
        <v>225843.15842779877</v>
      </c>
      <c r="F201" s="139">
        <f t="shared" si="11"/>
        <v>0</v>
      </c>
      <c r="G201" s="139">
        <f t="shared" si="11"/>
        <v>0</v>
      </c>
      <c r="H201" s="139">
        <f t="shared" si="12"/>
        <v>454990.61393500539</v>
      </c>
    </row>
    <row r="202" spans="2:8">
      <c r="B202" s="128" t="str">
        <f>$B$41</f>
        <v>Library Science</v>
      </c>
      <c r="C202" s="139">
        <f t="shared" si="11"/>
        <v>0</v>
      </c>
      <c r="D202" s="139">
        <f t="shared" si="11"/>
        <v>0</v>
      </c>
      <c r="E202" s="139">
        <f t="shared" si="11"/>
        <v>0</v>
      </c>
      <c r="F202" s="139">
        <f t="shared" si="11"/>
        <v>0</v>
      </c>
      <c r="G202" s="139">
        <f t="shared" si="11"/>
        <v>0</v>
      </c>
      <c r="H202" s="139">
        <f t="shared" si="12"/>
        <v>0</v>
      </c>
    </row>
    <row r="203" spans="2:8">
      <c r="B203" s="128" t="str">
        <f>$B$42</f>
        <v>Veterinary Science</v>
      </c>
      <c r="C203" s="139">
        <f t="shared" si="11"/>
        <v>0</v>
      </c>
      <c r="D203" s="139">
        <f t="shared" si="11"/>
        <v>0</v>
      </c>
      <c r="E203" s="139">
        <f t="shared" si="11"/>
        <v>0</v>
      </c>
      <c r="F203" s="139">
        <f t="shared" si="11"/>
        <v>0</v>
      </c>
      <c r="G203" s="139">
        <f t="shared" si="11"/>
        <v>0</v>
      </c>
      <c r="H203" s="139">
        <f t="shared" si="12"/>
        <v>0</v>
      </c>
    </row>
    <row r="204" spans="2:8">
      <c r="B204" s="128" t="str">
        <f>$B$43</f>
        <v>Vocational Training</v>
      </c>
      <c r="C204" s="139">
        <f t="shared" si="11"/>
        <v>4172.2207551086876</v>
      </c>
      <c r="D204" s="139">
        <f t="shared" si="11"/>
        <v>0</v>
      </c>
      <c r="E204" s="139">
        <f t="shared" si="11"/>
        <v>0</v>
      </c>
      <c r="F204" s="139">
        <f t="shared" si="11"/>
        <v>0</v>
      </c>
      <c r="G204" s="139">
        <f t="shared" si="11"/>
        <v>0</v>
      </c>
      <c r="H204" s="139">
        <f t="shared" si="12"/>
        <v>4172.2207551086876</v>
      </c>
    </row>
    <row r="205" spans="2:8">
      <c r="B205" s="128" t="str">
        <f>$B$44</f>
        <v>Physical Training</v>
      </c>
      <c r="C205" s="139">
        <f t="shared" si="11"/>
        <v>0</v>
      </c>
      <c r="D205" s="139">
        <f t="shared" si="11"/>
        <v>0</v>
      </c>
      <c r="E205" s="139">
        <f t="shared" si="11"/>
        <v>0</v>
      </c>
      <c r="F205" s="139">
        <f t="shared" si="11"/>
        <v>0</v>
      </c>
      <c r="G205" s="139">
        <f t="shared" si="11"/>
        <v>0</v>
      </c>
      <c r="H205" s="139">
        <f t="shared" si="12"/>
        <v>0</v>
      </c>
    </row>
    <row r="206" spans="2:8">
      <c r="B206" s="128" t="str">
        <f>$B$45</f>
        <v>Health Services</v>
      </c>
      <c r="C206" s="139">
        <f t="shared" si="11"/>
        <v>122128.92254782101</v>
      </c>
      <c r="D206" s="139">
        <f t="shared" si="11"/>
        <v>284092.27720693196</v>
      </c>
      <c r="E206" s="139">
        <f t="shared" si="11"/>
        <v>326365.0925808106</v>
      </c>
      <c r="F206" s="139">
        <f t="shared" si="11"/>
        <v>0</v>
      </c>
      <c r="G206" s="139">
        <f t="shared" si="11"/>
        <v>0</v>
      </c>
      <c r="H206" s="139">
        <f t="shared" si="12"/>
        <v>732586.29233556357</v>
      </c>
    </row>
    <row r="207" spans="2:8">
      <c r="B207" s="128" t="str">
        <f>$B$46</f>
        <v>Pharmacy</v>
      </c>
      <c r="C207" s="139">
        <f t="shared" si="11"/>
        <v>0</v>
      </c>
      <c r="D207" s="139">
        <f t="shared" si="11"/>
        <v>0</v>
      </c>
      <c r="E207" s="139">
        <f t="shared" si="11"/>
        <v>0</v>
      </c>
      <c r="F207" s="139">
        <f t="shared" si="11"/>
        <v>0</v>
      </c>
      <c r="G207" s="139">
        <f t="shared" si="11"/>
        <v>0</v>
      </c>
      <c r="H207" s="139">
        <f t="shared" si="12"/>
        <v>0</v>
      </c>
    </row>
    <row r="208" spans="2:8">
      <c r="B208" s="128" t="str">
        <f>$B$47</f>
        <v>Business Administration</v>
      </c>
      <c r="C208" s="139">
        <f t="shared" si="11"/>
        <v>438940.79636554985</v>
      </c>
      <c r="D208" s="139">
        <f t="shared" si="11"/>
        <v>1413173.0793521509</v>
      </c>
      <c r="E208" s="139">
        <f t="shared" si="11"/>
        <v>376953.87067855964</v>
      </c>
      <c r="F208" s="139">
        <f t="shared" si="11"/>
        <v>0</v>
      </c>
      <c r="G208" s="139">
        <f t="shared" si="11"/>
        <v>0</v>
      </c>
      <c r="H208" s="139">
        <f t="shared" si="12"/>
        <v>2229067.7463962603</v>
      </c>
    </row>
    <row r="209" spans="2:8">
      <c r="B209" s="128" t="str">
        <f>$B$48</f>
        <v>Optometry</v>
      </c>
      <c r="C209" s="139">
        <f t="shared" ref="C209:G212" si="13">$H$190*IF($H$136=0,0,C132/$H$136)</f>
        <v>0</v>
      </c>
      <c r="D209" s="139">
        <f t="shared" si="13"/>
        <v>0</v>
      </c>
      <c r="E209" s="139">
        <f t="shared" si="13"/>
        <v>0</v>
      </c>
      <c r="F209" s="139">
        <f t="shared" si="13"/>
        <v>0</v>
      </c>
      <c r="G209" s="139">
        <f t="shared" si="13"/>
        <v>0</v>
      </c>
      <c r="H209" s="139">
        <f t="shared" si="12"/>
        <v>0</v>
      </c>
    </row>
    <row r="210" spans="2:8">
      <c r="B210" s="128" t="str">
        <f>$B$49</f>
        <v>Teacher Ed-Practice Teaching</v>
      </c>
      <c r="C210" s="139">
        <f t="shared" si="13"/>
        <v>0</v>
      </c>
      <c r="D210" s="139">
        <f t="shared" si="13"/>
        <v>95617.371315591721</v>
      </c>
      <c r="E210" s="139">
        <f t="shared" si="13"/>
        <v>0</v>
      </c>
      <c r="F210" s="139">
        <f t="shared" si="13"/>
        <v>0</v>
      </c>
      <c r="G210" s="139">
        <f t="shared" si="13"/>
        <v>0</v>
      </c>
      <c r="H210" s="139">
        <f t="shared" si="12"/>
        <v>95617.371315591721</v>
      </c>
    </row>
    <row r="211" spans="2:8">
      <c r="B211" s="128" t="str">
        <f>$B$50</f>
        <v>Technology</v>
      </c>
      <c r="C211" s="139">
        <f t="shared" si="13"/>
        <v>51046.346122537369</v>
      </c>
      <c r="D211" s="139">
        <f t="shared" si="13"/>
        <v>56676.777509353553</v>
      </c>
      <c r="E211" s="139">
        <f t="shared" si="13"/>
        <v>5945.2140699222055</v>
      </c>
      <c r="F211" s="139">
        <f t="shared" si="13"/>
        <v>0</v>
      </c>
      <c r="G211" s="139">
        <f t="shared" si="13"/>
        <v>0</v>
      </c>
      <c r="H211" s="139">
        <f t="shared" si="12"/>
        <v>113668.33770181313</v>
      </c>
    </row>
    <row r="212" spans="2:8">
      <c r="B212" s="128" t="str">
        <f>$B$51</f>
        <v>Nursing</v>
      </c>
      <c r="C212" s="139">
        <f t="shared" si="13"/>
        <v>12899.481935836464</v>
      </c>
      <c r="D212" s="139">
        <f t="shared" si="13"/>
        <v>928062.66982975695</v>
      </c>
      <c r="E212" s="139">
        <f t="shared" si="13"/>
        <v>137870.64155999213</v>
      </c>
      <c r="F212" s="139">
        <f t="shared" si="13"/>
        <v>0</v>
      </c>
      <c r="G212" s="139">
        <f t="shared" si="13"/>
        <v>0</v>
      </c>
      <c r="H212" s="139">
        <f t="shared" si="12"/>
        <v>1078832.7933255855</v>
      </c>
    </row>
    <row r="213" spans="2:8">
      <c r="B213" s="131" t="str">
        <f>$B$52</f>
        <v>Totals</v>
      </c>
      <c r="C213" s="136">
        <f>SUM(C193:C212)</f>
        <v>6818619.3360203095</v>
      </c>
      <c r="D213" s="136">
        <f>SUM(D193:D212)</f>
        <v>7102007.3442605287</v>
      </c>
      <c r="E213" s="136">
        <f>SUM(E193:E212)</f>
        <v>3492975.7832786809</v>
      </c>
      <c r="F213" s="136">
        <f>SUM(F193:F212)</f>
        <v>284860.53644048062</v>
      </c>
      <c r="G213" s="136">
        <f>SUM(G193:G212)</f>
        <v>0</v>
      </c>
      <c r="H213" s="136">
        <f t="shared" si="12"/>
        <v>17698463</v>
      </c>
    </row>
    <row r="214" spans="2:8">
      <c r="B214" s="144"/>
      <c r="C214" s="145"/>
      <c r="D214" s="145"/>
      <c r="E214" s="145"/>
      <c r="F214" s="145"/>
      <c r="G214" s="145"/>
      <c r="H214" s="145"/>
    </row>
    <row r="215" spans="2:8">
      <c r="B215" s="392" t="s">
        <v>35</v>
      </c>
      <c r="C215" s="392"/>
      <c r="D215" s="392"/>
      <c r="E215" s="392"/>
      <c r="F215" s="392"/>
      <c r="G215" s="392"/>
      <c r="H215" s="122">
        <f>H17</f>
        <v>32306078</v>
      </c>
    </row>
    <row r="216" spans="2:8" ht="60.75" customHeight="1" thickBot="1">
      <c r="B216" s="382" t="s">
        <v>230</v>
      </c>
      <c r="C216" s="382"/>
      <c r="D216" s="382"/>
      <c r="E216" s="382"/>
      <c r="F216" s="382"/>
      <c r="G216" s="382"/>
      <c r="H216" s="382"/>
    </row>
    <row r="217" spans="2:8" ht="14.4" thickBot="1">
      <c r="B217" s="124" t="s">
        <v>31</v>
      </c>
      <c r="C217" s="125" t="s">
        <v>25</v>
      </c>
      <c r="D217" s="125" t="s">
        <v>26</v>
      </c>
      <c r="E217" s="125" t="s">
        <v>27</v>
      </c>
      <c r="F217" s="125" t="s">
        <v>28</v>
      </c>
      <c r="G217" s="125" t="s">
        <v>29</v>
      </c>
      <c r="H217" s="126" t="s">
        <v>1</v>
      </c>
    </row>
    <row r="218" spans="2:8">
      <c r="B218" s="128" t="str">
        <f>$B$32</f>
        <v>Liberal Arts</v>
      </c>
      <c r="C218" s="136">
        <f t="shared" ref="C218:G233" si="14">$H$215*IF($H$25=0,0,C$25/$H$25)*IF(C$52=0,0,C32/C$52)</f>
        <v>6535945.7502912777</v>
      </c>
      <c r="D218" s="136">
        <f t="shared" si="14"/>
        <v>2345911.9337806893</v>
      </c>
      <c r="E218" s="136">
        <f t="shared" si="14"/>
        <v>476153.44552876218</v>
      </c>
      <c r="F218" s="136">
        <f t="shared" si="14"/>
        <v>113612.04638416295</v>
      </c>
      <c r="G218" s="136">
        <f t="shared" si="14"/>
        <v>0</v>
      </c>
      <c r="H218" s="136">
        <f>SUM(C218:G218)</f>
        <v>9471623.175984893</v>
      </c>
    </row>
    <row r="219" spans="2:8">
      <c r="B219" s="128" t="str">
        <f>$B$33</f>
        <v>Science</v>
      </c>
      <c r="C219" s="139">
        <f t="shared" si="14"/>
        <v>1865841.3553951383</v>
      </c>
      <c r="D219" s="139">
        <f t="shared" si="14"/>
        <v>1114169.6274911924</v>
      </c>
      <c r="E219" s="139">
        <f t="shared" si="14"/>
        <v>312209.30843334121</v>
      </c>
      <c r="F219" s="139">
        <f t="shared" si="14"/>
        <v>1365.1647763117046</v>
      </c>
      <c r="G219" s="139">
        <f t="shared" si="14"/>
        <v>0</v>
      </c>
      <c r="H219" s="139">
        <f t="shared" ref="H219:H238" si="15">SUM(C219:G219)</f>
        <v>3293585.4560959837</v>
      </c>
    </row>
    <row r="220" spans="2:8">
      <c r="B220" s="128" t="str">
        <f>$B$34</f>
        <v>Fine Arts</v>
      </c>
      <c r="C220" s="139">
        <f t="shared" si="14"/>
        <v>1305322.1418227132</v>
      </c>
      <c r="D220" s="139">
        <f t="shared" si="14"/>
        <v>1182017.3007340354</v>
      </c>
      <c r="E220" s="139">
        <f t="shared" si="14"/>
        <v>209306.58171420972</v>
      </c>
      <c r="F220" s="139">
        <f t="shared" si="14"/>
        <v>0</v>
      </c>
      <c r="G220" s="139">
        <f t="shared" si="14"/>
        <v>0</v>
      </c>
      <c r="H220" s="139">
        <f t="shared" si="15"/>
        <v>2696646.0242709583</v>
      </c>
    </row>
    <row r="221" spans="2:8">
      <c r="B221" s="128" t="str">
        <f>$B$35</f>
        <v>Teacher Education</v>
      </c>
      <c r="C221" s="139">
        <f t="shared" si="14"/>
        <v>483255.07811047131</v>
      </c>
      <c r="D221" s="139">
        <f t="shared" si="14"/>
        <v>2215458.6812541629</v>
      </c>
      <c r="E221" s="139">
        <f t="shared" si="14"/>
        <v>1154306.7702828017</v>
      </c>
      <c r="F221" s="139">
        <f t="shared" si="14"/>
        <v>89039.080410552284</v>
      </c>
      <c r="G221" s="139">
        <f t="shared" si="14"/>
        <v>0</v>
      </c>
      <c r="H221" s="139">
        <f t="shared" si="15"/>
        <v>3942059.6100579882</v>
      </c>
    </row>
    <row r="222" spans="2:8">
      <c r="B222" s="128" t="str">
        <f>$B$36</f>
        <v>Agriculture</v>
      </c>
      <c r="C222" s="139">
        <f t="shared" si="14"/>
        <v>479421.043341054</v>
      </c>
      <c r="D222" s="139">
        <f t="shared" si="14"/>
        <v>788111.38323143625</v>
      </c>
      <c r="E222" s="139">
        <f t="shared" si="14"/>
        <v>94073.794545004814</v>
      </c>
      <c r="F222" s="139">
        <f t="shared" si="14"/>
        <v>21539.266470695784</v>
      </c>
      <c r="G222" s="139">
        <f t="shared" si="14"/>
        <v>0</v>
      </c>
      <c r="H222" s="139">
        <f t="shared" si="15"/>
        <v>1383145.4875881909</v>
      </c>
    </row>
    <row r="223" spans="2:8">
      <c r="B223" s="128" t="str">
        <f>$B$37</f>
        <v>Engineering</v>
      </c>
      <c r="C223" s="139">
        <f t="shared" si="14"/>
        <v>362816.37720160082</v>
      </c>
      <c r="D223" s="139">
        <f t="shared" si="14"/>
        <v>406636.7171177023</v>
      </c>
      <c r="E223" s="139">
        <f t="shared" si="14"/>
        <v>13700.067166748271</v>
      </c>
      <c r="F223" s="139">
        <f t="shared" si="14"/>
        <v>0</v>
      </c>
      <c r="G223" s="139">
        <f t="shared" si="14"/>
        <v>0</v>
      </c>
      <c r="H223" s="139">
        <f t="shared" si="15"/>
        <v>783153.16148605128</v>
      </c>
    </row>
    <row r="224" spans="2:8">
      <c r="B224" s="128" t="str">
        <f>$B$38</f>
        <v>Home Economics</v>
      </c>
      <c r="C224" s="139">
        <f t="shared" si="14"/>
        <v>582939.98211532191</v>
      </c>
      <c r="D224" s="139">
        <f t="shared" si="14"/>
        <v>803837.66510891647</v>
      </c>
      <c r="E224" s="139">
        <f t="shared" si="14"/>
        <v>124670.6112174093</v>
      </c>
      <c r="F224" s="139">
        <f t="shared" si="14"/>
        <v>0</v>
      </c>
      <c r="G224" s="139">
        <f t="shared" si="14"/>
        <v>0</v>
      </c>
      <c r="H224" s="139">
        <f t="shared" si="15"/>
        <v>1511448.2584416477</v>
      </c>
    </row>
    <row r="225" spans="2:10">
      <c r="B225" s="128" t="str">
        <f>$B$39</f>
        <v>Law</v>
      </c>
      <c r="C225" s="139">
        <f t="shared" si="14"/>
        <v>0</v>
      </c>
      <c r="D225" s="139">
        <f t="shared" si="14"/>
        <v>0</v>
      </c>
      <c r="E225" s="139">
        <f t="shared" si="14"/>
        <v>0</v>
      </c>
      <c r="F225" s="139">
        <f t="shared" si="14"/>
        <v>0</v>
      </c>
      <c r="G225" s="139">
        <f t="shared" si="14"/>
        <v>0</v>
      </c>
      <c r="H225" s="139">
        <f t="shared" si="15"/>
        <v>0</v>
      </c>
    </row>
    <row r="226" spans="2:10">
      <c r="B226" s="128" t="str">
        <f>$B$40</f>
        <v>Social Service</v>
      </c>
      <c r="C226" s="139">
        <f t="shared" si="14"/>
        <v>61011.16198290186</v>
      </c>
      <c r="D226" s="139">
        <f t="shared" si="14"/>
        <v>590709.10214078007</v>
      </c>
      <c r="E226" s="139">
        <f t="shared" si="14"/>
        <v>527148.13998276962</v>
      </c>
      <c r="F226" s="139">
        <f t="shared" si="14"/>
        <v>0</v>
      </c>
      <c r="G226" s="139">
        <f t="shared" si="14"/>
        <v>0</v>
      </c>
      <c r="H226" s="139">
        <f t="shared" si="15"/>
        <v>1178868.4041064517</v>
      </c>
    </row>
    <row r="227" spans="2:10">
      <c r="B227" s="128" t="str">
        <f>$B$41</f>
        <v>Library Science</v>
      </c>
      <c r="C227" s="139">
        <f t="shared" si="14"/>
        <v>0</v>
      </c>
      <c r="D227" s="139">
        <f t="shared" si="14"/>
        <v>0</v>
      </c>
      <c r="E227" s="139">
        <f t="shared" si="14"/>
        <v>0</v>
      </c>
      <c r="F227" s="139">
        <f t="shared" si="14"/>
        <v>0</v>
      </c>
      <c r="G227" s="139">
        <f t="shared" si="14"/>
        <v>0</v>
      </c>
      <c r="H227" s="139">
        <f t="shared" si="15"/>
        <v>0</v>
      </c>
    </row>
    <row r="228" spans="2:10">
      <c r="B228" s="128" t="str">
        <f>$B$42</f>
        <v>Veterinary Science</v>
      </c>
      <c r="C228" s="139">
        <f t="shared" si="14"/>
        <v>0</v>
      </c>
      <c r="D228" s="139">
        <f t="shared" si="14"/>
        <v>0</v>
      </c>
      <c r="E228" s="139">
        <f t="shared" si="14"/>
        <v>0</v>
      </c>
      <c r="F228" s="139">
        <f t="shared" si="14"/>
        <v>0</v>
      </c>
      <c r="G228" s="139">
        <f t="shared" si="14"/>
        <v>0</v>
      </c>
      <c r="H228" s="139">
        <f t="shared" si="15"/>
        <v>0</v>
      </c>
    </row>
    <row r="229" spans="2:10">
      <c r="B229" s="128" t="str">
        <f>$B$43</f>
        <v>Vocational Training</v>
      </c>
      <c r="C229" s="139">
        <f t="shared" si="14"/>
        <v>5000.9149166313</v>
      </c>
      <c r="D229" s="139">
        <f t="shared" si="14"/>
        <v>0</v>
      </c>
      <c r="E229" s="139">
        <f t="shared" si="14"/>
        <v>0</v>
      </c>
      <c r="F229" s="139">
        <f t="shared" si="14"/>
        <v>0</v>
      </c>
      <c r="G229" s="139">
        <f t="shared" si="14"/>
        <v>0</v>
      </c>
      <c r="H229" s="139">
        <f t="shared" si="15"/>
        <v>5000.9149166313</v>
      </c>
    </row>
    <row r="230" spans="2:10">
      <c r="B230" s="128" t="str">
        <f>$B$44</f>
        <v>Physical Training</v>
      </c>
      <c r="C230" s="139">
        <f t="shared" si="14"/>
        <v>0</v>
      </c>
      <c r="D230" s="139">
        <f t="shared" si="14"/>
        <v>0</v>
      </c>
      <c r="E230" s="139">
        <f t="shared" si="14"/>
        <v>0</v>
      </c>
      <c r="F230" s="139">
        <f t="shared" si="14"/>
        <v>0</v>
      </c>
      <c r="G230" s="139">
        <f t="shared" si="14"/>
        <v>0</v>
      </c>
      <c r="H230" s="139">
        <f t="shared" si="15"/>
        <v>0</v>
      </c>
    </row>
    <row r="231" spans="2:10">
      <c r="B231" s="128" t="str">
        <f>$B$45</f>
        <v>Health Services</v>
      </c>
      <c r="C231" s="139">
        <f t="shared" si="14"/>
        <v>302388.65529230592</v>
      </c>
      <c r="D231" s="139">
        <f t="shared" si="14"/>
        <v>951664.71475723025</v>
      </c>
      <c r="E231" s="139">
        <f t="shared" si="14"/>
        <v>474935.66178060678</v>
      </c>
      <c r="F231" s="139">
        <f t="shared" si="14"/>
        <v>0</v>
      </c>
      <c r="G231" s="139">
        <f t="shared" si="14"/>
        <v>0</v>
      </c>
      <c r="H231" s="139">
        <f t="shared" si="15"/>
        <v>1728989.031830143</v>
      </c>
    </row>
    <row r="232" spans="2:10">
      <c r="B232" s="128" t="str">
        <f>$B$46</f>
        <v>Pharmacy</v>
      </c>
      <c r="C232" s="139">
        <f t="shared" si="14"/>
        <v>0</v>
      </c>
      <c r="D232" s="139">
        <f t="shared" si="14"/>
        <v>0</v>
      </c>
      <c r="E232" s="139">
        <f t="shared" si="14"/>
        <v>0</v>
      </c>
      <c r="F232" s="139">
        <f t="shared" si="14"/>
        <v>0</v>
      </c>
      <c r="G232" s="139">
        <f t="shared" si="14"/>
        <v>0</v>
      </c>
      <c r="H232" s="139">
        <f t="shared" si="15"/>
        <v>0</v>
      </c>
    </row>
    <row r="233" spans="2:10">
      <c r="B233" s="128" t="str">
        <f>$B$47</f>
        <v>Business Administration</v>
      </c>
      <c r="C233" s="139">
        <f t="shared" si="14"/>
        <v>925335.95674067829</v>
      </c>
      <c r="D233" s="139">
        <f t="shared" si="14"/>
        <v>3030080.0825076373</v>
      </c>
      <c r="E233" s="139">
        <f t="shared" si="14"/>
        <v>426072.08888587129</v>
      </c>
      <c r="F233" s="139">
        <f t="shared" si="14"/>
        <v>0</v>
      </c>
      <c r="G233" s="139">
        <f t="shared" si="14"/>
        <v>0</v>
      </c>
      <c r="H233" s="139">
        <f t="shared" si="15"/>
        <v>4381488.1281341873</v>
      </c>
    </row>
    <row r="234" spans="2:10">
      <c r="B234" s="128" t="str">
        <f>$B$48</f>
        <v>Optometry</v>
      </c>
      <c r="C234" s="139">
        <f t="shared" ref="C234:G237" si="16">$H$215*IF($H$25=0,0,C$25/$H$25)*IF(C$52=0,0,C48/C$52)</f>
        <v>0</v>
      </c>
      <c r="D234" s="139">
        <f t="shared" si="16"/>
        <v>0</v>
      </c>
      <c r="E234" s="139">
        <f t="shared" si="16"/>
        <v>0</v>
      </c>
      <c r="F234" s="139">
        <f t="shared" si="16"/>
        <v>0</v>
      </c>
      <c r="G234" s="139">
        <f t="shared" si="16"/>
        <v>0</v>
      </c>
      <c r="H234" s="139">
        <f t="shared" si="15"/>
        <v>0</v>
      </c>
    </row>
    <row r="235" spans="2:10">
      <c r="B235" s="128" t="str">
        <f>$B$49</f>
        <v>Teacher Ed-Practice Teaching</v>
      </c>
      <c r="C235" s="139">
        <f t="shared" si="16"/>
        <v>0</v>
      </c>
      <c r="D235" s="139">
        <f t="shared" si="16"/>
        <v>442582.50426622841</v>
      </c>
      <c r="E235" s="139">
        <f t="shared" si="16"/>
        <v>0</v>
      </c>
      <c r="F235" s="139">
        <f t="shared" si="16"/>
        <v>0</v>
      </c>
      <c r="G235" s="139">
        <f t="shared" si="16"/>
        <v>0</v>
      </c>
      <c r="H235" s="139">
        <f t="shared" si="15"/>
        <v>442582.50426622841</v>
      </c>
    </row>
    <row r="236" spans="2:10">
      <c r="B236" s="128" t="str">
        <f>$B$50</f>
        <v>Technology</v>
      </c>
      <c r="C236" s="139">
        <f t="shared" si="16"/>
        <v>61844.647802340405</v>
      </c>
      <c r="D236" s="139">
        <f t="shared" si="16"/>
        <v>106339.62031438992</v>
      </c>
      <c r="E236" s="139">
        <f t="shared" si="16"/>
        <v>1370.0067166748274</v>
      </c>
      <c r="F236" s="139">
        <f t="shared" si="16"/>
        <v>0</v>
      </c>
      <c r="G236" s="139">
        <f t="shared" si="16"/>
        <v>0</v>
      </c>
      <c r="H236" s="139">
        <f t="shared" si="15"/>
        <v>169554.27483340516</v>
      </c>
    </row>
    <row r="237" spans="2:10">
      <c r="B237" s="128" t="str">
        <f>$B$51</f>
        <v>Nursing</v>
      </c>
      <c r="C237" s="139">
        <f t="shared" si="16"/>
        <v>21420.585559570736</v>
      </c>
      <c r="D237" s="139">
        <f t="shared" si="16"/>
        <v>1227099.3087828127</v>
      </c>
      <c r="E237" s="139">
        <f t="shared" si="16"/>
        <v>69413.673644857918</v>
      </c>
      <c r="F237" s="139">
        <f t="shared" si="16"/>
        <v>0</v>
      </c>
      <c r="G237" s="139">
        <f t="shared" si="16"/>
        <v>0</v>
      </c>
      <c r="H237" s="139">
        <f t="shared" si="15"/>
        <v>1317933.5679872413</v>
      </c>
    </row>
    <row r="238" spans="2:10">
      <c r="B238" s="131" t="str">
        <f>$B$52</f>
        <v>Totals</v>
      </c>
      <c r="C238" s="136">
        <f>SUM(C218:C237)</f>
        <v>12992543.650572002</v>
      </c>
      <c r="D238" s="136">
        <f>SUM(D218:D237)</f>
        <v>15204618.641487215</v>
      </c>
      <c r="E238" s="136">
        <f>SUM(E218:E237)</f>
        <v>3883360.1498990576</v>
      </c>
      <c r="F238" s="136">
        <f>SUM(F218:F237)</f>
        <v>225555.55804172275</v>
      </c>
      <c r="G238" s="136">
        <f>SUM(G218:G237)</f>
        <v>0</v>
      </c>
      <c r="H238" s="136">
        <f t="shared" si="15"/>
        <v>32306077.999999996</v>
      </c>
    </row>
    <row r="239" spans="2:10">
      <c r="B239" s="330"/>
      <c r="C239" s="350"/>
      <c r="D239" s="350"/>
      <c r="E239" s="350"/>
      <c r="F239" s="350"/>
      <c r="G239" s="350"/>
      <c r="H239" s="350"/>
    </row>
    <row r="240" spans="2:10">
      <c r="B240" s="120" t="s">
        <v>11</v>
      </c>
      <c r="C240" s="121"/>
      <c r="D240" s="121"/>
      <c r="E240" s="121"/>
      <c r="F240" s="121"/>
      <c r="G240" s="121"/>
      <c r="H240" s="122">
        <f>H16</f>
        <v>11561884</v>
      </c>
      <c r="J240" s="360"/>
    </row>
    <row r="241" spans="2:8" ht="61.5" customHeight="1" thickBot="1">
      <c r="B241" s="394" t="s">
        <v>231</v>
      </c>
      <c r="C241" s="394"/>
      <c r="D241" s="394"/>
      <c r="E241" s="394"/>
      <c r="F241" s="394"/>
      <c r="G241" s="394"/>
      <c r="H241" s="328"/>
    </row>
    <row r="242" spans="2:8" ht="14.4" thickBot="1">
      <c r="B242" s="124" t="s">
        <v>31</v>
      </c>
      <c r="C242" s="125" t="s">
        <v>25</v>
      </c>
      <c r="D242" s="125" t="s">
        <v>26</v>
      </c>
      <c r="E242" s="125" t="s">
        <v>27</v>
      </c>
      <c r="F242" s="125" t="s">
        <v>28</v>
      </c>
      <c r="G242" s="125" t="s">
        <v>29</v>
      </c>
      <c r="H242" s="126" t="s">
        <v>1</v>
      </c>
    </row>
    <row r="243" spans="2:8">
      <c r="B243" s="128" t="str">
        <f>$B$32</f>
        <v>Liberal Arts</v>
      </c>
      <c r="C243" s="136">
        <f t="shared" ref="C243:G258" si="17">$H$240*IF($H$25=0,0,C$25/$H$25)*IF(C$52=0,0,C32/C$52)</f>
        <v>2339121.6536764605</v>
      </c>
      <c r="D243" s="136">
        <f t="shared" si="17"/>
        <v>839568.38253742876</v>
      </c>
      <c r="E243" s="136">
        <f t="shared" si="17"/>
        <v>170408.51889863779</v>
      </c>
      <c r="F243" s="136">
        <f t="shared" si="17"/>
        <v>40660.129072192285</v>
      </c>
      <c r="G243" s="136">
        <f t="shared" si="17"/>
        <v>0</v>
      </c>
      <c r="H243" s="136">
        <f>SUM(C243:G243)</f>
        <v>3389758.6841847193</v>
      </c>
    </row>
    <row r="244" spans="2:8">
      <c r="B244" s="128" t="str">
        <f>$B$33</f>
        <v>Science</v>
      </c>
      <c r="C244" s="139">
        <f t="shared" si="17"/>
        <v>667757.97772423388</v>
      </c>
      <c r="D244" s="139">
        <f t="shared" si="17"/>
        <v>398745.39984012849</v>
      </c>
      <c r="E244" s="139">
        <f t="shared" si="17"/>
        <v>111735.25328040478</v>
      </c>
      <c r="F244" s="139">
        <f t="shared" si="17"/>
        <v>488.57297950564833</v>
      </c>
      <c r="G244" s="139">
        <f t="shared" si="17"/>
        <v>0</v>
      </c>
      <c r="H244" s="139">
        <f t="shared" ref="H244:H263" si="18">SUM(C244:G244)</f>
        <v>1178727.2038242726</v>
      </c>
    </row>
    <row r="245" spans="2:8">
      <c r="B245" s="128" t="str">
        <f>$B$34</f>
        <v>Fine Arts</v>
      </c>
      <c r="C245" s="139">
        <f t="shared" si="17"/>
        <v>467156.15514782572</v>
      </c>
      <c r="D245" s="139">
        <f t="shared" si="17"/>
        <v>423027.11325961741</v>
      </c>
      <c r="E245" s="139">
        <f t="shared" si="17"/>
        <v>74907.836792080241</v>
      </c>
      <c r="F245" s="139">
        <f t="shared" si="17"/>
        <v>0</v>
      </c>
      <c r="G245" s="139">
        <f t="shared" si="17"/>
        <v>0</v>
      </c>
      <c r="H245" s="139">
        <f t="shared" si="18"/>
        <v>965091.10519952327</v>
      </c>
    </row>
    <row r="246" spans="2:8">
      <c r="B246" s="128" t="str">
        <f>$B$35</f>
        <v>Teacher Education</v>
      </c>
      <c r="C246" s="139">
        <f t="shared" si="17"/>
        <v>172950.0917915263</v>
      </c>
      <c r="D246" s="139">
        <f t="shared" si="17"/>
        <v>792881.02627170051</v>
      </c>
      <c r="E246" s="139">
        <f t="shared" si="17"/>
        <v>413109.91010497778</v>
      </c>
      <c r="F246" s="139">
        <f t="shared" si="17"/>
        <v>31865.815441090621</v>
      </c>
      <c r="G246" s="139">
        <f t="shared" si="17"/>
        <v>0</v>
      </c>
      <c r="H246" s="139">
        <f t="shared" si="18"/>
        <v>1410806.8436092953</v>
      </c>
    </row>
    <row r="247" spans="2:8">
      <c r="B247" s="128" t="str">
        <f>$B$36</f>
        <v>Agriculture</v>
      </c>
      <c r="C247" s="139">
        <f t="shared" si="17"/>
        <v>171577.94549583638</v>
      </c>
      <c r="D247" s="139">
        <f t="shared" si="17"/>
        <v>282053.81018399732</v>
      </c>
      <c r="E247" s="139">
        <f t="shared" si="17"/>
        <v>33667.667736367701</v>
      </c>
      <c r="F247" s="139">
        <f t="shared" si="17"/>
        <v>7708.5958988668963</v>
      </c>
      <c r="G247" s="139">
        <f t="shared" si="17"/>
        <v>0</v>
      </c>
      <c r="H247" s="139">
        <f t="shared" si="18"/>
        <v>495008.01931506826</v>
      </c>
    </row>
    <row r="248" spans="2:8">
      <c r="B248" s="128" t="str">
        <f>$B$37</f>
        <v>Engineering</v>
      </c>
      <c r="C248" s="139">
        <f t="shared" si="17"/>
        <v>129846.80054648395</v>
      </c>
      <c r="D248" s="139">
        <f t="shared" si="17"/>
        <v>145529.47446779793</v>
      </c>
      <c r="E248" s="139">
        <f t="shared" si="17"/>
        <v>4903.0584082088881</v>
      </c>
      <c r="F248" s="139">
        <f t="shared" si="17"/>
        <v>0</v>
      </c>
      <c r="G248" s="139">
        <f t="shared" si="17"/>
        <v>0</v>
      </c>
      <c r="H248" s="139">
        <f t="shared" si="18"/>
        <v>280279.33342249074</v>
      </c>
    </row>
    <row r="249" spans="2:8">
      <c r="B249" s="128" t="str">
        <f>$B$38</f>
        <v>Home Economics</v>
      </c>
      <c r="C249" s="139">
        <f t="shared" si="17"/>
        <v>208625.89547946447</v>
      </c>
      <c r="D249" s="139">
        <f t="shared" si="17"/>
        <v>287682.02190374635</v>
      </c>
      <c r="E249" s="139">
        <f t="shared" si="17"/>
        <v>44617.831514700883</v>
      </c>
      <c r="F249" s="139">
        <f t="shared" si="17"/>
        <v>0</v>
      </c>
      <c r="G249" s="139">
        <f t="shared" si="17"/>
        <v>0</v>
      </c>
      <c r="H249" s="139">
        <f t="shared" si="18"/>
        <v>540925.74889791175</v>
      </c>
    </row>
    <row r="250" spans="2:8">
      <c r="B250" s="128" t="str">
        <f>$B$39</f>
        <v>Law</v>
      </c>
      <c r="C250" s="139">
        <f t="shared" si="17"/>
        <v>0</v>
      </c>
      <c r="D250" s="139">
        <f t="shared" si="17"/>
        <v>0</v>
      </c>
      <c r="E250" s="139">
        <f t="shared" si="17"/>
        <v>0</v>
      </c>
      <c r="F250" s="139">
        <f t="shared" si="17"/>
        <v>0</v>
      </c>
      <c r="G250" s="139">
        <f t="shared" si="17"/>
        <v>0</v>
      </c>
      <c r="H250" s="139">
        <f t="shared" si="18"/>
        <v>0</v>
      </c>
    </row>
    <row r="251" spans="2:8">
      <c r="B251" s="128" t="str">
        <f>$B$40</f>
        <v>Social Service</v>
      </c>
      <c r="C251" s="139">
        <f t="shared" si="17"/>
        <v>21835.023661848438</v>
      </c>
      <c r="D251" s="139">
        <f t="shared" si="17"/>
        <v>211406.35259705156</v>
      </c>
      <c r="E251" s="139">
        <f t="shared" si="17"/>
        <v>188658.79186252641</v>
      </c>
      <c r="F251" s="139">
        <f t="shared" si="17"/>
        <v>0</v>
      </c>
      <c r="G251" s="139">
        <f t="shared" si="17"/>
        <v>0</v>
      </c>
      <c r="H251" s="139">
        <f t="shared" si="18"/>
        <v>421900.16812142642</v>
      </c>
    </row>
    <row r="252" spans="2:8">
      <c r="B252" s="128" t="str">
        <f>$B$41</f>
        <v>Library Science</v>
      </c>
      <c r="C252" s="139">
        <f t="shared" si="17"/>
        <v>0</v>
      </c>
      <c r="D252" s="139">
        <f t="shared" si="17"/>
        <v>0</v>
      </c>
      <c r="E252" s="139">
        <f t="shared" si="17"/>
        <v>0</v>
      </c>
      <c r="F252" s="139">
        <f t="shared" si="17"/>
        <v>0</v>
      </c>
      <c r="G252" s="139">
        <f t="shared" si="17"/>
        <v>0</v>
      </c>
      <c r="H252" s="139">
        <f t="shared" si="18"/>
        <v>0</v>
      </c>
    </row>
    <row r="253" spans="2:8">
      <c r="B253" s="128" t="str">
        <f>$B$42</f>
        <v>Veterinary Science</v>
      </c>
      <c r="C253" s="139">
        <f t="shared" si="17"/>
        <v>0</v>
      </c>
      <c r="D253" s="139">
        <f t="shared" si="17"/>
        <v>0</v>
      </c>
      <c r="E253" s="139">
        <f t="shared" si="17"/>
        <v>0</v>
      </c>
      <c r="F253" s="139">
        <f t="shared" si="17"/>
        <v>0</v>
      </c>
      <c r="G253" s="139">
        <f t="shared" si="17"/>
        <v>0</v>
      </c>
      <c r="H253" s="139">
        <f t="shared" si="18"/>
        <v>0</v>
      </c>
    </row>
    <row r="254" spans="2:8">
      <c r="B254" s="128" t="str">
        <f>$B$43</f>
        <v>Vocational Training</v>
      </c>
      <c r="C254" s="139">
        <f t="shared" si="17"/>
        <v>1789.7560378564294</v>
      </c>
      <c r="D254" s="139">
        <f t="shared" si="17"/>
        <v>0</v>
      </c>
      <c r="E254" s="139">
        <f t="shared" si="17"/>
        <v>0</v>
      </c>
      <c r="F254" s="139">
        <f t="shared" si="17"/>
        <v>0</v>
      </c>
      <c r="G254" s="139">
        <f t="shared" si="17"/>
        <v>0</v>
      </c>
      <c r="H254" s="139">
        <f t="shared" si="18"/>
        <v>1789.7560378564294</v>
      </c>
    </row>
    <row r="255" spans="2:8">
      <c r="B255" s="128" t="str">
        <f>$B$44</f>
        <v>Physical Training</v>
      </c>
      <c r="C255" s="139">
        <f t="shared" si="17"/>
        <v>0</v>
      </c>
      <c r="D255" s="139">
        <f t="shared" si="17"/>
        <v>0</v>
      </c>
      <c r="E255" s="139">
        <f t="shared" si="17"/>
        <v>0</v>
      </c>
      <c r="F255" s="139">
        <f t="shared" si="17"/>
        <v>0</v>
      </c>
      <c r="G255" s="139">
        <f t="shared" si="17"/>
        <v>0</v>
      </c>
      <c r="H255" s="139">
        <f t="shared" si="18"/>
        <v>0</v>
      </c>
    </row>
    <row r="256" spans="2:8">
      <c r="B256" s="128" t="str">
        <f>$B$45</f>
        <v>Health Services</v>
      </c>
      <c r="C256" s="139">
        <f t="shared" si="17"/>
        <v>108220.58175571877</v>
      </c>
      <c r="D256" s="139">
        <f t="shared" si="17"/>
        <v>340587.21206938784</v>
      </c>
      <c r="E256" s="139">
        <f t="shared" si="17"/>
        <v>169972.69148457478</v>
      </c>
      <c r="F256" s="139">
        <f t="shared" si="17"/>
        <v>0</v>
      </c>
      <c r="G256" s="139">
        <f t="shared" si="17"/>
        <v>0</v>
      </c>
      <c r="H256" s="139">
        <f t="shared" si="18"/>
        <v>618780.48530968139</v>
      </c>
    </row>
    <row r="257" spans="2:10">
      <c r="B257" s="128" t="str">
        <f>$B$46</f>
        <v>Pharmacy</v>
      </c>
      <c r="C257" s="139">
        <f t="shared" si="17"/>
        <v>0</v>
      </c>
      <c r="D257" s="139">
        <f t="shared" si="17"/>
        <v>0</v>
      </c>
      <c r="E257" s="139">
        <f t="shared" si="17"/>
        <v>0</v>
      </c>
      <c r="F257" s="139">
        <f t="shared" si="17"/>
        <v>0</v>
      </c>
      <c r="G257" s="139">
        <f t="shared" si="17"/>
        <v>0</v>
      </c>
      <c r="H257" s="139">
        <f t="shared" si="18"/>
        <v>0</v>
      </c>
    </row>
    <row r="258" spans="2:10">
      <c r="B258" s="128" t="str">
        <f>$B$47</f>
        <v>Business Administration</v>
      </c>
      <c r="C258" s="139">
        <f t="shared" si="17"/>
        <v>331164.52553803468</v>
      </c>
      <c r="D258" s="139">
        <f t="shared" si="17"/>
        <v>1084422.3933547034</v>
      </c>
      <c r="E258" s="139">
        <f t="shared" si="17"/>
        <v>152485.11649529642</v>
      </c>
      <c r="F258" s="139">
        <f t="shared" si="17"/>
        <v>0</v>
      </c>
      <c r="G258" s="139">
        <f t="shared" si="17"/>
        <v>0</v>
      </c>
      <c r="H258" s="139">
        <f t="shared" si="18"/>
        <v>1568072.0353880345</v>
      </c>
    </row>
    <row r="259" spans="2:10">
      <c r="B259" s="128" t="str">
        <f>$B$48</f>
        <v>Optometry</v>
      </c>
      <c r="C259" s="139">
        <f t="shared" ref="C259:G262" si="19">$H$240*IF($H$25=0,0,C$25/$H$25)*IF(C$52=0,0,C48/C$52)</f>
        <v>0</v>
      </c>
      <c r="D259" s="139">
        <f t="shared" si="19"/>
        <v>0</v>
      </c>
      <c r="E259" s="139">
        <f t="shared" si="19"/>
        <v>0</v>
      </c>
      <c r="F259" s="139">
        <f t="shared" si="19"/>
        <v>0</v>
      </c>
      <c r="G259" s="139">
        <f t="shared" si="19"/>
        <v>0</v>
      </c>
      <c r="H259" s="139">
        <f t="shared" si="18"/>
        <v>0</v>
      </c>
    </row>
    <row r="260" spans="2:10">
      <c r="B260" s="128" t="str">
        <f>$B$49</f>
        <v>Teacher Ed-Practice Teaching</v>
      </c>
      <c r="C260" s="139">
        <f t="shared" si="19"/>
        <v>0</v>
      </c>
      <c r="D260" s="139">
        <f t="shared" si="19"/>
        <v>158393.95839865299</v>
      </c>
      <c r="E260" s="139">
        <f t="shared" si="19"/>
        <v>0</v>
      </c>
      <c r="F260" s="139">
        <f t="shared" si="19"/>
        <v>0</v>
      </c>
      <c r="G260" s="139">
        <f t="shared" si="19"/>
        <v>0</v>
      </c>
      <c r="H260" s="139">
        <f t="shared" si="18"/>
        <v>158393.95839865299</v>
      </c>
    </row>
    <row r="261" spans="2:10">
      <c r="B261" s="128" t="str">
        <f>$B$50</f>
        <v>Technology</v>
      </c>
      <c r="C261" s="139">
        <f t="shared" si="19"/>
        <v>22133.316334824511</v>
      </c>
      <c r="D261" s="139">
        <f t="shared" si="19"/>
        <v>38057.431628779566</v>
      </c>
      <c r="E261" s="139">
        <f t="shared" si="19"/>
        <v>490.30584082088887</v>
      </c>
      <c r="F261" s="139">
        <f t="shared" si="19"/>
        <v>0</v>
      </c>
      <c r="G261" s="139">
        <f t="shared" si="19"/>
        <v>0</v>
      </c>
      <c r="H261" s="139">
        <f t="shared" si="18"/>
        <v>60681.05380442497</v>
      </c>
    </row>
    <row r="262" spans="2:10">
      <c r="B262" s="128" t="str">
        <f>$B$51</f>
        <v>Nursing</v>
      </c>
      <c r="C262" s="139">
        <f t="shared" si="19"/>
        <v>7666.1216954850397</v>
      </c>
      <c r="D262" s="139">
        <f t="shared" si="19"/>
        <v>439161.32018956501</v>
      </c>
      <c r="E262" s="139">
        <f t="shared" si="19"/>
        <v>24842.162601591703</v>
      </c>
      <c r="F262" s="139">
        <f t="shared" si="19"/>
        <v>0</v>
      </c>
      <c r="G262" s="139">
        <f t="shared" si="19"/>
        <v>0</v>
      </c>
      <c r="H262" s="139">
        <f t="shared" si="18"/>
        <v>471669.60448664177</v>
      </c>
    </row>
    <row r="263" spans="2:10">
      <c r="B263" s="131" t="str">
        <f>$B$52</f>
        <v>Totals</v>
      </c>
      <c r="C263" s="136">
        <f>SUM(C243:C262)</f>
        <v>4649845.8448855989</v>
      </c>
      <c r="D263" s="136">
        <f>SUM(D243:D262)</f>
        <v>5441515.8967025587</v>
      </c>
      <c r="E263" s="136">
        <f>SUM(E243:E262)</f>
        <v>1389799.1450201881</v>
      </c>
      <c r="F263" s="136">
        <f>SUM(F243:F262)</f>
        <v>80723.113391655454</v>
      </c>
      <c r="G263" s="136">
        <f>SUM(G243:G262)</f>
        <v>0</v>
      </c>
      <c r="H263" s="136">
        <f t="shared" si="18"/>
        <v>11561884</v>
      </c>
      <c r="I263" s="351"/>
    </row>
    <row r="264" spans="2:10">
      <c r="B264" s="401"/>
      <c r="C264" s="401"/>
      <c r="D264" s="401"/>
      <c r="E264" s="401"/>
      <c r="F264" s="401"/>
      <c r="G264" s="401"/>
      <c r="H264" s="402"/>
      <c r="I264" s="352"/>
    </row>
    <row r="265" spans="2:10">
      <c r="B265" s="120" t="s">
        <v>232</v>
      </c>
      <c r="C265" s="121"/>
      <c r="D265" s="121"/>
      <c r="E265" s="121"/>
      <c r="F265" s="121"/>
      <c r="G265" s="121"/>
      <c r="H265" s="122"/>
      <c r="J265" s="360"/>
    </row>
    <row r="266" spans="2:10" ht="45" customHeight="1" thickBot="1">
      <c r="B266" s="382" t="s">
        <v>233</v>
      </c>
      <c r="C266" s="382"/>
      <c r="D266" s="382"/>
      <c r="E266" s="382"/>
      <c r="F266" s="382"/>
      <c r="G266" s="382"/>
      <c r="H266" s="382"/>
    </row>
    <row r="267" spans="2:10" ht="14.4" thickBot="1">
      <c r="B267" s="124" t="s">
        <v>31</v>
      </c>
      <c r="C267" s="125" t="s">
        <v>25</v>
      </c>
      <c r="D267" s="125" t="s">
        <v>26</v>
      </c>
      <c r="E267" s="125" t="s">
        <v>27</v>
      </c>
      <c r="F267" s="125" t="s">
        <v>28</v>
      </c>
      <c r="G267" s="125" t="s">
        <v>29</v>
      </c>
      <c r="H267" s="126" t="s">
        <v>1</v>
      </c>
    </row>
    <row r="268" spans="2:10">
      <c r="B268" s="128" t="str">
        <f>$B$32</f>
        <v>Liberal Arts</v>
      </c>
      <c r="C268" s="136">
        <f t="shared" ref="C268:G283" si="20">C243+C218+C193+C168+C116</f>
        <v>23931456.927299682</v>
      </c>
      <c r="D268" s="136">
        <f t="shared" si="20"/>
        <v>8743012.2445263024</v>
      </c>
      <c r="E268" s="136">
        <f t="shared" si="20"/>
        <v>3415084.6131739803</v>
      </c>
      <c r="F268" s="136">
        <f t="shared" si="20"/>
        <v>810953.78952153376</v>
      </c>
      <c r="G268" s="136">
        <f t="shared" si="20"/>
        <v>0</v>
      </c>
      <c r="H268" s="136">
        <f>SUM(C268:G268)</f>
        <v>36900507.574521497</v>
      </c>
    </row>
    <row r="269" spans="2:10">
      <c r="B269" s="128" t="str">
        <f>$B$33</f>
        <v>Science</v>
      </c>
      <c r="C269" s="139">
        <f t="shared" si="20"/>
        <v>7551603.0521465149</v>
      </c>
      <c r="D269" s="139">
        <f t="shared" si="20"/>
        <v>5198674.9053212162</v>
      </c>
      <c r="E269" s="139">
        <f t="shared" si="20"/>
        <v>3012689.5296055661</v>
      </c>
      <c r="F269" s="139">
        <f t="shared" si="20"/>
        <v>51969.415888556832</v>
      </c>
      <c r="G269" s="139">
        <f t="shared" si="20"/>
        <v>0</v>
      </c>
      <c r="H269" s="139">
        <f t="shared" ref="H269:H288" si="21">SUM(C269:G269)</f>
        <v>15814936.902961854</v>
      </c>
    </row>
    <row r="270" spans="2:10">
      <c r="B270" s="128" t="str">
        <f>$B$34</f>
        <v>Fine Arts</v>
      </c>
      <c r="C270" s="139">
        <f t="shared" si="20"/>
        <v>7459741.9881975148</v>
      </c>
      <c r="D270" s="139">
        <f t="shared" si="20"/>
        <v>5895209.8105492294</v>
      </c>
      <c r="E270" s="139">
        <f t="shared" si="20"/>
        <v>2261960.2585524842</v>
      </c>
      <c r="F270" s="139">
        <f t="shared" si="20"/>
        <v>0</v>
      </c>
      <c r="G270" s="139">
        <f t="shared" si="20"/>
        <v>0</v>
      </c>
      <c r="H270" s="139">
        <f t="shared" si="21"/>
        <v>15616912.057299228</v>
      </c>
    </row>
    <row r="271" spans="2:10">
      <c r="B271" s="128" t="str">
        <f>$B$35</f>
        <v>Teacher Education</v>
      </c>
      <c r="C271" s="139">
        <f t="shared" si="20"/>
        <v>1705344.2523805541</v>
      </c>
      <c r="D271" s="139">
        <f t="shared" si="20"/>
        <v>6648348.5884776078</v>
      </c>
      <c r="E271" s="139">
        <f t="shared" si="20"/>
        <v>5508894.5506486101</v>
      </c>
      <c r="F271" s="139">
        <f t="shared" si="20"/>
        <v>652138.76948327327</v>
      </c>
      <c r="G271" s="139">
        <f t="shared" si="20"/>
        <v>0</v>
      </c>
      <c r="H271" s="139">
        <f t="shared" si="21"/>
        <v>14514726.160990046</v>
      </c>
    </row>
    <row r="272" spans="2:10">
      <c r="B272" s="128" t="str">
        <f>$B$36</f>
        <v>Agriculture</v>
      </c>
      <c r="C272" s="139">
        <f t="shared" si="20"/>
        <v>2688579.6819980689</v>
      </c>
      <c r="D272" s="139">
        <f t="shared" si="20"/>
        <v>3871084.9755340358</v>
      </c>
      <c r="E272" s="139">
        <f t="shared" si="20"/>
        <v>1123927.2311657248</v>
      </c>
      <c r="F272" s="139">
        <f t="shared" si="20"/>
        <v>376903.07866661111</v>
      </c>
      <c r="G272" s="139">
        <f t="shared" si="20"/>
        <v>0</v>
      </c>
      <c r="H272" s="139">
        <f t="shared" si="21"/>
        <v>8060494.9673644416</v>
      </c>
    </row>
    <row r="273" spans="2:10">
      <c r="B273" s="128" t="str">
        <f>$B$37</f>
        <v>Engineering</v>
      </c>
      <c r="C273" s="139">
        <f t="shared" si="20"/>
        <v>1619158.1630920703</v>
      </c>
      <c r="D273" s="139">
        <f t="shared" si="20"/>
        <v>1605154.560836412</v>
      </c>
      <c r="E273" s="139">
        <f t="shared" si="20"/>
        <v>164981.88574477023</v>
      </c>
      <c r="F273" s="139">
        <f t="shared" si="20"/>
        <v>0</v>
      </c>
      <c r="G273" s="139">
        <f t="shared" si="20"/>
        <v>0</v>
      </c>
      <c r="H273" s="139">
        <f t="shared" si="21"/>
        <v>3389294.6096732523</v>
      </c>
    </row>
    <row r="274" spans="2:10">
      <c r="B274" s="128" t="str">
        <f>$B$38</f>
        <v>Home Economics</v>
      </c>
      <c r="C274" s="139">
        <f t="shared" si="20"/>
        <v>1749856.3948214632</v>
      </c>
      <c r="D274" s="139">
        <f t="shared" si="20"/>
        <v>1969980.966202877</v>
      </c>
      <c r="E274" s="139">
        <f t="shared" si="20"/>
        <v>557366.61271301482</v>
      </c>
      <c r="F274" s="139">
        <f t="shared" si="20"/>
        <v>0</v>
      </c>
      <c r="G274" s="139">
        <f t="shared" si="20"/>
        <v>0</v>
      </c>
      <c r="H274" s="139">
        <f t="shared" si="21"/>
        <v>4277203.9737373553</v>
      </c>
    </row>
    <row r="275" spans="2:10">
      <c r="B275" s="128" t="str">
        <f>$B$39</f>
        <v>Law</v>
      </c>
      <c r="C275" s="139">
        <f t="shared" si="20"/>
        <v>0</v>
      </c>
      <c r="D275" s="139">
        <f t="shared" si="20"/>
        <v>0</v>
      </c>
      <c r="E275" s="139">
        <f t="shared" si="20"/>
        <v>0</v>
      </c>
      <c r="F275" s="139">
        <f t="shared" si="20"/>
        <v>0</v>
      </c>
      <c r="G275" s="139">
        <f t="shared" si="20"/>
        <v>0</v>
      </c>
      <c r="H275" s="139">
        <f t="shared" si="21"/>
        <v>0</v>
      </c>
    </row>
    <row r="276" spans="2:10">
      <c r="B276" s="128" t="str">
        <f>$B$40</f>
        <v>Social Service</v>
      </c>
      <c r="C276" s="139">
        <f t="shared" si="20"/>
        <v>318003.35521238483</v>
      </c>
      <c r="D276" s="139">
        <f t="shared" si="20"/>
        <v>1785808.5232800688</v>
      </c>
      <c r="E276" s="139">
        <f t="shared" si="20"/>
        <v>1916414.9964236114</v>
      </c>
      <c r="F276" s="139">
        <f t="shared" si="20"/>
        <v>0</v>
      </c>
      <c r="G276" s="139">
        <f t="shared" si="20"/>
        <v>0</v>
      </c>
      <c r="H276" s="139">
        <f t="shared" si="21"/>
        <v>4020226.874916065</v>
      </c>
    </row>
    <row r="277" spans="2:10">
      <c r="B277" s="128" t="str">
        <f>$B$41</f>
        <v>Library Science</v>
      </c>
      <c r="C277" s="139">
        <f t="shared" si="20"/>
        <v>0</v>
      </c>
      <c r="D277" s="139">
        <f t="shared" si="20"/>
        <v>0</v>
      </c>
      <c r="E277" s="139">
        <f t="shared" si="20"/>
        <v>0</v>
      </c>
      <c r="F277" s="139">
        <f t="shared" si="20"/>
        <v>0</v>
      </c>
      <c r="G277" s="139">
        <f t="shared" si="20"/>
        <v>0</v>
      </c>
      <c r="H277" s="139">
        <f t="shared" si="21"/>
        <v>0</v>
      </c>
    </row>
    <row r="278" spans="2:10">
      <c r="B278" s="128" t="str">
        <f>$B$42</f>
        <v>Veterinary Science</v>
      </c>
      <c r="C278" s="139">
        <f t="shared" si="20"/>
        <v>0</v>
      </c>
      <c r="D278" s="139">
        <f t="shared" si="20"/>
        <v>0</v>
      </c>
      <c r="E278" s="139">
        <f t="shared" si="20"/>
        <v>0</v>
      </c>
      <c r="F278" s="139">
        <f t="shared" si="20"/>
        <v>0</v>
      </c>
      <c r="G278" s="139">
        <f t="shared" si="20"/>
        <v>0</v>
      </c>
      <c r="H278" s="139">
        <f t="shared" si="21"/>
        <v>0</v>
      </c>
    </row>
    <row r="279" spans="2:10">
      <c r="B279" s="128" t="str">
        <f>$B$43</f>
        <v>Vocational Training</v>
      </c>
      <c r="C279" s="139">
        <f t="shared" si="20"/>
        <v>32061.938881589049</v>
      </c>
      <c r="D279" s="139">
        <f t="shared" si="20"/>
        <v>0</v>
      </c>
      <c r="E279" s="139">
        <f t="shared" si="20"/>
        <v>0</v>
      </c>
      <c r="F279" s="139">
        <f t="shared" si="20"/>
        <v>0</v>
      </c>
      <c r="G279" s="139">
        <f t="shared" si="20"/>
        <v>0</v>
      </c>
      <c r="H279" s="139">
        <f t="shared" si="21"/>
        <v>32061.938881589049</v>
      </c>
    </row>
    <row r="280" spans="2:10">
      <c r="B280" s="128" t="str">
        <f>$B$44</f>
        <v>Physical Training</v>
      </c>
      <c r="C280" s="139">
        <f t="shared" si="20"/>
        <v>2335.2477695507118</v>
      </c>
      <c r="D280" s="139">
        <f t="shared" si="20"/>
        <v>4066.4836372777572</v>
      </c>
      <c r="E280" s="139">
        <f t="shared" si="20"/>
        <v>0</v>
      </c>
      <c r="F280" s="139">
        <f t="shared" si="20"/>
        <v>0</v>
      </c>
      <c r="G280" s="139">
        <f t="shared" si="20"/>
        <v>0</v>
      </c>
      <c r="H280" s="139">
        <f t="shared" si="21"/>
        <v>6401.7314068284686</v>
      </c>
    </row>
    <row r="281" spans="2:10">
      <c r="B281" s="128" t="str">
        <f>$B$45</f>
        <v>Health Services</v>
      </c>
      <c r="C281" s="139">
        <f t="shared" si="20"/>
        <v>1026744.5523012588</v>
      </c>
      <c r="D281" s="139">
        <f t="shared" si="20"/>
        <v>2724080.5730538322</v>
      </c>
      <c r="E281" s="139">
        <f t="shared" si="20"/>
        <v>2284042.7254233011</v>
      </c>
      <c r="F281" s="139">
        <f t="shared" si="20"/>
        <v>0</v>
      </c>
      <c r="G281" s="139">
        <f t="shared" si="20"/>
        <v>0</v>
      </c>
      <c r="H281" s="139">
        <f t="shared" si="21"/>
        <v>6034867.8507783916</v>
      </c>
    </row>
    <row r="282" spans="2:10">
      <c r="B282" s="128" t="str">
        <f>$B$46</f>
        <v>Pharmacy</v>
      </c>
      <c r="C282" s="139">
        <f t="shared" si="20"/>
        <v>0</v>
      </c>
      <c r="D282" s="139">
        <f t="shared" si="20"/>
        <v>0</v>
      </c>
      <c r="E282" s="139">
        <f t="shared" si="20"/>
        <v>0</v>
      </c>
      <c r="F282" s="139">
        <f t="shared" si="20"/>
        <v>0</v>
      </c>
      <c r="G282" s="139">
        <f t="shared" si="20"/>
        <v>0</v>
      </c>
      <c r="H282" s="139">
        <f t="shared" si="21"/>
        <v>0</v>
      </c>
    </row>
    <row r="283" spans="2:10">
      <c r="B283" s="128" t="str">
        <f>$B$47</f>
        <v>Business Administration</v>
      </c>
      <c r="C283" s="139">
        <f t="shared" si="20"/>
        <v>3299484.3292698292</v>
      </c>
      <c r="D283" s="139">
        <f t="shared" si="20"/>
        <v>10683195.158033239</v>
      </c>
      <c r="E283" s="139">
        <f t="shared" si="20"/>
        <v>2323698.8791731615</v>
      </c>
      <c r="F283" s="139">
        <f t="shared" si="20"/>
        <v>0</v>
      </c>
      <c r="G283" s="139">
        <f t="shared" si="20"/>
        <v>0</v>
      </c>
      <c r="H283" s="139">
        <f t="shared" si="21"/>
        <v>16306378.366476228</v>
      </c>
    </row>
    <row r="284" spans="2:10">
      <c r="B284" s="128" t="str">
        <f>$B$48</f>
        <v>Optometry</v>
      </c>
      <c r="C284" s="139">
        <f t="shared" ref="C284:G287" si="22">C259+C234+C209+C184+C132</f>
        <v>0</v>
      </c>
      <c r="D284" s="139">
        <f t="shared" si="22"/>
        <v>0</v>
      </c>
      <c r="E284" s="139">
        <f t="shared" si="22"/>
        <v>0</v>
      </c>
      <c r="F284" s="139">
        <f t="shared" si="22"/>
        <v>0</v>
      </c>
      <c r="G284" s="139">
        <f t="shared" si="22"/>
        <v>0</v>
      </c>
      <c r="H284" s="139">
        <f t="shared" si="21"/>
        <v>0</v>
      </c>
    </row>
    <row r="285" spans="2:10">
      <c r="B285" s="128" t="str">
        <f>$B$49</f>
        <v>Teacher Ed-Practice Teaching</v>
      </c>
      <c r="C285" s="139">
        <f t="shared" si="22"/>
        <v>0</v>
      </c>
      <c r="D285" s="139">
        <f t="shared" si="22"/>
        <v>1386689.1420997032</v>
      </c>
      <c r="E285" s="139">
        <f t="shared" si="22"/>
        <v>0</v>
      </c>
      <c r="F285" s="139">
        <f t="shared" si="22"/>
        <v>0</v>
      </c>
      <c r="G285" s="139">
        <f t="shared" si="22"/>
        <v>0</v>
      </c>
      <c r="H285" s="139">
        <f t="shared" si="21"/>
        <v>1386689.1420997032</v>
      </c>
    </row>
    <row r="286" spans="2:10">
      <c r="B286" s="128" t="str">
        <f>$B$50</f>
        <v>Technology</v>
      </c>
      <c r="C286" s="139">
        <f t="shared" si="22"/>
        <v>340252.37758721807</v>
      </c>
      <c r="D286" s="139">
        <f t="shared" si="22"/>
        <v>427735.14815321553</v>
      </c>
      <c r="E286" s="139">
        <f t="shared" si="22"/>
        <v>31413.370973846002</v>
      </c>
      <c r="F286" s="139">
        <f t="shared" si="22"/>
        <v>0</v>
      </c>
      <c r="G286" s="139">
        <f t="shared" si="22"/>
        <v>0</v>
      </c>
      <c r="H286" s="139">
        <f t="shared" si="21"/>
        <v>799400.89671427966</v>
      </c>
    </row>
    <row r="287" spans="2:10">
      <c r="B287" s="128" t="str">
        <f>$B$51</f>
        <v>Nursing</v>
      </c>
      <c r="C287" s="139">
        <f t="shared" si="22"/>
        <v>91258.14628799622</v>
      </c>
      <c r="D287" s="139">
        <f t="shared" si="22"/>
        <v>6151669.1506232116</v>
      </c>
      <c r="E287" s="139">
        <f t="shared" si="22"/>
        <v>759393.79023568088</v>
      </c>
      <c r="F287" s="139">
        <f t="shared" si="22"/>
        <v>0</v>
      </c>
      <c r="G287" s="139">
        <f t="shared" si="22"/>
        <v>0</v>
      </c>
      <c r="H287" s="139">
        <f t="shared" si="21"/>
        <v>7002321.0871468885</v>
      </c>
    </row>
    <row r="288" spans="2:10">
      <c r="B288" s="131" t="str">
        <f>$B$52</f>
        <v>Totals</v>
      </c>
      <c r="C288" s="136">
        <f>SUM(C268:C287)</f>
        <v>51815880.407245688</v>
      </c>
      <c r="D288" s="136">
        <f>SUM(D268:D287)</f>
        <v>57094710.230328225</v>
      </c>
      <c r="E288" s="136">
        <f>SUM(E268:E287)</f>
        <v>23359868.443833757</v>
      </c>
      <c r="F288" s="136">
        <f>SUM(F268:F287)</f>
        <v>1891965.053559975</v>
      </c>
      <c r="G288" s="136">
        <f>SUM(G268:G287)</f>
        <v>0</v>
      </c>
      <c r="H288" s="136">
        <f t="shared" si="21"/>
        <v>134162424.13496764</v>
      </c>
      <c r="I288" s="353"/>
      <c r="J288" s="140"/>
    </row>
    <row r="289" spans="2:10">
      <c r="H289" s="140"/>
    </row>
    <row r="290" spans="2:10">
      <c r="B290" s="120" t="s">
        <v>222</v>
      </c>
      <c r="C290" s="121"/>
      <c r="D290" s="121"/>
      <c r="E290" s="121"/>
      <c r="F290" s="121"/>
      <c r="G290" s="121"/>
      <c r="H290" s="122"/>
      <c r="J290" s="360"/>
    </row>
    <row r="291" spans="2:10" ht="30" customHeight="1" thickBot="1">
      <c r="B291" s="382" t="s">
        <v>234</v>
      </c>
      <c r="C291" s="382"/>
      <c r="D291" s="382"/>
      <c r="E291" s="382"/>
      <c r="F291" s="382"/>
      <c r="G291" s="382"/>
      <c r="H291" s="382"/>
    </row>
    <row r="292" spans="2:10" ht="14.4" thickBot="1">
      <c r="B292" s="124" t="s">
        <v>31</v>
      </c>
      <c r="C292" s="125" t="s">
        <v>25</v>
      </c>
      <c r="D292" s="125" t="s">
        <v>26</v>
      </c>
      <c r="E292" s="125" t="s">
        <v>27</v>
      </c>
      <c r="F292" s="125" t="s">
        <v>28</v>
      </c>
      <c r="G292" s="125" t="s">
        <v>29</v>
      </c>
      <c r="H292" s="126" t="s">
        <v>1</v>
      </c>
    </row>
    <row r="293" spans="2:10">
      <c r="B293" s="128" t="str">
        <f>$B$32</f>
        <v>Liberal Arts</v>
      </c>
      <c r="C293" s="134">
        <f t="shared" ref="C293:H308" si="23">IF(C32=0,0,C268/C32)</f>
        <v>305.18200042464878</v>
      </c>
      <c r="D293" s="134">
        <f t="shared" si="23"/>
        <v>558.19525279488619</v>
      </c>
      <c r="E293" s="134">
        <f t="shared" si="23"/>
        <v>1091.778968406004</v>
      </c>
      <c r="F293" s="134">
        <f t="shared" si="23"/>
        <v>1082.7153398151318</v>
      </c>
      <c r="G293" s="135">
        <f t="shared" si="23"/>
        <v>0</v>
      </c>
      <c r="H293" s="136">
        <f t="shared" si="23"/>
        <v>376.70107878478819</v>
      </c>
    </row>
    <row r="294" spans="2:10">
      <c r="B294" s="128" t="str">
        <f>$B$33</f>
        <v>Science</v>
      </c>
      <c r="C294" s="137">
        <f t="shared" si="23"/>
        <v>337.33597123856492</v>
      </c>
      <c r="D294" s="137">
        <f t="shared" si="23"/>
        <v>698.84055724172822</v>
      </c>
      <c r="E294" s="137">
        <f t="shared" si="23"/>
        <v>1468.8881177989108</v>
      </c>
      <c r="F294" s="137">
        <f t="shared" si="23"/>
        <v>5774.3795431729814</v>
      </c>
      <c r="G294" s="138">
        <f t="shared" si="23"/>
        <v>0</v>
      </c>
      <c r="H294" s="139">
        <f t="shared" si="23"/>
        <v>495.99927561429683</v>
      </c>
    </row>
    <row r="295" spans="2:10">
      <c r="B295" s="128" t="str">
        <f>$B$34</f>
        <v>Fine Arts</v>
      </c>
      <c r="C295" s="137">
        <f t="shared" si="23"/>
        <v>476.32603206675913</v>
      </c>
      <c r="D295" s="137">
        <f t="shared" si="23"/>
        <v>746.98553098697789</v>
      </c>
      <c r="E295" s="137">
        <f t="shared" si="23"/>
        <v>1645.0620062199885</v>
      </c>
      <c r="F295" s="137">
        <f t="shared" si="23"/>
        <v>0</v>
      </c>
      <c r="G295" s="138">
        <f t="shared" si="23"/>
        <v>0</v>
      </c>
      <c r="H295" s="139">
        <f t="shared" si="23"/>
        <v>626.48074684287667</v>
      </c>
    </row>
    <row r="296" spans="2:10">
      <c r="B296" s="128" t="str">
        <f>$B$35</f>
        <v>Teacher Education</v>
      </c>
      <c r="C296" s="137">
        <f t="shared" si="23"/>
        <v>294.1262939600818</v>
      </c>
      <c r="D296" s="137">
        <f t="shared" si="23"/>
        <v>449.45569148712872</v>
      </c>
      <c r="E296" s="137">
        <f t="shared" si="23"/>
        <v>726.47956622030995</v>
      </c>
      <c r="F296" s="137">
        <f t="shared" si="23"/>
        <v>1110.968942901658</v>
      </c>
      <c r="G296" s="138">
        <f t="shared" si="23"/>
        <v>0</v>
      </c>
      <c r="H296" s="139">
        <f t="shared" si="23"/>
        <v>504.68449794819355</v>
      </c>
    </row>
    <row r="297" spans="2:10">
      <c r="B297" s="128" t="str">
        <f>$B$36</f>
        <v>Agriculture</v>
      </c>
      <c r="C297" s="137">
        <f t="shared" si="23"/>
        <v>467.41649547949737</v>
      </c>
      <c r="D297" s="137">
        <f t="shared" si="23"/>
        <v>735.66799230977495</v>
      </c>
      <c r="E297" s="137">
        <f t="shared" si="23"/>
        <v>1818.6524776144415</v>
      </c>
      <c r="F297" s="137">
        <f t="shared" si="23"/>
        <v>2654.2470328634586</v>
      </c>
      <c r="G297" s="138">
        <f t="shared" si="23"/>
        <v>0</v>
      </c>
      <c r="H297" s="139">
        <f t="shared" si="23"/>
        <v>684.60123724855123</v>
      </c>
    </row>
    <row r="298" spans="2:10">
      <c r="B298" s="128" t="str">
        <f>$B$37</f>
        <v>Engineering</v>
      </c>
      <c r="C298" s="137">
        <f t="shared" si="23"/>
        <v>371.96374065979103</v>
      </c>
      <c r="D298" s="137">
        <f t="shared" si="23"/>
        <v>591.2171494793414</v>
      </c>
      <c r="E298" s="137">
        <f t="shared" si="23"/>
        <v>1833.1320638307805</v>
      </c>
      <c r="F298" s="137">
        <f t="shared" si="23"/>
        <v>0</v>
      </c>
      <c r="G298" s="138">
        <f t="shared" si="23"/>
        <v>0</v>
      </c>
      <c r="H298" s="139">
        <f t="shared" si="23"/>
        <v>473.49743080095732</v>
      </c>
    </row>
    <row r="299" spans="2:10">
      <c r="B299" s="128" t="str">
        <f>$B$38</f>
        <v>Home Economics</v>
      </c>
      <c r="C299" s="137">
        <f t="shared" si="23"/>
        <v>250.19393692042652</v>
      </c>
      <c r="D299" s="137">
        <f t="shared" si="23"/>
        <v>367.05440026138939</v>
      </c>
      <c r="E299" s="137">
        <f t="shared" si="23"/>
        <v>680.54531466790581</v>
      </c>
      <c r="F299" s="137">
        <f t="shared" si="23"/>
        <v>0</v>
      </c>
      <c r="G299" s="138">
        <f t="shared" si="23"/>
        <v>0</v>
      </c>
      <c r="H299" s="139">
        <f t="shared" si="23"/>
        <v>324.52230453242453</v>
      </c>
    </row>
    <row r="300" spans="2:10">
      <c r="B300" s="128" t="str">
        <f>$B$39</f>
        <v>Law</v>
      </c>
      <c r="C300" s="137">
        <f t="shared" si="23"/>
        <v>0</v>
      </c>
      <c r="D300" s="137">
        <f t="shared" si="23"/>
        <v>0</v>
      </c>
      <c r="E300" s="137">
        <f t="shared" si="23"/>
        <v>0</v>
      </c>
      <c r="F300" s="137">
        <f t="shared" si="23"/>
        <v>0</v>
      </c>
      <c r="G300" s="138">
        <f t="shared" si="23"/>
        <v>0</v>
      </c>
      <c r="H300" s="139">
        <f t="shared" si="23"/>
        <v>0</v>
      </c>
    </row>
    <row r="301" spans="2:10">
      <c r="B301" s="128" t="str">
        <f>$B$40</f>
        <v>Social Service</v>
      </c>
      <c r="C301" s="137">
        <f t="shared" si="23"/>
        <v>434.43081313167329</v>
      </c>
      <c r="D301" s="137">
        <f t="shared" si="23"/>
        <v>452.79120772821216</v>
      </c>
      <c r="E301" s="137">
        <f t="shared" si="23"/>
        <v>553.39734231117859</v>
      </c>
      <c r="F301" s="137">
        <f t="shared" si="23"/>
        <v>0</v>
      </c>
      <c r="G301" s="138">
        <f t="shared" si="23"/>
        <v>0</v>
      </c>
      <c r="H301" s="139">
        <f t="shared" si="23"/>
        <v>493.94604680133494</v>
      </c>
    </row>
    <row r="302" spans="2:10">
      <c r="B302" s="128" t="str">
        <f>$B$41</f>
        <v>Library Science</v>
      </c>
      <c r="C302" s="137">
        <f t="shared" si="23"/>
        <v>0</v>
      </c>
      <c r="D302" s="137">
        <f t="shared" si="23"/>
        <v>0</v>
      </c>
      <c r="E302" s="137">
        <f t="shared" si="23"/>
        <v>0</v>
      </c>
      <c r="F302" s="137">
        <f t="shared" si="23"/>
        <v>0</v>
      </c>
      <c r="G302" s="138">
        <f t="shared" si="23"/>
        <v>0</v>
      </c>
      <c r="H302" s="139">
        <f t="shared" si="23"/>
        <v>0</v>
      </c>
    </row>
    <row r="303" spans="2:10">
      <c r="B303" s="128" t="str">
        <f>$B$42</f>
        <v>Veterinary Science</v>
      </c>
      <c r="C303" s="137">
        <f t="shared" si="23"/>
        <v>0</v>
      </c>
      <c r="D303" s="137">
        <f t="shared" si="23"/>
        <v>0</v>
      </c>
      <c r="E303" s="137">
        <f t="shared" si="23"/>
        <v>0</v>
      </c>
      <c r="F303" s="137">
        <f t="shared" si="23"/>
        <v>0</v>
      </c>
      <c r="G303" s="138">
        <f t="shared" si="23"/>
        <v>0</v>
      </c>
      <c r="H303" s="139">
        <f t="shared" si="23"/>
        <v>0</v>
      </c>
    </row>
    <row r="304" spans="2:10">
      <c r="B304" s="128" t="str">
        <f>$B$43</f>
        <v>Vocational Training</v>
      </c>
      <c r="C304" s="137">
        <f t="shared" si="23"/>
        <v>534.36564802648411</v>
      </c>
      <c r="D304" s="137">
        <f t="shared" si="23"/>
        <v>0</v>
      </c>
      <c r="E304" s="137">
        <f t="shared" si="23"/>
        <v>0</v>
      </c>
      <c r="F304" s="137">
        <f t="shared" si="23"/>
        <v>0</v>
      </c>
      <c r="G304" s="138">
        <f t="shared" si="23"/>
        <v>0</v>
      </c>
      <c r="H304" s="139">
        <f t="shared" si="23"/>
        <v>534.36564802648411</v>
      </c>
    </row>
    <row r="305" spans="2:10">
      <c r="B305" s="128" t="str">
        <f>$B$44</f>
        <v>Physical Training</v>
      </c>
      <c r="C305" s="137">
        <f t="shared" si="23"/>
        <v>0</v>
      </c>
      <c r="D305" s="137">
        <f t="shared" si="23"/>
        <v>0</v>
      </c>
      <c r="E305" s="137">
        <f t="shared" si="23"/>
        <v>0</v>
      </c>
      <c r="F305" s="137">
        <f t="shared" si="23"/>
        <v>0</v>
      </c>
      <c r="G305" s="138">
        <f t="shared" si="23"/>
        <v>0</v>
      </c>
      <c r="H305" s="139">
        <f t="shared" si="23"/>
        <v>0</v>
      </c>
    </row>
    <row r="306" spans="2:10">
      <c r="B306" s="128" t="str">
        <f>$B$45</f>
        <v>Health Services</v>
      </c>
      <c r="C306" s="137">
        <f t="shared" si="23"/>
        <v>283.00566491214408</v>
      </c>
      <c r="D306" s="137">
        <f t="shared" si="23"/>
        <v>428.71900740538752</v>
      </c>
      <c r="E306" s="137">
        <f t="shared" si="23"/>
        <v>732.06497609721191</v>
      </c>
      <c r="F306" s="137">
        <f t="shared" si="23"/>
        <v>0</v>
      </c>
      <c r="G306" s="138">
        <f t="shared" si="23"/>
        <v>0</v>
      </c>
      <c r="H306" s="139">
        <f t="shared" si="23"/>
        <v>460.60661355353318</v>
      </c>
    </row>
    <row r="307" spans="2:10">
      <c r="B307" s="128" t="str">
        <f>$B$46</f>
        <v>Pharmacy</v>
      </c>
      <c r="C307" s="137">
        <f t="shared" si="23"/>
        <v>0</v>
      </c>
      <c r="D307" s="137">
        <f t="shared" si="23"/>
        <v>0</v>
      </c>
      <c r="E307" s="137">
        <f t="shared" si="23"/>
        <v>0</v>
      </c>
      <c r="F307" s="137">
        <f t="shared" si="23"/>
        <v>0</v>
      </c>
      <c r="G307" s="138">
        <f t="shared" si="23"/>
        <v>0</v>
      </c>
      <c r="H307" s="139">
        <f t="shared" si="23"/>
        <v>0</v>
      </c>
    </row>
    <row r="308" spans="2:10">
      <c r="B308" s="128" t="str">
        <f>$B$47</f>
        <v>Business Administration</v>
      </c>
      <c r="C308" s="137">
        <f t="shared" si="23"/>
        <v>297.19729141324348</v>
      </c>
      <c r="D308" s="137">
        <f t="shared" si="23"/>
        <v>528.06065730973455</v>
      </c>
      <c r="E308" s="137">
        <f t="shared" si="23"/>
        <v>830.18895290216562</v>
      </c>
      <c r="F308" s="137">
        <f t="shared" si="23"/>
        <v>0</v>
      </c>
      <c r="G308" s="138">
        <f t="shared" si="23"/>
        <v>0</v>
      </c>
      <c r="H308" s="139">
        <f t="shared" si="23"/>
        <v>477.74459060342872</v>
      </c>
    </row>
    <row r="309" spans="2:10">
      <c r="B309" s="128" t="str">
        <f>$B$48</f>
        <v>Optometry</v>
      </c>
      <c r="C309" s="137">
        <f t="shared" ref="C309:H313" si="24">IF(C48=0,0,C284/C48)</f>
        <v>0</v>
      </c>
      <c r="D309" s="137">
        <f t="shared" si="24"/>
        <v>0</v>
      </c>
      <c r="E309" s="137">
        <f t="shared" si="24"/>
        <v>0</v>
      </c>
      <c r="F309" s="137">
        <f t="shared" si="24"/>
        <v>0</v>
      </c>
      <c r="G309" s="138">
        <f t="shared" si="24"/>
        <v>0</v>
      </c>
      <c r="H309" s="139">
        <f t="shared" si="24"/>
        <v>0</v>
      </c>
    </row>
    <row r="310" spans="2:10">
      <c r="B310" s="128" t="str">
        <f>$B$49</f>
        <v>Teacher Ed-Practice Teaching</v>
      </c>
      <c r="C310" s="137">
        <f t="shared" si="24"/>
        <v>0</v>
      </c>
      <c r="D310" s="137">
        <f t="shared" si="24"/>
        <v>469.26874521140547</v>
      </c>
      <c r="E310" s="137">
        <f t="shared" si="24"/>
        <v>0</v>
      </c>
      <c r="F310" s="137">
        <f t="shared" si="24"/>
        <v>0</v>
      </c>
      <c r="G310" s="138">
        <f t="shared" si="24"/>
        <v>0</v>
      </c>
      <c r="H310" s="139">
        <f t="shared" si="24"/>
        <v>469.26874521140547</v>
      </c>
    </row>
    <row r="311" spans="2:10">
      <c r="B311" s="128" t="str">
        <f>$B$50</f>
        <v>Technology</v>
      </c>
      <c r="C311" s="137">
        <f t="shared" si="24"/>
        <v>458.56115577792195</v>
      </c>
      <c r="D311" s="137">
        <f t="shared" si="24"/>
        <v>602.44387063833176</v>
      </c>
      <c r="E311" s="137">
        <f t="shared" si="24"/>
        <v>3490.3745526495559</v>
      </c>
      <c r="F311" s="137">
        <f t="shared" si="24"/>
        <v>0</v>
      </c>
      <c r="G311" s="138">
        <f t="shared" si="24"/>
        <v>0</v>
      </c>
      <c r="H311" s="139">
        <f t="shared" si="24"/>
        <v>547.16009357582459</v>
      </c>
    </row>
    <row r="312" spans="2:10">
      <c r="B312" s="128" t="str">
        <f>$B$51</f>
        <v>Nursing</v>
      </c>
      <c r="C312" s="137">
        <f t="shared" si="24"/>
        <v>355.09006337741721</v>
      </c>
      <c r="D312" s="137">
        <f t="shared" si="24"/>
        <v>750.84451978801519</v>
      </c>
      <c r="E312" s="137">
        <f t="shared" si="24"/>
        <v>1665.3372592887738</v>
      </c>
      <c r="F312" s="137">
        <f t="shared" si="24"/>
        <v>0</v>
      </c>
      <c r="G312" s="138">
        <f t="shared" si="24"/>
        <v>0</v>
      </c>
      <c r="H312" s="139">
        <f t="shared" si="24"/>
        <v>786.24759568233617</v>
      </c>
    </row>
    <row r="313" spans="2:10">
      <c r="B313" s="131" t="str">
        <f>$B$52</f>
        <v>Totals</v>
      </c>
      <c r="C313" s="136">
        <f t="shared" si="24"/>
        <v>332.40451371707888</v>
      </c>
      <c r="D313" s="136">
        <f t="shared" si="24"/>
        <v>562.41526276710522</v>
      </c>
      <c r="E313" s="136">
        <f t="shared" si="24"/>
        <v>915.67827383613962</v>
      </c>
      <c r="F313" s="136">
        <f t="shared" si="24"/>
        <v>1272.3369559919133</v>
      </c>
      <c r="G313" s="136">
        <f t="shared" si="24"/>
        <v>0</v>
      </c>
      <c r="H313" s="136">
        <f t="shared" si="24"/>
        <v>471.74345768403902</v>
      </c>
      <c r="I313" s="351"/>
    </row>
    <row r="315" spans="2:10">
      <c r="B315" s="120" t="s">
        <v>37</v>
      </c>
      <c r="C315" s="121"/>
      <c r="D315" s="121"/>
      <c r="E315" s="121"/>
      <c r="F315" s="121"/>
      <c r="G315" s="121"/>
      <c r="H315" s="122"/>
      <c r="J315" s="360"/>
    </row>
    <row r="316" spans="2:10" ht="55.5" customHeight="1" thickBot="1">
      <c r="B316" s="382" t="s">
        <v>235</v>
      </c>
      <c r="C316" s="382"/>
      <c r="D316" s="382"/>
      <c r="E316" s="382"/>
      <c r="F316" s="382"/>
      <c r="G316" s="382"/>
      <c r="H316" s="382"/>
    </row>
    <row r="317" spans="2:10" ht="14.4" thickBot="1">
      <c r="B317" s="124" t="s">
        <v>31</v>
      </c>
      <c r="C317" s="125" t="s">
        <v>25</v>
      </c>
      <c r="D317" s="125" t="s">
        <v>26</v>
      </c>
      <c r="E317" s="125" t="s">
        <v>27</v>
      </c>
      <c r="F317" s="125" t="s">
        <v>28</v>
      </c>
      <c r="G317" s="125" t="s">
        <v>29</v>
      </c>
      <c r="H317" s="126" t="s">
        <v>1</v>
      </c>
    </row>
    <row r="318" spans="2:10">
      <c r="B318" s="128" t="str">
        <f>$B$32</f>
        <v>Liberal Arts</v>
      </c>
      <c r="C318" s="129">
        <f t="shared" ref="C318:H318" si="25">IF($C$293=0,"",C293/$C$293)</f>
        <v>1</v>
      </c>
      <c r="D318" s="129">
        <f t="shared" si="25"/>
        <v>1.8290569300226731</v>
      </c>
      <c r="E318" s="129">
        <f t="shared" si="25"/>
        <v>3.577468418474341</v>
      </c>
      <c r="F318" s="129">
        <f t="shared" si="25"/>
        <v>3.5477693255453331</v>
      </c>
      <c r="G318" s="129">
        <f t="shared" si="25"/>
        <v>0</v>
      </c>
      <c r="H318" s="129">
        <f t="shared" si="25"/>
        <v>1.2343489401754475</v>
      </c>
    </row>
    <row r="319" spans="2:10">
      <c r="B319" s="128" t="str">
        <f>$B$33</f>
        <v>Science</v>
      </c>
      <c r="C319" s="129">
        <f t="shared" ref="C319:H334" si="26">IF($C$293=0,"",C294/$C$293)</f>
        <v>1.1053599844328144</v>
      </c>
      <c r="D319" s="129">
        <f t="shared" si="26"/>
        <v>2.2899140718303146</v>
      </c>
      <c r="E319" s="129">
        <f t="shared" si="26"/>
        <v>4.8131544971689371</v>
      </c>
      <c r="F319" s="129">
        <f t="shared" si="26"/>
        <v>18.92110129410699</v>
      </c>
      <c r="G319" s="129">
        <f t="shared" si="26"/>
        <v>0</v>
      </c>
      <c r="H319" s="129">
        <f t="shared" si="26"/>
        <v>1.6252573052281369</v>
      </c>
    </row>
    <row r="320" spans="2:10">
      <c r="B320" s="128" t="str">
        <f>$B$34</f>
        <v>Fine Arts</v>
      </c>
      <c r="C320" s="129">
        <f t="shared" si="26"/>
        <v>1.5607933344822766</v>
      </c>
      <c r="D320" s="129">
        <f t="shared" si="26"/>
        <v>2.4476723068450199</v>
      </c>
      <c r="E320" s="129">
        <f t="shared" si="26"/>
        <v>5.3904293304682103</v>
      </c>
      <c r="F320" s="129">
        <f t="shared" si="26"/>
        <v>0</v>
      </c>
      <c r="G320" s="129">
        <f t="shared" si="26"/>
        <v>0</v>
      </c>
      <c r="H320" s="129">
        <f t="shared" si="26"/>
        <v>2.0528102770515733</v>
      </c>
    </row>
    <row r="321" spans="2:8">
      <c r="B321" s="128" t="str">
        <f>$B$35</f>
        <v>Teacher Education</v>
      </c>
      <c r="C321" s="129">
        <f t="shared" si="26"/>
        <v>0.96377339931849393</v>
      </c>
      <c r="D321" s="129">
        <f t="shared" si="26"/>
        <v>1.4727463967787378</v>
      </c>
      <c r="E321" s="129">
        <f t="shared" si="26"/>
        <v>2.3804797308145376</v>
      </c>
      <c r="F321" s="129">
        <f t="shared" si="26"/>
        <v>3.6403488454620141</v>
      </c>
      <c r="G321" s="129">
        <f t="shared" si="26"/>
        <v>0</v>
      </c>
      <c r="H321" s="129">
        <f t="shared" si="26"/>
        <v>1.6537164618029401</v>
      </c>
    </row>
    <row r="322" spans="2:8">
      <c r="B322" s="128" t="str">
        <f>$B$36</f>
        <v>Agriculture</v>
      </c>
      <c r="C322" s="129">
        <f t="shared" si="26"/>
        <v>1.5315991599409717</v>
      </c>
      <c r="D322" s="129">
        <f t="shared" si="26"/>
        <v>2.4105877518533916</v>
      </c>
      <c r="E322" s="129">
        <f t="shared" si="26"/>
        <v>5.9592389953662339</v>
      </c>
      <c r="F322" s="129">
        <f t="shared" si="26"/>
        <v>8.6972594359109578</v>
      </c>
      <c r="G322" s="129">
        <f t="shared" si="26"/>
        <v>0</v>
      </c>
      <c r="H322" s="129">
        <f t="shared" si="26"/>
        <v>2.2432556189288868</v>
      </c>
    </row>
    <row r="323" spans="2:8">
      <c r="B323" s="128" t="str">
        <f>$B$37</f>
        <v>Engineering</v>
      </c>
      <c r="C323" s="129">
        <f t="shared" si="26"/>
        <v>1.2188259469504037</v>
      </c>
      <c r="D323" s="129">
        <f t="shared" si="26"/>
        <v>1.9372608759910019</v>
      </c>
      <c r="E323" s="129">
        <f t="shared" si="26"/>
        <v>6.0066847365835772</v>
      </c>
      <c r="F323" s="129">
        <f t="shared" si="26"/>
        <v>0</v>
      </c>
      <c r="G323" s="129">
        <f t="shared" si="26"/>
        <v>0</v>
      </c>
      <c r="H323" s="129">
        <f t="shared" si="26"/>
        <v>1.5515247627386419</v>
      </c>
    </row>
    <row r="324" spans="2:8">
      <c r="B324" s="128" t="str">
        <f>$B$38</f>
        <v>Home Economics</v>
      </c>
      <c r="C324" s="129">
        <f t="shared" si="26"/>
        <v>0.81981878542080289</v>
      </c>
      <c r="D324" s="129">
        <f t="shared" si="26"/>
        <v>1.2027393481615809</v>
      </c>
      <c r="E324" s="129">
        <f t="shared" si="26"/>
        <v>2.2299654426570168</v>
      </c>
      <c r="F324" s="129">
        <f t="shared" si="26"/>
        <v>0</v>
      </c>
      <c r="G324" s="129">
        <f t="shared" si="26"/>
        <v>0</v>
      </c>
      <c r="H324" s="129">
        <f t="shared" si="26"/>
        <v>1.0633730170221851</v>
      </c>
    </row>
    <row r="325" spans="2:8">
      <c r="B325" s="128" t="str">
        <f>$B$39</f>
        <v>Law</v>
      </c>
      <c r="C325" s="129">
        <f t="shared" si="26"/>
        <v>0</v>
      </c>
      <c r="D325" s="129">
        <f t="shared" si="26"/>
        <v>0</v>
      </c>
      <c r="E325" s="129">
        <f t="shared" si="26"/>
        <v>0</v>
      </c>
      <c r="F325" s="129">
        <f t="shared" si="26"/>
        <v>0</v>
      </c>
      <c r="G325" s="129">
        <f t="shared" si="26"/>
        <v>0</v>
      </c>
      <c r="H325" s="129">
        <f t="shared" si="26"/>
        <v>0</v>
      </c>
    </row>
    <row r="326" spans="2:8">
      <c r="B326" s="128" t="str">
        <f>$B$40</f>
        <v>Social Service</v>
      </c>
      <c r="C326" s="129">
        <f t="shared" si="26"/>
        <v>1.4235138786926484</v>
      </c>
      <c r="D326" s="129">
        <f t="shared" si="26"/>
        <v>1.4836759936633581</v>
      </c>
      <c r="E326" s="129">
        <f t="shared" si="26"/>
        <v>1.8133354573374181</v>
      </c>
      <c r="F326" s="129">
        <f t="shared" si="26"/>
        <v>0</v>
      </c>
      <c r="G326" s="129">
        <f t="shared" si="26"/>
        <v>0</v>
      </c>
      <c r="H326" s="129">
        <f t="shared" si="26"/>
        <v>1.6185294221612951</v>
      </c>
    </row>
    <row r="327" spans="2:8">
      <c r="B327" s="128" t="str">
        <f>$B$41</f>
        <v>Library Science</v>
      </c>
      <c r="C327" s="129">
        <f t="shared" si="26"/>
        <v>0</v>
      </c>
      <c r="D327" s="129">
        <f t="shared" si="26"/>
        <v>0</v>
      </c>
      <c r="E327" s="129">
        <f t="shared" si="26"/>
        <v>0</v>
      </c>
      <c r="F327" s="129">
        <f t="shared" si="26"/>
        <v>0</v>
      </c>
      <c r="G327" s="129">
        <f t="shared" si="26"/>
        <v>0</v>
      </c>
      <c r="H327" s="129">
        <f t="shared" si="26"/>
        <v>0</v>
      </c>
    </row>
    <row r="328" spans="2:8">
      <c r="B328" s="128" t="str">
        <f>$B$42</f>
        <v>Veterinary Science</v>
      </c>
      <c r="C328" s="129">
        <f t="shared" si="26"/>
        <v>0</v>
      </c>
      <c r="D328" s="129">
        <f t="shared" si="26"/>
        <v>0</v>
      </c>
      <c r="E328" s="129">
        <f t="shared" si="26"/>
        <v>0</v>
      </c>
      <c r="F328" s="129">
        <f t="shared" si="26"/>
        <v>0</v>
      </c>
      <c r="G328" s="129">
        <f t="shared" si="26"/>
        <v>0</v>
      </c>
      <c r="H328" s="129">
        <f t="shared" si="26"/>
        <v>0</v>
      </c>
    </row>
    <row r="329" spans="2:8">
      <c r="B329" s="128" t="str">
        <f>$B$43</f>
        <v>Vocational Training</v>
      </c>
      <c r="C329" s="129">
        <f t="shared" si="26"/>
        <v>1.7509736723756162</v>
      </c>
      <c r="D329" s="129">
        <f t="shared" si="26"/>
        <v>0</v>
      </c>
      <c r="E329" s="129">
        <f t="shared" si="26"/>
        <v>0</v>
      </c>
      <c r="F329" s="129">
        <f t="shared" si="26"/>
        <v>0</v>
      </c>
      <c r="G329" s="129">
        <f t="shared" si="26"/>
        <v>0</v>
      </c>
      <c r="H329" s="129">
        <f t="shared" si="26"/>
        <v>1.7509736723756162</v>
      </c>
    </row>
    <row r="330" spans="2:8">
      <c r="B330" s="128" t="str">
        <f>$B$44</f>
        <v>Physical Training</v>
      </c>
      <c r="C330" s="129">
        <f t="shared" si="26"/>
        <v>0</v>
      </c>
      <c r="D330" s="129">
        <f t="shared" si="26"/>
        <v>0</v>
      </c>
      <c r="E330" s="129">
        <f t="shared" si="26"/>
        <v>0</v>
      </c>
      <c r="F330" s="129">
        <f t="shared" si="26"/>
        <v>0</v>
      </c>
      <c r="G330" s="129">
        <f t="shared" si="26"/>
        <v>0</v>
      </c>
      <c r="H330" s="129">
        <f t="shared" si="26"/>
        <v>0</v>
      </c>
    </row>
    <row r="331" spans="2:8">
      <c r="B331" s="128" t="str">
        <f>$B$45</f>
        <v>Health Services</v>
      </c>
      <c r="C331" s="129">
        <f t="shared" si="26"/>
        <v>0.92733406465110269</v>
      </c>
      <c r="D331" s="129">
        <f t="shared" si="26"/>
        <v>1.4047978151032559</v>
      </c>
      <c r="E331" s="129">
        <f t="shared" si="26"/>
        <v>2.3987816289249437</v>
      </c>
      <c r="F331" s="129">
        <f t="shared" si="26"/>
        <v>0</v>
      </c>
      <c r="G331" s="129">
        <f t="shared" si="26"/>
        <v>0</v>
      </c>
      <c r="H331" s="129">
        <f t="shared" si="26"/>
        <v>1.5092849935861785</v>
      </c>
    </row>
    <row r="332" spans="2:8">
      <c r="B332" s="128" t="str">
        <f>$B$46</f>
        <v>Pharmacy</v>
      </c>
      <c r="C332" s="129">
        <f t="shared" si="26"/>
        <v>0</v>
      </c>
      <c r="D332" s="129">
        <f t="shared" si="26"/>
        <v>0</v>
      </c>
      <c r="E332" s="129">
        <f t="shared" si="26"/>
        <v>0</v>
      </c>
      <c r="F332" s="129">
        <f t="shared" si="26"/>
        <v>0</v>
      </c>
      <c r="G332" s="129">
        <f t="shared" si="26"/>
        <v>0</v>
      </c>
      <c r="H332" s="129">
        <f t="shared" si="26"/>
        <v>0</v>
      </c>
    </row>
    <row r="333" spans="2:8">
      <c r="B333" s="128" t="str">
        <f>$B$47</f>
        <v>Business Administration</v>
      </c>
      <c r="C333" s="129">
        <f t="shared" si="26"/>
        <v>0.97383623870249592</v>
      </c>
      <c r="D333" s="129">
        <f t="shared" si="26"/>
        <v>1.7303138998203003</v>
      </c>
      <c r="E333" s="129">
        <f t="shared" si="26"/>
        <v>2.7203077237418665</v>
      </c>
      <c r="F333" s="129">
        <f t="shared" si="26"/>
        <v>0</v>
      </c>
      <c r="G333" s="129">
        <f t="shared" si="26"/>
        <v>0</v>
      </c>
      <c r="H333" s="129">
        <f t="shared" si="26"/>
        <v>1.5654415723688353</v>
      </c>
    </row>
    <row r="334" spans="2:8">
      <c r="B334" s="128" t="str">
        <f>$B$48</f>
        <v>Optometry</v>
      </c>
      <c r="C334" s="129">
        <f t="shared" si="26"/>
        <v>0</v>
      </c>
      <c r="D334" s="129">
        <f t="shared" si="26"/>
        <v>0</v>
      </c>
      <c r="E334" s="129">
        <f t="shared" si="26"/>
        <v>0</v>
      </c>
      <c r="F334" s="129">
        <f t="shared" si="26"/>
        <v>0</v>
      </c>
      <c r="G334" s="129">
        <f t="shared" si="26"/>
        <v>0</v>
      </c>
      <c r="H334" s="129">
        <f t="shared" si="26"/>
        <v>0</v>
      </c>
    </row>
    <row r="335" spans="2:8">
      <c r="B335" s="128" t="str">
        <f>$B$49</f>
        <v>Teacher Ed-Practice Teaching</v>
      </c>
      <c r="C335" s="129">
        <f t="shared" ref="C335:H338" si="27">IF($C$293=0,"",C310/$C$293)</f>
        <v>0</v>
      </c>
      <c r="D335" s="129">
        <f t="shared" si="27"/>
        <v>1.5376684881756999</v>
      </c>
      <c r="E335" s="129">
        <f t="shared" si="27"/>
        <v>0</v>
      </c>
      <c r="F335" s="129">
        <f t="shared" si="27"/>
        <v>0</v>
      </c>
      <c r="G335" s="129">
        <f t="shared" si="27"/>
        <v>0</v>
      </c>
      <c r="H335" s="129">
        <f t="shared" si="27"/>
        <v>1.5376684881756999</v>
      </c>
    </row>
    <row r="336" spans="2:8">
      <c r="B336" s="128" t="str">
        <f>$B$50</f>
        <v>Technology</v>
      </c>
      <c r="C336" s="129">
        <f t="shared" si="27"/>
        <v>1.5025825741356047</v>
      </c>
      <c r="D336" s="129">
        <f t="shared" si="27"/>
        <v>1.9740478462034285</v>
      </c>
      <c r="E336" s="129">
        <f t="shared" si="27"/>
        <v>11.43702625906127</v>
      </c>
      <c r="F336" s="129">
        <f t="shared" si="27"/>
        <v>0</v>
      </c>
      <c r="G336" s="129">
        <f t="shared" si="27"/>
        <v>0</v>
      </c>
      <c r="H336" s="129">
        <f t="shared" si="27"/>
        <v>1.7928976571831654</v>
      </c>
    </row>
    <row r="337" spans="2:10">
      <c r="B337" s="128" t="str">
        <f>$B$51</f>
        <v>Nursing</v>
      </c>
      <c r="C337" s="129">
        <f t="shared" si="27"/>
        <v>1.1635354079969438</v>
      </c>
      <c r="D337" s="129">
        <f t="shared" si="27"/>
        <v>2.4603171836584217</v>
      </c>
      <c r="E337" s="129">
        <f t="shared" si="27"/>
        <v>5.4568659258131946</v>
      </c>
      <c r="F337" s="129">
        <f t="shared" si="27"/>
        <v>0</v>
      </c>
      <c r="G337" s="129">
        <f t="shared" si="27"/>
        <v>0</v>
      </c>
      <c r="H337" s="129">
        <f t="shared" si="27"/>
        <v>2.5763236186547815</v>
      </c>
    </row>
    <row r="338" spans="2:10">
      <c r="B338" s="131" t="str">
        <f>$B$52</f>
        <v>Totals</v>
      </c>
      <c r="C338" s="129">
        <f t="shared" si="27"/>
        <v>1.0892009137319731</v>
      </c>
      <c r="D338" s="129">
        <f t="shared" si="27"/>
        <v>1.8428847769020664</v>
      </c>
      <c r="E338" s="129">
        <f t="shared" si="27"/>
        <v>3.000433421899094</v>
      </c>
      <c r="F338" s="129">
        <f t="shared" si="27"/>
        <v>4.169108775162055</v>
      </c>
      <c r="G338" s="129">
        <f t="shared" si="27"/>
        <v>0</v>
      </c>
      <c r="H338" s="129">
        <f t="shared" si="27"/>
        <v>1.5457774607533423</v>
      </c>
      <c r="I338" s="351"/>
    </row>
    <row r="340" spans="2:10">
      <c r="B340" s="120" t="s">
        <v>236</v>
      </c>
      <c r="C340" s="121"/>
      <c r="D340" s="121"/>
      <c r="E340" s="121"/>
      <c r="F340" s="121"/>
      <c r="G340" s="121"/>
      <c r="H340" s="122"/>
      <c r="J340" s="360"/>
    </row>
    <row r="341" spans="2:10" ht="55.5" customHeight="1" thickBot="1">
      <c r="B341" s="382" t="s">
        <v>237</v>
      </c>
      <c r="C341" s="382"/>
      <c r="D341" s="382"/>
      <c r="E341" s="382"/>
      <c r="F341" s="382"/>
      <c r="G341" s="382"/>
      <c r="H341" s="382"/>
    </row>
    <row r="342" spans="2:10" ht="14.4" thickBot="1">
      <c r="B342" s="124" t="s">
        <v>31</v>
      </c>
      <c r="C342" s="125" t="s">
        <v>25</v>
      </c>
      <c r="D342" s="125" t="s">
        <v>26</v>
      </c>
      <c r="E342" s="125" t="s">
        <v>27</v>
      </c>
      <c r="F342" s="125" t="s">
        <v>28</v>
      </c>
      <c r="G342" s="125" t="s">
        <v>29</v>
      </c>
      <c r="H342" s="126" t="s">
        <v>1</v>
      </c>
    </row>
    <row r="343" spans="2:10">
      <c r="B343" s="128" t="str">
        <f>$B$32</f>
        <v>Liberal Arts</v>
      </c>
      <c r="C343" s="136">
        <f t="shared" ref="C343:D358" si="28">C293*30</f>
        <v>9155.4600127394624</v>
      </c>
      <c r="D343" s="136">
        <f t="shared" si="28"/>
        <v>16745.857583846584</v>
      </c>
      <c r="E343" s="136">
        <f>E293*24</f>
        <v>26202.695241744095</v>
      </c>
      <c r="F343" s="136">
        <f>F293*18</f>
        <v>19488.876116672371</v>
      </c>
      <c r="G343" s="136">
        <f>G293*24</f>
        <v>0</v>
      </c>
      <c r="H343" s="136">
        <f>IF((C32/30+D32/30+E32/24+F32/18+G32/24)=0,0,H268/(C32/30+D32/30+E32/24+F32/18+G32/24))</f>
        <v>11155.117080788454</v>
      </c>
    </row>
    <row r="344" spans="2:10">
      <c r="B344" s="128" t="str">
        <f>$B$33</f>
        <v>Science</v>
      </c>
      <c r="C344" s="139">
        <f t="shared" si="28"/>
        <v>10120.079137156948</v>
      </c>
      <c r="D344" s="139">
        <f t="shared" si="28"/>
        <v>20965.216717251846</v>
      </c>
      <c r="E344" s="139">
        <f>E294*24</f>
        <v>35253.314827173861</v>
      </c>
      <c r="F344" s="139">
        <f>F294*18</f>
        <v>103938.83177711366</v>
      </c>
      <c r="G344" s="139">
        <f>G294*24</f>
        <v>0</v>
      </c>
      <c r="H344" s="139">
        <f t="shared" ref="H344:H363" si="29">IF((C33/30+D33/30+E33/24+F33/18+G33/24)=0,0,H269/(C33/30+D33/30+E33/24+F33/18+G33/24))</f>
        <v>14641.765446556514</v>
      </c>
    </row>
    <row r="345" spans="2:10">
      <c r="B345" s="128" t="str">
        <f>$B$34</f>
        <v>Fine Arts</v>
      </c>
      <c r="C345" s="139">
        <f t="shared" si="28"/>
        <v>14289.780962002773</v>
      </c>
      <c r="D345" s="139">
        <f t="shared" si="28"/>
        <v>22409.565929609336</v>
      </c>
      <c r="E345" s="139">
        <f t="shared" ref="E345:E363" si="30">E295*24</f>
        <v>39481.488149279721</v>
      </c>
      <c r="F345" s="139">
        <f t="shared" ref="F345:F363" si="31">F295*18</f>
        <v>0</v>
      </c>
      <c r="G345" s="139">
        <f t="shared" ref="G345:G363" si="32">G295*24</f>
        <v>0</v>
      </c>
      <c r="H345" s="139">
        <f t="shared" si="29"/>
        <v>18538.777952416312</v>
      </c>
    </row>
    <row r="346" spans="2:10">
      <c r="B346" s="128" t="str">
        <f>$B$35</f>
        <v>Teacher Education</v>
      </c>
      <c r="C346" s="139">
        <f t="shared" si="28"/>
        <v>8823.7888188024535</v>
      </c>
      <c r="D346" s="139">
        <f t="shared" si="28"/>
        <v>13483.670744613861</v>
      </c>
      <c r="E346" s="139">
        <f t="shared" si="30"/>
        <v>17435.509589287438</v>
      </c>
      <c r="F346" s="139">
        <f t="shared" si="31"/>
        <v>19997.440972229844</v>
      </c>
      <c r="G346" s="139">
        <f t="shared" si="32"/>
        <v>0</v>
      </c>
      <c r="H346" s="139">
        <f t="shared" si="29"/>
        <v>14025.207461668209</v>
      </c>
    </row>
    <row r="347" spans="2:10">
      <c r="B347" s="128" t="str">
        <f>$B$36</f>
        <v>Agriculture</v>
      </c>
      <c r="C347" s="139">
        <f t="shared" si="28"/>
        <v>14022.49486438492</v>
      </c>
      <c r="D347" s="139">
        <f t="shared" si="28"/>
        <v>22070.039769293249</v>
      </c>
      <c r="E347" s="139">
        <f t="shared" si="30"/>
        <v>43647.659462746597</v>
      </c>
      <c r="F347" s="139">
        <f t="shared" si="31"/>
        <v>47776.446591542255</v>
      </c>
      <c r="G347" s="139">
        <f t="shared" si="32"/>
        <v>0</v>
      </c>
      <c r="H347" s="139">
        <f t="shared" si="29"/>
        <v>20112.409294911206</v>
      </c>
    </row>
    <row r="348" spans="2:10">
      <c r="B348" s="128" t="str">
        <f>$B$37</f>
        <v>Engineering</v>
      </c>
      <c r="C348" s="139">
        <f t="shared" si="28"/>
        <v>11158.91221979373</v>
      </c>
      <c r="D348" s="139">
        <f t="shared" si="28"/>
        <v>17736.514484380241</v>
      </c>
      <c r="E348" s="139">
        <f t="shared" si="30"/>
        <v>43995.169531938729</v>
      </c>
      <c r="F348" s="139">
        <f t="shared" si="31"/>
        <v>0</v>
      </c>
      <c r="G348" s="139">
        <f t="shared" si="32"/>
        <v>0</v>
      </c>
      <c r="H348" s="139">
        <f t="shared" si="29"/>
        <v>14160.411989443293</v>
      </c>
    </row>
    <row r="349" spans="2:10">
      <c r="B349" s="128" t="str">
        <f>$B$38</f>
        <v>Home Economics</v>
      </c>
      <c r="C349" s="139">
        <f t="shared" si="28"/>
        <v>7505.8181076127958</v>
      </c>
      <c r="D349" s="139">
        <f t="shared" si="28"/>
        <v>11011.632007841681</v>
      </c>
      <c r="E349" s="139">
        <f t="shared" si="30"/>
        <v>16333.08755202974</v>
      </c>
      <c r="F349" s="139">
        <f t="shared" si="31"/>
        <v>0</v>
      </c>
      <c r="G349" s="139">
        <f t="shared" si="32"/>
        <v>0</v>
      </c>
      <c r="H349" s="139">
        <f t="shared" si="29"/>
        <v>9586.7400744967726</v>
      </c>
    </row>
    <row r="350" spans="2:10">
      <c r="B350" s="128" t="str">
        <f>$B$39</f>
        <v>Law</v>
      </c>
      <c r="C350" s="139">
        <f t="shared" si="28"/>
        <v>0</v>
      </c>
      <c r="D350" s="139">
        <f t="shared" si="28"/>
        <v>0</v>
      </c>
      <c r="E350" s="139">
        <f t="shared" si="30"/>
        <v>0</v>
      </c>
      <c r="F350" s="139">
        <f t="shared" si="31"/>
        <v>0</v>
      </c>
      <c r="G350" s="139">
        <f t="shared" si="32"/>
        <v>0</v>
      </c>
      <c r="H350" s="139">
        <f t="shared" si="29"/>
        <v>0</v>
      </c>
    </row>
    <row r="351" spans="2:10">
      <c r="B351" s="128" t="str">
        <f>$B$40</f>
        <v>Social Service</v>
      </c>
      <c r="C351" s="139">
        <f t="shared" si="28"/>
        <v>13032.924393950199</v>
      </c>
      <c r="D351" s="139">
        <f t="shared" si="28"/>
        <v>13583.736231846364</v>
      </c>
      <c r="E351" s="139">
        <f t="shared" si="30"/>
        <v>13281.536215468286</v>
      </c>
      <c r="F351" s="139">
        <f t="shared" si="31"/>
        <v>0</v>
      </c>
      <c r="G351" s="139">
        <f t="shared" si="32"/>
        <v>0</v>
      </c>
      <c r="H351" s="139">
        <f t="shared" si="29"/>
        <v>13393.687359169546</v>
      </c>
    </row>
    <row r="352" spans="2:10">
      <c r="B352" s="128" t="str">
        <f>$B$41</f>
        <v>Library Science</v>
      </c>
      <c r="C352" s="139">
        <f t="shared" si="28"/>
        <v>0</v>
      </c>
      <c r="D352" s="139">
        <f t="shared" si="28"/>
        <v>0</v>
      </c>
      <c r="E352" s="139">
        <f t="shared" si="30"/>
        <v>0</v>
      </c>
      <c r="F352" s="139">
        <f t="shared" si="31"/>
        <v>0</v>
      </c>
      <c r="G352" s="139">
        <f t="shared" si="32"/>
        <v>0</v>
      </c>
      <c r="H352" s="139">
        <f t="shared" si="29"/>
        <v>0</v>
      </c>
    </row>
    <row r="353" spans="2:9">
      <c r="B353" s="128" t="str">
        <f>$B$42</f>
        <v>Veterinary Science</v>
      </c>
      <c r="C353" s="139">
        <f t="shared" si="28"/>
        <v>0</v>
      </c>
      <c r="D353" s="139">
        <f t="shared" si="28"/>
        <v>0</v>
      </c>
      <c r="E353" s="139">
        <f t="shared" si="30"/>
        <v>0</v>
      </c>
      <c r="F353" s="139">
        <f t="shared" si="31"/>
        <v>0</v>
      </c>
      <c r="G353" s="139">
        <f t="shared" si="32"/>
        <v>0</v>
      </c>
      <c r="H353" s="139">
        <f t="shared" si="29"/>
        <v>0</v>
      </c>
    </row>
    <row r="354" spans="2:9">
      <c r="B354" s="128" t="str">
        <f>$B$43</f>
        <v>Vocational Training</v>
      </c>
      <c r="C354" s="139">
        <f t="shared" si="28"/>
        <v>16030.969440794523</v>
      </c>
      <c r="D354" s="139">
        <f t="shared" si="28"/>
        <v>0</v>
      </c>
      <c r="E354" s="139">
        <f t="shared" si="30"/>
        <v>0</v>
      </c>
      <c r="F354" s="139">
        <f t="shared" si="31"/>
        <v>0</v>
      </c>
      <c r="G354" s="139">
        <f t="shared" si="32"/>
        <v>0</v>
      </c>
      <c r="H354" s="139">
        <f t="shared" si="29"/>
        <v>16030.969440794524</v>
      </c>
    </row>
    <row r="355" spans="2:9">
      <c r="B355" s="128" t="str">
        <f>$B$44</f>
        <v>Physical Training</v>
      </c>
      <c r="C355" s="139">
        <f t="shared" si="28"/>
        <v>0</v>
      </c>
      <c r="D355" s="139">
        <f t="shared" si="28"/>
        <v>0</v>
      </c>
      <c r="E355" s="139">
        <f t="shared" si="30"/>
        <v>0</v>
      </c>
      <c r="F355" s="139">
        <f t="shared" si="31"/>
        <v>0</v>
      </c>
      <c r="G355" s="139">
        <f t="shared" si="32"/>
        <v>0</v>
      </c>
      <c r="H355" s="139">
        <f t="shared" si="29"/>
        <v>0</v>
      </c>
    </row>
    <row r="356" spans="2:9">
      <c r="B356" s="128" t="str">
        <f>$B$45</f>
        <v>Health Services</v>
      </c>
      <c r="C356" s="139">
        <f t="shared" si="28"/>
        <v>8490.1699473643221</v>
      </c>
      <c r="D356" s="139">
        <f t="shared" si="28"/>
        <v>12861.570222161625</v>
      </c>
      <c r="E356" s="139">
        <f t="shared" si="30"/>
        <v>17569.559426333086</v>
      </c>
      <c r="F356" s="139">
        <f t="shared" si="31"/>
        <v>0</v>
      </c>
      <c r="G356" s="139">
        <f t="shared" si="32"/>
        <v>0</v>
      </c>
      <c r="H356" s="139">
        <f t="shared" si="29"/>
        <v>13041.783282189292</v>
      </c>
    </row>
    <row r="357" spans="2:9">
      <c r="B357" s="128" t="str">
        <f>$B$46</f>
        <v>Pharmacy</v>
      </c>
      <c r="C357" s="139">
        <f t="shared" si="28"/>
        <v>0</v>
      </c>
      <c r="D357" s="139">
        <f t="shared" si="28"/>
        <v>0</v>
      </c>
      <c r="E357" s="139">
        <f t="shared" si="30"/>
        <v>0</v>
      </c>
      <c r="F357" s="139">
        <f t="shared" si="31"/>
        <v>0</v>
      </c>
      <c r="G357" s="139">
        <f t="shared" si="32"/>
        <v>0</v>
      </c>
      <c r="H357" s="139">
        <f t="shared" si="29"/>
        <v>0</v>
      </c>
    </row>
    <row r="358" spans="2:9">
      <c r="B358" s="128" t="str">
        <f>$B$47</f>
        <v>Business Administration</v>
      </c>
      <c r="C358" s="139">
        <f t="shared" si="28"/>
        <v>8915.9187423973035</v>
      </c>
      <c r="D358" s="139">
        <f t="shared" si="28"/>
        <v>15841.819719292036</v>
      </c>
      <c r="E358" s="139">
        <f t="shared" si="30"/>
        <v>19924.534869651976</v>
      </c>
      <c r="F358" s="139">
        <f t="shared" si="31"/>
        <v>0</v>
      </c>
      <c r="G358" s="139">
        <f t="shared" si="32"/>
        <v>0</v>
      </c>
      <c r="H358" s="139">
        <f t="shared" si="29"/>
        <v>14044.409224178711</v>
      </c>
    </row>
    <row r="359" spans="2:9">
      <c r="B359" s="128" t="str">
        <f>$B$48</f>
        <v>Optometry</v>
      </c>
      <c r="C359" s="139">
        <f t="shared" ref="C359:D363" si="33">C309*30</f>
        <v>0</v>
      </c>
      <c r="D359" s="139">
        <f t="shared" si="33"/>
        <v>0</v>
      </c>
      <c r="E359" s="139">
        <f t="shared" si="30"/>
        <v>0</v>
      </c>
      <c r="F359" s="139">
        <f t="shared" si="31"/>
        <v>0</v>
      </c>
      <c r="G359" s="139">
        <f t="shared" si="32"/>
        <v>0</v>
      </c>
      <c r="H359" s="139">
        <f t="shared" si="29"/>
        <v>0</v>
      </c>
    </row>
    <row r="360" spans="2:9">
      <c r="B360" s="128" t="str">
        <f>$B$49</f>
        <v>Teacher Ed-Practice Teaching</v>
      </c>
      <c r="C360" s="139">
        <f t="shared" si="33"/>
        <v>0</v>
      </c>
      <c r="D360" s="139">
        <f t="shared" si="33"/>
        <v>14078.062356342165</v>
      </c>
      <c r="E360" s="139">
        <f t="shared" si="30"/>
        <v>0</v>
      </c>
      <c r="F360" s="139">
        <f t="shared" si="31"/>
        <v>0</v>
      </c>
      <c r="G360" s="139">
        <f t="shared" si="32"/>
        <v>0</v>
      </c>
      <c r="H360" s="139">
        <f t="shared" si="29"/>
        <v>14078.062356342165</v>
      </c>
    </row>
    <row r="361" spans="2:9">
      <c r="B361" s="128" t="str">
        <f>$B$50</f>
        <v>Technology</v>
      </c>
      <c r="C361" s="139">
        <f t="shared" si="33"/>
        <v>13756.834673337658</v>
      </c>
      <c r="D361" s="139">
        <f t="shared" si="33"/>
        <v>18073.316119149953</v>
      </c>
      <c r="E361" s="139">
        <f t="shared" si="30"/>
        <v>83768.989263589348</v>
      </c>
      <c r="F361" s="139">
        <f t="shared" si="31"/>
        <v>0</v>
      </c>
      <c r="G361" s="139">
        <f t="shared" si="32"/>
        <v>0</v>
      </c>
      <c r="H361" s="139">
        <f t="shared" si="29"/>
        <v>16389.562208391177</v>
      </c>
    </row>
    <row r="362" spans="2:9">
      <c r="B362" s="128" t="str">
        <f>$B$51</f>
        <v>Nursing</v>
      </c>
      <c r="C362" s="139">
        <f t="shared" si="33"/>
        <v>10652.701901322516</v>
      </c>
      <c r="D362" s="139">
        <f t="shared" si="33"/>
        <v>22525.335593640455</v>
      </c>
      <c r="E362" s="139">
        <f t="shared" si="30"/>
        <v>39968.094222930573</v>
      </c>
      <c r="F362" s="139">
        <f t="shared" si="31"/>
        <v>0</v>
      </c>
      <c r="G362" s="139">
        <f t="shared" si="32"/>
        <v>0</v>
      </c>
      <c r="H362" s="139">
        <f t="shared" si="29"/>
        <v>23289.316254368798</v>
      </c>
    </row>
    <row r="363" spans="2:9">
      <c r="B363" s="131" t="str">
        <f>$B$52</f>
        <v>Totals</v>
      </c>
      <c r="C363" s="136">
        <f t="shared" si="33"/>
        <v>9972.1354115123668</v>
      </c>
      <c r="D363" s="136">
        <f t="shared" si="33"/>
        <v>16872.457883013158</v>
      </c>
      <c r="E363" s="136">
        <f t="shared" si="30"/>
        <v>21976.278572067349</v>
      </c>
      <c r="F363" s="136">
        <f t="shared" si="31"/>
        <v>22902.065207854441</v>
      </c>
      <c r="G363" s="136">
        <f t="shared" si="32"/>
        <v>0</v>
      </c>
      <c r="H363" s="136">
        <f t="shared" si="29"/>
        <v>13794.861548217521</v>
      </c>
      <c r="I363" s="351"/>
    </row>
  </sheetData>
  <mergeCells count="45">
    <mergeCell ref="B316:H316"/>
    <mergeCell ref="B341:H341"/>
    <mergeCell ref="B215:G215"/>
    <mergeCell ref="B216:H216"/>
    <mergeCell ref="B241:G241"/>
    <mergeCell ref="B264:H264"/>
    <mergeCell ref="B266:H266"/>
    <mergeCell ref="B291:H291"/>
    <mergeCell ref="I140:I141"/>
    <mergeCell ref="B165:G165"/>
    <mergeCell ref="B166:G166"/>
    <mergeCell ref="B190:G190"/>
    <mergeCell ref="B191:H191"/>
    <mergeCell ref="B89:G89"/>
    <mergeCell ref="B113:H113"/>
    <mergeCell ref="B114:G114"/>
    <mergeCell ref="B139:G139"/>
    <mergeCell ref="B140:F141"/>
    <mergeCell ref="B58:G58"/>
    <mergeCell ref="D83:F83"/>
    <mergeCell ref="B84:C84"/>
    <mergeCell ref="D84:F84"/>
    <mergeCell ref="B87:G87"/>
    <mergeCell ref="D27:F27"/>
    <mergeCell ref="B28:C28"/>
    <mergeCell ref="D28:F28"/>
    <mergeCell ref="D54:F54"/>
    <mergeCell ref="B55:C55"/>
    <mergeCell ref="D55:F55"/>
    <mergeCell ref="B16:E16"/>
    <mergeCell ref="B17:E17"/>
    <mergeCell ref="B18:E18"/>
    <mergeCell ref="D20:F20"/>
    <mergeCell ref="B21:C21"/>
    <mergeCell ref="D21:F21"/>
    <mergeCell ref="B11:H11"/>
    <mergeCell ref="B12:E12"/>
    <mergeCell ref="B13:E13"/>
    <mergeCell ref="B14:E14"/>
    <mergeCell ref="B15:E15"/>
    <mergeCell ref="B1:H1"/>
    <mergeCell ref="B2:H2"/>
    <mergeCell ref="B8:H8"/>
    <mergeCell ref="B9:G9"/>
    <mergeCell ref="B10:G10"/>
  </mergeCells>
  <conditionalFormatting sqref="C61:G80">
    <cfRule type="expression" dxfId="105" priority="6" stopIfTrue="1">
      <formula>C32=0</formula>
    </cfRule>
  </conditionalFormatting>
  <conditionalFormatting sqref="C91:G110">
    <cfRule type="expression" dxfId="104" priority="5" stopIfTrue="1">
      <formula>C32=0</formula>
    </cfRule>
  </conditionalFormatting>
  <conditionalFormatting sqref="C143:H162">
    <cfRule type="expression" dxfId="103" priority="3" stopIfTrue="1">
      <formula>C32=0</formula>
    </cfRule>
  </conditionalFormatting>
  <conditionalFormatting sqref="H143:H162">
    <cfRule type="expression" dxfId="102" priority="4" stopIfTrue="1">
      <formula>OR(AND(#REF!&gt;0,H143&gt;0,H61=0),AND(#REF!&gt;0,H143&gt;0,H32=0))</formula>
    </cfRule>
  </conditionalFormatting>
  <conditionalFormatting sqref="H143:H162">
    <cfRule type="expression" dxfId="101" priority="2" stopIfTrue="1">
      <formula>OR(AND(#REF!&gt;0,H143&gt;0,H61=0),AND(#REF!&gt;0,H143&gt;0,H32=0))</formula>
    </cfRule>
  </conditionalFormatting>
  <conditionalFormatting sqref="H143:H162">
    <cfRule type="expression" dxfId="100" priority="1"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tabColor rgb="FFFFC000"/>
    <pageSetUpPr fitToPage="1"/>
  </sheetPr>
  <dimension ref="B1:W363"/>
  <sheetViews>
    <sheetView showGridLines="0" showZeros="0" zoomScale="70" zoomScaleNormal="70" workbookViewId="0"/>
  </sheetViews>
  <sheetFormatPr defaultColWidth="9.109375" defaultRowHeight="13.8"/>
  <cols>
    <col min="1" max="1" width="1.88671875" style="107" customWidth="1"/>
    <col min="2" max="2" width="30.5546875" style="107" customWidth="1"/>
    <col min="3"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5.88671875" style="107" bestFit="1" customWidth="1"/>
    <col min="11" max="16384" width="9.109375" style="107"/>
  </cols>
  <sheetData>
    <row r="1" spans="2:8">
      <c r="B1" s="392" t="str">
        <f>'Relative Weights'!A1</f>
        <v>THECB Texas Public University Expenditure Study Fiscal Year 2022</v>
      </c>
      <c r="C1" s="392"/>
      <c r="D1" s="392"/>
      <c r="E1" s="392"/>
      <c r="F1" s="392"/>
      <c r="G1" s="392"/>
      <c r="H1" s="392"/>
    </row>
    <row r="2" spans="2:8">
      <c r="B2" s="393" t="str">
        <f>'Relative Weights'!A2</f>
        <v>Institution Survey for the Year Ended August 31, 2022</v>
      </c>
      <c r="C2" s="393"/>
      <c r="D2" s="393"/>
      <c r="E2" s="393"/>
      <c r="F2" s="393"/>
      <c r="G2" s="393"/>
      <c r="H2" s="393"/>
    </row>
    <row r="3" spans="2:8">
      <c r="B3" s="119" t="s">
        <v>108</v>
      </c>
      <c r="C3" s="119"/>
      <c r="D3" s="119"/>
      <c r="E3" s="119"/>
      <c r="F3" s="119"/>
      <c r="G3" s="119"/>
      <c r="H3" s="119"/>
    </row>
    <row r="4" spans="2:8">
      <c r="B4" s="294" t="s">
        <v>155</v>
      </c>
      <c r="C4" s="119"/>
      <c r="D4" s="119"/>
      <c r="E4" s="119"/>
      <c r="F4" s="119"/>
      <c r="G4" s="119"/>
      <c r="H4" s="119"/>
    </row>
    <row r="5" spans="2:8">
      <c r="B5" s="119"/>
      <c r="C5" s="119"/>
      <c r="D5" s="119"/>
      <c r="E5" s="119"/>
      <c r="F5" s="119"/>
      <c r="G5" s="119"/>
      <c r="H5" s="246"/>
    </row>
    <row r="6" spans="2:8">
      <c r="B6" s="295" t="s">
        <v>10</v>
      </c>
      <c r="C6" s="295"/>
      <c r="D6" s="295"/>
      <c r="E6" s="295"/>
      <c r="F6" s="295"/>
      <c r="G6" s="295"/>
      <c r="H6" s="296"/>
    </row>
    <row r="7" spans="2:8">
      <c r="B7" s="119"/>
      <c r="C7" s="119"/>
      <c r="D7" s="119"/>
      <c r="E7" s="119"/>
      <c r="F7" s="119"/>
      <c r="G7" s="119"/>
      <c r="H7" s="297"/>
    </row>
    <row r="8" spans="2:8" ht="129" customHeight="1">
      <c r="B8" s="381" t="s">
        <v>227</v>
      </c>
      <c r="C8" s="381"/>
      <c r="D8" s="381"/>
      <c r="E8" s="381"/>
      <c r="F8" s="381"/>
      <c r="G8" s="381"/>
      <c r="H8" s="381"/>
    </row>
    <row r="9" spans="2:8" ht="99.75" customHeight="1">
      <c r="B9" s="382" t="s">
        <v>41</v>
      </c>
      <c r="C9" s="382"/>
      <c r="D9" s="382"/>
      <c r="E9" s="382"/>
      <c r="F9" s="382"/>
      <c r="G9" s="382"/>
      <c r="H9" s="298"/>
    </row>
    <row r="10" spans="2:8">
      <c r="B10" s="392" t="s">
        <v>20</v>
      </c>
      <c r="C10" s="392"/>
      <c r="D10" s="392"/>
      <c r="E10" s="392"/>
      <c r="F10" s="392"/>
      <c r="G10" s="392"/>
      <c r="H10" s="298"/>
    </row>
    <row r="11" spans="2:8" ht="21" customHeight="1" thickBot="1">
      <c r="B11" s="382" t="s">
        <v>888</v>
      </c>
      <c r="C11" s="382"/>
      <c r="D11" s="382"/>
      <c r="E11" s="382"/>
      <c r="F11" s="382"/>
      <c r="G11" s="382"/>
      <c r="H11" s="382"/>
    </row>
    <row r="12" spans="2:8" ht="14.4" thickBot="1">
      <c r="B12" s="397" t="s">
        <v>16</v>
      </c>
      <c r="C12" s="398"/>
      <c r="D12" s="398"/>
      <c r="E12" s="398"/>
      <c r="F12" s="299"/>
      <c r="G12" s="300"/>
      <c r="H12" s="301" t="s">
        <v>17</v>
      </c>
    </row>
    <row r="13" spans="2:8">
      <c r="B13" s="399" t="s">
        <v>12</v>
      </c>
      <c r="C13" s="399"/>
      <c r="D13" s="399"/>
      <c r="E13" s="399"/>
      <c r="F13" s="354"/>
      <c r="G13" s="303"/>
      <c r="H13" s="355">
        <f>Data!$G30</f>
        <v>76721176</v>
      </c>
    </row>
    <row r="14" spans="2:8">
      <c r="B14" s="385" t="s">
        <v>13</v>
      </c>
      <c r="C14" s="385"/>
      <c r="D14" s="385"/>
      <c r="E14" s="385"/>
      <c r="F14" s="356"/>
      <c r="G14" s="303"/>
      <c r="H14" s="357">
        <f>Data!$H30</f>
        <v>6804018</v>
      </c>
    </row>
    <row r="15" spans="2:8">
      <c r="B15" s="385" t="s">
        <v>14</v>
      </c>
      <c r="C15" s="385"/>
      <c r="D15" s="385"/>
      <c r="E15" s="385"/>
      <c r="F15" s="356"/>
      <c r="G15" s="303"/>
      <c r="H15" s="357">
        <f>Data!$I30</f>
        <v>17443131</v>
      </c>
    </row>
    <row r="16" spans="2:8">
      <c r="B16" s="385" t="s">
        <v>18</v>
      </c>
      <c r="C16" s="385"/>
      <c r="D16" s="385"/>
      <c r="E16" s="385"/>
      <c r="F16" s="356"/>
      <c r="G16" s="303"/>
      <c r="H16" s="357">
        <f>Data!$J30</f>
        <v>18139819</v>
      </c>
    </row>
    <row r="17" spans="2:23">
      <c r="B17" s="385" t="s">
        <v>15</v>
      </c>
      <c r="C17" s="385"/>
      <c r="D17" s="385"/>
      <c r="E17" s="385"/>
      <c r="F17" s="356"/>
      <c r="G17" s="303"/>
      <c r="H17" s="357">
        <f>Data!$K30</f>
        <v>85541255</v>
      </c>
    </row>
    <row r="18" spans="2:23">
      <c r="B18" s="385" t="s">
        <v>1</v>
      </c>
      <c r="C18" s="385"/>
      <c r="D18" s="385"/>
      <c r="E18" s="385"/>
      <c r="F18" s="358"/>
      <c r="G18" s="303"/>
      <c r="H18" s="359">
        <f>SUM(H13:H17)</f>
        <v>204649399</v>
      </c>
    </row>
    <row r="19" spans="2:23" ht="13.5" customHeight="1">
      <c r="B19" s="308"/>
      <c r="D19" s="308"/>
      <c r="E19" s="308"/>
      <c r="F19" s="308"/>
      <c r="G19" s="308"/>
      <c r="H19" s="361"/>
      <c r="I19" s="140"/>
    </row>
    <row r="20" spans="2:23" ht="13.5" customHeight="1">
      <c r="B20" s="308"/>
      <c r="D20" s="390" t="s">
        <v>22</v>
      </c>
      <c r="E20" s="390"/>
      <c r="F20" s="390"/>
      <c r="G20" s="309" t="s">
        <v>23</v>
      </c>
      <c r="H20" s="309" t="s">
        <v>24</v>
      </c>
    </row>
    <row r="21" spans="2:23" ht="27.6">
      <c r="B21" s="388" t="s">
        <v>21</v>
      </c>
      <c r="C21" s="389"/>
      <c r="D21" s="384" t="str">
        <f>Data!L30</f>
        <v>Bobbie Phelps</v>
      </c>
      <c r="E21" s="384"/>
      <c r="F21" s="384"/>
      <c r="G21" s="310" t="str">
        <f>Data!M30</f>
        <v>(713)- 313-6890</v>
      </c>
      <c r="H21" s="311" t="str">
        <f>Data!N30</f>
        <v>Bobbie.Phelps@tsu.edu</v>
      </c>
    </row>
    <row r="22" spans="2:23" ht="13.5" customHeight="1">
      <c r="B22" s="308"/>
      <c r="C22" s="308"/>
      <c r="D22" s="308"/>
      <c r="E22" s="308"/>
      <c r="F22" s="308"/>
      <c r="G22" s="308"/>
      <c r="H22" s="298"/>
    </row>
    <row r="23" spans="2:23" ht="13.5" customHeight="1" thickBot="1">
      <c r="B23" s="117" t="s">
        <v>937</v>
      </c>
      <c r="C23" s="308"/>
      <c r="D23" s="308"/>
      <c r="E23" s="308"/>
      <c r="F23" s="308"/>
      <c r="G23" s="308"/>
      <c r="H23" s="298"/>
    </row>
    <row r="24" spans="2:23" s="315" customFormat="1">
      <c r="B24" s="312"/>
      <c r="C24" s="123" t="s">
        <v>25</v>
      </c>
      <c r="D24" s="313" t="s">
        <v>26</v>
      </c>
      <c r="E24" s="313" t="s">
        <v>27</v>
      </c>
      <c r="F24" s="313" t="s">
        <v>28</v>
      </c>
      <c r="G24" s="313" t="s">
        <v>29</v>
      </c>
      <c r="H24" s="314" t="s">
        <v>30</v>
      </c>
      <c r="J24" s="107"/>
    </row>
    <row r="25" spans="2:23" s="315" customFormat="1" ht="14.4" thickBot="1">
      <c r="B25" s="316" t="s">
        <v>680</v>
      </c>
      <c r="C25" s="317">
        <f>Data!O30</f>
        <v>2912</v>
      </c>
      <c r="D25" s="318">
        <f>Data!P30</f>
        <v>2850</v>
      </c>
      <c r="E25" s="318">
        <f>Data!Q30</f>
        <v>772</v>
      </c>
      <c r="F25" s="318">
        <f>Data!R30</f>
        <v>185</v>
      </c>
      <c r="G25" s="318">
        <f>Data!S30</f>
        <v>805</v>
      </c>
      <c r="H25" s="319">
        <f>SUM(C25:G25)</f>
        <v>7524</v>
      </c>
    </row>
    <row r="26" spans="2:23">
      <c r="C26" s="320"/>
      <c r="D26" s="320"/>
      <c r="E26" s="320"/>
      <c r="F26" s="320"/>
      <c r="G26" s="320"/>
      <c r="H26" s="320"/>
      <c r="I26" s="320"/>
    </row>
    <row r="27" spans="2:23" ht="13.5" customHeight="1">
      <c r="B27" s="308"/>
      <c r="D27" s="390" t="s">
        <v>22</v>
      </c>
      <c r="E27" s="390"/>
      <c r="F27" s="390"/>
      <c r="G27" s="309" t="s">
        <v>23</v>
      </c>
      <c r="H27" s="309" t="s">
        <v>24</v>
      </c>
    </row>
    <row r="28" spans="2:23" ht="27.6">
      <c r="B28" s="388" t="s">
        <v>952</v>
      </c>
      <c r="C28" s="389"/>
      <c r="D28" s="384" t="str">
        <f>Data!T30</f>
        <v>Cockrem, Raijanel</v>
      </c>
      <c r="E28" s="384"/>
      <c r="F28" s="384"/>
      <c r="G28" s="310" t="str">
        <f>Data!U30</f>
        <v>(713) 313-1066</v>
      </c>
      <c r="H28" s="311" t="str">
        <f>Data!V30</f>
        <v>raijanel.crockem@tsu.edu</v>
      </c>
    </row>
    <row r="29" spans="2:23" ht="13.5" customHeight="1">
      <c r="B29" s="308"/>
      <c r="C29" s="308"/>
      <c r="D29" s="308"/>
      <c r="E29" s="308"/>
      <c r="F29" s="308"/>
      <c r="G29" s="308"/>
      <c r="H29" s="298"/>
    </row>
    <row r="30" spans="2:23" ht="14.4" thickBot="1">
      <c r="B30" s="117" t="s">
        <v>938</v>
      </c>
    </row>
    <row r="31" spans="2:23" ht="14.4" thickBot="1">
      <c r="B31" s="124" t="s">
        <v>31</v>
      </c>
      <c r="C31" s="125" t="s">
        <v>25</v>
      </c>
      <c r="D31" s="125" t="s">
        <v>26</v>
      </c>
      <c r="E31" s="125" t="s">
        <v>27</v>
      </c>
      <c r="F31" s="125" t="s">
        <v>28</v>
      </c>
      <c r="G31" s="125" t="s">
        <v>29</v>
      </c>
      <c r="H31" s="126" t="s">
        <v>30</v>
      </c>
    </row>
    <row r="32" spans="2:23">
      <c r="B32" s="128" t="s">
        <v>42</v>
      </c>
      <c r="C32" s="141">
        <f>Data!W30</f>
        <v>59409</v>
      </c>
      <c r="D32" s="141">
        <f>Data!AQ30</f>
        <v>13975</v>
      </c>
      <c r="E32" s="141">
        <f>Data!BK30</f>
        <v>5545</v>
      </c>
      <c r="F32" s="141">
        <f>Data!CE30</f>
        <v>330</v>
      </c>
      <c r="G32" s="141">
        <f>Data!CY30</f>
        <v>0</v>
      </c>
      <c r="H32" s="142">
        <f>SUM(C32:G32)</f>
        <v>79259</v>
      </c>
      <c r="W32" s="145"/>
    </row>
    <row r="33" spans="2:23">
      <c r="B33" s="130" t="s">
        <v>43</v>
      </c>
      <c r="C33" s="141">
        <f>Data!X30</f>
        <v>18374</v>
      </c>
      <c r="D33" s="141">
        <f>Data!AR30</f>
        <v>5848</v>
      </c>
      <c r="E33" s="141">
        <f>Data!BL30</f>
        <v>399</v>
      </c>
      <c r="F33" s="141">
        <f>Data!CF30</f>
        <v>170</v>
      </c>
      <c r="G33" s="141">
        <f>Data!CZ30</f>
        <v>0</v>
      </c>
      <c r="H33" s="142">
        <f t="shared" ref="H33:H52" si="0">SUM(C33:G33)</f>
        <v>24791</v>
      </c>
      <c r="W33" s="145"/>
    </row>
    <row r="34" spans="2:23">
      <c r="B34" s="130" t="s">
        <v>44</v>
      </c>
      <c r="C34" s="141">
        <f>Data!Y30</f>
        <v>6101</v>
      </c>
      <c r="D34" s="141">
        <f>Data!AS30</f>
        <v>1229</v>
      </c>
      <c r="E34" s="141">
        <f>Data!BM30</f>
        <v>0</v>
      </c>
      <c r="F34" s="141">
        <f>Data!CG30</f>
        <v>0</v>
      </c>
      <c r="G34" s="141">
        <f>Data!DA30</f>
        <v>0</v>
      </c>
      <c r="H34" s="142">
        <f t="shared" si="0"/>
        <v>7330</v>
      </c>
      <c r="W34" s="145"/>
    </row>
    <row r="35" spans="2:23">
      <c r="B35" s="130" t="s">
        <v>45</v>
      </c>
      <c r="C35" s="141">
        <f>Data!Z30</f>
        <v>1682</v>
      </c>
      <c r="D35" s="141">
        <f>Data!AT30</f>
        <v>3130</v>
      </c>
      <c r="E35" s="141">
        <f>Data!BN30</f>
        <v>1788</v>
      </c>
      <c r="F35" s="141">
        <f>Data!CH30</f>
        <v>1128</v>
      </c>
      <c r="G35" s="141">
        <f>Data!DB30</f>
        <v>0</v>
      </c>
      <c r="H35" s="142">
        <f t="shared" si="0"/>
        <v>7728</v>
      </c>
      <c r="W35" s="145"/>
    </row>
    <row r="36" spans="2:23">
      <c r="B36" s="130" t="s">
        <v>46</v>
      </c>
      <c r="C36" s="141">
        <f>Data!AA30</f>
        <v>0</v>
      </c>
      <c r="D36" s="141">
        <f>Data!AU30</f>
        <v>0</v>
      </c>
      <c r="E36" s="141">
        <f>Data!BO30</f>
        <v>0</v>
      </c>
      <c r="F36" s="141">
        <f>Data!CI30</f>
        <v>0</v>
      </c>
      <c r="G36" s="141">
        <f>Data!DC30</f>
        <v>0</v>
      </c>
      <c r="H36" s="142">
        <f t="shared" si="0"/>
        <v>0</v>
      </c>
      <c r="W36" s="145"/>
    </row>
    <row r="37" spans="2:23">
      <c r="B37" s="130" t="s">
        <v>47</v>
      </c>
      <c r="C37" s="141">
        <f>Data!AB30</f>
        <v>5640</v>
      </c>
      <c r="D37" s="141">
        <f>Data!AV30</f>
        <v>2975</v>
      </c>
      <c r="E37" s="141">
        <f>Data!BP30</f>
        <v>495</v>
      </c>
      <c r="F37" s="141">
        <f>Data!CJ30</f>
        <v>266</v>
      </c>
      <c r="G37" s="141">
        <f>Data!DD30</f>
        <v>0</v>
      </c>
      <c r="H37" s="142">
        <f t="shared" si="0"/>
        <v>9376</v>
      </c>
      <c r="W37" s="145"/>
    </row>
    <row r="38" spans="2:23">
      <c r="B38" s="130" t="s">
        <v>48</v>
      </c>
      <c r="C38" s="141">
        <f>Data!AC30</f>
        <v>657</v>
      </c>
      <c r="D38" s="141">
        <f>Data!AW30</f>
        <v>729</v>
      </c>
      <c r="E38" s="141">
        <f>Data!BQ30</f>
        <v>138</v>
      </c>
      <c r="F38" s="141">
        <f>Data!CK30</f>
        <v>0</v>
      </c>
      <c r="G38" s="141">
        <f>Data!DE30</f>
        <v>0</v>
      </c>
      <c r="H38" s="142">
        <f t="shared" si="0"/>
        <v>1524</v>
      </c>
      <c r="W38" s="145"/>
    </row>
    <row r="39" spans="2:23">
      <c r="B39" s="130" t="s">
        <v>49</v>
      </c>
      <c r="C39" s="141">
        <f>Data!AD30</f>
        <v>0</v>
      </c>
      <c r="D39" s="141">
        <f>Data!AX30</f>
        <v>0</v>
      </c>
      <c r="E39" s="141">
        <f>Data!BR30</f>
        <v>0</v>
      </c>
      <c r="F39" s="141">
        <f>Data!CL30</f>
        <v>0</v>
      </c>
      <c r="G39" s="141">
        <f>Data!DF30</f>
        <v>16659</v>
      </c>
      <c r="H39" s="142">
        <f t="shared" si="0"/>
        <v>16659</v>
      </c>
      <c r="W39" s="145"/>
    </row>
    <row r="40" spans="2:23">
      <c r="B40" s="130" t="s">
        <v>50</v>
      </c>
      <c r="C40" s="141">
        <f>Data!AE30</f>
        <v>729</v>
      </c>
      <c r="D40" s="141">
        <f>Data!AY30</f>
        <v>1791</v>
      </c>
      <c r="E40" s="141">
        <f>Data!BS30</f>
        <v>0</v>
      </c>
      <c r="F40" s="141">
        <f>Data!CM30</f>
        <v>0</v>
      </c>
      <c r="G40" s="141">
        <f>Data!DG30</f>
        <v>0</v>
      </c>
      <c r="H40" s="142">
        <f t="shared" si="0"/>
        <v>2520</v>
      </c>
      <c r="W40" s="145"/>
    </row>
    <row r="41" spans="2:23">
      <c r="B41" s="130" t="s">
        <v>51</v>
      </c>
      <c r="C41" s="141">
        <f>Data!AF30</f>
        <v>0</v>
      </c>
      <c r="D41" s="141">
        <f>Data!AZ30</f>
        <v>0</v>
      </c>
      <c r="E41" s="141">
        <f>Data!BT30</f>
        <v>0</v>
      </c>
      <c r="F41" s="141">
        <f>Data!CN30</f>
        <v>0</v>
      </c>
      <c r="G41" s="141">
        <f>Data!DH30</f>
        <v>0</v>
      </c>
      <c r="H41" s="142">
        <f t="shared" si="0"/>
        <v>0</v>
      </c>
      <c r="W41" s="145"/>
    </row>
    <row r="42" spans="2:23">
      <c r="B42" s="130" t="s">
        <v>52</v>
      </c>
      <c r="C42" s="141">
        <f>Data!AG30</f>
        <v>0</v>
      </c>
      <c r="D42" s="141">
        <f>Data!BA30</f>
        <v>0</v>
      </c>
      <c r="E42" s="141">
        <f>Data!BU30</f>
        <v>0</v>
      </c>
      <c r="F42" s="141">
        <f>Data!CO30</f>
        <v>0</v>
      </c>
      <c r="G42" s="141">
        <f>Data!DI30</f>
        <v>0</v>
      </c>
      <c r="H42" s="142">
        <f t="shared" si="0"/>
        <v>0</v>
      </c>
      <c r="W42" s="145"/>
    </row>
    <row r="43" spans="2:23">
      <c r="B43" s="130" t="s">
        <v>53</v>
      </c>
      <c r="C43" s="141">
        <f>Data!AH30</f>
        <v>0</v>
      </c>
      <c r="D43" s="141">
        <f>Data!BB30</f>
        <v>24</v>
      </c>
      <c r="E43" s="141">
        <f>Data!BV30</f>
        <v>0</v>
      </c>
      <c r="F43" s="141">
        <f>Data!CP30</f>
        <v>0</v>
      </c>
      <c r="G43" s="141">
        <f>Data!DJ30</f>
        <v>0</v>
      </c>
      <c r="H43" s="142">
        <f t="shared" si="0"/>
        <v>24</v>
      </c>
      <c r="W43" s="145"/>
    </row>
    <row r="44" spans="2:23">
      <c r="B44" s="130" t="s">
        <v>54</v>
      </c>
      <c r="C44" s="141">
        <f>Data!AI30</f>
        <v>0</v>
      </c>
      <c r="D44" s="141">
        <f>Data!BC30</f>
        <v>0</v>
      </c>
      <c r="E44" s="141">
        <f>Data!BW30</f>
        <v>0</v>
      </c>
      <c r="F44" s="141">
        <f>Data!CQ30</f>
        <v>0</v>
      </c>
      <c r="G44" s="141">
        <f>Data!DK30</f>
        <v>0</v>
      </c>
      <c r="H44" s="142">
        <f t="shared" si="0"/>
        <v>0</v>
      </c>
      <c r="W44" s="145"/>
    </row>
    <row r="45" spans="2:23">
      <c r="B45" s="130" t="s">
        <v>55</v>
      </c>
      <c r="C45" s="141">
        <f>Data!AJ30</f>
        <v>1724</v>
      </c>
      <c r="D45" s="141">
        <f>Data!BD30</f>
        <v>5736</v>
      </c>
      <c r="E45" s="141">
        <f>Data!BX30</f>
        <v>684</v>
      </c>
      <c r="F45" s="141">
        <f>Data!CR30</f>
        <v>24</v>
      </c>
      <c r="G45" s="141">
        <f>Data!DL30</f>
        <v>0</v>
      </c>
      <c r="H45" s="142">
        <f t="shared" si="0"/>
        <v>8168</v>
      </c>
      <c r="W45" s="145"/>
    </row>
    <row r="46" spans="2:23">
      <c r="B46" s="130" t="s">
        <v>56</v>
      </c>
      <c r="C46" s="141">
        <f>Data!AK30</f>
        <v>182</v>
      </c>
      <c r="D46" s="141">
        <f>Data!BE30</f>
        <v>409</v>
      </c>
      <c r="E46" s="141">
        <f>Data!BY30</f>
        <v>161</v>
      </c>
      <c r="F46" s="141">
        <f>Data!CS30</f>
        <v>171</v>
      </c>
      <c r="G46" s="141">
        <f>Data!DM30</f>
        <v>8237</v>
      </c>
      <c r="H46" s="142">
        <f t="shared" si="0"/>
        <v>9160</v>
      </c>
      <c r="W46" s="145"/>
    </row>
    <row r="47" spans="2:23">
      <c r="B47" s="130" t="s">
        <v>57</v>
      </c>
      <c r="C47" s="141">
        <f>Data!AL30</f>
        <v>8195</v>
      </c>
      <c r="D47" s="141">
        <f>Data!BF30</f>
        <v>10427</v>
      </c>
      <c r="E47" s="141">
        <f>Data!BZ30</f>
        <v>3621</v>
      </c>
      <c r="F47" s="141">
        <f>Data!CT30</f>
        <v>39</v>
      </c>
      <c r="G47" s="141">
        <f>Data!DN30</f>
        <v>0</v>
      </c>
      <c r="H47" s="142">
        <f t="shared" si="0"/>
        <v>22282</v>
      </c>
      <c r="W47" s="145"/>
    </row>
    <row r="48" spans="2:23">
      <c r="B48" s="130" t="s">
        <v>58</v>
      </c>
      <c r="C48" s="141">
        <f>Data!AM30</f>
        <v>0</v>
      </c>
      <c r="D48" s="141">
        <f>Data!BG30</f>
        <v>0</v>
      </c>
      <c r="E48" s="141">
        <f>Data!CA30</f>
        <v>0</v>
      </c>
      <c r="F48" s="141">
        <f>Data!CU30</f>
        <v>0</v>
      </c>
      <c r="G48" s="141">
        <f>Data!DO30</f>
        <v>0</v>
      </c>
      <c r="H48" s="142">
        <f t="shared" si="0"/>
        <v>0</v>
      </c>
      <c r="W48" s="145"/>
    </row>
    <row r="49" spans="2:23">
      <c r="B49" s="130" t="s">
        <v>59</v>
      </c>
      <c r="C49" s="141">
        <f>Data!AN30</f>
        <v>0</v>
      </c>
      <c r="D49" s="141">
        <f>Data!BH30</f>
        <v>66</v>
      </c>
      <c r="E49" s="141">
        <f>Data!CB30</f>
        <v>0</v>
      </c>
      <c r="F49" s="141">
        <f>Data!CV30</f>
        <v>0</v>
      </c>
      <c r="G49" s="141">
        <f>Data!DP30</f>
        <v>0</v>
      </c>
      <c r="H49" s="142">
        <f t="shared" si="0"/>
        <v>66</v>
      </c>
      <c r="W49" s="145"/>
    </row>
    <row r="50" spans="2:23">
      <c r="B50" s="130" t="s">
        <v>60</v>
      </c>
      <c r="C50" s="141">
        <f>Data!AO30</f>
        <v>968</v>
      </c>
      <c r="D50" s="141">
        <f>Data!BI30</f>
        <v>1183</v>
      </c>
      <c r="E50" s="141">
        <f>Data!CC30</f>
        <v>6</v>
      </c>
      <c r="F50" s="141">
        <f>Data!CW30</f>
        <v>0</v>
      </c>
      <c r="G50" s="141">
        <f>Data!DQ30</f>
        <v>0</v>
      </c>
      <c r="H50" s="142">
        <f t="shared" si="0"/>
        <v>2157</v>
      </c>
      <c r="W50" s="145"/>
    </row>
    <row r="51" spans="2:23">
      <c r="B51" s="130" t="s">
        <v>0</v>
      </c>
      <c r="C51" s="141">
        <f>Data!AP30</f>
        <v>0</v>
      </c>
      <c r="D51" s="141">
        <f>Data!BJ30</f>
        <v>0</v>
      </c>
      <c r="E51" s="141">
        <f>Data!CD30</f>
        <v>0</v>
      </c>
      <c r="F51" s="141">
        <f>Data!CX30</f>
        <v>0</v>
      </c>
      <c r="G51" s="141">
        <f>Data!DR30</f>
        <v>0</v>
      </c>
      <c r="H51" s="142">
        <f t="shared" si="0"/>
        <v>0</v>
      </c>
      <c r="W51" s="145"/>
    </row>
    <row r="52" spans="2:23">
      <c r="B52" s="143" t="s">
        <v>33</v>
      </c>
      <c r="C52" s="142">
        <f>SUM(C32:C51)</f>
        <v>103661</v>
      </c>
      <c r="D52" s="142">
        <f>SUM(D32:D51)</f>
        <v>47522</v>
      </c>
      <c r="E52" s="142">
        <f>SUM(E32:E51)</f>
        <v>12837</v>
      </c>
      <c r="F52" s="142">
        <f>SUM(F32:F51)</f>
        <v>2128</v>
      </c>
      <c r="G52" s="142">
        <f>SUM(G32:G51)</f>
        <v>24896</v>
      </c>
      <c r="H52" s="142">
        <f t="shared" si="0"/>
        <v>191044</v>
      </c>
    </row>
    <row r="53" spans="2:23">
      <c r="B53" s="144"/>
      <c r="C53" s="145"/>
      <c r="D53" s="145"/>
      <c r="E53" s="145"/>
      <c r="F53" s="145"/>
      <c r="G53" s="145"/>
      <c r="H53" s="145"/>
    </row>
    <row r="54" spans="2:23" ht="13.5" customHeight="1">
      <c r="B54" s="308"/>
      <c r="D54" s="390" t="s">
        <v>22</v>
      </c>
      <c r="E54" s="390"/>
      <c r="F54" s="390"/>
      <c r="G54" s="309" t="s">
        <v>23</v>
      </c>
      <c r="H54" s="309" t="s">
        <v>24</v>
      </c>
    </row>
    <row r="55" spans="2:23" ht="27.6">
      <c r="B55" s="388" t="s">
        <v>953</v>
      </c>
      <c r="C55" s="389"/>
      <c r="D55" s="384" t="str">
        <f>Data!T30</f>
        <v>Cockrem, Raijanel</v>
      </c>
      <c r="E55" s="384"/>
      <c r="F55" s="384"/>
      <c r="G55" s="310" t="str">
        <f>Data!U30</f>
        <v>(713) 313-1066</v>
      </c>
      <c r="H55" s="311" t="str">
        <f>Data!V30</f>
        <v>raijanel.crockem@tsu.edu</v>
      </c>
    </row>
    <row r="56" spans="2:23" ht="13.5" customHeight="1">
      <c r="B56" s="308"/>
      <c r="C56" s="308"/>
      <c r="D56" s="308"/>
      <c r="E56" s="308"/>
      <c r="F56" s="308"/>
      <c r="G56" s="308"/>
      <c r="H56" s="298"/>
    </row>
    <row r="57" spans="2:23">
      <c r="B57" s="117" t="s">
        <v>9</v>
      </c>
    </row>
    <row r="58" spans="2:23" ht="31.5" customHeight="1">
      <c r="B58" s="391" t="s">
        <v>39</v>
      </c>
      <c r="C58" s="391"/>
      <c r="D58" s="391"/>
      <c r="E58" s="391"/>
      <c r="F58" s="391"/>
      <c r="G58" s="391"/>
      <c r="H58" s="321"/>
    </row>
    <row r="59" spans="2:23" ht="8.25" customHeight="1" thickBot="1">
      <c r="B59" s="320"/>
    </row>
    <row r="60" spans="2:23" ht="14.4" thickBot="1">
      <c r="B60" s="124" t="s">
        <v>31</v>
      </c>
      <c r="C60" s="125" t="s">
        <v>25</v>
      </c>
      <c r="D60" s="125" t="s">
        <v>26</v>
      </c>
      <c r="E60" s="125" t="s">
        <v>27</v>
      </c>
      <c r="F60" s="125" t="s">
        <v>28</v>
      </c>
      <c r="G60" s="125" t="s">
        <v>29</v>
      </c>
      <c r="H60" s="126" t="s">
        <v>30</v>
      </c>
    </row>
    <row r="61" spans="2:23">
      <c r="B61" s="128" t="str">
        <f>$B$32</f>
        <v>Liberal Arts</v>
      </c>
      <c r="C61" s="322">
        <f>Data!DS30</f>
        <v>4654273.1180741489</v>
      </c>
      <c r="D61" s="322">
        <f>Data!EM30</f>
        <v>2048586.6387353789</v>
      </c>
      <c r="E61" s="322">
        <f>Data!FG30</f>
        <v>2213782.2956575453</v>
      </c>
      <c r="F61" s="322">
        <f>Data!GA30</f>
        <v>57546.008333333331</v>
      </c>
      <c r="G61" s="322">
        <f>Data!GU30</f>
        <v>0</v>
      </c>
      <c r="H61" s="323">
        <f>SUM(C61:G61)</f>
        <v>8974188.0608004071</v>
      </c>
    </row>
    <row r="62" spans="2:23">
      <c r="B62" s="128" t="str">
        <f>$B$33</f>
        <v>Science</v>
      </c>
      <c r="C62" s="322">
        <f>Data!DT30</f>
        <v>1421932.9777957315</v>
      </c>
      <c r="D62" s="322">
        <f>Data!EN30</f>
        <v>1113925.9218277051</v>
      </c>
      <c r="E62" s="322">
        <f>Data!FH30</f>
        <v>353348.85887723381</v>
      </c>
      <c r="F62" s="322">
        <f>Data!GB30</f>
        <v>213588.88626373629</v>
      </c>
      <c r="G62" s="322">
        <f>Data!GV30</f>
        <v>0</v>
      </c>
      <c r="H62" s="142">
        <f t="shared" ref="H62:H81" si="1">SUM(C62:G62)</f>
        <v>3102796.6447644066</v>
      </c>
    </row>
    <row r="63" spans="2:23">
      <c r="B63" s="128" t="str">
        <f>$B$34</f>
        <v>Fine Arts</v>
      </c>
      <c r="C63" s="322">
        <f>Data!DU30</f>
        <v>827959.82341510511</v>
      </c>
      <c r="D63" s="322">
        <f>Data!EO30</f>
        <v>625255.71959535137</v>
      </c>
      <c r="E63" s="322">
        <f>Data!FI30</f>
        <v>0</v>
      </c>
      <c r="F63" s="322">
        <f>Data!GC30</f>
        <v>0</v>
      </c>
      <c r="G63" s="322">
        <f>Data!GW30</f>
        <v>0</v>
      </c>
      <c r="H63" s="142">
        <f t="shared" si="1"/>
        <v>1453215.5430104565</v>
      </c>
    </row>
    <row r="64" spans="2:23">
      <c r="B64" s="128" t="str">
        <f>$B$35</f>
        <v>Teacher Education</v>
      </c>
      <c r="C64" s="322">
        <f>Data!DV30</f>
        <v>134599.57456756674</v>
      </c>
      <c r="D64" s="322">
        <f>Data!EP30</f>
        <v>493521.14417610964</v>
      </c>
      <c r="E64" s="322">
        <f>Data!FJ30</f>
        <v>752838.61948972521</v>
      </c>
      <c r="F64" s="322">
        <f>Data!GD30</f>
        <v>1060239.8964999374</v>
      </c>
      <c r="G64" s="322">
        <f>Data!GX30</f>
        <v>0</v>
      </c>
      <c r="H64" s="142">
        <f t="shared" si="1"/>
        <v>2441199.2347333389</v>
      </c>
    </row>
    <row r="65" spans="2:8">
      <c r="B65" s="128" t="str">
        <f>$B$36</f>
        <v>Agriculture</v>
      </c>
      <c r="C65" s="322">
        <f>Data!DW30</f>
        <v>0</v>
      </c>
      <c r="D65" s="322">
        <f>Data!EQ30</f>
        <v>0</v>
      </c>
      <c r="E65" s="322">
        <f>Data!FK30</f>
        <v>0</v>
      </c>
      <c r="F65" s="322">
        <f>Data!GE30</f>
        <v>0</v>
      </c>
      <c r="G65" s="322">
        <f>Data!GY30</f>
        <v>0</v>
      </c>
      <c r="H65" s="142">
        <f t="shared" si="1"/>
        <v>0</v>
      </c>
    </row>
    <row r="66" spans="2:8">
      <c r="B66" s="128" t="str">
        <f>$B$37</f>
        <v>Engineering</v>
      </c>
      <c r="C66" s="322">
        <f>Data!DX30</f>
        <v>656939.39611687546</v>
      </c>
      <c r="D66" s="322">
        <f>Data!ER30</f>
        <v>717072.1686740017</v>
      </c>
      <c r="E66" s="322">
        <f>Data!FL30</f>
        <v>385731.87723043136</v>
      </c>
      <c r="F66" s="322">
        <f>Data!GF30</f>
        <v>168942.79859189453</v>
      </c>
      <c r="G66" s="322">
        <f>Data!GZ30</f>
        <v>0</v>
      </c>
      <c r="H66" s="142">
        <f t="shared" si="1"/>
        <v>1928686.240613203</v>
      </c>
    </row>
    <row r="67" spans="2:8">
      <c r="B67" s="128" t="str">
        <f>$B$38</f>
        <v>Home Economics</v>
      </c>
      <c r="C67" s="322">
        <f>Data!DY30</f>
        <v>75256.743795331131</v>
      </c>
      <c r="D67" s="322">
        <f>Data!ES30</f>
        <v>130766.96300738996</v>
      </c>
      <c r="E67" s="322">
        <f>Data!FM30</f>
        <v>101335.8</v>
      </c>
      <c r="F67" s="322">
        <f>Data!GG30</f>
        <v>0</v>
      </c>
      <c r="G67" s="322">
        <f>Data!HA30</f>
        <v>0</v>
      </c>
      <c r="H67" s="142">
        <f t="shared" si="1"/>
        <v>307359.50680272107</v>
      </c>
    </row>
    <row r="68" spans="2:8">
      <c r="B68" s="128" t="str">
        <f>$B$39</f>
        <v>Law</v>
      </c>
      <c r="C68" s="322">
        <f>Data!DZ30</f>
        <v>0</v>
      </c>
      <c r="D68" s="322">
        <f>Data!ET30</f>
        <v>0</v>
      </c>
      <c r="E68" s="322">
        <f>Data!FN30</f>
        <v>0</v>
      </c>
      <c r="F68" s="322">
        <f>Data!GH30</f>
        <v>0</v>
      </c>
      <c r="G68" s="322">
        <f>Data!HB30</f>
        <v>4372933.2857142854</v>
      </c>
      <c r="H68" s="142">
        <f t="shared" si="1"/>
        <v>4372933.2857142854</v>
      </c>
    </row>
    <row r="69" spans="2:8">
      <c r="B69" s="128" t="str">
        <f>$B$40</f>
        <v>Social Service</v>
      </c>
      <c r="C69" s="322">
        <f>Data!EA30</f>
        <v>142737.96639438148</v>
      </c>
      <c r="D69" s="322">
        <f>Data!EU30</f>
        <v>272478.60503418988</v>
      </c>
      <c r="E69" s="322">
        <f>Data!FO30</f>
        <v>0</v>
      </c>
      <c r="F69" s="322">
        <f>Data!GI30</f>
        <v>0</v>
      </c>
      <c r="G69" s="322">
        <f>Data!HC30</f>
        <v>0</v>
      </c>
      <c r="H69" s="142">
        <f t="shared" si="1"/>
        <v>415216.57142857136</v>
      </c>
    </row>
    <row r="70" spans="2:8">
      <c r="B70" s="128" t="str">
        <f>$B$41</f>
        <v>Library Science</v>
      </c>
      <c r="C70" s="322">
        <f>Data!EB30</f>
        <v>0</v>
      </c>
      <c r="D70" s="322">
        <f>Data!EV30</f>
        <v>0</v>
      </c>
      <c r="E70" s="322">
        <f>Data!FP30</f>
        <v>0</v>
      </c>
      <c r="F70" s="322">
        <f>Data!GJ30</f>
        <v>0</v>
      </c>
      <c r="G70" s="322">
        <f>Data!HD30</f>
        <v>0</v>
      </c>
      <c r="H70" s="142">
        <f t="shared" si="1"/>
        <v>0</v>
      </c>
    </row>
    <row r="71" spans="2:8">
      <c r="B71" s="128" t="str">
        <f>$B$42</f>
        <v>Veterinary Science</v>
      </c>
      <c r="C71" s="322">
        <f>Data!EC30</f>
        <v>0</v>
      </c>
      <c r="D71" s="322">
        <f>Data!EW30</f>
        <v>0</v>
      </c>
      <c r="E71" s="322">
        <f>Data!FQ30</f>
        <v>0</v>
      </c>
      <c r="F71" s="322">
        <f>Data!GK30</f>
        <v>0</v>
      </c>
      <c r="G71" s="322">
        <f>Data!HE30</f>
        <v>0</v>
      </c>
      <c r="H71" s="142">
        <f t="shared" si="1"/>
        <v>0</v>
      </c>
    </row>
    <row r="72" spans="2:8">
      <c r="B72" s="128" t="str">
        <f>$B$43</f>
        <v>Vocational Training</v>
      </c>
      <c r="C72" s="322">
        <f>Data!ED30</f>
        <v>0</v>
      </c>
      <c r="D72" s="322">
        <f>Data!EX30</f>
        <v>7107.2000000000007</v>
      </c>
      <c r="E72" s="322">
        <f>Data!FR30</f>
        <v>0</v>
      </c>
      <c r="F72" s="322">
        <f>Data!GL30</f>
        <v>0</v>
      </c>
      <c r="G72" s="322">
        <f>Data!HF30</f>
        <v>0</v>
      </c>
      <c r="H72" s="142">
        <f t="shared" si="1"/>
        <v>7107.2000000000007</v>
      </c>
    </row>
    <row r="73" spans="2:8">
      <c r="B73" s="128" t="str">
        <f>$B$44</f>
        <v>Physical Training</v>
      </c>
      <c r="C73" s="322">
        <f>Data!EE30</f>
        <v>0</v>
      </c>
      <c r="D73" s="322">
        <f>Data!EY30</f>
        <v>0</v>
      </c>
      <c r="E73" s="322">
        <f>Data!FS30</f>
        <v>0</v>
      </c>
      <c r="F73" s="322">
        <f>Data!GM30</f>
        <v>0</v>
      </c>
      <c r="G73" s="322">
        <f>Data!HG30</f>
        <v>0</v>
      </c>
      <c r="H73" s="142">
        <f t="shared" si="1"/>
        <v>0</v>
      </c>
    </row>
    <row r="74" spans="2:8">
      <c r="B74" s="128" t="str">
        <f>$B$45</f>
        <v>Health Services</v>
      </c>
      <c r="C74" s="322">
        <f>Data!EF30</f>
        <v>298019.68202457804</v>
      </c>
      <c r="D74" s="322">
        <f>Data!EZ30</f>
        <v>1157870.2467380464</v>
      </c>
      <c r="E74" s="322">
        <f>Data!FT30</f>
        <v>161939.73332826592</v>
      </c>
      <c r="F74" s="322">
        <f>Data!GN30</f>
        <v>16753</v>
      </c>
      <c r="G74" s="322">
        <f>Data!HH30</f>
        <v>0</v>
      </c>
      <c r="H74" s="142">
        <f t="shared" si="1"/>
        <v>1634582.6620908903</v>
      </c>
    </row>
    <row r="75" spans="2:8">
      <c r="B75" s="128" t="str">
        <f>$B$46</f>
        <v>Pharmacy</v>
      </c>
      <c r="C75" s="322">
        <f>Data!EG30</f>
        <v>28337.333333333332</v>
      </c>
      <c r="D75" s="322">
        <f>Data!FA30</f>
        <v>48253.523809523809</v>
      </c>
      <c r="E75" s="322">
        <f>Data!FU30</f>
        <v>134426.92307692306</v>
      </c>
      <c r="F75" s="322">
        <f>Data!GO30</f>
        <v>560168.58333333326</v>
      </c>
      <c r="G75" s="322">
        <f>Data!HI30</f>
        <v>1932116.8661904763</v>
      </c>
      <c r="H75" s="142">
        <f t="shared" si="1"/>
        <v>2703303.2297435896</v>
      </c>
    </row>
    <row r="76" spans="2:8">
      <c r="B76" s="128" t="str">
        <f>$B$47</f>
        <v>Business Administration</v>
      </c>
      <c r="C76" s="322">
        <f>Data!EH30</f>
        <v>1023570.0734959319</v>
      </c>
      <c r="D76" s="322">
        <f>Data!FB30</f>
        <v>1958182.1233984635</v>
      </c>
      <c r="E76" s="322">
        <f>Data!FV30</f>
        <v>1543104.7721247671</v>
      </c>
      <c r="F76" s="322">
        <f>Data!GP30</f>
        <v>20675.152173913044</v>
      </c>
      <c r="G76" s="322">
        <f>Data!HJ30</f>
        <v>0</v>
      </c>
      <c r="H76" s="142">
        <f t="shared" si="1"/>
        <v>4545532.1211930756</v>
      </c>
    </row>
    <row r="77" spans="2:8">
      <c r="B77" s="128" t="str">
        <f>$B$48</f>
        <v>Optometry</v>
      </c>
      <c r="C77" s="322">
        <f>Data!EI30</f>
        <v>0</v>
      </c>
      <c r="D77" s="322">
        <f>Data!FC30</f>
        <v>0</v>
      </c>
      <c r="E77" s="322">
        <f>Data!FW30</f>
        <v>0</v>
      </c>
      <c r="F77" s="322">
        <f>Data!GQ30</f>
        <v>0</v>
      </c>
      <c r="G77" s="322">
        <f>Data!HK30</f>
        <v>0</v>
      </c>
      <c r="H77" s="142">
        <f t="shared" si="1"/>
        <v>0</v>
      </c>
    </row>
    <row r="78" spans="2:8">
      <c r="B78" s="128" t="str">
        <f>$B$49</f>
        <v>Teacher Ed-Practice Teaching</v>
      </c>
      <c r="C78" s="322">
        <f>Data!EJ30</f>
        <v>0</v>
      </c>
      <c r="D78" s="322">
        <f>Data!FD30</f>
        <v>57972.333333333328</v>
      </c>
      <c r="E78" s="322">
        <f>Data!FX30</f>
        <v>0</v>
      </c>
      <c r="F78" s="322">
        <f>Data!GR30</f>
        <v>0</v>
      </c>
      <c r="G78" s="322">
        <f>Data!HL30</f>
        <v>0</v>
      </c>
      <c r="H78" s="142">
        <f t="shared" si="1"/>
        <v>57972.333333333328</v>
      </c>
    </row>
    <row r="79" spans="2:8">
      <c r="B79" s="128" t="str">
        <f>$B$50</f>
        <v>Technology</v>
      </c>
      <c r="C79" s="322">
        <f>Data!EK30</f>
        <v>223367.16760311372</v>
      </c>
      <c r="D79" s="322">
        <f>Data!FE30</f>
        <v>482764.767862976</v>
      </c>
      <c r="E79" s="322">
        <f>Data!FY30</f>
        <v>5441.2000000000007</v>
      </c>
      <c r="F79" s="322">
        <f>Data!GS30</f>
        <v>0</v>
      </c>
      <c r="G79" s="322">
        <f>Data!HM30</f>
        <v>0</v>
      </c>
      <c r="H79" s="142">
        <f t="shared" si="1"/>
        <v>711573.13546608971</v>
      </c>
    </row>
    <row r="80" spans="2:8">
      <c r="B80" s="128" t="str">
        <f>$B$51</f>
        <v>Nursing</v>
      </c>
      <c r="C80" s="322">
        <f>Data!EL30</f>
        <v>0</v>
      </c>
      <c r="D80" s="322">
        <f>Data!FF30</f>
        <v>0</v>
      </c>
      <c r="E80" s="322">
        <f>Data!FZ30</f>
        <v>0</v>
      </c>
      <c r="F80" s="322">
        <f>Data!GT30</f>
        <v>0</v>
      </c>
      <c r="G80" s="322">
        <f>Data!HN30</f>
        <v>0</v>
      </c>
      <c r="H80" s="142">
        <f t="shared" si="1"/>
        <v>0</v>
      </c>
    </row>
    <row r="81" spans="2:8">
      <c r="B81" s="131" t="str">
        <f>$B$52</f>
        <v>Totals</v>
      </c>
      <c r="C81" s="323">
        <f>SUM(C61:C80)</f>
        <v>9486993.8566160966</v>
      </c>
      <c r="D81" s="323">
        <f>SUM(D61:D80)</f>
        <v>9113757.3561924696</v>
      </c>
      <c r="E81" s="323">
        <f>SUM(E61:E80)</f>
        <v>5651950.0797848916</v>
      </c>
      <c r="F81" s="323">
        <f>SUM(F61:F80)</f>
        <v>2097914.3251961479</v>
      </c>
      <c r="G81" s="323">
        <f>SUM(G61:G80)</f>
        <v>6305050.1519047618</v>
      </c>
      <c r="H81" s="323">
        <f t="shared" si="1"/>
        <v>32655665.769694366</v>
      </c>
    </row>
    <row r="82" spans="2:8">
      <c r="B82" s="144"/>
      <c r="C82" s="324"/>
      <c r="D82" s="324"/>
      <c r="E82" s="324"/>
      <c r="F82" s="324"/>
      <c r="G82" s="324"/>
      <c r="H82" s="325"/>
    </row>
    <row r="83" spans="2:8" ht="13.5" customHeight="1">
      <c r="B83" s="308"/>
      <c r="D83" s="390" t="s">
        <v>22</v>
      </c>
      <c r="E83" s="390"/>
      <c r="F83" s="390"/>
      <c r="G83" s="309" t="s">
        <v>23</v>
      </c>
      <c r="H83" s="309" t="s">
        <v>24</v>
      </c>
    </row>
    <row r="84" spans="2:8" ht="27.6">
      <c r="B84" s="388" t="s">
        <v>38</v>
      </c>
      <c r="C84" s="389"/>
      <c r="D84" s="384" t="str">
        <f>Data!T30</f>
        <v>Cockrem, Raijanel</v>
      </c>
      <c r="E84" s="384"/>
      <c r="F84" s="384"/>
      <c r="G84" s="310" t="str">
        <f>Data!U30</f>
        <v>(713) 313-1066</v>
      </c>
      <c r="H84" s="311" t="str">
        <f>Data!V30</f>
        <v>raijanel.crockem@tsu.edu</v>
      </c>
    </row>
    <row r="85" spans="2:8" ht="13.5" customHeight="1">
      <c r="B85" s="308"/>
      <c r="C85" s="308"/>
      <c r="D85" s="308"/>
      <c r="E85" s="308"/>
      <c r="F85" s="308"/>
      <c r="G85" s="308"/>
      <c r="H85" s="298"/>
    </row>
    <row r="86" spans="2:8">
      <c r="B86" s="120" t="s">
        <v>32</v>
      </c>
      <c r="C86" s="326"/>
      <c r="D86" s="326"/>
      <c r="E86" s="326"/>
      <c r="F86" s="326"/>
      <c r="G86" s="326"/>
      <c r="H86" s="122">
        <f>H13+H14</f>
        <v>83525194</v>
      </c>
    </row>
    <row r="87" spans="2:8" ht="42.75" customHeight="1">
      <c r="B87" s="382" t="s">
        <v>8</v>
      </c>
      <c r="C87" s="382"/>
      <c r="D87" s="382"/>
      <c r="E87" s="382"/>
      <c r="F87" s="382"/>
      <c r="G87" s="382"/>
      <c r="H87" s="321"/>
    </row>
    <row r="88" spans="2:8">
      <c r="B88" s="120" t="s">
        <v>5</v>
      </c>
      <c r="C88" s="327"/>
      <c r="D88" s="327"/>
      <c r="E88" s="327"/>
      <c r="F88" s="327"/>
      <c r="G88" s="327"/>
      <c r="H88" s="122"/>
    </row>
    <row r="89" spans="2:8" ht="98.25" customHeight="1" thickBot="1">
      <c r="B89" s="383" t="s">
        <v>228</v>
      </c>
      <c r="C89" s="383"/>
      <c r="D89" s="383"/>
      <c r="E89" s="383"/>
      <c r="F89" s="383"/>
      <c r="G89" s="383"/>
      <c r="H89" s="328"/>
    </row>
    <row r="90" spans="2:8" ht="14.4" thickBot="1">
      <c r="B90" s="124" t="s">
        <v>31</v>
      </c>
      <c r="C90" s="125" t="s">
        <v>25</v>
      </c>
      <c r="D90" s="125" t="s">
        <v>26</v>
      </c>
      <c r="E90" s="125" t="s">
        <v>27</v>
      </c>
      <c r="F90" s="125" t="s">
        <v>28</v>
      </c>
      <c r="G90" s="125" t="s">
        <v>29</v>
      </c>
      <c r="H90" s="126" t="s">
        <v>30</v>
      </c>
    </row>
    <row r="91" spans="2:8">
      <c r="B91" s="128" t="str">
        <f>$B$32</f>
        <v>Liberal Arts</v>
      </c>
      <c r="C91" s="329">
        <f>Data!HR30</f>
        <v>61931.741171154958</v>
      </c>
      <c r="D91" s="329">
        <f>Data!IL30</f>
        <v>27259.366663326226</v>
      </c>
      <c r="E91" s="329">
        <f>Data!JF30</f>
        <v>29457.530459810965</v>
      </c>
      <c r="F91" s="329">
        <f>Data!JZ30</f>
        <v>765.7317057078526</v>
      </c>
      <c r="G91" s="329">
        <f>Data!KT30</f>
        <v>0</v>
      </c>
      <c r="H91" s="134">
        <f t="shared" ref="H91:H111" si="2">SUM(C91:G91)</f>
        <v>119414.37</v>
      </c>
    </row>
    <row r="92" spans="2:8">
      <c r="B92" s="128" t="str">
        <f>$B$33</f>
        <v>Science</v>
      </c>
      <c r="C92" s="329">
        <f>Data!HS30</f>
        <v>137244.82298886272</v>
      </c>
      <c r="D92" s="329">
        <f>Data!IM30</f>
        <v>106719.72487024721</v>
      </c>
      <c r="E92" s="329">
        <f>Data!JG30</f>
        <v>34105.195074032017</v>
      </c>
      <c r="F92" s="329">
        <f>Data!KA30</f>
        <v>20615.577066858015</v>
      </c>
      <c r="G92" s="329">
        <f>Data!KU30</f>
        <v>0</v>
      </c>
      <c r="H92" s="137">
        <f t="shared" si="2"/>
        <v>298685.31999999995</v>
      </c>
    </row>
    <row r="93" spans="2:8">
      <c r="B93" s="128" t="str">
        <f>$B$34</f>
        <v>Fine Arts</v>
      </c>
      <c r="C93" s="329">
        <f>Data!HT30</f>
        <v>0</v>
      </c>
      <c r="D93" s="329">
        <f>Data!IN30</f>
        <v>0</v>
      </c>
      <c r="E93" s="329">
        <f>Data!JH30</f>
        <v>0</v>
      </c>
      <c r="F93" s="329">
        <f>Data!KB30</f>
        <v>0</v>
      </c>
      <c r="G93" s="329">
        <f>Data!KV30</f>
        <v>0</v>
      </c>
      <c r="H93" s="137">
        <f t="shared" si="2"/>
        <v>0</v>
      </c>
    </row>
    <row r="94" spans="2:8">
      <c r="B94" s="128" t="str">
        <f>$B$35</f>
        <v>Teacher Education</v>
      </c>
      <c r="C94" s="329">
        <f>Data!HU30</f>
        <v>4602.4169875460138</v>
      </c>
      <c r="D94" s="329">
        <f>Data!IO30</f>
        <v>16875.165504546745</v>
      </c>
      <c r="E94" s="329">
        <f>Data!JI30</f>
        <v>25742.111461733355</v>
      </c>
      <c r="F94" s="329">
        <f>Data!KC30</f>
        <v>36253.206046173873</v>
      </c>
      <c r="G94" s="329">
        <f>Data!KW30</f>
        <v>0</v>
      </c>
      <c r="H94" s="137">
        <f t="shared" si="2"/>
        <v>83472.899999999994</v>
      </c>
    </row>
    <row r="95" spans="2:8">
      <c r="B95" s="128" t="str">
        <f>$B$36</f>
        <v>Agriculture</v>
      </c>
      <c r="C95" s="329">
        <f>Data!HV30</f>
        <v>0</v>
      </c>
      <c r="D95" s="329">
        <f>Data!IP30</f>
        <v>0</v>
      </c>
      <c r="E95" s="329">
        <f>Data!JJ30</f>
        <v>0</v>
      </c>
      <c r="F95" s="329">
        <f>Data!KD30</f>
        <v>0</v>
      </c>
      <c r="G95" s="329">
        <f>Data!KX30</f>
        <v>0</v>
      </c>
      <c r="H95" s="137">
        <f t="shared" si="2"/>
        <v>0</v>
      </c>
    </row>
    <row r="96" spans="2:8">
      <c r="B96" s="128" t="str">
        <f>$B$37</f>
        <v>Engineering</v>
      </c>
      <c r="C96" s="329">
        <f>Data!HW30</f>
        <v>0</v>
      </c>
      <c r="D96" s="329">
        <f>Data!IQ30</f>
        <v>0</v>
      </c>
      <c r="E96" s="329">
        <f>Data!JK30</f>
        <v>0</v>
      </c>
      <c r="F96" s="329">
        <f>Data!KE30</f>
        <v>0</v>
      </c>
      <c r="G96" s="329">
        <f>Data!KY30</f>
        <v>0</v>
      </c>
      <c r="H96" s="137">
        <f t="shared" si="2"/>
        <v>0</v>
      </c>
    </row>
    <row r="97" spans="2:8">
      <c r="B97" s="128" t="str">
        <f>$B$38</f>
        <v>Home Economics</v>
      </c>
      <c r="C97" s="329">
        <f>Data!HX30</f>
        <v>0</v>
      </c>
      <c r="D97" s="329">
        <f>Data!IR30</f>
        <v>0</v>
      </c>
      <c r="E97" s="329">
        <f>Data!JL30</f>
        <v>0</v>
      </c>
      <c r="F97" s="329">
        <f>Data!KF30</f>
        <v>0</v>
      </c>
      <c r="G97" s="329">
        <f>Data!KZ30</f>
        <v>0</v>
      </c>
      <c r="H97" s="137">
        <f t="shared" si="2"/>
        <v>0</v>
      </c>
    </row>
    <row r="98" spans="2:8">
      <c r="B98" s="128" t="str">
        <f>$B$39</f>
        <v>Law</v>
      </c>
      <c r="C98" s="329">
        <f>Data!HY30</f>
        <v>0</v>
      </c>
      <c r="D98" s="329">
        <f>Data!IS30</f>
        <v>0</v>
      </c>
      <c r="E98" s="329">
        <f>Data!JM30</f>
        <v>0</v>
      </c>
      <c r="F98" s="329">
        <f>Data!KG30</f>
        <v>0</v>
      </c>
      <c r="G98" s="329">
        <f>Data!LA30</f>
        <v>166264.93</v>
      </c>
      <c r="H98" s="137">
        <f t="shared" si="2"/>
        <v>166264.93</v>
      </c>
    </row>
    <row r="99" spans="2:8">
      <c r="B99" s="128" t="str">
        <f>$B$40</f>
        <v>Social Service</v>
      </c>
      <c r="C99" s="329">
        <f>Data!HZ30</f>
        <v>0</v>
      </c>
      <c r="D99" s="329">
        <f>Data!IT30</f>
        <v>0</v>
      </c>
      <c r="E99" s="329">
        <f>Data!JN30</f>
        <v>0</v>
      </c>
      <c r="F99" s="329">
        <f>Data!KH30</f>
        <v>0</v>
      </c>
      <c r="G99" s="329">
        <f>Data!LB30</f>
        <v>0</v>
      </c>
      <c r="H99" s="137">
        <f t="shared" si="2"/>
        <v>0</v>
      </c>
    </row>
    <row r="100" spans="2:8">
      <c r="B100" s="128" t="str">
        <f>$B$41</f>
        <v>Library Science</v>
      </c>
      <c r="C100" s="329">
        <f>Data!IA30</f>
        <v>0</v>
      </c>
      <c r="D100" s="329">
        <f>Data!IU30</f>
        <v>0</v>
      </c>
      <c r="E100" s="329">
        <f>Data!JO30</f>
        <v>0</v>
      </c>
      <c r="F100" s="329">
        <f>Data!KI30</f>
        <v>0</v>
      </c>
      <c r="G100" s="329">
        <f>Data!LC30</f>
        <v>0</v>
      </c>
      <c r="H100" s="137">
        <f t="shared" si="2"/>
        <v>0</v>
      </c>
    </row>
    <row r="101" spans="2:8">
      <c r="B101" s="128" t="str">
        <f>$B$42</f>
        <v>Veterinary Science</v>
      </c>
      <c r="C101" s="329">
        <f>Data!IB30</f>
        <v>0</v>
      </c>
      <c r="D101" s="329">
        <f>Data!IV30</f>
        <v>0</v>
      </c>
      <c r="E101" s="329">
        <f>Data!JP30</f>
        <v>0</v>
      </c>
      <c r="F101" s="329">
        <f>Data!KJ30</f>
        <v>0</v>
      </c>
      <c r="G101" s="329">
        <f>Data!LD30</f>
        <v>0</v>
      </c>
      <c r="H101" s="137">
        <f t="shared" si="2"/>
        <v>0</v>
      </c>
    </row>
    <row r="102" spans="2:8">
      <c r="B102" s="128" t="str">
        <f>$B$43</f>
        <v>Vocational Training</v>
      </c>
      <c r="C102" s="329">
        <f>Data!IC30</f>
        <v>0</v>
      </c>
      <c r="D102" s="329">
        <f>Data!IW30</f>
        <v>0</v>
      </c>
      <c r="E102" s="329">
        <f>Data!JQ30</f>
        <v>0</v>
      </c>
      <c r="F102" s="329">
        <f>Data!KK30</f>
        <v>0</v>
      </c>
      <c r="G102" s="329">
        <f>Data!LE30</f>
        <v>0</v>
      </c>
      <c r="H102" s="137">
        <f t="shared" si="2"/>
        <v>0</v>
      </c>
    </row>
    <row r="103" spans="2:8">
      <c r="B103" s="128" t="str">
        <f>$B$44</f>
        <v>Physical Training</v>
      </c>
      <c r="C103" s="329">
        <f>Data!ID30</f>
        <v>0</v>
      </c>
      <c r="D103" s="329">
        <f>Data!IX30</f>
        <v>0</v>
      </c>
      <c r="E103" s="329">
        <f>Data!JR30</f>
        <v>0</v>
      </c>
      <c r="F103" s="329">
        <f>Data!KL30</f>
        <v>0</v>
      </c>
      <c r="G103" s="329">
        <f>Data!LF30</f>
        <v>0</v>
      </c>
      <c r="H103" s="137">
        <f t="shared" si="2"/>
        <v>0</v>
      </c>
    </row>
    <row r="104" spans="2:8">
      <c r="B104" s="128" t="str">
        <f>$B$45</f>
        <v>Health Services</v>
      </c>
      <c r="C104" s="329">
        <f>Data!IE30</f>
        <v>0</v>
      </c>
      <c r="D104" s="329">
        <f>Data!IY30</f>
        <v>0</v>
      </c>
      <c r="E104" s="329">
        <f>Data!JS30</f>
        <v>0</v>
      </c>
      <c r="F104" s="329">
        <f>Data!KM30</f>
        <v>0</v>
      </c>
      <c r="G104" s="329">
        <f>Data!LG30</f>
        <v>0</v>
      </c>
      <c r="H104" s="137">
        <f t="shared" si="2"/>
        <v>0</v>
      </c>
    </row>
    <row r="105" spans="2:8">
      <c r="B105" s="128" t="str">
        <f>$B$46</f>
        <v>Pharmacy</v>
      </c>
      <c r="C105" s="329">
        <f>Data!IF30</f>
        <v>2487.9817694830308</v>
      </c>
      <c r="D105" s="329">
        <f>Data!IZ30</f>
        <v>4236.597923284151</v>
      </c>
      <c r="E105" s="329">
        <f>Data!JT30</f>
        <v>11802.512607975908</v>
      </c>
      <c r="F105" s="329">
        <f>Data!KN30</f>
        <v>49182.088052409199</v>
      </c>
      <c r="G105" s="329">
        <f>Data!LH30</f>
        <v>169637.39964684768</v>
      </c>
      <c r="H105" s="137">
        <f t="shared" si="2"/>
        <v>237346.57999999996</v>
      </c>
    </row>
    <row r="106" spans="2:8">
      <c r="B106" s="128" t="str">
        <f>$B$47</f>
        <v>Business Administration</v>
      </c>
      <c r="C106" s="329">
        <f>Data!IG30</f>
        <v>10486.712613373029</v>
      </c>
      <c r="D106" s="329">
        <f>Data!JA30</f>
        <v>20062.029659179818</v>
      </c>
      <c r="E106" s="329">
        <f>Data!JU30</f>
        <v>15809.466001998433</v>
      </c>
      <c r="F106" s="329">
        <f>Data!KO30</f>
        <v>211.82172544871929</v>
      </c>
      <c r="G106" s="329">
        <f>Data!LI30</f>
        <v>0</v>
      </c>
      <c r="H106" s="137">
        <f t="shared" si="2"/>
        <v>46570.029999999992</v>
      </c>
    </row>
    <row r="107" spans="2:8">
      <c r="B107" s="128" t="str">
        <f>$B$48</f>
        <v>Optometry</v>
      </c>
      <c r="C107" s="329">
        <f>Data!IH30</f>
        <v>0</v>
      </c>
      <c r="D107" s="329">
        <f>Data!JB30</f>
        <v>0</v>
      </c>
      <c r="E107" s="329">
        <f>Data!JV30</f>
        <v>0</v>
      </c>
      <c r="F107" s="329">
        <f>Data!KP30</f>
        <v>0</v>
      </c>
      <c r="G107" s="329">
        <f>Data!LJ30</f>
        <v>0</v>
      </c>
      <c r="H107" s="137">
        <f t="shared" si="2"/>
        <v>0</v>
      </c>
    </row>
    <row r="108" spans="2:8">
      <c r="B108" s="128" t="str">
        <f>$B$49</f>
        <v>Teacher Ed-Practice Teaching</v>
      </c>
      <c r="C108" s="329">
        <f>Data!II30</f>
        <v>0</v>
      </c>
      <c r="D108" s="329">
        <f>Data!JC30</f>
        <v>0</v>
      </c>
      <c r="E108" s="329">
        <f>Data!JW30</f>
        <v>0</v>
      </c>
      <c r="F108" s="329">
        <f>Data!KQ30</f>
        <v>0</v>
      </c>
      <c r="G108" s="329">
        <f>Data!LK30</f>
        <v>0</v>
      </c>
      <c r="H108" s="137">
        <f t="shared" si="2"/>
        <v>0</v>
      </c>
    </row>
    <row r="109" spans="2:8">
      <c r="B109" s="128" t="str">
        <f>$B$50</f>
        <v>Technology</v>
      </c>
      <c r="C109" s="329">
        <f>Data!IJ30</f>
        <v>97484.62154831583</v>
      </c>
      <c r="D109" s="329">
        <f>Data!JD30</f>
        <v>210694.08363365332</v>
      </c>
      <c r="E109" s="329">
        <f>Data!JX30</f>
        <v>2374.7148180308536</v>
      </c>
      <c r="F109" s="329">
        <f>Data!KR30</f>
        <v>0</v>
      </c>
      <c r="G109" s="329">
        <f>Data!LL30</f>
        <v>0</v>
      </c>
      <c r="H109" s="137">
        <f t="shared" si="2"/>
        <v>310553.42</v>
      </c>
    </row>
    <row r="110" spans="2:8">
      <c r="B110" s="128" t="str">
        <f>$B$51</f>
        <v>Nursing</v>
      </c>
      <c r="C110" s="329">
        <f>Data!IK30</f>
        <v>0</v>
      </c>
      <c r="D110" s="329">
        <f>Data!JE30</f>
        <v>0</v>
      </c>
      <c r="E110" s="329">
        <f>Data!JY30</f>
        <v>0</v>
      </c>
      <c r="F110" s="329">
        <f>Data!KS30</f>
        <v>0</v>
      </c>
      <c r="G110" s="329">
        <f>Data!HPM30</f>
        <v>0</v>
      </c>
      <c r="H110" s="137">
        <f t="shared" si="2"/>
        <v>0</v>
      </c>
    </row>
    <row r="111" spans="2:8">
      <c r="B111" s="131" t="str">
        <f>$B$52</f>
        <v>Totals</v>
      </c>
      <c r="C111" s="134">
        <f>SUM(C91:C110)</f>
        <v>314238.2970787356</v>
      </c>
      <c r="D111" s="134">
        <f>SUM(D91:D110)</f>
        <v>385846.96825423749</v>
      </c>
      <c r="E111" s="134">
        <f>SUM(E91:E110)</f>
        <v>119291.53042358153</v>
      </c>
      <c r="F111" s="134">
        <f>SUM(F91:F110)</f>
        <v>107028.42459659766</v>
      </c>
      <c r="G111" s="134">
        <f>SUM(G91:G110)</f>
        <v>335902.32964684768</v>
      </c>
      <c r="H111" s="134">
        <f t="shared" si="2"/>
        <v>1262307.5499999998</v>
      </c>
    </row>
    <row r="112" spans="2:8">
      <c r="B112" s="330"/>
      <c r="C112" s="331"/>
      <c r="D112" s="331"/>
      <c r="E112" s="331"/>
      <c r="F112" s="331"/>
      <c r="G112" s="331"/>
      <c r="H112" s="332"/>
    </row>
    <row r="113" spans="2:8">
      <c r="B113" s="395" t="s">
        <v>62</v>
      </c>
      <c r="C113" s="395"/>
      <c r="D113" s="395"/>
      <c r="E113" s="395"/>
      <c r="F113" s="395"/>
      <c r="G113" s="395"/>
      <c r="H113" s="395"/>
    </row>
    <row r="114" spans="2:8" ht="36.75" customHeight="1" thickBot="1">
      <c r="B114" s="394" t="s">
        <v>36</v>
      </c>
      <c r="C114" s="394"/>
      <c r="D114" s="394"/>
      <c r="E114" s="394"/>
      <c r="F114" s="394"/>
      <c r="G114" s="394"/>
      <c r="H114" s="328"/>
    </row>
    <row r="115" spans="2:8" ht="14.4" thickBot="1">
      <c r="B115" s="124" t="s">
        <v>31</v>
      </c>
      <c r="C115" s="125" t="s">
        <v>25</v>
      </c>
      <c r="D115" s="125" t="s">
        <v>26</v>
      </c>
      <c r="E115" s="125" t="s">
        <v>27</v>
      </c>
      <c r="F115" s="125" t="s">
        <v>28</v>
      </c>
      <c r="G115" s="125" t="s">
        <v>29</v>
      </c>
      <c r="H115" s="126" t="s">
        <v>30</v>
      </c>
    </row>
    <row r="116" spans="2:8">
      <c r="B116" s="128" t="str">
        <f>$B$32</f>
        <v>Liberal Arts</v>
      </c>
      <c r="C116" s="323">
        <f t="shared" ref="C116:G131" si="3">C91+C61</f>
        <v>4716204.859245304</v>
      </c>
      <c r="D116" s="323">
        <f t="shared" si="3"/>
        <v>2075846.0053987051</v>
      </c>
      <c r="E116" s="323">
        <f t="shared" si="3"/>
        <v>2243239.8261173563</v>
      </c>
      <c r="F116" s="323">
        <f t="shared" si="3"/>
        <v>58311.740039041186</v>
      </c>
      <c r="G116" s="323">
        <f t="shared" si="3"/>
        <v>0</v>
      </c>
      <c r="H116" s="134">
        <f t="shared" ref="H116:H136" si="4">SUM(C116:G116)</f>
        <v>9093602.4308004063</v>
      </c>
    </row>
    <row r="117" spans="2:8">
      <c r="B117" s="128" t="str">
        <f>$B$33</f>
        <v>Science</v>
      </c>
      <c r="C117" s="142">
        <f t="shared" si="3"/>
        <v>1559177.8007845941</v>
      </c>
      <c r="D117" s="142">
        <f t="shared" si="3"/>
        <v>1220645.6466979524</v>
      </c>
      <c r="E117" s="142">
        <f t="shared" si="3"/>
        <v>387454.05395126581</v>
      </c>
      <c r="F117" s="142">
        <f t="shared" si="3"/>
        <v>234204.4633305943</v>
      </c>
      <c r="G117" s="142">
        <f t="shared" si="3"/>
        <v>0</v>
      </c>
      <c r="H117" s="137">
        <f t="shared" si="4"/>
        <v>3401481.9647644069</v>
      </c>
    </row>
    <row r="118" spans="2:8">
      <c r="B118" s="128" t="str">
        <f>$B$34</f>
        <v>Fine Arts</v>
      </c>
      <c r="C118" s="142">
        <f t="shared" si="3"/>
        <v>827959.82341510511</v>
      </c>
      <c r="D118" s="142">
        <f t="shared" si="3"/>
        <v>625255.71959535137</v>
      </c>
      <c r="E118" s="142">
        <f t="shared" si="3"/>
        <v>0</v>
      </c>
      <c r="F118" s="142">
        <f t="shared" si="3"/>
        <v>0</v>
      </c>
      <c r="G118" s="142">
        <f t="shared" si="3"/>
        <v>0</v>
      </c>
      <c r="H118" s="137">
        <f t="shared" si="4"/>
        <v>1453215.5430104565</v>
      </c>
    </row>
    <row r="119" spans="2:8">
      <c r="B119" s="128" t="str">
        <f>$B$35</f>
        <v>Teacher Education</v>
      </c>
      <c r="C119" s="142">
        <f t="shared" si="3"/>
        <v>139201.99155511276</v>
      </c>
      <c r="D119" s="142">
        <f t="shared" si="3"/>
        <v>510396.30968065636</v>
      </c>
      <c r="E119" s="142">
        <f t="shared" si="3"/>
        <v>778580.73095145856</v>
      </c>
      <c r="F119" s="142">
        <f t="shared" si="3"/>
        <v>1096493.1025461112</v>
      </c>
      <c r="G119" s="142">
        <f t="shared" si="3"/>
        <v>0</v>
      </c>
      <c r="H119" s="137">
        <f t="shared" si="4"/>
        <v>2524672.1347333388</v>
      </c>
    </row>
    <row r="120" spans="2:8">
      <c r="B120" s="128" t="str">
        <f>$B$36</f>
        <v>Agriculture</v>
      </c>
      <c r="C120" s="142">
        <f t="shared" si="3"/>
        <v>0</v>
      </c>
      <c r="D120" s="142">
        <f t="shared" si="3"/>
        <v>0</v>
      </c>
      <c r="E120" s="142">
        <f t="shared" si="3"/>
        <v>0</v>
      </c>
      <c r="F120" s="142">
        <f t="shared" si="3"/>
        <v>0</v>
      </c>
      <c r="G120" s="142">
        <f t="shared" si="3"/>
        <v>0</v>
      </c>
      <c r="H120" s="137">
        <f t="shared" si="4"/>
        <v>0</v>
      </c>
    </row>
    <row r="121" spans="2:8">
      <c r="B121" s="128" t="str">
        <f>$B$37</f>
        <v>Engineering</v>
      </c>
      <c r="C121" s="142">
        <f t="shared" si="3"/>
        <v>656939.39611687546</v>
      </c>
      <c r="D121" s="142">
        <f t="shared" si="3"/>
        <v>717072.1686740017</v>
      </c>
      <c r="E121" s="142">
        <f t="shared" si="3"/>
        <v>385731.87723043136</v>
      </c>
      <c r="F121" s="142">
        <f t="shared" si="3"/>
        <v>168942.79859189453</v>
      </c>
      <c r="G121" s="142">
        <f t="shared" si="3"/>
        <v>0</v>
      </c>
      <c r="H121" s="137">
        <f t="shared" si="4"/>
        <v>1928686.240613203</v>
      </c>
    </row>
    <row r="122" spans="2:8">
      <c r="B122" s="128" t="str">
        <f>$B$38</f>
        <v>Home Economics</v>
      </c>
      <c r="C122" s="142">
        <f t="shared" si="3"/>
        <v>75256.743795331131</v>
      </c>
      <c r="D122" s="142">
        <f t="shared" si="3"/>
        <v>130766.96300738996</v>
      </c>
      <c r="E122" s="142">
        <f t="shared" si="3"/>
        <v>101335.8</v>
      </c>
      <c r="F122" s="142">
        <f t="shared" si="3"/>
        <v>0</v>
      </c>
      <c r="G122" s="142">
        <f t="shared" si="3"/>
        <v>0</v>
      </c>
      <c r="H122" s="137">
        <f t="shared" si="4"/>
        <v>307359.50680272107</v>
      </c>
    </row>
    <row r="123" spans="2:8">
      <c r="B123" s="128" t="str">
        <f>$B$39</f>
        <v>Law</v>
      </c>
      <c r="C123" s="142">
        <f t="shared" si="3"/>
        <v>0</v>
      </c>
      <c r="D123" s="142">
        <f t="shared" si="3"/>
        <v>0</v>
      </c>
      <c r="E123" s="142">
        <f t="shared" si="3"/>
        <v>0</v>
      </c>
      <c r="F123" s="142">
        <f t="shared" si="3"/>
        <v>0</v>
      </c>
      <c r="G123" s="142">
        <f t="shared" si="3"/>
        <v>4539198.2157142852</v>
      </c>
      <c r="H123" s="137">
        <f t="shared" si="4"/>
        <v>4539198.2157142852</v>
      </c>
    </row>
    <row r="124" spans="2:8">
      <c r="B124" s="128" t="str">
        <f>$B$40</f>
        <v>Social Service</v>
      </c>
      <c r="C124" s="142">
        <f t="shared" si="3"/>
        <v>142737.96639438148</v>
      </c>
      <c r="D124" s="142">
        <f t="shared" si="3"/>
        <v>272478.60503418988</v>
      </c>
      <c r="E124" s="142">
        <f t="shared" si="3"/>
        <v>0</v>
      </c>
      <c r="F124" s="142">
        <f t="shared" si="3"/>
        <v>0</v>
      </c>
      <c r="G124" s="142">
        <f t="shared" si="3"/>
        <v>0</v>
      </c>
      <c r="H124" s="137">
        <f t="shared" si="4"/>
        <v>415216.57142857136</v>
      </c>
    </row>
    <row r="125" spans="2:8">
      <c r="B125" s="128" t="str">
        <f>$B$41</f>
        <v>Library Science</v>
      </c>
      <c r="C125" s="142">
        <f t="shared" si="3"/>
        <v>0</v>
      </c>
      <c r="D125" s="142">
        <f t="shared" si="3"/>
        <v>0</v>
      </c>
      <c r="E125" s="142">
        <f t="shared" si="3"/>
        <v>0</v>
      </c>
      <c r="F125" s="142">
        <f t="shared" si="3"/>
        <v>0</v>
      </c>
      <c r="G125" s="142">
        <f t="shared" si="3"/>
        <v>0</v>
      </c>
      <c r="H125" s="137">
        <f t="shared" si="4"/>
        <v>0</v>
      </c>
    </row>
    <row r="126" spans="2:8">
      <c r="B126" s="128" t="str">
        <f>$B$42</f>
        <v>Veterinary Science</v>
      </c>
      <c r="C126" s="142">
        <f t="shared" si="3"/>
        <v>0</v>
      </c>
      <c r="D126" s="142">
        <f t="shared" si="3"/>
        <v>0</v>
      </c>
      <c r="E126" s="142">
        <f t="shared" si="3"/>
        <v>0</v>
      </c>
      <c r="F126" s="142">
        <f t="shared" si="3"/>
        <v>0</v>
      </c>
      <c r="G126" s="142">
        <f t="shared" si="3"/>
        <v>0</v>
      </c>
      <c r="H126" s="137">
        <f t="shared" si="4"/>
        <v>0</v>
      </c>
    </row>
    <row r="127" spans="2:8">
      <c r="B127" s="128" t="str">
        <f>$B$43</f>
        <v>Vocational Training</v>
      </c>
      <c r="C127" s="142">
        <f t="shared" si="3"/>
        <v>0</v>
      </c>
      <c r="D127" s="142">
        <f t="shared" si="3"/>
        <v>7107.2000000000007</v>
      </c>
      <c r="E127" s="142">
        <f t="shared" si="3"/>
        <v>0</v>
      </c>
      <c r="F127" s="142">
        <f t="shared" si="3"/>
        <v>0</v>
      </c>
      <c r="G127" s="142">
        <f t="shared" si="3"/>
        <v>0</v>
      </c>
      <c r="H127" s="137">
        <f t="shared" si="4"/>
        <v>7107.2000000000007</v>
      </c>
    </row>
    <row r="128" spans="2:8">
      <c r="B128" s="128" t="str">
        <f>$B$44</f>
        <v>Physical Training</v>
      </c>
      <c r="C128" s="142">
        <f t="shared" si="3"/>
        <v>0</v>
      </c>
      <c r="D128" s="142">
        <f t="shared" si="3"/>
        <v>0</v>
      </c>
      <c r="E128" s="142">
        <f t="shared" si="3"/>
        <v>0</v>
      </c>
      <c r="F128" s="142">
        <f t="shared" si="3"/>
        <v>0</v>
      </c>
      <c r="G128" s="142">
        <f t="shared" si="3"/>
        <v>0</v>
      </c>
      <c r="H128" s="137">
        <f t="shared" si="4"/>
        <v>0</v>
      </c>
    </row>
    <row r="129" spans="2:12">
      <c r="B129" s="128" t="str">
        <f>$B$45</f>
        <v>Health Services</v>
      </c>
      <c r="C129" s="142">
        <f t="shared" si="3"/>
        <v>298019.68202457804</v>
      </c>
      <c r="D129" s="142">
        <f t="shared" si="3"/>
        <v>1157870.2467380464</v>
      </c>
      <c r="E129" s="142">
        <f t="shared" si="3"/>
        <v>161939.73332826592</v>
      </c>
      <c r="F129" s="142">
        <f t="shared" si="3"/>
        <v>16753</v>
      </c>
      <c r="G129" s="142">
        <f t="shared" si="3"/>
        <v>0</v>
      </c>
      <c r="H129" s="137">
        <f t="shared" si="4"/>
        <v>1634582.6620908903</v>
      </c>
    </row>
    <row r="130" spans="2:12">
      <c r="B130" s="128" t="str">
        <f>$B$46</f>
        <v>Pharmacy</v>
      </c>
      <c r="C130" s="142">
        <f t="shared" si="3"/>
        <v>30825.315102816363</v>
      </c>
      <c r="D130" s="142">
        <f t="shared" si="3"/>
        <v>52490.121732807958</v>
      </c>
      <c r="E130" s="142">
        <f t="shared" si="3"/>
        <v>146229.43568489898</v>
      </c>
      <c r="F130" s="142">
        <f t="shared" si="3"/>
        <v>609350.67138574249</v>
      </c>
      <c r="G130" s="142">
        <f t="shared" si="3"/>
        <v>2101754.2658373239</v>
      </c>
      <c r="H130" s="137">
        <f t="shared" si="4"/>
        <v>2940649.8097435897</v>
      </c>
    </row>
    <row r="131" spans="2:12">
      <c r="B131" s="128" t="str">
        <f>$B$47</f>
        <v>Business Administration</v>
      </c>
      <c r="C131" s="142">
        <f t="shared" si="3"/>
        <v>1034056.786109305</v>
      </c>
      <c r="D131" s="142">
        <f t="shared" si="3"/>
        <v>1978244.1530576432</v>
      </c>
      <c r="E131" s="142">
        <f t="shared" si="3"/>
        <v>1558914.2381267655</v>
      </c>
      <c r="F131" s="142">
        <f t="shared" si="3"/>
        <v>20886.973899361765</v>
      </c>
      <c r="G131" s="142">
        <f t="shared" si="3"/>
        <v>0</v>
      </c>
      <c r="H131" s="137">
        <f t="shared" si="4"/>
        <v>4592102.1511930758</v>
      </c>
    </row>
    <row r="132" spans="2:12">
      <c r="B132" s="128" t="str">
        <f>$B$48</f>
        <v>Optometry</v>
      </c>
      <c r="C132" s="142">
        <f t="shared" ref="C132:G135" si="5">C107+C77</f>
        <v>0</v>
      </c>
      <c r="D132" s="142">
        <f t="shared" si="5"/>
        <v>0</v>
      </c>
      <c r="E132" s="142">
        <f t="shared" si="5"/>
        <v>0</v>
      </c>
      <c r="F132" s="142">
        <f t="shared" si="5"/>
        <v>0</v>
      </c>
      <c r="G132" s="142">
        <f t="shared" si="5"/>
        <v>0</v>
      </c>
      <c r="H132" s="137">
        <f t="shared" si="4"/>
        <v>0</v>
      </c>
    </row>
    <row r="133" spans="2:12">
      <c r="B133" s="128" t="str">
        <f>$B$49</f>
        <v>Teacher Ed-Practice Teaching</v>
      </c>
      <c r="C133" s="142">
        <f t="shared" si="5"/>
        <v>0</v>
      </c>
      <c r="D133" s="142">
        <f t="shared" si="5"/>
        <v>57972.333333333328</v>
      </c>
      <c r="E133" s="142">
        <f t="shared" si="5"/>
        <v>0</v>
      </c>
      <c r="F133" s="142">
        <f t="shared" si="5"/>
        <v>0</v>
      </c>
      <c r="G133" s="142">
        <f t="shared" si="5"/>
        <v>0</v>
      </c>
      <c r="H133" s="137">
        <f t="shared" si="4"/>
        <v>57972.333333333328</v>
      </c>
    </row>
    <row r="134" spans="2:12">
      <c r="B134" s="128" t="str">
        <f>$B$50</f>
        <v>Technology</v>
      </c>
      <c r="C134" s="142">
        <f t="shared" si="5"/>
        <v>320851.78915142955</v>
      </c>
      <c r="D134" s="142">
        <f t="shared" si="5"/>
        <v>693458.8514966293</v>
      </c>
      <c r="E134" s="142">
        <f t="shared" si="5"/>
        <v>7815.9148180308548</v>
      </c>
      <c r="F134" s="142">
        <f t="shared" si="5"/>
        <v>0</v>
      </c>
      <c r="G134" s="142">
        <f t="shared" si="5"/>
        <v>0</v>
      </c>
      <c r="H134" s="137">
        <f t="shared" si="4"/>
        <v>1022126.5554660897</v>
      </c>
    </row>
    <row r="135" spans="2:12">
      <c r="B135" s="128" t="str">
        <f>$B$51</f>
        <v>Nursing</v>
      </c>
      <c r="C135" s="142">
        <f t="shared" si="5"/>
        <v>0</v>
      </c>
      <c r="D135" s="142">
        <f t="shared" si="5"/>
        <v>0</v>
      </c>
      <c r="E135" s="142">
        <f t="shared" si="5"/>
        <v>0</v>
      </c>
      <c r="F135" s="142">
        <f t="shared" si="5"/>
        <v>0</v>
      </c>
      <c r="G135" s="142">
        <f t="shared" si="5"/>
        <v>0</v>
      </c>
      <c r="H135" s="137">
        <f t="shared" si="4"/>
        <v>0</v>
      </c>
    </row>
    <row r="136" spans="2:12">
      <c r="B136" s="131" t="str">
        <f>$B$52</f>
        <v>Totals</v>
      </c>
      <c r="C136" s="134">
        <f>SUM(C116:C135)</f>
        <v>9801232.1536948346</v>
      </c>
      <c r="D136" s="134">
        <f>SUM(D116:D135)</f>
        <v>9499604.3244467061</v>
      </c>
      <c r="E136" s="134">
        <f>SUM(E116:E135)</f>
        <v>5771241.6102084732</v>
      </c>
      <c r="F136" s="134">
        <f>SUM(F116:F135)</f>
        <v>2204942.7497927453</v>
      </c>
      <c r="G136" s="134">
        <f>SUM(G116:G135)</f>
        <v>6640952.481551609</v>
      </c>
      <c r="H136" s="134">
        <f t="shared" si="4"/>
        <v>33917973.31969437</v>
      </c>
    </row>
    <row r="137" spans="2:12">
      <c r="B137" s="330"/>
      <c r="C137" s="333"/>
      <c r="D137" s="333"/>
      <c r="E137" s="333"/>
      <c r="F137" s="333"/>
      <c r="G137" s="333"/>
      <c r="H137" s="334"/>
    </row>
    <row r="138" spans="2:12">
      <c r="B138" s="120" t="s">
        <v>4</v>
      </c>
      <c r="C138" s="327"/>
      <c r="D138" s="327"/>
      <c r="E138" s="327"/>
      <c r="F138" s="327"/>
      <c r="G138" s="327"/>
      <c r="H138" s="122">
        <f>H86-H81-H111</f>
        <v>49607220.680305637</v>
      </c>
    </row>
    <row r="139" spans="2:12" ht="152.25" customHeight="1" thickBot="1">
      <c r="B139" s="382" t="s">
        <v>887</v>
      </c>
      <c r="C139" s="382"/>
      <c r="D139" s="382"/>
      <c r="E139" s="382"/>
      <c r="F139" s="382"/>
      <c r="G139" s="382"/>
      <c r="H139" s="321"/>
    </row>
    <row r="140" spans="2:12" ht="36.75" customHeight="1" thickTop="1">
      <c r="B140" s="429" t="s">
        <v>889</v>
      </c>
      <c r="C140" s="404"/>
      <c r="D140" s="404"/>
      <c r="E140" s="404"/>
      <c r="F140" s="405"/>
      <c r="G140" s="335" t="s">
        <v>2</v>
      </c>
      <c r="H140" s="336">
        <v>1</v>
      </c>
      <c r="I140" s="396" t="str">
        <f>IF(H140+H141=1,"","Error, the two cells on the left must equal 100%")</f>
        <v/>
      </c>
      <c r="L140" s="290"/>
    </row>
    <row r="141" spans="2:12" ht="37.5" customHeight="1" thickBot="1">
      <c r="B141" s="406"/>
      <c r="C141" s="407"/>
      <c r="D141" s="407"/>
      <c r="E141" s="407"/>
      <c r="F141" s="408"/>
      <c r="G141" s="335" t="s">
        <v>3</v>
      </c>
      <c r="H141" s="337">
        <f>1-H140</f>
        <v>0</v>
      </c>
      <c r="I141" s="396"/>
    </row>
    <row r="142" spans="2:12" ht="42" thickBot="1">
      <c r="B142" s="338" t="s">
        <v>31</v>
      </c>
      <c r="C142" s="339" t="s">
        <v>25</v>
      </c>
      <c r="D142" s="339" t="s">
        <v>26</v>
      </c>
      <c r="E142" s="339" t="s">
        <v>27</v>
      </c>
      <c r="F142" s="339" t="s">
        <v>28</v>
      </c>
      <c r="G142" s="340" t="s">
        <v>29</v>
      </c>
      <c r="H142" s="341" t="s">
        <v>6</v>
      </c>
      <c r="I142" s="342" t="s">
        <v>7</v>
      </c>
    </row>
    <row r="143" spans="2:12">
      <c r="B143" s="128" t="str">
        <f>$B$32</f>
        <v>Liberal Arts</v>
      </c>
      <c r="C143" s="329">
        <f>Data!LN30</f>
        <v>0</v>
      </c>
      <c r="D143" s="329">
        <f>Data!MH30</f>
        <v>0</v>
      </c>
      <c r="E143" s="329">
        <f>Data!NB30</f>
        <v>0</v>
      </c>
      <c r="F143" s="329">
        <f>Data!NV30</f>
        <v>0</v>
      </c>
      <c r="G143" s="329">
        <f>Data!OP30</f>
        <v>0</v>
      </c>
      <c r="H143" s="343">
        <f>Data!PJ30</f>
        <v>9428097</v>
      </c>
      <c r="I143" s="344">
        <f t="shared" ref="I143:I162" si="6">SUM(C143:H143)</f>
        <v>9428097</v>
      </c>
    </row>
    <row r="144" spans="2:12">
      <c r="B144" s="128" t="str">
        <f>$B$33</f>
        <v>Science</v>
      </c>
      <c r="C144" s="329">
        <f>Data!LO30</f>
        <v>0</v>
      </c>
      <c r="D144" s="329">
        <f>Data!MI30</f>
        <v>0</v>
      </c>
      <c r="E144" s="329">
        <f>Data!NC30</f>
        <v>0</v>
      </c>
      <c r="F144" s="329">
        <f>Data!NW30</f>
        <v>0</v>
      </c>
      <c r="G144" s="329">
        <f>Data!OQ30</f>
        <v>0</v>
      </c>
      <c r="H144" s="343">
        <f>Data!PK30</f>
        <v>6600115</v>
      </c>
      <c r="I144" s="344">
        <f t="shared" si="6"/>
        <v>6600115</v>
      </c>
    </row>
    <row r="145" spans="2:9">
      <c r="B145" s="128" t="str">
        <f>$B$34</f>
        <v>Fine Arts</v>
      </c>
      <c r="C145" s="329">
        <f>Data!LP30</f>
        <v>0</v>
      </c>
      <c r="D145" s="329">
        <f>Data!MJ30</f>
        <v>0</v>
      </c>
      <c r="E145" s="329">
        <f>Data!ND30</f>
        <v>0</v>
      </c>
      <c r="F145" s="329">
        <f>Data!NX30</f>
        <v>0</v>
      </c>
      <c r="G145" s="329">
        <f>Data!OR30</f>
        <v>0</v>
      </c>
      <c r="H145" s="343">
        <f>Data!PL30</f>
        <v>0</v>
      </c>
      <c r="I145" s="344">
        <f t="shared" si="6"/>
        <v>0</v>
      </c>
    </row>
    <row r="146" spans="2:9">
      <c r="B146" s="128" t="str">
        <f>$B$35</f>
        <v>Teacher Education</v>
      </c>
      <c r="C146" s="329">
        <f>Data!LQ30</f>
        <v>0</v>
      </c>
      <c r="D146" s="329">
        <f>Data!MK30</f>
        <v>0</v>
      </c>
      <c r="E146" s="329">
        <f>Data!NE30</f>
        <v>0</v>
      </c>
      <c r="F146" s="329">
        <f>Data!NY30</f>
        <v>0</v>
      </c>
      <c r="G146" s="329">
        <f>Data!OS30</f>
        <v>0</v>
      </c>
      <c r="H146" s="343">
        <f>Data!PN30</f>
        <v>1525928</v>
      </c>
      <c r="I146" s="344">
        <f t="shared" si="6"/>
        <v>1525928</v>
      </c>
    </row>
    <row r="147" spans="2:9">
      <c r="B147" s="128" t="str">
        <f>$B$36</f>
        <v>Agriculture</v>
      </c>
      <c r="C147" s="329">
        <f>Data!LR30</f>
        <v>0</v>
      </c>
      <c r="D147" s="329">
        <f>Data!ML30</f>
        <v>0</v>
      </c>
      <c r="E147" s="329">
        <f>Data!NF30</f>
        <v>0</v>
      </c>
      <c r="F147" s="329">
        <f>Data!NZ30</f>
        <v>0</v>
      </c>
      <c r="G147" s="329">
        <f>Data!OT30</f>
        <v>0</v>
      </c>
      <c r="H147" s="343">
        <f>Data!PM30</f>
        <v>0</v>
      </c>
      <c r="I147" s="344">
        <f t="shared" si="6"/>
        <v>0</v>
      </c>
    </row>
    <row r="148" spans="2:9">
      <c r="B148" s="128" t="str">
        <f>$B$37</f>
        <v>Engineering</v>
      </c>
      <c r="C148" s="329">
        <f>Data!LS30</f>
        <v>0</v>
      </c>
      <c r="D148" s="329">
        <f>Data!MM30</f>
        <v>0</v>
      </c>
      <c r="E148" s="329">
        <f>Data!NG30</f>
        <v>0</v>
      </c>
      <c r="F148" s="329">
        <f>Data!OA30</f>
        <v>0</v>
      </c>
      <c r="G148" s="329">
        <f>Data!OU30</f>
        <v>0</v>
      </c>
      <c r="H148" s="343">
        <f>Data!PO30</f>
        <v>0</v>
      </c>
      <c r="I148" s="344">
        <f t="shared" si="6"/>
        <v>0</v>
      </c>
    </row>
    <row r="149" spans="2:9">
      <c r="B149" s="128" t="str">
        <f>$B$38</f>
        <v>Home Economics</v>
      </c>
      <c r="C149" s="329">
        <f>Data!LT30</f>
        <v>0</v>
      </c>
      <c r="D149" s="329">
        <f>Data!MN30</f>
        <v>0</v>
      </c>
      <c r="E149" s="329">
        <f>Data!NH30</f>
        <v>0</v>
      </c>
      <c r="F149" s="329">
        <f>Data!OB30</f>
        <v>0</v>
      </c>
      <c r="G149" s="329">
        <f>Data!OV30</f>
        <v>0</v>
      </c>
      <c r="H149" s="343">
        <f>Data!PP30</f>
        <v>99152.38</v>
      </c>
      <c r="I149" s="344">
        <f t="shared" si="6"/>
        <v>99152.38</v>
      </c>
    </row>
    <row r="150" spans="2:9">
      <c r="B150" s="128" t="str">
        <f>$B$39</f>
        <v>Law</v>
      </c>
      <c r="C150" s="329">
        <f>Data!LU30</f>
        <v>0</v>
      </c>
      <c r="D150" s="329">
        <f>Data!MO30</f>
        <v>0</v>
      </c>
      <c r="E150" s="329">
        <f>Data!NI30</f>
        <v>0</v>
      </c>
      <c r="F150" s="329">
        <f>Data!OC30</f>
        <v>0</v>
      </c>
      <c r="G150" s="329">
        <f>Data!OW30</f>
        <v>0</v>
      </c>
      <c r="H150" s="343">
        <f>Data!PQ30</f>
        <v>8623101.5500000007</v>
      </c>
      <c r="I150" s="344">
        <f t="shared" si="6"/>
        <v>8623101.5500000007</v>
      </c>
    </row>
    <row r="151" spans="2:9">
      <c r="B151" s="128" t="str">
        <f>$B$40</f>
        <v>Social Service</v>
      </c>
      <c r="C151" s="329">
        <f>Data!LV30</f>
        <v>0</v>
      </c>
      <c r="D151" s="329">
        <f>Data!MP30</f>
        <v>0</v>
      </c>
      <c r="E151" s="329">
        <f>Data!NJ30</f>
        <v>0</v>
      </c>
      <c r="F151" s="329">
        <f>Data!OD30</f>
        <v>0</v>
      </c>
      <c r="G151" s="329">
        <f>Data!OX30</f>
        <v>0</v>
      </c>
      <c r="H151" s="343">
        <f>Data!PR30</f>
        <v>126435.28</v>
      </c>
      <c r="I151" s="344">
        <f t="shared" si="6"/>
        <v>126435.28</v>
      </c>
    </row>
    <row r="152" spans="2:9">
      <c r="B152" s="128" t="str">
        <f>$B$41</f>
        <v>Library Science</v>
      </c>
      <c r="C152" s="329">
        <f>Data!LW30</f>
        <v>0</v>
      </c>
      <c r="D152" s="329">
        <f>Data!MQ30</f>
        <v>0</v>
      </c>
      <c r="E152" s="329">
        <f>Data!NK30</f>
        <v>0</v>
      </c>
      <c r="F152" s="329">
        <f>Data!OE30</f>
        <v>0</v>
      </c>
      <c r="G152" s="329">
        <f>Data!OY30</f>
        <v>0</v>
      </c>
      <c r="H152" s="343">
        <f>Data!PS30</f>
        <v>0</v>
      </c>
      <c r="I152" s="344">
        <f t="shared" si="6"/>
        <v>0</v>
      </c>
    </row>
    <row r="153" spans="2:9">
      <c r="B153" s="128" t="str">
        <f>$B$42</f>
        <v>Veterinary Science</v>
      </c>
      <c r="C153" s="329">
        <f>Data!LX30</f>
        <v>0</v>
      </c>
      <c r="D153" s="329">
        <f>Data!MR30</f>
        <v>0</v>
      </c>
      <c r="E153" s="329">
        <f>Data!NL30</f>
        <v>0</v>
      </c>
      <c r="F153" s="329">
        <f>Data!OF30</f>
        <v>0</v>
      </c>
      <c r="G153" s="329">
        <f>Data!OZ30</f>
        <v>0</v>
      </c>
      <c r="H153" s="343">
        <f>Data!PT30</f>
        <v>0</v>
      </c>
      <c r="I153" s="344">
        <f t="shared" si="6"/>
        <v>0</v>
      </c>
    </row>
    <row r="154" spans="2:9">
      <c r="B154" s="128" t="str">
        <f>$B$43</f>
        <v>Vocational Training</v>
      </c>
      <c r="C154" s="329">
        <f>Data!LY30</f>
        <v>0</v>
      </c>
      <c r="D154" s="329">
        <f>Data!MS30</f>
        <v>0</v>
      </c>
      <c r="E154" s="329">
        <f>Data!NM30</f>
        <v>0</v>
      </c>
      <c r="F154" s="329">
        <f>Data!OG30</f>
        <v>0</v>
      </c>
      <c r="G154" s="329">
        <f>Data!PA30</f>
        <v>0</v>
      </c>
      <c r="H154" s="343">
        <f>Data!PU30</f>
        <v>0</v>
      </c>
      <c r="I154" s="344">
        <f t="shared" si="6"/>
        <v>0</v>
      </c>
    </row>
    <row r="155" spans="2:9">
      <c r="B155" s="128" t="str">
        <f>$B$44</f>
        <v>Physical Training</v>
      </c>
      <c r="C155" s="329">
        <f>Data!LZ30</f>
        <v>0</v>
      </c>
      <c r="D155" s="329">
        <f>Data!MT30</f>
        <v>0</v>
      </c>
      <c r="E155" s="329">
        <f>Data!NN30</f>
        <v>0</v>
      </c>
      <c r="F155" s="329">
        <f>Data!OH30</f>
        <v>0</v>
      </c>
      <c r="G155" s="329">
        <f>Data!PB30</f>
        <v>0</v>
      </c>
      <c r="H155" s="343">
        <f>Data!PV30</f>
        <v>0</v>
      </c>
      <c r="I155" s="344">
        <f t="shared" si="6"/>
        <v>0</v>
      </c>
    </row>
    <row r="156" spans="2:9">
      <c r="B156" s="128" t="str">
        <f>$B$45</f>
        <v>Health Services</v>
      </c>
      <c r="C156" s="329">
        <f>Data!MA30</f>
        <v>0</v>
      </c>
      <c r="D156" s="329">
        <f>Data!MU30</f>
        <v>0</v>
      </c>
      <c r="E156" s="329">
        <f>Data!NO30</f>
        <v>0</v>
      </c>
      <c r="F156" s="329">
        <f>Data!OI30</f>
        <v>0</v>
      </c>
      <c r="G156" s="329">
        <f>Data!PC30</f>
        <v>0</v>
      </c>
      <c r="H156" s="343">
        <f>Data!PW30</f>
        <v>0</v>
      </c>
      <c r="I156" s="344">
        <f t="shared" si="6"/>
        <v>0</v>
      </c>
    </row>
    <row r="157" spans="2:9">
      <c r="B157" s="128" t="str">
        <f>$B$46</f>
        <v>Pharmacy</v>
      </c>
      <c r="C157" s="329">
        <f>Data!MB30</f>
        <v>0</v>
      </c>
      <c r="D157" s="329">
        <f>Data!MV30</f>
        <v>0</v>
      </c>
      <c r="E157" s="329">
        <f>Data!NP30</f>
        <v>0</v>
      </c>
      <c r="F157" s="329">
        <f>Data!OJ30</f>
        <v>0</v>
      </c>
      <c r="G157" s="329">
        <f>Data!PD30</f>
        <v>0</v>
      </c>
      <c r="H157" s="343">
        <f>Data!PX30</f>
        <v>12730672.869999999</v>
      </c>
      <c r="I157" s="344">
        <f t="shared" si="6"/>
        <v>12730672.869999999</v>
      </c>
    </row>
    <row r="158" spans="2:9">
      <c r="B158" s="128" t="str">
        <f>$B$47</f>
        <v>Business Administration</v>
      </c>
      <c r="C158" s="329">
        <f>Data!MC30</f>
        <v>0</v>
      </c>
      <c r="D158" s="329">
        <f>Data!MW30</f>
        <v>0</v>
      </c>
      <c r="E158" s="329">
        <f>Data!NQ30</f>
        <v>0</v>
      </c>
      <c r="F158" s="329">
        <f>Data!OK30</f>
        <v>0</v>
      </c>
      <c r="G158" s="329">
        <f>Data!PE30</f>
        <v>0</v>
      </c>
      <c r="H158" s="343">
        <f>Data!PY30</f>
        <v>3085619.19</v>
      </c>
      <c r="I158" s="344">
        <f t="shared" si="6"/>
        <v>3085619.19</v>
      </c>
    </row>
    <row r="159" spans="2:9">
      <c r="B159" s="128" t="str">
        <f>$B$48</f>
        <v>Optometry</v>
      </c>
      <c r="C159" s="329">
        <f>Data!MD30</f>
        <v>0</v>
      </c>
      <c r="D159" s="329">
        <f>Data!MX30</f>
        <v>0</v>
      </c>
      <c r="E159" s="329">
        <f>Data!NR30</f>
        <v>0</v>
      </c>
      <c r="F159" s="329">
        <f>Data!OL30</f>
        <v>0</v>
      </c>
      <c r="G159" s="329">
        <f>Data!PF30</f>
        <v>0</v>
      </c>
      <c r="H159" s="343">
        <f>Data!PZ30</f>
        <v>0</v>
      </c>
      <c r="I159" s="344">
        <f t="shared" si="6"/>
        <v>0</v>
      </c>
    </row>
    <row r="160" spans="2:9">
      <c r="B160" s="128" t="str">
        <f>$B$49</f>
        <v>Teacher Ed-Practice Teaching</v>
      </c>
      <c r="C160" s="329">
        <f>Data!ME30</f>
        <v>0</v>
      </c>
      <c r="D160" s="329">
        <f>Data!MY30</f>
        <v>0</v>
      </c>
      <c r="E160" s="329">
        <f>Data!NS30</f>
        <v>0</v>
      </c>
      <c r="F160" s="329">
        <f>Data!OM30</f>
        <v>0</v>
      </c>
      <c r="G160" s="329">
        <f>Data!PG30</f>
        <v>0</v>
      </c>
      <c r="H160" s="343">
        <f>Data!QA30</f>
        <v>0</v>
      </c>
      <c r="I160" s="344">
        <f t="shared" si="6"/>
        <v>0</v>
      </c>
    </row>
    <row r="161" spans="2:10">
      <c r="B161" s="128" t="str">
        <f>$B$50</f>
        <v>Technology</v>
      </c>
      <c r="C161" s="329">
        <f>Data!MF30</f>
        <v>0</v>
      </c>
      <c r="D161" s="329">
        <f>Data!MZ30</f>
        <v>0</v>
      </c>
      <c r="E161" s="329">
        <f>Data!NT30</f>
        <v>0</v>
      </c>
      <c r="F161" s="329">
        <f>Data!ON30</f>
        <v>0</v>
      </c>
      <c r="G161" s="329">
        <f>Data!PH30</f>
        <v>0</v>
      </c>
      <c r="H161" s="343">
        <f>Data!QB30</f>
        <v>7388099.71</v>
      </c>
      <c r="I161" s="344">
        <f t="shared" si="6"/>
        <v>7388099.71</v>
      </c>
    </row>
    <row r="162" spans="2:10">
      <c r="B162" s="128" t="str">
        <f>$B$51</f>
        <v>Nursing</v>
      </c>
      <c r="C162" s="329">
        <f>Data!MG30</f>
        <v>0</v>
      </c>
      <c r="D162" s="329">
        <f>Data!NA30</f>
        <v>0</v>
      </c>
      <c r="E162" s="329">
        <f>Data!NU30</f>
        <v>0</v>
      </c>
      <c r="F162" s="329">
        <f>Data!OO30</f>
        <v>0</v>
      </c>
      <c r="G162" s="329">
        <f>Data!PI30</f>
        <v>0</v>
      </c>
      <c r="H162" s="343">
        <f>Data!QC30</f>
        <v>0</v>
      </c>
      <c r="I162" s="344">
        <f t="shared" si="6"/>
        <v>0</v>
      </c>
    </row>
    <row r="163" spans="2:10" ht="14.4" thickBot="1">
      <c r="B163" s="131" t="str">
        <f>$B$52</f>
        <v>Totals</v>
      </c>
      <c r="C163" s="134">
        <f t="shared" ref="C163:H163" si="7">SUM(C143:C162)</f>
        <v>0</v>
      </c>
      <c r="D163" s="134">
        <f t="shared" si="7"/>
        <v>0</v>
      </c>
      <c r="E163" s="134">
        <f t="shared" si="7"/>
        <v>0</v>
      </c>
      <c r="F163" s="134">
        <f t="shared" si="7"/>
        <v>0</v>
      </c>
      <c r="G163" s="135">
        <f t="shared" si="7"/>
        <v>0</v>
      </c>
      <c r="H163" s="345">
        <f t="shared" si="7"/>
        <v>49607220.979999997</v>
      </c>
      <c r="I163" s="344">
        <f>SUM(I143:I162)</f>
        <v>49607220.979999997</v>
      </c>
      <c r="J163" s="349">
        <f>H138-I163</f>
        <v>-0.29969435930252075</v>
      </c>
    </row>
    <row r="164" spans="2:10" ht="14.4" thickTop="1">
      <c r="B164" s="144"/>
      <c r="C164" s="331"/>
      <c r="D164" s="331"/>
      <c r="E164" s="331"/>
      <c r="F164" s="331"/>
      <c r="G164" s="331"/>
      <c r="H164" s="346"/>
      <c r="I164" s="347"/>
    </row>
    <row r="165" spans="2:10">
      <c r="B165" s="387" t="s">
        <v>63</v>
      </c>
      <c r="C165" s="387"/>
      <c r="D165" s="387"/>
      <c r="E165" s="387"/>
      <c r="F165" s="387"/>
      <c r="G165" s="387"/>
      <c r="H165" s="348"/>
      <c r="I165" s="348"/>
    </row>
    <row r="166" spans="2:10" ht="43.5" customHeight="1" thickBot="1">
      <c r="B166" s="394" t="s">
        <v>40</v>
      </c>
      <c r="C166" s="394"/>
      <c r="D166" s="394"/>
      <c r="E166" s="394"/>
      <c r="F166" s="394"/>
      <c r="G166" s="394"/>
      <c r="H166" s="328"/>
    </row>
    <row r="167" spans="2:10" ht="14.4" thickBot="1">
      <c r="B167" s="124" t="s">
        <v>31</v>
      </c>
      <c r="C167" s="125" t="s">
        <v>25</v>
      </c>
      <c r="D167" s="125" t="s">
        <v>26</v>
      </c>
      <c r="E167" s="125" t="s">
        <v>27</v>
      </c>
      <c r="F167" s="125" t="s">
        <v>28</v>
      </c>
      <c r="G167" s="125" t="s">
        <v>29</v>
      </c>
      <c r="H167" s="126" t="s">
        <v>1</v>
      </c>
    </row>
    <row r="168" spans="2:10">
      <c r="B168" s="128" t="str">
        <f>$B$32</f>
        <v>Liberal Arts</v>
      </c>
      <c r="C168" s="323">
        <f t="shared" ref="C168:G183" si="8">C143+$H$140*IF($H116=0,0,$H143*C116/$H116)+IF($H32=0,0,$H$141*$H143*C32/$H32)</f>
        <v>4889683.4036016176</v>
      </c>
      <c r="D168" s="323">
        <f t="shared" si="8"/>
        <v>2152202.897024923</v>
      </c>
      <c r="E168" s="323">
        <f t="shared" si="8"/>
        <v>2325754.0491613531</v>
      </c>
      <c r="F168" s="323">
        <f t="shared" si="8"/>
        <v>60456.650212106782</v>
      </c>
      <c r="G168" s="323">
        <f t="shared" si="8"/>
        <v>0</v>
      </c>
      <c r="H168" s="134">
        <f t="shared" ref="H168:H188" si="9">SUM(C168:G168)</f>
        <v>9428097.0000000019</v>
      </c>
      <c r="I168" s="349"/>
      <c r="J168" s="290"/>
    </row>
    <row r="169" spans="2:10">
      <c r="B169" s="128" t="str">
        <f>$B$33</f>
        <v>Science</v>
      </c>
      <c r="C169" s="142">
        <f t="shared" si="8"/>
        <v>3025373.3217539401</v>
      </c>
      <c r="D169" s="142">
        <f t="shared" si="8"/>
        <v>2368497.5331080016</v>
      </c>
      <c r="E169" s="142">
        <f t="shared" si="8"/>
        <v>751802.10854702501</v>
      </c>
      <c r="F169" s="142">
        <f t="shared" si="8"/>
        <v>454442.03659103299</v>
      </c>
      <c r="G169" s="142">
        <f t="shared" si="8"/>
        <v>0</v>
      </c>
      <c r="H169" s="137">
        <f t="shared" si="9"/>
        <v>6600115</v>
      </c>
      <c r="I169" s="349"/>
      <c r="J169" s="290"/>
    </row>
    <row r="170" spans="2:10">
      <c r="B170" s="128" t="str">
        <f>$B$34</f>
        <v>Fine Arts</v>
      </c>
      <c r="C170" s="142">
        <f t="shared" si="8"/>
        <v>0</v>
      </c>
      <c r="D170" s="142">
        <f t="shared" si="8"/>
        <v>0</v>
      </c>
      <c r="E170" s="142">
        <f t="shared" si="8"/>
        <v>0</v>
      </c>
      <c r="F170" s="142">
        <f t="shared" si="8"/>
        <v>0</v>
      </c>
      <c r="G170" s="142">
        <f t="shared" si="8"/>
        <v>0</v>
      </c>
      <c r="H170" s="137">
        <f t="shared" si="9"/>
        <v>0</v>
      </c>
      <c r="I170" s="349"/>
      <c r="J170" s="290"/>
    </row>
    <row r="171" spans="2:10">
      <c r="B171" s="128" t="str">
        <f>$B$35</f>
        <v>Teacher Education</v>
      </c>
      <c r="C171" s="142">
        <f t="shared" si="8"/>
        <v>84134.574801787297</v>
      </c>
      <c r="D171" s="142">
        <f t="shared" si="8"/>
        <v>308486.79688883486</v>
      </c>
      <c r="E171" s="142">
        <f t="shared" si="8"/>
        <v>470579.17789581913</v>
      </c>
      <c r="F171" s="142">
        <f t="shared" si="8"/>
        <v>662727.45041355875</v>
      </c>
      <c r="G171" s="142">
        <f t="shared" si="8"/>
        <v>0</v>
      </c>
      <c r="H171" s="137">
        <f t="shared" si="9"/>
        <v>1525928</v>
      </c>
      <c r="I171" s="349"/>
      <c r="J171" s="290"/>
    </row>
    <row r="172" spans="2:10">
      <c r="B172" s="128" t="str">
        <f>$B$36</f>
        <v>Agriculture</v>
      </c>
      <c r="C172" s="142">
        <f t="shared" si="8"/>
        <v>0</v>
      </c>
      <c r="D172" s="142">
        <f t="shared" si="8"/>
        <v>0</v>
      </c>
      <c r="E172" s="142">
        <f t="shared" si="8"/>
        <v>0</v>
      </c>
      <c r="F172" s="142">
        <f t="shared" si="8"/>
        <v>0</v>
      </c>
      <c r="G172" s="142">
        <f t="shared" si="8"/>
        <v>0</v>
      </c>
      <c r="H172" s="137">
        <f t="shared" si="9"/>
        <v>0</v>
      </c>
      <c r="I172" s="349"/>
      <c r="J172" s="290"/>
    </row>
    <row r="173" spans="2:10">
      <c r="B173" s="128" t="str">
        <f>$B$37</f>
        <v>Engineering</v>
      </c>
      <c r="C173" s="142">
        <f t="shared" si="8"/>
        <v>0</v>
      </c>
      <c r="D173" s="142">
        <f t="shared" si="8"/>
        <v>0</v>
      </c>
      <c r="E173" s="142">
        <f t="shared" si="8"/>
        <v>0</v>
      </c>
      <c r="F173" s="142">
        <f t="shared" si="8"/>
        <v>0</v>
      </c>
      <c r="G173" s="142">
        <f t="shared" si="8"/>
        <v>0</v>
      </c>
      <c r="H173" s="137">
        <f t="shared" si="9"/>
        <v>0</v>
      </c>
      <c r="I173" s="349"/>
      <c r="J173" s="290"/>
    </row>
    <row r="174" spans="2:10">
      <c r="B174" s="128" t="str">
        <f>$B$38</f>
        <v>Home Economics</v>
      </c>
      <c r="C174" s="142">
        <f t="shared" si="8"/>
        <v>24277.385580094426</v>
      </c>
      <c r="D174" s="142">
        <f t="shared" si="8"/>
        <v>42184.657772361723</v>
      </c>
      <c r="E174" s="142">
        <f t="shared" si="8"/>
        <v>32690.336647543867</v>
      </c>
      <c r="F174" s="142">
        <f t="shared" si="8"/>
        <v>0</v>
      </c>
      <c r="G174" s="142">
        <f t="shared" si="8"/>
        <v>0</v>
      </c>
      <c r="H174" s="137">
        <f t="shared" si="9"/>
        <v>99152.380000000019</v>
      </c>
      <c r="I174" s="349"/>
      <c r="J174" s="290"/>
    </row>
    <row r="175" spans="2:10">
      <c r="B175" s="128" t="str">
        <f>$B$39</f>
        <v>Law</v>
      </c>
      <c r="C175" s="142">
        <f t="shared" si="8"/>
        <v>0</v>
      </c>
      <c r="D175" s="142">
        <f t="shared" si="8"/>
        <v>0</v>
      </c>
      <c r="E175" s="142">
        <f t="shared" si="8"/>
        <v>0</v>
      </c>
      <c r="F175" s="142">
        <f t="shared" si="8"/>
        <v>0</v>
      </c>
      <c r="G175" s="142">
        <f t="shared" si="8"/>
        <v>8623101.5500000007</v>
      </c>
      <c r="H175" s="137">
        <f t="shared" si="9"/>
        <v>8623101.5500000007</v>
      </c>
      <c r="I175" s="349"/>
      <c r="J175" s="290"/>
    </row>
    <row r="176" spans="2:10">
      <c r="B176" s="128" t="str">
        <f>$B$40</f>
        <v>Social Service</v>
      </c>
      <c r="C176" s="142">
        <f t="shared" si="8"/>
        <v>43464.341236700398</v>
      </c>
      <c r="D176" s="142">
        <f t="shared" si="8"/>
        <v>82970.938763299608</v>
      </c>
      <c r="E176" s="142">
        <f t="shared" si="8"/>
        <v>0</v>
      </c>
      <c r="F176" s="142">
        <f t="shared" si="8"/>
        <v>0</v>
      </c>
      <c r="G176" s="142">
        <f t="shared" si="8"/>
        <v>0</v>
      </c>
      <c r="H176" s="137">
        <f t="shared" si="9"/>
        <v>126435.28</v>
      </c>
      <c r="I176" s="349"/>
      <c r="J176" s="290"/>
    </row>
    <row r="177" spans="2:10">
      <c r="B177" s="128" t="str">
        <f>$B$41</f>
        <v>Library Science</v>
      </c>
      <c r="C177" s="142">
        <f t="shared" si="8"/>
        <v>0</v>
      </c>
      <c r="D177" s="142">
        <f t="shared" si="8"/>
        <v>0</v>
      </c>
      <c r="E177" s="142">
        <f t="shared" si="8"/>
        <v>0</v>
      </c>
      <c r="F177" s="142">
        <f t="shared" si="8"/>
        <v>0</v>
      </c>
      <c r="G177" s="142">
        <f t="shared" si="8"/>
        <v>0</v>
      </c>
      <c r="H177" s="137">
        <f t="shared" si="9"/>
        <v>0</v>
      </c>
      <c r="I177" s="349"/>
      <c r="J177" s="290"/>
    </row>
    <row r="178" spans="2:10">
      <c r="B178" s="128" t="str">
        <f>$B$42</f>
        <v>Veterinary Science</v>
      </c>
      <c r="C178" s="142">
        <f t="shared" si="8"/>
        <v>0</v>
      </c>
      <c r="D178" s="142">
        <f t="shared" si="8"/>
        <v>0</v>
      </c>
      <c r="E178" s="142">
        <f t="shared" si="8"/>
        <v>0</v>
      </c>
      <c r="F178" s="142">
        <f t="shared" si="8"/>
        <v>0</v>
      </c>
      <c r="G178" s="142">
        <f t="shared" si="8"/>
        <v>0</v>
      </c>
      <c r="H178" s="137">
        <f t="shared" si="9"/>
        <v>0</v>
      </c>
      <c r="I178" s="349"/>
      <c r="J178" s="290"/>
    </row>
    <row r="179" spans="2:10">
      <c r="B179" s="128" t="str">
        <f>$B$43</f>
        <v>Vocational Training</v>
      </c>
      <c r="C179" s="142">
        <f t="shared" si="8"/>
        <v>0</v>
      </c>
      <c r="D179" s="142">
        <f t="shared" si="8"/>
        <v>0</v>
      </c>
      <c r="E179" s="142">
        <f t="shared" si="8"/>
        <v>0</v>
      </c>
      <c r="F179" s="142">
        <f t="shared" si="8"/>
        <v>0</v>
      </c>
      <c r="G179" s="142">
        <f t="shared" si="8"/>
        <v>0</v>
      </c>
      <c r="H179" s="137">
        <f t="shared" si="9"/>
        <v>0</v>
      </c>
      <c r="I179" s="349"/>
      <c r="J179" s="290"/>
    </row>
    <row r="180" spans="2:10">
      <c r="B180" s="128" t="str">
        <f>$B$44</f>
        <v>Physical Training</v>
      </c>
      <c r="C180" s="142">
        <f t="shared" si="8"/>
        <v>0</v>
      </c>
      <c r="D180" s="142">
        <f t="shared" si="8"/>
        <v>0</v>
      </c>
      <c r="E180" s="142">
        <f t="shared" si="8"/>
        <v>0</v>
      </c>
      <c r="F180" s="142">
        <f t="shared" si="8"/>
        <v>0</v>
      </c>
      <c r="G180" s="142">
        <f t="shared" si="8"/>
        <v>0</v>
      </c>
      <c r="H180" s="137">
        <f t="shared" si="9"/>
        <v>0</v>
      </c>
      <c r="I180" s="349"/>
      <c r="J180" s="290"/>
    </row>
    <row r="181" spans="2:10">
      <c r="B181" s="128" t="str">
        <f>$B$45</f>
        <v>Health Services</v>
      </c>
      <c r="C181" s="142">
        <f t="shared" si="8"/>
        <v>0</v>
      </c>
      <c r="D181" s="142">
        <f t="shared" si="8"/>
        <v>0</v>
      </c>
      <c r="E181" s="142">
        <f t="shared" si="8"/>
        <v>0</v>
      </c>
      <c r="F181" s="142">
        <f t="shared" si="8"/>
        <v>0</v>
      </c>
      <c r="G181" s="142">
        <f t="shared" si="8"/>
        <v>0</v>
      </c>
      <c r="H181" s="137">
        <f t="shared" si="9"/>
        <v>0</v>
      </c>
      <c r="I181" s="349"/>
      <c r="J181" s="290"/>
    </row>
    <row r="182" spans="2:10">
      <c r="B182" s="128" t="str">
        <f>$B$46</f>
        <v>Pharmacy</v>
      </c>
      <c r="C182" s="142">
        <f t="shared" si="8"/>
        <v>133449.07693134778</v>
      </c>
      <c r="D182" s="142">
        <f t="shared" si="8"/>
        <v>227240.44409256688</v>
      </c>
      <c r="E182" s="142">
        <f t="shared" si="8"/>
        <v>633057.05545111327</v>
      </c>
      <c r="F182" s="142">
        <f t="shared" si="8"/>
        <v>2638003.3538244283</v>
      </c>
      <c r="G182" s="142">
        <f t="shared" si="8"/>
        <v>9098922.939700542</v>
      </c>
      <c r="H182" s="137">
        <f t="shared" si="9"/>
        <v>12730672.869999997</v>
      </c>
      <c r="I182" s="349"/>
      <c r="J182" s="290"/>
    </row>
    <row r="183" spans="2:10">
      <c r="B183" s="128" t="str">
        <f>$B$47</f>
        <v>Business Administration</v>
      </c>
      <c r="C183" s="142">
        <f t="shared" si="8"/>
        <v>694824.58310288645</v>
      </c>
      <c r="D183" s="142">
        <f t="shared" si="8"/>
        <v>1329262.2681736404</v>
      </c>
      <c r="E183" s="142">
        <f t="shared" si="8"/>
        <v>1047497.5360638336</v>
      </c>
      <c r="F183" s="142">
        <f t="shared" si="8"/>
        <v>14034.802659639268</v>
      </c>
      <c r="G183" s="142">
        <f t="shared" si="8"/>
        <v>0</v>
      </c>
      <c r="H183" s="137">
        <f t="shared" si="9"/>
        <v>3085619.1899999995</v>
      </c>
      <c r="I183" s="349"/>
      <c r="J183" s="290"/>
    </row>
    <row r="184" spans="2:10">
      <c r="B184" s="128" t="str">
        <f>$B$48</f>
        <v>Optometry</v>
      </c>
      <c r="C184" s="142">
        <f t="shared" ref="C184:G187" si="10">C159+$H$140*IF($H132=0,0,$H159*C132/$H132)+IF($H48=0,0,$H$141*$H159*C48/$H48)</f>
        <v>0</v>
      </c>
      <c r="D184" s="142">
        <f t="shared" si="10"/>
        <v>0</v>
      </c>
      <c r="E184" s="142">
        <f t="shared" si="10"/>
        <v>0</v>
      </c>
      <c r="F184" s="142">
        <f t="shared" si="10"/>
        <v>0</v>
      </c>
      <c r="G184" s="142">
        <f t="shared" si="10"/>
        <v>0</v>
      </c>
      <c r="H184" s="137">
        <f t="shared" si="9"/>
        <v>0</v>
      </c>
      <c r="I184" s="349"/>
      <c r="J184" s="290"/>
    </row>
    <row r="185" spans="2:10">
      <c r="B185" s="128" t="str">
        <f>$B$49</f>
        <v>Teacher Ed-Practice Teaching</v>
      </c>
      <c r="C185" s="142">
        <f t="shared" si="10"/>
        <v>0</v>
      </c>
      <c r="D185" s="142">
        <f t="shared" si="10"/>
        <v>0</v>
      </c>
      <c r="E185" s="142">
        <f t="shared" si="10"/>
        <v>0</v>
      </c>
      <c r="F185" s="142">
        <f t="shared" si="10"/>
        <v>0</v>
      </c>
      <c r="G185" s="142">
        <f t="shared" si="10"/>
        <v>0</v>
      </c>
      <c r="H185" s="137">
        <f t="shared" si="9"/>
        <v>0</v>
      </c>
      <c r="I185" s="349"/>
      <c r="J185" s="290"/>
    </row>
    <row r="186" spans="2:10">
      <c r="B186" s="128" t="str">
        <f>$B$50</f>
        <v>Technology</v>
      </c>
      <c r="C186" s="142">
        <f t="shared" si="10"/>
        <v>2319169.7717918269</v>
      </c>
      <c r="D186" s="142">
        <f t="shared" si="10"/>
        <v>5012435.2138595348</v>
      </c>
      <c r="E186" s="142">
        <f t="shared" si="10"/>
        <v>56494.724348636897</v>
      </c>
      <c r="F186" s="142">
        <f t="shared" si="10"/>
        <v>0</v>
      </c>
      <c r="G186" s="142">
        <f t="shared" si="10"/>
        <v>0</v>
      </c>
      <c r="H186" s="137">
        <f t="shared" si="9"/>
        <v>7388099.709999999</v>
      </c>
      <c r="I186" s="349"/>
      <c r="J186" s="290"/>
    </row>
    <row r="187" spans="2:10">
      <c r="B187" s="128" t="str">
        <f>$B$51</f>
        <v>Nursing</v>
      </c>
      <c r="C187" s="142">
        <f t="shared" si="10"/>
        <v>0</v>
      </c>
      <c r="D187" s="142">
        <f t="shared" si="10"/>
        <v>0</v>
      </c>
      <c r="E187" s="142">
        <f t="shared" si="10"/>
        <v>0</v>
      </c>
      <c r="F187" s="142">
        <f t="shared" si="10"/>
        <v>0</v>
      </c>
      <c r="G187" s="142">
        <f t="shared" si="10"/>
        <v>0</v>
      </c>
      <c r="H187" s="137">
        <f t="shared" si="9"/>
        <v>0</v>
      </c>
      <c r="I187" s="349"/>
      <c r="J187" s="290"/>
    </row>
    <row r="188" spans="2:10">
      <c r="B188" s="131" t="str">
        <f>$B$52</f>
        <v>Totals</v>
      </c>
      <c r="C188" s="134">
        <f>SUM(C168:C187)</f>
        <v>11214376.458800202</v>
      </c>
      <c r="D188" s="134">
        <f>SUM(D168:D187)</f>
        <v>11523280.749683164</v>
      </c>
      <c r="E188" s="134">
        <f>SUM(E168:E187)</f>
        <v>5317874.9881153246</v>
      </c>
      <c r="F188" s="134">
        <f>SUM(F168:F187)</f>
        <v>3829664.2937007658</v>
      </c>
      <c r="G188" s="134">
        <f>SUM(G168:G187)</f>
        <v>17722024.489700541</v>
      </c>
      <c r="H188" s="134">
        <f t="shared" si="9"/>
        <v>49607220.980000004</v>
      </c>
      <c r="I188" s="349"/>
      <c r="J188" s="290"/>
    </row>
    <row r="189" spans="2:10">
      <c r="B189" s="330"/>
      <c r="C189" s="331"/>
      <c r="D189" s="331"/>
      <c r="E189" s="331"/>
      <c r="F189" s="331"/>
      <c r="G189" s="331"/>
      <c r="H189" s="346"/>
    </row>
    <row r="190" spans="2:10">
      <c r="B190" s="392" t="s">
        <v>34</v>
      </c>
      <c r="C190" s="392"/>
      <c r="D190" s="392"/>
      <c r="E190" s="392"/>
      <c r="F190" s="392"/>
      <c r="G190" s="392"/>
      <c r="H190" s="122">
        <f>H15</f>
        <v>17443131</v>
      </c>
    </row>
    <row r="191" spans="2:10" ht="43.5" customHeight="1" thickBot="1">
      <c r="B191" s="382" t="s">
        <v>229</v>
      </c>
      <c r="C191" s="382"/>
      <c r="D191" s="382"/>
      <c r="E191" s="382"/>
      <c r="F191" s="382"/>
      <c r="G191" s="382"/>
      <c r="H191" s="382"/>
    </row>
    <row r="192" spans="2:10" ht="14.4" thickBot="1">
      <c r="B192" s="124" t="s">
        <v>31</v>
      </c>
      <c r="C192" s="125" t="s">
        <v>25</v>
      </c>
      <c r="D192" s="125" t="s">
        <v>26</v>
      </c>
      <c r="E192" s="125" t="s">
        <v>27</v>
      </c>
      <c r="F192" s="125" t="s">
        <v>28</v>
      </c>
      <c r="G192" s="125" t="s">
        <v>29</v>
      </c>
      <c r="H192" s="126" t="s">
        <v>1</v>
      </c>
    </row>
    <row r="193" spans="2:8">
      <c r="B193" s="128" t="str">
        <f>$B$32</f>
        <v>Liberal Arts</v>
      </c>
      <c r="C193" s="136">
        <f t="shared" ref="C193:G208" si="11">$H$190*IF($H$136=0,0,C116/$H$136)</f>
        <v>2425421.4250143673</v>
      </c>
      <c r="D193" s="136">
        <f t="shared" si="11"/>
        <v>1067553.5789448696</v>
      </c>
      <c r="E193" s="136">
        <f t="shared" si="11"/>
        <v>1153639.8646985802</v>
      </c>
      <c r="F193" s="136">
        <f t="shared" si="11"/>
        <v>29988.210402546123</v>
      </c>
      <c r="G193" s="136">
        <f t="shared" si="11"/>
        <v>0</v>
      </c>
      <c r="H193" s="136">
        <f>SUM(C193:G193)</f>
        <v>4676603.0790603636</v>
      </c>
    </row>
    <row r="194" spans="2:8">
      <c r="B194" s="128" t="str">
        <f>$B$33</f>
        <v>Science</v>
      </c>
      <c r="C194" s="139">
        <f t="shared" si="11"/>
        <v>801844.56703920313</v>
      </c>
      <c r="D194" s="139">
        <f t="shared" si="11"/>
        <v>627746.29012309038</v>
      </c>
      <c r="E194" s="139">
        <f t="shared" si="11"/>
        <v>199257.5368773212</v>
      </c>
      <c r="F194" s="139">
        <f t="shared" si="11"/>
        <v>120445.26057481622</v>
      </c>
      <c r="G194" s="139">
        <f t="shared" si="11"/>
        <v>0</v>
      </c>
      <c r="H194" s="139">
        <f t="shared" ref="H194:H213" si="12">SUM(C194:G194)</f>
        <v>1749293.6546144309</v>
      </c>
    </row>
    <row r="195" spans="2:8">
      <c r="B195" s="128" t="str">
        <f>$B$34</f>
        <v>Fine Arts</v>
      </c>
      <c r="C195" s="139">
        <f t="shared" si="11"/>
        <v>425798.19042963628</v>
      </c>
      <c r="D195" s="139">
        <f t="shared" si="11"/>
        <v>321552.74498869316</v>
      </c>
      <c r="E195" s="139">
        <f t="shared" si="11"/>
        <v>0</v>
      </c>
      <c r="F195" s="139">
        <f t="shared" si="11"/>
        <v>0</v>
      </c>
      <c r="G195" s="139">
        <f t="shared" si="11"/>
        <v>0</v>
      </c>
      <c r="H195" s="139">
        <f t="shared" si="12"/>
        <v>747350.93541832943</v>
      </c>
    </row>
    <row r="196" spans="2:8">
      <c r="B196" s="128" t="str">
        <f>$B$35</f>
        <v>Teacher Education</v>
      </c>
      <c r="C196" s="139">
        <f t="shared" si="11"/>
        <v>71587.961676555889</v>
      </c>
      <c r="D196" s="139">
        <f t="shared" si="11"/>
        <v>262483.53956062609</v>
      </c>
      <c r="E196" s="139">
        <f t="shared" si="11"/>
        <v>400403.80821269017</v>
      </c>
      <c r="F196" s="139">
        <f t="shared" si="11"/>
        <v>563897.86760055728</v>
      </c>
      <c r="G196" s="139">
        <f t="shared" si="11"/>
        <v>0</v>
      </c>
      <c r="H196" s="139">
        <f t="shared" si="12"/>
        <v>1298373.1770504294</v>
      </c>
    </row>
    <row r="197" spans="2:8">
      <c r="B197" s="128" t="str">
        <f>$B$36</f>
        <v>Agriculture</v>
      </c>
      <c r="C197" s="139">
        <f t="shared" si="11"/>
        <v>0</v>
      </c>
      <c r="D197" s="139">
        <f t="shared" si="11"/>
        <v>0</v>
      </c>
      <c r="E197" s="139">
        <f t="shared" si="11"/>
        <v>0</v>
      </c>
      <c r="F197" s="139">
        <f t="shared" si="11"/>
        <v>0</v>
      </c>
      <c r="G197" s="139">
        <f t="shared" si="11"/>
        <v>0</v>
      </c>
      <c r="H197" s="139">
        <f t="shared" si="12"/>
        <v>0</v>
      </c>
    </row>
    <row r="198" spans="2:8">
      <c r="B198" s="128" t="str">
        <f>$B$37</f>
        <v>Engineering</v>
      </c>
      <c r="C198" s="139">
        <f t="shared" si="11"/>
        <v>337846.83529053512</v>
      </c>
      <c r="D198" s="139">
        <f t="shared" si="11"/>
        <v>368771.55532674422</v>
      </c>
      <c r="E198" s="139">
        <f t="shared" si="11"/>
        <v>198371.86620756972</v>
      </c>
      <c r="F198" s="139">
        <f t="shared" si="11"/>
        <v>86882.884763457492</v>
      </c>
      <c r="G198" s="139">
        <f t="shared" si="11"/>
        <v>0</v>
      </c>
      <c r="H198" s="139">
        <f t="shared" si="12"/>
        <v>991873.14158830652</v>
      </c>
    </row>
    <row r="199" spans="2:8">
      <c r="B199" s="128" t="str">
        <f>$B$38</f>
        <v>Home Economics</v>
      </c>
      <c r="C199" s="139">
        <f t="shared" si="11"/>
        <v>38702.58485913647</v>
      </c>
      <c r="D199" s="139">
        <f t="shared" si="11"/>
        <v>67250.046006894219</v>
      </c>
      <c r="E199" s="139">
        <f t="shared" si="11"/>
        <v>52114.364786160157</v>
      </c>
      <c r="F199" s="139">
        <f t="shared" si="11"/>
        <v>0</v>
      </c>
      <c r="G199" s="139">
        <f t="shared" si="11"/>
        <v>0</v>
      </c>
      <c r="H199" s="139">
        <f t="shared" si="12"/>
        <v>158066.99565219085</v>
      </c>
    </row>
    <row r="200" spans="2:8">
      <c r="B200" s="128" t="str">
        <f>$B$39</f>
        <v>Law</v>
      </c>
      <c r="C200" s="139">
        <f t="shared" si="11"/>
        <v>0</v>
      </c>
      <c r="D200" s="139">
        <f t="shared" si="11"/>
        <v>0</v>
      </c>
      <c r="E200" s="139">
        <f t="shared" si="11"/>
        <v>0</v>
      </c>
      <c r="F200" s="139">
        <f t="shared" si="11"/>
        <v>0</v>
      </c>
      <c r="G200" s="139">
        <f t="shared" si="11"/>
        <v>2334391.5146515006</v>
      </c>
      <c r="H200" s="139">
        <f t="shared" si="12"/>
        <v>2334391.5146515006</v>
      </c>
    </row>
    <row r="201" spans="2:8">
      <c r="B201" s="128" t="str">
        <f>$B$40</f>
        <v>Social Service</v>
      </c>
      <c r="C201" s="139">
        <f t="shared" si="11"/>
        <v>73406.421516497299</v>
      </c>
      <c r="D201" s="139">
        <f t="shared" si="11"/>
        <v>140128.65561011829</v>
      </c>
      <c r="E201" s="139">
        <f t="shared" si="11"/>
        <v>0</v>
      </c>
      <c r="F201" s="139">
        <f t="shared" si="11"/>
        <v>0</v>
      </c>
      <c r="G201" s="139">
        <f t="shared" si="11"/>
        <v>0</v>
      </c>
      <c r="H201" s="139">
        <f t="shared" si="12"/>
        <v>213535.07712661559</v>
      </c>
    </row>
    <row r="202" spans="2:8">
      <c r="B202" s="128" t="str">
        <f>$B$41</f>
        <v>Library Science</v>
      </c>
      <c r="C202" s="139">
        <f t="shared" si="11"/>
        <v>0</v>
      </c>
      <c r="D202" s="139">
        <f t="shared" si="11"/>
        <v>0</v>
      </c>
      <c r="E202" s="139">
        <f t="shared" si="11"/>
        <v>0</v>
      </c>
      <c r="F202" s="139">
        <f t="shared" si="11"/>
        <v>0</v>
      </c>
      <c r="G202" s="139">
        <f t="shared" si="11"/>
        <v>0</v>
      </c>
      <c r="H202" s="139">
        <f t="shared" si="12"/>
        <v>0</v>
      </c>
    </row>
    <row r="203" spans="2:8">
      <c r="B203" s="128" t="str">
        <f>$B$42</f>
        <v>Veterinary Science</v>
      </c>
      <c r="C203" s="139">
        <f t="shared" si="11"/>
        <v>0</v>
      </c>
      <c r="D203" s="139">
        <f t="shared" si="11"/>
        <v>0</v>
      </c>
      <c r="E203" s="139">
        <f t="shared" si="11"/>
        <v>0</v>
      </c>
      <c r="F203" s="139">
        <f t="shared" si="11"/>
        <v>0</v>
      </c>
      <c r="G203" s="139">
        <f t="shared" si="11"/>
        <v>0</v>
      </c>
      <c r="H203" s="139">
        <f t="shared" si="12"/>
        <v>0</v>
      </c>
    </row>
    <row r="204" spans="2:8">
      <c r="B204" s="128" t="str">
        <f>$B$43</f>
        <v>Vocational Training</v>
      </c>
      <c r="C204" s="139">
        <f t="shared" si="11"/>
        <v>0</v>
      </c>
      <c r="D204" s="139">
        <f t="shared" si="11"/>
        <v>3655.048002859774</v>
      </c>
      <c r="E204" s="139">
        <f t="shared" si="11"/>
        <v>0</v>
      </c>
      <c r="F204" s="139">
        <f t="shared" si="11"/>
        <v>0</v>
      </c>
      <c r="G204" s="139">
        <f t="shared" si="11"/>
        <v>0</v>
      </c>
      <c r="H204" s="139">
        <f t="shared" si="12"/>
        <v>3655.048002859774</v>
      </c>
    </row>
    <row r="205" spans="2:8">
      <c r="B205" s="128" t="str">
        <f>$B$44</f>
        <v>Physical Training</v>
      </c>
      <c r="C205" s="139">
        <f t="shared" si="11"/>
        <v>0</v>
      </c>
      <c r="D205" s="139">
        <f t="shared" si="11"/>
        <v>0</v>
      </c>
      <c r="E205" s="139">
        <f t="shared" si="11"/>
        <v>0</v>
      </c>
      <c r="F205" s="139">
        <f t="shared" si="11"/>
        <v>0</v>
      </c>
      <c r="G205" s="139">
        <f t="shared" si="11"/>
        <v>0</v>
      </c>
      <c r="H205" s="139">
        <f t="shared" si="12"/>
        <v>0</v>
      </c>
    </row>
    <row r="206" spans="2:8">
      <c r="B206" s="128" t="str">
        <f>$B$45</f>
        <v>Health Services</v>
      </c>
      <c r="C206" s="139">
        <f t="shared" si="11"/>
        <v>153263.76682756061</v>
      </c>
      <c r="D206" s="139">
        <f t="shared" si="11"/>
        <v>595462.53558513196</v>
      </c>
      <c r="E206" s="139">
        <f t="shared" si="11"/>
        <v>83281.390545520422</v>
      </c>
      <c r="F206" s="139">
        <f t="shared" si="11"/>
        <v>8615.6319214190953</v>
      </c>
      <c r="G206" s="139">
        <f t="shared" si="11"/>
        <v>0</v>
      </c>
      <c r="H206" s="139">
        <f t="shared" si="12"/>
        <v>840623.3248796321</v>
      </c>
    </row>
    <row r="207" spans="2:8">
      <c r="B207" s="128" t="str">
        <f>$B$46</f>
        <v>Pharmacy</v>
      </c>
      <c r="C207" s="139">
        <f t="shared" si="11"/>
        <v>15852.657362121816</v>
      </c>
      <c r="D207" s="139">
        <f t="shared" si="11"/>
        <v>26994.303608927024</v>
      </c>
      <c r="E207" s="139">
        <f t="shared" si="11"/>
        <v>75201.993310924387</v>
      </c>
      <c r="F207" s="139">
        <f t="shared" si="11"/>
        <v>313373.19260605029</v>
      </c>
      <c r="G207" s="139">
        <f t="shared" si="11"/>
        <v>1080877.5230541874</v>
      </c>
      <c r="H207" s="139">
        <f t="shared" si="12"/>
        <v>1512299.6699422109</v>
      </c>
    </row>
    <row r="208" spans="2:8">
      <c r="B208" s="128" t="str">
        <f>$B$47</f>
        <v>Business Administration</v>
      </c>
      <c r="C208" s="139">
        <f t="shared" si="11"/>
        <v>531788.49489424971</v>
      </c>
      <c r="D208" s="139">
        <f t="shared" si="11"/>
        <v>1017359.4862677796</v>
      </c>
      <c r="E208" s="139">
        <f t="shared" si="11"/>
        <v>801709.02362321306</v>
      </c>
      <c r="F208" s="139">
        <f t="shared" si="11"/>
        <v>10741.627115692036</v>
      </c>
      <c r="G208" s="139">
        <f t="shared" si="11"/>
        <v>0</v>
      </c>
      <c r="H208" s="139">
        <f t="shared" si="12"/>
        <v>2361598.6319009345</v>
      </c>
    </row>
    <row r="209" spans="2:8">
      <c r="B209" s="128" t="str">
        <f>$B$48</f>
        <v>Optometry</v>
      </c>
      <c r="C209" s="139">
        <f t="shared" ref="C209:G212" si="13">$H$190*IF($H$136=0,0,C132/$H$136)</f>
        <v>0</v>
      </c>
      <c r="D209" s="139">
        <f t="shared" si="13"/>
        <v>0</v>
      </c>
      <c r="E209" s="139">
        <f t="shared" si="13"/>
        <v>0</v>
      </c>
      <c r="F209" s="139">
        <f t="shared" si="13"/>
        <v>0</v>
      </c>
      <c r="G209" s="139">
        <f t="shared" si="13"/>
        <v>0</v>
      </c>
      <c r="H209" s="139">
        <f t="shared" si="12"/>
        <v>0</v>
      </c>
    </row>
    <row r="210" spans="2:8">
      <c r="B210" s="128" t="str">
        <f>$B$49</f>
        <v>Teacher Ed-Practice Teaching</v>
      </c>
      <c r="C210" s="139">
        <f t="shared" si="13"/>
        <v>0</v>
      </c>
      <c r="D210" s="139">
        <f t="shared" si="13"/>
        <v>29813.662366490473</v>
      </c>
      <c r="E210" s="139">
        <f t="shared" si="13"/>
        <v>0</v>
      </c>
      <c r="F210" s="139">
        <f t="shared" si="13"/>
        <v>0</v>
      </c>
      <c r="G210" s="139">
        <f t="shared" si="13"/>
        <v>0</v>
      </c>
      <c r="H210" s="139">
        <f t="shared" si="12"/>
        <v>29813.662366490473</v>
      </c>
    </row>
    <row r="211" spans="2:8">
      <c r="B211" s="128" t="str">
        <f>$B$50</f>
        <v>Technology</v>
      </c>
      <c r="C211" s="139">
        <f t="shared" si="13"/>
        <v>165005.72534217665</v>
      </c>
      <c r="D211" s="139">
        <f t="shared" si="13"/>
        <v>356627.8408132862</v>
      </c>
      <c r="E211" s="139">
        <f t="shared" si="13"/>
        <v>4019.5215902416971</v>
      </c>
      <c r="F211" s="139">
        <f t="shared" si="13"/>
        <v>0</v>
      </c>
      <c r="G211" s="139">
        <f t="shared" si="13"/>
        <v>0</v>
      </c>
      <c r="H211" s="139">
        <f t="shared" si="12"/>
        <v>525653.08774570457</v>
      </c>
    </row>
    <row r="212" spans="2:8">
      <c r="B212" s="128" t="str">
        <f>$B$51</f>
        <v>Nursing</v>
      </c>
      <c r="C212" s="139">
        <f t="shared" si="13"/>
        <v>0</v>
      </c>
      <c r="D212" s="139">
        <f t="shared" si="13"/>
        <v>0</v>
      </c>
      <c r="E212" s="139">
        <f t="shared" si="13"/>
        <v>0</v>
      </c>
      <c r="F212" s="139">
        <f t="shared" si="13"/>
        <v>0</v>
      </c>
      <c r="G212" s="139">
        <f t="shared" si="13"/>
        <v>0</v>
      </c>
      <c r="H212" s="139">
        <f t="shared" si="12"/>
        <v>0</v>
      </c>
    </row>
    <row r="213" spans="2:8">
      <c r="B213" s="131" t="str">
        <f>$B$52</f>
        <v>Totals</v>
      </c>
      <c r="C213" s="136">
        <f>SUM(C193:C212)</f>
        <v>5040518.63025204</v>
      </c>
      <c r="D213" s="136">
        <f>SUM(D193:D212)</f>
        <v>4885399.2872055117</v>
      </c>
      <c r="E213" s="136">
        <f>SUM(E193:E212)</f>
        <v>2967999.3698522211</v>
      </c>
      <c r="F213" s="136">
        <f>SUM(F193:F212)</f>
        <v>1133944.6749845385</v>
      </c>
      <c r="G213" s="136">
        <f>SUM(G193:G212)</f>
        <v>3415269.0377056878</v>
      </c>
      <c r="H213" s="136">
        <f t="shared" si="12"/>
        <v>17443131</v>
      </c>
    </row>
    <row r="214" spans="2:8">
      <c r="B214" s="144"/>
      <c r="C214" s="145"/>
      <c r="D214" s="145"/>
      <c r="E214" s="145"/>
      <c r="F214" s="145"/>
      <c r="G214" s="145"/>
      <c r="H214" s="145"/>
    </row>
    <row r="215" spans="2:8">
      <c r="B215" s="392" t="s">
        <v>35</v>
      </c>
      <c r="C215" s="392"/>
      <c r="D215" s="392"/>
      <c r="E215" s="392"/>
      <c r="F215" s="392"/>
      <c r="G215" s="392"/>
      <c r="H215" s="122">
        <f>H17</f>
        <v>85541255</v>
      </c>
    </row>
    <row r="216" spans="2:8" ht="60.75" customHeight="1" thickBot="1">
      <c r="B216" s="382" t="s">
        <v>230</v>
      </c>
      <c r="C216" s="382"/>
      <c r="D216" s="382"/>
      <c r="E216" s="382"/>
      <c r="F216" s="382"/>
      <c r="G216" s="382"/>
      <c r="H216" s="382"/>
    </row>
    <row r="217" spans="2:8" ht="14.4" thickBot="1">
      <c r="B217" s="124" t="s">
        <v>31</v>
      </c>
      <c r="C217" s="125" t="s">
        <v>25</v>
      </c>
      <c r="D217" s="125" t="s">
        <v>26</v>
      </c>
      <c r="E217" s="125" t="s">
        <v>27</v>
      </c>
      <c r="F217" s="125" t="s">
        <v>28</v>
      </c>
      <c r="G217" s="125" t="s">
        <v>29</v>
      </c>
      <c r="H217" s="126" t="s">
        <v>1</v>
      </c>
    </row>
    <row r="218" spans="2:8">
      <c r="B218" s="128" t="str">
        <f>$B$32</f>
        <v>Liberal Arts</v>
      </c>
      <c r="C218" s="136">
        <f t="shared" ref="C218:G233" si="14">$H$215*IF($H$25=0,0,C$25/$H$25)*IF(C$52=0,0,C32/C$52)</f>
        <v>18973831.938919045</v>
      </c>
      <c r="D218" s="136">
        <f t="shared" si="14"/>
        <v>9528593.4443202056</v>
      </c>
      <c r="E218" s="136">
        <f t="shared" si="14"/>
        <v>3791247.529897524</v>
      </c>
      <c r="F218" s="136">
        <f t="shared" si="14"/>
        <v>326167.64310034958</v>
      </c>
      <c r="G218" s="136">
        <f t="shared" si="14"/>
        <v>0</v>
      </c>
      <c r="H218" s="136">
        <f>SUM(C218:G218)</f>
        <v>32619840.556237124</v>
      </c>
    </row>
    <row r="219" spans="2:8">
      <c r="B219" s="128" t="str">
        <f>$B$33</f>
        <v>Science</v>
      </c>
      <c r="C219" s="139">
        <f t="shared" si="14"/>
        <v>5868221.7853473127</v>
      </c>
      <c r="D219" s="139">
        <f t="shared" si="14"/>
        <v>3987349.8720847634</v>
      </c>
      <c r="E219" s="139">
        <f t="shared" si="14"/>
        <v>272805.72848135477</v>
      </c>
      <c r="F219" s="139">
        <f t="shared" si="14"/>
        <v>168025.75553654376</v>
      </c>
      <c r="G219" s="139">
        <f t="shared" si="14"/>
        <v>0</v>
      </c>
      <c r="H219" s="139">
        <f t="shared" ref="H219:H238" si="15">SUM(C219:G219)</f>
        <v>10296403.141449973</v>
      </c>
    </row>
    <row r="220" spans="2:8">
      <c r="B220" s="128" t="str">
        <f>$B$34</f>
        <v>Fine Arts</v>
      </c>
      <c r="C220" s="139">
        <f t="shared" si="14"/>
        <v>1948515.3538915836</v>
      </c>
      <c r="D220" s="139">
        <f t="shared" si="14"/>
        <v>837970.75800139783</v>
      </c>
      <c r="E220" s="139">
        <f t="shared" si="14"/>
        <v>0</v>
      </c>
      <c r="F220" s="139">
        <f t="shared" si="14"/>
        <v>0</v>
      </c>
      <c r="G220" s="139">
        <f t="shared" si="14"/>
        <v>0</v>
      </c>
      <c r="H220" s="139">
        <f t="shared" si="15"/>
        <v>2786486.1118929815</v>
      </c>
    </row>
    <row r="221" spans="2:8">
      <c r="B221" s="128" t="str">
        <f>$B$35</f>
        <v>Teacher Education</v>
      </c>
      <c r="C221" s="139">
        <f t="shared" si="14"/>
        <v>537191.08756689786</v>
      </c>
      <c r="D221" s="139">
        <f t="shared" si="14"/>
        <v>2134132.1989783361</v>
      </c>
      <c r="E221" s="139">
        <f t="shared" si="14"/>
        <v>1222497.8509390033</v>
      </c>
      <c r="F221" s="139">
        <f t="shared" si="14"/>
        <v>1114900.3073248314</v>
      </c>
      <c r="G221" s="139">
        <f t="shared" si="14"/>
        <v>0</v>
      </c>
      <c r="H221" s="139">
        <f t="shared" si="15"/>
        <v>5008721.444809068</v>
      </c>
    </row>
    <row r="222" spans="2:8">
      <c r="B222" s="128" t="str">
        <f>$B$36</f>
        <v>Agriculture</v>
      </c>
      <c r="C222" s="139">
        <f t="shared" si="14"/>
        <v>0</v>
      </c>
      <c r="D222" s="139">
        <f t="shared" si="14"/>
        <v>0</v>
      </c>
      <c r="E222" s="139">
        <f t="shared" si="14"/>
        <v>0</v>
      </c>
      <c r="F222" s="139">
        <f t="shared" si="14"/>
        <v>0</v>
      </c>
      <c r="G222" s="139">
        <f t="shared" si="14"/>
        <v>0</v>
      </c>
      <c r="H222" s="139">
        <f t="shared" si="15"/>
        <v>0</v>
      </c>
    </row>
    <row r="223" spans="2:8">
      <c r="B223" s="128" t="str">
        <f>$B$37</f>
        <v>Engineering</v>
      </c>
      <c r="C223" s="139">
        <f t="shared" si="14"/>
        <v>1801282.838214806</v>
      </c>
      <c r="D223" s="139">
        <f t="shared" si="14"/>
        <v>2028448.3360896322</v>
      </c>
      <c r="E223" s="139">
        <f t="shared" si="14"/>
        <v>338443.19698814693</v>
      </c>
      <c r="F223" s="139">
        <f t="shared" si="14"/>
        <v>262910.88807482726</v>
      </c>
      <c r="G223" s="139">
        <f t="shared" si="14"/>
        <v>0</v>
      </c>
      <c r="H223" s="139">
        <f t="shared" si="15"/>
        <v>4431085.259367412</v>
      </c>
    </row>
    <row r="224" spans="2:8">
      <c r="B224" s="128" t="str">
        <f>$B$38</f>
        <v>Home Economics</v>
      </c>
      <c r="C224" s="139">
        <f t="shared" si="14"/>
        <v>209830.28806863964</v>
      </c>
      <c r="D224" s="139">
        <f t="shared" si="14"/>
        <v>497055.07126364438</v>
      </c>
      <c r="E224" s="139">
        <f t="shared" si="14"/>
        <v>94353.86097851368</v>
      </c>
      <c r="F224" s="139">
        <f t="shared" si="14"/>
        <v>0</v>
      </c>
      <c r="G224" s="139">
        <f t="shared" si="14"/>
        <v>0</v>
      </c>
      <c r="H224" s="139">
        <f t="shared" si="15"/>
        <v>801239.22031079768</v>
      </c>
    </row>
    <row r="225" spans="2:10">
      <c r="B225" s="128" t="str">
        <f>$B$39</f>
        <v>Law</v>
      </c>
      <c r="C225" s="139">
        <f t="shared" si="14"/>
        <v>0</v>
      </c>
      <c r="D225" s="139">
        <f t="shared" si="14"/>
        <v>0</v>
      </c>
      <c r="E225" s="139">
        <f t="shared" si="14"/>
        <v>0</v>
      </c>
      <c r="F225" s="139">
        <f t="shared" si="14"/>
        <v>0</v>
      </c>
      <c r="G225" s="139">
        <f t="shared" si="14"/>
        <v>6124097.043654955</v>
      </c>
      <c r="H225" s="139">
        <f t="shared" si="15"/>
        <v>6124097.043654955</v>
      </c>
    </row>
    <row r="226" spans="2:10">
      <c r="B226" s="128" t="str">
        <f>$B$40</f>
        <v>Social Service</v>
      </c>
      <c r="C226" s="139">
        <f t="shared" si="14"/>
        <v>232825.38813095633</v>
      </c>
      <c r="D226" s="139">
        <f t="shared" si="14"/>
        <v>1221159.9898946325</v>
      </c>
      <c r="E226" s="139">
        <f t="shared" si="14"/>
        <v>0</v>
      </c>
      <c r="F226" s="139">
        <f t="shared" si="14"/>
        <v>0</v>
      </c>
      <c r="G226" s="139">
        <f t="shared" si="14"/>
        <v>0</v>
      </c>
      <c r="H226" s="139">
        <f t="shared" si="15"/>
        <v>1453985.3780255888</v>
      </c>
    </row>
    <row r="227" spans="2:10">
      <c r="B227" s="128" t="str">
        <f>$B$41</f>
        <v>Library Science</v>
      </c>
      <c r="C227" s="139">
        <f t="shared" si="14"/>
        <v>0</v>
      </c>
      <c r="D227" s="139">
        <f t="shared" si="14"/>
        <v>0</v>
      </c>
      <c r="E227" s="139">
        <f t="shared" si="14"/>
        <v>0</v>
      </c>
      <c r="F227" s="139">
        <f t="shared" si="14"/>
        <v>0</v>
      </c>
      <c r="G227" s="139">
        <f t="shared" si="14"/>
        <v>0</v>
      </c>
      <c r="H227" s="139">
        <f t="shared" si="15"/>
        <v>0</v>
      </c>
    </row>
    <row r="228" spans="2:10">
      <c r="B228" s="128" t="str">
        <f>$B$42</f>
        <v>Veterinary Science</v>
      </c>
      <c r="C228" s="139">
        <f t="shared" si="14"/>
        <v>0</v>
      </c>
      <c r="D228" s="139">
        <f t="shared" si="14"/>
        <v>0</v>
      </c>
      <c r="E228" s="139">
        <f t="shared" si="14"/>
        <v>0</v>
      </c>
      <c r="F228" s="139">
        <f t="shared" si="14"/>
        <v>0</v>
      </c>
      <c r="G228" s="139">
        <f t="shared" si="14"/>
        <v>0</v>
      </c>
      <c r="H228" s="139">
        <f t="shared" si="15"/>
        <v>0</v>
      </c>
    </row>
    <row r="229" spans="2:10">
      <c r="B229" s="128" t="str">
        <f>$B$43</f>
        <v>Vocational Training</v>
      </c>
      <c r="C229" s="139">
        <f t="shared" si="14"/>
        <v>0</v>
      </c>
      <c r="D229" s="139">
        <f t="shared" si="14"/>
        <v>16363.952963412161</v>
      </c>
      <c r="E229" s="139">
        <f t="shared" si="14"/>
        <v>0</v>
      </c>
      <c r="F229" s="139">
        <f t="shared" si="14"/>
        <v>0</v>
      </c>
      <c r="G229" s="139">
        <f t="shared" si="14"/>
        <v>0</v>
      </c>
      <c r="H229" s="139">
        <f t="shared" si="15"/>
        <v>16363.952963412161</v>
      </c>
    </row>
    <row r="230" spans="2:10">
      <c r="B230" s="128" t="str">
        <f>$B$44</f>
        <v>Physical Training</v>
      </c>
      <c r="C230" s="139">
        <f t="shared" si="14"/>
        <v>0</v>
      </c>
      <c r="D230" s="139">
        <f t="shared" si="14"/>
        <v>0</v>
      </c>
      <c r="E230" s="139">
        <f t="shared" si="14"/>
        <v>0</v>
      </c>
      <c r="F230" s="139">
        <f t="shared" si="14"/>
        <v>0</v>
      </c>
      <c r="G230" s="139">
        <f t="shared" si="14"/>
        <v>0</v>
      </c>
      <c r="H230" s="139">
        <f t="shared" si="15"/>
        <v>0</v>
      </c>
    </row>
    <row r="231" spans="2:10">
      <c r="B231" s="128" t="str">
        <f>$B$45</f>
        <v>Health Services</v>
      </c>
      <c r="C231" s="139">
        <f t="shared" si="14"/>
        <v>550604.89593658259</v>
      </c>
      <c r="D231" s="139">
        <f t="shared" si="14"/>
        <v>3910984.7582555069</v>
      </c>
      <c r="E231" s="139">
        <f t="shared" si="14"/>
        <v>467666.96311089391</v>
      </c>
      <c r="F231" s="139">
        <f t="shared" si="14"/>
        <v>23721.28313457088</v>
      </c>
      <c r="G231" s="139">
        <f t="shared" si="14"/>
        <v>0</v>
      </c>
      <c r="H231" s="139">
        <f t="shared" si="15"/>
        <v>4952977.9004375543</v>
      </c>
    </row>
    <row r="232" spans="2:10">
      <c r="B232" s="128" t="str">
        <f>$B$46</f>
        <v>Pharmacy</v>
      </c>
      <c r="C232" s="139">
        <f t="shared" si="14"/>
        <v>58126.502935300479</v>
      </c>
      <c r="D232" s="139">
        <f t="shared" si="14"/>
        <v>278869.03175148222</v>
      </c>
      <c r="E232" s="139">
        <f t="shared" si="14"/>
        <v>110079.50447493263</v>
      </c>
      <c r="F232" s="139">
        <f t="shared" si="14"/>
        <v>169014.14233381755</v>
      </c>
      <c r="G232" s="139">
        <f t="shared" si="14"/>
        <v>3028044.1412201128</v>
      </c>
      <c r="H232" s="139">
        <f t="shared" si="15"/>
        <v>3644133.3227156457</v>
      </c>
    </row>
    <row r="233" spans="2:10">
      <c r="B233" s="128" t="str">
        <f>$B$47</f>
        <v>Business Administration</v>
      </c>
      <c r="C233" s="139">
        <f t="shared" si="14"/>
        <v>2617289.5140372938</v>
      </c>
      <c r="D233" s="139">
        <f t="shared" si="14"/>
        <v>7109455.7312291088</v>
      </c>
      <c r="E233" s="139">
        <f t="shared" si="14"/>
        <v>2475763.2652405654</v>
      </c>
      <c r="F233" s="139">
        <f t="shared" si="14"/>
        <v>38547.085093677677</v>
      </c>
      <c r="G233" s="139">
        <f t="shared" si="14"/>
        <v>0</v>
      </c>
      <c r="H233" s="139">
        <f t="shared" si="15"/>
        <v>12241055.595600644</v>
      </c>
    </row>
    <row r="234" spans="2:10">
      <c r="B234" s="128" t="str">
        <f>$B$48</f>
        <v>Optometry</v>
      </c>
      <c r="C234" s="139">
        <f t="shared" ref="C234:G237" si="16">$H$215*IF($H$25=0,0,C$25/$H$25)*IF(C$52=0,0,C48/C$52)</f>
        <v>0</v>
      </c>
      <c r="D234" s="139">
        <f t="shared" si="16"/>
        <v>0</v>
      </c>
      <c r="E234" s="139">
        <f t="shared" si="16"/>
        <v>0</v>
      </c>
      <c r="F234" s="139">
        <f t="shared" si="16"/>
        <v>0</v>
      </c>
      <c r="G234" s="139">
        <f t="shared" si="16"/>
        <v>0</v>
      </c>
      <c r="H234" s="139">
        <f t="shared" si="15"/>
        <v>0</v>
      </c>
    </row>
    <row r="235" spans="2:10">
      <c r="B235" s="128" t="str">
        <f>$B$49</f>
        <v>Teacher Ed-Practice Teaching</v>
      </c>
      <c r="C235" s="139">
        <f t="shared" si="16"/>
        <v>0</v>
      </c>
      <c r="D235" s="139">
        <f t="shared" si="16"/>
        <v>45000.87064938344</v>
      </c>
      <c r="E235" s="139">
        <f t="shared" si="16"/>
        <v>0</v>
      </c>
      <c r="F235" s="139">
        <f t="shared" si="16"/>
        <v>0</v>
      </c>
      <c r="G235" s="139">
        <f t="shared" si="16"/>
        <v>0</v>
      </c>
      <c r="H235" s="139">
        <f t="shared" si="15"/>
        <v>45000.87064938344</v>
      </c>
    </row>
    <row r="236" spans="2:10">
      <c r="B236" s="128" t="str">
        <f>$B$50</f>
        <v>Technology</v>
      </c>
      <c r="C236" s="139">
        <f t="shared" si="16"/>
        <v>309156.34528225748</v>
      </c>
      <c r="D236" s="139">
        <f t="shared" si="16"/>
        <v>806606.51482152438</v>
      </c>
      <c r="E236" s="139">
        <f t="shared" si="16"/>
        <v>4102.3417816745077</v>
      </c>
      <c r="F236" s="139">
        <f t="shared" si="16"/>
        <v>0</v>
      </c>
      <c r="G236" s="139">
        <f t="shared" si="16"/>
        <v>0</v>
      </c>
      <c r="H236" s="139">
        <f t="shared" si="15"/>
        <v>1119865.2018854562</v>
      </c>
    </row>
    <row r="237" spans="2:10">
      <c r="B237" s="128" t="str">
        <f>$B$51</f>
        <v>Nursing</v>
      </c>
      <c r="C237" s="139">
        <f t="shared" si="16"/>
        <v>0</v>
      </c>
      <c r="D237" s="139">
        <f t="shared" si="16"/>
        <v>0</v>
      </c>
      <c r="E237" s="139">
        <f t="shared" si="16"/>
        <v>0</v>
      </c>
      <c r="F237" s="139">
        <f t="shared" si="16"/>
        <v>0</v>
      </c>
      <c r="G237" s="139">
        <f t="shared" si="16"/>
        <v>0</v>
      </c>
      <c r="H237" s="139">
        <f t="shared" si="15"/>
        <v>0</v>
      </c>
    </row>
    <row r="238" spans="2:10">
      <c r="B238" s="131" t="str">
        <f>$B$52</f>
        <v>Totals</v>
      </c>
      <c r="C238" s="136">
        <f>SUM(C218:C237)</f>
        <v>33106875.938330676</v>
      </c>
      <c r="D238" s="136">
        <f>SUM(D218:D237)</f>
        <v>32401990.530303031</v>
      </c>
      <c r="E238" s="136">
        <f>SUM(E218:E237)</f>
        <v>8776960.2418926079</v>
      </c>
      <c r="F238" s="136">
        <f>SUM(F218:F237)</f>
        <v>2103287.1045986181</v>
      </c>
      <c r="G238" s="136">
        <f>SUM(G218:G237)</f>
        <v>9152141.1848750673</v>
      </c>
      <c r="H238" s="136">
        <f t="shared" si="15"/>
        <v>85541255</v>
      </c>
    </row>
    <row r="239" spans="2:10">
      <c r="B239" s="330"/>
      <c r="C239" s="350"/>
      <c r="D239" s="350"/>
      <c r="E239" s="350"/>
      <c r="F239" s="350"/>
      <c r="G239" s="350"/>
      <c r="H239" s="350"/>
    </row>
    <row r="240" spans="2:10">
      <c r="B240" s="120" t="s">
        <v>11</v>
      </c>
      <c r="C240" s="121"/>
      <c r="D240" s="121"/>
      <c r="E240" s="121"/>
      <c r="F240" s="121"/>
      <c r="G240" s="121"/>
      <c r="H240" s="122">
        <f>H16</f>
        <v>18139819</v>
      </c>
      <c r="J240" s="360"/>
    </row>
    <row r="241" spans="2:8" ht="61.5" customHeight="1" thickBot="1">
      <c r="B241" s="394" t="s">
        <v>231</v>
      </c>
      <c r="C241" s="394"/>
      <c r="D241" s="394"/>
      <c r="E241" s="394"/>
      <c r="F241" s="394"/>
      <c r="G241" s="394"/>
      <c r="H241" s="328"/>
    </row>
    <row r="242" spans="2:8" ht="14.4" thickBot="1">
      <c r="B242" s="124" t="s">
        <v>31</v>
      </c>
      <c r="C242" s="125" t="s">
        <v>25</v>
      </c>
      <c r="D242" s="125" t="s">
        <v>26</v>
      </c>
      <c r="E242" s="125" t="s">
        <v>27</v>
      </c>
      <c r="F242" s="125" t="s">
        <v>28</v>
      </c>
      <c r="G242" s="125" t="s">
        <v>29</v>
      </c>
      <c r="H242" s="126" t="s">
        <v>1</v>
      </c>
    </row>
    <row r="243" spans="2:8">
      <c r="B243" s="128" t="str">
        <f>$B$32</f>
        <v>Liberal Arts</v>
      </c>
      <c r="C243" s="136">
        <f t="shared" ref="C243:G258" si="17">$H$240*IF($H$25=0,0,C$25/$H$25)*IF(C$52=0,0,C32/C$52)</f>
        <v>4023577.5954936664</v>
      </c>
      <c r="D243" s="136">
        <f t="shared" si="17"/>
        <v>2020626.8940589556</v>
      </c>
      <c r="E243" s="136">
        <f t="shared" si="17"/>
        <v>803969.31254443468</v>
      </c>
      <c r="F243" s="136">
        <f t="shared" si="17"/>
        <v>69166.883388570117</v>
      </c>
      <c r="G243" s="136">
        <f t="shared" si="17"/>
        <v>0</v>
      </c>
      <c r="H243" s="136">
        <f>SUM(C243:G243)</f>
        <v>6917340.6854856266</v>
      </c>
    </row>
    <row r="244" spans="2:8">
      <c r="B244" s="128" t="str">
        <f>$B$33</f>
        <v>Science</v>
      </c>
      <c r="C244" s="139">
        <f t="shared" si="17"/>
        <v>1244411.0276153549</v>
      </c>
      <c r="D244" s="139">
        <f t="shared" si="17"/>
        <v>845554.63874467066</v>
      </c>
      <c r="E244" s="139">
        <f t="shared" si="17"/>
        <v>57850.992913476905</v>
      </c>
      <c r="F244" s="139">
        <f t="shared" si="17"/>
        <v>35631.424775930056</v>
      </c>
      <c r="G244" s="139">
        <f t="shared" si="17"/>
        <v>0</v>
      </c>
      <c r="H244" s="139">
        <f t="shared" ref="H244:H263" si="18">SUM(C244:G244)</f>
        <v>2183448.0840494325</v>
      </c>
    </row>
    <row r="245" spans="2:8">
      <c r="B245" s="128" t="str">
        <f>$B$34</f>
        <v>Fine Arts</v>
      </c>
      <c r="C245" s="139">
        <f t="shared" si="17"/>
        <v>413200.80981176009</v>
      </c>
      <c r="D245" s="139">
        <f t="shared" si="17"/>
        <v>177699.49572797545</v>
      </c>
      <c r="E245" s="139">
        <f t="shared" si="17"/>
        <v>0</v>
      </c>
      <c r="F245" s="139">
        <f t="shared" si="17"/>
        <v>0</v>
      </c>
      <c r="G245" s="139">
        <f t="shared" si="17"/>
        <v>0</v>
      </c>
      <c r="H245" s="139">
        <f t="shared" si="18"/>
        <v>590900.30553973559</v>
      </c>
    </row>
    <row r="246" spans="2:8">
      <c r="B246" s="128" t="str">
        <f>$B$35</f>
        <v>Teacher Education</v>
      </c>
      <c r="C246" s="139">
        <f t="shared" si="17"/>
        <v>113916.36815331594</v>
      </c>
      <c r="D246" s="139">
        <f t="shared" si="17"/>
        <v>452562.58879459969</v>
      </c>
      <c r="E246" s="139">
        <f t="shared" si="17"/>
        <v>259242.04343182134</v>
      </c>
      <c r="F246" s="139">
        <f t="shared" si="17"/>
        <v>236424.98321911239</v>
      </c>
      <c r="G246" s="139">
        <f t="shared" si="17"/>
        <v>0</v>
      </c>
      <c r="H246" s="139">
        <f t="shared" si="18"/>
        <v>1062145.9835988493</v>
      </c>
    </row>
    <row r="247" spans="2:8">
      <c r="B247" s="128" t="str">
        <f>$B$36</f>
        <v>Agriculture</v>
      </c>
      <c r="C247" s="139">
        <f t="shared" si="17"/>
        <v>0</v>
      </c>
      <c r="D247" s="139">
        <f t="shared" si="17"/>
        <v>0</v>
      </c>
      <c r="E247" s="139">
        <f t="shared" si="17"/>
        <v>0</v>
      </c>
      <c r="F247" s="139">
        <f t="shared" si="17"/>
        <v>0</v>
      </c>
      <c r="G247" s="139">
        <f t="shared" si="17"/>
        <v>0</v>
      </c>
      <c r="H247" s="139">
        <f t="shared" si="18"/>
        <v>0</v>
      </c>
    </row>
    <row r="248" spans="2:8">
      <c r="B248" s="128" t="str">
        <f>$B$37</f>
        <v>Engineering</v>
      </c>
      <c r="C248" s="139">
        <f t="shared" si="17"/>
        <v>381978.78500874067</v>
      </c>
      <c r="D248" s="139">
        <f t="shared" si="17"/>
        <v>430151.3423846435</v>
      </c>
      <c r="E248" s="139">
        <f t="shared" si="17"/>
        <v>71770.02880243375</v>
      </c>
      <c r="F248" s="139">
        <f t="shared" si="17"/>
        <v>55752.69994351409</v>
      </c>
      <c r="G248" s="139">
        <f t="shared" si="17"/>
        <v>0</v>
      </c>
      <c r="H248" s="139">
        <f t="shared" si="18"/>
        <v>939652.85613933206</v>
      </c>
    </row>
    <row r="249" spans="2:8">
      <c r="B249" s="128" t="str">
        <f>$B$38</f>
        <v>Home Economics</v>
      </c>
      <c r="C249" s="139">
        <f t="shared" si="17"/>
        <v>44496.464849422453</v>
      </c>
      <c r="D249" s="139">
        <f t="shared" si="17"/>
        <v>105405.15247005214</v>
      </c>
      <c r="E249" s="139">
        <f t="shared" si="17"/>
        <v>20008.614090375471</v>
      </c>
      <c r="F249" s="139">
        <f t="shared" si="17"/>
        <v>0</v>
      </c>
      <c r="G249" s="139">
        <f t="shared" si="17"/>
        <v>0</v>
      </c>
      <c r="H249" s="139">
        <f t="shared" si="18"/>
        <v>169910.23140985006</v>
      </c>
    </row>
    <row r="250" spans="2:8">
      <c r="B250" s="128" t="str">
        <f>$B$39</f>
        <v>Law</v>
      </c>
      <c r="C250" s="139">
        <f t="shared" si="17"/>
        <v>0</v>
      </c>
      <c r="D250" s="139">
        <f t="shared" si="17"/>
        <v>0</v>
      </c>
      <c r="E250" s="139">
        <f t="shared" si="17"/>
        <v>0</v>
      </c>
      <c r="F250" s="139">
        <f t="shared" si="17"/>
        <v>0</v>
      </c>
      <c r="G250" s="139">
        <f t="shared" si="17"/>
        <v>1298671.7568071214</v>
      </c>
      <c r="H250" s="139">
        <f t="shared" si="18"/>
        <v>1298671.7568071214</v>
      </c>
    </row>
    <row r="251" spans="2:8">
      <c r="B251" s="128" t="str">
        <f>$B$40</f>
        <v>Social Service</v>
      </c>
      <c r="C251" s="139">
        <f t="shared" si="17"/>
        <v>49372.789764427653</v>
      </c>
      <c r="D251" s="139">
        <f t="shared" si="17"/>
        <v>258958.33754988119</v>
      </c>
      <c r="E251" s="139">
        <f t="shared" si="17"/>
        <v>0</v>
      </c>
      <c r="F251" s="139">
        <f t="shared" si="17"/>
        <v>0</v>
      </c>
      <c r="G251" s="139">
        <f t="shared" si="17"/>
        <v>0</v>
      </c>
      <c r="H251" s="139">
        <f t="shared" si="18"/>
        <v>308331.12731430883</v>
      </c>
    </row>
    <row r="252" spans="2:8">
      <c r="B252" s="128" t="str">
        <f>$B$41</f>
        <v>Library Science</v>
      </c>
      <c r="C252" s="139">
        <f t="shared" si="17"/>
        <v>0</v>
      </c>
      <c r="D252" s="139">
        <f t="shared" si="17"/>
        <v>0</v>
      </c>
      <c r="E252" s="139">
        <f t="shared" si="17"/>
        <v>0</v>
      </c>
      <c r="F252" s="139">
        <f t="shared" si="17"/>
        <v>0</v>
      </c>
      <c r="G252" s="139">
        <f t="shared" si="17"/>
        <v>0</v>
      </c>
      <c r="H252" s="139">
        <f t="shared" si="18"/>
        <v>0</v>
      </c>
    </row>
    <row r="253" spans="2:8">
      <c r="B253" s="128" t="str">
        <f>$B$42</f>
        <v>Veterinary Science</v>
      </c>
      <c r="C253" s="139">
        <f t="shared" si="17"/>
        <v>0</v>
      </c>
      <c r="D253" s="139">
        <f t="shared" si="17"/>
        <v>0</v>
      </c>
      <c r="E253" s="139">
        <f t="shared" si="17"/>
        <v>0</v>
      </c>
      <c r="F253" s="139">
        <f t="shared" si="17"/>
        <v>0</v>
      </c>
      <c r="G253" s="139">
        <f t="shared" si="17"/>
        <v>0</v>
      </c>
      <c r="H253" s="139">
        <f t="shared" si="18"/>
        <v>0</v>
      </c>
    </row>
    <row r="254" spans="2:8">
      <c r="B254" s="128" t="str">
        <f>$B$43</f>
        <v>Vocational Training</v>
      </c>
      <c r="C254" s="139">
        <f t="shared" si="17"/>
        <v>0</v>
      </c>
      <c r="D254" s="139">
        <f t="shared" si="17"/>
        <v>3470.1284763803174</v>
      </c>
      <c r="E254" s="139">
        <f t="shared" si="17"/>
        <v>0</v>
      </c>
      <c r="F254" s="139">
        <f t="shared" si="17"/>
        <v>0</v>
      </c>
      <c r="G254" s="139">
        <f t="shared" si="17"/>
        <v>0</v>
      </c>
      <c r="H254" s="139">
        <f t="shared" si="18"/>
        <v>3470.1284763803174</v>
      </c>
    </row>
    <row r="255" spans="2:8">
      <c r="B255" s="128" t="str">
        <f>$B$44</f>
        <v>Physical Training</v>
      </c>
      <c r="C255" s="139">
        <f t="shared" si="17"/>
        <v>0</v>
      </c>
      <c r="D255" s="139">
        <f t="shared" si="17"/>
        <v>0</v>
      </c>
      <c r="E255" s="139">
        <f t="shared" si="17"/>
        <v>0</v>
      </c>
      <c r="F255" s="139">
        <f t="shared" si="17"/>
        <v>0</v>
      </c>
      <c r="G255" s="139">
        <f t="shared" si="17"/>
        <v>0</v>
      </c>
      <c r="H255" s="139">
        <f t="shared" si="18"/>
        <v>0</v>
      </c>
    </row>
    <row r="256" spans="2:8">
      <c r="B256" s="128" t="str">
        <f>$B$45</f>
        <v>Health Services</v>
      </c>
      <c r="C256" s="139">
        <f t="shared" si="17"/>
        <v>116760.8910204023</v>
      </c>
      <c r="D256" s="139">
        <f t="shared" si="17"/>
        <v>829360.70585489587</v>
      </c>
      <c r="E256" s="139">
        <f t="shared" si="17"/>
        <v>99173.130708817553</v>
      </c>
      <c r="F256" s="139">
        <f t="shared" si="17"/>
        <v>5030.3187918960075</v>
      </c>
      <c r="G256" s="139">
        <f t="shared" si="17"/>
        <v>0</v>
      </c>
      <c r="H256" s="139">
        <f t="shared" si="18"/>
        <v>1050325.0463760118</v>
      </c>
    </row>
    <row r="257" spans="2:10">
      <c r="B257" s="128" t="str">
        <f>$B$46</f>
        <v>Pharmacy</v>
      </c>
      <c r="C257" s="139">
        <f t="shared" si="17"/>
        <v>12326.265757374256</v>
      </c>
      <c r="D257" s="139">
        <f t="shared" si="17"/>
        <v>59136.772784981244</v>
      </c>
      <c r="E257" s="139">
        <f t="shared" si="17"/>
        <v>23343.38310543805</v>
      </c>
      <c r="F257" s="139">
        <f t="shared" si="17"/>
        <v>35841.021392259063</v>
      </c>
      <c r="G257" s="139">
        <f t="shared" si="17"/>
        <v>642124.93311844999</v>
      </c>
      <c r="H257" s="139">
        <f t="shared" si="18"/>
        <v>772772.37615850265</v>
      </c>
    </row>
    <row r="258" spans="2:10">
      <c r="B258" s="128" t="str">
        <f>$B$47</f>
        <v>Business Administration</v>
      </c>
      <c r="C258" s="139">
        <f t="shared" si="17"/>
        <v>555020.59275649476</v>
      </c>
      <c r="D258" s="139">
        <f t="shared" si="17"/>
        <v>1507626.2343007321</v>
      </c>
      <c r="E258" s="139">
        <f t="shared" si="17"/>
        <v>525008.63493659114</v>
      </c>
      <c r="F258" s="139">
        <f t="shared" si="17"/>
        <v>8174.268036831013</v>
      </c>
      <c r="G258" s="139">
        <f t="shared" si="17"/>
        <v>0</v>
      </c>
      <c r="H258" s="139">
        <f t="shared" si="18"/>
        <v>2595829.7300306493</v>
      </c>
    </row>
    <row r="259" spans="2:10">
      <c r="B259" s="128" t="str">
        <f>$B$48</f>
        <v>Optometry</v>
      </c>
      <c r="C259" s="139">
        <f t="shared" ref="C259:G262" si="19">$H$240*IF($H$25=0,0,C$25/$H$25)*IF(C$52=0,0,C48/C$52)</f>
        <v>0</v>
      </c>
      <c r="D259" s="139">
        <f t="shared" si="19"/>
        <v>0</v>
      </c>
      <c r="E259" s="139">
        <f t="shared" si="19"/>
        <v>0</v>
      </c>
      <c r="F259" s="139">
        <f t="shared" si="19"/>
        <v>0</v>
      </c>
      <c r="G259" s="139">
        <f t="shared" si="19"/>
        <v>0</v>
      </c>
      <c r="H259" s="139">
        <f t="shared" si="18"/>
        <v>0</v>
      </c>
    </row>
    <row r="260" spans="2:10">
      <c r="B260" s="128" t="str">
        <f>$B$49</f>
        <v>Teacher Ed-Practice Teaching</v>
      </c>
      <c r="C260" s="139">
        <f t="shared" si="19"/>
        <v>0</v>
      </c>
      <c r="D260" s="139">
        <f t="shared" si="19"/>
        <v>9542.8533100458735</v>
      </c>
      <c r="E260" s="139">
        <f t="shared" si="19"/>
        <v>0</v>
      </c>
      <c r="F260" s="139">
        <f t="shared" si="19"/>
        <v>0</v>
      </c>
      <c r="G260" s="139">
        <f t="shared" si="19"/>
        <v>0</v>
      </c>
      <c r="H260" s="139">
        <f t="shared" si="18"/>
        <v>9542.8533100458735</v>
      </c>
    </row>
    <row r="261" spans="2:10">
      <c r="B261" s="128" t="str">
        <f>$B$50</f>
        <v>Technology</v>
      </c>
      <c r="C261" s="139">
        <f t="shared" si="19"/>
        <v>65559.479412847693</v>
      </c>
      <c r="D261" s="139">
        <f t="shared" si="19"/>
        <v>171048.41614824647</v>
      </c>
      <c r="E261" s="139">
        <f t="shared" si="19"/>
        <v>869.93974305980316</v>
      </c>
      <c r="F261" s="139">
        <f t="shared" si="19"/>
        <v>0</v>
      </c>
      <c r="G261" s="139">
        <f t="shared" si="19"/>
        <v>0</v>
      </c>
      <c r="H261" s="139">
        <f t="shared" si="18"/>
        <v>237477.83530415397</v>
      </c>
    </row>
    <row r="262" spans="2:10">
      <c r="B262" s="128" t="str">
        <f>$B$51</f>
        <v>Nursing</v>
      </c>
      <c r="C262" s="139">
        <f t="shared" si="19"/>
        <v>0</v>
      </c>
      <c r="D262" s="139">
        <f t="shared" si="19"/>
        <v>0</v>
      </c>
      <c r="E262" s="139">
        <f t="shared" si="19"/>
        <v>0</v>
      </c>
      <c r="F262" s="139">
        <f t="shared" si="19"/>
        <v>0</v>
      </c>
      <c r="G262" s="139">
        <f t="shared" si="19"/>
        <v>0</v>
      </c>
      <c r="H262" s="139">
        <f t="shared" si="18"/>
        <v>0</v>
      </c>
    </row>
    <row r="263" spans="2:10">
      <c r="B263" s="131" t="str">
        <f>$B$52</f>
        <v>Totals</v>
      </c>
      <c r="C263" s="136">
        <f>SUM(C243:C262)</f>
        <v>7020621.0696438076</v>
      </c>
      <c r="D263" s="136">
        <f>SUM(D243:D262)</f>
        <v>6871143.5606060587</v>
      </c>
      <c r="E263" s="136">
        <f>SUM(E243:E262)</f>
        <v>1861236.0802764485</v>
      </c>
      <c r="F263" s="136">
        <f>SUM(F243:F262)</f>
        <v>446021.59954811266</v>
      </c>
      <c r="G263" s="136">
        <f>SUM(G243:G262)</f>
        <v>1940796.6899255714</v>
      </c>
      <c r="H263" s="136">
        <f t="shared" si="18"/>
        <v>18139818.999999996</v>
      </c>
      <c r="I263" s="351"/>
    </row>
    <row r="264" spans="2:10">
      <c r="B264" s="401"/>
      <c r="C264" s="401"/>
      <c r="D264" s="401"/>
      <c r="E264" s="401"/>
      <c r="F264" s="401"/>
      <c r="G264" s="401"/>
      <c r="H264" s="402"/>
      <c r="I264" s="352"/>
    </row>
    <row r="265" spans="2:10">
      <c r="B265" s="120" t="s">
        <v>232</v>
      </c>
      <c r="C265" s="121"/>
      <c r="D265" s="121"/>
      <c r="E265" s="121"/>
      <c r="F265" s="121"/>
      <c r="G265" s="121"/>
      <c r="H265" s="122"/>
      <c r="J265" s="360"/>
    </row>
    <row r="266" spans="2:10" ht="45" customHeight="1" thickBot="1">
      <c r="B266" s="382" t="s">
        <v>233</v>
      </c>
      <c r="C266" s="382"/>
      <c r="D266" s="382"/>
      <c r="E266" s="382"/>
      <c r="F266" s="382"/>
      <c r="G266" s="382"/>
      <c r="H266" s="382"/>
    </row>
    <row r="267" spans="2:10" ht="14.4" thickBot="1">
      <c r="B267" s="124" t="s">
        <v>31</v>
      </c>
      <c r="C267" s="125" t="s">
        <v>25</v>
      </c>
      <c r="D267" s="125" t="s">
        <v>26</v>
      </c>
      <c r="E267" s="125" t="s">
        <v>27</v>
      </c>
      <c r="F267" s="125" t="s">
        <v>28</v>
      </c>
      <c r="G267" s="125" t="s">
        <v>29</v>
      </c>
      <c r="H267" s="126" t="s">
        <v>1</v>
      </c>
    </row>
    <row r="268" spans="2:10">
      <c r="B268" s="128" t="str">
        <f>$B$32</f>
        <v>Liberal Arts</v>
      </c>
      <c r="C268" s="136">
        <f t="shared" ref="C268:G283" si="20">C243+C218+C193+C168+C116</f>
        <v>35028719.222274005</v>
      </c>
      <c r="D268" s="136">
        <f t="shared" si="20"/>
        <v>16844822.81974766</v>
      </c>
      <c r="E268" s="136">
        <f t="shared" si="20"/>
        <v>10317850.582419248</v>
      </c>
      <c r="F268" s="136">
        <f t="shared" si="20"/>
        <v>544091.12714261375</v>
      </c>
      <c r="G268" s="136">
        <f t="shared" si="20"/>
        <v>0</v>
      </c>
      <c r="H268" s="136">
        <f>SUM(C268:G268)</f>
        <v>62735483.751583524</v>
      </c>
    </row>
    <row r="269" spans="2:10">
      <c r="B269" s="128" t="str">
        <f>$B$33</f>
        <v>Science</v>
      </c>
      <c r="C269" s="139">
        <f t="shared" si="20"/>
        <v>12499028.502540404</v>
      </c>
      <c r="D269" s="139">
        <f t="shared" si="20"/>
        <v>9049793.980758477</v>
      </c>
      <c r="E269" s="139">
        <f t="shared" si="20"/>
        <v>1669170.4207704435</v>
      </c>
      <c r="F269" s="139">
        <f t="shared" si="20"/>
        <v>1012748.9408089174</v>
      </c>
      <c r="G269" s="139">
        <f t="shared" si="20"/>
        <v>0</v>
      </c>
      <c r="H269" s="139">
        <f t="shared" ref="H269:H288" si="21">SUM(C269:G269)</f>
        <v>24230741.844878245</v>
      </c>
    </row>
    <row r="270" spans="2:10">
      <c r="B270" s="128" t="str">
        <f>$B$34</f>
        <v>Fine Arts</v>
      </c>
      <c r="C270" s="139">
        <f t="shared" si="20"/>
        <v>3615474.1775480853</v>
      </c>
      <c r="D270" s="139">
        <f t="shared" si="20"/>
        <v>1962478.7183134179</v>
      </c>
      <c r="E270" s="139">
        <f t="shared" si="20"/>
        <v>0</v>
      </c>
      <c r="F270" s="139">
        <f t="shared" si="20"/>
        <v>0</v>
      </c>
      <c r="G270" s="139">
        <f t="shared" si="20"/>
        <v>0</v>
      </c>
      <c r="H270" s="139">
        <f t="shared" si="21"/>
        <v>5577952.8958615027</v>
      </c>
    </row>
    <row r="271" spans="2:10">
      <c r="B271" s="128" t="str">
        <f>$B$35</f>
        <v>Teacher Education</v>
      </c>
      <c r="C271" s="139">
        <f t="shared" si="20"/>
        <v>946031.98375366977</v>
      </c>
      <c r="D271" s="139">
        <f t="shared" si="20"/>
        <v>3668061.4339030534</v>
      </c>
      <c r="E271" s="139">
        <f t="shared" si="20"/>
        <v>3131303.6114307926</v>
      </c>
      <c r="F271" s="139">
        <f t="shared" si="20"/>
        <v>3674443.7111041709</v>
      </c>
      <c r="G271" s="139">
        <f t="shared" si="20"/>
        <v>0</v>
      </c>
      <c r="H271" s="139">
        <f t="shared" si="21"/>
        <v>11419840.740191687</v>
      </c>
    </row>
    <row r="272" spans="2:10">
      <c r="B272" s="128" t="str">
        <f>$B$36</f>
        <v>Agriculture</v>
      </c>
      <c r="C272" s="139">
        <f t="shared" si="20"/>
        <v>0</v>
      </c>
      <c r="D272" s="139">
        <f t="shared" si="20"/>
        <v>0</v>
      </c>
      <c r="E272" s="139">
        <f t="shared" si="20"/>
        <v>0</v>
      </c>
      <c r="F272" s="139">
        <f t="shared" si="20"/>
        <v>0</v>
      </c>
      <c r="G272" s="139">
        <f t="shared" si="20"/>
        <v>0</v>
      </c>
      <c r="H272" s="139">
        <f t="shared" si="21"/>
        <v>0</v>
      </c>
    </row>
    <row r="273" spans="2:10">
      <c r="B273" s="128" t="str">
        <f>$B$37</f>
        <v>Engineering</v>
      </c>
      <c r="C273" s="139">
        <f t="shared" si="20"/>
        <v>3178047.8546309578</v>
      </c>
      <c r="D273" s="139">
        <f t="shared" si="20"/>
        <v>3544443.4024750218</v>
      </c>
      <c r="E273" s="139">
        <f t="shared" si="20"/>
        <v>994316.96922858176</v>
      </c>
      <c r="F273" s="139">
        <f t="shared" si="20"/>
        <v>574489.27137369337</v>
      </c>
      <c r="G273" s="139">
        <f t="shared" si="20"/>
        <v>0</v>
      </c>
      <c r="H273" s="139">
        <f t="shared" si="21"/>
        <v>8291297.4977082554</v>
      </c>
    </row>
    <row r="274" spans="2:10">
      <c r="B274" s="128" t="str">
        <f>$B$38</f>
        <v>Home Economics</v>
      </c>
      <c r="C274" s="139">
        <f t="shared" si="20"/>
        <v>392563.46715262416</v>
      </c>
      <c r="D274" s="139">
        <f t="shared" si="20"/>
        <v>842661.89052034239</v>
      </c>
      <c r="E274" s="139">
        <f t="shared" si="20"/>
        <v>300502.97650259314</v>
      </c>
      <c r="F274" s="139">
        <f t="shared" si="20"/>
        <v>0</v>
      </c>
      <c r="G274" s="139">
        <f t="shared" si="20"/>
        <v>0</v>
      </c>
      <c r="H274" s="139">
        <f t="shared" si="21"/>
        <v>1535728.3341755597</v>
      </c>
    </row>
    <row r="275" spans="2:10">
      <c r="B275" s="128" t="str">
        <f>$B$39</f>
        <v>Law</v>
      </c>
      <c r="C275" s="139">
        <f t="shared" si="20"/>
        <v>0</v>
      </c>
      <c r="D275" s="139">
        <f t="shared" si="20"/>
        <v>0</v>
      </c>
      <c r="E275" s="139">
        <f t="shared" si="20"/>
        <v>0</v>
      </c>
      <c r="F275" s="139">
        <f t="shared" si="20"/>
        <v>0</v>
      </c>
      <c r="G275" s="139">
        <f t="shared" si="20"/>
        <v>22919460.080827862</v>
      </c>
      <c r="H275" s="139">
        <f t="shared" si="21"/>
        <v>22919460.080827862</v>
      </c>
    </row>
    <row r="276" spans="2:10">
      <c r="B276" s="128" t="str">
        <f>$B$40</f>
        <v>Social Service</v>
      </c>
      <c r="C276" s="139">
        <f t="shared" si="20"/>
        <v>541806.9070429632</v>
      </c>
      <c r="D276" s="139">
        <f t="shared" si="20"/>
        <v>1975696.5268521216</v>
      </c>
      <c r="E276" s="139">
        <f t="shared" si="20"/>
        <v>0</v>
      </c>
      <c r="F276" s="139">
        <f t="shared" si="20"/>
        <v>0</v>
      </c>
      <c r="G276" s="139">
        <f t="shared" si="20"/>
        <v>0</v>
      </c>
      <c r="H276" s="139">
        <f t="shared" si="21"/>
        <v>2517503.433895085</v>
      </c>
    </row>
    <row r="277" spans="2:10">
      <c r="B277" s="128" t="str">
        <f>$B$41</f>
        <v>Library Science</v>
      </c>
      <c r="C277" s="139">
        <f t="shared" si="20"/>
        <v>0</v>
      </c>
      <c r="D277" s="139">
        <f t="shared" si="20"/>
        <v>0</v>
      </c>
      <c r="E277" s="139">
        <f t="shared" si="20"/>
        <v>0</v>
      </c>
      <c r="F277" s="139">
        <f t="shared" si="20"/>
        <v>0</v>
      </c>
      <c r="G277" s="139">
        <f t="shared" si="20"/>
        <v>0</v>
      </c>
      <c r="H277" s="139">
        <f t="shared" si="21"/>
        <v>0</v>
      </c>
    </row>
    <row r="278" spans="2:10">
      <c r="B278" s="128" t="str">
        <f>$B$42</f>
        <v>Veterinary Science</v>
      </c>
      <c r="C278" s="139">
        <f t="shared" si="20"/>
        <v>0</v>
      </c>
      <c r="D278" s="139">
        <f t="shared" si="20"/>
        <v>0</v>
      </c>
      <c r="E278" s="139">
        <f t="shared" si="20"/>
        <v>0</v>
      </c>
      <c r="F278" s="139">
        <f t="shared" si="20"/>
        <v>0</v>
      </c>
      <c r="G278" s="139">
        <f t="shared" si="20"/>
        <v>0</v>
      </c>
      <c r="H278" s="139">
        <f t="shared" si="21"/>
        <v>0</v>
      </c>
    </row>
    <row r="279" spans="2:10">
      <c r="B279" s="128" t="str">
        <f>$B$43</f>
        <v>Vocational Training</v>
      </c>
      <c r="C279" s="139">
        <f t="shared" si="20"/>
        <v>0</v>
      </c>
      <c r="D279" s="139">
        <f t="shared" si="20"/>
        <v>30596.329442652252</v>
      </c>
      <c r="E279" s="139">
        <f t="shared" si="20"/>
        <v>0</v>
      </c>
      <c r="F279" s="139">
        <f t="shared" si="20"/>
        <v>0</v>
      </c>
      <c r="G279" s="139">
        <f t="shared" si="20"/>
        <v>0</v>
      </c>
      <c r="H279" s="139">
        <f t="shared" si="21"/>
        <v>30596.329442652252</v>
      </c>
    </row>
    <row r="280" spans="2:10">
      <c r="B280" s="128" t="str">
        <f>$B$44</f>
        <v>Physical Training</v>
      </c>
      <c r="C280" s="139">
        <f t="shared" si="20"/>
        <v>0</v>
      </c>
      <c r="D280" s="139">
        <f t="shared" si="20"/>
        <v>0</v>
      </c>
      <c r="E280" s="139">
        <f t="shared" si="20"/>
        <v>0</v>
      </c>
      <c r="F280" s="139">
        <f t="shared" si="20"/>
        <v>0</v>
      </c>
      <c r="G280" s="139">
        <f t="shared" si="20"/>
        <v>0</v>
      </c>
      <c r="H280" s="139">
        <f t="shared" si="21"/>
        <v>0</v>
      </c>
    </row>
    <row r="281" spans="2:10">
      <c r="B281" s="128" t="str">
        <f>$B$45</f>
        <v>Health Services</v>
      </c>
      <c r="C281" s="139">
        <f t="shared" si="20"/>
        <v>1118649.2358091236</v>
      </c>
      <c r="D281" s="139">
        <f t="shared" si="20"/>
        <v>6493678.2464335803</v>
      </c>
      <c r="E281" s="139">
        <f t="shared" si="20"/>
        <v>812061.21769349789</v>
      </c>
      <c r="F281" s="139">
        <f t="shared" si="20"/>
        <v>54120.233847885982</v>
      </c>
      <c r="G281" s="139">
        <f t="shared" si="20"/>
        <v>0</v>
      </c>
      <c r="H281" s="139">
        <f t="shared" si="21"/>
        <v>8478508.9337840881</v>
      </c>
    </row>
    <row r="282" spans="2:10">
      <c r="B282" s="128" t="str">
        <f>$B$46</f>
        <v>Pharmacy</v>
      </c>
      <c r="C282" s="139">
        <f t="shared" si="20"/>
        <v>250579.81808896069</v>
      </c>
      <c r="D282" s="139">
        <f t="shared" si="20"/>
        <v>644730.67397076532</v>
      </c>
      <c r="E282" s="139">
        <f t="shared" si="20"/>
        <v>987911.37202730728</v>
      </c>
      <c r="F282" s="139">
        <f t="shared" si="20"/>
        <v>3765582.381542298</v>
      </c>
      <c r="G282" s="139">
        <f t="shared" si="20"/>
        <v>15951723.802930616</v>
      </c>
      <c r="H282" s="139">
        <f t="shared" si="21"/>
        <v>21600528.048559949</v>
      </c>
    </row>
    <row r="283" spans="2:10">
      <c r="B283" s="128" t="str">
        <f>$B$47</f>
        <v>Business Administration</v>
      </c>
      <c r="C283" s="139">
        <f t="shared" si="20"/>
        <v>5432979.9709002301</v>
      </c>
      <c r="D283" s="139">
        <f t="shared" si="20"/>
        <v>12941947.873028904</v>
      </c>
      <c r="E283" s="139">
        <f t="shared" si="20"/>
        <v>6408892.6979909688</v>
      </c>
      <c r="F283" s="139">
        <f t="shared" si="20"/>
        <v>92384.75680520176</v>
      </c>
      <c r="G283" s="139">
        <f t="shared" si="20"/>
        <v>0</v>
      </c>
      <c r="H283" s="139">
        <f t="shared" si="21"/>
        <v>24876205.298725303</v>
      </c>
    </row>
    <row r="284" spans="2:10">
      <c r="B284" s="128" t="str">
        <f>$B$48</f>
        <v>Optometry</v>
      </c>
      <c r="C284" s="139">
        <f t="shared" ref="C284:G287" si="22">C259+C234+C209+C184+C132</f>
        <v>0</v>
      </c>
      <c r="D284" s="139">
        <f t="shared" si="22"/>
        <v>0</v>
      </c>
      <c r="E284" s="139">
        <f t="shared" si="22"/>
        <v>0</v>
      </c>
      <c r="F284" s="139">
        <f t="shared" si="22"/>
        <v>0</v>
      </c>
      <c r="G284" s="139">
        <f t="shared" si="22"/>
        <v>0</v>
      </c>
      <c r="H284" s="139">
        <f t="shared" si="21"/>
        <v>0</v>
      </c>
    </row>
    <row r="285" spans="2:10">
      <c r="B285" s="128" t="str">
        <f>$B$49</f>
        <v>Teacher Ed-Practice Teaching</v>
      </c>
      <c r="C285" s="139">
        <f t="shared" si="22"/>
        <v>0</v>
      </c>
      <c r="D285" s="139">
        <f t="shared" si="22"/>
        <v>142329.71965925311</v>
      </c>
      <c r="E285" s="139">
        <f t="shared" si="22"/>
        <v>0</v>
      </c>
      <c r="F285" s="139">
        <f t="shared" si="22"/>
        <v>0</v>
      </c>
      <c r="G285" s="139">
        <f t="shared" si="22"/>
        <v>0</v>
      </c>
      <c r="H285" s="139">
        <f t="shared" si="21"/>
        <v>142329.71965925311</v>
      </c>
    </row>
    <row r="286" spans="2:10">
      <c r="B286" s="128" t="str">
        <f>$B$50</f>
        <v>Technology</v>
      </c>
      <c r="C286" s="139">
        <f t="shared" si="22"/>
        <v>3179743.1109805382</v>
      </c>
      <c r="D286" s="139">
        <f t="shared" si="22"/>
        <v>7040176.8371392209</v>
      </c>
      <c r="E286" s="139">
        <f t="shared" si="22"/>
        <v>73302.442281643758</v>
      </c>
      <c r="F286" s="139">
        <f t="shared" si="22"/>
        <v>0</v>
      </c>
      <c r="G286" s="139">
        <f t="shared" si="22"/>
        <v>0</v>
      </c>
      <c r="H286" s="139">
        <f t="shared" si="21"/>
        <v>10293222.390401402</v>
      </c>
    </row>
    <row r="287" spans="2:10">
      <c r="B287" s="128" t="str">
        <f>$B$51</f>
        <v>Nursing</v>
      </c>
      <c r="C287" s="139">
        <f t="shared" si="22"/>
        <v>0</v>
      </c>
      <c r="D287" s="139">
        <f t="shared" si="22"/>
        <v>0</v>
      </c>
      <c r="E287" s="139">
        <f t="shared" si="22"/>
        <v>0</v>
      </c>
      <c r="F287" s="139">
        <f t="shared" si="22"/>
        <v>0</v>
      </c>
      <c r="G287" s="139">
        <f t="shared" si="22"/>
        <v>0</v>
      </c>
      <c r="H287" s="139">
        <f t="shared" si="21"/>
        <v>0</v>
      </c>
    </row>
    <row r="288" spans="2:10">
      <c r="B288" s="131" t="str">
        <f>$B$52</f>
        <v>Totals</v>
      </c>
      <c r="C288" s="136">
        <f>SUM(C268:C287)</f>
        <v>66183624.250721566</v>
      </c>
      <c r="D288" s="136">
        <f>SUM(D268:D287)</f>
        <v>65181418.452244468</v>
      </c>
      <c r="E288" s="136">
        <f>SUM(E268:E287)</f>
        <v>24695312.29034508</v>
      </c>
      <c r="F288" s="136">
        <f>SUM(F268:F287)</f>
        <v>9717860.4226247799</v>
      </c>
      <c r="G288" s="136">
        <f>SUM(G268:G287)</f>
        <v>38871183.883758478</v>
      </c>
      <c r="H288" s="136">
        <f t="shared" si="21"/>
        <v>204649399.29969436</v>
      </c>
      <c r="I288" s="353"/>
      <c r="J288" s="140"/>
    </row>
    <row r="289" spans="2:10">
      <c r="H289" s="140"/>
    </row>
    <row r="290" spans="2:10">
      <c r="B290" s="120" t="s">
        <v>222</v>
      </c>
      <c r="C290" s="121"/>
      <c r="D290" s="121"/>
      <c r="E290" s="121"/>
      <c r="F290" s="121"/>
      <c r="G290" s="121"/>
      <c r="H290" s="122"/>
      <c r="J290" s="360"/>
    </row>
    <row r="291" spans="2:10" ht="30" customHeight="1" thickBot="1">
      <c r="B291" s="382" t="s">
        <v>234</v>
      </c>
      <c r="C291" s="382"/>
      <c r="D291" s="382"/>
      <c r="E291" s="382"/>
      <c r="F291" s="382"/>
      <c r="G291" s="382"/>
      <c r="H291" s="382"/>
    </row>
    <row r="292" spans="2:10" ht="14.4" thickBot="1">
      <c r="B292" s="124" t="s">
        <v>31</v>
      </c>
      <c r="C292" s="125" t="s">
        <v>25</v>
      </c>
      <c r="D292" s="125" t="s">
        <v>26</v>
      </c>
      <c r="E292" s="125" t="s">
        <v>27</v>
      </c>
      <c r="F292" s="125" t="s">
        <v>28</v>
      </c>
      <c r="G292" s="125" t="s">
        <v>29</v>
      </c>
      <c r="H292" s="126" t="s">
        <v>1</v>
      </c>
    </row>
    <row r="293" spans="2:10">
      <c r="B293" s="128" t="str">
        <f>$B$32</f>
        <v>Liberal Arts</v>
      </c>
      <c r="C293" s="134">
        <f t="shared" ref="C293:H308" si="23">IF(C32=0,0,C268/C32)</f>
        <v>589.61974149159232</v>
      </c>
      <c r="D293" s="134">
        <f t="shared" si="23"/>
        <v>1205.3540479246983</v>
      </c>
      <c r="E293" s="134">
        <f t="shared" si="23"/>
        <v>1860.7485270368347</v>
      </c>
      <c r="F293" s="134">
        <f t="shared" si="23"/>
        <v>1648.7609913412539</v>
      </c>
      <c r="G293" s="135">
        <f t="shared" si="23"/>
        <v>0</v>
      </c>
      <c r="H293" s="136">
        <f t="shared" si="23"/>
        <v>791.52504764863954</v>
      </c>
    </row>
    <row r="294" spans="2:10">
      <c r="B294" s="128" t="str">
        <f>$B$33</f>
        <v>Science</v>
      </c>
      <c r="C294" s="137">
        <f t="shared" si="23"/>
        <v>680.25625898227952</v>
      </c>
      <c r="D294" s="137">
        <f t="shared" si="23"/>
        <v>1547.502390690574</v>
      </c>
      <c r="E294" s="137">
        <f t="shared" si="23"/>
        <v>4183.3845132091319</v>
      </c>
      <c r="F294" s="137">
        <f t="shared" si="23"/>
        <v>5957.3467106406906</v>
      </c>
      <c r="G294" s="138">
        <f t="shared" si="23"/>
        <v>0</v>
      </c>
      <c r="H294" s="139">
        <f t="shared" si="23"/>
        <v>977.40074401509605</v>
      </c>
    </row>
    <row r="295" spans="2:10">
      <c r="B295" s="128" t="str">
        <f>$B$34</f>
        <v>Fine Arts</v>
      </c>
      <c r="C295" s="137">
        <f t="shared" si="23"/>
        <v>592.6035367231741</v>
      </c>
      <c r="D295" s="137">
        <f t="shared" si="23"/>
        <v>1596.8093721020487</v>
      </c>
      <c r="E295" s="137">
        <f t="shared" si="23"/>
        <v>0</v>
      </c>
      <c r="F295" s="137">
        <f t="shared" si="23"/>
        <v>0</v>
      </c>
      <c r="G295" s="138">
        <f t="shared" si="23"/>
        <v>0</v>
      </c>
      <c r="H295" s="139">
        <f t="shared" si="23"/>
        <v>760.97583845313818</v>
      </c>
    </row>
    <row r="296" spans="2:10">
      <c r="B296" s="128" t="str">
        <f>$B$35</f>
        <v>Teacher Education</v>
      </c>
      <c r="C296" s="137">
        <f t="shared" si="23"/>
        <v>562.44469902120682</v>
      </c>
      <c r="D296" s="137">
        <f t="shared" si="23"/>
        <v>1171.9046114706241</v>
      </c>
      <c r="E296" s="137">
        <f t="shared" si="23"/>
        <v>1751.2883732834412</v>
      </c>
      <c r="F296" s="137">
        <f t="shared" si="23"/>
        <v>3257.485559489513</v>
      </c>
      <c r="G296" s="138">
        <f t="shared" si="23"/>
        <v>0</v>
      </c>
      <c r="H296" s="139">
        <f t="shared" si="23"/>
        <v>1477.7226630682824</v>
      </c>
    </row>
    <row r="297" spans="2:10">
      <c r="B297" s="128" t="str">
        <f>$B$36</f>
        <v>Agriculture</v>
      </c>
      <c r="C297" s="137">
        <f t="shared" si="23"/>
        <v>0</v>
      </c>
      <c r="D297" s="137">
        <f t="shared" si="23"/>
        <v>0</v>
      </c>
      <c r="E297" s="137">
        <f t="shared" si="23"/>
        <v>0</v>
      </c>
      <c r="F297" s="137">
        <f t="shared" si="23"/>
        <v>0</v>
      </c>
      <c r="G297" s="138">
        <f t="shared" si="23"/>
        <v>0</v>
      </c>
      <c r="H297" s="139">
        <f t="shared" si="23"/>
        <v>0</v>
      </c>
    </row>
    <row r="298" spans="2:10">
      <c r="B298" s="128" t="str">
        <f>$B$37</f>
        <v>Engineering</v>
      </c>
      <c r="C298" s="137">
        <f t="shared" si="23"/>
        <v>563.4836621686095</v>
      </c>
      <c r="D298" s="137">
        <f t="shared" si="23"/>
        <v>1191.4095470504276</v>
      </c>
      <c r="E298" s="137">
        <f t="shared" si="23"/>
        <v>2008.7211499567309</v>
      </c>
      <c r="F298" s="137">
        <f t="shared" si="23"/>
        <v>2159.7341029086215</v>
      </c>
      <c r="G298" s="138">
        <f t="shared" si="23"/>
        <v>0</v>
      </c>
      <c r="H298" s="139">
        <f t="shared" si="23"/>
        <v>884.31073994328665</v>
      </c>
    </row>
    <row r="299" spans="2:10">
      <c r="B299" s="128" t="str">
        <f>$B$38</f>
        <v>Home Economics</v>
      </c>
      <c r="C299" s="137">
        <f t="shared" si="23"/>
        <v>597.50908242408548</v>
      </c>
      <c r="D299" s="137">
        <f t="shared" si="23"/>
        <v>1155.9148018111694</v>
      </c>
      <c r="E299" s="137">
        <f t="shared" si="23"/>
        <v>2177.5578007434287</v>
      </c>
      <c r="F299" s="137">
        <f t="shared" si="23"/>
        <v>0</v>
      </c>
      <c r="G299" s="138">
        <f t="shared" si="23"/>
        <v>0</v>
      </c>
      <c r="H299" s="139">
        <f t="shared" si="23"/>
        <v>1007.6957573330444</v>
      </c>
    </row>
    <row r="300" spans="2:10">
      <c r="B300" s="128" t="str">
        <f>$B$39</f>
        <v>Law</v>
      </c>
      <c r="C300" s="137">
        <f t="shared" si="23"/>
        <v>0</v>
      </c>
      <c r="D300" s="137">
        <f t="shared" si="23"/>
        <v>0</v>
      </c>
      <c r="E300" s="137">
        <f t="shared" si="23"/>
        <v>0</v>
      </c>
      <c r="F300" s="137">
        <f t="shared" si="23"/>
        <v>0</v>
      </c>
      <c r="G300" s="138">
        <f t="shared" si="23"/>
        <v>1375.8004730672826</v>
      </c>
      <c r="H300" s="139">
        <f t="shared" si="23"/>
        <v>1375.8004730672826</v>
      </c>
    </row>
    <row r="301" spans="2:10">
      <c r="B301" s="128" t="str">
        <f>$B$40</f>
        <v>Social Service</v>
      </c>
      <c r="C301" s="137">
        <f t="shared" si="23"/>
        <v>743.21935122491527</v>
      </c>
      <c r="D301" s="137">
        <f t="shared" si="23"/>
        <v>1103.1248056125748</v>
      </c>
      <c r="E301" s="137">
        <f t="shared" si="23"/>
        <v>0</v>
      </c>
      <c r="F301" s="137">
        <f t="shared" si="23"/>
        <v>0</v>
      </c>
      <c r="G301" s="138">
        <f t="shared" si="23"/>
        <v>0</v>
      </c>
      <c r="H301" s="139">
        <f t="shared" si="23"/>
        <v>999.00929916471625</v>
      </c>
    </row>
    <row r="302" spans="2:10">
      <c r="B302" s="128" t="str">
        <f>$B$41</f>
        <v>Library Science</v>
      </c>
      <c r="C302" s="137">
        <f t="shared" si="23"/>
        <v>0</v>
      </c>
      <c r="D302" s="137">
        <f t="shared" si="23"/>
        <v>0</v>
      </c>
      <c r="E302" s="137">
        <f t="shared" si="23"/>
        <v>0</v>
      </c>
      <c r="F302" s="137">
        <f t="shared" si="23"/>
        <v>0</v>
      </c>
      <c r="G302" s="138">
        <f t="shared" si="23"/>
        <v>0</v>
      </c>
      <c r="H302" s="139">
        <f t="shared" si="23"/>
        <v>0</v>
      </c>
    </row>
    <row r="303" spans="2:10">
      <c r="B303" s="128" t="str">
        <f>$B$42</f>
        <v>Veterinary Science</v>
      </c>
      <c r="C303" s="137">
        <f t="shared" si="23"/>
        <v>0</v>
      </c>
      <c r="D303" s="137">
        <f t="shared" si="23"/>
        <v>0</v>
      </c>
      <c r="E303" s="137">
        <f t="shared" si="23"/>
        <v>0</v>
      </c>
      <c r="F303" s="137">
        <f t="shared" si="23"/>
        <v>0</v>
      </c>
      <c r="G303" s="138">
        <f t="shared" si="23"/>
        <v>0</v>
      </c>
      <c r="H303" s="139">
        <f t="shared" si="23"/>
        <v>0</v>
      </c>
    </row>
    <row r="304" spans="2:10">
      <c r="B304" s="128" t="str">
        <f>$B$43</f>
        <v>Vocational Training</v>
      </c>
      <c r="C304" s="137">
        <f t="shared" si="23"/>
        <v>0</v>
      </c>
      <c r="D304" s="137">
        <f t="shared" si="23"/>
        <v>1274.8470601105105</v>
      </c>
      <c r="E304" s="137">
        <f t="shared" si="23"/>
        <v>0</v>
      </c>
      <c r="F304" s="137">
        <f t="shared" si="23"/>
        <v>0</v>
      </c>
      <c r="G304" s="138">
        <f t="shared" si="23"/>
        <v>0</v>
      </c>
      <c r="H304" s="139">
        <f t="shared" si="23"/>
        <v>1274.8470601105105</v>
      </c>
    </row>
    <row r="305" spans="2:10">
      <c r="B305" s="128" t="str">
        <f>$B$44</f>
        <v>Physical Training</v>
      </c>
      <c r="C305" s="137">
        <f t="shared" si="23"/>
        <v>0</v>
      </c>
      <c r="D305" s="137">
        <f t="shared" si="23"/>
        <v>0</v>
      </c>
      <c r="E305" s="137">
        <f t="shared" si="23"/>
        <v>0</v>
      </c>
      <c r="F305" s="137">
        <f t="shared" si="23"/>
        <v>0</v>
      </c>
      <c r="G305" s="138">
        <f t="shared" si="23"/>
        <v>0</v>
      </c>
      <c r="H305" s="139">
        <f t="shared" si="23"/>
        <v>0</v>
      </c>
    </row>
    <row r="306" spans="2:10">
      <c r="B306" s="128" t="str">
        <f>$B$45</f>
        <v>Health Services</v>
      </c>
      <c r="C306" s="137">
        <f t="shared" si="23"/>
        <v>648.86846624659142</v>
      </c>
      <c r="D306" s="137">
        <f t="shared" si="23"/>
        <v>1132.0917444967888</v>
      </c>
      <c r="E306" s="137">
        <f t="shared" si="23"/>
        <v>1187.2240024758742</v>
      </c>
      <c r="F306" s="137">
        <f t="shared" si="23"/>
        <v>2255.0097436619158</v>
      </c>
      <c r="G306" s="138">
        <f t="shared" si="23"/>
        <v>0</v>
      </c>
      <c r="H306" s="139">
        <f t="shared" si="23"/>
        <v>1038.0152955171509</v>
      </c>
    </row>
    <row r="307" spans="2:10">
      <c r="B307" s="128" t="str">
        <f>$B$46</f>
        <v>Pharmacy</v>
      </c>
      <c r="C307" s="137">
        <f t="shared" si="23"/>
        <v>1376.8121873019818</v>
      </c>
      <c r="D307" s="137">
        <f t="shared" si="23"/>
        <v>1576.3586160654409</v>
      </c>
      <c r="E307" s="137">
        <f t="shared" si="23"/>
        <v>6136.0954784304804</v>
      </c>
      <c r="F307" s="137">
        <f t="shared" si="23"/>
        <v>22020.949599662563</v>
      </c>
      <c r="G307" s="138">
        <f t="shared" si="23"/>
        <v>1936.5938816232385</v>
      </c>
      <c r="H307" s="139">
        <f t="shared" si="23"/>
        <v>2358.1362498427893</v>
      </c>
    </row>
    <row r="308" spans="2:10">
      <c r="B308" s="128" t="str">
        <f>$B$47</f>
        <v>Business Administration</v>
      </c>
      <c r="C308" s="137">
        <f t="shared" si="23"/>
        <v>662.96277863334103</v>
      </c>
      <c r="D308" s="137">
        <f t="shared" si="23"/>
        <v>1241.195729646965</v>
      </c>
      <c r="E308" s="137">
        <f t="shared" si="23"/>
        <v>1769.9234183902151</v>
      </c>
      <c r="F308" s="137">
        <f t="shared" si="23"/>
        <v>2368.8399180820966</v>
      </c>
      <c r="G308" s="138">
        <f t="shared" si="23"/>
        <v>0</v>
      </c>
      <c r="H308" s="139">
        <f t="shared" si="23"/>
        <v>1116.4260523617854</v>
      </c>
    </row>
    <row r="309" spans="2:10">
      <c r="B309" s="128" t="str">
        <f>$B$48</f>
        <v>Optometry</v>
      </c>
      <c r="C309" s="137">
        <f t="shared" ref="C309:H313" si="24">IF(C48=0,0,C284/C48)</f>
        <v>0</v>
      </c>
      <c r="D309" s="137">
        <f t="shared" si="24"/>
        <v>0</v>
      </c>
      <c r="E309" s="137">
        <f t="shared" si="24"/>
        <v>0</v>
      </c>
      <c r="F309" s="137">
        <f t="shared" si="24"/>
        <v>0</v>
      </c>
      <c r="G309" s="138">
        <f t="shared" si="24"/>
        <v>0</v>
      </c>
      <c r="H309" s="139">
        <f t="shared" si="24"/>
        <v>0</v>
      </c>
    </row>
    <row r="310" spans="2:10">
      <c r="B310" s="128" t="str">
        <f>$B$49</f>
        <v>Teacher Ed-Practice Teaching</v>
      </c>
      <c r="C310" s="137">
        <f t="shared" si="24"/>
        <v>0</v>
      </c>
      <c r="D310" s="137">
        <f t="shared" si="24"/>
        <v>2156.5109039280774</v>
      </c>
      <c r="E310" s="137">
        <f t="shared" si="24"/>
        <v>0</v>
      </c>
      <c r="F310" s="137">
        <f t="shared" si="24"/>
        <v>0</v>
      </c>
      <c r="G310" s="138">
        <f t="shared" si="24"/>
        <v>0</v>
      </c>
      <c r="H310" s="139">
        <f t="shared" si="24"/>
        <v>2156.5109039280774</v>
      </c>
    </row>
    <row r="311" spans="2:10">
      <c r="B311" s="128" t="str">
        <f>$B$50</f>
        <v>Technology</v>
      </c>
      <c r="C311" s="137">
        <f t="shared" si="24"/>
        <v>3284.8585857236963</v>
      </c>
      <c r="D311" s="137">
        <f t="shared" si="24"/>
        <v>5951.1215867618093</v>
      </c>
      <c r="E311" s="137">
        <f t="shared" si="24"/>
        <v>12217.073713607293</v>
      </c>
      <c r="F311" s="137">
        <f t="shared" si="24"/>
        <v>0</v>
      </c>
      <c r="G311" s="138">
        <f t="shared" si="24"/>
        <v>0</v>
      </c>
      <c r="H311" s="139">
        <f t="shared" si="24"/>
        <v>4772.0085259162734</v>
      </c>
    </row>
    <row r="312" spans="2:10">
      <c r="B312" s="128" t="str">
        <f>$B$51</f>
        <v>Nursing</v>
      </c>
      <c r="C312" s="137">
        <f t="shared" si="24"/>
        <v>0</v>
      </c>
      <c r="D312" s="137">
        <f t="shared" si="24"/>
        <v>0</v>
      </c>
      <c r="E312" s="137">
        <f t="shared" si="24"/>
        <v>0</v>
      </c>
      <c r="F312" s="137">
        <f t="shared" si="24"/>
        <v>0</v>
      </c>
      <c r="G312" s="138">
        <f t="shared" si="24"/>
        <v>0</v>
      </c>
      <c r="H312" s="139">
        <f t="shared" si="24"/>
        <v>0</v>
      </c>
    </row>
    <row r="313" spans="2:10">
      <c r="B313" s="131" t="str">
        <f>$B$52</f>
        <v>Totals</v>
      </c>
      <c r="C313" s="136">
        <f t="shared" si="24"/>
        <v>638.46214343602287</v>
      </c>
      <c r="D313" s="136">
        <f t="shared" si="24"/>
        <v>1371.6051187291037</v>
      </c>
      <c r="E313" s="136">
        <f t="shared" si="24"/>
        <v>1923.7604027689554</v>
      </c>
      <c r="F313" s="136">
        <f t="shared" si="24"/>
        <v>4566.6637324364565</v>
      </c>
      <c r="G313" s="136">
        <f t="shared" si="24"/>
        <v>1561.3425403180622</v>
      </c>
      <c r="H313" s="136">
        <f t="shared" si="24"/>
        <v>1071.2160512745459</v>
      </c>
      <c r="I313" s="351"/>
    </row>
    <row r="315" spans="2:10">
      <c r="B315" s="120" t="s">
        <v>37</v>
      </c>
      <c r="C315" s="121"/>
      <c r="D315" s="121"/>
      <c r="E315" s="121"/>
      <c r="F315" s="121"/>
      <c r="G315" s="121"/>
      <c r="H315" s="122"/>
      <c r="J315" s="360"/>
    </row>
    <row r="316" spans="2:10" ht="55.5" customHeight="1" thickBot="1">
      <c r="B316" s="382" t="s">
        <v>235</v>
      </c>
      <c r="C316" s="382"/>
      <c r="D316" s="382"/>
      <c r="E316" s="382"/>
      <c r="F316" s="382"/>
      <c r="G316" s="382"/>
      <c r="H316" s="382"/>
    </row>
    <row r="317" spans="2:10" ht="14.4" thickBot="1">
      <c r="B317" s="124" t="s">
        <v>31</v>
      </c>
      <c r="C317" s="125" t="s">
        <v>25</v>
      </c>
      <c r="D317" s="125" t="s">
        <v>26</v>
      </c>
      <c r="E317" s="125" t="s">
        <v>27</v>
      </c>
      <c r="F317" s="125" t="s">
        <v>28</v>
      </c>
      <c r="G317" s="125" t="s">
        <v>29</v>
      </c>
      <c r="H317" s="126" t="s">
        <v>1</v>
      </c>
    </row>
    <row r="318" spans="2:10">
      <c r="B318" s="128" t="str">
        <f>$B$32</f>
        <v>Liberal Arts</v>
      </c>
      <c r="C318" s="129">
        <f t="shared" ref="C318:H318" si="25">IF($C$293=0,"",C293/$C$293)</f>
        <v>1</v>
      </c>
      <c r="D318" s="129">
        <f t="shared" si="25"/>
        <v>2.0442905199806409</v>
      </c>
      <c r="E318" s="129">
        <f t="shared" si="25"/>
        <v>3.1558450236581299</v>
      </c>
      <c r="F318" s="129">
        <f t="shared" si="25"/>
        <v>2.7963123947822637</v>
      </c>
      <c r="G318" s="129">
        <f t="shared" si="25"/>
        <v>0</v>
      </c>
      <c r="H318" s="129">
        <f t="shared" si="25"/>
        <v>1.3424330834755918</v>
      </c>
    </row>
    <row r="319" spans="2:10">
      <c r="B319" s="128" t="str">
        <f>$B$33</f>
        <v>Science</v>
      </c>
      <c r="C319" s="129">
        <f t="shared" ref="C319:H334" si="26">IF($C$293=0,"",C294/$C$293)</f>
        <v>1.15372028972673</v>
      </c>
      <c r="D319" s="129">
        <f t="shared" si="26"/>
        <v>2.6245769634099685</v>
      </c>
      <c r="E319" s="129">
        <f t="shared" si="26"/>
        <v>7.0950550309360443</v>
      </c>
      <c r="F319" s="129">
        <f t="shared" si="26"/>
        <v>10.103709715638209</v>
      </c>
      <c r="G319" s="129">
        <f t="shared" si="26"/>
        <v>0</v>
      </c>
      <c r="H319" s="129">
        <f t="shared" si="26"/>
        <v>1.6576798150321657</v>
      </c>
    </row>
    <row r="320" spans="2:10">
      <c r="B320" s="128" t="str">
        <f>$B$34</f>
        <v>Fine Arts</v>
      </c>
      <c r="C320" s="129">
        <f t="shared" si="26"/>
        <v>1.0050605416026837</v>
      </c>
      <c r="D320" s="129">
        <f t="shared" si="26"/>
        <v>2.7082020151878146</v>
      </c>
      <c r="E320" s="129">
        <f t="shared" si="26"/>
        <v>0</v>
      </c>
      <c r="F320" s="129">
        <f t="shared" si="26"/>
        <v>0</v>
      </c>
      <c r="G320" s="129">
        <f t="shared" si="26"/>
        <v>0</v>
      </c>
      <c r="H320" s="129">
        <f t="shared" si="26"/>
        <v>1.2906213698477214</v>
      </c>
    </row>
    <row r="321" spans="2:8">
      <c r="B321" s="128" t="str">
        <f>$B$35</f>
        <v>Teacher Education</v>
      </c>
      <c r="C321" s="129">
        <f t="shared" si="26"/>
        <v>0.95391090128420841</v>
      </c>
      <c r="D321" s="129">
        <f t="shared" si="26"/>
        <v>1.9875599967294089</v>
      </c>
      <c r="E321" s="129">
        <f t="shared" si="26"/>
        <v>2.970199689808747</v>
      </c>
      <c r="F321" s="129">
        <f t="shared" si="26"/>
        <v>5.5247226818574271</v>
      </c>
      <c r="G321" s="129">
        <f t="shared" si="26"/>
        <v>0</v>
      </c>
      <c r="H321" s="129">
        <f t="shared" si="26"/>
        <v>2.5062299632810956</v>
      </c>
    </row>
    <row r="322" spans="2:8">
      <c r="B322" s="128" t="str">
        <f>$B$36</f>
        <v>Agriculture</v>
      </c>
      <c r="C322" s="129">
        <f t="shared" si="26"/>
        <v>0</v>
      </c>
      <c r="D322" s="129">
        <f t="shared" si="26"/>
        <v>0</v>
      </c>
      <c r="E322" s="129">
        <f t="shared" si="26"/>
        <v>0</v>
      </c>
      <c r="F322" s="129">
        <f t="shared" si="26"/>
        <v>0</v>
      </c>
      <c r="G322" s="129">
        <f t="shared" si="26"/>
        <v>0</v>
      </c>
      <c r="H322" s="129">
        <f t="shared" si="26"/>
        <v>0</v>
      </c>
    </row>
    <row r="323" spans="2:8">
      <c r="B323" s="128" t="str">
        <f>$B$37</f>
        <v>Engineering</v>
      </c>
      <c r="C323" s="129">
        <f t="shared" si="26"/>
        <v>0.95567299144892093</v>
      </c>
      <c r="D323" s="129">
        <f t="shared" si="26"/>
        <v>2.0206405301770523</v>
      </c>
      <c r="E323" s="129">
        <f t="shared" si="26"/>
        <v>3.4068078264733175</v>
      </c>
      <c r="F323" s="129">
        <f t="shared" si="26"/>
        <v>3.6629270543842845</v>
      </c>
      <c r="G323" s="129">
        <f t="shared" si="26"/>
        <v>0</v>
      </c>
      <c r="H323" s="129">
        <f t="shared" si="26"/>
        <v>1.4997983915976065</v>
      </c>
    </row>
    <row r="324" spans="2:8">
      <c r="B324" s="128" t="str">
        <f>$B$38</f>
        <v>Home Economics</v>
      </c>
      <c r="C324" s="129">
        <f t="shared" si="26"/>
        <v>1.0133803880320138</v>
      </c>
      <c r="D324" s="129">
        <f t="shared" si="26"/>
        <v>1.9604411461647984</v>
      </c>
      <c r="E324" s="129">
        <f t="shared" si="26"/>
        <v>3.6931561945920355</v>
      </c>
      <c r="F324" s="129">
        <f t="shared" si="26"/>
        <v>0</v>
      </c>
      <c r="G324" s="129">
        <f t="shared" si="26"/>
        <v>0</v>
      </c>
      <c r="H324" s="129">
        <f t="shared" si="26"/>
        <v>1.7090604103312808</v>
      </c>
    </row>
    <row r="325" spans="2:8">
      <c r="B325" s="128" t="str">
        <f>$B$39</f>
        <v>Law</v>
      </c>
      <c r="C325" s="129">
        <f t="shared" si="26"/>
        <v>0</v>
      </c>
      <c r="D325" s="129">
        <f t="shared" si="26"/>
        <v>0</v>
      </c>
      <c r="E325" s="129">
        <f t="shared" si="26"/>
        <v>0</v>
      </c>
      <c r="F325" s="129">
        <f t="shared" si="26"/>
        <v>0</v>
      </c>
      <c r="G325" s="129">
        <f t="shared" si="26"/>
        <v>2.3333690788351951</v>
      </c>
      <c r="H325" s="129">
        <f t="shared" si="26"/>
        <v>2.3333690788351951</v>
      </c>
    </row>
    <row r="326" spans="2:8">
      <c r="B326" s="128" t="str">
        <f>$B$40</f>
        <v>Social Service</v>
      </c>
      <c r="C326" s="129">
        <f t="shared" si="26"/>
        <v>1.2605062193893879</v>
      </c>
      <c r="D326" s="129">
        <f t="shared" si="26"/>
        <v>1.8709088722537368</v>
      </c>
      <c r="E326" s="129">
        <f t="shared" si="26"/>
        <v>0</v>
      </c>
      <c r="F326" s="129">
        <f t="shared" si="26"/>
        <v>0</v>
      </c>
      <c r="G326" s="129">
        <f t="shared" si="26"/>
        <v>0</v>
      </c>
      <c r="H326" s="129">
        <f t="shared" si="26"/>
        <v>1.6943281048179788</v>
      </c>
    </row>
    <row r="327" spans="2:8">
      <c r="B327" s="128" t="str">
        <f>$B$41</f>
        <v>Library Science</v>
      </c>
      <c r="C327" s="129">
        <f t="shared" si="26"/>
        <v>0</v>
      </c>
      <c r="D327" s="129">
        <f t="shared" si="26"/>
        <v>0</v>
      </c>
      <c r="E327" s="129">
        <f t="shared" si="26"/>
        <v>0</v>
      </c>
      <c r="F327" s="129">
        <f t="shared" si="26"/>
        <v>0</v>
      </c>
      <c r="G327" s="129">
        <f t="shared" si="26"/>
        <v>0</v>
      </c>
      <c r="H327" s="129">
        <f t="shared" si="26"/>
        <v>0</v>
      </c>
    </row>
    <row r="328" spans="2:8">
      <c r="B328" s="128" t="str">
        <f>$B$42</f>
        <v>Veterinary Science</v>
      </c>
      <c r="C328" s="129">
        <f t="shared" si="26"/>
        <v>0</v>
      </c>
      <c r="D328" s="129">
        <f t="shared" si="26"/>
        <v>0</v>
      </c>
      <c r="E328" s="129">
        <f t="shared" si="26"/>
        <v>0</v>
      </c>
      <c r="F328" s="129">
        <f t="shared" si="26"/>
        <v>0</v>
      </c>
      <c r="G328" s="129">
        <f t="shared" si="26"/>
        <v>0</v>
      </c>
      <c r="H328" s="129">
        <f t="shared" si="26"/>
        <v>0</v>
      </c>
    </row>
    <row r="329" spans="2:8">
      <c r="B329" s="128" t="str">
        <f>$B$43</f>
        <v>Vocational Training</v>
      </c>
      <c r="C329" s="129">
        <f t="shared" si="26"/>
        <v>0</v>
      </c>
      <c r="D329" s="129">
        <f t="shared" si="26"/>
        <v>2.1621512483375511</v>
      </c>
      <c r="E329" s="129">
        <f t="shared" si="26"/>
        <v>0</v>
      </c>
      <c r="F329" s="129">
        <f t="shared" si="26"/>
        <v>0</v>
      </c>
      <c r="G329" s="129">
        <f t="shared" si="26"/>
        <v>0</v>
      </c>
      <c r="H329" s="129">
        <f t="shared" si="26"/>
        <v>2.1621512483375511</v>
      </c>
    </row>
    <row r="330" spans="2:8">
      <c r="B330" s="128" t="str">
        <f>$B$44</f>
        <v>Physical Training</v>
      </c>
      <c r="C330" s="129">
        <f t="shared" si="26"/>
        <v>0</v>
      </c>
      <c r="D330" s="129">
        <f t="shared" si="26"/>
        <v>0</v>
      </c>
      <c r="E330" s="129">
        <f t="shared" si="26"/>
        <v>0</v>
      </c>
      <c r="F330" s="129">
        <f t="shared" si="26"/>
        <v>0</v>
      </c>
      <c r="G330" s="129">
        <f t="shared" si="26"/>
        <v>0</v>
      </c>
      <c r="H330" s="129">
        <f t="shared" si="26"/>
        <v>0</v>
      </c>
    </row>
    <row r="331" spans="2:8">
      <c r="B331" s="128" t="str">
        <f>$B$45</f>
        <v>Health Services</v>
      </c>
      <c r="C331" s="129">
        <f t="shared" si="26"/>
        <v>1.1004863314194915</v>
      </c>
      <c r="D331" s="129">
        <f t="shared" si="26"/>
        <v>1.9200370422348416</v>
      </c>
      <c r="E331" s="129">
        <f t="shared" si="26"/>
        <v>2.0135418116640578</v>
      </c>
      <c r="F331" s="129">
        <f t="shared" si="26"/>
        <v>3.8245153358625648</v>
      </c>
      <c r="G331" s="129">
        <f t="shared" si="26"/>
        <v>0</v>
      </c>
      <c r="H331" s="129">
        <f t="shared" si="26"/>
        <v>1.760482600007979</v>
      </c>
    </row>
    <row r="332" spans="2:8">
      <c r="B332" s="128" t="str">
        <f>$B$46</f>
        <v>Pharmacy</v>
      </c>
      <c r="C332" s="129">
        <f t="shared" si="26"/>
        <v>2.3350849546166601</v>
      </c>
      <c r="D332" s="129">
        <f t="shared" si="26"/>
        <v>2.6735173623556818</v>
      </c>
      <c r="E332" s="129">
        <f t="shared" si="26"/>
        <v>10.406869116878065</v>
      </c>
      <c r="F332" s="129">
        <f t="shared" si="26"/>
        <v>37.347714213155413</v>
      </c>
      <c r="G332" s="129">
        <f t="shared" si="26"/>
        <v>3.2844793777157704</v>
      </c>
      <c r="H332" s="129">
        <f t="shared" si="26"/>
        <v>3.9994187505955736</v>
      </c>
    </row>
    <row r="333" spans="2:8">
      <c r="B333" s="128" t="str">
        <f>$B$47</f>
        <v>Business Administration</v>
      </c>
      <c r="C333" s="129">
        <f t="shared" si="26"/>
        <v>1.124390402797927</v>
      </c>
      <c r="D333" s="129">
        <f t="shared" si="26"/>
        <v>2.1050783111621167</v>
      </c>
      <c r="E333" s="129">
        <f t="shared" si="26"/>
        <v>3.0018048817577681</v>
      </c>
      <c r="F333" s="129">
        <f t="shared" si="26"/>
        <v>4.0175722612162144</v>
      </c>
      <c r="G333" s="129">
        <f t="shared" si="26"/>
        <v>0</v>
      </c>
      <c r="H333" s="129">
        <f t="shared" si="26"/>
        <v>1.8934678976953914</v>
      </c>
    </row>
    <row r="334" spans="2:8">
      <c r="B334" s="128" t="str">
        <f>$B$48</f>
        <v>Optometry</v>
      </c>
      <c r="C334" s="129">
        <f t="shared" si="26"/>
        <v>0</v>
      </c>
      <c r="D334" s="129">
        <f t="shared" si="26"/>
        <v>0</v>
      </c>
      <c r="E334" s="129">
        <f t="shared" si="26"/>
        <v>0</v>
      </c>
      <c r="F334" s="129">
        <f t="shared" si="26"/>
        <v>0</v>
      </c>
      <c r="G334" s="129">
        <f t="shared" si="26"/>
        <v>0</v>
      </c>
      <c r="H334" s="129">
        <f t="shared" si="26"/>
        <v>0</v>
      </c>
    </row>
    <row r="335" spans="2:8">
      <c r="B335" s="128" t="str">
        <f>$B$49</f>
        <v>Teacher Ed-Practice Teaching</v>
      </c>
      <c r="C335" s="129">
        <f t="shared" ref="C335:H338" si="27">IF($C$293=0,"",C310/$C$293)</f>
        <v>0</v>
      </c>
      <c r="D335" s="129">
        <f t="shared" si="27"/>
        <v>3.6574604820263268</v>
      </c>
      <c r="E335" s="129">
        <f t="shared" si="27"/>
        <v>0</v>
      </c>
      <c r="F335" s="129">
        <f t="shared" si="27"/>
        <v>0</v>
      </c>
      <c r="G335" s="129">
        <f t="shared" si="27"/>
        <v>0</v>
      </c>
      <c r="H335" s="129">
        <f t="shared" si="27"/>
        <v>3.6574604820263268</v>
      </c>
    </row>
    <row r="336" spans="2:8">
      <c r="B336" s="128" t="str">
        <f>$B$50</f>
        <v>Technology</v>
      </c>
      <c r="C336" s="129">
        <f t="shared" si="27"/>
        <v>5.5711475626881413</v>
      </c>
      <c r="D336" s="129">
        <f t="shared" si="27"/>
        <v>10.093151853611518</v>
      </c>
      <c r="E336" s="129">
        <f t="shared" si="27"/>
        <v>20.720258929426471</v>
      </c>
      <c r="F336" s="129">
        <f t="shared" si="27"/>
        <v>0</v>
      </c>
      <c r="G336" s="129">
        <f t="shared" si="27"/>
        <v>0</v>
      </c>
      <c r="H336" s="129">
        <f t="shared" si="27"/>
        <v>8.0933662666115467</v>
      </c>
    </row>
    <row r="337" spans="2:10">
      <c r="B337" s="128" t="str">
        <f>$B$51</f>
        <v>Nursing</v>
      </c>
      <c r="C337" s="129">
        <f t="shared" si="27"/>
        <v>0</v>
      </c>
      <c r="D337" s="129">
        <f t="shared" si="27"/>
        <v>0</v>
      </c>
      <c r="E337" s="129">
        <f t="shared" si="27"/>
        <v>0</v>
      </c>
      <c r="F337" s="129">
        <f t="shared" si="27"/>
        <v>0</v>
      </c>
      <c r="G337" s="129">
        <f t="shared" si="27"/>
        <v>0</v>
      </c>
      <c r="H337" s="129">
        <f t="shared" si="27"/>
        <v>0</v>
      </c>
    </row>
    <row r="338" spans="2:10">
      <c r="B338" s="131" t="str">
        <f>$B$52</f>
        <v>Totals</v>
      </c>
      <c r="C338" s="129">
        <f t="shared" si="27"/>
        <v>1.0828371211263574</v>
      </c>
      <c r="D338" s="129">
        <f t="shared" si="27"/>
        <v>2.3262537228812614</v>
      </c>
      <c r="E338" s="129">
        <f t="shared" si="27"/>
        <v>3.2627136905258918</v>
      </c>
      <c r="F338" s="129">
        <f t="shared" si="27"/>
        <v>7.7450997839453697</v>
      </c>
      <c r="G338" s="129">
        <f t="shared" si="27"/>
        <v>2.6480499726285474</v>
      </c>
      <c r="H338" s="129">
        <f t="shared" si="27"/>
        <v>1.8167913587232236</v>
      </c>
      <c r="I338" s="351"/>
    </row>
    <row r="340" spans="2:10">
      <c r="B340" s="120" t="s">
        <v>236</v>
      </c>
      <c r="C340" s="121"/>
      <c r="D340" s="121"/>
      <c r="E340" s="121"/>
      <c r="F340" s="121"/>
      <c r="G340" s="121"/>
      <c r="H340" s="122"/>
      <c r="J340" s="360"/>
    </row>
    <row r="341" spans="2:10" ht="55.5" customHeight="1" thickBot="1">
      <c r="B341" s="382" t="s">
        <v>237</v>
      </c>
      <c r="C341" s="382"/>
      <c r="D341" s="382"/>
      <c r="E341" s="382"/>
      <c r="F341" s="382"/>
      <c r="G341" s="382"/>
      <c r="H341" s="382"/>
    </row>
    <row r="342" spans="2:10" ht="14.4" thickBot="1">
      <c r="B342" s="124" t="s">
        <v>31</v>
      </c>
      <c r="C342" s="125" t="s">
        <v>25</v>
      </c>
      <c r="D342" s="125" t="s">
        <v>26</v>
      </c>
      <c r="E342" s="125" t="s">
        <v>27</v>
      </c>
      <c r="F342" s="125" t="s">
        <v>28</v>
      </c>
      <c r="G342" s="125" t="s">
        <v>29</v>
      </c>
      <c r="H342" s="126" t="s">
        <v>1</v>
      </c>
    </row>
    <row r="343" spans="2:10">
      <c r="B343" s="128" t="str">
        <f>$B$32</f>
        <v>Liberal Arts</v>
      </c>
      <c r="C343" s="136">
        <f t="shared" ref="C343:D358" si="28">C293*30</f>
        <v>17688.592244747771</v>
      </c>
      <c r="D343" s="136">
        <f t="shared" si="28"/>
        <v>36160.621437740949</v>
      </c>
      <c r="E343" s="136">
        <f>E293*24</f>
        <v>44657.964648884037</v>
      </c>
      <c r="F343" s="136">
        <f>F293*18</f>
        <v>29677.697844142571</v>
      </c>
      <c r="G343" s="136">
        <f>G293*24</f>
        <v>0</v>
      </c>
      <c r="H343" s="136">
        <f>IF((C32/30+D32/30+E32/24+F32/18+G32/24)=0,0,H268/(C32/30+D32/30+E32/24+F32/18+G32/24))</f>
        <v>23274.082656610914</v>
      </c>
    </row>
    <row r="344" spans="2:10">
      <c r="B344" s="128" t="str">
        <f>$B$33</f>
        <v>Science</v>
      </c>
      <c r="C344" s="139">
        <f t="shared" si="28"/>
        <v>20407.687769468386</v>
      </c>
      <c r="D344" s="139">
        <f t="shared" si="28"/>
        <v>46425.07172071722</v>
      </c>
      <c r="E344" s="139">
        <f>E294*24</f>
        <v>100401.22831701917</v>
      </c>
      <c r="F344" s="139">
        <f>F294*18</f>
        <v>107232.24079153243</v>
      </c>
      <c r="G344" s="139">
        <f>G294*24</f>
        <v>0</v>
      </c>
      <c r="H344" s="139">
        <f t="shared" ref="H344:H363" si="29">IF((C33/30+D33/30+E33/24+F33/18+G33/24)=0,0,H269/(C33/30+D33/30+E33/24+F33/18+G33/24))</f>
        <v>29072.141764032433</v>
      </c>
    </row>
    <row r="345" spans="2:10">
      <c r="B345" s="128" t="str">
        <f>$B$34</f>
        <v>Fine Arts</v>
      </c>
      <c r="C345" s="139">
        <f t="shared" si="28"/>
        <v>17778.106101695223</v>
      </c>
      <c r="D345" s="139">
        <f t="shared" si="28"/>
        <v>47904.28116306146</v>
      </c>
      <c r="E345" s="139">
        <f t="shared" ref="E345:E363" si="30">E295*24</f>
        <v>0</v>
      </c>
      <c r="F345" s="139">
        <f t="shared" ref="F345:F363" si="31">F295*18</f>
        <v>0</v>
      </c>
      <c r="G345" s="139">
        <f t="shared" ref="G345:G363" si="32">G295*24</f>
        <v>0</v>
      </c>
      <c r="H345" s="139">
        <f t="shared" si="29"/>
        <v>22829.275153594142</v>
      </c>
    </row>
    <row r="346" spans="2:10">
      <c r="B346" s="128" t="str">
        <f>$B$35</f>
        <v>Teacher Education</v>
      </c>
      <c r="C346" s="139">
        <f t="shared" si="28"/>
        <v>16873.340970636204</v>
      </c>
      <c r="D346" s="139">
        <f t="shared" si="28"/>
        <v>35157.138344118721</v>
      </c>
      <c r="E346" s="139">
        <f t="shared" si="30"/>
        <v>42030.920958802584</v>
      </c>
      <c r="F346" s="139">
        <f t="shared" si="31"/>
        <v>58634.740070811233</v>
      </c>
      <c r="G346" s="139">
        <f t="shared" si="32"/>
        <v>0</v>
      </c>
      <c r="H346" s="139">
        <f t="shared" si="29"/>
        <v>38377.419312843129</v>
      </c>
    </row>
    <row r="347" spans="2:10">
      <c r="B347" s="128" t="str">
        <f>$B$36</f>
        <v>Agriculture</v>
      </c>
      <c r="C347" s="139">
        <f t="shared" si="28"/>
        <v>0</v>
      </c>
      <c r="D347" s="139">
        <f t="shared" si="28"/>
        <v>0</v>
      </c>
      <c r="E347" s="139">
        <f t="shared" si="30"/>
        <v>0</v>
      </c>
      <c r="F347" s="139">
        <f t="shared" si="31"/>
        <v>0</v>
      </c>
      <c r="G347" s="139">
        <f t="shared" si="32"/>
        <v>0</v>
      </c>
      <c r="H347" s="139">
        <f t="shared" si="29"/>
        <v>0</v>
      </c>
    </row>
    <row r="348" spans="2:10">
      <c r="B348" s="128" t="str">
        <f>$B$37</f>
        <v>Engineering</v>
      </c>
      <c r="C348" s="139">
        <f t="shared" si="28"/>
        <v>16904.509865058284</v>
      </c>
      <c r="D348" s="139">
        <f t="shared" si="28"/>
        <v>35742.286411512825</v>
      </c>
      <c r="E348" s="139">
        <f t="shared" si="30"/>
        <v>48209.307598961539</v>
      </c>
      <c r="F348" s="139">
        <f t="shared" si="31"/>
        <v>38875.213852355184</v>
      </c>
      <c r="G348" s="139">
        <f t="shared" si="32"/>
        <v>0</v>
      </c>
      <c r="H348" s="139">
        <f t="shared" si="29"/>
        <v>25703.914739935171</v>
      </c>
    </row>
    <row r="349" spans="2:10">
      <c r="B349" s="128" t="str">
        <f>$B$38</f>
        <v>Home Economics</v>
      </c>
      <c r="C349" s="139">
        <f t="shared" si="28"/>
        <v>17925.272472722565</v>
      </c>
      <c r="D349" s="139">
        <f t="shared" si="28"/>
        <v>34677.444054335079</v>
      </c>
      <c r="E349" s="139">
        <f t="shared" si="30"/>
        <v>52261.38721784229</v>
      </c>
      <c r="F349" s="139">
        <f t="shared" si="31"/>
        <v>0</v>
      </c>
      <c r="G349" s="139">
        <f t="shared" si="32"/>
        <v>0</v>
      </c>
      <c r="H349" s="139">
        <f t="shared" si="29"/>
        <v>29561.661870559376</v>
      </c>
    </row>
    <row r="350" spans="2:10">
      <c r="B350" s="128" t="str">
        <f>$B$39</f>
        <v>Law</v>
      </c>
      <c r="C350" s="139">
        <f t="shared" si="28"/>
        <v>0</v>
      </c>
      <c r="D350" s="139">
        <f t="shared" si="28"/>
        <v>0</v>
      </c>
      <c r="E350" s="139">
        <f t="shared" si="30"/>
        <v>0</v>
      </c>
      <c r="F350" s="139">
        <f t="shared" si="31"/>
        <v>0</v>
      </c>
      <c r="G350" s="139">
        <f t="shared" si="32"/>
        <v>33019.211353614781</v>
      </c>
      <c r="H350" s="139">
        <f t="shared" si="29"/>
        <v>33019.211353614781</v>
      </c>
    </row>
    <row r="351" spans="2:10">
      <c r="B351" s="128" t="str">
        <f>$B$40</f>
        <v>Social Service</v>
      </c>
      <c r="C351" s="139">
        <f t="shared" si="28"/>
        <v>22296.580536747457</v>
      </c>
      <c r="D351" s="139">
        <f t="shared" si="28"/>
        <v>33093.744168377249</v>
      </c>
      <c r="E351" s="139">
        <f t="shared" si="30"/>
        <v>0</v>
      </c>
      <c r="F351" s="139">
        <f t="shared" si="31"/>
        <v>0</v>
      </c>
      <c r="G351" s="139">
        <f t="shared" si="32"/>
        <v>0</v>
      </c>
      <c r="H351" s="139">
        <f t="shared" si="29"/>
        <v>29970.278974941488</v>
      </c>
    </row>
    <row r="352" spans="2:10">
      <c r="B352" s="128" t="str">
        <f>$B$41</f>
        <v>Library Science</v>
      </c>
      <c r="C352" s="139">
        <f t="shared" si="28"/>
        <v>0</v>
      </c>
      <c r="D352" s="139">
        <f t="shared" si="28"/>
        <v>0</v>
      </c>
      <c r="E352" s="139">
        <f t="shared" si="30"/>
        <v>0</v>
      </c>
      <c r="F352" s="139">
        <f t="shared" si="31"/>
        <v>0</v>
      </c>
      <c r="G352" s="139">
        <f t="shared" si="32"/>
        <v>0</v>
      </c>
      <c r="H352" s="139">
        <f t="shared" si="29"/>
        <v>0</v>
      </c>
    </row>
    <row r="353" spans="2:9">
      <c r="B353" s="128" t="str">
        <f>$B$42</f>
        <v>Veterinary Science</v>
      </c>
      <c r="C353" s="139">
        <f t="shared" si="28"/>
        <v>0</v>
      </c>
      <c r="D353" s="139">
        <f t="shared" si="28"/>
        <v>0</v>
      </c>
      <c r="E353" s="139">
        <f t="shared" si="30"/>
        <v>0</v>
      </c>
      <c r="F353" s="139">
        <f t="shared" si="31"/>
        <v>0</v>
      </c>
      <c r="G353" s="139">
        <f t="shared" si="32"/>
        <v>0</v>
      </c>
      <c r="H353" s="139">
        <f t="shared" si="29"/>
        <v>0</v>
      </c>
    </row>
    <row r="354" spans="2:9">
      <c r="B354" s="128" t="str">
        <f>$B$43</f>
        <v>Vocational Training</v>
      </c>
      <c r="C354" s="139">
        <f t="shared" si="28"/>
        <v>0</v>
      </c>
      <c r="D354" s="139">
        <f t="shared" si="28"/>
        <v>38245.411803315314</v>
      </c>
      <c r="E354" s="139">
        <f t="shared" si="30"/>
        <v>0</v>
      </c>
      <c r="F354" s="139">
        <f t="shared" si="31"/>
        <v>0</v>
      </c>
      <c r="G354" s="139">
        <f t="shared" si="32"/>
        <v>0</v>
      </c>
      <c r="H354" s="139">
        <f t="shared" si="29"/>
        <v>38245.411803315314</v>
      </c>
    </row>
    <row r="355" spans="2:9">
      <c r="B355" s="128" t="str">
        <f>$B$44</f>
        <v>Physical Training</v>
      </c>
      <c r="C355" s="139">
        <f t="shared" si="28"/>
        <v>0</v>
      </c>
      <c r="D355" s="139">
        <f t="shared" si="28"/>
        <v>0</v>
      </c>
      <c r="E355" s="139">
        <f t="shared" si="30"/>
        <v>0</v>
      </c>
      <c r="F355" s="139">
        <f t="shared" si="31"/>
        <v>0</v>
      </c>
      <c r="G355" s="139">
        <f t="shared" si="32"/>
        <v>0</v>
      </c>
      <c r="H355" s="139">
        <f t="shared" si="29"/>
        <v>0</v>
      </c>
    </row>
    <row r="356" spans="2:9">
      <c r="B356" s="128" t="str">
        <f>$B$45</f>
        <v>Health Services</v>
      </c>
      <c r="C356" s="139">
        <f t="shared" si="28"/>
        <v>19466.053987397743</v>
      </c>
      <c r="D356" s="139">
        <f t="shared" si="28"/>
        <v>33962.752334903664</v>
      </c>
      <c r="E356" s="139">
        <f t="shared" si="30"/>
        <v>28493.376059420982</v>
      </c>
      <c r="F356" s="139">
        <f t="shared" si="31"/>
        <v>40590.175385914481</v>
      </c>
      <c r="G356" s="139">
        <f t="shared" si="32"/>
        <v>0</v>
      </c>
      <c r="H356" s="139">
        <f t="shared" si="29"/>
        <v>30443.479115921327</v>
      </c>
    </row>
    <row r="357" spans="2:9">
      <c r="B357" s="128" t="str">
        <f>$B$46</f>
        <v>Pharmacy</v>
      </c>
      <c r="C357" s="139">
        <f t="shared" si="28"/>
        <v>41304.365619059456</v>
      </c>
      <c r="D357" s="139">
        <f t="shared" si="28"/>
        <v>47290.758481963225</v>
      </c>
      <c r="E357" s="139">
        <f t="shared" si="30"/>
        <v>147266.29148233152</v>
      </c>
      <c r="F357" s="139">
        <f t="shared" si="31"/>
        <v>396377.09279392613</v>
      </c>
      <c r="G357" s="139">
        <f t="shared" si="32"/>
        <v>46478.253158957727</v>
      </c>
      <c r="H357" s="139">
        <f t="shared" si="29"/>
        <v>56975.938933204241</v>
      </c>
    </row>
    <row r="358" spans="2:9">
      <c r="B358" s="128" t="str">
        <f>$B$47</f>
        <v>Business Administration</v>
      </c>
      <c r="C358" s="139">
        <f t="shared" si="28"/>
        <v>19888.883359000232</v>
      </c>
      <c r="D358" s="139">
        <f t="shared" si="28"/>
        <v>37235.871889408947</v>
      </c>
      <c r="E358" s="139">
        <f t="shared" si="30"/>
        <v>42478.162041365162</v>
      </c>
      <c r="F358" s="139">
        <f t="shared" si="31"/>
        <v>42639.118525477737</v>
      </c>
      <c r="G358" s="139">
        <f t="shared" si="32"/>
        <v>0</v>
      </c>
      <c r="H358" s="139">
        <f t="shared" si="29"/>
        <v>32149.14580947343</v>
      </c>
    </row>
    <row r="359" spans="2:9">
      <c r="B359" s="128" t="str">
        <f>$B$48</f>
        <v>Optometry</v>
      </c>
      <c r="C359" s="139">
        <f t="shared" ref="C359:D363" si="33">C309*30</f>
        <v>0</v>
      </c>
      <c r="D359" s="139">
        <f t="shared" si="33"/>
        <v>0</v>
      </c>
      <c r="E359" s="139">
        <f t="shared" si="30"/>
        <v>0</v>
      </c>
      <c r="F359" s="139">
        <f t="shared" si="31"/>
        <v>0</v>
      </c>
      <c r="G359" s="139">
        <f t="shared" si="32"/>
        <v>0</v>
      </c>
      <c r="H359" s="139">
        <f t="shared" si="29"/>
        <v>0</v>
      </c>
    </row>
    <row r="360" spans="2:9">
      <c r="B360" s="128" t="str">
        <f>$B$49</f>
        <v>Teacher Ed-Practice Teaching</v>
      </c>
      <c r="C360" s="139">
        <f t="shared" si="33"/>
        <v>0</v>
      </c>
      <c r="D360" s="139">
        <f t="shared" si="33"/>
        <v>64695.327117842324</v>
      </c>
      <c r="E360" s="139">
        <f t="shared" si="30"/>
        <v>0</v>
      </c>
      <c r="F360" s="139">
        <f t="shared" si="31"/>
        <v>0</v>
      </c>
      <c r="G360" s="139">
        <f t="shared" si="32"/>
        <v>0</v>
      </c>
      <c r="H360" s="139">
        <f t="shared" si="29"/>
        <v>64695.327117842317</v>
      </c>
    </row>
    <row r="361" spans="2:9">
      <c r="B361" s="128" t="str">
        <f>$B$50</f>
        <v>Technology</v>
      </c>
      <c r="C361" s="139">
        <f t="shared" si="33"/>
        <v>98545.757571710885</v>
      </c>
      <c r="D361" s="139">
        <f t="shared" si="33"/>
        <v>178533.64760285427</v>
      </c>
      <c r="E361" s="139">
        <f t="shared" si="30"/>
        <v>293209.76912657503</v>
      </c>
      <c r="F361" s="139">
        <f t="shared" si="31"/>
        <v>0</v>
      </c>
      <c r="G361" s="139">
        <f t="shared" si="32"/>
        <v>0</v>
      </c>
      <c r="H361" s="139">
        <f t="shared" si="29"/>
        <v>143060.7698457457</v>
      </c>
    </row>
    <row r="362" spans="2:9">
      <c r="B362" s="128" t="str">
        <f>$B$51</f>
        <v>Nursing</v>
      </c>
      <c r="C362" s="139">
        <f t="shared" si="33"/>
        <v>0</v>
      </c>
      <c r="D362" s="139">
        <f t="shared" si="33"/>
        <v>0</v>
      </c>
      <c r="E362" s="139">
        <f t="shared" si="30"/>
        <v>0</v>
      </c>
      <c r="F362" s="139">
        <f t="shared" si="31"/>
        <v>0</v>
      </c>
      <c r="G362" s="139">
        <f t="shared" si="32"/>
        <v>0</v>
      </c>
      <c r="H362" s="139">
        <f t="shared" si="29"/>
        <v>0</v>
      </c>
    </row>
    <row r="363" spans="2:9">
      <c r="B363" s="131" t="str">
        <f>$B$52</f>
        <v>Totals</v>
      </c>
      <c r="C363" s="136">
        <f t="shared" si="33"/>
        <v>19153.864303080685</v>
      </c>
      <c r="D363" s="136">
        <f t="shared" si="33"/>
        <v>41148.153561873107</v>
      </c>
      <c r="E363" s="136">
        <f t="shared" si="30"/>
        <v>46170.249666454925</v>
      </c>
      <c r="F363" s="136">
        <f t="shared" si="31"/>
        <v>82199.947183856217</v>
      </c>
      <c r="G363" s="136">
        <f t="shared" si="32"/>
        <v>37472.22096763349</v>
      </c>
      <c r="H363" s="136">
        <f t="shared" si="29"/>
        <v>30409.143881434768</v>
      </c>
      <c r="I363" s="351"/>
    </row>
  </sheetData>
  <mergeCells count="45">
    <mergeCell ref="B316:H316"/>
    <mergeCell ref="B341:H341"/>
    <mergeCell ref="B215:G215"/>
    <mergeCell ref="B216:H216"/>
    <mergeCell ref="B241:G241"/>
    <mergeCell ref="B264:H264"/>
    <mergeCell ref="B266:H266"/>
    <mergeCell ref="B291:H291"/>
    <mergeCell ref="I140:I141"/>
    <mergeCell ref="B165:G165"/>
    <mergeCell ref="B166:G166"/>
    <mergeCell ref="B190:G190"/>
    <mergeCell ref="B191:H191"/>
    <mergeCell ref="B89:G89"/>
    <mergeCell ref="B113:H113"/>
    <mergeCell ref="B114:G114"/>
    <mergeCell ref="B139:G139"/>
    <mergeCell ref="B140:F141"/>
    <mergeCell ref="B58:G58"/>
    <mergeCell ref="D83:F83"/>
    <mergeCell ref="B84:C84"/>
    <mergeCell ref="D84:F84"/>
    <mergeCell ref="B87:G87"/>
    <mergeCell ref="D27:F27"/>
    <mergeCell ref="B28:C28"/>
    <mergeCell ref="D28:F28"/>
    <mergeCell ref="D54:F54"/>
    <mergeCell ref="B55:C55"/>
    <mergeCell ref="D55:F55"/>
    <mergeCell ref="B16:E16"/>
    <mergeCell ref="B17:E17"/>
    <mergeCell ref="B18:E18"/>
    <mergeCell ref="D20:F20"/>
    <mergeCell ref="B21:C21"/>
    <mergeCell ref="D21:F21"/>
    <mergeCell ref="B11:H11"/>
    <mergeCell ref="B12:E12"/>
    <mergeCell ref="B13:E13"/>
    <mergeCell ref="B14:E14"/>
    <mergeCell ref="B15:E15"/>
    <mergeCell ref="B1:H1"/>
    <mergeCell ref="B2:H2"/>
    <mergeCell ref="B8:H8"/>
    <mergeCell ref="B9:G9"/>
    <mergeCell ref="B10:G10"/>
  </mergeCells>
  <conditionalFormatting sqref="C61:G80">
    <cfRule type="expression" dxfId="99" priority="6" stopIfTrue="1">
      <formula>C32=0</formula>
    </cfRule>
  </conditionalFormatting>
  <conditionalFormatting sqref="C91:G110">
    <cfRule type="expression" dxfId="98" priority="5" stopIfTrue="1">
      <formula>C32=0</formula>
    </cfRule>
  </conditionalFormatting>
  <conditionalFormatting sqref="C143:H162">
    <cfRule type="expression" dxfId="97" priority="3" stopIfTrue="1">
      <formula>C32=0</formula>
    </cfRule>
  </conditionalFormatting>
  <conditionalFormatting sqref="H143:H162">
    <cfRule type="expression" dxfId="96" priority="4" stopIfTrue="1">
      <formula>OR(AND(#REF!&gt;0,H143&gt;0,H61=0),AND(#REF!&gt;0,H143&gt;0,H32=0))</formula>
    </cfRule>
  </conditionalFormatting>
  <conditionalFormatting sqref="H143:H162">
    <cfRule type="expression" dxfId="95" priority="2" stopIfTrue="1">
      <formula>OR(AND(#REF!&gt;0,H143&gt;0,H61=0),AND(#REF!&gt;0,H143&gt;0,H32=0))</formula>
    </cfRule>
  </conditionalFormatting>
  <conditionalFormatting sqref="H143:H162">
    <cfRule type="expression" dxfId="94" priority="1" stopIfTrue="1">
      <formula>OR(AND(#REF!&gt;0,H143&gt;0,H61=0),AND(#REF!&gt;0,H143&gt;0,H32=0))</formula>
    </cfRule>
  </conditionalFormatting>
  <pageMargins left="0.25" right="0.25" top="0.5" bottom="0.5" header="0.17" footer="0.17"/>
  <pageSetup scale="62"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tabColor rgb="FFFFC000"/>
    <pageSetUpPr fitToPage="1"/>
  </sheetPr>
  <dimension ref="B1:J363"/>
  <sheetViews>
    <sheetView showGridLines="0" showZeros="0" topLeftCell="A57" zoomScale="70" zoomScaleNormal="70" workbookViewId="0"/>
  </sheetViews>
  <sheetFormatPr defaultColWidth="9.109375" defaultRowHeight="13.8"/>
  <cols>
    <col min="1" max="1" width="1.88671875" style="107" customWidth="1"/>
    <col min="2" max="2" width="30.5546875" style="107" customWidth="1"/>
    <col min="3" max="5" width="15.88671875" style="107" bestFit="1" customWidth="1"/>
    <col min="6" max="6" width="16.6640625" style="107" bestFit="1" customWidth="1"/>
    <col min="7" max="7" width="17.5546875" style="107" bestFit="1" customWidth="1"/>
    <col min="8" max="8" width="21.33203125" style="107" bestFit="1" customWidth="1"/>
    <col min="9" max="9" width="16.33203125" style="107" customWidth="1"/>
    <col min="10" max="16384" width="9.109375" style="107"/>
  </cols>
  <sheetData>
    <row r="1" spans="2:8">
      <c r="B1" s="392" t="str">
        <f>'Relative Weights'!A1</f>
        <v>THECB Texas Public University Expenditure Study Fiscal Year 2022</v>
      </c>
      <c r="C1" s="392"/>
      <c r="D1" s="392"/>
      <c r="E1" s="392"/>
      <c r="F1" s="392"/>
      <c r="G1" s="392"/>
      <c r="H1" s="392"/>
    </row>
    <row r="2" spans="2:8">
      <c r="B2" s="393" t="str">
        <f>'Relative Weights'!A2</f>
        <v>Institution Survey for the Year Ended August 31, 2022</v>
      </c>
      <c r="C2" s="393"/>
      <c r="D2" s="393"/>
      <c r="E2" s="393"/>
      <c r="F2" s="393"/>
      <c r="G2" s="393"/>
      <c r="H2" s="393"/>
    </row>
    <row r="3" spans="2:8">
      <c r="B3" s="119" t="s">
        <v>110</v>
      </c>
      <c r="C3" s="119"/>
      <c r="D3" s="119"/>
      <c r="E3" s="119"/>
      <c r="F3" s="119"/>
      <c r="G3" s="119"/>
      <c r="H3" s="119"/>
    </row>
    <row r="4" spans="2:8">
      <c r="B4" s="294" t="s">
        <v>156</v>
      </c>
      <c r="C4" s="119"/>
      <c r="D4" s="119"/>
      <c r="E4" s="119"/>
      <c r="F4" s="119"/>
      <c r="G4" s="119"/>
      <c r="H4" s="119"/>
    </row>
    <row r="5" spans="2:8">
      <c r="B5" s="119"/>
      <c r="C5" s="119"/>
      <c r="D5" s="119"/>
      <c r="E5" s="119"/>
      <c r="F5" s="119"/>
      <c r="G5" s="119"/>
      <c r="H5" s="246"/>
    </row>
    <row r="6" spans="2:8">
      <c r="B6" s="295" t="s">
        <v>10</v>
      </c>
      <c r="C6" s="295"/>
      <c r="D6" s="295"/>
      <c r="E6" s="295"/>
      <c r="F6" s="295"/>
      <c r="G6" s="295"/>
      <c r="H6" s="296"/>
    </row>
    <row r="7" spans="2:8" ht="14.25" customHeight="1">
      <c r="B7" s="119"/>
      <c r="C7" s="119"/>
      <c r="D7" s="119"/>
      <c r="E7" s="119"/>
      <c r="F7" s="119"/>
      <c r="G7" s="119"/>
      <c r="H7" s="297"/>
    </row>
    <row r="8" spans="2:8" ht="129" customHeight="1">
      <c r="B8" s="381" t="s">
        <v>227</v>
      </c>
      <c r="C8" s="381"/>
      <c r="D8" s="381"/>
      <c r="E8" s="381"/>
      <c r="F8" s="381"/>
      <c r="G8" s="381"/>
      <c r="H8" s="381"/>
    </row>
    <row r="9" spans="2:8" ht="99.75" customHeight="1">
      <c r="B9" s="382" t="s">
        <v>41</v>
      </c>
      <c r="C9" s="382"/>
      <c r="D9" s="382"/>
      <c r="E9" s="382"/>
      <c r="F9" s="382"/>
      <c r="G9" s="382"/>
      <c r="H9" s="298"/>
    </row>
    <row r="10" spans="2:8" ht="15" customHeight="1">
      <c r="B10" s="392" t="s">
        <v>20</v>
      </c>
      <c r="C10" s="392"/>
      <c r="D10" s="392"/>
      <c r="E10" s="392"/>
      <c r="F10" s="392"/>
      <c r="G10" s="392"/>
      <c r="H10" s="298"/>
    </row>
    <row r="11" spans="2:8" ht="21" customHeight="1" thickBot="1">
      <c r="B11" s="394" t="s">
        <v>888</v>
      </c>
      <c r="C11" s="394"/>
      <c r="D11" s="394"/>
      <c r="E11" s="394"/>
      <c r="F11" s="394"/>
      <c r="G11" s="394"/>
      <c r="H11" s="394"/>
    </row>
    <row r="12" spans="2:8" ht="29.25" customHeight="1" thickBot="1">
      <c r="B12" s="409" t="s">
        <v>16</v>
      </c>
      <c r="C12" s="410"/>
      <c r="D12" s="410"/>
      <c r="E12" s="411"/>
      <c r="F12" s="299"/>
      <c r="G12" s="300"/>
      <c r="H12" s="301" t="s">
        <v>17</v>
      </c>
    </row>
    <row r="13" spans="2:8" ht="14.25" customHeight="1">
      <c r="B13" s="412" t="s">
        <v>12</v>
      </c>
      <c r="C13" s="413"/>
      <c r="D13" s="413"/>
      <c r="E13" s="414"/>
      <c r="F13" s="354"/>
      <c r="G13" s="303"/>
      <c r="H13" s="355">
        <f>Data!$G31</f>
        <v>220592550</v>
      </c>
    </row>
    <row r="14" spans="2:8" ht="14.25" customHeight="1">
      <c r="B14" s="386" t="s">
        <v>13</v>
      </c>
      <c r="C14" s="415"/>
      <c r="D14" s="415"/>
      <c r="E14" s="416"/>
      <c r="F14" s="356"/>
      <c r="G14" s="303"/>
      <c r="H14" s="357">
        <f>Data!$H31</f>
        <v>205553647</v>
      </c>
    </row>
    <row r="15" spans="2:8" ht="14.25" customHeight="1">
      <c r="B15" s="386" t="s">
        <v>14</v>
      </c>
      <c r="C15" s="415"/>
      <c r="D15" s="415"/>
      <c r="E15" s="416"/>
      <c r="F15" s="356"/>
      <c r="G15" s="303"/>
      <c r="H15" s="357">
        <f>Data!$I31</f>
        <v>110864175</v>
      </c>
    </row>
    <row r="16" spans="2:8" ht="14.25" customHeight="1">
      <c r="B16" s="386" t="s">
        <v>18</v>
      </c>
      <c r="C16" s="415"/>
      <c r="D16" s="415"/>
      <c r="E16" s="416"/>
      <c r="F16" s="356"/>
      <c r="G16" s="303"/>
      <c r="H16" s="357">
        <f>Data!$J31</f>
        <v>56975533</v>
      </c>
    </row>
    <row r="17" spans="2:9">
      <c r="B17" s="386" t="s">
        <v>15</v>
      </c>
      <c r="C17" s="415"/>
      <c r="D17" s="415"/>
      <c r="E17" s="416"/>
      <c r="F17" s="356"/>
      <c r="G17" s="303"/>
      <c r="H17" s="357">
        <f>Data!$K31</f>
        <v>57676937</v>
      </c>
    </row>
    <row r="18" spans="2:9">
      <c r="B18" s="386" t="s">
        <v>1</v>
      </c>
      <c r="C18" s="415"/>
      <c r="D18" s="415"/>
      <c r="E18" s="416"/>
      <c r="F18" s="358"/>
      <c r="G18" s="303"/>
      <c r="H18" s="359">
        <f>SUM(H13:H17)</f>
        <v>651662842</v>
      </c>
    </row>
    <row r="19" spans="2:9" ht="13.5" customHeight="1">
      <c r="B19" s="308"/>
      <c r="D19" s="308"/>
      <c r="E19" s="308"/>
      <c r="F19" s="308"/>
      <c r="G19" s="308"/>
      <c r="H19" s="298"/>
    </row>
    <row r="20" spans="2:9" ht="13.5" customHeight="1">
      <c r="B20" s="308"/>
      <c r="D20" s="417" t="s">
        <v>22</v>
      </c>
      <c r="E20" s="418"/>
      <c r="F20" s="419"/>
      <c r="G20" s="309" t="s">
        <v>23</v>
      </c>
      <c r="H20" s="309" t="s">
        <v>24</v>
      </c>
    </row>
    <row r="21" spans="2:9" ht="14.25" customHeight="1">
      <c r="B21" s="388" t="s">
        <v>21</v>
      </c>
      <c r="C21" s="420"/>
      <c r="D21" s="421" t="str">
        <f>Data!L31</f>
        <v>Eppler, Lori</v>
      </c>
      <c r="E21" s="422"/>
      <c r="F21" s="423"/>
      <c r="G21" s="310" t="str">
        <f>Data!M31</f>
        <v>806-834-1428</v>
      </c>
      <c r="H21" s="311" t="str">
        <f>Data!N31</f>
        <v>lori.eppler@ttu.edu</v>
      </c>
    </row>
    <row r="22" spans="2:9" ht="13.5" customHeight="1">
      <c r="B22" s="308"/>
      <c r="C22" s="308"/>
      <c r="D22" s="308"/>
      <c r="E22" s="308"/>
      <c r="F22" s="308"/>
      <c r="G22" s="308"/>
      <c r="H22" s="298"/>
    </row>
    <row r="23" spans="2:9" ht="13.5" customHeight="1" thickBot="1">
      <c r="B23" s="117" t="s">
        <v>937</v>
      </c>
      <c r="C23" s="308"/>
      <c r="D23" s="308"/>
      <c r="E23" s="308"/>
      <c r="F23" s="308"/>
      <c r="G23" s="308"/>
      <c r="H23" s="298"/>
    </row>
    <row r="24" spans="2:9" s="315" customFormat="1">
      <c r="B24" s="312"/>
      <c r="C24" s="123" t="s">
        <v>25</v>
      </c>
      <c r="D24" s="313" t="s">
        <v>26</v>
      </c>
      <c r="E24" s="313" t="s">
        <v>27</v>
      </c>
      <c r="F24" s="313" t="s">
        <v>28</v>
      </c>
      <c r="G24" s="313" t="s">
        <v>29</v>
      </c>
      <c r="H24" s="314" t="s">
        <v>30</v>
      </c>
    </row>
    <row r="25" spans="2:9" s="315" customFormat="1" ht="14.4" thickBot="1">
      <c r="B25" s="316" t="s">
        <v>680</v>
      </c>
      <c r="C25" s="317">
        <f>Data!O31</f>
        <v>14892</v>
      </c>
      <c r="D25" s="318">
        <f>Data!P31</f>
        <v>17952</v>
      </c>
      <c r="E25" s="318">
        <f>Data!Q31</f>
        <v>3656</v>
      </c>
      <c r="F25" s="318">
        <f>Data!R31</f>
        <v>2458</v>
      </c>
      <c r="G25" s="318">
        <f>Data!S31</f>
        <v>493</v>
      </c>
      <c r="H25" s="319">
        <f>SUM(C25:G25)</f>
        <v>39451</v>
      </c>
    </row>
    <row r="26" spans="2:9">
      <c r="C26" s="320"/>
      <c r="D26" s="320"/>
      <c r="E26" s="320"/>
      <c r="F26" s="320"/>
      <c r="G26" s="320"/>
      <c r="H26" s="320"/>
      <c r="I26" s="320"/>
    </row>
    <row r="27" spans="2:9" ht="13.5" customHeight="1">
      <c r="B27" s="308"/>
      <c r="D27" s="417" t="s">
        <v>22</v>
      </c>
      <c r="E27" s="418"/>
      <c r="F27" s="419"/>
      <c r="G27" s="309" t="s">
        <v>23</v>
      </c>
      <c r="H27" s="309" t="s">
        <v>24</v>
      </c>
    </row>
    <row r="28" spans="2:9" ht="14.25" customHeight="1">
      <c r="B28" s="388" t="s">
        <v>952</v>
      </c>
      <c r="C28" s="420"/>
      <c r="D28" s="421" t="str">
        <f>Data!T31</f>
        <v>Brandon Hennington</v>
      </c>
      <c r="E28" s="422"/>
      <c r="F28" s="423"/>
      <c r="G28" s="310" t="str">
        <f>Data!U31</f>
        <v>(806) 742-2166</v>
      </c>
      <c r="H28" s="311" t="str">
        <f>Data!V31</f>
        <v>brandon.hennington@ttu.edu</v>
      </c>
    </row>
    <row r="29" spans="2:9" ht="13.5" customHeight="1">
      <c r="B29" s="308"/>
      <c r="C29" s="308"/>
      <c r="D29" s="308"/>
      <c r="E29" s="308"/>
      <c r="F29" s="308"/>
      <c r="G29" s="308"/>
      <c r="H29" s="298"/>
    </row>
    <row r="30" spans="2:9" ht="14.4" thickBot="1">
      <c r="B30" s="117" t="s">
        <v>938</v>
      </c>
    </row>
    <row r="31" spans="2:9" ht="14.4" thickBot="1">
      <c r="B31" s="124" t="s">
        <v>31</v>
      </c>
      <c r="C31" s="125" t="s">
        <v>25</v>
      </c>
      <c r="D31" s="125" t="s">
        <v>26</v>
      </c>
      <c r="E31" s="125" t="s">
        <v>27</v>
      </c>
      <c r="F31" s="125" t="s">
        <v>28</v>
      </c>
      <c r="G31" s="125" t="s">
        <v>29</v>
      </c>
      <c r="H31" s="126" t="s">
        <v>30</v>
      </c>
    </row>
    <row r="32" spans="2:9">
      <c r="B32" s="128" t="s">
        <v>42</v>
      </c>
      <c r="C32" s="141">
        <f>Data!W31</f>
        <v>288597.3</v>
      </c>
      <c r="D32" s="141">
        <f>Data!AQ31</f>
        <v>90053</v>
      </c>
      <c r="E32" s="141">
        <f>Data!BK31</f>
        <v>12791</v>
      </c>
      <c r="F32" s="141">
        <f>Data!CE31</f>
        <v>9556</v>
      </c>
      <c r="G32" s="141">
        <f>Data!CY31</f>
        <v>0</v>
      </c>
      <c r="H32" s="142">
        <f>SUM(C32:G32)</f>
        <v>400997.3</v>
      </c>
    </row>
    <row r="33" spans="2:8">
      <c r="B33" s="130" t="s">
        <v>43</v>
      </c>
      <c r="C33" s="141">
        <f>Data!X31</f>
        <v>118893.4</v>
      </c>
      <c r="D33" s="141">
        <f>Data!AR31</f>
        <v>56669.5</v>
      </c>
      <c r="E33" s="141">
        <f>Data!BL31</f>
        <v>8859</v>
      </c>
      <c r="F33" s="141">
        <f>Data!CF31</f>
        <v>12027</v>
      </c>
      <c r="G33" s="141">
        <f>Data!CZ31</f>
        <v>0</v>
      </c>
      <c r="H33" s="142">
        <f t="shared" ref="H33:H52" si="0">SUM(C33:G33)</f>
        <v>196448.9</v>
      </c>
    </row>
    <row r="34" spans="2:8">
      <c r="B34" s="130" t="s">
        <v>44</v>
      </c>
      <c r="C34" s="141">
        <f>Data!Y31</f>
        <v>31450</v>
      </c>
      <c r="D34" s="141">
        <f>Data!AS31</f>
        <v>8584</v>
      </c>
      <c r="E34" s="141">
        <f>Data!BM31</f>
        <v>2748</v>
      </c>
      <c r="F34" s="141">
        <f>Data!CG31</f>
        <v>2402</v>
      </c>
      <c r="G34" s="141">
        <f>Data!DA31</f>
        <v>0</v>
      </c>
      <c r="H34" s="142">
        <f t="shared" si="0"/>
        <v>45184</v>
      </c>
    </row>
    <row r="35" spans="2:8">
      <c r="B35" s="130" t="s">
        <v>45</v>
      </c>
      <c r="C35" s="141">
        <f>Data!Z31</f>
        <v>2855</v>
      </c>
      <c r="D35" s="141">
        <f>Data!AT31</f>
        <v>8601</v>
      </c>
      <c r="E35" s="141">
        <f>Data!BN31</f>
        <v>9318</v>
      </c>
      <c r="F35" s="141">
        <f>Data!CH31</f>
        <v>6683</v>
      </c>
      <c r="G35" s="141">
        <f>Data!DB31</f>
        <v>0</v>
      </c>
      <c r="H35" s="142">
        <f t="shared" si="0"/>
        <v>27457</v>
      </c>
    </row>
    <row r="36" spans="2:8">
      <c r="B36" s="130" t="s">
        <v>46</v>
      </c>
      <c r="C36" s="141">
        <f>Data!AA31</f>
        <v>19567</v>
      </c>
      <c r="D36" s="141">
        <f>Data!AU31</f>
        <v>14680</v>
      </c>
      <c r="E36" s="141">
        <f>Data!BO31</f>
        <v>2979</v>
      </c>
      <c r="F36" s="141">
        <f>Data!CI31</f>
        <v>1589</v>
      </c>
      <c r="G36" s="141">
        <f>Data!DC31</f>
        <v>0</v>
      </c>
      <c r="H36" s="142">
        <f t="shared" si="0"/>
        <v>38815</v>
      </c>
    </row>
    <row r="37" spans="2:8">
      <c r="B37" s="130" t="s">
        <v>47</v>
      </c>
      <c r="C37" s="141">
        <f>Data!AB31</f>
        <v>44964</v>
      </c>
      <c r="D37" s="141">
        <f>Data!AV31</f>
        <v>58076</v>
      </c>
      <c r="E37" s="141">
        <f>Data!BP31</f>
        <v>15925</v>
      </c>
      <c r="F37" s="141">
        <f>Data!CJ31</f>
        <v>10399</v>
      </c>
      <c r="G37" s="141">
        <f>Data!DD31</f>
        <v>0</v>
      </c>
      <c r="H37" s="142">
        <f t="shared" si="0"/>
        <v>129364</v>
      </c>
    </row>
    <row r="38" spans="2:8">
      <c r="B38" s="130" t="s">
        <v>48</v>
      </c>
      <c r="C38" s="141">
        <f>Data!AC31</f>
        <v>8746</v>
      </c>
      <c r="D38" s="141">
        <f>Data!AW31</f>
        <v>2925</v>
      </c>
      <c r="E38" s="141">
        <f>Data!BQ31</f>
        <v>106</v>
      </c>
      <c r="F38" s="141">
        <f>Data!CK31</f>
        <v>289</v>
      </c>
      <c r="G38" s="141">
        <f>Data!DE31</f>
        <v>0</v>
      </c>
      <c r="H38" s="142">
        <f t="shared" si="0"/>
        <v>12066</v>
      </c>
    </row>
    <row r="39" spans="2:8">
      <c r="B39" s="130" t="s">
        <v>49</v>
      </c>
      <c r="C39" s="141">
        <f>Data!AD31</f>
        <v>0</v>
      </c>
      <c r="D39" s="141">
        <f>Data!AX31</f>
        <v>0</v>
      </c>
      <c r="E39" s="141">
        <f>Data!BR31</f>
        <v>0</v>
      </c>
      <c r="F39" s="141">
        <f>Data!CL31</f>
        <v>0</v>
      </c>
      <c r="G39" s="141">
        <f>Data!DF31</f>
        <v>12811</v>
      </c>
      <c r="H39" s="142">
        <f t="shared" si="0"/>
        <v>12811</v>
      </c>
    </row>
    <row r="40" spans="2:8">
      <c r="B40" s="130" t="s">
        <v>50</v>
      </c>
      <c r="C40" s="141">
        <f>Data!AE31</f>
        <v>675</v>
      </c>
      <c r="D40" s="141">
        <f>Data!AY31</f>
        <v>507</v>
      </c>
      <c r="E40" s="141">
        <f>Data!BS31</f>
        <v>930</v>
      </c>
      <c r="F40" s="141">
        <f>Data!CM31</f>
        <v>0</v>
      </c>
      <c r="G40" s="141">
        <f>Data!DG31</f>
        <v>0</v>
      </c>
      <c r="H40" s="142">
        <f t="shared" si="0"/>
        <v>2112</v>
      </c>
    </row>
    <row r="41" spans="2:8">
      <c r="B41" s="130" t="s">
        <v>51</v>
      </c>
      <c r="C41" s="141">
        <f>Data!AF31</f>
        <v>147</v>
      </c>
      <c r="D41" s="141">
        <f>Data!AZ31</f>
        <v>0</v>
      </c>
      <c r="E41" s="141">
        <f>Data!BT31</f>
        <v>624</v>
      </c>
      <c r="F41" s="141">
        <f>Data!CN31</f>
        <v>12</v>
      </c>
      <c r="G41" s="141">
        <f>Data!DH31</f>
        <v>0</v>
      </c>
      <c r="H41" s="142">
        <f t="shared" si="0"/>
        <v>783</v>
      </c>
    </row>
    <row r="42" spans="2:8">
      <c r="B42" s="130" t="s">
        <v>52</v>
      </c>
      <c r="C42" s="141">
        <f>Data!AG31</f>
        <v>0</v>
      </c>
      <c r="D42" s="141">
        <f>Data!BA31</f>
        <v>0</v>
      </c>
      <c r="E42" s="141">
        <f>Data!BU31</f>
        <v>0</v>
      </c>
      <c r="F42" s="141">
        <f>Data!CO31</f>
        <v>0</v>
      </c>
      <c r="G42" s="141">
        <f>Data!DI31</f>
        <v>2730</v>
      </c>
      <c r="H42" s="142">
        <f t="shared" si="0"/>
        <v>2730</v>
      </c>
    </row>
    <row r="43" spans="2:8">
      <c r="B43" s="130" t="s">
        <v>53</v>
      </c>
      <c r="C43" s="141">
        <f>Data!AH31</f>
        <v>0</v>
      </c>
      <c r="D43" s="141">
        <f>Data!BB31</f>
        <v>0</v>
      </c>
      <c r="E43" s="141">
        <f>Data!BV31</f>
        <v>0</v>
      </c>
      <c r="F43" s="141">
        <f>Data!CP31</f>
        <v>0</v>
      </c>
      <c r="G43" s="141">
        <f>Data!DJ31</f>
        <v>0</v>
      </c>
      <c r="H43" s="142">
        <f t="shared" si="0"/>
        <v>0</v>
      </c>
    </row>
    <row r="44" spans="2:8">
      <c r="B44" s="130" t="s">
        <v>54</v>
      </c>
      <c r="C44" s="141">
        <f>Data!AI31</f>
        <v>0</v>
      </c>
      <c r="D44" s="141">
        <f>Data!BC31</f>
        <v>0</v>
      </c>
      <c r="E44" s="141">
        <f>Data!BW31</f>
        <v>0</v>
      </c>
      <c r="F44" s="141">
        <f>Data!CQ31</f>
        <v>0</v>
      </c>
      <c r="G44" s="141">
        <f>Data!DK31</f>
        <v>0</v>
      </c>
      <c r="H44" s="142">
        <f t="shared" si="0"/>
        <v>0</v>
      </c>
    </row>
    <row r="45" spans="2:8">
      <c r="B45" s="130" t="s">
        <v>55</v>
      </c>
      <c r="C45" s="141">
        <f>Data!AJ31</f>
        <v>11358</v>
      </c>
      <c r="D45" s="141">
        <f>Data!BD31</f>
        <v>5634</v>
      </c>
      <c r="E45" s="141">
        <f>Data!BX31</f>
        <v>1100</v>
      </c>
      <c r="F45" s="141">
        <f>Data!CR31</f>
        <v>1208</v>
      </c>
      <c r="G45" s="141">
        <f>Data!DL31</f>
        <v>0</v>
      </c>
      <c r="H45" s="142">
        <f t="shared" si="0"/>
        <v>19300</v>
      </c>
    </row>
    <row r="46" spans="2:8">
      <c r="B46" s="130" t="s">
        <v>56</v>
      </c>
      <c r="C46" s="141">
        <f>Data!AK31</f>
        <v>0</v>
      </c>
      <c r="D46" s="141">
        <f>Data!BE31</f>
        <v>0</v>
      </c>
      <c r="E46" s="141">
        <f>Data!BY31</f>
        <v>0</v>
      </c>
      <c r="F46" s="141">
        <f>Data!CS31</f>
        <v>0</v>
      </c>
      <c r="G46" s="141">
        <f>Data!DM31</f>
        <v>0</v>
      </c>
      <c r="H46" s="142">
        <f t="shared" si="0"/>
        <v>0</v>
      </c>
    </row>
    <row r="47" spans="2:8">
      <c r="B47" s="130" t="s">
        <v>57</v>
      </c>
      <c r="C47" s="141">
        <f>Data!AL31</f>
        <v>35323</v>
      </c>
      <c r="D47" s="141">
        <f>Data!BF31</f>
        <v>91818</v>
      </c>
      <c r="E47" s="141">
        <f>Data!BZ31</f>
        <v>23076</v>
      </c>
      <c r="F47" s="141">
        <f>Data!CT31</f>
        <v>2349</v>
      </c>
      <c r="G47" s="141">
        <f>Data!DN31</f>
        <v>0</v>
      </c>
      <c r="H47" s="142">
        <f t="shared" si="0"/>
        <v>152566</v>
      </c>
    </row>
    <row r="48" spans="2:8">
      <c r="B48" s="130" t="s">
        <v>58</v>
      </c>
      <c r="C48" s="141">
        <f>Data!AM31</f>
        <v>0</v>
      </c>
      <c r="D48" s="141">
        <f>Data!BG31</f>
        <v>0</v>
      </c>
      <c r="E48" s="141">
        <f>Data!CA31</f>
        <v>0</v>
      </c>
      <c r="F48" s="141">
        <f>Data!CU31</f>
        <v>0</v>
      </c>
      <c r="G48" s="141">
        <f>Data!DO31</f>
        <v>0</v>
      </c>
      <c r="H48" s="142">
        <f t="shared" si="0"/>
        <v>0</v>
      </c>
    </row>
    <row r="49" spans="2:8">
      <c r="B49" s="130" t="s">
        <v>59</v>
      </c>
      <c r="C49" s="141">
        <f>Data!AN31</f>
        <v>0</v>
      </c>
      <c r="D49" s="141">
        <f>Data!BH31</f>
        <v>2418</v>
      </c>
      <c r="E49" s="141">
        <f>Data!CB31</f>
        <v>0</v>
      </c>
      <c r="F49" s="141">
        <f>Data!CV31</f>
        <v>0</v>
      </c>
      <c r="G49" s="141">
        <f>Data!DP31</f>
        <v>0</v>
      </c>
      <c r="H49" s="142">
        <f t="shared" si="0"/>
        <v>2418</v>
      </c>
    </row>
    <row r="50" spans="2:8">
      <c r="B50" s="130" t="s">
        <v>60</v>
      </c>
      <c r="C50" s="141">
        <f>Data!AO31</f>
        <v>1682</v>
      </c>
      <c r="D50" s="141">
        <f>Data!BI31</f>
        <v>779</v>
      </c>
      <c r="E50" s="141">
        <f>Data!CC31</f>
        <v>412</v>
      </c>
      <c r="F50" s="141">
        <f>Data!CW31</f>
        <v>57</v>
      </c>
      <c r="G50" s="141">
        <f>Data!DQ31</f>
        <v>0</v>
      </c>
      <c r="H50" s="142">
        <f t="shared" si="0"/>
        <v>2930</v>
      </c>
    </row>
    <row r="51" spans="2:8">
      <c r="B51" s="130" t="s">
        <v>0</v>
      </c>
      <c r="C51" s="141">
        <f>Data!AP31</f>
        <v>0</v>
      </c>
      <c r="D51" s="141">
        <f>Data!BJ31</f>
        <v>0</v>
      </c>
      <c r="E51" s="141">
        <f>Data!CD31</f>
        <v>0</v>
      </c>
      <c r="F51" s="141">
        <f>Data!CX31</f>
        <v>0</v>
      </c>
      <c r="G51" s="141">
        <f>Data!DR31</f>
        <v>0</v>
      </c>
      <c r="H51" s="142">
        <f t="shared" si="0"/>
        <v>0</v>
      </c>
    </row>
    <row r="52" spans="2:8">
      <c r="B52" s="143" t="s">
        <v>33</v>
      </c>
      <c r="C52" s="142">
        <f>SUM(C32:C51)</f>
        <v>564257.69999999995</v>
      </c>
      <c r="D52" s="142">
        <f>SUM(D32:D51)</f>
        <v>340744.5</v>
      </c>
      <c r="E52" s="142">
        <f>SUM(E32:E51)</f>
        <v>78868</v>
      </c>
      <c r="F52" s="142">
        <f>SUM(F32:F51)</f>
        <v>46571</v>
      </c>
      <c r="G52" s="142">
        <f>SUM(G32:G51)</f>
        <v>15541</v>
      </c>
      <c r="H52" s="142">
        <f t="shared" si="0"/>
        <v>1045982.2</v>
      </c>
    </row>
    <row r="53" spans="2:8">
      <c r="B53" s="144"/>
      <c r="C53" s="145"/>
      <c r="D53" s="145"/>
      <c r="E53" s="145"/>
      <c r="F53" s="145"/>
      <c r="G53" s="145"/>
      <c r="H53" s="145"/>
    </row>
    <row r="54" spans="2:8" ht="13.5" customHeight="1">
      <c r="B54" s="308"/>
      <c r="D54" s="417" t="s">
        <v>22</v>
      </c>
      <c r="E54" s="418"/>
      <c r="F54" s="419"/>
      <c r="G54" s="309" t="s">
        <v>23</v>
      </c>
      <c r="H54" s="309" t="s">
        <v>24</v>
      </c>
    </row>
    <row r="55" spans="2:8" ht="14.25" customHeight="1">
      <c r="B55" s="388" t="s">
        <v>953</v>
      </c>
      <c r="C55" s="420"/>
      <c r="D55" s="421" t="str">
        <f>Data!T31</f>
        <v>Brandon Hennington</v>
      </c>
      <c r="E55" s="422"/>
      <c r="F55" s="423"/>
      <c r="G55" s="310" t="str">
        <f>Data!U31</f>
        <v>(806) 742-2166</v>
      </c>
      <c r="H55" s="311" t="str">
        <f>Data!V31</f>
        <v>brandon.hennington@ttu.edu</v>
      </c>
    </row>
    <row r="56" spans="2:8" ht="13.5" customHeight="1">
      <c r="B56" s="308"/>
      <c r="C56" s="308"/>
      <c r="D56" s="308"/>
      <c r="E56" s="308"/>
      <c r="F56" s="308"/>
      <c r="G56" s="308"/>
      <c r="H56" s="298"/>
    </row>
    <row r="57" spans="2:8" ht="14.25" customHeight="1">
      <c r="B57" s="117" t="s">
        <v>9</v>
      </c>
    </row>
    <row r="58" spans="2:8" ht="31.5" customHeight="1">
      <c r="B58" s="391" t="s">
        <v>39</v>
      </c>
      <c r="C58" s="391"/>
      <c r="D58" s="391"/>
      <c r="E58" s="391"/>
      <c r="F58" s="391"/>
      <c r="G58" s="391"/>
      <c r="H58" s="321"/>
    </row>
    <row r="59" spans="2:8" ht="8.25" customHeight="1" thickBot="1">
      <c r="B59" s="320"/>
    </row>
    <row r="60" spans="2:8" ht="14.4" thickBot="1">
      <c r="B60" s="124" t="s">
        <v>31</v>
      </c>
      <c r="C60" s="125" t="s">
        <v>25</v>
      </c>
      <c r="D60" s="125" t="s">
        <v>26</v>
      </c>
      <c r="E60" s="125" t="s">
        <v>27</v>
      </c>
      <c r="F60" s="125" t="s">
        <v>28</v>
      </c>
      <c r="G60" s="125" t="s">
        <v>29</v>
      </c>
      <c r="H60" s="126" t="s">
        <v>30</v>
      </c>
    </row>
    <row r="61" spans="2:8">
      <c r="B61" s="128" t="str">
        <f>$B$32</f>
        <v>Liberal Arts</v>
      </c>
      <c r="C61" s="322">
        <f>Data!DS31</f>
        <v>11804906.15</v>
      </c>
      <c r="D61" s="322">
        <f>Data!EM31</f>
        <v>9753652.6520000007</v>
      </c>
      <c r="E61" s="322">
        <f>Data!FG31</f>
        <v>7132759.3389999997</v>
      </c>
      <c r="F61" s="322">
        <f>Data!GA31</f>
        <v>11559186.949999999</v>
      </c>
      <c r="G61" s="322">
        <f>Data!GU31</f>
        <v>0</v>
      </c>
      <c r="H61" s="323">
        <f>SUM(C61:G61)</f>
        <v>40250505.091000006</v>
      </c>
    </row>
    <row r="62" spans="2:8">
      <c r="B62" s="128" t="str">
        <f>$B$33</f>
        <v>Science</v>
      </c>
      <c r="C62" s="322">
        <f>Data!DT31</f>
        <v>5879482.4680000003</v>
      </c>
      <c r="D62" s="322">
        <f>Data!EN31</f>
        <v>6337611.5420000004</v>
      </c>
      <c r="E62" s="322">
        <f>Data!FH31</f>
        <v>5704340.3710000003</v>
      </c>
      <c r="F62" s="322">
        <f>Data!GB31</f>
        <v>13118760.5</v>
      </c>
      <c r="G62" s="322">
        <f>Data!GV31</f>
        <v>0</v>
      </c>
      <c r="H62" s="142">
        <f t="shared" ref="H62:H81" si="1">SUM(C62:G62)</f>
        <v>31040194.881000001</v>
      </c>
    </row>
    <row r="63" spans="2:8">
      <c r="B63" s="128" t="str">
        <f>$B$34</f>
        <v>Fine Arts</v>
      </c>
      <c r="C63" s="322">
        <f>Data!DU31</f>
        <v>2729315.8760000002</v>
      </c>
      <c r="D63" s="322">
        <f>Data!EO31</f>
        <v>2804160.3450000002</v>
      </c>
      <c r="E63" s="322">
        <f>Data!FI31</f>
        <v>2121756.6039999998</v>
      </c>
      <c r="F63" s="322">
        <f>Data!GC31</f>
        <v>2047159.395</v>
      </c>
      <c r="G63" s="322">
        <f>Data!GW31</f>
        <v>0</v>
      </c>
      <c r="H63" s="142">
        <f t="shared" si="1"/>
        <v>9702392.2200000007</v>
      </c>
    </row>
    <row r="64" spans="2:8">
      <c r="B64" s="128" t="str">
        <f>$B$35</f>
        <v>Teacher Education</v>
      </c>
      <c r="C64" s="322">
        <f>Data!DV31</f>
        <v>401819.3088</v>
      </c>
      <c r="D64" s="322">
        <f>Data!EP31</f>
        <v>1178031.4240000001</v>
      </c>
      <c r="E64" s="322">
        <f>Data!FJ31</f>
        <v>1988195.7760000001</v>
      </c>
      <c r="F64" s="322">
        <f>Data!GD31</f>
        <v>4057861.4369999999</v>
      </c>
      <c r="G64" s="322">
        <f>Data!GX31</f>
        <v>0</v>
      </c>
      <c r="H64" s="142">
        <f t="shared" si="1"/>
        <v>7625907.9457999999</v>
      </c>
    </row>
    <row r="65" spans="2:8">
      <c r="B65" s="128" t="str">
        <f>$B$36</f>
        <v>Agriculture</v>
      </c>
      <c r="C65" s="322">
        <f>Data!DW31</f>
        <v>1115732.0079999999</v>
      </c>
      <c r="D65" s="322">
        <f>Data!EQ31</f>
        <v>2111832.2390000001</v>
      </c>
      <c r="E65" s="322">
        <f>Data!FK31</f>
        <v>2568418.1359999999</v>
      </c>
      <c r="F65" s="322">
        <f>Data!GE31</f>
        <v>1972287.5959999999</v>
      </c>
      <c r="G65" s="322">
        <f>Data!GY31</f>
        <v>0</v>
      </c>
      <c r="H65" s="142">
        <f t="shared" si="1"/>
        <v>7768269.9789999994</v>
      </c>
    </row>
    <row r="66" spans="2:8">
      <c r="B66" s="128" t="str">
        <f>$B$37</f>
        <v>Engineering</v>
      </c>
      <c r="C66" s="322">
        <f>Data!DX31</f>
        <v>3387024.355</v>
      </c>
      <c r="D66" s="322">
        <f>Data!ER31</f>
        <v>8114269.9819999998</v>
      </c>
      <c r="E66" s="322">
        <f>Data!FL31</f>
        <v>5729442.8499999996</v>
      </c>
      <c r="F66" s="322">
        <f>Data!GF31</f>
        <v>14553697.449999999</v>
      </c>
      <c r="G66" s="322">
        <f>Data!GZ31</f>
        <v>0</v>
      </c>
      <c r="H66" s="142">
        <f t="shared" si="1"/>
        <v>31784434.636999998</v>
      </c>
    </row>
    <row r="67" spans="2:8">
      <c r="B67" s="128" t="str">
        <f>$B$38</f>
        <v>Home Economics</v>
      </c>
      <c r="C67" s="322">
        <f>Data!DY31</f>
        <v>455297.49060000002</v>
      </c>
      <c r="D67" s="322">
        <f>Data!ES31</f>
        <v>349746.24579999998</v>
      </c>
      <c r="E67" s="322">
        <f>Data!FM31</f>
        <v>46959.013489999998</v>
      </c>
      <c r="F67" s="322">
        <f>Data!GG31</f>
        <v>257280.71030000001</v>
      </c>
      <c r="G67" s="322">
        <f>Data!HA31</f>
        <v>0</v>
      </c>
      <c r="H67" s="142">
        <f t="shared" si="1"/>
        <v>1109283.46019</v>
      </c>
    </row>
    <row r="68" spans="2:8">
      <c r="B68" s="128" t="str">
        <f>$B$39</f>
        <v>Law</v>
      </c>
      <c r="C68" s="322">
        <f>Data!DZ31</f>
        <v>0</v>
      </c>
      <c r="D68" s="322">
        <f>Data!ET31</f>
        <v>0</v>
      </c>
      <c r="E68" s="322">
        <f>Data!FN31</f>
        <v>0</v>
      </c>
      <c r="F68" s="322">
        <f>Data!GH31</f>
        <v>0</v>
      </c>
      <c r="G68" s="322">
        <f>Data!HB31</f>
        <v>5132243.1140000001</v>
      </c>
      <c r="H68" s="142">
        <f t="shared" si="1"/>
        <v>5132243.1140000001</v>
      </c>
    </row>
    <row r="69" spans="2:8">
      <c r="B69" s="128" t="str">
        <f>$B$40</f>
        <v>Social Service</v>
      </c>
      <c r="C69" s="322">
        <f>Data!EA31</f>
        <v>98257.460210000005</v>
      </c>
      <c r="D69" s="322">
        <f>Data!EU31</f>
        <v>102102.69130000001</v>
      </c>
      <c r="E69" s="322">
        <f>Data!FO31</f>
        <v>280039.59850000002</v>
      </c>
      <c r="F69" s="322">
        <f>Data!GI31</f>
        <v>0</v>
      </c>
      <c r="G69" s="322">
        <f>Data!HC31</f>
        <v>0</v>
      </c>
      <c r="H69" s="142">
        <f t="shared" si="1"/>
        <v>480399.75001000002</v>
      </c>
    </row>
    <row r="70" spans="2:8">
      <c r="B70" s="128" t="str">
        <f>$B$41</f>
        <v>Library Science</v>
      </c>
      <c r="C70" s="322">
        <f>Data!EB31</f>
        <v>29944.639999999999</v>
      </c>
      <c r="D70" s="322">
        <f>Data!EV31</f>
        <v>0</v>
      </c>
      <c r="E70" s="322">
        <f>Data!FP31</f>
        <v>476730.76620000001</v>
      </c>
      <c r="F70" s="322">
        <f>Data!GJ31</f>
        <v>2712.7197369999999</v>
      </c>
      <c r="G70" s="322">
        <f>Data!HD31</f>
        <v>0</v>
      </c>
      <c r="H70" s="142">
        <f t="shared" si="1"/>
        <v>509388.12593700003</v>
      </c>
    </row>
    <row r="71" spans="2:8">
      <c r="B71" s="128" t="str">
        <f>$B$42</f>
        <v>Veterinary Science</v>
      </c>
      <c r="C71" s="322">
        <f>Data!EC31</f>
        <v>0</v>
      </c>
      <c r="D71" s="322">
        <f>Data!EW31</f>
        <v>0</v>
      </c>
      <c r="E71" s="322">
        <f>Data!FQ31</f>
        <v>0</v>
      </c>
      <c r="F71" s="322">
        <f>Data!GK31</f>
        <v>0</v>
      </c>
      <c r="G71" s="322">
        <f>Data!HE31</f>
        <v>389723.01919999998</v>
      </c>
      <c r="H71" s="142">
        <f t="shared" si="1"/>
        <v>389723.01919999998</v>
      </c>
    </row>
    <row r="72" spans="2:8">
      <c r="B72" s="128" t="str">
        <f>$B$43</f>
        <v>Vocational Training</v>
      </c>
      <c r="C72" s="322">
        <f>Data!ED31</f>
        <v>0</v>
      </c>
      <c r="D72" s="322">
        <f>Data!EX31</f>
        <v>0</v>
      </c>
      <c r="E72" s="322">
        <f>Data!FR31</f>
        <v>0</v>
      </c>
      <c r="F72" s="322">
        <f>Data!GL31</f>
        <v>0</v>
      </c>
      <c r="G72" s="322">
        <f>Data!HF31</f>
        <v>0</v>
      </c>
      <c r="H72" s="142">
        <f t="shared" si="1"/>
        <v>0</v>
      </c>
    </row>
    <row r="73" spans="2:8">
      <c r="B73" s="128" t="str">
        <f>$B$44</f>
        <v>Physical Training</v>
      </c>
      <c r="C73" s="322">
        <f>Data!EE31</f>
        <v>0</v>
      </c>
      <c r="D73" s="322">
        <f>Data!EY31</f>
        <v>0</v>
      </c>
      <c r="E73" s="322">
        <f>Data!FS31</f>
        <v>0</v>
      </c>
      <c r="F73" s="322">
        <f>Data!GM31</f>
        <v>0</v>
      </c>
      <c r="G73" s="322">
        <f>Data!HG31</f>
        <v>0</v>
      </c>
      <c r="H73" s="142">
        <f t="shared" si="1"/>
        <v>0</v>
      </c>
    </row>
    <row r="74" spans="2:8">
      <c r="B74" s="128" t="str">
        <f>$B$45</f>
        <v>Health Services</v>
      </c>
      <c r="C74" s="322">
        <f>Data!EF31</f>
        <v>597203.0392</v>
      </c>
      <c r="D74" s="322">
        <f>Data!EZ31</f>
        <v>658287.60109999997</v>
      </c>
      <c r="E74" s="322">
        <f>Data!FT31</f>
        <v>332952.97690000001</v>
      </c>
      <c r="F74" s="322">
        <f>Data!GN31</f>
        <v>938934.27529999998</v>
      </c>
      <c r="G74" s="322">
        <f>Data!HH31</f>
        <v>0</v>
      </c>
      <c r="H74" s="142">
        <f t="shared" si="1"/>
        <v>2527377.8925000001</v>
      </c>
    </row>
    <row r="75" spans="2:8">
      <c r="B75" s="128" t="str">
        <f>$B$46</f>
        <v>Pharmacy</v>
      </c>
      <c r="C75" s="322">
        <f>Data!EG31</f>
        <v>0</v>
      </c>
      <c r="D75" s="322">
        <f>Data!FA31</f>
        <v>0</v>
      </c>
      <c r="E75" s="322">
        <f>Data!FU31</f>
        <v>0</v>
      </c>
      <c r="F75" s="322">
        <f>Data!GO31</f>
        <v>0</v>
      </c>
      <c r="G75" s="322">
        <f>Data!HI31</f>
        <v>0</v>
      </c>
      <c r="H75" s="142">
        <f t="shared" si="1"/>
        <v>0</v>
      </c>
    </row>
    <row r="76" spans="2:8">
      <c r="B76" s="128" t="str">
        <f>$B$47</f>
        <v>Business Administration</v>
      </c>
      <c r="C76" s="322">
        <f>Data!EH31</f>
        <v>1981201.9040000001</v>
      </c>
      <c r="D76" s="322">
        <f>Data!FB31</f>
        <v>11347521.35</v>
      </c>
      <c r="E76" s="322">
        <f>Data!FV31</f>
        <v>7010558.4730000002</v>
      </c>
      <c r="F76" s="322">
        <f>Data!GP31</f>
        <v>6090290.0410000002</v>
      </c>
      <c r="G76" s="322">
        <f>Data!HJ31</f>
        <v>0</v>
      </c>
      <c r="H76" s="142">
        <f t="shared" si="1"/>
        <v>26429571.768000003</v>
      </c>
    </row>
    <row r="77" spans="2:8">
      <c r="B77" s="128" t="str">
        <f>$B$48</f>
        <v>Optometry</v>
      </c>
      <c r="C77" s="322">
        <f>Data!EI31</f>
        <v>0</v>
      </c>
      <c r="D77" s="322">
        <f>Data!FC31</f>
        <v>0</v>
      </c>
      <c r="E77" s="322">
        <f>Data!FW31</f>
        <v>0</v>
      </c>
      <c r="F77" s="322">
        <f>Data!GQ31</f>
        <v>0</v>
      </c>
      <c r="G77" s="322">
        <f>Data!HK31</f>
        <v>0</v>
      </c>
      <c r="H77" s="142">
        <f t="shared" si="1"/>
        <v>0</v>
      </c>
    </row>
    <row r="78" spans="2:8">
      <c r="B78" s="128" t="str">
        <f>$B$49</f>
        <v>Teacher Ed-Practice Teaching</v>
      </c>
      <c r="C78" s="322">
        <f>Data!EJ31</f>
        <v>0</v>
      </c>
      <c r="D78" s="322">
        <f>Data!FD31</f>
        <v>1232087.219</v>
      </c>
      <c r="E78" s="322">
        <f>Data!FX31</f>
        <v>0</v>
      </c>
      <c r="F78" s="322">
        <f>Data!GR31</f>
        <v>0</v>
      </c>
      <c r="G78" s="322">
        <f>Data!HL31</f>
        <v>0</v>
      </c>
      <c r="H78" s="142">
        <f t="shared" si="1"/>
        <v>1232087.219</v>
      </c>
    </row>
    <row r="79" spans="2:8">
      <c r="B79" s="128" t="str">
        <f>$B$50</f>
        <v>Technology</v>
      </c>
      <c r="C79" s="322">
        <f>Data!EK31</f>
        <v>170427.11670000001</v>
      </c>
      <c r="D79" s="322">
        <f>Data!FE31</f>
        <v>317161.16639999999</v>
      </c>
      <c r="E79" s="322">
        <f>Data!FY31</f>
        <v>232557.05230000001</v>
      </c>
      <c r="F79" s="322">
        <f>Data!GS31</f>
        <v>20229.196479999999</v>
      </c>
      <c r="G79" s="322">
        <f>Data!HM31</f>
        <v>0</v>
      </c>
      <c r="H79" s="142">
        <f t="shared" si="1"/>
        <v>740374.53188000002</v>
      </c>
    </row>
    <row r="80" spans="2:8">
      <c r="B80" s="128" t="str">
        <f>$B$51</f>
        <v>Nursing</v>
      </c>
      <c r="C80" s="322">
        <f>Data!EL31</f>
        <v>0</v>
      </c>
      <c r="D80" s="322">
        <f>Data!FF31</f>
        <v>0</v>
      </c>
      <c r="E80" s="322">
        <f>Data!FZ31</f>
        <v>0</v>
      </c>
      <c r="F80" s="322">
        <f>Data!GT31</f>
        <v>0</v>
      </c>
      <c r="G80" s="322">
        <f>Data!HN31</f>
        <v>0</v>
      </c>
      <c r="H80" s="142">
        <f t="shared" si="1"/>
        <v>0</v>
      </c>
    </row>
    <row r="81" spans="2:8">
      <c r="B81" s="131" t="str">
        <f>$B$52</f>
        <v>Totals</v>
      </c>
      <c r="C81" s="323">
        <f>SUM(C61:C80)</f>
        <v>28650611.816510007</v>
      </c>
      <c r="D81" s="323">
        <f>SUM(D61:D80)</f>
        <v>44306464.457599998</v>
      </c>
      <c r="E81" s="323">
        <f>SUM(E61:E80)</f>
        <v>33624710.956389993</v>
      </c>
      <c r="F81" s="323">
        <f>SUM(F61:F80)</f>
        <v>54618400.270816997</v>
      </c>
      <c r="G81" s="323">
        <f>SUM(G61:G80)</f>
        <v>5521966.1332</v>
      </c>
      <c r="H81" s="323">
        <f t="shared" si="1"/>
        <v>166722153.63451698</v>
      </c>
    </row>
    <row r="82" spans="2:8">
      <c r="B82" s="144"/>
      <c r="C82" s="324"/>
      <c r="D82" s="324"/>
      <c r="E82" s="324"/>
      <c r="F82" s="324"/>
      <c r="G82" s="324"/>
      <c r="H82" s="325"/>
    </row>
    <row r="83" spans="2:8" ht="13.5" customHeight="1">
      <c r="B83" s="308"/>
      <c r="D83" s="417" t="s">
        <v>22</v>
      </c>
      <c r="E83" s="418"/>
      <c r="F83" s="419"/>
      <c r="G83" s="309" t="s">
        <v>23</v>
      </c>
      <c r="H83" s="309" t="s">
        <v>24</v>
      </c>
    </row>
    <row r="84" spans="2:8" ht="14.25" customHeight="1">
      <c r="B84" s="388" t="s">
        <v>38</v>
      </c>
      <c r="C84" s="420"/>
      <c r="D84" s="421" t="str">
        <f>Data!T31</f>
        <v>Brandon Hennington</v>
      </c>
      <c r="E84" s="422"/>
      <c r="F84" s="423"/>
      <c r="G84" s="310" t="str">
        <f>Data!U31</f>
        <v>(806) 742-2166</v>
      </c>
      <c r="H84" s="311" t="str">
        <f>Data!V31</f>
        <v>brandon.hennington@ttu.edu</v>
      </c>
    </row>
    <row r="85" spans="2:8" ht="13.5" customHeight="1">
      <c r="B85" s="308"/>
      <c r="C85" s="308"/>
      <c r="D85" s="308"/>
      <c r="E85" s="308"/>
      <c r="F85" s="308"/>
      <c r="G85" s="308"/>
      <c r="H85" s="298"/>
    </row>
    <row r="86" spans="2:8" ht="14.25" customHeight="1">
      <c r="B86" s="120" t="s">
        <v>32</v>
      </c>
      <c r="C86" s="326"/>
      <c r="D86" s="326"/>
      <c r="E86" s="326"/>
      <c r="F86" s="326"/>
      <c r="G86" s="326"/>
      <c r="H86" s="122">
        <f>H13+H14</f>
        <v>426146197</v>
      </c>
    </row>
    <row r="87" spans="2:8" ht="42.75" customHeight="1">
      <c r="B87" s="382" t="s">
        <v>8</v>
      </c>
      <c r="C87" s="382"/>
      <c r="D87" s="382"/>
      <c r="E87" s="382"/>
      <c r="F87" s="382"/>
      <c r="G87" s="382"/>
      <c r="H87" s="321"/>
    </row>
    <row r="88" spans="2:8" ht="15" customHeight="1">
      <c r="B88" s="120" t="s">
        <v>5</v>
      </c>
      <c r="C88" s="327"/>
      <c r="D88" s="327"/>
      <c r="E88" s="327"/>
      <c r="F88" s="327"/>
      <c r="G88" s="327"/>
      <c r="H88" s="122"/>
    </row>
    <row r="89" spans="2:8" ht="98.25" customHeight="1" thickBot="1">
      <c r="B89" s="383" t="s">
        <v>228</v>
      </c>
      <c r="C89" s="383"/>
      <c r="D89" s="383"/>
      <c r="E89" s="383"/>
      <c r="F89" s="383"/>
      <c r="G89" s="383"/>
      <c r="H89" s="328"/>
    </row>
    <row r="90" spans="2:8" ht="14.4" thickBot="1">
      <c r="B90" s="124" t="s">
        <v>31</v>
      </c>
      <c r="C90" s="125" t="s">
        <v>25</v>
      </c>
      <c r="D90" s="125" t="s">
        <v>26</v>
      </c>
      <c r="E90" s="125" t="s">
        <v>27</v>
      </c>
      <c r="F90" s="125" t="s">
        <v>28</v>
      </c>
      <c r="G90" s="125" t="s">
        <v>29</v>
      </c>
      <c r="H90" s="126" t="s">
        <v>30</v>
      </c>
    </row>
    <row r="91" spans="2:8">
      <c r="B91" s="128" t="str">
        <f>$B$32</f>
        <v>Liberal Arts</v>
      </c>
      <c r="C91" s="329">
        <f>Data!HR31</f>
        <v>1114070.8999999999</v>
      </c>
      <c r="D91" s="329">
        <f>Data!IL31</f>
        <v>557739.80000000005</v>
      </c>
      <c r="E91" s="329">
        <f>Data!JF31</f>
        <v>32535.71</v>
      </c>
      <c r="F91" s="329">
        <f>Data!JZ31</f>
        <v>114715.93</v>
      </c>
      <c r="G91" s="329">
        <f>Data!KT31</f>
        <v>0</v>
      </c>
      <c r="H91" s="134">
        <f t="shared" ref="H91:H111" si="2">SUM(C91:G91)</f>
        <v>1819062.3399999999</v>
      </c>
    </row>
    <row r="92" spans="2:8">
      <c r="B92" s="128" t="str">
        <f>$B$33</f>
        <v>Science</v>
      </c>
      <c r="C92" s="329">
        <f>Data!HS31</f>
        <v>353475.6</v>
      </c>
      <c r="D92" s="329">
        <f>Data!IM31</f>
        <v>387874.81</v>
      </c>
      <c r="E92" s="329">
        <f>Data!JG31</f>
        <v>82704.19</v>
      </c>
      <c r="F92" s="329">
        <f>Data!KA31</f>
        <v>158353.37</v>
      </c>
      <c r="G92" s="329">
        <f>Data!KU31</f>
        <v>0</v>
      </c>
      <c r="H92" s="137">
        <f t="shared" si="2"/>
        <v>982407.96999999986</v>
      </c>
    </row>
    <row r="93" spans="2:8">
      <c r="B93" s="128" t="str">
        <f>$B$34</f>
        <v>Fine Arts</v>
      </c>
      <c r="C93" s="329">
        <f>Data!HT31</f>
        <v>189904.45</v>
      </c>
      <c r="D93" s="329">
        <f>Data!IN31</f>
        <v>28865.35</v>
      </c>
      <c r="E93" s="329">
        <f>Data!JH31</f>
        <v>2918.32</v>
      </c>
      <c r="F93" s="329">
        <f>Data!KB31</f>
        <v>52966.52</v>
      </c>
      <c r="G93" s="329">
        <f>Data!KV31</f>
        <v>0</v>
      </c>
      <c r="H93" s="137">
        <f t="shared" si="2"/>
        <v>274654.64</v>
      </c>
    </row>
    <row r="94" spans="2:8">
      <c r="B94" s="128" t="str">
        <f>$B$35</f>
        <v>Teacher Education</v>
      </c>
      <c r="C94" s="329">
        <f>Data!HU31</f>
        <v>71836.259999999995</v>
      </c>
      <c r="D94" s="329">
        <f>Data!IO31</f>
        <v>406510.06</v>
      </c>
      <c r="E94" s="329">
        <f>Data!JI31</f>
        <v>0</v>
      </c>
      <c r="F94" s="329">
        <f>Data!KC31</f>
        <v>183370</v>
      </c>
      <c r="G94" s="329">
        <f>Data!KW31</f>
        <v>0</v>
      </c>
      <c r="H94" s="137">
        <f t="shared" si="2"/>
        <v>661716.32000000007</v>
      </c>
    </row>
    <row r="95" spans="2:8">
      <c r="B95" s="128" t="str">
        <f>$B$36</f>
        <v>Agriculture</v>
      </c>
      <c r="C95" s="329">
        <f>Data!HV31</f>
        <v>167739.5</v>
      </c>
      <c r="D95" s="329">
        <f>Data!IP31</f>
        <v>452300.1</v>
      </c>
      <c r="E95" s="329">
        <f>Data!JJ31</f>
        <v>10672.12</v>
      </c>
      <c r="F95" s="329">
        <f>Data!KD31</f>
        <v>43580.800000000003</v>
      </c>
      <c r="G95" s="329">
        <f>Data!KX31</f>
        <v>0</v>
      </c>
      <c r="H95" s="137">
        <f t="shared" si="2"/>
        <v>674292.52</v>
      </c>
    </row>
    <row r="96" spans="2:8">
      <c r="B96" s="128" t="str">
        <f>$B$37</f>
        <v>Engineering</v>
      </c>
      <c r="C96" s="329">
        <f>Data!HW31</f>
        <v>217537.27</v>
      </c>
      <c r="D96" s="329">
        <f>Data!IQ31</f>
        <v>467582.3</v>
      </c>
      <c r="E96" s="329">
        <f>Data!JK31</f>
        <v>40559.99</v>
      </c>
      <c r="F96" s="329">
        <f>Data!KE31</f>
        <v>216698</v>
      </c>
      <c r="G96" s="329">
        <f>Data!KY31</f>
        <v>0</v>
      </c>
      <c r="H96" s="137">
        <f t="shared" si="2"/>
        <v>942377.55999999994</v>
      </c>
    </row>
    <row r="97" spans="2:9">
      <c r="B97" s="128" t="str">
        <f>$B$38</f>
        <v>Home Economics</v>
      </c>
      <c r="C97" s="329">
        <f>Data!HX31</f>
        <v>19052.919999999998</v>
      </c>
      <c r="D97" s="329">
        <f>Data!IR31</f>
        <v>41597.42</v>
      </c>
      <c r="E97" s="329">
        <f>Data!JL31</f>
        <v>342.06</v>
      </c>
      <c r="F97" s="329">
        <f>Data!KF31</f>
        <v>1410.6</v>
      </c>
      <c r="G97" s="329">
        <f>Data!KZ31</f>
        <v>0</v>
      </c>
      <c r="H97" s="137">
        <f t="shared" si="2"/>
        <v>62402.999999999993</v>
      </c>
    </row>
    <row r="98" spans="2:9">
      <c r="B98" s="128" t="str">
        <f>$B$39</f>
        <v>Law</v>
      </c>
      <c r="C98" s="329">
        <f>Data!HY31</f>
        <v>0</v>
      </c>
      <c r="D98" s="329">
        <f>Data!IS31</f>
        <v>0</v>
      </c>
      <c r="E98" s="329">
        <f>Data!JM31</f>
        <v>0</v>
      </c>
      <c r="F98" s="329">
        <f>Data!KG31</f>
        <v>0</v>
      </c>
      <c r="G98" s="329">
        <f>Data!LA31</f>
        <v>159144.20000000001</v>
      </c>
      <c r="H98" s="137">
        <f t="shared" si="2"/>
        <v>159144.20000000001</v>
      </c>
    </row>
    <row r="99" spans="2:9">
      <c r="B99" s="128" t="str">
        <f>$B$40</f>
        <v>Social Service</v>
      </c>
      <c r="C99" s="329">
        <f>Data!HZ31</f>
        <v>15670.54</v>
      </c>
      <c r="D99" s="329">
        <f>Data!IT31</f>
        <v>0</v>
      </c>
      <c r="E99" s="329">
        <f>Data!JN31</f>
        <v>24975.88</v>
      </c>
      <c r="F99" s="329">
        <f>Data!KH31</f>
        <v>2603.52</v>
      </c>
      <c r="G99" s="329">
        <f>Data!LB31</f>
        <v>0</v>
      </c>
      <c r="H99" s="137">
        <f t="shared" si="2"/>
        <v>43249.939999999995</v>
      </c>
    </row>
    <row r="100" spans="2:9">
      <c r="B100" s="128" t="str">
        <f>$B$41</f>
        <v>Library Science</v>
      </c>
      <c r="C100" s="329">
        <f>Data!IA31</f>
        <v>8769.24</v>
      </c>
      <c r="D100" s="329">
        <f>Data!IU31</f>
        <v>0</v>
      </c>
      <c r="E100" s="329">
        <f>Data!JO31</f>
        <v>460.97</v>
      </c>
      <c r="F100" s="329">
        <f>Data!KI31</f>
        <v>196.84</v>
      </c>
      <c r="G100" s="329">
        <f>Data!LC31</f>
        <v>0</v>
      </c>
      <c r="H100" s="137">
        <f t="shared" si="2"/>
        <v>9427.0499999999993</v>
      </c>
    </row>
    <row r="101" spans="2:9">
      <c r="B101" s="128" t="str">
        <f>$B$42</f>
        <v>Veterinary Science</v>
      </c>
      <c r="C101" s="329">
        <f>Data!IB31</f>
        <v>0</v>
      </c>
      <c r="D101" s="329">
        <f>Data!IV31</f>
        <v>0</v>
      </c>
      <c r="E101" s="329">
        <f>Data!JP31</f>
        <v>0</v>
      </c>
      <c r="F101" s="329">
        <f>Data!KJ31</f>
        <v>0</v>
      </c>
      <c r="G101" s="329">
        <f>Data!LD31</f>
        <v>2810628.6</v>
      </c>
      <c r="H101" s="137">
        <f t="shared" si="2"/>
        <v>2810628.6</v>
      </c>
      <c r="I101" s="107" t="s">
        <v>909</v>
      </c>
    </row>
    <row r="102" spans="2:9">
      <c r="B102" s="128" t="str">
        <f>$B$43</f>
        <v>Vocational Training</v>
      </c>
      <c r="C102" s="329">
        <f>Data!IC31</f>
        <v>0</v>
      </c>
      <c r="D102" s="329">
        <f>Data!IW31</f>
        <v>0</v>
      </c>
      <c r="E102" s="329">
        <f>Data!JQ31</f>
        <v>0</v>
      </c>
      <c r="F102" s="329">
        <f>Data!KK31</f>
        <v>0</v>
      </c>
      <c r="G102" s="329">
        <f>Data!LE31</f>
        <v>0</v>
      </c>
      <c r="H102" s="137">
        <f t="shared" si="2"/>
        <v>0</v>
      </c>
      <c r="I102" s="107" t="s">
        <v>908</v>
      </c>
    </row>
    <row r="103" spans="2:9">
      <c r="B103" s="128" t="str">
        <f>$B$44</f>
        <v>Physical Training</v>
      </c>
      <c r="C103" s="329">
        <f>Data!ID31</f>
        <v>0</v>
      </c>
      <c r="D103" s="329">
        <f>Data!IX31</f>
        <v>0</v>
      </c>
      <c r="E103" s="329">
        <f>Data!JR31</f>
        <v>0</v>
      </c>
      <c r="F103" s="329">
        <f>Data!KL31</f>
        <v>0</v>
      </c>
      <c r="G103" s="329">
        <f>Data!LF31</f>
        <v>0</v>
      </c>
      <c r="H103" s="137">
        <f t="shared" si="2"/>
        <v>0</v>
      </c>
    </row>
    <row r="104" spans="2:9">
      <c r="B104" s="128" t="str">
        <f>$B$45</f>
        <v>Health Services</v>
      </c>
      <c r="C104" s="329">
        <f>Data!IE31</f>
        <v>8964.2000000000007</v>
      </c>
      <c r="D104" s="329">
        <f>Data!IY31</f>
        <v>16649.759999999998</v>
      </c>
      <c r="E104" s="329">
        <f>Data!JS31</f>
        <v>18.75</v>
      </c>
      <c r="F104" s="329">
        <f>Data!KM31</f>
        <v>3870.87</v>
      </c>
      <c r="G104" s="329">
        <f>Data!LG31</f>
        <v>0</v>
      </c>
      <c r="H104" s="137">
        <f t="shared" si="2"/>
        <v>29503.579999999998</v>
      </c>
    </row>
    <row r="105" spans="2:9">
      <c r="B105" s="128" t="str">
        <f>$B$46</f>
        <v>Pharmacy</v>
      </c>
      <c r="C105" s="329">
        <f>Data!IF31</f>
        <v>0</v>
      </c>
      <c r="D105" s="329">
        <f>Data!IZ31</f>
        <v>0</v>
      </c>
      <c r="E105" s="329">
        <f>Data!JT31</f>
        <v>0</v>
      </c>
      <c r="F105" s="329">
        <f>Data!KN31</f>
        <v>0</v>
      </c>
      <c r="G105" s="329">
        <f>Data!LH31</f>
        <v>0</v>
      </c>
      <c r="H105" s="137">
        <f t="shared" si="2"/>
        <v>0</v>
      </c>
    </row>
    <row r="106" spans="2:9">
      <c r="B106" s="128" t="str">
        <f>$B$47</f>
        <v>Business Administration</v>
      </c>
      <c r="C106" s="329">
        <f>Data!IG31</f>
        <v>533493.30000000005</v>
      </c>
      <c r="D106" s="329">
        <f>Data!JA31</f>
        <v>1312349.7</v>
      </c>
      <c r="E106" s="329">
        <f>Data!JU31</f>
        <v>84174.01</v>
      </c>
      <c r="F106" s="329">
        <f>Data!KO31</f>
        <v>322202.32</v>
      </c>
      <c r="G106" s="329">
        <f>Data!LI31</f>
        <v>0</v>
      </c>
      <c r="H106" s="137">
        <f t="shared" si="2"/>
        <v>2252219.33</v>
      </c>
    </row>
    <row r="107" spans="2:9">
      <c r="B107" s="128" t="str">
        <f>$B$48</f>
        <v>Optometry</v>
      </c>
      <c r="C107" s="329">
        <f>Data!IH31</f>
        <v>0</v>
      </c>
      <c r="D107" s="329">
        <f>Data!JB31</f>
        <v>0</v>
      </c>
      <c r="E107" s="329">
        <f>Data!JV31</f>
        <v>0</v>
      </c>
      <c r="F107" s="329">
        <f>Data!KP31</f>
        <v>0</v>
      </c>
      <c r="G107" s="329">
        <f>Data!LJ31</f>
        <v>0</v>
      </c>
      <c r="H107" s="137">
        <f t="shared" si="2"/>
        <v>0</v>
      </c>
    </row>
    <row r="108" spans="2:9">
      <c r="B108" s="128" t="str">
        <f>$B$49</f>
        <v>Teacher Ed-Practice Teaching</v>
      </c>
      <c r="C108" s="329">
        <f>Data!II31</f>
        <v>0</v>
      </c>
      <c r="D108" s="329">
        <f>Data!JC31</f>
        <v>1447.49</v>
      </c>
      <c r="E108" s="329">
        <f>Data!JW31</f>
        <v>0</v>
      </c>
      <c r="F108" s="329">
        <f>Data!KQ31</f>
        <v>0</v>
      </c>
      <c r="G108" s="329">
        <f>Data!LK31</f>
        <v>0</v>
      </c>
      <c r="H108" s="137">
        <f t="shared" si="2"/>
        <v>1447.49</v>
      </c>
    </row>
    <row r="109" spans="2:9">
      <c r="B109" s="128" t="str">
        <f>$B$50</f>
        <v>Technology</v>
      </c>
      <c r="C109" s="329">
        <f>Data!IJ31</f>
        <v>61634.35</v>
      </c>
      <c r="D109" s="329">
        <f>Data!JD31</f>
        <v>38092.35</v>
      </c>
      <c r="E109" s="329">
        <f>Data!JX31</f>
        <v>34648.379999999997</v>
      </c>
      <c r="F109" s="329">
        <f>Data!KR31</f>
        <v>2788.6</v>
      </c>
      <c r="G109" s="329">
        <f>Data!LL31</f>
        <v>0</v>
      </c>
      <c r="H109" s="137">
        <f t="shared" si="2"/>
        <v>137163.68</v>
      </c>
    </row>
    <row r="110" spans="2:9">
      <c r="B110" s="128" t="str">
        <f>$B$51</f>
        <v>Nursing</v>
      </c>
      <c r="C110" s="329">
        <f>Data!IK31</f>
        <v>0</v>
      </c>
      <c r="D110" s="329">
        <f>Data!JE31</f>
        <v>0</v>
      </c>
      <c r="E110" s="329">
        <f>Data!JY31</f>
        <v>0</v>
      </c>
      <c r="F110" s="329">
        <f>Data!KS31</f>
        <v>0</v>
      </c>
      <c r="G110" s="329">
        <f>Data!HPM31</f>
        <v>0</v>
      </c>
      <c r="H110" s="137">
        <f t="shared" si="2"/>
        <v>0</v>
      </c>
    </row>
    <row r="111" spans="2:9">
      <c r="B111" s="131" t="str">
        <f>$B$52</f>
        <v>Totals</v>
      </c>
      <c r="C111" s="134">
        <f>SUM(C91:C110)</f>
        <v>2762148.5300000007</v>
      </c>
      <c r="D111" s="134">
        <f>SUM(D91:D110)</f>
        <v>3711009.14</v>
      </c>
      <c r="E111" s="134">
        <f>SUM(E91:E110)</f>
        <v>314010.38</v>
      </c>
      <c r="F111" s="134">
        <f>SUM(F91:F110)</f>
        <v>1102757.3700000001</v>
      </c>
      <c r="G111" s="134">
        <f>SUM(G91:G110)</f>
        <v>2969772.8000000003</v>
      </c>
      <c r="H111" s="134">
        <f t="shared" si="2"/>
        <v>10859698.220000001</v>
      </c>
    </row>
    <row r="112" spans="2:9" ht="14.25" customHeight="1">
      <c r="B112" s="330"/>
      <c r="C112" s="331"/>
      <c r="D112" s="331"/>
      <c r="E112" s="331"/>
      <c r="F112" s="331"/>
      <c r="G112" s="331"/>
      <c r="H112" s="332"/>
    </row>
    <row r="113" spans="2:8" ht="14.25" customHeight="1">
      <c r="B113" s="395" t="s">
        <v>62</v>
      </c>
      <c r="C113" s="395"/>
      <c r="D113" s="395"/>
      <c r="E113" s="395"/>
      <c r="F113" s="395"/>
      <c r="G113" s="395"/>
      <c r="H113" s="395"/>
    </row>
    <row r="114" spans="2:8" ht="36.75" customHeight="1" thickBot="1">
      <c r="B114" s="394" t="s">
        <v>36</v>
      </c>
      <c r="C114" s="394"/>
      <c r="D114" s="394"/>
      <c r="E114" s="394"/>
      <c r="F114" s="394"/>
      <c r="G114" s="394"/>
      <c r="H114" s="328"/>
    </row>
    <row r="115" spans="2:8" ht="14.4" thickBot="1">
      <c r="B115" s="124" t="s">
        <v>31</v>
      </c>
      <c r="C115" s="125" t="s">
        <v>25</v>
      </c>
      <c r="D115" s="125" t="s">
        <v>26</v>
      </c>
      <c r="E115" s="125" t="s">
        <v>27</v>
      </c>
      <c r="F115" s="125" t="s">
        <v>28</v>
      </c>
      <c r="G115" s="125" t="s">
        <v>29</v>
      </c>
      <c r="H115" s="126" t="s">
        <v>30</v>
      </c>
    </row>
    <row r="116" spans="2:8">
      <c r="B116" s="128" t="str">
        <f>$B$32</f>
        <v>Liberal Arts</v>
      </c>
      <c r="C116" s="323">
        <f t="shared" ref="C116:G131" si="3">C91+C61</f>
        <v>12918977.050000001</v>
      </c>
      <c r="D116" s="323">
        <f t="shared" si="3"/>
        <v>10311392.452000001</v>
      </c>
      <c r="E116" s="323">
        <f t="shared" si="3"/>
        <v>7165295.0489999996</v>
      </c>
      <c r="F116" s="323">
        <f t="shared" si="3"/>
        <v>11673902.879999999</v>
      </c>
      <c r="G116" s="323">
        <f t="shared" si="3"/>
        <v>0</v>
      </c>
      <c r="H116" s="134">
        <f t="shared" ref="H116:H136" si="4">SUM(C116:G116)</f>
        <v>42069567.431000002</v>
      </c>
    </row>
    <row r="117" spans="2:8">
      <c r="B117" s="128" t="str">
        <f>$B$33</f>
        <v>Science</v>
      </c>
      <c r="C117" s="142">
        <f t="shared" si="3"/>
        <v>6232958.068</v>
      </c>
      <c r="D117" s="142">
        <f t="shared" si="3"/>
        <v>6725486.352</v>
      </c>
      <c r="E117" s="142">
        <f t="shared" si="3"/>
        <v>5787044.5610000007</v>
      </c>
      <c r="F117" s="142">
        <f t="shared" si="3"/>
        <v>13277113.869999999</v>
      </c>
      <c r="G117" s="142">
        <f t="shared" si="3"/>
        <v>0</v>
      </c>
      <c r="H117" s="137">
        <f t="shared" si="4"/>
        <v>32022602.850999996</v>
      </c>
    </row>
    <row r="118" spans="2:8">
      <c r="B118" s="128" t="str">
        <f>$B$34</f>
        <v>Fine Arts</v>
      </c>
      <c r="C118" s="142">
        <f t="shared" si="3"/>
        <v>2919220.3260000004</v>
      </c>
      <c r="D118" s="142">
        <f t="shared" si="3"/>
        <v>2833025.6950000003</v>
      </c>
      <c r="E118" s="142">
        <f t="shared" si="3"/>
        <v>2124674.9239999996</v>
      </c>
      <c r="F118" s="142">
        <f t="shared" si="3"/>
        <v>2100125.915</v>
      </c>
      <c r="G118" s="142">
        <f t="shared" si="3"/>
        <v>0</v>
      </c>
      <c r="H118" s="137">
        <f t="shared" si="4"/>
        <v>9977046.8599999994</v>
      </c>
    </row>
    <row r="119" spans="2:8">
      <c r="B119" s="128" t="str">
        <f>$B$35</f>
        <v>Teacher Education</v>
      </c>
      <c r="C119" s="142">
        <f t="shared" si="3"/>
        <v>473655.56880000001</v>
      </c>
      <c r="D119" s="142">
        <f t="shared" si="3"/>
        <v>1584541.4840000002</v>
      </c>
      <c r="E119" s="142">
        <f t="shared" si="3"/>
        <v>1988195.7760000001</v>
      </c>
      <c r="F119" s="142">
        <f t="shared" si="3"/>
        <v>4241231.4369999999</v>
      </c>
      <c r="G119" s="142">
        <f t="shared" si="3"/>
        <v>0</v>
      </c>
      <c r="H119" s="137">
        <f t="shared" si="4"/>
        <v>8287624.2658000002</v>
      </c>
    </row>
    <row r="120" spans="2:8">
      <c r="B120" s="128" t="str">
        <f>$B$36</f>
        <v>Agriculture</v>
      </c>
      <c r="C120" s="142">
        <f t="shared" si="3"/>
        <v>1283471.5079999999</v>
      </c>
      <c r="D120" s="142">
        <f t="shared" si="3"/>
        <v>2564132.3390000002</v>
      </c>
      <c r="E120" s="142">
        <f t="shared" si="3"/>
        <v>2579090.2560000001</v>
      </c>
      <c r="F120" s="142">
        <f t="shared" si="3"/>
        <v>2015868.3959999999</v>
      </c>
      <c r="G120" s="142">
        <f t="shared" si="3"/>
        <v>0</v>
      </c>
      <c r="H120" s="137">
        <f t="shared" si="4"/>
        <v>8442562.4989999998</v>
      </c>
    </row>
    <row r="121" spans="2:8">
      <c r="B121" s="128" t="str">
        <f>$B$37</f>
        <v>Engineering</v>
      </c>
      <c r="C121" s="142">
        <f t="shared" si="3"/>
        <v>3604561.625</v>
      </c>
      <c r="D121" s="142">
        <f t="shared" si="3"/>
        <v>8581852.2819999997</v>
      </c>
      <c r="E121" s="142">
        <f t="shared" si="3"/>
        <v>5770002.8399999999</v>
      </c>
      <c r="F121" s="142">
        <f t="shared" si="3"/>
        <v>14770395.449999999</v>
      </c>
      <c r="G121" s="142">
        <f t="shared" si="3"/>
        <v>0</v>
      </c>
      <c r="H121" s="137">
        <f t="shared" si="4"/>
        <v>32726812.197000001</v>
      </c>
    </row>
    <row r="122" spans="2:8">
      <c r="B122" s="128" t="str">
        <f>$B$38</f>
        <v>Home Economics</v>
      </c>
      <c r="C122" s="142">
        <f t="shared" si="3"/>
        <v>474350.4106</v>
      </c>
      <c r="D122" s="142">
        <f t="shared" si="3"/>
        <v>391343.66579999996</v>
      </c>
      <c r="E122" s="142">
        <f t="shared" si="3"/>
        <v>47301.073489999995</v>
      </c>
      <c r="F122" s="142">
        <f t="shared" si="3"/>
        <v>258691.31030000001</v>
      </c>
      <c r="G122" s="142">
        <f t="shared" si="3"/>
        <v>0</v>
      </c>
      <c r="H122" s="137">
        <f t="shared" si="4"/>
        <v>1171686.46019</v>
      </c>
    </row>
    <row r="123" spans="2:8">
      <c r="B123" s="128" t="str">
        <f>$B$39</f>
        <v>Law</v>
      </c>
      <c r="C123" s="142">
        <f t="shared" si="3"/>
        <v>0</v>
      </c>
      <c r="D123" s="142">
        <f t="shared" si="3"/>
        <v>0</v>
      </c>
      <c r="E123" s="142">
        <f t="shared" si="3"/>
        <v>0</v>
      </c>
      <c r="F123" s="142">
        <f t="shared" si="3"/>
        <v>0</v>
      </c>
      <c r="G123" s="142">
        <f t="shared" si="3"/>
        <v>5291387.3140000002</v>
      </c>
      <c r="H123" s="137">
        <f t="shared" si="4"/>
        <v>5291387.3140000002</v>
      </c>
    </row>
    <row r="124" spans="2:8">
      <c r="B124" s="128" t="str">
        <f>$B$40</f>
        <v>Social Service</v>
      </c>
      <c r="C124" s="142">
        <f t="shared" si="3"/>
        <v>113928.00021</v>
      </c>
      <c r="D124" s="142">
        <f t="shared" si="3"/>
        <v>102102.69130000001</v>
      </c>
      <c r="E124" s="142">
        <f t="shared" si="3"/>
        <v>305015.47850000003</v>
      </c>
      <c r="F124" s="142">
        <f t="shared" si="3"/>
        <v>2603.52</v>
      </c>
      <c r="G124" s="142">
        <f t="shared" si="3"/>
        <v>0</v>
      </c>
      <c r="H124" s="137">
        <f t="shared" si="4"/>
        <v>523649.69001000002</v>
      </c>
    </row>
    <row r="125" spans="2:8">
      <c r="B125" s="128" t="str">
        <f>$B$41</f>
        <v>Library Science</v>
      </c>
      <c r="C125" s="142">
        <f t="shared" si="3"/>
        <v>38713.879999999997</v>
      </c>
      <c r="D125" s="142">
        <f t="shared" si="3"/>
        <v>0</v>
      </c>
      <c r="E125" s="142">
        <f t="shared" si="3"/>
        <v>477191.73619999998</v>
      </c>
      <c r="F125" s="142">
        <f t="shared" si="3"/>
        <v>2909.559737</v>
      </c>
      <c r="G125" s="142">
        <f t="shared" si="3"/>
        <v>0</v>
      </c>
      <c r="H125" s="137">
        <f t="shared" si="4"/>
        <v>518815.17593699996</v>
      </c>
    </row>
    <row r="126" spans="2:8">
      <c r="B126" s="128" t="str">
        <f>$B$42</f>
        <v>Veterinary Science</v>
      </c>
      <c r="C126" s="142">
        <f t="shared" si="3"/>
        <v>0</v>
      </c>
      <c r="D126" s="142">
        <f t="shared" si="3"/>
        <v>0</v>
      </c>
      <c r="E126" s="142">
        <f t="shared" si="3"/>
        <v>0</v>
      </c>
      <c r="F126" s="142">
        <f t="shared" si="3"/>
        <v>0</v>
      </c>
      <c r="G126" s="142">
        <f t="shared" si="3"/>
        <v>3200351.6192000001</v>
      </c>
      <c r="H126" s="137">
        <f t="shared" si="4"/>
        <v>3200351.6192000001</v>
      </c>
    </row>
    <row r="127" spans="2:8">
      <c r="B127" s="128" t="str">
        <f>$B$43</f>
        <v>Vocational Training</v>
      </c>
      <c r="C127" s="142">
        <f t="shared" si="3"/>
        <v>0</v>
      </c>
      <c r="D127" s="142">
        <f t="shared" si="3"/>
        <v>0</v>
      </c>
      <c r="E127" s="142">
        <f t="shared" si="3"/>
        <v>0</v>
      </c>
      <c r="F127" s="142">
        <f t="shared" si="3"/>
        <v>0</v>
      </c>
      <c r="G127" s="142">
        <f t="shared" si="3"/>
        <v>0</v>
      </c>
      <c r="H127" s="137">
        <f t="shared" si="4"/>
        <v>0</v>
      </c>
    </row>
    <row r="128" spans="2:8">
      <c r="B128" s="128" t="str">
        <f>$B$44</f>
        <v>Physical Training</v>
      </c>
      <c r="C128" s="142">
        <f t="shared" si="3"/>
        <v>0</v>
      </c>
      <c r="D128" s="142">
        <f t="shared" si="3"/>
        <v>0</v>
      </c>
      <c r="E128" s="142">
        <f t="shared" si="3"/>
        <v>0</v>
      </c>
      <c r="F128" s="142">
        <f t="shared" si="3"/>
        <v>0</v>
      </c>
      <c r="G128" s="142">
        <f t="shared" si="3"/>
        <v>0</v>
      </c>
      <c r="H128" s="137">
        <f t="shared" si="4"/>
        <v>0</v>
      </c>
    </row>
    <row r="129" spans="2:9">
      <c r="B129" s="128" t="str">
        <f>$B$45</f>
        <v>Health Services</v>
      </c>
      <c r="C129" s="142">
        <f t="shared" si="3"/>
        <v>606167.23919999995</v>
      </c>
      <c r="D129" s="142">
        <f t="shared" si="3"/>
        <v>674937.36109999998</v>
      </c>
      <c r="E129" s="142">
        <f t="shared" si="3"/>
        <v>332971.72690000001</v>
      </c>
      <c r="F129" s="142">
        <f t="shared" si="3"/>
        <v>942805.14529999997</v>
      </c>
      <c r="G129" s="142">
        <f t="shared" si="3"/>
        <v>0</v>
      </c>
      <c r="H129" s="137">
        <f t="shared" si="4"/>
        <v>2556881.4725000001</v>
      </c>
    </row>
    <row r="130" spans="2:9">
      <c r="B130" s="128" t="str">
        <f>$B$46</f>
        <v>Pharmacy</v>
      </c>
      <c r="C130" s="142">
        <f t="shared" si="3"/>
        <v>0</v>
      </c>
      <c r="D130" s="142">
        <f t="shared" si="3"/>
        <v>0</v>
      </c>
      <c r="E130" s="142">
        <f t="shared" si="3"/>
        <v>0</v>
      </c>
      <c r="F130" s="142">
        <f t="shared" si="3"/>
        <v>0</v>
      </c>
      <c r="G130" s="142">
        <f t="shared" si="3"/>
        <v>0</v>
      </c>
      <c r="H130" s="137">
        <f t="shared" si="4"/>
        <v>0</v>
      </c>
    </row>
    <row r="131" spans="2:9">
      <c r="B131" s="128" t="str">
        <f>$B$47</f>
        <v>Business Administration</v>
      </c>
      <c r="C131" s="142">
        <f t="shared" si="3"/>
        <v>2514695.2039999999</v>
      </c>
      <c r="D131" s="142">
        <f t="shared" si="3"/>
        <v>12659871.049999999</v>
      </c>
      <c r="E131" s="142">
        <f t="shared" si="3"/>
        <v>7094732.483</v>
      </c>
      <c r="F131" s="142">
        <f t="shared" si="3"/>
        <v>6412492.3610000005</v>
      </c>
      <c r="G131" s="142">
        <f t="shared" si="3"/>
        <v>0</v>
      </c>
      <c r="H131" s="137">
        <f t="shared" si="4"/>
        <v>28681791.098000001</v>
      </c>
    </row>
    <row r="132" spans="2:9">
      <c r="B132" s="128" t="str">
        <f>$B$48</f>
        <v>Optometry</v>
      </c>
      <c r="C132" s="142">
        <f t="shared" ref="C132:G135" si="5">C107+C77</f>
        <v>0</v>
      </c>
      <c r="D132" s="142">
        <f t="shared" si="5"/>
        <v>0</v>
      </c>
      <c r="E132" s="142">
        <f t="shared" si="5"/>
        <v>0</v>
      </c>
      <c r="F132" s="142">
        <f t="shared" si="5"/>
        <v>0</v>
      </c>
      <c r="G132" s="142">
        <f t="shared" si="5"/>
        <v>0</v>
      </c>
      <c r="H132" s="137">
        <f t="shared" si="4"/>
        <v>0</v>
      </c>
    </row>
    <row r="133" spans="2:9">
      <c r="B133" s="128" t="str">
        <f>$B$49</f>
        <v>Teacher Ed-Practice Teaching</v>
      </c>
      <c r="C133" s="142">
        <f t="shared" si="5"/>
        <v>0</v>
      </c>
      <c r="D133" s="142">
        <f t="shared" si="5"/>
        <v>1233534.709</v>
      </c>
      <c r="E133" s="142">
        <f t="shared" si="5"/>
        <v>0</v>
      </c>
      <c r="F133" s="142">
        <f t="shared" si="5"/>
        <v>0</v>
      </c>
      <c r="G133" s="142">
        <f t="shared" si="5"/>
        <v>0</v>
      </c>
      <c r="H133" s="137">
        <f t="shared" si="4"/>
        <v>1233534.709</v>
      </c>
    </row>
    <row r="134" spans="2:9">
      <c r="B134" s="128" t="str">
        <f>$B$50</f>
        <v>Technology</v>
      </c>
      <c r="C134" s="142">
        <f t="shared" si="5"/>
        <v>232061.46670000002</v>
      </c>
      <c r="D134" s="142">
        <f t="shared" si="5"/>
        <v>355253.51639999996</v>
      </c>
      <c r="E134" s="142">
        <f t="shared" si="5"/>
        <v>267205.43229999999</v>
      </c>
      <c r="F134" s="142">
        <f t="shared" si="5"/>
        <v>23017.796479999997</v>
      </c>
      <c r="G134" s="142">
        <f t="shared" si="5"/>
        <v>0</v>
      </c>
      <c r="H134" s="137">
        <f t="shared" si="4"/>
        <v>877538.21187999996</v>
      </c>
    </row>
    <row r="135" spans="2:9">
      <c r="B135" s="128" t="str">
        <f>$B$51</f>
        <v>Nursing</v>
      </c>
      <c r="C135" s="142">
        <f t="shared" si="5"/>
        <v>0</v>
      </c>
      <c r="D135" s="142">
        <f t="shared" si="5"/>
        <v>0</v>
      </c>
      <c r="E135" s="142">
        <f t="shared" si="5"/>
        <v>0</v>
      </c>
      <c r="F135" s="142">
        <f t="shared" si="5"/>
        <v>0</v>
      </c>
      <c r="G135" s="142">
        <f t="shared" si="5"/>
        <v>0</v>
      </c>
      <c r="H135" s="137">
        <f t="shared" si="4"/>
        <v>0</v>
      </c>
    </row>
    <row r="136" spans="2:9">
      <c r="B136" s="131" t="str">
        <f>$B$52</f>
        <v>Totals</v>
      </c>
      <c r="C136" s="134">
        <f>SUM(C116:C135)</f>
        <v>31412760.346509997</v>
      </c>
      <c r="D136" s="134">
        <f>SUM(D116:D135)</f>
        <v>48017473.597600006</v>
      </c>
      <c r="E136" s="134">
        <f>SUM(E116:E135)</f>
        <v>33938721.336390004</v>
      </c>
      <c r="F136" s="134">
        <f>SUM(F116:F135)</f>
        <v>55721157.640817001</v>
      </c>
      <c r="G136" s="134">
        <f>SUM(G116:G135)</f>
        <v>8491738.9331999999</v>
      </c>
      <c r="H136" s="134">
        <f t="shared" si="4"/>
        <v>177581851.85451701</v>
      </c>
    </row>
    <row r="137" spans="2:9">
      <c r="B137" s="330"/>
      <c r="C137" s="333"/>
      <c r="D137" s="333"/>
      <c r="E137" s="333"/>
      <c r="F137" s="333"/>
      <c r="G137" s="333"/>
      <c r="H137" s="334"/>
    </row>
    <row r="138" spans="2:9" ht="15" customHeight="1">
      <c r="B138" s="120" t="s">
        <v>4</v>
      </c>
      <c r="C138" s="327"/>
      <c r="D138" s="327"/>
      <c r="E138" s="327"/>
      <c r="F138" s="327"/>
      <c r="G138" s="327"/>
      <c r="H138" s="122">
        <f>H86-H81-H111</f>
        <v>248564345.14548302</v>
      </c>
    </row>
    <row r="139" spans="2:9" ht="152.25" customHeight="1" thickBot="1">
      <c r="B139" s="394" t="s">
        <v>887</v>
      </c>
      <c r="C139" s="394"/>
      <c r="D139" s="394"/>
      <c r="E139" s="394"/>
      <c r="F139" s="394"/>
      <c r="G139" s="382"/>
      <c r="H139" s="321"/>
    </row>
    <row r="140" spans="2:9" ht="36.75" customHeight="1" thickTop="1">
      <c r="B140" s="424" t="s">
        <v>889</v>
      </c>
      <c r="C140" s="425"/>
      <c r="D140" s="425"/>
      <c r="E140" s="425"/>
      <c r="F140" s="426"/>
      <c r="G140" s="335" t="s">
        <v>2</v>
      </c>
      <c r="H140" s="336">
        <v>1</v>
      </c>
      <c r="I140" s="427" t="str">
        <f>IF(H140+H141=1,"","Error, the two cells on the left must equal 100%")</f>
        <v/>
      </c>
    </row>
    <row r="141" spans="2:9" ht="37.5" customHeight="1" thickBot="1">
      <c r="B141" s="406"/>
      <c r="C141" s="407"/>
      <c r="D141" s="407"/>
      <c r="E141" s="407"/>
      <c r="F141" s="408"/>
      <c r="G141" s="335" t="s">
        <v>3</v>
      </c>
      <c r="H141" s="337">
        <f>1-H140</f>
        <v>0</v>
      </c>
      <c r="I141" s="428"/>
    </row>
    <row r="142" spans="2:9" ht="42" thickBot="1">
      <c r="B142" s="338" t="s">
        <v>31</v>
      </c>
      <c r="C142" s="339" t="s">
        <v>25</v>
      </c>
      <c r="D142" s="339" t="s">
        <v>26</v>
      </c>
      <c r="E142" s="339" t="s">
        <v>27</v>
      </c>
      <c r="F142" s="339" t="s">
        <v>28</v>
      </c>
      <c r="G142" s="340" t="s">
        <v>29</v>
      </c>
      <c r="H142" s="341" t="s">
        <v>6</v>
      </c>
      <c r="I142" s="342" t="s">
        <v>7</v>
      </c>
    </row>
    <row r="143" spans="2:9">
      <c r="B143" s="128" t="str">
        <f>$B$32</f>
        <v>Liberal Arts</v>
      </c>
      <c r="C143" s="329">
        <f>Data!LN31</f>
        <v>11149511.716789944</v>
      </c>
      <c r="D143" s="329">
        <f>Data!MH31</f>
        <v>8760781.025081154</v>
      </c>
      <c r="E143" s="329">
        <f>Data!NB31</f>
        <v>8416314.016301157</v>
      </c>
      <c r="F143" s="329">
        <f>Data!NV31</f>
        <v>11525043.874825984</v>
      </c>
      <c r="G143" s="329">
        <f>Data!OP31</f>
        <v>0</v>
      </c>
      <c r="H143" s="343">
        <f>Data!PJ31</f>
        <v>12138740.793956224</v>
      </c>
      <c r="I143" s="344">
        <f t="shared" ref="I143:I162" si="6">SUM(C143:H143)</f>
        <v>51990391.426954463</v>
      </c>
    </row>
    <row r="144" spans="2:9">
      <c r="B144" s="128" t="str">
        <f>$B$33</f>
        <v>Science</v>
      </c>
      <c r="C144" s="329">
        <f>Data!LO31</f>
        <v>4913817.2668603091</v>
      </c>
      <c r="D144" s="329">
        <f>Data!MI31</f>
        <v>6073156.7179131452</v>
      </c>
      <c r="E144" s="329">
        <f>Data!NC31</f>
        <v>11064450.78115087</v>
      </c>
      <c r="F144" s="329">
        <f>Data!NW31</f>
        <v>13435271.714735053</v>
      </c>
      <c r="G144" s="329">
        <f>Data!OQ31</f>
        <v>0</v>
      </c>
      <c r="H144" s="343">
        <f>Data!PK31</f>
        <v>10809183.644098265</v>
      </c>
      <c r="I144" s="344">
        <f t="shared" si="6"/>
        <v>46295880.124757648</v>
      </c>
    </row>
    <row r="145" spans="2:10">
      <c r="B145" s="128" t="str">
        <f>$B$34</f>
        <v>Fine Arts</v>
      </c>
      <c r="C145" s="329">
        <f>Data!LP31</f>
        <v>2446290.0897590714</v>
      </c>
      <c r="D145" s="329">
        <f>Data!MJ31</f>
        <v>2647225.5931300474</v>
      </c>
      <c r="E145" s="329">
        <f>Data!ND31</f>
        <v>2031525.6330543044</v>
      </c>
      <c r="F145" s="329">
        <f>Data!NX31</f>
        <v>2274483.6867997767</v>
      </c>
      <c r="G145" s="329">
        <f>Data!OR31</f>
        <v>0</v>
      </c>
      <c r="H145" s="343">
        <f>Data!PL31</f>
        <v>2863078.3363370607</v>
      </c>
      <c r="I145" s="344">
        <f t="shared" si="6"/>
        <v>12262603.339080259</v>
      </c>
    </row>
    <row r="146" spans="2:10">
      <c r="B146" s="128" t="str">
        <f>$B$35</f>
        <v>Teacher Education</v>
      </c>
      <c r="C146" s="329">
        <f>Data!LQ31</f>
        <v>392793.06761230389</v>
      </c>
      <c r="D146" s="329">
        <f>Data!MK31</f>
        <v>1124696.2366957197</v>
      </c>
      <c r="E146" s="329">
        <f>Data!NE31</f>
        <v>3031369.7051828206</v>
      </c>
      <c r="F146" s="329">
        <f>Data!NY31</f>
        <v>3723730.5715131769</v>
      </c>
      <c r="G146" s="329">
        <f>Data!OS31</f>
        <v>0</v>
      </c>
      <c r="H146" s="343">
        <f>Data!PN31</f>
        <v>2519815.842595018</v>
      </c>
      <c r="I146" s="344">
        <f t="shared" si="6"/>
        <v>10792405.423599038</v>
      </c>
    </row>
    <row r="147" spans="2:10">
      <c r="B147" s="128" t="str">
        <f>$B$36</f>
        <v>Agriculture</v>
      </c>
      <c r="C147" s="329">
        <f>Data!LR31</f>
        <v>1308602.1715194166</v>
      </c>
      <c r="D147" s="329">
        <f>Data!ML31</f>
        <v>2325824.61673924</v>
      </c>
      <c r="E147" s="329">
        <f>Data!NF31</f>
        <v>4763296.965590247</v>
      </c>
      <c r="F147" s="329">
        <f>Data!NZ31</f>
        <v>4531319.3836740153</v>
      </c>
      <c r="G147" s="329">
        <f>Data!OT31</f>
        <v>0</v>
      </c>
      <c r="H147" s="343">
        <f>Data!PM31</f>
        <v>3938163.1843955982</v>
      </c>
      <c r="I147" s="344">
        <f t="shared" si="6"/>
        <v>16867206.321918517</v>
      </c>
    </row>
    <row r="148" spans="2:10">
      <c r="B148" s="128" t="str">
        <f>$B$37</f>
        <v>Engineering</v>
      </c>
      <c r="C148" s="329">
        <f>Data!LS31</f>
        <v>9490266.2399679534</v>
      </c>
      <c r="D148" s="329">
        <f>Data!MM31</f>
        <v>7936393.4644967578</v>
      </c>
      <c r="E148" s="329">
        <f>Data!NG31</f>
        <v>8019187.8925114265</v>
      </c>
      <c r="F148" s="329">
        <f>Data!OA31</f>
        <v>16990695.423344098</v>
      </c>
      <c r="G148" s="329">
        <f>Data!OU31</f>
        <v>0</v>
      </c>
      <c r="H148" s="343">
        <f>Data!PO31</f>
        <v>12926094.345730845</v>
      </c>
      <c r="I148" s="344">
        <f t="shared" si="6"/>
        <v>55362637.366051078</v>
      </c>
    </row>
    <row r="149" spans="2:10">
      <c r="B149" s="128" t="str">
        <f>$B$38</f>
        <v>Home Economics</v>
      </c>
      <c r="C149" s="329">
        <f>Data!LT31</f>
        <v>492962.53547276644</v>
      </c>
      <c r="D149" s="329">
        <f>Data!MN31</f>
        <v>423595.0053205716</v>
      </c>
      <c r="E149" s="329">
        <f>Data!NH31</f>
        <v>62247.068946805441</v>
      </c>
      <c r="F149" s="329">
        <f>Data!OB31</f>
        <v>317116.3121956822</v>
      </c>
      <c r="G149" s="329">
        <f>Data!OV31</f>
        <v>0</v>
      </c>
      <c r="H149" s="343">
        <f>Data!PP31</f>
        <v>394735.17184300016</v>
      </c>
      <c r="I149" s="344">
        <f t="shared" si="6"/>
        <v>1690656.0937788258</v>
      </c>
    </row>
    <row r="150" spans="2:10">
      <c r="B150" s="128" t="str">
        <f>$B$39</f>
        <v>Law</v>
      </c>
      <c r="C150" s="329">
        <f>Data!LU31</f>
        <v>0</v>
      </c>
      <c r="D150" s="329">
        <f>Data!MO31</f>
        <v>0</v>
      </c>
      <c r="E150" s="329">
        <f>Data!NI31</f>
        <v>0</v>
      </c>
      <c r="F150" s="329">
        <f>Data!OC31</f>
        <v>0</v>
      </c>
      <c r="G150" s="329">
        <f>Data!OW31</f>
        <v>5143399.2059162166</v>
      </c>
      <c r="H150" s="343">
        <f>Data!PQ31</f>
        <v>1566670.1069782006</v>
      </c>
      <c r="I150" s="344">
        <f t="shared" si="6"/>
        <v>6710069.312894417</v>
      </c>
    </row>
    <row r="151" spans="2:10">
      <c r="B151" s="128" t="str">
        <f>$B$40</f>
        <v>Social Service</v>
      </c>
      <c r="C151" s="329">
        <f>Data!LV31</f>
        <v>84782.869431764353</v>
      </c>
      <c r="D151" s="329">
        <f>Data!MP31</f>
        <v>88100.782651168731</v>
      </c>
      <c r="E151" s="329">
        <f>Data!NJ31</f>
        <v>241636.21432596922</v>
      </c>
      <c r="F151" s="329">
        <f>Data!OD31</f>
        <v>0</v>
      </c>
      <c r="G151" s="329">
        <f>Data!OX31</f>
        <v>0</v>
      </c>
      <c r="H151" s="343">
        <f>Data!PR31</f>
        <v>126262.00251079697</v>
      </c>
      <c r="I151" s="344">
        <f t="shared" si="6"/>
        <v>540781.86891969934</v>
      </c>
    </row>
    <row r="152" spans="2:10">
      <c r="B152" s="128" t="str">
        <f>$B$41</f>
        <v>Library Science</v>
      </c>
      <c r="C152" s="329">
        <f>Data!LW31</f>
        <v>56601.746197003486</v>
      </c>
      <c r="D152" s="329">
        <f>Data!MQ31</f>
        <v>0</v>
      </c>
      <c r="E152" s="329">
        <f>Data!NK31</f>
        <v>494765.84935163788</v>
      </c>
      <c r="F152" s="329">
        <f>Data!OE31</f>
        <v>3760.6258617245676</v>
      </c>
      <c r="G152" s="329">
        <f>Data!OY31</f>
        <v>0</v>
      </c>
      <c r="H152" s="343">
        <f>Data!PS31</f>
        <v>169091.05344637006</v>
      </c>
      <c r="I152" s="344">
        <f t="shared" si="6"/>
        <v>724219.27485673607</v>
      </c>
    </row>
    <row r="153" spans="2:10">
      <c r="B153" s="128" t="str">
        <f>$B$42</f>
        <v>Veterinary Science</v>
      </c>
      <c r="C153" s="329">
        <f>Data!LX31</f>
        <v>0</v>
      </c>
      <c r="D153" s="329">
        <f>Data!MR31</f>
        <v>0</v>
      </c>
      <c r="E153" s="329">
        <f>Data!NL31</f>
        <v>0</v>
      </c>
      <c r="F153" s="329">
        <f>Data!OF31</f>
        <v>0</v>
      </c>
      <c r="G153" s="329">
        <f>Data!OZ31</f>
        <v>1246408.3022796833</v>
      </c>
      <c r="H153" s="343">
        <f>Data!PT31</f>
        <v>379653.71733637073</v>
      </c>
      <c r="I153" s="344">
        <f t="shared" si="6"/>
        <v>1626062.0196160539</v>
      </c>
      <c r="J153" s="107" t="s">
        <v>900</v>
      </c>
    </row>
    <row r="154" spans="2:10">
      <c r="B154" s="128" t="str">
        <f>$B$43</f>
        <v>Vocational Training</v>
      </c>
      <c r="C154" s="329">
        <f>Data!LY31</f>
        <v>0</v>
      </c>
      <c r="D154" s="329">
        <f>Data!MS31</f>
        <v>0</v>
      </c>
      <c r="E154" s="329">
        <f>Data!NM31</f>
        <v>0</v>
      </c>
      <c r="F154" s="329">
        <f>Data!OG31</f>
        <v>0</v>
      </c>
      <c r="G154" s="329">
        <f>Data!PA31</f>
        <v>0</v>
      </c>
      <c r="H154" s="343">
        <f>Data!PU31</f>
        <v>0</v>
      </c>
      <c r="I154" s="344">
        <f t="shared" si="6"/>
        <v>0</v>
      </c>
    </row>
    <row r="155" spans="2:10">
      <c r="B155" s="128" t="str">
        <f>$B$44</f>
        <v>Physical Training</v>
      </c>
      <c r="C155" s="329">
        <f>Data!LZ31</f>
        <v>0</v>
      </c>
      <c r="D155" s="329">
        <f>Data!MT31</f>
        <v>0</v>
      </c>
      <c r="E155" s="329">
        <f>Data!NN31</f>
        <v>0</v>
      </c>
      <c r="F155" s="329">
        <f>Data!OH31</f>
        <v>0</v>
      </c>
      <c r="G155" s="329">
        <f>Data!PB31</f>
        <v>0</v>
      </c>
      <c r="H155" s="343">
        <f>Data!PV31</f>
        <v>0</v>
      </c>
      <c r="I155" s="344">
        <f t="shared" si="6"/>
        <v>0</v>
      </c>
    </row>
    <row r="156" spans="2:10">
      <c r="B156" s="128" t="str">
        <f>$B$45</f>
        <v>Health Services</v>
      </c>
      <c r="C156" s="329">
        <f>Data!MA31</f>
        <v>530985.17636402673</v>
      </c>
      <c r="D156" s="329">
        <f>Data!MU31</f>
        <v>625573.62255737325</v>
      </c>
      <c r="E156" s="329">
        <f>Data!NO31</f>
        <v>301428.6744338274</v>
      </c>
      <c r="F156" s="329">
        <f>Data!OI31</f>
        <v>714219.08932420972</v>
      </c>
      <c r="G156" s="329">
        <f>Data!PC31</f>
        <v>0</v>
      </c>
      <c r="H156" s="343">
        <f>Data!PW31</f>
        <v>661650.19507279876</v>
      </c>
      <c r="I156" s="344">
        <f t="shared" si="6"/>
        <v>2833856.757752236</v>
      </c>
    </row>
    <row r="157" spans="2:10">
      <c r="B157" s="128" t="str">
        <f>$B$46</f>
        <v>Pharmacy</v>
      </c>
      <c r="C157" s="329">
        <f>Data!MB31</f>
        <v>0</v>
      </c>
      <c r="D157" s="329">
        <f>Data!MV31</f>
        <v>0</v>
      </c>
      <c r="E157" s="329">
        <f>Data!NP31</f>
        <v>0</v>
      </c>
      <c r="F157" s="329">
        <f>Data!OJ31</f>
        <v>0</v>
      </c>
      <c r="G157" s="329">
        <f>Data!PD31</f>
        <v>0</v>
      </c>
      <c r="H157" s="343">
        <f>Data!PX31</f>
        <v>0</v>
      </c>
      <c r="I157" s="344">
        <f t="shared" si="6"/>
        <v>0</v>
      </c>
    </row>
    <row r="158" spans="2:10">
      <c r="B158" s="128" t="str">
        <f>$B$47</f>
        <v>Business Administration</v>
      </c>
      <c r="C158" s="329">
        <f>Data!MC31</f>
        <v>2040962.4319454841</v>
      </c>
      <c r="D158" s="329">
        <f>Data!MW31</f>
        <v>12213358.723581305</v>
      </c>
      <c r="E158" s="329">
        <f>Data!NQ31</f>
        <v>8734528.2025992703</v>
      </c>
      <c r="F158" s="329">
        <f>Data!OK31</f>
        <v>6371305.789763947</v>
      </c>
      <c r="G158" s="329">
        <f>Data!PE31</f>
        <v>0</v>
      </c>
      <c r="H158" s="343">
        <f>Data!PY31</f>
        <v>8943050.2212490886</v>
      </c>
      <c r="I158" s="344">
        <f t="shared" si="6"/>
        <v>38303205.36913909</v>
      </c>
    </row>
    <row r="159" spans="2:10">
      <c r="B159" s="128" t="str">
        <f>$B$48</f>
        <v>Optometry</v>
      </c>
      <c r="C159" s="329">
        <f>Data!MD31</f>
        <v>0</v>
      </c>
      <c r="D159" s="329">
        <f>Data!MX31</f>
        <v>0</v>
      </c>
      <c r="E159" s="329">
        <f>Data!NR31</f>
        <v>0</v>
      </c>
      <c r="F159" s="329">
        <f>Data!OL31</f>
        <v>0</v>
      </c>
      <c r="G159" s="329">
        <f>Data!PF31</f>
        <v>0</v>
      </c>
      <c r="H159" s="343">
        <f>Data!PZ31</f>
        <v>0</v>
      </c>
      <c r="I159" s="344">
        <f t="shared" si="6"/>
        <v>0</v>
      </c>
    </row>
    <row r="160" spans="2:10">
      <c r="B160" s="128" t="str">
        <f>$B$49</f>
        <v>Teacher Ed-Practice Teaching</v>
      </c>
      <c r="C160" s="329">
        <f>Data!ME31</f>
        <v>0</v>
      </c>
      <c r="D160" s="329">
        <f>Data!MY31</f>
        <v>1061584.9913093317</v>
      </c>
      <c r="E160" s="329">
        <f>Data!NS31</f>
        <v>0</v>
      </c>
      <c r="F160" s="329">
        <f>Data!OM31</f>
        <v>0</v>
      </c>
      <c r="G160" s="329">
        <f>Data!PG31</f>
        <v>0</v>
      </c>
      <c r="H160" s="343">
        <f>Data!QA31</f>
        <v>323356.87068349536</v>
      </c>
      <c r="I160" s="344">
        <f t="shared" si="6"/>
        <v>1384941.8619928272</v>
      </c>
    </row>
    <row r="161" spans="2:9">
      <c r="B161" s="128" t="str">
        <f>$B$50</f>
        <v>Technology</v>
      </c>
      <c r="C161" s="329">
        <f>Data!MF31</f>
        <v>212880.79478321987</v>
      </c>
      <c r="D161" s="329">
        <f>Data!MZ31</f>
        <v>394211.9759233779</v>
      </c>
      <c r="E161" s="329">
        <f>Data!NT31</f>
        <v>12511.066206555508</v>
      </c>
      <c r="F161" s="329">
        <f>Data!ON31</f>
        <v>284451.1429643188</v>
      </c>
      <c r="G161" s="329">
        <f>Data!PH31</f>
        <v>0</v>
      </c>
      <c r="H161" s="343">
        <f>Data!QB31</f>
        <v>275373.51376685762</v>
      </c>
      <c r="I161" s="344">
        <f t="shared" si="6"/>
        <v>1179428.4936443295</v>
      </c>
    </row>
    <row r="162" spans="2:9">
      <c r="B162" s="128" t="str">
        <f>$B$51</f>
        <v>Nursing</v>
      </c>
      <c r="C162" s="329">
        <f>Data!MG31</f>
        <v>0</v>
      </c>
      <c r="D162" s="329">
        <f>Data!NA31</f>
        <v>0</v>
      </c>
      <c r="E162" s="329">
        <f>Data!NU31</f>
        <v>0</v>
      </c>
      <c r="F162" s="329">
        <f>Data!OO31</f>
        <v>0</v>
      </c>
      <c r="G162" s="329">
        <f>Data!PI31</f>
        <v>0</v>
      </c>
      <c r="H162" s="343">
        <f>Data!QC31</f>
        <v>0</v>
      </c>
      <c r="I162" s="344">
        <f t="shared" si="6"/>
        <v>0</v>
      </c>
    </row>
    <row r="163" spans="2:9" ht="14.4" thickBot="1">
      <c r="B163" s="131" t="str">
        <f>$B$52</f>
        <v>Totals</v>
      </c>
      <c r="C163" s="134">
        <f t="shared" ref="C163:H163" si="7">SUM(C143:C162)</f>
        <v>33120456.106703263</v>
      </c>
      <c r="D163" s="134">
        <f t="shared" si="7"/>
        <v>43674502.755399182</v>
      </c>
      <c r="E163" s="134">
        <f t="shared" si="7"/>
        <v>47173262.069654889</v>
      </c>
      <c r="F163" s="134">
        <f t="shared" si="7"/>
        <v>60171397.615001984</v>
      </c>
      <c r="G163" s="135">
        <f t="shared" si="7"/>
        <v>6389807.5081958994</v>
      </c>
      <c r="H163" s="345">
        <f t="shared" si="7"/>
        <v>58034918.999999985</v>
      </c>
      <c r="I163" s="344">
        <f>SUM(I143:I162)</f>
        <v>248564345.05495521</v>
      </c>
    </row>
    <row r="164" spans="2:9" ht="15" customHeight="1" thickTop="1">
      <c r="B164" s="144"/>
      <c r="C164" s="331"/>
      <c r="D164" s="331"/>
      <c r="E164" s="331"/>
      <c r="F164" s="331"/>
      <c r="G164" s="331"/>
      <c r="H164" s="346"/>
      <c r="I164" s="347"/>
    </row>
    <row r="165" spans="2:9" ht="14.25" customHeight="1">
      <c r="B165" s="387" t="s">
        <v>63</v>
      </c>
      <c r="C165" s="387"/>
      <c r="D165" s="387"/>
      <c r="E165" s="387"/>
      <c r="F165" s="387"/>
      <c r="G165" s="387"/>
      <c r="H165" s="348"/>
      <c r="I165" s="348"/>
    </row>
    <row r="166" spans="2:9" ht="43.5" customHeight="1" thickBot="1">
      <c r="B166" s="394" t="s">
        <v>40</v>
      </c>
      <c r="C166" s="394"/>
      <c r="D166" s="394"/>
      <c r="E166" s="394"/>
      <c r="F166" s="394"/>
      <c r="G166" s="394"/>
      <c r="H166" s="328"/>
    </row>
    <row r="167" spans="2:9" ht="14.4" thickBot="1">
      <c r="B167" s="124" t="s">
        <v>31</v>
      </c>
      <c r="C167" s="125" t="s">
        <v>25</v>
      </c>
      <c r="D167" s="125" t="s">
        <v>26</v>
      </c>
      <c r="E167" s="125" t="s">
        <v>27</v>
      </c>
      <c r="F167" s="125" t="s">
        <v>28</v>
      </c>
      <c r="G167" s="125" t="s">
        <v>29</v>
      </c>
      <c r="H167" s="126" t="s">
        <v>1</v>
      </c>
    </row>
    <row r="168" spans="2:9">
      <c r="B168" s="128" t="str">
        <f>$B$32</f>
        <v>Liberal Arts</v>
      </c>
      <c r="C168" s="323">
        <f>C143+$H$140*IF($H116=0,0,$H143*C116/$H116)+IF($H32=0,0,$H$141*$H143*C32/$H32)</f>
        <v>14877149.610624395</v>
      </c>
      <c r="D168" s="323">
        <f t="shared" ref="C168:G183" si="8">D143+$H$140*IF($H116=0,0,$H143*D116/$H116)+IF($H32=0,0,$H$141*$H143*D32/$H32)</f>
        <v>11736027.214737767</v>
      </c>
      <c r="E168" s="323">
        <f t="shared" si="8"/>
        <v>10483786.173096789</v>
      </c>
      <c r="F168" s="323">
        <f t="shared" si="8"/>
        <v>14893428.428495511</v>
      </c>
      <c r="G168" s="323">
        <f t="shared" si="8"/>
        <v>0</v>
      </c>
      <c r="H168" s="134">
        <f t="shared" ref="H168:H188" si="9">SUM(C168:G168)</f>
        <v>51990391.426954463</v>
      </c>
      <c r="I168" s="349"/>
    </row>
    <row r="169" spans="2:9">
      <c r="B169" s="128" t="str">
        <f>$B$33</f>
        <v>Science</v>
      </c>
      <c r="C169" s="142">
        <f t="shared" si="8"/>
        <v>7017743.3192321574</v>
      </c>
      <c r="D169" s="142">
        <f t="shared" si="8"/>
        <v>8343334.9858353715</v>
      </c>
      <c r="E169" s="142">
        <f t="shared" si="8"/>
        <v>13017859.369062569</v>
      </c>
      <c r="F169" s="142">
        <f t="shared" si="8"/>
        <v>17916942.450627547</v>
      </c>
      <c r="G169" s="142">
        <f t="shared" si="8"/>
        <v>0</v>
      </c>
      <c r="H169" s="137">
        <f t="shared" si="9"/>
        <v>46295880.124757648</v>
      </c>
      <c r="I169" s="349"/>
    </row>
    <row r="170" spans="2:9">
      <c r="B170" s="128" t="str">
        <f>$B$34</f>
        <v>Fine Arts</v>
      </c>
      <c r="C170" s="142">
        <f t="shared" si="8"/>
        <v>3284008.5641379133</v>
      </c>
      <c r="D170" s="142">
        <f t="shared" si="8"/>
        <v>3460209.0949075208</v>
      </c>
      <c r="E170" s="142">
        <f t="shared" si="8"/>
        <v>2641236.184886171</v>
      </c>
      <c r="F170" s="142">
        <f t="shared" si="8"/>
        <v>2877149.495148656</v>
      </c>
      <c r="G170" s="142">
        <f t="shared" si="8"/>
        <v>0</v>
      </c>
      <c r="H170" s="137">
        <f t="shared" si="9"/>
        <v>12262603.339080259</v>
      </c>
      <c r="I170" s="349"/>
    </row>
    <row r="171" spans="2:9">
      <c r="B171" s="128" t="str">
        <f>$B$35</f>
        <v>Teacher Education</v>
      </c>
      <c r="C171" s="142">
        <f t="shared" si="8"/>
        <v>536805.96780142514</v>
      </c>
      <c r="D171" s="142">
        <f t="shared" si="8"/>
        <v>1606469.1316264002</v>
      </c>
      <c r="E171" s="142">
        <f t="shared" si="8"/>
        <v>3635871.9188291691</v>
      </c>
      <c r="F171" s="142">
        <f t="shared" si="8"/>
        <v>5013258.4053420443</v>
      </c>
      <c r="G171" s="142">
        <f t="shared" si="8"/>
        <v>0</v>
      </c>
      <c r="H171" s="137">
        <f t="shared" si="9"/>
        <v>10792405.423599038</v>
      </c>
      <c r="I171" s="349"/>
    </row>
    <row r="172" spans="2:9">
      <c r="B172" s="128" t="str">
        <f>$B$36</f>
        <v>Agriculture</v>
      </c>
      <c r="C172" s="142">
        <f t="shared" si="8"/>
        <v>1907297.2053583721</v>
      </c>
      <c r="D172" s="142">
        <f t="shared" si="8"/>
        <v>3521903.6008822718</v>
      </c>
      <c r="E172" s="142">
        <f t="shared" si="8"/>
        <v>5966353.3002772182</v>
      </c>
      <c r="F172" s="142">
        <f t="shared" si="8"/>
        <v>5471652.2154006548</v>
      </c>
      <c r="G172" s="142">
        <f t="shared" si="8"/>
        <v>0</v>
      </c>
      <c r="H172" s="137">
        <f t="shared" si="9"/>
        <v>16867206.321918517</v>
      </c>
      <c r="I172" s="349"/>
    </row>
    <row r="173" spans="2:9">
      <c r="B173" s="128" t="str">
        <f>$B$37</f>
        <v>Engineering</v>
      </c>
      <c r="C173" s="142">
        <f t="shared" si="8"/>
        <v>10913958.329478033</v>
      </c>
      <c r="D173" s="142">
        <f t="shared" si="8"/>
        <v>11325963.814047217</v>
      </c>
      <c r="E173" s="142">
        <f t="shared" si="8"/>
        <v>10298163.328188349</v>
      </c>
      <c r="F173" s="142">
        <f t="shared" si="8"/>
        <v>22824551.894337479</v>
      </c>
      <c r="G173" s="142">
        <f t="shared" si="8"/>
        <v>0</v>
      </c>
      <c r="H173" s="137">
        <f t="shared" si="9"/>
        <v>55362637.366051078</v>
      </c>
      <c r="I173" s="349"/>
    </row>
    <row r="174" spans="2:9">
      <c r="B174" s="128" t="str">
        <f>$B$38</f>
        <v>Home Economics</v>
      </c>
      <c r="C174" s="142">
        <f t="shared" si="8"/>
        <v>652768.76111748838</v>
      </c>
      <c r="D174" s="142">
        <f t="shared" si="8"/>
        <v>555436.68346387171</v>
      </c>
      <c r="E174" s="142">
        <f t="shared" si="8"/>
        <v>78182.558522579653</v>
      </c>
      <c r="F174" s="142">
        <f t="shared" si="8"/>
        <v>404268.09067488607</v>
      </c>
      <c r="G174" s="142">
        <f t="shared" si="8"/>
        <v>0</v>
      </c>
      <c r="H174" s="137">
        <f t="shared" si="9"/>
        <v>1690656.0937788258</v>
      </c>
      <c r="I174" s="349"/>
    </row>
    <row r="175" spans="2:9">
      <c r="B175" s="128" t="str">
        <f>$B$39</f>
        <v>Law</v>
      </c>
      <c r="C175" s="142">
        <f t="shared" si="8"/>
        <v>0</v>
      </c>
      <c r="D175" s="142">
        <f t="shared" si="8"/>
        <v>0</v>
      </c>
      <c r="E175" s="142">
        <f t="shared" si="8"/>
        <v>0</v>
      </c>
      <c r="F175" s="142">
        <f t="shared" si="8"/>
        <v>0</v>
      </c>
      <c r="G175" s="142">
        <f t="shared" si="8"/>
        <v>6710069.312894417</v>
      </c>
      <c r="H175" s="137">
        <f t="shared" si="9"/>
        <v>6710069.312894417</v>
      </c>
      <c r="I175" s="349"/>
    </row>
    <row r="176" spans="2:9">
      <c r="B176" s="128" t="str">
        <f>$B$40</f>
        <v>Social Service</v>
      </c>
      <c r="C176" s="142">
        <f t="shared" si="8"/>
        <v>112253.09947866917</v>
      </c>
      <c r="D176" s="142">
        <f t="shared" si="8"/>
        <v>112719.70348932207</v>
      </c>
      <c r="E176" s="142">
        <f t="shared" si="8"/>
        <v>315181.30725147726</v>
      </c>
      <c r="F176" s="142">
        <f t="shared" si="8"/>
        <v>627.75870023074492</v>
      </c>
      <c r="G176" s="142">
        <f t="shared" si="8"/>
        <v>0</v>
      </c>
      <c r="H176" s="137">
        <f t="shared" si="9"/>
        <v>540781.86891969922</v>
      </c>
      <c r="I176" s="349"/>
    </row>
    <row r="177" spans="2:9">
      <c r="B177" s="128" t="str">
        <f>$B$41</f>
        <v>Library Science</v>
      </c>
      <c r="C177" s="142">
        <f t="shared" si="8"/>
        <v>69219.285266429753</v>
      </c>
      <c r="D177" s="142">
        <f t="shared" si="8"/>
        <v>0</v>
      </c>
      <c r="E177" s="142">
        <f t="shared" si="8"/>
        <v>650291.08668540162</v>
      </c>
      <c r="F177" s="142">
        <f t="shared" si="8"/>
        <v>4708.902904904613</v>
      </c>
      <c r="G177" s="142">
        <f t="shared" si="8"/>
        <v>0</v>
      </c>
      <c r="H177" s="137">
        <f t="shared" si="9"/>
        <v>724219.27485673595</v>
      </c>
      <c r="I177" s="349"/>
    </row>
    <row r="178" spans="2:9">
      <c r="B178" s="128" t="str">
        <f>$B$42</f>
        <v>Veterinary Science</v>
      </c>
      <c r="C178" s="142">
        <f t="shared" si="8"/>
        <v>0</v>
      </c>
      <c r="D178" s="142">
        <f t="shared" si="8"/>
        <v>0</v>
      </c>
      <c r="E178" s="142">
        <f t="shared" si="8"/>
        <v>0</v>
      </c>
      <c r="F178" s="142">
        <f t="shared" si="8"/>
        <v>0</v>
      </c>
      <c r="G178" s="142">
        <f t="shared" si="8"/>
        <v>1626062.0196160539</v>
      </c>
      <c r="H178" s="137">
        <f t="shared" si="9"/>
        <v>1626062.0196160539</v>
      </c>
      <c r="I178" s="349"/>
    </row>
    <row r="179" spans="2:9">
      <c r="B179" s="128" t="str">
        <f>$B$43</f>
        <v>Vocational Training</v>
      </c>
      <c r="C179" s="142">
        <f t="shared" si="8"/>
        <v>0</v>
      </c>
      <c r="D179" s="142">
        <f t="shared" si="8"/>
        <v>0</v>
      </c>
      <c r="E179" s="142">
        <f t="shared" si="8"/>
        <v>0</v>
      </c>
      <c r="F179" s="142">
        <f t="shared" si="8"/>
        <v>0</v>
      </c>
      <c r="G179" s="142">
        <f t="shared" si="8"/>
        <v>0</v>
      </c>
      <c r="H179" s="137">
        <f t="shared" si="9"/>
        <v>0</v>
      </c>
      <c r="I179" s="349"/>
    </row>
    <row r="180" spans="2:9">
      <c r="B180" s="128" t="str">
        <f>$B$44</f>
        <v>Physical Training</v>
      </c>
      <c r="C180" s="142">
        <f t="shared" si="8"/>
        <v>0</v>
      </c>
      <c r="D180" s="142">
        <f t="shared" si="8"/>
        <v>0</v>
      </c>
      <c r="E180" s="142">
        <f t="shared" si="8"/>
        <v>0</v>
      </c>
      <c r="F180" s="142">
        <f t="shared" si="8"/>
        <v>0</v>
      </c>
      <c r="G180" s="142">
        <f t="shared" si="8"/>
        <v>0</v>
      </c>
      <c r="H180" s="137">
        <f t="shared" si="9"/>
        <v>0</v>
      </c>
      <c r="I180" s="349"/>
    </row>
    <row r="181" spans="2:9">
      <c r="B181" s="128" t="str">
        <f>$B$45</f>
        <v>Health Services</v>
      </c>
      <c r="C181" s="142">
        <f t="shared" si="8"/>
        <v>687844.48970218922</v>
      </c>
      <c r="D181" s="142">
        <f t="shared" si="8"/>
        <v>800228.74108232278</v>
      </c>
      <c r="E181" s="142">
        <f t="shared" si="8"/>
        <v>387592.54648914875</v>
      </c>
      <c r="F181" s="142">
        <f t="shared" si="8"/>
        <v>958190.98047857499</v>
      </c>
      <c r="G181" s="142">
        <f t="shared" si="8"/>
        <v>0</v>
      </c>
      <c r="H181" s="137">
        <f t="shared" si="9"/>
        <v>2833856.757752236</v>
      </c>
      <c r="I181" s="349"/>
    </row>
    <row r="182" spans="2:9">
      <c r="B182" s="128" t="str">
        <f>$B$46</f>
        <v>Pharmacy</v>
      </c>
      <c r="C182" s="142">
        <f t="shared" si="8"/>
        <v>0</v>
      </c>
      <c r="D182" s="142">
        <f t="shared" si="8"/>
        <v>0</v>
      </c>
      <c r="E182" s="142">
        <f t="shared" si="8"/>
        <v>0</v>
      </c>
      <c r="F182" s="142">
        <f t="shared" si="8"/>
        <v>0</v>
      </c>
      <c r="G182" s="142">
        <f t="shared" si="8"/>
        <v>0</v>
      </c>
      <c r="H182" s="137">
        <f t="shared" si="9"/>
        <v>0</v>
      </c>
      <c r="I182" s="349"/>
    </row>
    <row r="183" spans="2:9">
      <c r="B183" s="128" t="str">
        <f>$B$47</f>
        <v>Business Administration</v>
      </c>
      <c r="C183" s="142">
        <f t="shared" si="8"/>
        <v>2825050.337183536</v>
      </c>
      <c r="D183" s="142">
        <f t="shared" si="8"/>
        <v>16160736.424222259</v>
      </c>
      <c r="E183" s="142">
        <f t="shared" si="8"/>
        <v>10946682.5511546</v>
      </c>
      <c r="F183" s="142">
        <f t="shared" si="8"/>
        <v>8370736.0565786995</v>
      </c>
      <c r="G183" s="142">
        <f t="shared" si="8"/>
        <v>0</v>
      </c>
      <c r="H183" s="137">
        <f t="shared" si="9"/>
        <v>38303205.36913909</v>
      </c>
      <c r="I183" s="349"/>
    </row>
    <row r="184" spans="2:9">
      <c r="B184" s="128" t="str">
        <f>$B$48</f>
        <v>Optometry</v>
      </c>
      <c r="C184" s="142">
        <f t="shared" ref="C184:G187" si="10">C159+$H$140*IF($H132=0,0,$H159*C132/$H132)+IF($H48=0,0,$H$141*$H159*C48/$H48)</f>
        <v>0</v>
      </c>
      <c r="D184" s="142">
        <f t="shared" si="10"/>
        <v>0</v>
      </c>
      <c r="E184" s="142">
        <f t="shared" si="10"/>
        <v>0</v>
      </c>
      <c r="F184" s="142">
        <f t="shared" si="10"/>
        <v>0</v>
      </c>
      <c r="G184" s="142">
        <f t="shared" si="10"/>
        <v>0</v>
      </c>
      <c r="H184" s="137">
        <f t="shared" si="9"/>
        <v>0</v>
      </c>
      <c r="I184" s="349"/>
    </row>
    <row r="185" spans="2:9">
      <c r="B185" s="128" t="str">
        <f>$B$49</f>
        <v>Teacher Ed-Practice Teaching</v>
      </c>
      <c r="C185" s="142">
        <f t="shared" si="10"/>
        <v>0</v>
      </c>
      <c r="D185" s="142">
        <f t="shared" si="10"/>
        <v>1384941.8619928272</v>
      </c>
      <c r="E185" s="142">
        <f t="shared" si="10"/>
        <v>0</v>
      </c>
      <c r="F185" s="142">
        <f t="shared" si="10"/>
        <v>0</v>
      </c>
      <c r="G185" s="142">
        <f t="shared" si="10"/>
        <v>0</v>
      </c>
      <c r="H185" s="137">
        <f t="shared" si="9"/>
        <v>1384941.8619928272</v>
      </c>
      <c r="I185" s="349"/>
    </row>
    <row r="186" spans="2:9">
      <c r="B186" s="128" t="str">
        <f>$B$50</f>
        <v>Technology</v>
      </c>
      <c r="C186" s="142">
        <f t="shared" si="10"/>
        <v>285702.21797590953</v>
      </c>
      <c r="D186" s="142">
        <f t="shared" si="10"/>
        <v>505691.34829112783</v>
      </c>
      <c r="E186" s="142">
        <f t="shared" si="10"/>
        <v>96360.746817506661</v>
      </c>
      <c r="F186" s="142">
        <f t="shared" si="10"/>
        <v>291674.18055978569</v>
      </c>
      <c r="G186" s="142">
        <f t="shared" si="10"/>
        <v>0</v>
      </c>
      <c r="H186" s="137">
        <f t="shared" si="9"/>
        <v>1179428.4936443297</v>
      </c>
      <c r="I186" s="349"/>
    </row>
    <row r="187" spans="2:9">
      <c r="B187" s="128" t="str">
        <f>$B$51</f>
        <v>Nursing</v>
      </c>
      <c r="C187" s="142">
        <f t="shared" si="10"/>
        <v>0</v>
      </c>
      <c r="D187" s="142">
        <f t="shared" si="10"/>
        <v>0</v>
      </c>
      <c r="E187" s="142">
        <f t="shared" si="10"/>
        <v>0</v>
      </c>
      <c r="F187" s="142">
        <f t="shared" si="10"/>
        <v>0</v>
      </c>
      <c r="G187" s="142">
        <f t="shared" si="10"/>
        <v>0</v>
      </c>
      <c r="H187" s="137">
        <f t="shared" si="9"/>
        <v>0</v>
      </c>
      <c r="I187" s="349"/>
    </row>
    <row r="188" spans="2:9">
      <c r="B188" s="131" t="str">
        <f>$B$52</f>
        <v>Totals</v>
      </c>
      <c r="C188" s="134">
        <f>SUM(C168:C187)</f>
        <v>43169801.187356509</v>
      </c>
      <c r="D188" s="134">
        <f>SUM(D168:D187)</f>
        <v>59513662.604578286</v>
      </c>
      <c r="E188" s="134">
        <f>SUM(E168:E187)</f>
        <v>58517561.071260974</v>
      </c>
      <c r="F188" s="134">
        <f>SUM(F168:F187)</f>
        <v>79027188.859248966</v>
      </c>
      <c r="G188" s="134">
        <f>SUM(G168:G187)</f>
        <v>8336131.3325104713</v>
      </c>
      <c r="H188" s="134">
        <f t="shared" si="9"/>
        <v>248564345.05495521</v>
      </c>
      <c r="I188" s="349"/>
    </row>
    <row r="189" spans="2:9">
      <c r="B189" s="330"/>
      <c r="C189" s="331"/>
      <c r="D189" s="331"/>
      <c r="E189" s="331"/>
      <c r="F189" s="331"/>
      <c r="G189" s="331"/>
      <c r="H189" s="346"/>
    </row>
    <row r="190" spans="2:9" ht="15" customHeight="1">
      <c r="B190" s="392" t="s">
        <v>34</v>
      </c>
      <c r="C190" s="392"/>
      <c r="D190" s="392"/>
      <c r="E190" s="392"/>
      <c r="F190" s="392"/>
      <c r="G190" s="392"/>
      <c r="H190" s="122">
        <f>H15</f>
        <v>110864175</v>
      </c>
    </row>
    <row r="191" spans="2:9" ht="43.5" customHeight="1" thickBot="1">
      <c r="B191" s="394" t="s">
        <v>229</v>
      </c>
      <c r="C191" s="394"/>
      <c r="D191" s="394"/>
      <c r="E191" s="394"/>
      <c r="F191" s="394"/>
      <c r="G191" s="394"/>
      <c r="H191" s="394"/>
    </row>
    <row r="192" spans="2:9" ht="14.4" thickBot="1">
      <c r="B192" s="124" t="s">
        <v>31</v>
      </c>
      <c r="C192" s="125" t="s">
        <v>25</v>
      </c>
      <c r="D192" s="125" t="s">
        <v>26</v>
      </c>
      <c r="E192" s="125" t="s">
        <v>27</v>
      </c>
      <c r="F192" s="125" t="s">
        <v>28</v>
      </c>
      <c r="G192" s="125" t="s">
        <v>29</v>
      </c>
      <c r="H192" s="126" t="s">
        <v>1</v>
      </c>
    </row>
    <row r="193" spans="2:8">
      <c r="B193" s="128" t="str">
        <f>$B$32</f>
        <v>Liberal Arts</v>
      </c>
      <c r="C193" s="136">
        <f t="shared" ref="C193:G208" si="11">$H$190*IF($H$136=0,0,C116/$H$136)</f>
        <v>8065304.6329618655</v>
      </c>
      <c r="D193" s="136">
        <f t="shared" si="11"/>
        <v>6437392.1397595191</v>
      </c>
      <c r="E193" s="136">
        <f t="shared" si="11"/>
        <v>4473286.6334210588</v>
      </c>
      <c r="F193" s="136">
        <f t="shared" si="11"/>
        <v>7288006.0563936727</v>
      </c>
      <c r="G193" s="136">
        <f t="shared" si="11"/>
        <v>0</v>
      </c>
      <c r="H193" s="136">
        <f>SUM(C193:G193)</f>
        <v>26263989.462536115</v>
      </c>
    </row>
    <row r="194" spans="2:8">
      <c r="B194" s="128" t="str">
        <f>$B$33</f>
        <v>Science</v>
      </c>
      <c r="C194" s="139">
        <f t="shared" si="11"/>
        <v>3891229.5755566377</v>
      </c>
      <c r="D194" s="139">
        <f t="shared" si="11"/>
        <v>4198714.4975776076</v>
      </c>
      <c r="E194" s="139">
        <f t="shared" si="11"/>
        <v>3612846.2128501171</v>
      </c>
      <c r="F194" s="139">
        <f t="shared" si="11"/>
        <v>8288889.0965305362</v>
      </c>
      <c r="G194" s="139">
        <f t="shared" si="11"/>
        <v>0</v>
      </c>
      <c r="H194" s="139">
        <f t="shared" ref="H194:H213" si="12">SUM(C194:G194)</f>
        <v>19991679.382514901</v>
      </c>
    </row>
    <row r="195" spans="2:8">
      <c r="B195" s="128" t="str">
        <f>$B$34</f>
        <v>Fine Arts</v>
      </c>
      <c r="C195" s="139">
        <f t="shared" si="11"/>
        <v>1822466.3708899652</v>
      </c>
      <c r="D195" s="139">
        <f t="shared" si="11"/>
        <v>1768655.1477528566</v>
      </c>
      <c r="E195" s="139">
        <f t="shared" si="11"/>
        <v>1326432.4599195025</v>
      </c>
      <c r="F195" s="139">
        <f t="shared" si="11"/>
        <v>1311106.5378084853</v>
      </c>
      <c r="G195" s="139">
        <f t="shared" si="11"/>
        <v>0</v>
      </c>
      <c r="H195" s="139">
        <f t="shared" si="12"/>
        <v>6228660.5163708096</v>
      </c>
    </row>
    <row r="196" spans="2:8">
      <c r="B196" s="128" t="str">
        <f>$B$35</f>
        <v>Teacher Education</v>
      </c>
      <c r="C196" s="139">
        <f t="shared" si="11"/>
        <v>295702.70453192171</v>
      </c>
      <c r="D196" s="139">
        <f t="shared" si="11"/>
        <v>989227.68595099193</v>
      </c>
      <c r="E196" s="139">
        <f t="shared" si="11"/>
        <v>1241228.6624046608</v>
      </c>
      <c r="F196" s="139">
        <f t="shared" si="11"/>
        <v>2647796.6038572388</v>
      </c>
      <c r="G196" s="139">
        <f t="shared" si="11"/>
        <v>0</v>
      </c>
      <c r="H196" s="139">
        <f t="shared" si="12"/>
        <v>5173955.6567448135</v>
      </c>
    </row>
    <row r="197" spans="2:8">
      <c r="B197" s="128" t="str">
        <f>$B$36</f>
        <v>Agriculture</v>
      </c>
      <c r="C197" s="139">
        <f t="shared" si="11"/>
        <v>801269.99681812664</v>
      </c>
      <c r="D197" s="139">
        <f t="shared" si="11"/>
        <v>1600785.2907567511</v>
      </c>
      <c r="E197" s="139">
        <f t="shared" si="11"/>
        <v>1610123.5035899074</v>
      </c>
      <c r="F197" s="139">
        <f t="shared" si="11"/>
        <v>1258504.6517827976</v>
      </c>
      <c r="G197" s="139">
        <f t="shared" si="11"/>
        <v>0</v>
      </c>
      <c r="H197" s="139">
        <f t="shared" si="12"/>
        <v>5270683.4429475833</v>
      </c>
    </row>
    <row r="198" spans="2:8">
      <c r="B198" s="128" t="str">
        <f>$B$37</f>
        <v>Engineering</v>
      </c>
      <c r="C198" s="139">
        <f t="shared" si="11"/>
        <v>2250324.2680432699</v>
      </c>
      <c r="D198" s="139">
        <f t="shared" si="11"/>
        <v>5357641.9171213685</v>
      </c>
      <c r="E198" s="139">
        <f t="shared" si="11"/>
        <v>3602207.0832345914</v>
      </c>
      <c r="F198" s="139">
        <f t="shared" si="11"/>
        <v>9221143.3144053668</v>
      </c>
      <c r="G198" s="139">
        <f t="shared" si="11"/>
        <v>0</v>
      </c>
      <c r="H198" s="139">
        <f t="shared" si="12"/>
        <v>20431316.582804598</v>
      </c>
    </row>
    <row r="199" spans="2:8">
      <c r="B199" s="128" t="str">
        <f>$B$38</f>
        <v>Home Economics</v>
      </c>
      <c r="C199" s="139">
        <f t="shared" si="11"/>
        <v>296136.49358248094</v>
      </c>
      <c r="D199" s="139">
        <f t="shared" si="11"/>
        <v>244315.46465646982</v>
      </c>
      <c r="E199" s="139">
        <f t="shared" si="11"/>
        <v>29530.013536401988</v>
      </c>
      <c r="F199" s="139">
        <f t="shared" si="11"/>
        <v>161500.72992579281</v>
      </c>
      <c r="G199" s="139">
        <f t="shared" si="11"/>
        <v>0</v>
      </c>
      <c r="H199" s="139">
        <f t="shared" si="12"/>
        <v>731482.7017011455</v>
      </c>
    </row>
    <row r="200" spans="2:8">
      <c r="B200" s="128" t="str">
        <f>$B$39</f>
        <v>Law</v>
      </c>
      <c r="C200" s="139">
        <f t="shared" si="11"/>
        <v>0</v>
      </c>
      <c r="D200" s="139">
        <f t="shared" si="11"/>
        <v>0</v>
      </c>
      <c r="E200" s="139">
        <f t="shared" si="11"/>
        <v>0</v>
      </c>
      <c r="F200" s="139">
        <f t="shared" si="11"/>
        <v>0</v>
      </c>
      <c r="G200" s="139">
        <f t="shared" si="11"/>
        <v>3303407.8823137041</v>
      </c>
      <c r="H200" s="139">
        <f t="shared" si="12"/>
        <v>3303407.8823137041</v>
      </c>
    </row>
    <row r="201" spans="2:8">
      <c r="B201" s="128" t="str">
        <f>$B$40</f>
        <v>Social Service</v>
      </c>
      <c r="C201" s="139">
        <f t="shared" si="11"/>
        <v>71125.138187144112</v>
      </c>
      <c r="D201" s="139">
        <f t="shared" si="11"/>
        <v>63742.609495522338</v>
      </c>
      <c r="E201" s="139">
        <f t="shared" si="11"/>
        <v>190420.86245297035</v>
      </c>
      <c r="F201" s="139">
        <f t="shared" si="11"/>
        <v>1625.3749686790316</v>
      </c>
      <c r="G201" s="139">
        <f t="shared" si="11"/>
        <v>0</v>
      </c>
      <c r="H201" s="139">
        <f t="shared" si="12"/>
        <v>326913.98510431586</v>
      </c>
    </row>
    <row r="202" spans="2:8">
      <c r="B202" s="128" t="str">
        <f>$B$41</f>
        <v>Library Science</v>
      </c>
      <c r="C202" s="139">
        <f t="shared" si="11"/>
        <v>24169.037108393168</v>
      </c>
      <c r="D202" s="139">
        <f t="shared" si="11"/>
        <v>0</v>
      </c>
      <c r="E202" s="139">
        <f t="shared" si="11"/>
        <v>297910.33035274077</v>
      </c>
      <c r="F202" s="139">
        <f t="shared" si="11"/>
        <v>1816.4352747035343</v>
      </c>
      <c r="G202" s="139">
        <f t="shared" si="11"/>
        <v>0</v>
      </c>
      <c r="H202" s="139">
        <f t="shared" si="12"/>
        <v>323895.80273583747</v>
      </c>
    </row>
    <row r="203" spans="2:8">
      <c r="B203" s="128" t="str">
        <f>$B$42</f>
        <v>Veterinary Science</v>
      </c>
      <c r="C203" s="139">
        <f t="shared" si="11"/>
        <v>0</v>
      </c>
      <c r="D203" s="139">
        <f t="shared" si="11"/>
        <v>0</v>
      </c>
      <c r="E203" s="139">
        <f t="shared" si="11"/>
        <v>0</v>
      </c>
      <c r="F203" s="139">
        <f t="shared" si="11"/>
        <v>0</v>
      </c>
      <c r="G203" s="139">
        <f t="shared" si="11"/>
        <v>1997976.3600122482</v>
      </c>
      <c r="H203" s="139">
        <f t="shared" si="12"/>
        <v>1997976.3600122482</v>
      </c>
    </row>
    <row r="204" spans="2:8">
      <c r="B204" s="128" t="str">
        <f>$B$43</f>
        <v>Vocational Training</v>
      </c>
      <c r="C204" s="139">
        <f t="shared" si="11"/>
        <v>0</v>
      </c>
      <c r="D204" s="139">
        <f t="shared" si="11"/>
        <v>0</v>
      </c>
      <c r="E204" s="139">
        <f t="shared" si="11"/>
        <v>0</v>
      </c>
      <c r="F204" s="139">
        <f t="shared" si="11"/>
        <v>0</v>
      </c>
      <c r="G204" s="139">
        <f t="shared" si="11"/>
        <v>0</v>
      </c>
      <c r="H204" s="139">
        <f t="shared" si="12"/>
        <v>0</v>
      </c>
    </row>
    <row r="205" spans="2:8">
      <c r="B205" s="128" t="str">
        <f>$B$44</f>
        <v>Physical Training</v>
      </c>
      <c r="C205" s="139">
        <f t="shared" si="11"/>
        <v>0</v>
      </c>
      <c r="D205" s="139">
        <f t="shared" si="11"/>
        <v>0</v>
      </c>
      <c r="E205" s="139">
        <f t="shared" si="11"/>
        <v>0</v>
      </c>
      <c r="F205" s="139">
        <f t="shared" si="11"/>
        <v>0</v>
      </c>
      <c r="G205" s="139">
        <f t="shared" si="11"/>
        <v>0</v>
      </c>
      <c r="H205" s="139">
        <f t="shared" si="12"/>
        <v>0</v>
      </c>
    </row>
    <row r="206" spans="2:8">
      <c r="B206" s="128" t="str">
        <f>$B$45</f>
        <v>Health Services</v>
      </c>
      <c r="C206" s="139">
        <f t="shared" si="11"/>
        <v>378429.60969339771</v>
      </c>
      <c r="D206" s="139">
        <f t="shared" si="11"/>
        <v>421362.72898161743</v>
      </c>
      <c r="E206" s="139">
        <f t="shared" si="11"/>
        <v>207873.92076154228</v>
      </c>
      <c r="F206" s="139">
        <f t="shared" si="11"/>
        <v>588592.322514295</v>
      </c>
      <c r="G206" s="139">
        <f t="shared" si="11"/>
        <v>0</v>
      </c>
      <c r="H206" s="139">
        <f t="shared" si="12"/>
        <v>1596258.5819508524</v>
      </c>
    </row>
    <row r="207" spans="2:8">
      <c r="B207" s="128" t="str">
        <f>$B$46</f>
        <v>Pharmacy</v>
      </c>
      <c r="C207" s="139">
        <f t="shared" si="11"/>
        <v>0</v>
      </c>
      <c r="D207" s="139">
        <f t="shared" si="11"/>
        <v>0</v>
      </c>
      <c r="E207" s="139">
        <f t="shared" si="11"/>
        <v>0</v>
      </c>
      <c r="F207" s="139">
        <f t="shared" si="11"/>
        <v>0</v>
      </c>
      <c r="G207" s="139">
        <f t="shared" si="11"/>
        <v>0</v>
      </c>
      <c r="H207" s="139">
        <f t="shared" si="12"/>
        <v>0</v>
      </c>
    </row>
    <row r="208" spans="2:8">
      <c r="B208" s="128" t="str">
        <f>$B$47</f>
        <v>Business Administration</v>
      </c>
      <c r="C208" s="139">
        <f t="shared" si="11"/>
        <v>1569921.736126018</v>
      </c>
      <c r="D208" s="139">
        <f t="shared" si="11"/>
        <v>7903545.0126652867</v>
      </c>
      <c r="E208" s="139">
        <f t="shared" si="11"/>
        <v>4429234.4930487312</v>
      </c>
      <c r="F208" s="139">
        <f t="shared" si="11"/>
        <v>4003312.6576384683</v>
      </c>
      <c r="G208" s="139">
        <f t="shared" si="11"/>
        <v>0</v>
      </c>
      <c r="H208" s="139">
        <f t="shared" si="12"/>
        <v>17906013.899478506</v>
      </c>
    </row>
    <row r="209" spans="2:8">
      <c r="B209" s="128" t="str">
        <f>$B$48</f>
        <v>Optometry</v>
      </c>
      <c r="C209" s="139">
        <f t="shared" ref="C209:G212" si="13">$H$190*IF($H$136=0,0,C132/$H$136)</f>
        <v>0</v>
      </c>
      <c r="D209" s="139">
        <f t="shared" si="13"/>
        <v>0</v>
      </c>
      <c r="E209" s="139">
        <f t="shared" si="13"/>
        <v>0</v>
      </c>
      <c r="F209" s="139">
        <f t="shared" si="13"/>
        <v>0</v>
      </c>
      <c r="G209" s="139">
        <f t="shared" si="13"/>
        <v>0</v>
      </c>
      <c r="H209" s="139">
        <f t="shared" si="12"/>
        <v>0</v>
      </c>
    </row>
    <row r="210" spans="2:8">
      <c r="B210" s="128" t="str">
        <f>$B$49</f>
        <v>Teacher Ed-Practice Teaching</v>
      </c>
      <c r="C210" s="139">
        <f t="shared" si="13"/>
        <v>0</v>
      </c>
      <c r="D210" s="139">
        <f t="shared" si="13"/>
        <v>770094.50244491047</v>
      </c>
      <c r="E210" s="139">
        <f t="shared" si="13"/>
        <v>0</v>
      </c>
      <c r="F210" s="139">
        <f t="shared" si="13"/>
        <v>0</v>
      </c>
      <c r="G210" s="139">
        <f t="shared" si="13"/>
        <v>0</v>
      </c>
      <c r="H210" s="139">
        <f t="shared" si="12"/>
        <v>770094.50244491047</v>
      </c>
    </row>
    <row r="211" spans="2:8">
      <c r="B211" s="128" t="str">
        <f>$B$50</f>
        <v>Technology</v>
      </c>
      <c r="C211" s="139">
        <f t="shared" si="13"/>
        <v>144875.74482589826</v>
      </c>
      <c r="D211" s="139">
        <f t="shared" si="13"/>
        <v>221784.41997440608</v>
      </c>
      <c r="E211" s="139">
        <f t="shared" si="13"/>
        <v>166816.08789465015</v>
      </c>
      <c r="F211" s="139">
        <f t="shared" si="13"/>
        <v>14369.987644704215</v>
      </c>
      <c r="G211" s="139">
        <f t="shared" si="13"/>
        <v>0</v>
      </c>
      <c r="H211" s="139">
        <f t="shared" si="12"/>
        <v>547846.24033965869</v>
      </c>
    </row>
    <row r="212" spans="2:8">
      <c r="B212" s="128" t="str">
        <f>$B$51</f>
        <v>Nursing</v>
      </c>
      <c r="C212" s="139">
        <f t="shared" si="13"/>
        <v>0</v>
      </c>
      <c r="D212" s="139">
        <f t="shared" si="13"/>
        <v>0</v>
      </c>
      <c r="E212" s="139">
        <f t="shared" si="13"/>
        <v>0</v>
      </c>
      <c r="F212" s="139">
        <f t="shared" si="13"/>
        <v>0</v>
      </c>
      <c r="G212" s="139">
        <f t="shared" si="13"/>
        <v>0</v>
      </c>
      <c r="H212" s="139">
        <f t="shared" si="12"/>
        <v>0</v>
      </c>
    </row>
    <row r="213" spans="2:8">
      <c r="B213" s="131" t="str">
        <f>$B$52</f>
        <v>Totals</v>
      </c>
      <c r="C213" s="136">
        <f>SUM(C193:C212)</f>
        <v>19610955.308325116</v>
      </c>
      <c r="D213" s="136">
        <f>SUM(D193:D212)</f>
        <v>29977261.417137306</v>
      </c>
      <c r="E213" s="136">
        <f>SUM(E193:E212)</f>
        <v>21187910.263466872</v>
      </c>
      <c r="F213" s="136">
        <f>SUM(F193:F212)</f>
        <v>34786663.768744744</v>
      </c>
      <c r="G213" s="136">
        <f>SUM(G193:G212)</f>
        <v>5301384.2423259523</v>
      </c>
      <c r="H213" s="136">
        <f t="shared" si="12"/>
        <v>110864174.99999999</v>
      </c>
    </row>
    <row r="214" spans="2:8">
      <c r="B214" s="144"/>
      <c r="C214" s="145"/>
      <c r="D214" s="145"/>
      <c r="E214" s="145"/>
      <c r="F214" s="145"/>
      <c r="G214" s="145"/>
      <c r="H214" s="145"/>
    </row>
    <row r="215" spans="2:8" ht="15" customHeight="1">
      <c r="B215" s="392" t="s">
        <v>35</v>
      </c>
      <c r="C215" s="392"/>
      <c r="D215" s="392"/>
      <c r="E215" s="392"/>
      <c r="F215" s="392"/>
      <c r="G215" s="392"/>
      <c r="H215" s="122">
        <f>H17</f>
        <v>57676937</v>
      </c>
    </row>
    <row r="216" spans="2:8" ht="60.75" customHeight="1" thickBot="1">
      <c r="B216" s="394" t="s">
        <v>230</v>
      </c>
      <c r="C216" s="394"/>
      <c r="D216" s="394"/>
      <c r="E216" s="394"/>
      <c r="F216" s="394"/>
      <c r="G216" s="394"/>
      <c r="H216" s="394"/>
    </row>
    <row r="217" spans="2:8" ht="14.4" thickBot="1">
      <c r="B217" s="124" t="s">
        <v>31</v>
      </c>
      <c r="C217" s="125" t="s">
        <v>25</v>
      </c>
      <c r="D217" s="125" t="s">
        <v>26</v>
      </c>
      <c r="E217" s="125" t="s">
        <v>27</v>
      </c>
      <c r="F217" s="125" t="s">
        <v>28</v>
      </c>
      <c r="G217" s="125" t="s">
        <v>29</v>
      </c>
      <c r="H217" s="126" t="s">
        <v>1</v>
      </c>
    </row>
    <row r="218" spans="2:8">
      <c r="B218" s="128" t="str">
        <f>$B$32</f>
        <v>Liberal Arts</v>
      </c>
      <c r="C218" s="136">
        <f t="shared" ref="C218:G233" si="14">$H$215*IF($H$25=0,0,C$25/$H$25)*IF(C$52=0,0,C32/C$52)</f>
        <v>11135557.618849363</v>
      </c>
      <c r="D218" s="136">
        <f t="shared" si="14"/>
        <v>6936275.6344761113</v>
      </c>
      <c r="E218" s="136">
        <f t="shared" si="14"/>
        <v>866870.11425690679</v>
      </c>
      <c r="F218" s="136">
        <f t="shared" si="14"/>
        <v>737371.97689856263</v>
      </c>
      <c r="G218" s="136">
        <f t="shared" si="14"/>
        <v>0</v>
      </c>
      <c r="H218" s="136">
        <f>SUM(C218:G218)</f>
        <v>19676075.344480943</v>
      </c>
    </row>
    <row r="219" spans="2:8">
      <c r="B219" s="128" t="str">
        <f>$B$33</f>
        <v>Science</v>
      </c>
      <c r="C219" s="139">
        <f t="shared" si="14"/>
        <v>4587514.5269928193</v>
      </c>
      <c r="D219" s="139">
        <f t="shared" si="14"/>
        <v>4364932.5626902375</v>
      </c>
      <c r="E219" s="139">
        <f t="shared" si="14"/>
        <v>600391.08296473592</v>
      </c>
      <c r="F219" s="139">
        <f t="shared" si="14"/>
        <v>928042.35727909312</v>
      </c>
      <c r="G219" s="139">
        <f t="shared" si="14"/>
        <v>0</v>
      </c>
      <c r="H219" s="139">
        <f t="shared" ref="H219:H238" si="15">SUM(C219:G219)</f>
        <v>10480880.529926885</v>
      </c>
    </row>
    <row r="220" spans="2:8">
      <c r="B220" s="128" t="str">
        <f>$B$34</f>
        <v>Fine Arts</v>
      </c>
      <c r="C220" s="139">
        <f t="shared" si="14"/>
        <v>1213501.6062617789</v>
      </c>
      <c r="D220" s="139">
        <f t="shared" si="14"/>
        <v>661177.1961660682</v>
      </c>
      <c r="E220" s="139">
        <f t="shared" si="14"/>
        <v>186237.12563349068</v>
      </c>
      <c r="F220" s="139">
        <f t="shared" si="14"/>
        <v>185346.11642008659</v>
      </c>
      <c r="G220" s="139">
        <f t="shared" si="14"/>
        <v>0</v>
      </c>
      <c r="H220" s="139">
        <f t="shared" si="15"/>
        <v>2246262.0444814241</v>
      </c>
    </row>
    <row r="221" spans="2:8">
      <c r="B221" s="128" t="str">
        <f>$B$35</f>
        <v>Teacher Education</v>
      </c>
      <c r="C221" s="139">
        <f t="shared" si="14"/>
        <v>110160.47967813603</v>
      </c>
      <c r="D221" s="139">
        <f t="shared" si="14"/>
        <v>662486.61046416033</v>
      </c>
      <c r="E221" s="139">
        <f t="shared" si="14"/>
        <v>631498.37578343018</v>
      </c>
      <c r="F221" s="139">
        <f t="shared" si="14"/>
        <v>515681.97170501202</v>
      </c>
      <c r="G221" s="139">
        <f t="shared" si="14"/>
        <v>0</v>
      </c>
      <c r="H221" s="139">
        <f t="shared" si="15"/>
        <v>1919827.4376307386</v>
      </c>
    </row>
    <row r="222" spans="2:8">
      <c r="B222" s="128" t="str">
        <f>$B$36</f>
        <v>Agriculture</v>
      </c>
      <c r="C222" s="139">
        <f t="shared" si="14"/>
        <v>754994.78313908505</v>
      </c>
      <c r="D222" s="139">
        <f t="shared" si="14"/>
        <v>1130717.7585878239</v>
      </c>
      <c r="E222" s="139">
        <f t="shared" si="14"/>
        <v>201892.42986250683</v>
      </c>
      <c r="F222" s="139">
        <f t="shared" si="14"/>
        <v>122612.39758181416</v>
      </c>
      <c r="G222" s="139">
        <f t="shared" si="14"/>
        <v>0</v>
      </c>
      <c r="H222" s="139">
        <f t="shared" si="15"/>
        <v>2210217.3691712301</v>
      </c>
    </row>
    <row r="223" spans="2:8">
      <c r="B223" s="128" t="str">
        <f>$B$37</f>
        <v>Engineering</v>
      </c>
      <c r="C223" s="139">
        <f t="shared" si="14"/>
        <v>1734940.7384405285</v>
      </c>
      <c r="D223" s="139">
        <f t="shared" si="14"/>
        <v>4473267.339764745</v>
      </c>
      <c r="E223" s="139">
        <f t="shared" si="14"/>
        <v>1079267.1854852035</v>
      </c>
      <c r="F223" s="139">
        <f t="shared" si="14"/>
        <v>802420.59311094112</v>
      </c>
      <c r="G223" s="139">
        <f t="shared" si="14"/>
        <v>0</v>
      </c>
      <c r="H223" s="139">
        <f t="shared" si="15"/>
        <v>8089895.8568014186</v>
      </c>
    </row>
    <row r="224" spans="2:8">
      <c r="B224" s="128" t="str">
        <f>$B$38</f>
        <v>Home Economics</v>
      </c>
      <c r="C224" s="139">
        <f t="shared" si="14"/>
        <v>337465.34335025493</v>
      </c>
      <c r="D224" s="139">
        <f t="shared" si="14"/>
        <v>225296.28364232866</v>
      </c>
      <c r="E224" s="139">
        <f t="shared" si="14"/>
        <v>7183.8192566048092</v>
      </c>
      <c r="F224" s="139">
        <f t="shared" si="14"/>
        <v>22300.178037221078</v>
      </c>
      <c r="G224" s="139">
        <f t="shared" si="14"/>
        <v>0</v>
      </c>
      <c r="H224" s="139">
        <f t="shared" si="15"/>
        <v>592245.62428640947</v>
      </c>
    </row>
    <row r="225" spans="2:8">
      <c r="B225" s="128" t="str">
        <f>$B$39</f>
        <v>Law</v>
      </c>
      <c r="C225" s="139">
        <f t="shared" si="14"/>
        <v>0</v>
      </c>
      <c r="D225" s="139">
        <f t="shared" si="14"/>
        <v>0</v>
      </c>
      <c r="E225" s="139">
        <f t="shared" si="14"/>
        <v>0</v>
      </c>
      <c r="F225" s="139">
        <f t="shared" si="14"/>
        <v>0</v>
      </c>
      <c r="G225" s="139">
        <f t="shared" si="14"/>
        <v>594148.71543266356</v>
      </c>
      <c r="H225" s="139">
        <f t="shared" si="15"/>
        <v>594148.71543266356</v>
      </c>
    </row>
    <row r="226" spans="2:8">
      <c r="B226" s="128" t="str">
        <f>$B$40</f>
        <v>Social Service</v>
      </c>
      <c r="C226" s="139">
        <f t="shared" si="14"/>
        <v>26044.947034235316</v>
      </c>
      <c r="D226" s="139">
        <f t="shared" si="14"/>
        <v>39051.355831336972</v>
      </c>
      <c r="E226" s="139">
        <f t="shared" si="14"/>
        <v>63027.848194740305</v>
      </c>
      <c r="F226" s="139">
        <f t="shared" si="14"/>
        <v>0</v>
      </c>
      <c r="G226" s="139">
        <f t="shared" si="14"/>
        <v>0</v>
      </c>
      <c r="H226" s="139">
        <f t="shared" si="15"/>
        <v>128124.15106031259</v>
      </c>
    </row>
    <row r="227" spans="2:8">
      <c r="B227" s="128" t="str">
        <f>$B$41</f>
        <v>Library Science</v>
      </c>
      <c r="C227" s="139">
        <f t="shared" si="14"/>
        <v>5672.0106874556914</v>
      </c>
      <c r="D227" s="139">
        <f t="shared" si="14"/>
        <v>0</v>
      </c>
      <c r="E227" s="139">
        <f t="shared" si="14"/>
        <v>42289.652982277366</v>
      </c>
      <c r="F227" s="139">
        <f t="shared" si="14"/>
        <v>925.95894964239778</v>
      </c>
      <c r="G227" s="139">
        <f t="shared" si="14"/>
        <v>0</v>
      </c>
      <c r="H227" s="139">
        <f t="shared" si="15"/>
        <v>48887.622619375456</v>
      </c>
    </row>
    <row r="228" spans="2:8">
      <c r="B228" s="128" t="str">
        <f>$B$42</f>
        <v>Veterinary Science</v>
      </c>
      <c r="C228" s="139">
        <f t="shared" si="14"/>
        <v>0</v>
      </c>
      <c r="D228" s="139">
        <f t="shared" si="14"/>
        <v>0</v>
      </c>
      <c r="E228" s="139">
        <f t="shared" si="14"/>
        <v>0</v>
      </c>
      <c r="F228" s="139">
        <f t="shared" si="14"/>
        <v>0</v>
      </c>
      <c r="G228" s="139">
        <f t="shared" si="14"/>
        <v>126611.97354860444</v>
      </c>
      <c r="H228" s="139">
        <f t="shared" si="15"/>
        <v>126611.97354860444</v>
      </c>
    </row>
    <row r="229" spans="2:8">
      <c r="B229" s="128" t="str">
        <f>$B$43</f>
        <v>Vocational Training</v>
      </c>
      <c r="C229" s="139">
        <f t="shared" si="14"/>
        <v>0</v>
      </c>
      <c r="D229" s="139">
        <f t="shared" si="14"/>
        <v>0</v>
      </c>
      <c r="E229" s="139">
        <f t="shared" si="14"/>
        <v>0</v>
      </c>
      <c r="F229" s="139">
        <f t="shared" si="14"/>
        <v>0</v>
      </c>
      <c r="G229" s="139">
        <f t="shared" si="14"/>
        <v>0</v>
      </c>
      <c r="H229" s="139">
        <f t="shared" si="15"/>
        <v>0</v>
      </c>
    </row>
    <row r="230" spans="2:8">
      <c r="B230" s="128" t="str">
        <f>$B$44</f>
        <v>Physical Training</v>
      </c>
      <c r="C230" s="139">
        <f t="shared" si="14"/>
        <v>0</v>
      </c>
      <c r="D230" s="139">
        <f t="shared" si="14"/>
        <v>0</v>
      </c>
      <c r="E230" s="139">
        <f t="shared" si="14"/>
        <v>0</v>
      </c>
      <c r="F230" s="139">
        <f t="shared" si="14"/>
        <v>0</v>
      </c>
      <c r="G230" s="139">
        <f t="shared" si="14"/>
        <v>0</v>
      </c>
      <c r="H230" s="139">
        <f t="shared" si="15"/>
        <v>0</v>
      </c>
    </row>
    <row r="231" spans="2:8">
      <c r="B231" s="128" t="str">
        <f>$B$45</f>
        <v>Health Services</v>
      </c>
      <c r="C231" s="139">
        <f t="shared" si="14"/>
        <v>438249.64209606627</v>
      </c>
      <c r="D231" s="139">
        <f t="shared" si="14"/>
        <v>433955.30326183926</v>
      </c>
      <c r="E231" s="139">
        <f t="shared" si="14"/>
        <v>74549.067757219702</v>
      </c>
      <c r="F231" s="139">
        <f t="shared" si="14"/>
        <v>93213.200930668027</v>
      </c>
      <c r="G231" s="139">
        <f t="shared" si="14"/>
        <v>0</v>
      </c>
      <c r="H231" s="139">
        <f t="shared" si="15"/>
        <v>1039967.2140457932</v>
      </c>
    </row>
    <row r="232" spans="2:8">
      <c r="B232" s="128" t="str">
        <f>$B$46</f>
        <v>Pharmacy</v>
      </c>
      <c r="C232" s="139">
        <f t="shared" si="14"/>
        <v>0</v>
      </c>
      <c r="D232" s="139">
        <f t="shared" si="14"/>
        <v>0</v>
      </c>
      <c r="E232" s="139">
        <f t="shared" si="14"/>
        <v>0</v>
      </c>
      <c r="F232" s="139">
        <f t="shared" si="14"/>
        <v>0</v>
      </c>
      <c r="G232" s="139">
        <f t="shared" si="14"/>
        <v>0</v>
      </c>
      <c r="H232" s="139">
        <f t="shared" si="15"/>
        <v>0</v>
      </c>
    </row>
    <row r="233" spans="2:8">
      <c r="B233" s="128" t="str">
        <f>$B$47</f>
        <v>Business Administration</v>
      </c>
      <c r="C233" s="139">
        <f t="shared" si="14"/>
        <v>1362941.7245782134</v>
      </c>
      <c r="D233" s="139">
        <f t="shared" si="14"/>
        <v>7072223.6483662678</v>
      </c>
      <c r="E233" s="139">
        <f t="shared" si="14"/>
        <v>1563903.8977869109</v>
      </c>
      <c r="F233" s="139">
        <f t="shared" si="14"/>
        <v>181256.46439249936</v>
      </c>
      <c r="G233" s="139">
        <f t="shared" si="14"/>
        <v>0</v>
      </c>
      <c r="H233" s="139">
        <f t="shared" si="15"/>
        <v>10180325.735123893</v>
      </c>
    </row>
    <row r="234" spans="2:8">
      <c r="B234" s="128" t="str">
        <f>$B$48</f>
        <v>Optometry</v>
      </c>
      <c r="C234" s="139">
        <f t="shared" ref="C234:G237" si="16">$H$215*IF($H$25=0,0,C$25/$H$25)*IF(C$52=0,0,C48/C$52)</f>
        <v>0</v>
      </c>
      <c r="D234" s="139">
        <f t="shared" si="16"/>
        <v>0</v>
      </c>
      <c r="E234" s="139">
        <f t="shared" si="16"/>
        <v>0</v>
      </c>
      <c r="F234" s="139">
        <f t="shared" si="16"/>
        <v>0</v>
      </c>
      <c r="G234" s="139">
        <f t="shared" si="16"/>
        <v>0</v>
      </c>
      <c r="H234" s="139">
        <f t="shared" si="15"/>
        <v>0</v>
      </c>
    </row>
    <row r="235" spans="2:8">
      <c r="B235" s="128" t="str">
        <f>$B$49</f>
        <v>Teacher Ed-Practice Teaching</v>
      </c>
      <c r="C235" s="139">
        <f t="shared" si="16"/>
        <v>0</v>
      </c>
      <c r="D235" s="139">
        <f t="shared" si="16"/>
        <v>186244.92781099171</v>
      </c>
      <c r="E235" s="139">
        <f t="shared" si="16"/>
        <v>0</v>
      </c>
      <c r="F235" s="139">
        <f t="shared" si="16"/>
        <v>0</v>
      </c>
      <c r="G235" s="139">
        <f t="shared" si="16"/>
        <v>0</v>
      </c>
      <c r="H235" s="139">
        <f t="shared" si="15"/>
        <v>186244.92781099171</v>
      </c>
    </row>
    <row r="236" spans="2:8">
      <c r="B236" s="128" t="str">
        <f>$B$50</f>
        <v>Technology</v>
      </c>
      <c r="C236" s="139">
        <f t="shared" si="16"/>
        <v>64900.149498642677</v>
      </c>
      <c r="D236" s="139">
        <f t="shared" si="16"/>
        <v>60001.984600811636</v>
      </c>
      <c r="E236" s="139">
        <f t="shared" si="16"/>
        <v>27922.014469067748</v>
      </c>
      <c r="F236" s="139">
        <f t="shared" si="16"/>
        <v>4398.3050108013895</v>
      </c>
      <c r="G236" s="139">
        <f t="shared" si="16"/>
        <v>0</v>
      </c>
      <c r="H236" s="139">
        <f t="shared" si="15"/>
        <v>157222.45357932345</v>
      </c>
    </row>
    <row r="237" spans="2:8">
      <c r="B237" s="128" t="str">
        <f>$B$51</f>
        <v>Nursing</v>
      </c>
      <c r="C237" s="139">
        <f t="shared" si="16"/>
        <v>0</v>
      </c>
      <c r="D237" s="139">
        <f t="shared" si="16"/>
        <v>0</v>
      </c>
      <c r="E237" s="139">
        <f t="shared" si="16"/>
        <v>0</v>
      </c>
      <c r="F237" s="139">
        <f t="shared" si="16"/>
        <v>0</v>
      </c>
      <c r="G237" s="139">
        <f t="shared" si="16"/>
        <v>0</v>
      </c>
      <c r="H237" s="139">
        <f t="shared" si="15"/>
        <v>0</v>
      </c>
    </row>
    <row r="238" spans="2:8">
      <c r="B238" s="131" t="str">
        <f>$B$52</f>
        <v>Totals</v>
      </c>
      <c r="C238" s="136">
        <f>SUM(C218:C237)</f>
        <v>21771943.570606574</v>
      </c>
      <c r="D238" s="136">
        <f>SUM(D218:D237)</f>
        <v>26245630.605662726</v>
      </c>
      <c r="E238" s="136">
        <f>SUM(E218:E237)</f>
        <v>5345032.6144330949</v>
      </c>
      <c r="F238" s="136">
        <f>SUM(F218:F237)</f>
        <v>3593569.5203163419</v>
      </c>
      <c r="G238" s="136">
        <f>SUM(G218:G237)</f>
        <v>720760.68898126797</v>
      </c>
      <c r="H238" s="136">
        <f t="shared" si="15"/>
        <v>57676937</v>
      </c>
    </row>
    <row r="239" spans="2:8">
      <c r="B239" s="330"/>
      <c r="C239" s="350"/>
      <c r="D239" s="350"/>
      <c r="E239" s="350"/>
      <c r="F239" s="350"/>
      <c r="G239" s="350"/>
      <c r="H239" s="350"/>
    </row>
    <row r="240" spans="2:8" ht="15" customHeight="1">
      <c r="B240" s="120" t="s">
        <v>11</v>
      </c>
      <c r="C240" s="121"/>
      <c r="D240" s="121"/>
      <c r="E240" s="121"/>
      <c r="F240" s="121"/>
      <c r="G240" s="121"/>
      <c r="H240" s="122">
        <f>H16</f>
        <v>56975533</v>
      </c>
    </row>
    <row r="241" spans="2:8" ht="61.5" customHeight="1" thickBot="1">
      <c r="B241" s="394" t="s">
        <v>231</v>
      </c>
      <c r="C241" s="394"/>
      <c r="D241" s="394"/>
      <c r="E241" s="394"/>
      <c r="F241" s="394"/>
      <c r="G241" s="394"/>
      <c r="H241" s="328"/>
    </row>
    <row r="242" spans="2:8" ht="14.4" thickBot="1">
      <c r="B242" s="124" t="s">
        <v>31</v>
      </c>
      <c r="C242" s="125" t="s">
        <v>25</v>
      </c>
      <c r="D242" s="125" t="s">
        <v>26</v>
      </c>
      <c r="E242" s="125" t="s">
        <v>27</v>
      </c>
      <c r="F242" s="125" t="s">
        <v>28</v>
      </c>
      <c r="G242" s="125" t="s">
        <v>29</v>
      </c>
      <c r="H242" s="126" t="s">
        <v>1</v>
      </c>
    </row>
    <row r="243" spans="2:8">
      <c r="B243" s="128" t="str">
        <f>$B$32</f>
        <v>Liberal Arts</v>
      </c>
      <c r="C243" s="136">
        <f t="shared" ref="C243:G258" si="17">$H$240*IF($H$25=0,0,C$25/$H$25)*IF(C$52=0,0,C32/C$52)</f>
        <v>11000139.112556433</v>
      </c>
      <c r="D243" s="136">
        <f t="shared" si="17"/>
        <v>6851924.2155523896</v>
      </c>
      <c r="E243" s="136">
        <f t="shared" si="17"/>
        <v>856328.18541591696</v>
      </c>
      <c r="F243" s="136">
        <f t="shared" si="17"/>
        <v>728404.86316149717</v>
      </c>
      <c r="G243" s="136">
        <f t="shared" si="17"/>
        <v>0</v>
      </c>
      <c r="H243" s="136">
        <f>SUM(C243:G243)</f>
        <v>19436796.376686238</v>
      </c>
    </row>
    <row r="244" spans="2:8">
      <c r="B244" s="128" t="str">
        <f>$B$33</f>
        <v>Science</v>
      </c>
      <c r="C244" s="139">
        <f t="shared" si="17"/>
        <v>4531726.1788825365</v>
      </c>
      <c r="D244" s="139">
        <f t="shared" si="17"/>
        <v>4311851.0136613557</v>
      </c>
      <c r="E244" s="139">
        <f t="shared" si="17"/>
        <v>593089.78145568038</v>
      </c>
      <c r="F244" s="139">
        <f t="shared" si="17"/>
        <v>916756.51833856502</v>
      </c>
      <c r="G244" s="139">
        <f t="shared" si="17"/>
        <v>0</v>
      </c>
      <c r="H244" s="139">
        <f t="shared" ref="H244:H263" si="18">SUM(C244:G244)</f>
        <v>10353423.492338138</v>
      </c>
    </row>
    <row r="245" spans="2:8">
      <c r="B245" s="128" t="str">
        <f>$B$34</f>
        <v>Fine Arts</v>
      </c>
      <c r="C245" s="139">
        <f t="shared" si="17"/>
        <v>1198744.3232833426</v>
      </c>
      <c r="D245" s="139">
        <f t="shared" si="17"/>
        <v>653136.68024720671</v>
      </c>
      <c r="E245" s="139">
        <f t="shared" si="17"/>
        <v>183972.31283894452</v>
      </c>
      <c r="F245" s="139">
        <f t="shared" si="17"/>
        <v>183092.13910777692</v>
      </c>
      <c r="G245" s="139">
        <f t="shared" si="17"/>
        <v>0</v>
      </c>
      <c r="H245" s="139">
        <f t="shared" si="18"/>
        <v>2218945.4554772708</v>
      </c>
    </row>
    <row r="246" spans="2:8">
      <c r="B246" s="128" t="str">
        <f>$B$35</f>
        <v>Teacher Education</v>
      </c>
      <c r="C246" s="139">
        <f t="shared" si="17"/>
        <v>108820.82807548309</v>
      </c>
      <c r="D246" s="139">
        <f t="shared" si="17"/>
        <v>654430.17087677366</v>
      </c>
      <c r="E246" s="139">
        <f t="shared" si="17"/>
        <v>623818.78130760009</v>
      </c>
      <c r="F246" s="139">
        <f t="shared" si="17"/>
        <v>509410.81001551758</v>
      </c>
      <c r="G246" s="139">
        <f t="shared" si="17"/>
        <v>0</v>
      </c>
      <c r="H246" s="139">
        <f t="shared" si="18"/>
        <v>1896480.5902753745</v>
      </c>
    </row>
    <row r="247" spans="2:8">
      <c r="B247" s="128" t="str">
        <f>$B$36</f>
        <v>Agriculture</v>
      </c>
      <c r="C247" s="139">
        <f t="shared" si="17"/>
        <v>745813.36005358235</v>
      </c>
      <c r="D247" s="139">
        <f t="shared" si="17"/>
        <v>1116967.2024730889</v>
      </c>
      <c r="E247" s="139">
        <f t="shared" si="17"/>
        <v>199437.23433304796</v>
      </c>
      <c r="F247" s="139">
        <f t="shared" si="17"/>
        <v>121121.31933482828</v>
      </c>
      <c r="G247" s="139">
        <f t="shared" si="17"/>
        <v>0</v>
      </c>
      <c r="H247" s="139">
        <f t="shared" si="18"/>
        <v>2183339.1161945472</v>
      </c>
    </row>
    <row r="248" spans="2:8">
      <c r="B248" s="128" t="str">
        <f>$B$37</f>
        <v>Engineering</v>
      </c>
      <c r="C248" s="139">
        <f t="shared" si="17"/>
        <v>1713842.2814662072</v>
      </c>
      <c r="D248" s="139">
        <f t="shared" si="17"/>
        <v>4418868.3413369963</v>
      </c>
      <c r="E248" s="139">
        <f t="shared" si="17"/>
        <v>1066142.3151237962</v>
      </c>
      <c r="F248" s="139">
        <f t="shared" si="17"/>
        <v>792662.4290515288</v>
      </c>
      <c r="G248" s="139">
        <f t="shared" si="17"/>
        <v>0</v>
      </c>
      <c r="H248" s="139">
        <f t="shared" si="18"/>
        <v>7991515.3669785289</v>
      </c>
    </row>
    <row r="249" spans="2:8">
      <c r="B249" s="128" t="str">
        <f>$B$38</f>
        <v>Home Economics</v>
      </c>
      <c r="C249" s="139">
        <f t="shared" si="17"/>
        <v>333361.45791529777</v>
      </c>
      <c r="D249" s="139">
        <f t="shared" si="17"/>
        <v>222556.47596960384</v>
      </c>
      <c r="E249" s="139">
        <f t="shared" si="17"/>
        <v>7096.4574821426932</v>
      </c>
      <c r="F249" s="139">
        <f t="shared" si="17"/>
        <v>22028.987594565999</v>
      </c>
      <c r="G249" s="139">
        <f t="shared" si="17"/>
        <v>0</v>
      </c>
      <c r="H249" s="139">
        <f t="shared" si="18"/>
        <v>585043.37896161026</v>
      </c>
    </row>
    <row r="250" spans="2:8">
      <c r="B250" s="128" t="str">
        <f>$B$39</f>
        <v>Law</v>
      </c>
      <c r="C250" s="139">
        <f t="shared" si="17"/>
        <v>0</v>
      </c>
      <c r="D250" s="139">
        <f t="shared" si="17"/>
        <v>0</v>
      </c>
      <c r="E250" s="139">
        <f t="shared" si="17"/>
        <v>0</v>
      </c>
      <c r="F250" s="139">
        <f t="shared" si="17"/>
        <v>0</v>
      </c>
      <c r="G250" s="139">
        <f t="shared" si="17"/>
        <v>586923.32678903057</v>
      </c>
      <c r="H250" s="139">
        <f t="shared" si="18"/>
        <v>586923.32678903057</v>
      </c>
    </row>
    <row r="251" spans="2:8">
      <c r="B251" s="128" t="str">
        <f>$B$40</f>
        <v>Social Service</v>
      </c>
      <c r="C251" s="139">
        <f t="shared" si="17"/>
        <v>25728.216795429453</v>
      </c>
      <c r="D251" s="139">
        <f t="shared" si="17"/>
        <v>38576.455834731336</v>
      </c>
      <c r="E251" s="139">
        <f t="shared" si="17"/>
        <v>62261.372248987784</v>
      </c>
      <c r="F251" s="139">
        <f t="shared" si="17"/>
        <v>0</v>
      </c>
      <c r="G251" s="139">
        <f t="shared" si="17"/>
        <v>0</v>
      </c>
      <c r="H251" s="139">
        <f t="shared" si="18"/>
        <v>126566.04487914857</v>
      </c>
    </row>
    <row r="252" spans="2:8">
      <c r="B252" s="128" t="str">
        <f>$B$41</f>
        <v>Library Science</v>
      </c>
      <c r="C252" s="139">
        <f t="shared" si="17"/>
        <v>5603.0338798935254</v>
      </c>
      <c r="D252" s="139">
        <f t="shared" si="17"/>
        <v>0</v>
      </c>
      <c r="E252" s="139">
        <f t="shared" si="17"/>
        <v>41775.372347707933</v>
      </c>
      <c r="F252" s="139">
        <f t="shared" si="17"/>
        <v>914.69844683319036</v>
      </c>
      <c r="G252" s="139">
        <f t="shared" si="17"/>
        <v>0</v>
      </c>
      <c r="H252" s="139">
        <f t="shared" si="18"/>
        <v>48293.104674434653</v>
      </c>
    </row>
    <row r="253" spans="2:8">
      <c r="B253" s="128" t="str">
        <f>$B$42</f>
        <v>Veterinary Science</v>
      </c>
      <c r="C253" s="139">
        <f t="shared" si="17"/>
        <v>0</v>
      </c>
      <c r="D253" s="139">
        <f t="shared" si="17"/>
        <v>0</v>
      </c>
      <c r="E253" s="139">
        <f t="shared" si="17"/>
        <v>0</v>
      </c>
      <c r="F253" s="139">
        <f t="shared" si="17"/>
        <v>0</v>
      </c>
      <c r="G253" s="139">
        <f t="shared" si="17"/>
        <v>125072.25682101736</v>
      </c>
      <c r="H253" s="139">
        <f t="shared" si="18"/>
        <v>125072.25682101736</v>
      </c>
    </row>
    <row r="254" spans="2:8">
      <c r="B254" s="128" t="str">
        <f>$B$43</f>
        <v>Vocational Training</v>
      </c>
      <c r="C254" s="139">
        <f t="shared" si="17"/>
        <v>0</v>
      </c>
      <c r="D254" s="139">
        <f t="shared" si="17"/>
        <v>0</v>
      </c>
      <c r="E254" s="139">
        <f t="shared" si="17"/>
        <v>0</v>
      </c>
      <c r="F254" s="139">
        <f t="shared" si="17"/>
        <v>0</v>
      </c>
      <c r="G254" s="139">
        <f t="shared" si="17"/>
        <v>0</v>
      </c>
      <c r="H254" s="139">
        <f t="shared" si="18"/>
        <v>0</v>
      </c>
    </row>
    <row r="255" spans="2:8">
      <c r="B255" s="128" t="str">
        <f>$B$44</f>
        <v>Physical Training</v>
      </c>
      <c r="C255" s="139">
        <f t="shared" si="17"/>
        <v>0</v>
      </c>
      <c r="D255" s="139">
        <f t="shared" si="17"/>
        <v>0</v>
      </c>
      <c r="E255" s="139">
        <f t="shared" si="17"/>
        <v>0</v>
      </c>
      <c r="F255" s="139">
        <f t="shared" si="17"/>
        <v>0</v>
      </c>
      <c r="G255" s="139">
        <f t="shared" si="17"/>
        <v>0</v>
      </c>
      <c r="H255" s="139">
        <f t="shared" si="18"/>
        <v>0</v>
      </c>
    </row>
    <row r="256" spans="2:8">
      <c r="B256" s="128" t="str">
        <f>$B$45</f>
        <v>Health Services</v>
      </c>
      <c r="C256" s="139">
        <f t="shared" si="17"/>
        <v>432920.12794442626</v>
      </c>
      <c r="D256" s="139">
        <f t="shared" si="17"/>
        <v>428678.01217529853</v>
      </c>
      <c r="E256" s="139">
        <f t="shared" si="17"/>
        <v>73642.483305254354</v>
      </c>
      <c r="F256" s="139">
        <f t="shared" si="17"/>
        <v>92079.643647874487</v>
      </c>
      <c r="G256" s="139">
        <f t="shared" si="17"/>
        <v>0</v>
      </c>
      <c r="H256" s="139">
        <f t="shared" si="18"/>
        <v>1027320.2670728536</v>
      </c>
    </row>
    <row r="257" spans="2:9">
      <c r="B257" s="128" t="str">
        <f>$B$46</f>
        <v>Pharmacy</v>
      </c>
      <c r="C257" s="139">
        <f t="shared" si="17"/>
        <v>0</v>
      </c>
      <c r="D257" s="139">
        <f t="shared" si="17"/>
        <v>0</v>
      </c>
      <c r="E257" s="139">
        <f t="shared" si="17"/>
        <v>0</v>
      </c>
      <c r="F257" s="139">
        <f t="shared" si="17"/>
        <v>0</v>
      </c>
      <c r="G257" s="139">
        <f t="shared" si="17"/>
        <v>0</v>
      </c>
      <c r="H257" s="139">
        <f t="shared" si="18"/>
        <v>0</v>
      </c>
    </row>
    <row r="258" spans="2:9">
      <c r="B258" s="128" t="str">
        <f>$B$47</f>
        <v>Business Administration</v>
      </c>
      <c r="C258" s="139">
        <f t="shared" si="17"/>
        <v>1346367.1138740068</v>
      </c>
      <c r="D258" s="139">
        <f t="shared" si="17"/>
        <v>6986218.9779750723</v>
      </c>
      <c r="E258" s="139">
        <f t="shared" si="17"/>
        <v>1544885.4043200451</v>
      </c>
      <c r="F258" s="139">
        <f t="shared" si="17"/>
        <v>179052.22096759701</v>
      </c>
      <c r="G258" s="139">
        <f t="shared" si="17"/>
        <v>0</v>
      </c>
      <c r="H258" s="139">
        <f t="shared" si="18"/>
        <v>10056523.71713672</v>
      </c>
    </row>
    <row r="259" spans="2:9">
      <c r="B259" s="128" t="str">
        <f>$B$48</f>
        <v>Optometry</v>
      </c>
      <c r="C259" s="139">
        <f t="shared" ref="C259:G262" si="19">$H$240*IF($H$25=0,0,C$25/$H$25)*IF(C$52=0,0,C48/C$52)</f>
        <v>0</v>
      </c>
      <c r="D259" s="139">
        <f t="shared" si="19"/>
        <v>0</v>
      </c>
      <c r="E259" s="139">
        <f t="shared" si="19"/>
        <v>0</v>
      </c>
      <c r="F259" s="139">
        <f t="shared" si="19"/>
        <v>0</v>
      </c>
      <c r="G259" s="139">
        <f t="shared" si="19"/>
        <v>0</v>
      </c>
      <c r="H259" s="139">
        <f t="shared" si="18"/>
        <v>0</v>
      </c>
    </row>
    <row r="260" spans="2:9">
      <c r="B260" s="128" t="str">
        <f>$B$49</f>
        <v>Teacher Ed-Practice Teaching</v>
      </c>
      <c r="C260" s="139">
        <f t="shared" si="19"/>
        <v>0</v>
      </c>
      <c r="D260" s="139">
        <f t="shared" si="19"/>
        <v>183980.02013487252</v>
      </c>
      <c r="E260" s="139">
        <f t="shared" si="19"/>
        <v>0</v>
      </c>
      <c r="F260" s="139">
        <f t="shared" si="19"/>
        <v>0</v>
      </c>
      <c r="G260" s="139">
        <f t="shared" si="19"/>
        <v>0</v>
      </c>
      <c r="H260" s="139">
        <f t="shared" si="18"/>
        <v>183980.02013487252</v>
      </c>
    </row>
    <row r="261" spans="2:9">
      <c r="B261" s="128" t="str">
        <f>$B$50</f>
        <v>Technology</v>
      </c>
      <c r="C261" s="139">
        <f t="shared" si="19"/>
        <v>64110.904666536801</v>
      </c>
      <c r="D261" s="139">
        <f t="shared" si="19"/>
        <v>59272.305907802191</v>
      </c>
      <c r="E261" s="139">
        <f t="shared" si="19"/>
        <v>27582.457383422541</v>
      </c>
      <c r="F261" s="139">
        <f t="shared" si="19"/>
        <v>4344.8176224576546</v>
      </c>
      <c r="G261" s="139">
        <f t="shared" si="19"/>
        <v>0</v>
      </c>
      <c r="H261" s="139">
        <f t="shared" si="18"/>
        <v>155310.48558021919</v>
      </c>
    </row>
    <row r="262" spans="2:9">
      <c r="B262" s="128" t="str">
        <f>$B$51</f>
        <v>Nursing</v>
      </c>
      <c r="C262" s="139">
        <f t="shared" si="19"/>
        <v>0</v>
      </c>
      <c r="D262" s="139">
        <f t="shared" si="19"/>
        <v>0</v>
      </c>
      <c r="E262" s="139">
        <f t="shared" si="19"/>
        <v>0</v>
      </c>
      <c r="F262" s="139">
        <f t="shared" si="19"/>
        <v>0</v>
      </c>
      <c r="G262" s="139">
        <f t="shared" si="19"/>
        <v>0</v>
      </c>
      <c r="H262" s="139">
        <f t="shared" si="18"/>
        <v>0</v>
      </c>
    </row>
    <row r="263" spans="2:9">
      <c r="B263" s="131" t="str">
        <f>$B$52</f>
        <v>Totals</v>
      </c>
      <c r="C263" s="136">
        <f>SUM(C243:C262)</f>
        <v>21507176.939393178</v>
      </c>
      <c r="D263" s="136">
        <f>SUM(D243:D262)</f>
        <v>25926459.872145191</v>
      </c>
      <c r="E263" s="136">
        <f>SUM(E243:E262)</f>
        <v>5280032.1575625464</v>
      </c>
      <c r="F263" s="136">
        <f>SUM(F243:F262)</f>
        <v>3549868.4472890417</v>
      </c>
      <c r="G263" s="136">
        <f>SUM(G243:G262)</f>
        <v>711995.58361004794</v>
      </c>
      <c r="H263" s="136">
        <f t="shared" si="18"/>
        <v>56975533.000000007</v>
      </c>
      <c r="I263" s="351"/>
    </row>
    <row r="264" spans="2:9">
      <c r="B264" s="401"/>
      <c r="C264" s="401"/>
      <c r="D264" s="401"/>
      <c r="E264" s="401"/>
      <c r="F264" s="401"/>
      <c r="G264" s="401"/>
      <c r="H264" s="401"/>
      <c r="I264" s="352"/>
    </row>
    <row r="265" spans="2:9" ht="15" customHeight="1">
      <c r="B265" s="120" t="s">
        <v>232</v>
      </c>
      <c r="C265" s="121"/>
      <c r="D265" s="121"/>
      <c r="E265" s="121"/>
      <c r="F265" s="121"/>
      <c r="G265" s="121"/>
      <c r="H265" s="122"/>
    </row>
    <row r="266" spans="2:9" ht="45" customHeight="1" thickBot="1">
      <c r="B266" s="394" t="s">
        <v>233</v>
      </c>
      <c r="C266" s="394"/>
      <c r="D266" s="394"/>
      <c r="E266" s="394"/>
      <c r="F266" s="394"/>
      <c r="G266" s="394"/>
      <c r="H266" s="394"/>
    </row>
    <row r="267" spans="2:9" ht="14.4" thickBot="1">
      <c r="B267" s="124" t="s">
        <v>31</v>
      </c>
      <c r="C267" s="125" t="s">
        <v>25</v>
      </c>
      <c r="D267" s="125" t="s">
        <v>26</v>
      </c>
      <c r="E267" s="125" t="s">
        <v>27</v>
      </c>
      <c r="F267" s="125" t="s">
        <v>28</v>
      </c>
      <c r="G267" s="125" t="s">
        <v>29</v>
      </c>
      <c r="H267" s="126" t="s">
        <v>1</v>
      </c>
    </row>
    <row r="268" spans="2:9">
      <c r="B268" s="128" t="str">
        <f>$B$32</f>
        <v>Liberal Arts</v>
      </c>
      <c r="C268" s="136">
        <f t="shared" ref="C268:G283" si="20">C243+C218+C193+C168+C116</f>
        <v>57997128.024992049</v>
      </c>
      <c r="D268" s="136">
        <f t="shared" si="20"/>
        <v>42273011.656525783</v>
      </c>
      <c r="E268" s="136">
        <f t="shared" si="20"/>
        <v>23845566.155190673</v>
      </c>
      <c r="F268" s="136">
        <f t="shared" si="20"/>
        <v>35321114.204949245</v>
      </c>
      <c r="G268" s="136">
        <f t="shared" si="20"/>
        <v>0</v>
      </c>
      <c r="H268" s="136">
        <f>SUM(C268:G268)</f>
        <v>159436820.04165775</v>
      </c>
    </row>
    <row r="269" spans="2:9">
      <c r="B269" s="128" t="str">
        <f>$B$33</f>
        <v>Science</v>
      </c>
      <c r="C269" s="139">
        <f t="shared" si="20"/>
        <v>26261171.66866415</v>
      </c>
      <c r="D269" s="139">
        <f t="shared" si="20"/>
        <v>27944319.41176457</v>
      </c>
      <c r="E269" s="139">
        <f t="shared" si="20"/>
        <v>23611231.007333104</v>
      </c>
      <c r="F269" s="139">
        <f t="shared" si="20"/>
        <v>41327744.292775743</v>
      </c>
      <c r="G269" s="139">
        <f t="shared" si="20"/>
        <v>0</v>
      </c>
      <c r="H269" s="139">
        <f t="shared" ref="H269:H288" si="21">SUM(C269:G269)</f>
        <v>119144466.38053757</v>
      </c>
    </row>
    <row r="270" spans="2:9">
      <c r="B270" s="128" t="str">
        <f>$B$34</f>
        <v>Fine Arts</v>
      </c>
      <c r="C270" s="139">
        <f t="shared" si="20"/>
        <v>10437941.190572999</v>
      </c>
      <c r="D270" s="139">
        <f t="shared" si="20"/>
        <v>9376203.814073652</v>
      </c>
      <c r="E270" s="139">
        <f t="shared" si="20"/>
        <v>6462553.007278108</v>
      </c>
      <c r="F270" s="139">
        <f t="shared" si="20"/>
        <v>6656820.2034850046</v>
      </c>
      <c r="G270" s="139">
        <f t="shared" si="20"/>
        <v>0</v>
      </c>
      <c r="H270" s="139">
        <f t="shared" si="21"/>
        <v>32933518.215409763</v>
      </c>
    </row>
    <row r="271" spans="2:9">
      <c r="B271" s="128" t="str">
        <f>$B$35</f>
        <v>Teacher Education</v>
      </c>
      <c r="C271" s="139">
        <f t="shared" si="20"/>
        <v>1525145.548886966</v>
      </c>
      <c r="D271" s="139">
        <f t="shared" si="20"/>
        <v>5497155.0829183264</v>
      </c>
      <c r="E271" s="139">
        <f t="shared" si="20"/>
        <v>8120613.5143248606</v>
      </c>
      <c r="F271" s="139">
        <f t="shared" si="20"/>
        <v>12927379.227919813</v>
      </c>
      <c r="G271" s="139">
        <f t="shared" si="20"/>
        <v>0</v>
      </c>
      <c r="H271" s="139">
        <f t="shared" si="21"/>
        <v>28070293.374049965</v>
      </c>
    </row>
    <row r="272" spans="2:9">
      <c r="B272" s="128" t="str">
        <f>$B$36</f>
        <v>Agriculture</v>
      </c>
      <c r="C272" s="139">
        <f t="shared" si="20"/>
        <v>5492846.8533691652</v>
      </c>
      <c r="D272" s="139">
        <f t="shared" si="20"/>
        <v>9934506.1916999351</v>
      </c>
      <c r="E272" s="139">
        <f t="shared" si="20"/>
        <v>10556896.724062681</v>
      </c>
      <c r="F272" s="139">
        <f t="shared" si="20"/>
        <v>8989758.9801000953</v>
      </c>
      <c r="G272" s="139">
        <f t="shared" si="20"/>
        <v>0</v>
      </c>
      <c r="H272" s="139">
        <f t="shared" si="21"/>
        <v>34974008.749231875</v>
      </c>
    </row>
    <row r="273" spans="2:9">
      <c r="B273" s="128" t="str">
        <f>$B$37</f>
        <v>Engineering</v>
      </c>
      <c r="C273" s="139">
        <f t="shared" si="20"/>
        <v>20217627.242428038</v>
      </c>
      <c r="D273" s="139">
        <f t="shared" si="20"/>
        <v>34157593.694270328</v>
      </c>
      <c r="E273" s="139">
        <f t="shared" si="20"/>
        <v>21815782.752031937</v>
      </c>
      <c r="F273" s="139">
        <f t="shared" si="20"/>
        <v>48411173.680905312</v>
      </c>
      <c r="G273" s="139">
        <f t="shared" si="20"/>
        <v>0</v>
      </c>
      <c r="H273" s="139">
        <f t="shared" si="21"/>
        <v>124602177.36963561</v>
      </c>
    </row>
    <row r="274" spans="2:9">
      <c r="B274" s="128" t="str">
        <f>$B$38</f>
        <v>Home Economics</v>
      </c>
      <c r="C274" s="139">
        <f t="shared" si="20"/>
        <v>2094082.4665655219</v>
      </c>
      <c r="D274" s="139">
        <f t="shared" si="20"/>
        <v>1638948.573532274</v>
      </c>
      <c r="E274" s="139">
        <f t="shared" si="20"/>
        <v>169293.92228772916</v>
      </c>
      <c r="F274" s="139">
        <f t="shared" si="20"/>
        <v>868789.29653246596</v>
      </c>
      <c r="G274" s="139">
        <f t="shared" si="20"/>
        <v>0</v>
      </c>
      <c r="H274" s="139">
        <f t="shared" si="21"/>
        <v>4771114.2589179911</v>
      </c>
    </row>
    <row r="275" spans="2:9">
      <c r="B275" s="128" t="str">
        <f>$B$39</f>
        <v>Law</v>
      </c>
      <c r="C275" s="139">
        <f t="shared" si="20"/>
        <v>0</v>
      </c>
      <c r="D275" s="139">
        <f t="shared" si="20"/>
        <v>0</v>
      </c>
      <c r="E275" s="139">
        <f t="shared" si="20"/>
        <v>0</v>
      </c>
      <c r="F275" s="139">
        <f t="shared" si="20"/>
        <v>0</v>
      </c>
      <c r="G275" s="139">
        <f t="shared" si="20"/>
        <v>16485936.551429816</v>
      </c>
      <c r="H275" s="139">
        <f t="shared" si="21"/>
        <v>16485936.551429816</v>
      </c>
    </row>
    <row r="276" spans="2:9">
      <c r="B276" s="128" t="str">
        <f>$B$40</f>
        <v>Social Service</v>
      </c>
      <c r="C276" s="139">
        <f t="shared" si="20"/>
        <v>349079.40170547809</v>
      </c>
      <c r="D276" s="139">
        <f t="shared" si="20"/>
        <v>356192.81595091271</v>
      </c>
      <c r="E276" s="139">
        <f t="shared" si="20"/>
        <v>935906.86864817562</v>
      </c>
      <c r="F276" s="139">
        <f t="shared" si="20"/>
        <v>4856.6536689097766</v>
      </c>
      <c r="G276" s="139">
        <f t="shared" si="20"/>
        <v>0</v>
      </c>
      <c r="H276" s="139">
        <f t="shared" si="21"/>
        <v>1646035.7399734762</v>
      </c>
    </row>
    <row r="277" spans="2:9">
      <c r="B277" s="128" t="str">
        <f>$B$41</f>
        <v>Library Science</v>
      </c>
      <c r="C277" s="139">
        <f t="shared" si="20"/>
        <v>143377.24694217215</v>
      </c>
      <c r="D277" s="139">
        <f t="shared" si="20"/>
        <v>0</v>
      </c>
      <c r="E277" s="139">
        <f t="shared" si="20"/>
        <v>1509458.1785681276</v>
      </c>
      <c r="F277" s="139">
        <f t="shared" si="20"/>
        <v>11275.555313083736</v>
      </c>
      <c r="G277" s="139">
        <f t="shared" si="20"/>
        <v>0</v>
      </c>
      <c r="H277" s="139">
        <f t="shared" si="21"/>
        <v>1664110.9808233834</v>
      </c>
    </row>
    <row r="278" spans="2:9">
      <c r="B278" s="128" t="str">
        <f>$B$42</f>
        <v>Veterinary Science</v>
      </c>
      <c r="C278" s="139">
        <f t="shared" si="20"/>
        <v>0</v>
      </c>
      <c r="D278" s="139">
        <f t="shared" si="20"/>
        <v>0</v>
      </c>
      <c r="E278" s="139">
        <f t="shared" si="20"/>
        <v>0</v>
      </c>
      <c r="F278" s="139">
        <f t="shared" si="20"/>
        <v>0</v>
      </c>
      <c r="G278" s="139">
        <f t="shared" si="20"/>
        <v>7076074.229197924</v>
      </c>
      <c r="H278" s="139">
        <f t="shared" si="21"/>
        <v>7076074.229197924</v>
      </c>
    </row>
    <row r="279" spans="2:9">
      <c r="B279" s="128" t="str">
        <f>$B$43</f>
        <v>Vocational Training</v>
      </c>
      <c r="C279" s="139">
        <f t="shared" si="20"/>
        <v>0</v>
      </c>
      <c r="D279" s="139">
        <f t="shared" si="20"/>
        <v>0</v>
      </c>
      <c r="E279" s="139">
        <f t="shared" si="20"/>
        <v>0</v>
      </c>
      <c r="F279" s="139">
        <f t="shared" si="20"/>
        <v>0</v>
      </c>
      <c r="G279" s="139">
        <f t="shared" si="20"/>
        <v>0</v>
      </c>
      <c r="H279" s="139">
        <f t="shared" si="21"/>
        <v>0</v>
      </c>
    </row>
    <row r="280" spans="2:9">
      <c r="B280" s="128" t="str">
        <f>$B$44</f>
        <v>Physical Training</v>
      </c>
      <c r="C280" s="139">
        <f t="shared" si="20"/>
        <v>0</v>
      </c>
      <c r="D280" s="139">
        <f t="shared" si="20"/>
        <v>0</v>
      </c>
      <c r="E280" s="139">
        <f t="shared" si="20"/>
        <v>0</v>
      </c>
      <c r="F280" s="139">
        <f t="shared" si="20"/>
        <v>0</v>
      </c>
      <c r="G280" s="139">
        <f t="shared" si="20"/>
        <v>0</v>
      </c>
      <c r="H280" s="139">
        <f t="shared" si="21"/>
        <v>0</v>
      </c>
    </row>
    <row r="281" spans="2:9">
      <c r="B281" s="128" t="str">
        <f>$B$45</f>
        <v>Health Services</v>
      </c>
      <c r="C281" s="139">
        <f t="shared" si="20"/>
        <v>2543611.1086360794</v>
      </c>
      <c r="D281" s="139">
        <f t="shared" si="20"/>
        <v>2759162.1466010781</v>
      </c>
      <c r="E281" s="139">
        <f t="shared" si="20"/>
        <v>1076629.7452131649</v>
      </c>
      <c r="F281" s="139">
        <f t="shared" si="20"/>
        <v>2674881.2928714124</v>
      </c>
      <c r="G281" s="139">
        <f t="shared" si="20"/>
        <v>0</v>
      </c>
      <c r="H281" s="139">
        <f t="shared" si="21"/>
        <v>9054284.2933217343</v>
      </c>
    </row>
    <row r="282" spans="2:9">
      <c r="B282" s="128" t="str">
        <f>$B$46</f>
        <v>Pharmacy</v>
      </c>
      <c r="C282" s="139">
        <f t="shared" si="20"/>
        <v>0</v>
      </c>
      <c r="D282" s="139">
        <f t="shared" si="20"/>
        <v>0</v>
      </c>
      <c r="E282" s="139">
        <f t="shared" si="20"/>
        <v>0</v>
      </c>
      <c r="F282" s="139">
        <f t="shared" si="20"/>
        <v>0</v>
      </c>
      <c r="G282" s="139">
        <f t="shared" si="20"/>
        <v>0</v>
      </c>
      <c r="H282" s="139">
        <f t="shared" si="21"/>
        <v>0</v>
      </c>
    </row>
    <row r="283" spans="2:9">
      <c r="B283" s="128" t="str">
        <f>$B$47</f>
        <v>Business Administration</v>
      </c>
      <c r="C283" s="139">
        <f t="shared" si="20"/>
        <v>9618976.1157617737</v>
      </c>
      <c r="D283" s="139">
        <f t="shared" si="20"/>
        <v>50782595.11322888</v>
      </c>
      <c r="E283" s="139">
        <f t="shared" si="20"/>
        <v>25579438.829310287</v>
      </c>
      <c r="F283" s="139">
        <f t="shared" si="20"/>
        <v>19146849.760577265</v>
      </c>
      <c r="G283" s="139">
        <f t="shared" si="20"/>
        <v>0</v>
      </c>
      <c r="H283" s="139">
        <f t="shared" si="21"/>
        <v>105127859.8188782</v>
      </c>
    </row>
    <row r="284" spans="2:9">
      <c r="B284" s="128" t="str">
        <f>$B$48</f>
        <v>Optometry</v>
      </c>
      <c r="C284" s="139">
        <f t="shared" ref="C284:G287" si="22">C259+C234+C209+C184+C132</f>
        <v>0</v>
      </c>
      <c r="D284" s="139">
        <f t="shared" si="22"/>
        <v>0</v>
      </c>
      <c r="E284" s="139">
        <f t="shared" si="22"/>
        <v>0</v>
      </c>
      <c r="F284" s="139">
        <f t="shared" si="22"/>
        <v>0</v>
      </c>
      <c r="G284" s="139">
        <f t="shared" si="22"/>
        <v>0</v>
      </c>
      <c r="H284" s="139">
        <f t="shared" si="21"/>
        <v>0</v>
      </c>
    </row>
    <row r="285" spans="2:9">
      <c r="B285" s="128" t="str">
        <f>$B$49</f>
        <v>Teacher Ed-Practice Teaching</v>
      </c>
      <c r="C285" s="139">
        <f t="shared" si="22"/>
        <v>0</v>
      </c>
      <c r="D285" s="139">
        <f t="shared" si="22"/>
        <v>3758796.0213836022</v>
      </c>
      <c r="E285" s="139">
        <f t="shared" si="22"/>
        <v>0</v>
      </c>
      <c r="F285" s="139">
        <f t="shared" si="22"/>
        <v>0</v>
      </c>
      <c r="G285" s="139">
        <f t="shared" si="22"/>
        <v>0</v>
      </c>
      <c r="H285" s="139">
        <f t="shared" si="21"/>
        <v>3758796.0213836022</v>
      </c>
    </row>
    <row r="286" spans="2:9">
      <c r="B286" s="128" t="str">
        <f>$B$50</f>
        <v>Technology</v>
      </c>
      <c r="C286" s="139">
        <f t="shared" si="22"/>
        <v>791650.48366698727</v>
      </c>
      <c r="D286" s="139">
        <f t="shared" si="22"/>
        <v>1202003.5751741477</v>
      </c>
      <c r="E286" s="139">
        <f t="shared" si="22"/>
        <v>585886.73886464711</v>
      </c>
      <c r="F286" s="139">
        <f t="shared" si="22"/>
        <v>337805.08731774898</v>
      </c>
      <c r="G286" s="139">
        <f t="shared" si="22"/>
        <v>0</v>
      </c>
      <c r="H286" s="139">
        <f t="shared" si="21"/>
        <v>2917345.885023531</v>
      </c>
    </row>
    <row r="287" spans="2:9">
      <c r="B287" s="128" t="str">
        <f>$B$51</f>
        <v>Nursing</v>
      </c>
      <c r="C287" s="139">
        <f t="shared" si="22"/>
        <v>0</v>
      </c>
      <c r="D287" s="139">
        <f t="shared" si="22"/>
        <v>0</v>
      </c>
      <c r="E287" s="139">
        <f t="shared" si="22"/>
        <v>0</v>
      </c>
      <c r="F287" s="139">
        <f t="shared" si="22"/>
        <v>0</v>
      </c>
      <c r="G287" s="139">
        <f t="shared" si="22"/>
        <v>0</v>
      </c>
      <c r="H287" s="139">
        <f t="shared" si="21"/>
        <v>0</v>
      </c>
    </row>
    <row r="288" spans="2:9">
      <c r="B288" s="131" t="str">
        <f>$B$52</f>
        <v>Totals</v>
      </c>
      <c r="C288" s="136">
        <f>SUM(C268:C287)</f>
        <v>137472637.35219139</v>
      </c>
      <c r="D288" s="136">
        <f>SUM(D268:D287)</f>
        <v>189680488.0971235</v>
      </c>
      <c r="E288" s="136">
        <f>SUM(E268:E287)</f>
        <v>124269257.44311348</v>
      </c>
      <c r="F288" s="136">
        <f>SUM(F268:F287)</f>
        <v>176678448.23641607</v>
      </c>
      <c r="G288" s="136">
        <f>SUM(G268:G287)</f>
        <v>23562010.780627739</v>
      </c>
      <c r="H288" s="136">
        <f t="shared" si="21"/>
        <v>651662841.90947223</v>
      </c>
      <c r="I288" s="353"/>
    </row>
    <row r="289" spans="2:8">
      <c r="H289" s="140"/>
    </row>
    <row r="290" spans="2:8" ht="15" customHeight="1">
      <c r="B290" s="120" t="s">
        <v>222</v>
      </c>
      <c r="C290" s="121"/>
      <c r="D290" s="121"/>
      <c r="E290" s="121"/>
      <c r="F290" s="121"/>
      <c r="G290" s="121"/>
      <c r="H290" s="122"/>
    </row>
    <row r="291" spans="2:8" ht="30" customHeight="1" thickBot="1">
      <c r="B291" s="394" t="s">
        <v>234</v>
      </c>
      <c r="C291" s="394"/>
      <c r="D291" s="394"/>
      <c r="E291" s="394"/>
      <c r="F291" s="394"/>
      <c r="G291" s="394"/>
      <c r="H291" s="394"/>
    </row>
    <row r="292" spans="2:8" ht="14.4" thickBot="1">
      <c r="B292" s="124" t="s">
        <v>31</v>
      </c>
      <c r="C292" s="125" t="s">
        <v>25</v>
      </c>
      <c r="D292" s="125" t="s">
        <v>26</v>
      </c>
      <c r="E292" s="125" t="s">
        <v>27</v>
      </c>
      <c r="F292" s="125" t="s">
        <v>28</v>
      </c>
      <c r="G292" s="125" t="s">
        <v>29</v>
      </c>
      <c r="H292" s="126" t="s">
        <v>1</v>
      </c>
    </row>
    <row r="293" spans="2:8">
      <c r="B293" s="128" t="str">
        <f>$B$32</f>
        <v>Liberal Arts</v>
      </c>
      <c r="C293" s="134">
        <f t="shared" ref="C293:H308" si="23">IF(C32=0,0,C268/C32)</f>
        <v>200.96212966993124</v>
      </c>
      <c r="D293" s="134">
        <f t="shared" si="23"/>
        <v>469.42369112107076</v>
      </c>
      <c r="E293" s="134">
        <f t="shared" si="23"/>
        <v>1864.2456535994584</v>
      </c>
      <c r="F293" s="134">
        <f t="shared" si="23"/>
        <v>3696.2237552270035</v>
      </c>
      <c r="G293" s="135">
        <f t="shared" si="23"/>
        <v>0</v>
      </c>
      <c r="H293" s="136">
        <f t="shared" si="23"/>
        <v>397.60073207888871</v>
      </c>
    </row>
    <row r="294" spans="2:8">
      <c r="B294" s="128" t="str">
        <f>$B$33</f>
        <v>Science</v>
      </c>
      <c r="C294" s="134">
        <f t="shared" si="23"/>
        <v>220.87997877648507</v>
      </c>
      <c r="D294" s="134">
        <f t="shared" si="23"/>
        <v>493.11039292325802</v>
      </c>
      <c r="E294" s="134">
        <f t="shared" si="23"/>
        <v>2665.2253084245517</v>
      </c>
      <c r="F294" s="134">
        <f t="shared" si="23"/>
        <v>3436.2471350108708</v>
      </c>
      <c r="G294" s="135">
        <f t="shared" si="23"/>
        <v>0</v>
      </c>
      <c r="H294" s="139">
        <f t="shared" si="23"/>
        <v>606.49088073558858</v>
      </c>
    </row>
    <row r="295" spans="2:8">
      <c r="B295" s="128" t="str">
        <f>$B$34</f>
        <v>Fine Arts</v>
      </c>
      <c r="C295" s="134">
        <f t="shared" si="23"/>
        <v>331.89002195780603</v>
      </c>
      <c r="D295" s="134">
        <f t="shared" si="23"/>
        <v>1092.28842195639</v>
      </c>
      <c r="E295" s="134">
        <f t="shared" si="23"/>
        <v>2351.7296241914514</v>
      </c>
      <c r="F295" s="134">
        <f t="shared" si="23"/>
        <v>2771.3656134408843</v>
      </c>
      <c r="G295" s="135">
        <f t="shared" si="23"/>
        <v>0</v>
      </c>
      <c r="H295" s="139">
        <f t="shared" si="23"/>
        <v>728.87566871923161</v>
      </c>
    </row>
    <row r="296" spans="2:8">
      <c r="B296" s="128" t="str">
        <f>$B$35</f>
        <v>Teacher Education</v>
      </c>
      <c r="C296" s="134">
        <f t="shared" si="23"/>
        <v>534.20159330541719</v>
      </c>
      <c r="D296" s="134">
        <f t="shared" si="23"/>
        <v>639.12976199492221</v>
      </c>
      <c r="E296" s="134">
        <f t="shared" si="23"/>
        <v>871.4974795369028</v>
      </c>
      <c r="F296" s="134">
        <f t="shared" si="23"/>
        <v>1934.3676833637307</v>
      </c>
      <c r="G296" s="135">
        <f t="shared" si="23"/>
        <v>0</v>
      </c>
      <c r="H296" s="139">
        <f t="shared" si="23"/>
        <v>1022.3365034071445</v>
      </c>
    </row>
    <row r="297" spans="2:8">
      <c r="B297" s="128" t="str">
        <f>$B$36</f>
        <v>Agriculture</v>
      </c>
      <c r="C297" s="134">
        <f t="shared" si="23"/>
        <v>280.719929134214</v>
      </c>
      <c r="D297" s="134">
        <f t="shared" si="23"/>
        <v>676.73747899863315</v>
      </c>
      <c r="E297" s="134">
        <f t="shared" si="23"/>
        <v>3543.7719785373215</v>
      </c>
      <c r="F297" s="134">
        <f t="shared" si="23"/>
        <v>5657.4946382001863</v>
      </c>
      <c r="G297" s="135">
        <f t="shared" si="23"/>
        <v>0</v>
      </c>
      <c r="H297" s="139">
        <f t="shared" si="23"/>
        <v>901.0436364609526</v>
      </c>
    </row>
    <row r="298" spans="2:8">
      <c r="B298" s="128" t="str">
        <f>$B$37</f>
        <v>Engineering</v>
      </c>
      <c r="C298" s="134">
        <f t="shared" si="23"/>
        <v>449.64031764140287</v>
      </c>
      <c r="D298" s="134">
        <f t="shared" si="23"/>
        <v>588.15334551743103</v>
      </c>
      <c r="E298" s="134">
        <f t="shared" si="23"/>
        <v>1369.9078651197449</v>
      </c>
      <c r="F298" s="134">
        <f t="shared" si="23"/>
        <v>4655.368177796453</v>
      </c>
      <c r="G298" s="135">
        <f t="shared" si="23"/>
        <v>0</v>
      </c>
      <c r="H298" s="139">
        <f t="shared" si="23"/>
        <v>963.19051180881547</v>
      </c>
    </row>
    <row r="299" spans="2:8">
      <c r="B299" s="128" t="str">
        <f>$B$38</f>
        <v>Home Economics</v>
      </c>
      <c r="C299" s="134">
        <f t="shared" si="23"/>
        <v>239.43316562606012</v>
      </c>
      <c r="D299" s="134">
        <f t="shared" si="23"/>
        <v>560.32429864351252</v>
      </c>
      <c r="E299" s="134">
        <f t="shared" si="23"/>
        <v>1597.1124744125393</v>
      </c>
      <c r="F299" s="134">
        <f t="shared" si="23"/>
        <v>3006.1913374825813</v>
      </c>
      <c r="G299" s="135">
        <f t="shared" si="23"/>
        <v>0</v>
      </c>
      <c r="H299" s="139">
        <f t="shared" si="23"/>
        <v>395.41805560401053</v>
      </c>
    </row>
    <row r="300" spans="2:8">
      <c r="B300" s="128" t="str">
        <f>$B$39</f>
        <v>Law</v>
      </c>
      <c r="C300" s="134">
        <f t="shared" si="23"/>
        <v>0</v>
      </c>
      <c r="D300" s="134">
        <f t="shared" si="23"/>
        <v>0</v>
      </c>
      <c r="E300" s="134">
        <f t="shared" si="23"/>
        <v>0</v>
      </c>
      <c r="F300" s="134">
        <f t="shared" si="23"/>
        <v>0</v>
      </c>
      <c r="G300" s="135">
        <f t="shared" si="23"/>
        <v>1286.8578995730088</v>
      </c>
      <c r="H300" s="139">
        <f t="shared" si="23"/>
        <v>1286.8578995730088</v>
      </c>
    </row>
    <row r="301" spans="2:8">
      <c r="B301" s="128" t="str">
        <f>$B$40</f>
        <v>Social Service</v>
      </c>
      <c r="C301" s="134">
        <f t="shared" si="23"/>
        <v>517.15466919330083</v>
      </c>
      <c r="D301" s="134">
        <f t="shared" si="23"/>
        <v>702.54993284203692</v>
      </c>
      <c r="E301" s="134">
        <f t="shared" si="23"/>
        <v>1006.3514716647049</v>
      </c>
      <c r="F301" s="134">
        <f t="shared" si="23"/>
        <v>0</v>
      </c>
      <c r="G301" s="135">
        <f t="shared" si="23"/>
        <v>0</v>
      </c>
      <c r="H301" s="139">
        <f t="shared" si="23"/>
        <v>779.37298294198683</v>
      </c>
    </row>
    <row r="302" spans="2:8">
      <c r="B302" s="128" t="str">
        <f>$B$41</f>
        <v>Library Science</v>
      </c>
      <c r="C302" s="134">
        <f t="shared" si="23"/>
        <v>975.3554213753207</v>
      </c>
      <c r="D302" s="134">
        <f t="shared" si="23"/>
        <v>0</v>
      </c>
      <c r="E302" s="134">
        <f t="shared" si="23"/>
        <v>2419.0034912950764</v>
      </c>
      <c r="F302" s="134">
        <f t="shared" si="23"/>
        <v>939.62960942364464</v>
      </c>
      <c r="G302" s="135">
        <f t="shared" si="23"/>
        <v>0</v>
      </c>
      <c r="H302" s="139">
        <f t="shared" si="23"/>
        <v>2125.3013803619201</v>
      </c>
    </row>
    <row r="303" spans="2:8">
      <c r="B303" s="128" t="str">
        <f>$B$42</f>
        <v>Veterinary Science</v>
      </c>
      <c r="C303" s="134">
        <f t="shared" si="23"/>
        <v>0</v>
      </c>
      <c r="D303" s="134">
        <f t="shared" si="23"/>
        <v>0</v>
      </c>
      <c r="E303" s="134">
        <f t="shared" si="23"/>
        <v>0</v>
      </c>
      <c r="F303" s="134">
        <f t="shared" si="23"/>
        <v>0</v>
      </c>
      <c r="G303" s="135">
        <f t="shared" si="23"/>
        <v>2591.9685821237817</v>
      </c>
      <c r="H303" s="139">
        <f t="shared" si="23"/>
        <v>2591.9685821237817</v>
      </c>
    </row>
    <row r="304" spans="2:8">
      <c r="B304" s="128" t="str">
        <f>$B$43</f>
        <v>Vocational Training</v>
      </c>
      <c r="C304" s="134">
        <f t="shared" si="23"/>
        <v>0</v>
      </c>
      <c r="D304" s="134">
        <f t="shared" si="23"/>
        <v>0</v>
      </c>
      <c r="E304" s="134">
        <f t="shared" si="23"/>
        <v>0</v>
      </c>
      <c r="F304" s="134">
        <f t="shared" si="23"/>
        <v>0</v>
      </c>
      <c r="G304" s="135">
        <f t="shared" si="23"/>
        <v>0</v>
      </c>
      <c r="H304" s="139">
        <f t="shared" si="23"/>
        <v>0</v>
      </c>
    </row>
    <row r="305" spans="2:9">
      <c r="B305" s="128" t="str">
        <f>$B$44</f>
        <v>Physical Training</v>
      </c>
      <c r="C305" s="134">
        <f t="shared" si="23"/>
        <v>0</v>
      </c>
      <c r="D305" s="134">
        <f t="shared" si="23"/>
        <v>0</v>
      </c>
      <c r="E305" s="134">
        <f t="shared" si="23"/>
        <v>0</v>
      </c>
      <c r="F305" s="134">
        <f t="shared" si="23"/>
        <v>0</v>
      </c>
      <c r="G305" s="135">
        <f t="shared" si="23"/>
        <v>0</v>
      </c>
      <c r="H305" s="139">
        <f t="shared" si="23"/>
        <v>0</v>
      </c>
    </row>
    <row r="306" spans="2:9">
      <c r="B306" s="128" t="str">
        <f>$B$45</f>
        <v>Health Services</v>
      </c>
      <c r="C306" s="134">
        <f t="shared" si="23"/>
        <v>223.94885619264653</v>
      </c>
      <c r="D306" s="134">
        <f t="shared" si="23"/>
        <v>489.73414032677994</v>
      </c>
      <c r="E306" s="134">
        <f t="shared" si="23"/>
        <v>978.75431383014995</v>
      </c>
      <c r="F306" s="134">
        <f t="shared" si="23"/>
        <v>2214.305706019381</v>
      </c>
      <c r="G306" s="135">
        <f t="shared" si="23"/>
        <v>0</v>
      </c>
      <c r="H306" s="139">
        <f t="shared" si="23"/>
        <v>469.13390120838</v>
      </c>
    </row>
    <row r="307" spans="2:9">
      <c r="B307" s="128" t="str">
        <f>$B$46</f>
        <v>Pharmacy</v>
      </c>
      <c r="C307" s="134">
        <f t="shared" si="23"/>
        <v>0</v>
      </c>
      <c r="D307" s="134">
        <f t="shared" si="23"/>
        <v>0</v>
      </c>
      <c r="E307" s="134">
        <f t="shared" si="23"/>
        <v>0</v>
      </c>
      <c r="F307" s="134">
        <f t="shared" si="23"/>
        <v>0</v>
      </c>
      <c r="G307" s="135">
        <f t="shared" si="23"/>
        <v>0</v>
      </c>
      <c r="H307" s="139">
        <f t="shared" si="23"/>
        <v>0</v>
      </c>
    </row>
    <row r="308" spans="2:9">
      <c r="B308" s="128" t="str">
        <f>$B$47</f>
        <v>Business Administration</v>
      </c>
      <c r="C308" s="134">
        <f t="shared" si="23"/>
        <v>272.31481232516416</v>
      </c>
      <c r="D308" s="134">
        <f t="shared" si="23"/>
        <v>553.07886376558929</v>
      </c>
      <c r="E308" s="134">
        <f t="shared" si="23"/>
        <v>1108.486688737662</v>
      </c>
      <c r="F308" s="134">
        <f t="shared" si="23"/>
        <v>8151.0641807480906</v>
      </c>
      <c r="G308" s="135">
        <f t="shared" si="23"/>
        <v>0</v>
      </c>
      <c r="H308" s="139">
        <f t="shared" si="23"/>
        <v>689.0647969985331</v>
      </c>
    </row>
    <row r="309" spans="2:9">
      <c r="B309" s="128" t="str">
        <f>$B$48</f>
        <v>Optometry</v>
      </c>
      <c r="C309" s="134">
        <f t="shared" ref="C309:H313" si="24">IF(C48=0,0,C284/C48)</f>
        <v>0</v>
      </c>
      <c r="D309" s="134">
        <f t="shared" si="24"/>
        <v>0</v>
      </c>
      <c r="E309" s="134">
        <f t="shared" si="24"/>
        <v>0</v>
      </c>
      <c r="F309" s="134">
        <f t="shared" si="24"/>
        <v>0</v>
      </c>
      <c r="G309" s="135">
        <f t="shared" si="24"/>
        <v>0</v>
      </c>
      <c r="H309" s="139">
        <f t="shared" si="24"/>
        <v>0</v>
      </c>
    </row>
    <row r="310" spans="2:9">
      <c r="B310" s="128" t="str">
        <f>$B$49</f>
        <v>Teacher Ed-Practice Teaching</v>
      </c>
      <c r="C310" s="134">
        <f t="shared" si="24"/>
        <v>0</v>
      </c>
      <c r="D310" s="134">
        <f t="shared" si="24"/>
        <v>1554.5062123174534</v>
      </c>
      <c r="E310" s="134">
        <f t="shared" si="24"/>
        <v>0</v>
      </c>
      <c r="F310" s="134">
        <f t="shared" si="24"/>
        <v>0</v>
      </c>
      <c r="G310" s="135">
        <f t="shared" si="24"/>
        <v>0</v>
      </c>
      <c r="H310" s="139">
        <f t="shared" si="24"/>
        <v>1554.5062123174534</v>
      </c>
    </row>
    <row r="311" spans="2:9">
      <c r="B311" s="128" t="str">
        <f>$B$50</f>
        <v>Technology</v>
      </c>
      <c r="C311" s="134">
        <f t="shared" si="24"/>
        <v>470.66021621105068</v>
      </c>
      <c r="D311" s="134">
        <f t="shared" si="24"/>
        <v>1543.0084405316402</v>
      </c>
      <c r="E311" s="134">
        <f t="shared" si="24"/>
        <v>1422.0551914190464</v>
      </c>
      <c r="F311" s="134">
        <f t="shared" si="24"/>
        <v>5926.4050406622628</v>
      </c>
      <c r="G311" s="135">
        <f t="shared" si="24"/>
        <v>0</v>
      </c>
      <c r="H311" s="139">
        <f t="shared" si="24"/>
        <v>995.68118942782633</v>
      </c>
    </row>
    <row r="312" spans="2:9">
      <c r="B312" s="128" t="str">
        <f>$B$51</f>
        <v>Nursing</v>
      </c>
      <c r="C312" s="134">
        <f t="shared" si="24"/>
        <v>0</v>
      </c>
      <c r="D312" s="134">
        <f t="shared" si="24"/>
        <v>0</v>
      </c>
      <c r="E312" s="134">
        <f t="shared" si="24"/>
        <v>0</v>
      </c>
      <c r="F312" s="134">
        <f t="shared" si="24"/>
        <v>0</v>
      </c>
      <c r="G312" s="135">
        <f t="shared" si="24"/>
        <v>0</v>
      </c>
      <c r="H312" s="139">
        <f t="shared" si="24"/>
        <v>0</v>
      </c>
    </row>
    <row r="313" spans="2:9">
      <c r="B313" s="131" t="str">
        <f>$B$52</f>
        <v>Totals</v>
      </c>
      <c r="C313" s="136">
        <f t="shared" si="24"/>
        <v>243.63449068074993</v>
      </c>
      <c r="D313" s="136">
        <f t="shared" si="24"/>
        <v>556.66485621080756</v>
      </c>
      <c r="E313" s="136">
        <f t="shared" si="24"/>
        <v>1575.6613257989738</v>
      </c>
      <c r="F313" s="136">
        <f t="shared" si="24"/>
        <v>3793.7439229652805</v>
      </c>
      <c r="G313" s="136">
        <f t="shared" si="24"/>
        <v>1516.1193475727262</v>
      </c>
      <c r="H313" s="136">
        <f t="shared" si="24"/>
        <v>623.01523095658058</v>
      </c>
      <c r="I313" s="351"/>
    </row>
    <row r="315" spans="2:9" ht="15" customHeight="1">
      <c r="B315" s="120" t="s">
        <v>37</v>
      </c>
      <c r="C315" s="121"/>
      <c r="D315" s="121"/>
      <c r="E315" s="121"/>
      <c r="F315" s="121"/>
      <c r="G315" s="121"/>
      <c r="H315" s="122"/>
    </row>
    <row r="316" spans="2:9" ht="55.5" customHeight="1" thickBot="1">
      <c r="B316" s="394" t="s">
        <v>235</v>
      </c>
      <c r="C316" s="394"/>
      <c r="D316" s="394"/>
      <c r="E316" s="394"/>
      <c r="F316" s="394"/>
      <c r="G316" s="394"/>
      <c r="H316" s="394"/>
    </row>
    <row r="317" spans="2:9" ht="14.4" thickBot="1">
      <c r="B317" s="124" t="s">
        <v>31</v>
      </c>
      <c r="C317" s="125" t="s">
        <v>25</v>
      </c>
      <c r="D317" s="125" t="s">
        <v>26</v>
      </c>
      <c r="E317" s="125" t="s">
        <v>27</v>
      </c>
      <c r="F317" s="125" t="s">
        <v>28</v>
      </c>
      <c r="G317" s="125" t="s">
        <v>29</v>
      </c>
      <c r="H317" s="126" t="s">
        <v>1</v>
      </c>
    </row>
    <row r="318" spans="2:9">
      <c r="B318" s="128" t="str">
        <f>$B$32</f>
        <v>Liberal Arts</v>
      </c>
      <c r="C318" s="129">
        <f t="shared" ref="C318:H318" si="25">IF($C$293=0,"",C293/$C$293)</f>
        <v>1</v>
      </c>
      <c r="D318" s="129">
        <f t="shared" si="25"/>
        <v>2.3358813518351553</v>
      </c>
      <c r="E318" s="129">
        <f t="shared" si="25"/>
        <v>9.2766017988631724</v>
      </c>
      <c r="F318" s="129">
        <f t="shared" si="25"/>
        <v>18.392638261237771</v>
      </c>
      <c r="G318" s="129">
        <f t="shared" si="25"/>
        <v>0</v>
      </c>
      <c r="H318" s="129">
        <f t="shared" si="25"/>
        <v>1.9784858606540698</v>
      </c>
    </row>
    <row r="319" spans="2:9">
      <c r="B319" s="128" t="str">
        <f>$B$33</f>
        <v>Science</v>
      </c>
      <c r="C319" s="129">
        <f t="shared" ref="C319:H334" si="26">IF($C$293=0,"",C294/$C$293)</f>
        <v>1.0991124503868852</v>
      </c>
      <c r="D319" s="129">
        <f t="shared" si="26"/>
        <v>2.453747846587631</v>
      </c>
      <c r="E319" s="129">
        <f t="shared" si="26"/>
        <v>13.262326154694078</v>
      </c>
      <c r="F319" s="129">
        <f t="shared" si="26"/>
        <v>17.098978502341257</v>
      </c>
      <c r="G319" s="129">
        <f t="shared" si="26"/>
        <v>0</v>
      </c>
      <c r="H319" s="129">
        <f t="shared" si="26"/>
        <v>3.0179361740031072</v>
      </c>
    </row>
    <row r="320" spans="2:9">
      <c r="B320" s="128" t="str">
        <f>$B$34</f>
        <v>Fine Arts</v>
      </c>
      <c r="C320" s="129">
        <f t="shared" si="26"/>
        <v>1.6515052985501115</v>
      </c>
      <c r="D320" s="129">
        <f t="shared" si="26"/>
        <v>5.4352948177371081</v>
      </c>
      <c r="E320" s="129">
        <f t="shared" si="26"/>
        <v>11.70235221956511</v>
      </c>
      <c r="F320" s="129">
        <f t="shared" si="26"/>
        <v>13.790486884233827</v>
      </c>
      <c r="G320" s="129">
        <f t="shared" si="26"/>
        <v>0</v>
      </c>
      <c r="H320" s="129">
        <f t="shared" si="26"/>
        <v>3.6269304565808893</v>
      </c>
    </row>
    <row r="321" spans="2:8">
      <c r="B321" s="128" t="str">
        <f>$B$35</f>
        <v>Teacher Education</v>
      </c>
      <c r="C321" s="129">
        <f t="shared" si="26"/>
        <v>2.6582202038902185</v>
      </c>
      <c r="D321" s="129">
        <f t="shared" si="26"/>
        <v>3.1803492680170944</v>
      </c>
      <c r="E321" s="129">
        <f t="shared" si="26"/>
        <v>4.3366254177754158</v>
      </c>
      <c r="F321" s="129">
        <f t="shared" si="26"/>
        <v>9.6255333606427165</v>
      </c>
      <c r="G321" s="129">
        <f t="shared" si="26"/>
        <v>0</v>
      </c>
      <c r="H321" s="129">
        <f t="shared" si="26"/>
        <v>5.087209739896136</v>
      </c>
    </row>
    <row r="322" spans="2:8">
      <c r="B322" s="128" t="str">
        <f>$B$36</f>
        <v>Agriculture</v>
      </c>
      <c r="C322" s="129">
        <f t="shared" si="26"/>
        <v>1.3968797484146906</v>
      </c>
      <c r="D322" s="129">
        <f t="shared" si="26"/>
        <v>3.3674875963453195</v>
      </c>
      <c r="E322" s="129">
        <f t="shared" si="26"/>
        <v>17.634028781232381</v>
      </c>
      <c r="F322" s="129">
        <f t="shared" si="26"/>
        <v>28.15204360887445</v>
      </c>
      <c r="G322" s="129">
        <f t="shared" si="26"/>
        <v>0</v>
      </c>
      <c r="H322" s="129">
        <f t="shared" si="26"/>
        <v>4.4836489240080457</v>
      </c>
    </row>
    <row r="323" spans="2:8">
      <c r="B323" s="128" t="str">
        <f>$B$37</f>
        <v>Engineering</v>
      </c>
      <c r="C323" s="129">
        <f t="shared" si="26"/>
        <v>2.2374380604938415</v>
      </c>
      <c r="D323" s="129">
        <f t="shared" si="26"/>
        <v>2.9266874633715272</v>
      </c>
      <c r="E323" s="129">
        <f t="shared" si="26"/>
        <v>6.81674635599125</v>
      </c>
      <c r="F323" s="129">
        <f t="shared" si="26"/>
        <v>23.165400294287426</v>
      </c>
      <c r="G323" s="129">
        <f t="shared" si="26"/>
        <v>0</v>
      </c>
      <c r="H323" s="129">
        <f t="shared" si="26"/>
        <v>4.7928956236222247</v>
      </c>
    </row>
    <row r="324" spans="2:8">
      <c r="B324" s="128" t="str">
        <f>$B$38</f>
        <v>Home Economics</v>
      </c>
      <c r="C324" s="129">
        <f t="shared" si="26"/>
        <v>1.1914342568886751</v>
      </c>
      <c r="D324" s="129">
        <f t="shared" si="26"/>
        <v>2.7882084030648611</v>
      </c>
      <c r="E324" s="129">
        <f t="shared" si="26"/>
        <v>7.9473305594228369</v>
      </c>
      <c r="F324" s="129">
        <f t="shared" si="26"/>
        <v>14.95899422652456</v>
      </c>
      <c r="G324" s="129">
        <f t="shared" si="26"/>
        <v>0</v>
      </c>
      <c r="H324" s="129">
        <f t="shared" si="26"/>
        <v>1.9676247273725751</v>
      </c>
    </row>
    <row r="325" spans="2:8">
      <c r="B325" s="128" t="str">
        <f>$B$39</f>
        <v>Law</v>
      </c>
      <c r="C325" s="129">
        <f t="shared" si="26"/>
        <v>0</v>
      </c>
      <c r="D325" s="129">
        <f t="shared" si="26"/>
        <v>0</v>
      </c>
      <c r="E325" s="129">
        <f t="shared" si="26"/>
        <v>0</v>
      </c>
      <c r="F325" s="129">
        <f t="shared" si="26"/>
        <v>0</v>
      </c>
      <c r="G325" s="129">
        <f t="shared" si="26"/>
        <v>6.4034845853126603</v>
      </c>
      <c r="H325" s="129">
        <f t="shared" si="26"/>
        <v>6.4034845853126603</v>
      </c>
    </row>
    <row r="326" spans="2:8">
      <c r="B326" s="128" t="str">
        <f>$B$40</f>
        <v>Social Service</v>
      </c>
      <c r="C326" s="129">
        <f t="shared" si="26"/>
        <v>2.5733936540317206</v>
      </c>
      <c r="D326" s="129">
        <f t="shared" si="26"/>
        <v>3.4959319648728586</v>
      </c>
      <c r="E326" s="129">
        <f t="shared" si="26"/>
        <v>5.0076672322172318</v>
      </c>
      <c r="F326" s="129">
        <f t="shared" si="26"/>
        <v>0</v>
      </c>
      <c r="G326" s="129">
        <f t="shared" si="26"/>
        <v>0</v>
      </c>
      <c r="H326" s="129">
        <f t="shared" si="26"/>
        <v>3.8782082187428157</v>
      </c>
    </row>
    <row r="327" spans="2:8">
      <c r="B327" s="128" t="str">
        <f>$B$41</f>
        <v>Library Science</v>
      </c>
      <c r="C327" s="129">
        <f t="shared" si="26"/>
        <v>4.8534289668271624</v>
      </c>
      <c r="D327" s="129">
        <f t="shared" si="26"/>
        <v>0</v>
      </c>
      <c r="E327" s="129">
        <f t="shared" si="26"/>
        <v>12.037111147598559</v>
      </c>
      <c r="F327" s="129">
        <f t="shared" si="26"/>
        <v>4.6756551145578138</v>
      </c>
      <c r="G327" s="129">
        <f t="shared" si="26"/>
        <v>0</v>
      </c>
      <c r="H327" s="129">
        <f t="shared" si="26"/>
        <v>10.575631258748132</v>
      </c>
    </row>
    <row r="328" spans="2:8">
      <c r="B328" s="128" t="str">
        <f>$B$42</f>
        <v>Veterinary Science</v>
      </c>
      <c r="C328" s="129">
        <f t="shared" si="26"/>
        <v>0</v>
      </c>
      <c r="D328" s="129">
        <f t="shared" si="26"/>
        <v>0</v>
      </c>
      <c r="E328" s="129">
        <f t="shared" si="26"/>
        <v>0</v>
      </c>
      <c r="F328" s="129">
        <f t="shared" si="26"/>
        <v>0</v>
      </c>
      <c r="G328" s="129">
        <f t="shared" si="26"/>
        <v>12.897796148861188</v>
      </c>
      <c r="H328" s="129">
        <f t="shared" si="26"/>
        <v>12.897796148861188</v>
      </c>
    </row>
    <row r="329" spans="2:8">
      <c r="B329" s="128" t="str">
        <f>$B$43</f>
        <v>Vocational Training</v>
      </c>
      <c r="C329" s="129">
        <f t="shared" si="26"/>
        <v>0</v>
      </c>
      <c r="D329" s="129">
        <f t="shared" si="26"/>
        <v>0</v>
      </c>
      <c r="E329" s="129">
        <f t="shared" si="26"/>
        <v>0</v>
      </c>
      <c r="F329" s="129">
        <f t="shared" si="26"/>
        <v>0</v>
      </c>
      <c r="G329" s="129">
        <f t="shared" si="26"/>
        <v>0</v>
      </c>
      <c r="H329" s="129">
        <f t="shared" si="26"/>
        <v>0</v>
      </c>
    </row>
    <row r="330" spans="2:8">
      <c r="B330" s="128" t="str">
        <f>$B$44</f>
        <v>Physical Training</v>
      </c>
      <c r="C330" s="129">
        <f t="shared" si="26"/>
        <v>0</v>
      </c>
      <c r="D330" s="129">
        <f t="shared" si="26"/>
        <v>0</v>
      </c>
      <c r="E330" s="129">
        <f t="shared" si="26"/>
        <v>0</v>
      </c>
      <c r="F330" s="129">
        <f t="shared" si="26"/>
        <v>0</v>
      </c>
      <c r="G330" s="129">
        <f t="shared" si="26"/>
        <v>0</v>
      </c>
      <c r="H330" s="129">
        <f t="shared" si="26"/>
        <v>0</v>
      </c>
    </row>
    <row r="331" spans="2:8">
      <c r="B331" s="128" t="str">
        <f>$B$45</f>
        <v>Health Services</v>
      </c>
      <c r="C331" s="129">
        <f t="shared" si="26"/>
        <v>1.1143833744221843</v>
      </c>
      <c r="D331" s="129">
        <f t="shared" si="26"/>
        <v>2.4369474046236479</v>
      </c>
      <c r="E331" s="129">
        <f t="shared" si="26"/>
        <v>4.8703420661280692</v>
      </c>
      <c r="F331" s="129">
        <f t="shared" si="26"/>
        <v>11.018522294007587</v>
      </c>
      <c r="G331" s="129">
        <f t="shared" si="26"/>
        <v>0</v>
      </c>
      <c r="H331" s="129">
        <f t="shared" si="26"/>
        <v>2.3344393392869867</v>
      </c>
    </row>
    <row r="332" spans="2:8">
      <c r="B332" s="128" t="str">
        <f>$B$46</f>
        <v>Pharmacy</v>
      </c>
      <c r="C332" s="129">
        <f t="shared" si="26"/>
        <v>0</v>
      </c>
      <c r="D332" s="129">
        <f t="shared" si="26"/>
        <v>0</v>
      </c>
      <c r="E332" s="129">
        <f t="shared" si="26"/>
        <v>0</v>
      </c>
      <c r="F332" s="129">
        <f t="shared" si="26"/>
        <v>0</v>
      </c>
      <c r="G332" s="129">
        <f t="shared" si="26"/>
        <v>0</v>
      </c>
      <c r="H332" s="129">
        <f t="shared" si="26"/>
        <v>0</v>
      </c>
    </row>
    <row r="333" spans="2:8">
      <c r="B333" s="128" t="str">
        <f>$B$47</f>
        <v>Business Administration</v>
      </c>
      <c r="C333" s="129">
        <f t="shared" si="26"/>
        <v>1.3550553667620142</v>
      </c>
      <c r="D333" s="129">
        <f t="shared" si="26"/>
        <v>2.7521546705042863</v>
      </c>
      <c r="E333" s="129">
        <f t="shared" si="26"/>
        <v>5.5158983961718944</v>
      </c>
      <c r="F333" s="129">
        <f t="shared" si="26"/>
        <v>40.560200044335446</v>
      </c>
      <c r="G333" s="129">
        <f t="shared" si="26"/>
        <v>0</v>
      </c>
      <c r="H333" s="129">
        <f t="shared" si="26"/>
        <v>3.4288290939705028</v>
      </c>
    </row>
    <row r="334" spans="2:8">
      <c r="B334" s="128" t="str">
        <f>$B$48</f>
        <v>Optometry</v>
      </c>
      <c r="C334" s="129">
        <f t="shared" si="26"/>
        <v>0</v>
      </c>
      <c r="D334" s="129">
        <f t="shared" si="26"/>
        <v>0</v>
      </c>
      <c r="E334" s="129">
        <f t="shared" si="26"/>
        <v>0</v>
      </c>
      <c r="F334" s="129">
        <f t="shared" si="26"/>
        <v>0</v>
      </c>
      <c r="G334" s="129">
        <f t="shared" si="26"/>
        <v>0</v>
      </c>
      <c r="H334" s="129">
        <f t="shared" si="26"/>
        <v>0</v>
      </c>
    </row>
    <row r="335" spans="2:8">
      <c r="B335" s="128" t="str">
        <f>$B$49</f>
        <v>Teacher Ed-Practice Teaching</v>
      </c>
      <c r="C335" s="129">
        <f t="shared" ref="C335:H338" si="27">IF($C$293=0,"",C310/$C$293)</f>
        <v>0</v>
      </c>
      <c r="D335" s="129">
        <f t="shared" si="27"/>
        <v>7.7353191612302306</v>
      </c>
      <c r="E335" s="129">
        <f t="shared" si="27"/>
        <v>0</v>
      </c>
      <c r="F335" s="129">
        <f t="shared" si="27"/>
        <v>0</v>
      </c>
      <c r="G335" s="129">
        <f t="shared" si="27"/>
        <v>0</v>
      </c>
      <c r="H335" s="129">
        <f t="shared" si="27"/>
        <v>7.7353191612302306</v>
      </c>
    </row>
    <row r="336" spans="2:8">
      <c r="B336" s="128" t="str">
        <f>$B$50</f>
        <v>Technology</v>
      </c>
      <c r="C336" s="129">
        <f t="shared" si="27"/>
        <v>2.3420343772435288</v>
      </c>
      <c r="D336" s="129">
        <f t="shared" si="27"/>
        <v>7.6781055369284896</v>
      </c>
      <c r="E336" s="129">
        <f t="shared" si="27"/>
        <v>7.0762346804081462</v>
      </c>
      <c r="F336" s="129">
        <f t="shared" si="27"/>
        <v>29.490158421370449</v>
      </c>
      <c r="G336" s="129">
        <f t="shared" si="27"/>
        <v>0</v>
      </c>
      <c r="H336" s="129">
        <f t="shared" si="27"/>
        <v>4.9545712471457959</v>
      </c>
    </row>
    <row r="337" spans="2:9">
      <c r="B337" s="128" t="str">
        <f>$B$51</f>
        <v>Nursing</v>
      </c>
      <c r="C337" s="129">
        <f t="shared" si="27"/>
        <v>0</v>
      </c>
      <c r="D337" s="129">
        <f t="shared" si="27"/>
        <v>0</v>
      </c>
      <c r="E337" s="129">
        <f t="shared" si="27"/>
        <v>0</v>
      </c>
      <c r="F337" s="129">
        <f t="shared" si="27"/>
        <v>0</v>
      </c>
      <c r="G337" s="129">
        <f t="shared" si="27"/>
        <v>0</v>
      </c>
      <c r="H337" s="129">
        <f t="shared" si="27"/>
        <v>0</v>
      </c>
    </row>
    <row r="338" spans="2:9">
      <c r="B338" s="131" t="str">
        <f>$B$52</f>
        <v>Totals</v>
      </c>
      <c r="C338" s="129">
        <f t="shared" si="27"/>
        <v>1.2123403104898698</v>
      </c>
      <c r="D338" s="129">
        <f t="shared" si="27"/>
        <v>2.7699987909418438</v>
      </c>
      <c r="E338" s="129">
        <f t="shared" si="27"/>
        <v>7.8405883157533562</v>
      </c>
      <c r="F338" s="129">
        <f t="shared" si="27"/>
        <v>18.877904653957874</v>
      </c>
      <c r="G338" s="129">
        <f t="shared" si="27"/>
        <v>7.5443037455010309</v>
      </c>
      <c r="H338" s="129">
        <f t="shared" si="27"/>
        <v>3.1001623638237081</v>
      </c>
      <c r="I338" s="351"/>
    </row>
    <row r="340" spans="2:9" ht="15" customHeight="1">
      <c r="B340" s="120" t="s">
        <v>236</v>
      </c>
      <c r="C340" s="121"/>
      <c r="D340" s="121"/>
      <c r="E340" s="121"/>
      <c r="F340" s="121"/>
      <c r="G340" s="121"/>
      <c r="H340" s="122"/>
    </row>
    <row r="341" spans="2:9" ht="55.5" customHeight="1" thickBot="1">
      <c r="B341" s="394" t="s">
        <v>237</v>
      </c>
      <c r="C341" s="394"/>
      <c r="D341" s="394"/>
      <c r="E341" s="394"/>
      <c r="F341" s="394"/>
      <c r="G341" s="394"/>
      <c r="H341" s="394"/>
    </row>
    <row r="342" spans="2:9" ht="14.4" thickBot="1">
      <c r="B342" s="124" t="s">
        <v>31</v>
      </c>
      <c r="C342" s="125" t="s">
        <v>25</v>
      </c>
      <c r="D342" s="125" t="s">
        <v>26</v>
      </c>
      <c r="E342" s="125" t="s">
        <v>27</v>
      </c>
      <c r="F342" s="125" t="s">
        <v>28</v>
      </c>
      <c r="G342" s="125" t="s">
        <v>29</v>
      </c>
      <c r="H342" s="126" t="s">
        <v>1</v>
      </c>
    </row>
    <row r="343" spans="2:9">
      <c r="B343" s="128" t="str">
        <f>$B$32</f>
        <v>Liberal Arts</v>
      </c>
      <c r="C343" s="136">
        <f t="shared" ref="C343:D358" si="28">C293*30</f>
        <v>6028.8638900979377</v>
      </c>
      <c r="D343" s="136">
        <f t="shared" si="28"/>
        <v>14082.710733632122</v>
      </c>
      <c r="E343" s="136">
        <f>E293*24</f>
        <v>44741.895686386997</v>
      </c>
      <c r="F343" s="136">
        <f>F293*18</f>
        <v>66532.027594086059</v>
      </c>
      <c r="G343" s="136">
        <f>G293*24</f>
        <v>0</v>
      </c>
      <c r="H343" s="136">
        <f>IF((C32/30+D32/30+E32/24+F32/18+G32/24)=0,0,H268/(C32/30+D32/30+E32/24+F32/18+G32/24))</f>
        <v>11650.034104365019</v>
      </c>
    </row>
    <row r="344" spans="2:9">
      <c r="B344" s="128" t="str">
        <f>$B$33</f>
        <v>Science</v>
      </c>
      <c r="C344" s="139">
        <f t="shared" si="28"/>
        <v>6626.3993632945521</v>
      </c>
      <c r="D344" s="139">
        <f t="shared" si="28"/>
        <v>14793.311787697741</v>
      </c>
      <c r="E344" s="139">
        <f>E294*24</f>
        <v>63965.407402189245</v>
      </c>
      <c r="F344" s="139">
        <f>F294*18</f>
        <v>61852.448430195676</v>
      </c>
      <c r="G344" s="139">
        <f>G294*24</f>
        <v>0</v>
      </c>
      <c r="H344" s="139">
        <f t="shared" ref="H344:H363" si="29">IF((C33/30+D33/30+E33/24+F33/18+G33/24)=0,0,H269/(C33/30+D33/30+E33/24+F33/18+G33/24))</f>
        <v>17293.910666070875</v>
      </c>
    </row>
    <row r="345" spans="2:9">
      <c r="B345" s="128" t="str">
        <f>$B$34</f>
        <v>Fine Arts</v>
      </c>
      <c r="C345" s="139">
        <f t="shared" si="28"/>
        <v>9956.7006587341803</v>
      </c>
      <c r="D345" s="139">
        <f t="shared" si="28"/>
        <v>32768.652658691703</v>
      </c>
      <c r="E345" s="139">
        <f t="shared" ref="E345:E363" si="30">E295*24</f>
        <v>56441.51098059483</v>
      </c>
      <c r="F345" s="139">
        <f t="shared" ref="F345:F363" si="31">F295*18</f>
        <v>49884.581041935919</v>
      </c>
      <c r="G345" s="139">
        <f t="shared" ref="G345:G363" si="32">G295*24</f>
        <v>0</v>
      </c>
      <c r="H345" s="139">
        <f t="shared" si="29"/>
        <v>20812.238984017909</v>
      </c>
    </row>
    <row r="346" spans="2:9">
      <c r="B346" s="128" t="str">
        <f>$B$35</f>
        <v>Teacher Education</v>
      </c>
      <c r="C346" s="139">
        <f t="shared" si="28"/>
        <v>16026.047799162516</v>
      </c>
      <c r="D346" s="139">
        <f t="shared" si="28"/>
        <v>19173.892859847667</v>
      </c>
      <c r="E346" s="139">
        <f t="shared" si="30"/>
        <v>20915.939508885669</v>
      </c>
      <c r="F346" s="139">
        <f t="shared" si="31"/>
        <v>34818.618300547154</v>
      </c>
      <c r="G346" s="139">
        <f t="shared" si="32"/>
        <v>0</v>
      </c>
      <c r="H346" s="139">
        <f t="shared" si="29"/>
        <v>24592.98230395079</v>
      </c>
    </row>
    <row r="347" spans="2:9">
      <c r="B347" s="128" t="str">
        <f>$B$36</f>
        <v>Agriculture</v>
      </c>
      <c r="C347" s="139">
        <f t="shared" si="28"/>
        <v>8421.59787402642</v>
      </c>
      <c r="D347" s="139">
        <f t="shared" si="28"/>
        <v>20302.124369958994</v>
      </c>
      <c r="E347" s="139">
        <f t="shared" si="30"/>
        <v>85050.52748489572</v>
      </c>
      <c r="F347" s="139">
        <f t="shared" si="31"/>
        <v>101834.90348760335</v>
      </c>
      <c r="G347" s="139">
        <f t="shared" si="32"/>
        <v>0</v>
      </c>
      <c r="H347" s="139">
        <f t="shared" si="29"/>
        <v>25830.722320016812</v>
      </c>
    </row>
    <row r="348" spans="2:9">
      <c r="B348" s="128" t="str">
        <f>$B$37</f>
        <v>Engineering</v>
      </c>
      <c r="C348" s="139">
        <f t="shared" si="28"/>
        <v>13489.209529242085</v>
      </c>
      <c r="D348" s="139">
        <f t="shared" si="28"/>
        <v>17644.600365522932</v>
      </c>
      <c r="E348" s="139">
        <f t="shared" si="30"/>
        <v>32877.788762873875</v>
      </c>
      <c r="F348" s="139">
        <f t="shared" si="31"/>
        <v>83796.627200336152</v>
      </c>
      <c r="G348" s="139">
        <f t="shared" si="32"/>
        <v>0</v>
      </c>
      <c r="H348" s="139">
        <f t="shared" si="29"/>
        <v>26647.567984429021</v>
      </c>
    </row>
    <row r="349" spans="2:9">
      <c r="B349" s="128" t="str">
        <f>$B$38</f>
        <v>Home Economics</v>
      </c>
      <c r="C349" s="139">
        <f t="shared" si="28"/>
        <v>7182.9949687818034</v>
      </c>
      <c r="D349" s="139">
        <f t="shared" si="28"/>
        <v>16809.728959305376</v>
      </c>
      <c r="E349" s="139">
        <f t="shared" si="30"/>
        <v>38330.699385900945</v>
      </c>
      <c r="F349" s="139">
        <f t="shared" si="31"/>
        <v>54111.444074686464</v>
      </c>
      <c r="G349" s="139">
        <f t="shared" si="32"/>
        <v>0</v>
      </c>
      <c r="H349" s="139">
        <f t="shared" si="29"/>
        <v>11650.914607117504</v>
      </c>
    </row>
    <row r="350" spans="2:9">
      <c r="B350" s="128" t="str">
        <f>$B$39</f>
        <v>Law</v>
      </c>
      <c r="C350" s="139">
        <f t="shared" si="28"/>
        <v>0</v>
      </c>
      <c r="D350" s="139">
        <f t="shared" si="28"/>
        <v>0</v>
      </c>
      <c r="E350" s="139">
        <f t="shared" si="30"/>
        <v>0</v>
      </c>
      <c r="F350" s="139">
        <f t="shared" si="31"/>
        <v>0</v>
      </c>
      <c r="G350" s="139">
        <f t="shared" si="32"/>
        <v>30884.589589752213</v>
      </c>
      <c r="H350" s="139">
        <f t="shared" si="29"/>
        <v>30884.589589752213</v>
      </c>
    </row>
    <row r="351" spans="2:9">
      <c r="B351" s="128" t="str">
        <f>$B$40</f>
        <v>Social Service</v>
      </c>
      <c r="C351" s="139">
        <f t="shared" si="28"/>
        <v>15514.640075799025</v>
      </c>
      <c r="D351" s="139">
        <f t="shared" si="28"/>
        <v>21076.497985261107</v>
      </c>
      <c r="E351" s="139">
        <f t="shared" si="30"/>
        <v>24152.435319952918</v>
      </c>
      <c r="F351" s="139">
        <f t="shared" si="31"/>
        <v>0</v>
      </c>
      <c r="G351" s="139">
        <f t="shared" si="32"/>
        <v>0</v>
      </c>
      <c r="H351" s="139">
        <f t="shared" si="29"/>
        <v>21062.517466071349</v>
      </c>
    </row>
    <row r="352" spans="2:9">
      <c r="B352" s="128" t="str">
        <f>$B$41</f>
        <v>Library Science</v>
      </c>
      <c r="C352" s="139">
        <f t="shared" si="28"/>
        <v>29260.66264125962</v>
      </c>
      <c r="D352" s="139">
        <f t="shared" si="28"/>
        <v>0</v>
      </c>
      <c r="E352" s="139">
        <f t="shared" si="30"/>
        <v>58056.083791081837</v>
      </c>
      <c r="F352" s="139">
        <f t="shared" si="31"/>
        <v>16913.332969625604</v>
      </c>
      <c r="G352" s="139">
        <f t="shared" si="32"/>
        <v>0</v>
      </c>
      <c r="H352" s="139">
        <f t="shared" si="29"/>
        <v>52717.348917319432</v>
      </c>
    </row>
    <row r="353" spans="2:9">
      <c r="B353" s="128" t="str">
        <f>$B$42</f>
        <v>Veterinary Science</v>
      </c>
      <c r="C353" s="139">
        <f t="shared" si="28"/>
        <v>0</v>
      </c>
      <c r="D353" s="139">
        <f t="shared" si="28"/>
        <v>0</v>
      </c>
      <c r="E353" s="139">
        <f t="shared" si="30"/>
        <v>0</v>
      </c>
      <c r="F353" s="139">
        <f t="shared" si="31"/>
        <v>0</v>
      </c>
      <c r="G353" s="139">
        <f t="shared" si="32"/>
        <v>62207.245970970762</v>
      </c>
      <c r="H353" s="139">
        <f t="shared" si="29"/>
        <v>62207.245970970762</v>
      </c>
    </row>
    <row r="354" spans="2:9">
      <c r="B354" s="128" t="str">
        <f>$B$43</f>
        <v>Vocational Training</v>
      </c>
      <c r="C354" s="139">
        <f t="shared" si="28"/>
        <v>0</v>
      </c>
      <c r="D354" s="139">
        <f t="shared" si="28"/>
        <v>0</v>
      </c>
      <c r="E354" s="139">
        <f t="shared" si="30"/>
        <v>0</v>
      </c>
      <c r="F354" s="139">
        <f t="shared" si="31"/>
        <v>0</v>
      </c>
      <c r="G354" s="139">
        <f t="shared" si="32"/>
        <v>0</v>
      </c>
      <c r="H354" s="139">
        <f t="shared" si="29"/>
        <v>0</v>
      </c>
    </row>
    <row r="355" spans="2:9">
      <c r="B355" s="128" t="str">
        <f>$B$44</f>
        <v>Physical Training</v>
      </c>
      <c r="C355" s="139">
        <f t="shared" si="28"/>
        <v>0</v>
      </c>
      <c r="D355" s="139">
        <f t="shared" si="28"/>
        <v>0</v>
      </c>
      <c r="E355" s="139">
        <f t="shared" si="30"/>
        <v>0</v>
      </c>
      <c r="F355" s="139">
        <f t="shared" si="31"/>
        <v>0</v>
      </c>
      <c r="G355" s="139">
        <f t="shared" si="32"/>
        <v>0</v>
      </c>
      <c r="H355" s="139">
        <f t="shared" si="29"/>
        <v>0</v>
      </c>
    </row>
    <row r="356" spans="2:9">
      <c r="B356" s="128" t="str">
        <f>$B$45</f>
        <v>Health Services</v>
      </c>
      <c r="C356" s="139">
        <f t="shared" si="28"/>
        <v>6718.4656857793962</v>
      </c>
      <c r="D356" s="139">
        <f t="shared" si="28"/>
        <v>14692.024209803398</v>
      </c>
      <c r="E356" s="139">
        <f t="shared" si="30"/>
        <v>23490.1035319236</v>
      </c>
      <c r="F356" s="139">
        <f t="shared" si="31"/>
        <v>39857.50270834886</v>
      </c>
      <c r="G356" s="139">
        <f t="shared" si="32"/>
        <v>0</v>
      </c>
      <c r="H356" s="139">
        <f t="shared" si="29"/>
        <v>13327.972823456534</v>
      </c>
    </row>
    <row r="357" spans="2:9">
      <c r="B357" s="128" t="str">
        <f>$B$46</f>
        <v>Pharmacy</v>
      </c>
      <c r="C357" s="139">
        <f t="shared" si="28"/>
        <v>0</v>
      </c>
      <c r="D357" s="139">
        <f t="shared" si="28"/>
        <v>0</v>
      </c>
      <c r="E357" s="139">
        <f t="shared" si="30"/>
        <v>0</v>
      </c>
      <c r="F357" s="139">
        <f t="shared" si="31"/>
        <v>0</v>
      </c>
      <c r="G357" s="139">
        <f t="shared" si="32"/>
        <v>0</v>
      </c>
      <c r="H357" s="139">
        <f t="shared" si="29"/>
        <v>0</v>
      </c>
    </row>
    <row r="358" spans="2:9">
      <c r="B358" s="128" t="str">
        <f>$B$47</f>
        <v>Business Administration</v>
      </c>
      <c r="C358" s="139">
        <f t="shared" si="28"/>
        <v>8169.444369754925</v>
      </c>
      <c r="D358" s="139">
        <f t="shared" si="28"/>
        <v>16592.365912967678</v>
      </c>
      <c r="E358" s="139">
        <f t="shared" si="30"/>
        <v>26603.680529703888</v>
      </c>
      <c r="F358" s="139">
        <f t="shared" si="31"/>
        <v>146719.15525346564</v>
      </c>
      <c r="G358" s="139">
        <f t="shared" si="32"/>
        <v>0</v>
      </c>
      <c r="H358" s="139">
        <f t="shared" si="29"/>
        <v>19723.677741642307</v>
      </c>
    </row>
    <row r="359" spans="2:9">
      <c r="B359" s="128" t="str">
        <f>$B$48</f>
        <v>Optometry</v>
      </c>
      <c r="C359" s="139">
        <f t="shared" ref="C359:D363" si="33">C309*30</f>
        <v>0</v>
      </c>
      <c r="D359" s="139">
        <f t="shared" si="33"/>
        <v>0</v>
      </c>
      <c r="E359" s="139">
        <f t="shared" si="30"/>
        <v>0</v>
      </c>
      <c r="F359" s="139">
        <f t="shared" si="31"/>
        <v>0</v>
      </c>
      <c r="G359" s="139">
        <f t="shared" si="32"/>
        <v>0</v>
      </c>
      <c r="H359" s="139">
        <f t="shared" si="29"/>
        <v>0</v>
      </c>
    </row>
    <row r="360" spans="2:9">
      <c r="B360" s="128" t="str">
        <f>$B$49</f>
        <v>Teacher Ed-Practice Teaching</v>
      </c>
      <c r="C360" s="139">
        <f t="shared" si="33"/>
        <v>0</v>
      </c>
      <c r="D360" s="139">
        <f t="shared" si="33"/>
        <v>46635.186369523602</v>
      </c>
      <c r="E360" s="139">
        <f t="shared" si="30"/>
        <v>0</v>
      </c>
      <c r="F360" s="139">
        <f t="shared" si="31"/>
        <v>0</v>
      </c>
      <c r="G360" s="139">
        <f t="shared" si="32"/>
        <v>0</v>
      </c>
      <c r="H360" s="139">
        <f t="shared" si="29"/>
        <v>46635.186369523602</v>
      </c>
    </row>
    <row r="361" spans="2:9">
      <c r="B361" s="128" t="str">
        <f>$B$50</f>
        <v>Technology</v>
      </c>
      <c r="C361" s="139">
        <f t="shared" si="33"/>
        <v>14119.806486331521</v>
      </c>
      <c r="D361" s="139">
        <f t="shared" si="33"/>
        <v>46290.253215949204</v>
      </c>
      <c r="E361" s="139">
        <f t="shared" si="30"/>
        <v>34129.324594057114</v>
      </c>
      <c r="F361" s="139">
        <f t="shared" si="31"/>
        <v>106675.29073192073</v>
      </c>
      <c r="G361" s="139">
        <f t="shared" si="32"/>
        <v>0</v>
      </c>
      <c r="H361" s="139">
        <f t="shared" si="29"/>
        <v>28498.982921102546</v>
      </c>
    </row>
    <row r="362" spans="2:9">
      <c r="B362" s="128" t="str">
        <f>$B$51</f>
        <v>Nursing</v>
      </c>
      <c r="C362" s="139">
        <f t="shared" si="33"/>
        <v>0</v>
      </c>
      <c r="D362" s="139">
        <f t="shared" si="33"/>
        <v>0</v>
      </c>
      <c r="E362" s="139">
        <f t="shared" si="30"/>
        <v>0</v>
      </c>
      <c r="F362" s="139">
        <f t="shared" si="31"/>
        <v>0</v>
      </c>
      <c r="G362" s="139">
        <f t="shared" si="32"/>
        <v>0</v>
      </c>
      <c r="H362" s="139">
        <f t="shared" si="29"/>
        <v>0</v>
      </c>
    </row>
    <row r="363" spans="2:9">
      <c r="B363" s="131" t="str">
        <f>$B$52</f>
        <v>Totals</v>
      </c>
      <c r="C363" s="136">
        <f t="shared" si="33"/>
        <v>7309.0347204224981</v>
      </c>
      <c r="D363" s="136">
        <f t="shared" si="33"/>
        <v>16699.945686324227</v>
      </c>
      <c r="E363" s="136">
        <f t="shared" si="30"/>
        <v>37815.871819175372</v>
      </c>
      <c r="F363" s="136">
        <f t="shared" si="31"/>
        <v>68287.390613375042</v>
      </c>
      <c r="G363" s="136">
        <f t="shared" si="32"/>
        <v>36386.86434174543</v>
      </c>
      <c r="H363" s="136">
        <f t="shared" si="29"/>
        <v>17762.421141497565</v>
      </c>
      <c r="I363" s="351"/>
    </row>
  </sheetData>
  <mergeCells count="45">
    <mergeCell ref="B316:H316"/>
    <mergeCell ref="B341:H341"/>
    <mergeCell ref="B215:G215"/>
    <mergeCell ref="B216:H216"/>
    <mergeCell ref="B241:G241"/>
    <mergeCell ref="B264:H264"/>
    <mergeCell ref="B266:H266"/>
    <mergeCell ref="B291:H291"/>
    <mergeCell ref="I140:I141"/>
    <mergeCell ref="B165:G165"/>
    <mergeCell ref="B166:G166"/>
    <mergeCell ref="B190:G190"/>
    <mergeCell ref="B191:H191"/>
    <mergeCell ref="B89:G89"/>
    <mergeCell ref="B113:H113"/>
    <mergeCell ref="B114:G114"/>
    <mergeCell ref="B139:G139"/>
    <mergeCell ref="B140:F141"/>
    <mergeCell ref="B58:G58"/>
    <mergeCell ref="D83:F83"/>
    <mergeCell ref="B84:C84"/>
    <mergeCell ref="D84:F84"/>
    <mergeCell ref="B87:G87"/>
    <mergeCell ref="D27:F27"/>
    <mergeCell ref="B28:C28"/>
    <mergeCell ref="D28:F28"/>
    <mergeCell ref="D54:F54"/>
    <mergeCell ref="B55:C55"/>
    <mergeCell ref="D55:F55"/>
    <mergeCell ref="B16:E16"/>
    <mergeCell ref="B17:E17"/>
    <mergeCell ref="B18:E18"/>
    <mergeCell ref="D20:F20"/>
    <mergeCell ref="B21:C21"/>
    <mergeCell ref="D21:F21"/>
    <mergeCell ref="B11:H11"/>
    <mergeCell ref="B12:E12"/>
    <mergeCell ref="B13:E13"/>
    <mergeCell ref="B14:E14"/>
    <mergeCell ref="B15:E15"/>
    <mergeCell ref="B1:H1"/>
    <mergeCell ref="B2:H2"/>
    <mergeCell ref="B8:H8"/>
    <mergeCell ref="B9:G9"/>
    <mergeCell ref="B10:G10"/>
  </mergeCells>
  <conditionalFormatting sqref="C293:G312">
    <cfRule type="expression" dxfId="93" priority="7" stopIfTrue="1">
      <formula>C32=0</formula>
    </cfRule>
  </conditionalFormatting>
  <conditionalFormatting sqref="C61:G80">
    <cfRule type="expression" dxfId="92" priority="6" stopIfTrue="1">
      <formula>C32=0</formula>
    </cfRule>
  </conditionalFormatting>
  <conditionalFormatting sqref="C91:G110">
    <cfRule type="expression" dxfId="91" priority="5" stopIfTrue="1">
      <formula>C32=0</formula>
    </cfRule>
  </conditionalFormatting>
  <conditionalFormatting sqref="C143:H162">
    <cfRule type="expression" dxfId="90" priority="3" stopIfTrue="1">
      <formula>C32=0</formula>
    </cfRule>
  </conditionalFormatting>
  <conditionalFormatting sqref="H143:H162">
    <cfRule type="expression" dxfId="89" priority="4" stopIfTrue="1">
      <formula>OR(AND(#REF!&gt;0,H143&gt;0,H61=0),AND(#REF!&gt;0,H143&gt;0,H32=0))</formula>
    </cfRule>
  </conditionalFormatting>
  <conditionalFormatting sqref="H143:H162">
    <cfRule type="expression" dxfId="88" priority="2" stopIfTrue="1">
      <formula>OR(AND(#REF!&gt;0,H143&gt;0,H61=0),AND(#REF!&gt;0,H143&gt;0,H32=0))</formula>
    </cfRule>
  </conditionalFormatting>
  <conditionalFormatting sqref="H143:H162">
    <cfRule type="expression" dxfId="87" priority="1" stopIfTrue="1">
      <formula>OR(AND(#REF!&gt;0,H143&gt;0,H61=0),AND(#REF!&gt;0,H143&gt;0,H32=0))</formula>
    </cfRule>
  </conditionalFormatting>
  <pageMargins left="0.25" right="0.25" top="0.5" bottom="0.5" header="0.17" footer="0.17"/>
  <pageSetup scale="46"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tabColor rgb="FFFFC000"/>
    <pageSetUpPr fitToPage="1"/>
  </sheetPr>
  <dimension ref="B1:W363"/>
  <sheetViews>
    <sheetView showGridLines="0" showZeros="0" zoomScale="70" zoomScaleNormal="70" workbookViewId="0"/>
  </sheetViews>
  <sheetFormatPr defaultColWidth="9.109375" defaultRowHeight="13.8"/>
  <cols>
    <col min="1" max="1" width="1.88671875" style="107" customWidth="1"/>
    <col min="2" max="2" width="30.5546875" style="107" customWidth="1"/>
    <col min="3"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5.88671875" style="107" bestFit="1" customWidth="1"/>
    <col min="11" max="16384" width="9.109375" style="107"/>
  </cols>
  <sheetData>
    <row r="1" spans="2:8">
      <c r="B1" s="392" t="str">
        <f>'Relative Weights'!A1</f>
        <v>THECB Texas Public University Expenditure Study Fiscal Year 2022</v>
      </c>
      <c r="C1" s="392"/>
      <c r="D1" s="392"/>
      <c r="E1" s="392"/>
      <c r="F1" s="392"/>
      <c r="G1" s="392"/>
      <c r="H1" s="392"/>
    </row>
    <row r="2" spans="2:8">
      <c r="B2" s="393" t="str">
        <f>'Relative Weights'!A2</f>
        <v>Institution Survey for the Year Ended August 31, 2022</v>
      </c>
      <c r="C2" s="393"/>
      <c r="D2" s="393"/>
      <c r="E2" s="393"/>
      <c r="F2" s="393"/>
      <c r="G2" s="393"/>
      <c r="H2" s="393"/>
    </row>
    <row r="3" spans="2:8">
      <c r="B3" s="119" t="s">
        <v>84</v>
      </c>
      <c r="C3" s="119"/>
      <c r="D3" s="119"/>
      <c r="E3" s="119"/>
      <c r="F3" s="119"/>
      <c r="G3" s="119"/>
      <c r="H3" s="119"/>
    </row>
    <row r="4" spans="2:8">
      <c r="B4" s="294" t="s">
        <v>157</v>
      </c>
      <c r="C4" s="119"/>
      <c r="D4" s="119"/>
      <c r="E4" s="119"/>
      <c r="F4" s="119"/>
      <c r="G4" s="119"/>
      <c r="H4" s="119"/>
    </row>
    <row r="5" spans="2:8">
      <c r="B5" s="119"/>
      <c r="C5" s="119"/>
      <c r="D5" s="119"/>
      <c r="E5" s="119"/>
      <c r="F5" s="119"/>
      <c r="G5" s="119"/>
      <c r="H5" s="246"/>
    </row>
    <row r="6" spans="2:8">
      <c r="B6" s="295" t="s">
        <v>10</v>
      </c>
      <c r="C6" s="295"/>
      <c r="D6" s="295"/>
      <c r="E6" s="295"/>
      <c r="F6" s="295"/>
      <c r="G6" s="295"/>
      <c r="H6" s="296"/>
    </row>
    <row r="7" spans="2:8">
      <c r="B7" s="119"/>
      <c r="C7" s="119"/>
      <c r="D7" s="119"/>
      <c r="E7" s="119"/>
      <c r="F7" s="119"/>
      <c r="G7" s="119"/>
      <c r="H7" s="297"/>
    </row>
    <row r="8" spans="2:8" ht="129" customHeight="1">
      <c r="B8" s="381" t="s">
        <v>227</v>
      </c>
      <c r="C8" s="381"/>
      <c r="D8" s="381"/>
      <c r="E8" s="381"/>
      <c r="F8" s="381"/>
      <c r="G8" s="381"/>
      <c r="H8" s="381"/>
    </row>
    <row r="9" spans="2:8" ht="99.75" customHeight="1">
      <c r="B9" s="382" t="s">
        <v>41</v>
      </c>
      <c r="C9" s="382"/>
      <c r="D9" s="382"/>
      <c r="E9" s="382"/>
      <c r="F9" s="382"/>
      <c r="G9" s="382"/>
      <c r="H9" s="298"/>
    </row>
    <row r="10" spans="2:8">
      <c r="B10" s="392" t="s">
        <v>20</v>
      </c>
      <c r="C10" s="392"/>
      <c r="D10" s="392"/>
      <c r="E10" s="392"/>
      <c r="F10" s="392"/>
      <c r="G10" s="392"/>
      <c r="H10" s="298"/>
    </row>
    <row r="11" spans="2:8" ht="21" customHeight="1" thickBot="1">
      <c r="B11" s="394" t="s">
        <v>888</v>
      </c>
      <c r="C11" s="394"/>
      <c r="D11" s="394"/>
      <c r="E11" s="394"/>
      <c r="F11" s="394"/>
      <c r="G11" s="394"/>
      <c r="H11" s="394"/>
    </row>
    <row r="12" spans="2:8" ht="14.4" thickBot="1">
      <c r="B12" s="409" t="s">
        <v>16</v>
      </c>
      <c r="C12" s="410"/>
      <c r="D12" s="410"/>
      <c r="E12" s="411"/>
      <c r="F12" s="299"/>
      <c r="G12" s="300"/>
      <c r="H12" s="301" t="s">
        <v>17</v>
      </c>
    </row>
    <row r="13" spans="2:8">
      <c r="B13" s="412" t="s">
        <v>12</v>
      </c>
      <c r="C13" s="413"/>
      <c r="D13" s="413"/>
      <c r="E13" s="414"/>
      <c r="F13" s="354"/>
      <c r="G13" s="303"/>
      <c r="H13" s="355">
        <f>Data!$G32</f>
        <v>46581531</v>
      </c>
    </row>
    <row r="14" spans="2:8">
      <c r="B14" s="386" t="s">
        <v>13</v>
      </c>
      <c r="C14" s="415"/>
      <c r="D14" s="415"/>
      <c r="E14" s="416"/>
      <c r="F14" s="356"/>
      <c r="G14" s="303"/>
      <c r="H14" s="357">
        <f>Data!$H32</f>
        <v>774086</v>
      </c>
    </row>
    <row r="15" spans="2:8">
      <c r="B15" s="386" t="s">
        <v>14</v>
      </c>
      <c r="C15" s="415"/>
      <c r="D15" s="415"/>
      <c r="E15" s="416"/>
      <c r="F15" s="356"/>
      <c r="G15" s="303"/>
      <c r="H15" s="357">
        <f>Data!$I32</f>
        <v>7176874</v>
      </c>
    </row>
    <row r="16" spans="2:8">
      <c r="B16" s="386" t="s">
        <v>18</v>
      </c>
      <c r="C16" s="415"/>
      <c r="D16" s="415"/>
      <c r="E16" s="416"/>
      <c r="F16" s="356"/>
      <c r="G16" s="303"/>
      <c r="H16" s="357">
        <f>Data!$J32</f>
        <v>9492942</v>
      </c>
    </row>
    <row r="17" spans="2:23">
      <c r="B17" s="386" t="s">
        <v>15</v>
      </c>
      <c r="C17" s="415"/>
      <c r="D17" s="415"/>
      <c r="E17" s="416"/>
      <c r="F17" s="356"/>
      <c r="G17" s="303"/>
      <c r="H17" s="357">
        <f>Data!$K32</f>
        <v>23587492</v>
      </c>
    </row>
    <row r="18" spans="2:23">
      <c r="B18" s="386" t="s">
        <v>1</v>
      </c>
      <c r="C18" s="415"/>
      <c r="D18" s="415"/>
      <c r="E18" s="416"/>
      <c r="F18" s="358"/>
      <c r="G18" s="303"/>
      <c r="H18" s="359">
        <f>SUM(H13:H17)</f>
        <v>87612925</v>
      </c>
    </row>
    <row r="19" spans="2:23" ht="13.5" customHeight="1">
      <c r="B19" s="308"/>
      <c r="D19" s="308"/>
      <c r="E19" s="308"/>
      <c r="F19" s="308"/>
      <c r="G19" s="308"/>
      <c r="H19" s="298"/>
    </row>
    <row r="20" spans="2:23" ht="13.5" customHeight="1">
      <c r="B20" s="308"/>
      <c r="D20" s="417" t="s">
        <v>22</v>
      </c>
      <c r="E20" s="418"/>
      <c r="F20" s="419"/>
      <c r="G20" s="309" t="s">
        <v>23</v>
      </c>
      <c r="H20" s="309" t="s">
        <v>24</v>
      </c>
    </row>
    <row r="21" spans="2:23" ht="14.25" customHeight="1">
      <c r="B21" s="388" t="s">
        <v>21</v>
      </c>
      <c r="C21" s="420"/>
      <c r="D21" s="421" t="str">
        <f>Data!L32</f>
        <v>Jackie Baxter</v>
      </c>
      <c r="E21" s="422"/>
      <c r="F21" s="423"/>
      <c r="G21" s="310" t="str">
        <f>Data!M32</f>
        <v>325-942-2014</v>
      </c>
      <c r="H21" s="311" t="str">
        <f>Data!N32</f>
        <v xml:space="preserve">jackie.baxter@angelo.edu </v>
      </c>
    </row>
    <row r="22" spans="2:23" ht="13.5" customHeight="1">
      <c r="B22" s="308"/>
      <c r="C22" s="308"/>
      <c r="D22" s="308"/>
      <c r="E22" s="308"/>
      <c r="F22" s="308"/>
      <c r="G22" s="308"/>
      <c r="H22" s="298"/>
    </row>
    <row r="23" spans="2:23" ht="13.5" customHeight="1" thickBot="1">
      <c r="B23" s="117" t="s">
        <v>937</v>
      </c>
      <c r="C23" s="308"/>
      <c r="D23" s="308"/>
      <c r="E23" s="308"/>
      <c r="F23" s="308"/>
      <c r="G23" s="308"/>
      <c r="H23" s="298"/>
    </row>
    <row r="24" spans="2:23" s="315" customFormat="1">
      <c r="B24" s="312"/>
      <c r="C24" s="123" t="s">
        <v>25</v>
      </c>
      <c r="D24" s="313" t="s">
        <v>26</v>
      </c>
      <c r="E24" s="313" t="s">
        <v>27</v>
      </c>
      <c r="F24" s="313" t="s">
        <v>28</v>
      </c>
      <c r="G24" s="313" t="s">
        <v>29</v>
      </c>
      <c r="H24" s="314" t="s">
        <v>30</v>
      </c>
      <c r="J24" s="107"/>
    </row>
    <row r="25" spans="2:23" s="315" customFormat="1" ht="14.4" thickBot="1">
      <c r="B25" s="316" t="s">
        <v>680</v>
      </c>
      <c r="C25" s="317">
        <f>Data!O32</f>
        <v>6497</v>
      </c>
      <c r="D25" s="318">
        <f>Data!P32</f>
        <v>2626</v>
      </c>
      <c r="E25" s="318">
        <f>Data!Q32</f>
        <v>1279</v>
      </c>
      <c r="F25" s="318">
        <f>Data!R32</f>
        <v>0</v>
      </c>
      <c r="G25" s="318">
        <f>Data!S32</f>
        <v>83</v>
      </c>
      <c r="H25" s="319">
        <f>SUM(C25:G25)</f>
        <v>10485</v>
      </c>
    </row>
    <row r="26" spans="2:23">
      <c r="C26" s="320"/>
      <c r="D26" s="320"/>
      <c r="E26" s="320"/>
      <c r="F26" s="320"/>
      <c r="G26" s="320"/>
      <c r="H26" s="320"/>
      <c r="I26" s="320"/>
    </row>
    <row r="27" spans="2:23" ht="13.5" customHeight="1">
      <c r="B27" s="308"/>
      <c r="D27" s="417" t="s">
        <v>22</v>
      </c>
      <c r="E27" s="418"/>
      <c r="F27" s="419"/>
      <c r="G27" s="309" t="s">
        <v>23</v>
      </c>
      <c r="H27" s="309" t="s">
        <v>24</v>
      </c>
    </row>
    <row r="28" spans="2:23" ht="27.6">
      <c r="B28" s="388" t="s">
        <v>952</v>
      </c>
      <c r="C28" s="420"/>
      <c r="D28" s="421" t="str">
        <f>Data!T32</f>
        <v>Rosalinda Castro</v>
      </c>
      <c r="E28" s="422"/>
      <c r="F28" s="423"/>
      <c r="G28" s="310" t="str">
        <f>Data!U32</f>
        <v>(325) 942-2043</v>
      </c>
      <c r="H28" s="311" t="str">
        <f>Data!V32</f>
        <v>Rosalinda.Castro@angelo.edu</v>
      </c>
    </row>
    <row r="29" spans="2:23" ht="13.5" customHeight="1">
      <c r="B29" s="308"/>
      <c r="C29" s="308"/>
      <c r="D29" s="308"/>
      <c r="E29" s="308"/>
      <c r="F29" s="308"/>
      <c r="G29" s="308"/>
      <c r="H29" s="298"/>
    </row>
    <row r="30" spans="2:23" ht="14.4" thickBot="1">
      <c r="B30" s="117" t="s">
        <v>938</v>
      </c>
    </row>
    <row r="31" spans="2:23" ht="14.4" thickBot="1">
      <c r="B31" s="124" t="s">
        <v>31</v>
      </c>
      <c r="C31" s="125" t="s">
        <v>25</v>
      </c>
      <c r="D31" s="125" t="s">
        <v>26</v>
      </c>
      <c r="E31" s="125" t="s">
        <v>27</v>
      </c>
      <c r="F31" s="125" t="s">
        <v>28</v>
      </c>
      <c r="G31" s="125" t="s">
        <v>29</v>
      </c>
      <c r="H31" s="126" t="s">
        <v>30</v>
      </c>
    </row>
    <row r="32" spans="2:23">
      <c r="B32" s="128" t="s">
        <v>42</v>
      </c>
      <c r="C32" s="141">
        <f>Data!W32</f>
        <v>79276</v>
      </c>
      <c r="D32" s="141">
        <f>Data!AQ32</f>
        <v>12989</v>
      </c>
      <c r="E32" s="141">
        <f>Data!BK32</f>
        <v>5664</v>
      </c>
      <c r="F32" s="141">
        <f>Data!CE32</f>
        <v>0</v>
      </c>
      <c r="G32" s="141">
        <f>Data!CY32</f>
        <v>0</v>
      </c>
      <c r="H32" s="142">
        <f>SUM(C32:G32)</f>
        <v>97929</v>
      </c>
      <c r="W32" s="145"/>
    </row>
    <row r="33" spans="2:23">
      <c r="B33" s="130" t="s">
        <v>43</v>
      </c>
      <c r="C33" s="141">
        <f>Data!X32</f>
        <v>20602</v>
      </c>
      <c r="D33" s="141">
        <f>Data!AR32</f>
        <v>8399</v>
      </c>
      <c r="E33" s="141">
        <f>Data!BL32</f>
        <v>798</v>
      </c>
      <c r="F33" s="141">
        <f>Data!CF32</f>
        <v>0</v>
      </c>
      <c r="G33" s="141">
        <f>Data!CZ32</f>
        <v>0</v>
      </c>
      <c r="H33" s="142">
        <f t="shared" ref="H33:H52" si="0">SUM(C33:G33)</f>
        <v>29799</v>
      </c>
      <c r="W33" s="145"/>
    </row>
    <row r="34" spans="2:23">
      <c r="B34" s="130" t="s">
        <v>44</v>
      </c>
      <c r="C34" s="141">
        <f>Data!Y32</f>
        <v>7702</v>
      </c>
      <c r="D34" s="141">
        <f>Data!AS32</f>
        <v>1546</v>
      </c>
      <c r="E34" s="141">
        <f>Data!BM32</f>
        <v>0</v>
      </c>
      <c r="F34" s="141">
        <f>Data!CG32</f>
        <v>0</v>
      </c>
      <c r="G34" s="141">
        <f>Data!DA32</f>
        <v>0</v>
      </c>
      <c r="H34" s="142">
        <f t="shared" si="0"/>
        <v>9248</v>
      </c>
      <c r="W34" s="145"/>
    </row>
    <row r="35" spans="2:23">
      <c r="B35" s="130" t="s">
        <v>45</v>
      </c>
      <c r="C35" s="141">
        <f>Data!Z32</f>
        <v>942</v>
      </c>
      <c r="D35" s="141">
        <f>Data!AT32</f>
        <v>2126</v>
      </c>
      <c r="E35" s="141">
        <f>Data!BN32</f>
        <v>9405</v>
      </c>
      <c r="F35" s="141">
        <f>Data!CH32</f>
        <v>0</v>
      </c>
      <c r="G35" s="141">
        <f>Data!DB32</f>
        <v>0</v>
      </c>
      <c r="H35" s="142">
        <f t="shared" si="0"/>
        <v>12473</v>
      </c>
      <c r="W35" s="145"/>
    </row>
    <row r="36" spans="2:23">
      <c r="B36" s="130" t="s">
        <v>46</v>
      </c>
      <c r="C36" s="141">
        <f>Data!AA32</f>
        <v>2523</v>
      </c>
      <c r="D36" s="141">
        <f>Data!AU32</f>
        <v>2889</v>
      </c>
      <c r="E36" s="141">
        <f>Data!BO32</f>
        <v>363</v>
      </c>
      <c r="F36" s="141">
        <f>Data!CI32</f>
        <v>0</v>
      </c>
      <c r="G36" s="141">
        <f>Data!DC32</f>
        <v>0</v>
      </c>
      <c r="H36" s="142">
        <f t="shared" si="0"/>
        <v>5775</v>
      </c>
      <c r="W36" s="145"/>
    </row>
    <row r="37" spans="2:23">
      <c r="B37" s="130" t="s">
        <v>47</v>
      </c>
      <c r="C37" s="141">
        <f>Data!AB32</f>
        <v>3314</v>
      </c>
      <c r="D37" s="141">
        <f>Data!AV32</f>
        <v>2543</v>
      </c>
      <c r="E37" s="141">
        <f>Data!BP32</f>
        <v>132</v>
      </c>
      <c r="F37" s="141">
        <f>Data!CJ32</f>
        <v>0</v>
      </c>
      <c r="G37" s="141">
        <f>Data!DD32</f>
        <v>0</v>
      </c>
      <c r="H37" s="142">
        <f t="shared" si="0"/>
        <v>5989</v>
      </c>
      <c r="W37" s="145"/>
    </row>
    <row r="38" spans="2:23">
      <c r="B38" s="130" t="s">
        <v>48</v>
      </c>
      <c r="C38" s="141">
        <f>Data!AC32</f>
        <v>402</v>
      </c>
      <c r="D38" s="141">
        <f>Data!AW32</f>
        <v>246</v>
      </c>
      <c r="E38" s="141">
        <f>Data!BQ32</f>
        <v>165</v>
      </c>
      <c r="F38" s="141">
        <f>Data!CK32</f>
        <v>0</v>
      </c>
      <c r="G38" s="141">
        <f>Data!DE32</f>
        <v>0</v>
      </c>
      <c r="H38" s="142">
        <f t="shared" si="0"/>
        <v>813</v>
      </c>
      <c r="W38" s="145"/>
    </row>
    <row r="39" spans="2:23">
      <c r="B39" s="130" t="s">
        <v>49</v>
      </c>
      <c r="C39" s="141">
        <f>Data!AD32</f>
        <v>0</v>
      </c>
      <c r="D39" s="141">
        <f>Data!AX32</f>
        <v>0</v>
      </c>
      <c r="E39" s="141">
        <f>Data!BR32</f>
        <v>0</v>
      </c>
      <c r="F39" s="141">
        <f>Data!CL32</f>
        <v>0</v>
      </c>
      <c r="G39" s="141">
        <f>Data!DF32</f>
        <v>0</v>
      </c>
      <c r="H39" s="142">
        <f t="shared" si="0"/>
        <v>0</v>
      </c>
      <c r="W39" s="145"/>
    </row>
    <row r="40" spans="2:23">
      <c r="B40" s="130" t="s">
        <v>50</v>
      </c>
      <c r="C40" s="141">
        <f>Data!AE32</f>
        <v>2007</v>
      </c>
      <c r="D40" s="141">
        <f>Data!AY32</f>
        <v>3561</v>
      </c>
      <c r="E40" s="141">
        <f>Data!BS32</f>
        <v>1800</v>
      </c>
      <c r="F40" s="141">
        <f>Data!CM32</f>
        <v>0</v>
      </c>
      <c r="G40" s="141">
        <f>Data!DG32</f>
        <v>0</v>
      </c>
      <c r="H40" s="142">
        <f t="shared" si="0"/>
        <v>7368</v>
      </c>
      <c r="W40" s="145"/>
    </row>
    <row r="41" spans="2:23">
      <c r="B41" s="130" t="s">
        <v>51</v>
      </c>
      <c r="C41" s="141">
        <f>Data!AF32</f>
        <v>0</v>
      </c>
      <c r="D41" s="141">
        <f>Data!AZ32</f>
        <v>0</v>
      </c>
      <c r="E41" s="141">
        <f>Data!BT32</f>
        <v>0</v>
      </c>
      <c r="F41" s="141">
        <f>Data!CN32</f>
        <v>0</v>
      </c>
      <c r="G41" s="141">
        <f>Data!DH32</f>
        <v>0</v>
      </c>
      <c r="H41" s="142">
        <f t="shared" si="0"/>
        <v>0</v>
      </c>
      <c r="W41" s="145"/>
    </row>
    <row r="42" spans="2:23">
      <c r="B42" s="130" t="s">
        <v>52</v>
      </c>
      <c r="C42" s="141">
        <f>Data!AG32</f>
        <v>0</v>
      </c>
      <c r="D42" s="141">
        <f>Data!BA32</f>
        <v>0</v>
      </c>
      <c r="E42" s="141">
        <f>Data!BU32</f>
        <v>0</v>
      </c>
      <c r="F42" s="141">
        <f>Data!CO32</f>
        <v>0</v>
      </c>
      <c r="G42" s="141">
        <f>Data!DI32</f>
        <v>0</v>
      </c>
      <c r="H42" s="142">
        <f t="shared" si="0"/>
        <v>0</v>
      </c>
      <c r="W42" s="145"/>
    </row>
    <row r="43" spans="2:23">
      <c r="B43" s="130" t="s">
        <v>53</v>
      </c>
      <c r="C43" s="141">
        <f>Data!AH32</f>
        <v>0</v>
      </c>
      <c r="D43" s="141">
        <f>Data!BB32</f>
        <v>0</v>
      </c>
      <c r="E43" s="141">
        <f>Data!BV32</f>
        <v>0</v>
      </c>
      <c r="F43" s="141">
        <f>Data!CP32</f>
        <v>0</v>
      </c>
      <c r="G43" s="141">
        <f>Data!DJ32</f>
        <v>0</v>
      </c>
      <c r="H43" s="142">
        <f t="shared" si="0"/>
        <v>0</v>
      </c>
      <c r="W43" s="145"/>
    </row>
    <row r="44" spans="2:23">
      <c r="B44" s="130" t="s">
        <v>54</v>
      </c>
      <c r="C44" s="141">
        <f>Data!AI32</f>
        <v>0</v>
      </c>
      <c r="D44" s="141">
        <f>Data!BC32</f>
        <v>0</v>
      </c>
      <c r="E44" s="141">
        <f>Data!BW32</f>
        <v>0</v>
      </c>
      <c r="F44" s="141">
        <f>Data!CQ32</f>
        <v>0</v>
      </c>
      <c r="G44" s="141">
        <f>Data!DK32</f>
        <v>0</v>
      </c>
      <c r="H44" s="142">
        <f t="shared" si="0"/>
        <v>0</v>
      </c>
      <c r="W44" s="145"/>
    </row>
    <row r="45" spans="2:23">
      <c r="B45" s="130" t="s">
        <v>55</v>
      </c>
      <c r="C45" s="141">
        <f>Data!AJ32</f>
        <v>5353</v>
      </c>
      <c r="D45" s="141">
        <f>Data!BD32</f>
        <v>4338</v>
      </c>
      <c r="E45" s="141">
        <f>Data!BX32</f>
        <v>424</v>
      </c>
      <c r="F45" s="141">
        <f>Data!CR32</f>
        <v>0</v>
      </c>
      <c r="G45" s="141">
        <f>Data!DL32</f>
        <v>2751</v>
      </c>
      <c r="H45" s="142">
        <f t="shared" si="0"/>
        <v>12866</v>
      </c>
      <c r="W45" s="145"/>
    </row>
    <row r="46" spans="2:23">
      <c r="B46" s="130" t="s">
        <v>56</v>
      </c>
      <c r="C46" s="141">
        <f>Data!AK32</f>
        <v>0</v>
      </c>
      <c r="D46" s="141">
        <f>Data!BE32</f>
        <v>0</v>
      </c>
      <c r="E46" s="141">
        <f>Data!BY32</f>
        <v>0</v>
      </c>
      <c r="F46" s="141">
        <f>Data!CS32</f>
        <v>0</v>
      </c>
      <c r="G46" s="141">
        <f>Data!DM32</f>
        <v>0</v>
      </c>
      <c r="H46" s="142">
        <f t="shared" si="0"/>
        <v>0</v>
      </c>
      <c r="W46" s="145"/>
    </row>
    <row r="47" spans="2:23">
      <c r="B47" s="130" t="s">
        <v>57</v>
      </c>
      <c r="C47" s="141">
        <f>Data!AL32</f>
        <v>6390</v>
      </c>
      <c r="D47" s="141">
        <f>Data!BF32</f>
        <v>9212</v>
      </c>
      <c r="E47" s="141">
        <f>Data!BZ32</f>
        <v>4887</v>
      </c>
      <c r="F47" s="141">
        <f>Data!CT32</f>
        <v>0</v>
      </c>
      <c r="G47" s="141">
        <f>Data!DN32</f>
        <v>0</v>
      </c>
      <c r="H47" s="142">
        <f t="shared" si="0"/>
        <v>20489</v>
      </c>
      <c r="W47" s="145"/>
    </row>
    <row r="48" spans="2:23">
      <c r="B48" s="130" t="s">
        <v>58</v>
      </c>
      <c r="C48" s="141">
        <f>Data!AM32</f>
        <v>0</v>
      </c>
      <c r="D48" s="141">
        <f>Data!BG32</f>
        <v>0</v>
      </c>
      <c r="E48" s="141">
        <f>Data!CA32</f>
        <v>0</v>
      </c>
      <c r="F48" s="141">
        <f>Data!CU32</f>
        <v>0</v>
      </c>
      <c r="G48" s="141">
        <f>Data!DO32</f>
        <v>0</v>
      </c>
      <c r="H48" s="142">
        <f t="shared" si="0"/>
        <v>0</v>
      </c>
      <c r="W48" s="145"/>
    </row>
    <row r="49" spans="2:23">
      <c r="B49" s="130" t="s">
        <v>59</v>
      </c>
      <c r="C49" s="141">
        <f>Data!AN32</f>
        <v>0</v>
      </c>
      <c r="D49" s="141">
        <f>Data!BH32</f>
        <v>855</v>
      </c>
      <c r="E49" s="141">
        <f>Data!CB32</f>
        <v>0</v>
      </c>
      <c r="F49" s="141">
        <f>Data!CV32</f>
        <v>0</v>
      </c>
      <c r="G49" s="141">
        <f>Data!DP32</f>
        <v>0</v>
      </c>
      <c r="H49" s="142">
        <f t="shared" si="0"/>
        <v>855</v>
      </c>
      <c r="W49" s="145"/>
    </row>
    <row r="50" spans="2:23">
      <c r="B50" s="130" t="s">
        <v>60</v>
      </c>
      <c r="C50" s="141">
        <f>Data!AO32</f>
        <v>2145</v>
      </c>
      <c r="D50" s="141">
        <f>Data!BI32</f>
        <v>1230</v>
      </c>
      <c r="E50" s="141">
        <f>Data!CC32</f>
        <v>516</v>
      </c>
      <c r="F50" s="141">
        <f>Data!CW32</f>
        <v>0</v>
      </c>
      <c r="G50" s="141">
        <f>Data!DQ32</f>
        <v>0</v>
      </c>
      <c r="H50" s="142">
        <f t="shared" si="0"/>
        <v>3891</v>
      </c>
      <c r="W50" s="145"/>
    </row>
    <row r="51" spans="2:23">
      <c r="B51" s="130" t="s">
        <v>0</v>
      </c>
      <c r="C51" s="141">
        <f>Data!AP32</f>
        <v>603</v>
      </c>
      <c r="D51" s="141">
        <f>Data!BJ32</f>
        <v>4390</v>
      </c>
      <c r="E51" s="141">
        <f>Data!CD32</f>
        <v>1157</v>
      </c>
      <c r="F51" s="141">
        <f>Data!CX32</f>
        <v>0</v>
      </c>
      <c r="G51" s="141">
        <f>Data!DR32</f>
        <v>0</v>
      </c>
      <c r="H51" s="142">
        <f t="shared" si="0"/>
        <v>6150</v>
      </c>
      <c r="W51" s="145"/>
    </row>
    <row r="52" spans="2:23">
      <c r="B52" s="143" t="s">
        <v>33</v>
      </c>
      <c r="C52" s="142">
        <f>SUM(C32:C51)</f>
        <v>131259</v>
      </c>
      <c r="D52" s="142">
        <f>SUM(D32:D51)</f>
        <v>54324</v>
      </c>
      <c r="E52" s="142">
        <f>SUM(E32:E51)</f>
        <v>25311</v>
      </c>
      <c r="F52" s="142">
        <f>SUM(F32:F51)</f>
        <v>0</v>
      </c>
      <c r="G52" s="142">
        <f>SUM(G32:G51)</f>
        <v>2751</v>
      </c>
      <c r="H52" s="142">
        <f t="shared" si="0"/>
        <v>213645</v>
      </c>
    </row>
    <row r="53" spans="2:23">
      <c r="B53" s="144"/>
      <c r="C53" s="145"/>
      <c r="D53" s="145"/>
      <c r="E53" s="145"/>
      <c r="F53" s="145"/>
      <c r="G53" s="145"/>
      <c r="H53" s="145"/>
    </row>
    <row r="54" spans="2:23" ht="13.5" customHeight="1">
      <c r="B54" s="308"/>
      <c r="D54" s="417" t="s">
        <v>22</v>
      </c>
      <c r="E54" s="418"/>
      <c r="F54" s="419"/>
      <c r="G54" s="309" t="s">
        <v>23</v>
      </c>
      <c r="H54" s="309" t="s">
        <v>24</v>
      </c>
    </row>
    <row r="55" spans="2:23" ht="27.6">
      <c r="B55" s="388" t="s">
        <v>953</v>
      </c>
      <c r="C55" s="420"/>
      <c r="D55" s="421" t="str">
        <f>Data!T32</f>
        <v>Rosalinda Castro</v>
      </c>
      <c r="E55" s="422"/>
      <c r="F55" s="423"/>
      <c r="G55" s="310" t="str">
        <f>Data!U32</f>
        <v>(325) 942-2043</v>
      </c>
      <c r="H55" s="311" t="str">
        <f>Data!V32</f>
        <v>Rosalinda.Castro@angelo.edu</v>
      </c>
    </row>
    <row r="56" spans="2:23" ht="13.5" customHeight="1">
      <c r="B56" s="308"/>
      <c r="C56" s="308"/>
      <c r="D56" s="308"/>
      <c r="E56" s="308"/>
      <c r="F56" s="308"/>
      <c r="G56" s="308"/>
      <c r="H56" s="298"/>
    </row>
    <row r="57" spans="2:23">
      <c r="B57" s="117" t="s">
        <v>9</v>
      </c>
    </row>
    <row r="58" spans="2:23" ht="31.5" customHeight="1">
      <c r="B58" s="391" t="s">
        <v>39</v>
      </c>
      <c r="C58" s="391"/>
      <c r="D58" s="391"/>
      <c r="E58" s="391"/>
      <c r="F58" s="391"/>
      <c r="G58" s="391"/>
      <c r="H58" s="321"/>
    </row>
    <row r="59" spans="2:23" ht="8.25" customHeight="1" thickBot="1">
      <c r="B59" s="320"/>
    </row>
    <row r="60" spans="2:23" ht="14.4" thickBot="1">
      <c r="B60" s="124" t="s">
        <v>31</v>
      </c>
      <c r="C60" s="125" t="s">
        <v>25</v>
      </c>
      <c r="D60" s="125" t="s">
        <v>26</v>
      </c>
      <c r="E60" s="125" t="s">
        <v>27</v>
      </c>
      <c r="F60" s="125" t="s">
        <v>28</v>
      </c>
      <c r="G60" s="125" t="s">
        <v>29</v>
      </c>
      <c r="H60" s="126" t="s">
        <v>30</v>
      </c>
    </row>
    <row r="61" spans="2:23">
      <c r="B61" s="128" t="str">
        <f>$B$32</f>
        <v>Liberal Arts</v>
      </c>
      <c r="C61" s="322">
        <f>Data!DS32</f>
        <v>4743623.2846870525</v>
      </c>
      <c r="D61" s="322">
        <f>Data!EM32</f>
        <v>1594037.8837118039</v>
      </c>
      <c r="E61" s="322">
        <f>Data!FG32</f>
        <v>1476363.1931101365</v>
      </c>
      <c r="F61" s="322">
        <f>Data!GA32</f>
        <v>0</v>
      </c>
      <c r="G61" s="322">
        <f>Data!GU32</f>
        <v>0</v>
      </c>
      <c r="H61" s="323">
        <f>SUM(C61:G61)</f>
        <v>7814024.3615089925</v>
      </c>
    </row>
    <row r="62" spans="2:23">
      <c r="B62" s="128" t="str">
        <f>$B$33</f>
        <v>Science</v>
      </c>
      <c r="C62" s="322">
        <f>Data!DT32</f>
        <v>2078043.6523524688</v>
      </c>
      <c r="D62" s="322">
        <f>Data!EN32</f>
        <v>1266437.3523688903</v>
      </c>
      <c r="E62" s="322">
        <f>Data!FH32</f>
        <v>317402.62181239366</v>
      </c>
      <c r="F62" s="322">
        <f>Data!GB32</f>
        <v>0</v>
      </c>
      <c r="G62" s="322">
        <f>Data!GV32</f>
        <v>0</v>
      </c>
      <c r="H62" s="142">
        <f t="shared" ref="H62:H81" si="1">SUM(C62:G62)</f>
        <v>3661883.6265337532</v>
      </c>
    </row>
    <row r="63" spans="2:23">
      <c r="B63" s="128" t="str">
        <f>$B$34</f>
        <v>Fine Arts</v>
      </c>
      <c r="C63" s="322">
        <f>Data!DU32</f>
        <v>1202430.8939952778</v>
      </c>
      <c r="D63" s="322">
        <f>Data!EO32</f>
        <v>355136.01231834758</v>
      </c>
      <c r="E63" s="322">
        <f>Data!FI32</f>
        <v>0</v>
      </c>
      <c r="F63" s="322">
        <f>Data!GC32</f>
        <v>0</v>
      </c>
      <c r="G63" s="322">
        <f>Data!GW32</f>
        <v>0</v>
      </c>
      <c r="H63" s="142">
        <f t="shared" si="1"/>
        <v>1557566.9063136254</v>
      </c>
    </row>
    <row r="64" spans="2:23">
      <c r="B64" s="128" t="str">
        <f>$B$35</f>
        <v>Teacher Education</v>
      </c>
      <c r="C64" s="322">
        <f>Data!DV32</f>
        <v>82799.586893800777</v>
      </c>
      <c r="D64" s="322">
        <f>Data!EP32</f>
        <v>325744.91785165115</v>
      </c>
      <c r="E64" s="322">
        <f>Data!FJ32</f>
        <v>785238.50647183775</v>
      </c>
      <c r="F64" s="322">
        <f>Data!GD32</f>
        <v>0</v>
      </c>
      <c r="G64" s="322">
        <f>Data!GX32</f>
        <v>0</v>
      </c>
      <c r="H64" s="142">
        <f t="shared" si="1"/>
        <v>1193783.0112172896</v>
      </c>
    </row>
    <row r="65" spans="2:8">
      <c r="B65" s="128" t="str">
        <f>$B$36</f>
        <v>Agriculture</v>
      </c>
      <c r="C65" s="322">
        <f>Data!DW32</f>
        <v>184839.29218691849</v>
      </c>
      <c r="D65" s="322">
        <f>Data!EQ32</f>
        <v>261722.49585997057</v>
      </c>
      <c r="E65" s="322">
        <f>Data!FK32</f>
        <v>84445.190195411866</v>
      </c>
      <c r="F65" s="322">
        <f>Data!GE32</f>
        <v>0</v>
      </c>
      <c r="G65" s="322">
        <f>Data!GY32</f>
        <v>0</v>
      </c>
      <c r="H65" s="142">
        <f t="shared" si="1"/>
        <v>531006.97824230092</v>
      </c>
    </row>
    <row r="66" spans="2:8">
      <c r="B66" s="128" t="str">
        <f>$B$37</f>
        <v>Engineering</v>
      </c>
      <c r="C66" s="322">
        <f>Data!DX32</f>
        <v>630911.63318991463</v>
      </c>
      <c r="D66" s="322">
        <f>Data!ER32</f>
        <v>798937.23629150202</v>
      </c>
      <c r="E66" s="322">
        <f>Data!FL32</f>
        <v>56260.75</v>
      </c>
      <c r="F66" s="322">
        <f>Data!GF32</f>
        <v>0</v>
      </c>
      <c r="G66" s="322">
        <f>Data!GZ32</f>
        <v>0</v>
      </c>
      <c r="H66" s="142">
        <f t="shared" si="1"/>
        <v>1486109.6194814167</v>
      </c>
    </row>
    <row r="67" spans="2:8">
      <c r="B67" s="128" t="str">
        <f>$B$38</f>
        <v>Home Economics</v>
      </c>
      <c r="C67" s="322">
        <f>Data!DY32</f>
        <v>25965.645299746695</v>
      </c>
      <c r="D67" s="322">
        <f>Data!ES32</f>
        <v>36890.132401084331</v>
      </c>
      <c r="E67" s="322">
        <f>Data!FM32</f>
        <v>12398.778339654447</v>
      </c>
      <c r="F67" s="322">
        <f>Data!GG32</f>
        <v>0</v>
      </c>
      <c r="G67" s="322">
        <f>Data!HA32</f>
        <v>0</v>
      </c>
      <c r="H67" s="142">
        <f t="shared" si="1"/>
        <v>75254.556040485477</v>
      </c>
    </row>
    <row r="68" spans="2:8">
      <c r="B68" s="128" t="str">
        <f>$B$39</f>
        <v>Law</v>
      </c>
      <c r="C68" s="322">
        <f>Data!DZ32</f>
        <v>0</v>
      </c>
      <c r="D68" s="322">
        <f>Data!ET32</f>
        <v>0</v>
      </c>
      <c r="E68" s="322">
        <f>Data!FN32</f>
        <v>0</v>
      </c>
      <c r="F68" s="322">
        <f>Data!GH32</f>
        <v>0</v>
      </c>
      <c r="G68" s="322">
        <f>Data!HB32</f>
        <v>0</v>
      </c>
      <c r="H68" s="142">
        <f t="shared" si="1"/>
        <v>0</v>
      </c>
    </row>
    <row r="69" spans="2:8">
      <c r="B69" s="128" t="str">
        <f>$B$40</f>
        <v>Social Service</v>
      </c>
      <c r="C69" s="322">
        <f>Data!EA32</f>
        <v>180046.06796177951</v>
      </c>
      <c r="D69" s="322">
        <f>Data!EU32</f>
        <v>325817.93393550039</v>
      </c>
      <c r="E69" s="322">
        <f>Data!FO32</f>
        <v>379941.34095986263</v>
      </c>
      <c r="F69" s="322">
        <f>Data!GI32</f>
        <v>0</v>
      </c>
      <c r="G69" s="322">
        <f>Data!HC32</f>
        <v>0</v>
      </c>
      <c r="H69" s="142">
        <f t="shared" si="1"/>
        <v>885805.34285714244</v>
      </c>
    </row>
    <row r="70" spans="2:8">
      <c r="B70" s="128" t="str">
        <f>$B$41</f>
        <v>Library Science</v>
      </c>
      <c r="C70" s="322">
        <f>Data!EB32</f>
        <v>0</v>
      </c>
      <c r="D70" s="322">
        <f>Data!EV32</f>
        <v>0</v>
      </c>
      <c r="E70" s="322">
        <f>Data!FP32</f>
        <v>0</v>
      </c>
      <c r="F70" s="322">
        <f>Data!GJ32</f>
        <v>0</v>
      </c>
      <c r="G70" s="322">
        <f>Data!HD32</f>
        <v>0</v>
      </c>
      <c r="H70" s="142">
        <f t="shared" si="1"/>
        <v>0</v>
      </c>
    </row>
    <row r="71" spans="2:8">
      <c r="B71" s="128" t="str">
        <f>$B$42</f>
        <v>Veterinary Science</v>
      </c>
      <c r="C71" s="322">
        <f>Data!EC32</f>
        <v>0</v>
      </c>
      <c r="D71" s="322">
        <f>Data!EW32</f>
        <v>0</v>
      </c>
      <c r="E71" s="322">
        <f>Data!FQ32</f>
        <v>0</v>
      </c>
      <c r="F71" s="322">
        <f>Data!GK32</f>
        <v>0</v>
      </c>
      <c r="G71" s="322">
        <f>Data!HE32</f>
        <v>0</v>
      </c>
      <c r="H71" s="142">
        <f t="shared" si="1"/>
        <v>0</v>
      </c>
    </row>
    <row r="72" spans="2:8">
      <c r="B72" s="128" t="str">
        <f>$B$43</f>
        <v>Vocational Training</v>
      </c>
      <c r="C72" s="322">
        <f>Data!ED32</f>
        <v>0</v>
      </c>
      <c r="D72" s="322">
        <f>Data!EX32</f>
        <v>0</v>
      </c>
      <c r="E72" s="322">
        <f>Data!FR32</f>
        <v>0</v>
      </c>
      <c r="F72" s="322">
        <f>Data!GL32</f>
        <v>0</v>
      </c>
      <c r="G72" s="322">
        <f>Data!HF32</f>
        <v>0</v>
      </c>
      <c r="H72" s="142">
        <f t="shared" si="1"/>
        <v>0</v>
      </c>
    </row>
    <row r="73" spans="2:8">
      <c r="B73" s="128" t="str">
        <f>$B$44</f>
        <v>Physical Training</v>
      </c>
      <c r="C73" s="322">
        <f>Data!EE32</f>
        <v>0</v>
      </c>
      <c r="D73" s="322">
        <f>Data!EY32</f>
        <v>0</v>
      </c>
      <c r="E73" s="322">
        <f>Data!FS32</f>
        <v>0</v>
      </c>
      <c r="F73" s="322">
        <f>Data!GM32</f>
        <v>0</v>
      </c>
      <c r="G73" s="322">
        <f>Data!HG32</f>
        <v>0</v>
      </c>
      <c r="H73" s="142">
        <f t="shared" si="1"/>
        <v>0</v>
      </c>
    </row>
    <row r="74" spans="2:8">
      <c r="B74" s="128" t="str">
        <f>$B$45</f>
        <v>Health Services</v>
      </c>
      <c r="C74" s="322">
        <f>Data!EF32</f>
        <v>273732.75301042711</v>
      </c>
      <c r="D74" s="322">
        <f>Data!EZ32</f>
        <v>424712.78153146815</v>
      </c>
      <c r="E74" s="322">
        <f>Data!FT32</f>
        <v>200361.75722843924</v>
      </c>
      <c r="F74" s="322">
        <f>Data!GN32</f>
        <v>0</v>
      </c>
      <c r="G74" s="322">
        <f>Data!HH32</f>
        <v>969268.64500780986</v>
      </c>
      <c r="H74" s="142">
        <f t="shared" si="1"/>
        <v>1868075.9367781444</v>
      </c>
    </row>
    <row r="75" spans="2:8">
      <c r="B75" s="128" t="str">
        <f>$B$46</f>
        <v>Pharmacy</v>
      </c>
      <c r="C75" s="322">
        <f>Data!EG32</f>
        <v>0</v>
      </c>
      <c r="D75" s="322">
        <f>Data!FA32</f>
        <v>0</v>
      </c>
      <c r="E75" s="322">
        <f>Data!FU32</f>
        <v>0</v>
      </c>
      <c r="F75" s="322">
        <f>Data!GO32</f>
        <v>0</v>
      </c>
      <c r="G75" s="322">
        <f>Data!HI32</f>
        <v>0</v>
      </c>
      <c r="H75" s="142">
        <f t="shared" si="1"/>
        <v>0</v>
      </c>
    </row>
    <row r="76" spans="2:8">
      <c r="B76" s="128" t="str">
        <f>$B$47</f>
        <v>Business Administration</v>
      </c>
      <c r="C76" s="322">
        <f>Data!EH32</f>
        <v>511635.7018689994</v>
      </c>
      <c r="D76" s="322">
        <f>Data!FB32</f>
        <v>1166283.7496025607</v>
      </c>
      <c r="E76" s="322">
        <f>Data!FV32</f>
        <v>864572.95365883061</v>
      </c>
      <c r="F76" s="322">
        <f>Data!GP32</f>
        <v>0</v>
      </c>
      <c r="G76" s="322">
        <f>Data!HJ32</f>
        <v>0</v>
      </c>
      <c r="H76" s="142">
        <f t="shared" si="1"/>
        <v>2542492.405130391</v>
      </c>
    </row>
    <row r="77" spans="2:8">
      <c r="B77" s="128" t="str">
        <f>$B$48</f>
        <v>Optometry</v>
      </c>
      <c r="C77" s="322">
        <f>Data!EI32</f>
        <v>0</v>
      </c>
      <c r="D77" s="322">
        <f>Data!FC32</f>
        <v>0</v>
      </c>
      <c r="E77" s="322">
        <f>Data!FW32</f>
        <v>0</v>
      </c>
      <c r="F77" s="322">
        <f>Data!GQ32</f>
        <v>0</v>
      </c>
      <c r="G77" s="322">
        <f>Data!HK32</f>
        <v>0</v>
      </c>
      <c r="H77" s="142">
        <f t="shared" si="1"/>
        <v>0</v>
      </c>
    </row>
    <row r="78" spans="2:8">
      <c r="B78" s="128" t="str">
        <f>$B$49</f>
        <v>Teacher Ed-Practice Teaching</v>
      </c>
      <c r="C78" s="322">
        <f>Data!EJ32</f>
        <v>0</v>
      </c>
      <c r="D78" s="322">
        <f>Data!FD32</f>
        <v>0</v>
      </c>
      <c r="E78" s="322">
        <f>Data!FX32</f>
        <v>0</v>
      </c>
      <c r="F78" s="322">
        <f>Data!GR32</f>
        <v>0</v>
      </c>
      <c r="G78" s="322">
        <f>Data!HL32</f>
        <v>0</v>
      </c>
      <c r="H78" s="142">
        <f t="shared" si="1"/>
        <v>0</v>
      </c>
    </row>
    <row r="79" spans="2:8">
      <c r="B79" s="128" t="str">
        <f>$B$50</f>
        <v>Technology</v>
      </c>
      <c r="C79" s="322">
        <f>Data!EK32</f>
        <v>197726.15366027181</v>
      </c>
      <c r="D79" s="322">
        <f>Data!FE32</f>
        <v>93799.341038281156</v>
      </c>
      <c r="E79" s="322">
        <f>Data!FY32</f>
        <v>178451.72374949983</v>
      </c>
      <c r="F79" s="322">
        <f>Data!GS32</f>
        <v>0</v>
      </c>
      <c r="G79" s="322">
        <f>Data!HM32</f>
        <v>0</v>
      </c>
      <c r="H79" s="142">
        <f t="shared" si="1"/>
        <v>469977.21844805282</v>
      </c>
    </row>
    <row r="80" spans="2:8">
      <c r="B80" s="128" t="str">
        <f>$B$51</f>
        <v>Nursing</v>
      </c>
      <c r="C80" s="322">
        <f>Data!EL32</f>
        <v>65222.067206896761</v>
      </c>
      <c r="D80" s="322">
        <f>Data!FF32</f>
        <v>986301.7531428833</v>
      </c>
      <c r="E80" s="322">
        <f>Data!FZ32</f>
        <v>650344.24395780149</v>
      </c>
      <c r="F80" s="322">
        <f>Data!GT32</f>
        <v>0</v>
      </c>
      <c r="G80" s="322">
        <f>Data!HN32</f>
        <v>0</v>
      </c>
      <c r="H80" s="142">
        <f t="shared" si="1"/>
        <v>1701868.0643075816</v>
      </c>
    </row>
    <row r="81" spans="2:8">
      <c r="B81" s="131" t="str">
        <f>$B$52</f>
        <v>Totals</v>
      </c>
      <c r="C81" s="323">
        <f>SUM(C61:C80)</f>
        <v>10176976.732313557</v>
      </c>
      <c r="D81" s="323">
        <f>SUM(D61:D80)</f>
        <v>7635821.590053943</v>
      </c>
      <c r="E81" s="323">
        <f>SUM(E61:E80)</f>
        <v>5005781.059483869</v>
      </c>
      <c r="F81" s="323">
        <f>SUM(F61:F80)</f>
        <v>0</v>
      </c>
      <c r="G81" s="323">
        <f>SUM(G61:G80)</f>
        <v>969268.64500780986</v>
      </c>
      <c r="H81" s="323">
        <f t="shared" si="1"/>
        <v>23787848.026859179</v>
      </c>
    </row>
    <row r="82" spans="2:8">
      <c r="B82" s="144"/>
      <c r="C82" s="324"/>
      <c r="D82" s="324"/>
      <c r="E82" s="324"/>
      <c r="F82" s="324"/>
      <c r="G82" s="324"/>
      <c r="H82" s="325"/>
    </row>
    <row r="83" spans="2:8" ht="13.5" customHeight="1">
      <c r="B83" s="308"/>
      <c r="D83" s="417" t="s">
        <v>22</v>
      </c>
      <c r="E83" s="418"/>
      <c r="F83" s="419"/>
      <c r="G83" s="309" t="s">
        <v>23</v>
      </c>
      <c r="H83" s="309" t="s">
        <v>24</v>
      </c>
    </row>
    <row r="84" spans="2:8" ht="27.6">
      <c r="B84" s="388" t="s">
        <v>38</v>
      </c>
      <c r="C84" s="420"/>
      <c r="D84" s="421" t="str">
        <f>Data!T32</f>
        <v>Rosalinda Castro</v>
      </c>
      <c r="E84" s="422"/>
      <c r="F84" s="423"/>
      <c r="G84" s="310" t="str">
        <f>Data!U32</f>
        <v>(325) 942-2043</v>
      </c>
      <c r="H84" s="311" t="str">
        <f>Data!V32</f>
        <v>Rosalinda.Castro@angelo.edu</v>
      </c>
    </row>
    <row r="85" spans="2:8" ht="13.5" customHeight="1">
      <c r="B85" s="308"/>
      <c r="C85" s="308"/>
      <c r="D85" s="308"/>
      <c r="E85" s="308"/>
      <c r="F85" s="308"/>
      <c r="G85" s="308"/>
      <c r="H85" s="298"/>
    </row>
    <row r="86" spans="2:8">
      <c r="B86" s="120" t="s">
        <v>32</v>
      </c>
      <c r="C86" s="326"/>
      <c r="D86" s="326"/>
      <c r="E86" s="326"/>
      <c r="F86" s="326"/>
      <c r="G86" s="326"/>
      <c r="H86" s="122">
        <f>H13+H14</f>
        <v>47355617</v>
      </c>
    </row>
    <row r="87" spans="2:8" ht="42.75" customHeight="1">
      <c r="B87" s="382" t="s">
        <v>8</v>
      </c>
      <c r="C87" s="382"/>
      <c r="D87" s="382"/>
      <c r="E87" s="382"/>
      <c r="F87" s="382"/>
      <c r="G87" s="382"/>
      <c r="H87" s="321"/>
    </row>
    <row r="88" spans="2:8">
      <c r="B88" s="120" t="s">
        <v>5</v>
      </c>
      <c r="C88" s="327"/>
      <c r="D88" s="327"/>
      <c r="E88" s="327"/>
      <c r="F88" s="327"/>
      <c r="G88" s="327"/>
      <c r="H88" s="122"/>
    </row>
    <row r="89" spans="2:8" ht="98.25" customHeight="1" thickBot="1">
      <c r="B89" s="383" t="s">
        <v>228</v>
      </c>
      <c r="C89" s="383"/>
      <c r="D89" s="383"/>
      <c r="E89" s="383"/>
      <c r="F89" s="383"/>
      <c r="G89" s="383"/>
      <c r="H89" s="328"/>
    </row>
    <row r="90" spans="2:8" ht="14.4" thickBot="1">
      <c r="B90" s="124" t="s">
        <v>31</v>
      </c>
      <c r="C90" s="125" t="s">
        <v>25</v>
      </c>
      <c r="D90" s="125" t="s">
        <v>26</v>
      </c>
      <c r="E90" s="125" t="s">
        <v>27</v>
      </c>
      <c r="F90" s="125" t="s">
        <v>28</v>
      </c>
      <c r="G90" s="125" t="s">
        <v>29</v>
      </c>
      <c r="H90" s="126" t="s">
        <v>30</v>
      </c>
    </row>
    <row r="91" spans="2:8">
      <c r="B91" s="128" t="str">
        <f>$B$32</f>
        <v>Liberal Arts</v>
      </c>
      <c r="C91" s="329">
        <f>Data!HR32</f>
        <v>22190</v>
      </c>
      <c r="D91" s="329">
        <f>Data!IL32</f>
        <v>0</v>
      </c>
      <c r="E91" s="329">
        <f>Data!JF32</f>
        <v>0</v>
      </c>
      <c r="F91" s="329">
        <f>Data!JZ32</f>
        <v>0</v>
      </c>
      <c r="G91" s="329">
        <f>Data!KT32</f>
        <v>0</v>
      </c>
      <c r="H91" s="134">
        <f t="shared" ref="H91:H111" si="2">SUM(C91:G91)</f>
        <v>22190</v>
      </c>
    </row>
    <row r="92" spans="2:8">
      <c r="B92" s="128" t="str">
        <f>$B$33</f>
        <v>Science</v>
      </c>
      <c r="C92" s="329">
        <f>Data!HS32</f>
        <v>33285</v>
      </c>
      <c r="D92" s="329">
        <f>Data!IM32</f>
        <v>0</v>
      </c>
      <c r="E92" s="329">
        <f>Data!JG32</f>
        <v>0</v>
      </c>
      <c r="F92" s="329">
        <f>Data!KA32</f>
        <v>0</v>
      </c>
      <c r="G92" s="329">
        <f>Data!KU32</f>
        <v>0</v>
      </c>
      <c r="H92" s="137">
        <f t="shared" si="2"/>
        <v>33285</v>
      </c>
    </row>
    <row r="93" spans="2:8">
      <c r="B93" s="128" t="str">
        <f>$B$34</f>
        <v>Fine Arts</v>
      </c>
      <c r="C93" s="329">
        <f>Data!HT32</f>
        <v>22190</v>
      </c>
      <c r="D93" s="329">
        <f>Data!IN32</f>
        <v>0</v>
      </c>
      <c r="E93" s="329">
        <f>Data!JH32</f>
        <v>0</v>
      </c>
      <c r="F93" s="329">
        <f>Data!KB32</f>
        <v>0</v>
      </c>
      <c r="G93" s="329">
        <f>Data!KV32</f>
        <v>0</v>
      </c>
      <c r="H93" s="137">
        <f t="shared" si="2"/>
        <v>22190</v>
      </c>
    </row>
    <row r="94" spans="2:8">
      <c r="B94" s="128" t="str">
        <f>$B$35</f>
        <v>Teacher Education</v>
      </c>
      <c r="C94" s="329">
        <f>Data!HU32</f>
        <v>0</v>
      </c>
      <c r="D94" s="329">
        <f>Data!IO32</f>
        <v>0</v>
      </c>
      <c r="E94" s="329">
        <f>Data!JI32</f>
        <v>0</v>
      </c>
      <c r="F94" s="329">
        <f>Data!KC32</f>
        <v>0</v>
      </c>
      <c r="G94" s="329">
        <f>Data!KW32</f>
        <v>0</v>
      </c>
      <c r="H94" s="137">
        <f t="shared" si="2"/>
        <v>0</v>
      </c>
    </row>
    <row r="95" spans="2:8">
      <c r="B95" s="128" t="str">
        <f>$B$36</f>
        <v>Agriculture</v>
      </c>
      <c r="C95" s="329">
        <f>Data!HV32</f>
        <v>0</v>
      </c>
      <c r="D95" s="329">
        <f>Data!IP32</f>
        <v>0</v>
      </c>
      <c r="E95" s="329">
        <f>Data!JJ32</f>
        <v>0</v>
      </c>
      <c r="F95" s="329">
        <f>Data!KD32</f>
        <v>0</v>
      </c>
      <c r="G95" s="329">
        <f>Data!KX32</f>
        <v>0</v>
      </c>
      <c r="H95" s="137">
        <f t="shared" si="2"/>
        <v>0</v>
      </c>
    </row>
    <row r="96" spans="2:8">
      <c r="B96" s="128" t="str">
        <f>$B$37</f>
        <v>Engineering</v>
      </c>
      <c r="C96" s="329">
        <f>Data!HW32</f>
        <v>0</v>
      </c>
      <c r="D96" s="329">
        <f>Data!IQ32</f>
        <v>0</v>
      </c>
      <c r="E96" s="329">
        <f>Data!JK32</f>
        <v>0</v>
      </c>
      <c r="F96" s="329">
        <f>Data!KE32</f>
        <v>0</v>
      </c>
      <c r="G96" s="329">
        <f>Data!KY32</f>
        <v>0</v>
      </c>
      <c r="H96" s="137">
        <f t="shared" si="2"/>
        <v>0</v>
      </c>
    </row>
    <row r="97" spans="2:8">
      <c r="B97" s="128" t="str">
        <f>$B$38</f>
        <v>Home Economics</v>
      </c>
      <c r="C97" s="329">
        <f>Data!HX32</f>
        <v>0</v>
      </c>
      <c r="D97" s="329">
        <f>Data!IR32</f>
        <v>0</v>
      </c>
      <c r="E97" s="329">
        <f>Data!JL32</f>
        <v>0</v>
      </c>
      <c r="F97" s="329">
        <f>Data!KF32</f>
        <v>0</v>
      </c>
      <c r="G97" s="329">
        <f>Data!KZ32</f>
        <v>0</v>
      </c>
      <c r="H97" s="137">
        <f t="shared" si="2"/>
        <v>0</v>
      </c>
    </row>
    <row r="98" spans="2:8">
      <c r="B98" s="128" t="str">
        <f>$B$39</f>
        <v>Law</v>
      </c>
      <c r="C98" s="329">
        <f>Data!HY32</f>
        <v>0</v>
      </c>
      <c r="D98" s="329">
        <f>Data!IS32</f>
        <v>0</v>
      </c>
      <c r="E98" s="329">
        <f>Data!JM32</f>
        <v>0</v>
      </c>
      <c r="F98" s="329">
        <f>Data!KG32</f>
        <v>0</v>
      </c>
      <c r="G98" s="329">
        <f>Data!LA32</f>
        <v>0</v>
      </c>
      <c r="H98" s="137">
        <f t="shared" si="2"/>
        <v>0</v>
      </c>
    </row>
    <row r="99" spans="2:8">
      <c r="B99" s="128" t="str">
        <f>$B$40</f>
        <v>Social Service</v>
      </c>
      <c r="C99" s="329">
        <f>Data!HZ32</f>
        <v>38833</v>
      </c>
      <c r="D99" s="329">
        <f>Data!IT32</f>
        <v>0</v>
      </c>
      <c r="E99" s="329">
        <f>Data!JN32</f>
        <v>0</v>
      </c>
      <c r="F99" s="329">
        <f>Data!KH32</f>
        <v>0</v>
      </c>
      <c r="G99" s="329">
        <f>Data!LB32</f>
        <v>0</v>
      </c>
      <c r="H99" s="137">
        <f t="shared" si="2"/>
        <v>38833</v>
      </c>
    </row>
    <row r="100" spans="2:8">
      <c r="B100" s="128" t="str">
        <f>$B$41</f>
        <v>Library Science</v>
      </c>
      <c r="C100" s="329">
        <f>Data!IA32</f>
        <v>0</v>
      </c>
      <c r="D100" s="329">
        <f>Data!IU32</f>
        <v>0</v>
      </c>
      <c r="E100" s="329">
        <f>Data!JO32</f>
        <v>0</v>
      </c>
      <c r="F100" s="329">
        <f>Data!KI32</f>
        <v>0</v>
      </c>
      <c r="G100" s="329">
        <f>Data!LC32</f>
        <v>0</v>
      </c>
      <c r="H100" s="137">
        <f t="shared" si="2"/>
        <v>0</v>
      </c>
    </row>
    <row r="101" spans="2:8">
      <c r="B101" s="128" t="str">
        <f>$B$42</f>
        <v>Veterinary Science</v>
      </c>
      <c r="C101" s="329">
        <f>Data!IB32</f>
        <v>0</v>
      </c>
      <c r="D101" s="329">
        <f>Data!IV32</f>
        <v>0</v>
      </c>
      <c r="E101" s="329">
        <f>Data!JP32</f>
        <v>0</v>
      </c>
      <c r="F101" s="329">
        <f>Data!KJ32</f>
        <v>0</v>
      </c>
      <c r="G101" s="329">
        <f>Data!LD32</f>
        <v>0</v>
      </c>
      <c r="H101" s="137">
        <f t="shared" si="2"/>
        <v>0</v>
      </c>
    </row>
    <row r="102" spans="2:8">
      <c r="B102" s="128" t="str">
        <f>$B$43</f>
        <v>Vocational Training</v>
      </c>
      <c r="C102" s="329">
        <f>Data!IC32</f>
        <v>0</v>
      </c>
      <c r="D102" s="329">
        <f>Data!IW32</f>
        <v>0</v>
      </c>
      <c r="E102" s="329">
        <f>Data!JQ32</f>
        <v>0</v>
      </c>
      <c r="F102" s="329">
        <f>Data!KK32</f>
        <v>0</v>
      </c>
      <c r="G102" s="329">
        <f>Data!LE32</f>
        <v>0</v>
      </c>
      <c r="H102" s="137">
        <f t="shared" si="2"/>
        <v>0</v>
      </c>
    </row>
    <row r="103" spans="2:8">
      <c r="B103" s="128" t="str">
        <f>$B$44</f>
        <v>Physical Training</v>
      </c>
      <c r="C103" s="329">
        <f>Data!ID32</f>
        <v>0</v>
      </c>
      <c r="D103" s="329">
        <f>Data!IX32</f>
        <v>0</v>
      </c>
      <c r="E103" s="329">
        <f>Data!JR32</f>
        <v>0</v>
      </c>
      <c r="F103" s="329">
        <f>Data!KL32</f>
        <v>0</v>
      </c>
      <c r="G103" s="329">
        <f>Data!LF32</f>
        <v>0</v>
      </c>
      <c r="H103" s="137">
        <f t="shared" si="2"/>
        <v>0</v>
      </c>
    </row>
    <row r="104" spans="2:8">
      <c r="B104" s="128" t="str">
        <f>$B$45</f>
        <v>Health Services</v>
      </c>
      <c r="C104" s="329">
        <f>Data!IE32</f>
        <v>0</v>
      </c>
      <c r="D104" s="329">
        <f>Data!IY32</f>
        <v>0</v>
      </c>
      <c r="E104" s="329">
        <f>Data!JS32</f>
        <v>0</v>
      </c>
      <c r="F104" s="329">
        <f>Data!KM32</f>
        <v>0</v>
      </c>
      <c r="G104" s="329">
        <f>Data!LG32</f>
        <v>0</v>
      </c>
      <c r="H104" s="137">
        <f t="shared" si="2"/>
        <v>0</v>
      </c>
    </row>
    <row r="105" spans="2:8">
      <c r="B105" s="128" t="str">
        <f>$B$46</f>
        <v>Pharmacy</v>
      </c>
      <c r="C105" s="329">
        <f>Data!IF32</f>
        <v>0</v>
      </c>
      <c r="D105" s="329">
        <f>Data!IZ32</f>
        <v>0</v>
      </c>
      <c r="E105" s="329">
        <f>Data!JT32</f>
        <v>0</v>
      </c>
      <c r="F105" s="329">
        <f>Data!KN32</f>
        <v>0</v>
      </c>
      <c r="G105" s="329">
        <f>Data!LH32</f>
        <v>0</v>
      </c>
      <c r="H105" s="137">
        <f t="shared" si="2"/>
        <v>0</v>
      </c>
    </row>
    <row r="106" spans="2:8">
      <c r="B106" s="128" t="str">
        <f>$B$47</f>
        <v>Business Administration</v>
      </c>
      <c r="C106" s="329">
        <f>Data!IG32</f>
        <v>0</v>
      </c>
      <c r="D106" s="329">
        <f>Data!JA32</f>
        <v>0</v>
      </c>
      <c r="E106" s="329">
        <f>Data!JU32</f>
        <v>0</v>
      </c>
      <c r="F106" s="329">
        <f>Data!KO32</f>
        <v>0</v>
      </c>
      <c r="G106" s="329">
        <f>Data!LI32</f>
        <v>0</v>
      </c>
      <c r="H106" s="137">
        <f t="shared" si="2"/>
        <v>0</v>
      </c>
    </row>
    <row r="107" spans="2:8">
      <c r="B107" s="128" t="str">
        <f>$B$48</f>
        <v>Optometry</v>
      </c>
      <c r="C107" s="329">
        <f>Data!IH32</f>
        <v>0</v>
      </c>
      <c r="D107" s="329">
        <f>Data!JB32</f>
        <v>0</v>
      </c>
      <c r="E107" s="329">
        <f>Data!JV32</f>
        <v>0</v>
      </c>
      <c r="F107" s="329">
        <f>Data!KP32</f>
        <v>0</v>
      </c>
      <c r="G107" s="329">
        <f>Data!LJ32</f>
        <v>0</v>
      </c>
      <c r="H107" s="137">
        <f t="shared" si="2"/>
        <v>0</v>
      </c>
    </row>
    <row r="108" spans="2:8">
      <c r="B108" s="128" t="str">
        <f>$B$49</f>
        <v>Teacher Ed-Practice Teaching</v>
      </c>
      <c r="C108" s="329">
        <f>Data!II32</f>
        <v>0</v>
      </c>
      <c r="D108" s="329">
        <f>Data!JC32</f>
        <v>0</v>
      </c>
      <c r="E108" s="329">
        <f>Data!JW32</f>
        <v>0</v>
      </c>
      <c r="F108" s="329">
        <f>Data!KQ32</f>
        <v>0</v>
      </c>
      <c r="G108" s="329">
        <f>Data!LK32</f>
        <v>0</v>
      </c>
      <c r="H108" s="137">
        <f t="shared" si="2"/>
        <v>0</v>
      </c>
    </row>
    <row r="109" spans="2:8">
      <c r="B109" s="128" t="str">
        <f>$B$50</f>
        <v>Technology</v>
      </c>
      <c r="C109" s="329">
        <f>Data!IJ32</f>
        <v>0</v>
      </c>
      <c r="D109" s="329">
        <f>Data!JD32</f>
        <v>0</v>
      </c>
      <c r="E109" s="329">
        <f>Data!JX32</f>
        <v>0</v>
      </c>
      <c r="F109" s="329">
        <f>Data!KR32</f>
        <v>0</v>
      </c>
      <c r="G109" s="329">
        <f>Data!LL32</f>
        <v>0</v>
      </c>
      <c r="H109" s="137">
        <f t="shared" si="2"/>
        <v>0</v>
      </c>
    </row>
    <row r="110" spans="2:8">
      <c r="B110" s="128" t="str">
        <f>$B$51</f>
        <v>Nursing</v>
      </c>
      <c r="C110" s="329">
        <f>Data!IK32</f>
        <v>0</v>
      </c>
      <c r="D110" s="329">
        <f>Data!JE32</f>
        <v>0</v>
      </c>
      <c r="E110" s="329">
        <f>Data!JY32</f>
        <v>0</v>
      </c>
      <c r="F110" s="329">
        <f>Data!KS32</f>
        <v>0</v>
      </c>
      <c r="G110" s="329">
        <f>Data!HPM32</f>
        <v>0</v>
      </c>
      <c r="H110" s="137">
        <f t="shared" si="2"/>
        <v>0</v>
      </c>
    </row>
    <row r="111" spans="2:8">
      <c r="B111" s="131" t="str">
        <f>$B$52</f>
        <v>Totals</v>
      </c>
      <c r="C111" s="134">
        <f>SUM(C91:C110)</f>
        <v>116498</v>
      </c>
      <c r="D111" s="134">
        <f>SUM(D91:D110)</f>
        <v>0</v>
      </c>
      <c r="E111" s="134">
        <f>SUM(E91:E110)</f>
        <v>0</v>
      </c>
      <c r="F111" s="134">
        <f>SUM(F91:F110)</f>
        <v>0</v>
      </c>
      <c r="G111" s="134">
        <f>SUM(G91:G110)</f>
        <v>0</v>
      </c>
      <c r="H111" s="134">
        <f t="shared" si="2"/>
        <v>116498</v>
      </c>
    </row>
    <row r="112" spans="2:8">
      <c r="B112" s="330"/>
      <c r="C112" s="331"/>
      <c r="D112" s="331"/>
      <c r="E112" s="331"/>
      <c r="F112" s="331"/>
      <c r="G112" s="331"/>
      <c r="H112" s="332"/>
    </row>
    <row r="113" spans="2:8" ht="14.25" customHeight="1">
      <c r="B113" s="395" t="s">
        <v>62</v>
      </c>
      <c r="C113" s="395"/>
      <c r="D113" s="395"/>
      <c r="E113" s="395"/>
      <c r="F113" s="395"/>
      <c r="G113" s="395"/>
      <c r="H113" s="395"/>
    </row>
    <row r="114" spans="2:8" ht="36.75" customHeight="1" thickBot="1">
      <c r="B114" s="394" t="s">
        <v>36</v>
      </c>
      <c r="C114" s="394"/>
      <c r="D114" s="394"/>
      <c r="E114" s="394"/>
      <c r="F114" s="394"/>
      <c r="G114" s="394"/>
      <c r="H114" s="328"/>
    </row>
    <row r="115" spans="2:8" ht="14.4" thickBot="1">
      <c r="B115" s="124" t="s">
        <v>31</v>
      </c>
      <c r="C115" s="125" t="s">
        <v>25</v>
      </c>
      <c r="D115" s="125" t="s">
        <v>26</v>
      </c>
      <c r="E115" s="125" t="s">
        <v>27</v>
      </c>
      <c r="F115" s="125" t="s">
        <v>28</v>
      </c>
      <c r="G115" s="125" t="s">
        <v>29</v>
      </c>
      <c r="H115" s="126" t="s">
        <v>30</v>
      </c>
    </row>
    <row r="116" spans="2:8">
      <c r="B116" s="128" t="str">
        <f>$B$32</f>
        <v>Liberal Arts</v>
      </c>
      <c r="C116" s="323">
        <f t="shared" ref="C116:G131" si="3">C91+C61</f>
        <v>4765813.2846870525</v>
      </c>
      <c r="D116" s="323">
        <f t="shared" si="3"/>
        <v>1594037.8837118039</v>
      </c>
      <c r="E116" s="323">
        <f t="shared" si="3"/>
        <v>1476363.1931101365</v>
      </c>
      <c r="F116" s="323">
        <f t="shared" si="3"/>
        <v>0</v>
      </c>
      <c r="G116" s="323">
        <f t="shared" si="3"/>
        <v>0</v>
      </c>
      <c r="H116" s="134">
        <f t="shared" ref="H116:H136" si="4">SUM(C116:G116)</f>
        <v>7836214.3615089925</v>
      </c>
    </row>
    <row r="117" spans="2:8">
      <c r="B117" s="128" t="str">
        <f>$B$33</f>
        <v>Science</v>
      </c>
      <c r="C117" s="142">
        <f t="shared" si="3"/>
        <v>2111328.652352469</v>
      </c>
      <c r="D117" s="142">
        <f t="shared" si="3"/>
        <v>1266437.3523688903</v>
      </c>
      <c r="E117" s="142">
        <f t="shared" si="3"/>
        <v>317402.62181239366</v>
      </c>
      <c r="F117" s="142">
        <f t="shared" si="3"/>
        <v>0</v>
      </c>
      <c r="G117" s="142">
        <f t="shared" si="3"/>
        <v>0</v>
      </c>
      <c r="H117" s="137">
        <f t="shared" si="4"/>
        <v>3695168.6265337532</v>
      </c>
    </row>
    <row r="118" spans="2:8">
      <c r="B118" s="128" t="str">
        <f>$B$34</f>
        <v>Fine Arts</v>
      </c>
      <c r="C118" s="142">
        <f t="shared" si="3"/>
        <v>1224620.8939952778</v>
      </c>
      <c r="D118" s="142">
        <f t="shared" si="3"/>
        <v>355136.01231834758</v>
      </c>
      <c r="E118" s="142">
        <f t="shared" si="3"/>
        <v>0</v>
      </c>
      <c r="F118" s="142">
        <f t="shared" si="3"/>
        <v>0</v>
      </c>
      <c r="G118" s="142">
        <f t="shared" si="3"/>
        <v>0</v>
      </c>
      <c r="H118" s="137">
        <f t="shared" si="4"/>
        <v>1579756.9063136254</v>
      </c>
    </row>
    <row r="119" spans="2:8">
      <c r="B119" s="128" t="str">
        <f>$B$35</f>
        <v>Teacher Education</v>
      </c>
      <c r="C119" s="142">
        <f t="shared" si="3"/>
        <v>82799.586893800777</v>
      </c>
      <c r="D119" s="142">
        <f t="shared" si="3"/>
        <v>325744.91785165115</v>
      </c>
      <c r="E119" s="142">
        <f t="shared" si="3"/>
        <v>785238.50647183775</v>
      </c>
      <c r="F119" s="142">
        <f t="shared" si="3"/>
        <v>0</v>
      </c>
      <c r="G119" s="142">
        <f t="shared" si="3"/>
        <v>0</v>
      </c>
      <c r="H119" s="137">
        <f t="shared" si="4"/>
        <v>1193783.0112172896</v>
      </c>
    </row>
    <row r="120" spans="2:8">
      <c r="B120" s="128" t="str">
        <f>$B$36</f>
        <v>Agriculture</v>
      </c>
      <c r="C120" s="142">
        <f t="shared" si="3"/>
        <v>184839.29218691849</v>
      </c>
      <c r="D120" s="142">
        <f t="shared" si="3"/>
        <v>261722.49585997057</v>
      </c>
      <c r="E120" s="142">
        <f t="shared" si="3"/>
        <v>84445.190195411866</v>
      </c>
      <c r="F120" s="142">
        <f t="shared" si="3"/>
        <v>0</v>
      </c>
      <c r="G120" s="142">
        <f t="shared" si="3"/>
        <v>0</v>
      </c>
      <c r="H120" s="137">
        <f t="shared" si="4"/>
        <v>531006.97824230092</v>
      </c>
    </row>
    <row r="121" spans="2:8">
      <c r="B121" s="128" t="str">
        <f>$B$37</f>
        <v>Engineering</v>
      </c>
      <c r="C121" s="142">
        <f t="shared" si="3"/>
        <v>630911.63318991463</v>
      </c>
      <c r="D121" s="142">
        <f t="shared" si="3"/>
        <v>798937.23629150202</v>
      </c>
      <c r="E121" s="142">
        <f t="shared" si="3"/>
        <v>56260.75</v>
      </c>
      <c r="F121" s="142">
        <f t="shared" si="3"/>
        <v>0</v>
      </c>
      <c r="G121" s="142">
        <f t="shared" si="3"/>
        <v>0</v>
      </c>
      <c r="H121" s="137">
        <f t="shared" si="4"/>
        <v>1486109.6194814167</v>
      </c>
    </row>
    <row r="122" spans="2:8">
      <c r="B122" s="128" t="str">
        <f>$B$38</f>
        <v>Home Economics</v>
      </c>
      <c r="C122" s="142">
        <f t="shared" si="3"/>
        <v>25965.645299746695</v>
      </c>
      <c r="D122" s="142">
        <f t="shared" si="3"/>
        <v>36890.132401084331</v>
      </c>
      <c r="E122" s="142">
        <f t="shared" si="3"/>
        <v>12398.778339654447</v>
      </c>
      <c r="F122" s="142">
        <f t="shared" si="3"/>
        <v>0</v>
      </c>
      <c r="G122" s="142">
        <f t="shared" si="3"/>
        <v>0</v>
      </c>
      <c r="H122" s="137">
        <f t="shared" si="4"/>
        <v>75254.556040485477</v>
      </c>
    </row>
    <row r="123" spans="2:8">
      <c r="B123" s="128" t="str">
        <f>$B$39</f>
        <v>Law</v>
      </c>
      <c r="C123" s="142">
        <f t="shared" si="3"/>
        <v>0</v>
      </c>
      <c r="D123" s="142">
        <f t="shared" si="3"/>
        <v>0</v>
      </c>
      <c r="E123" s="142">
        <f t="shared" si="3"/>
        <v>0</v>
      </c>
      <c r="F123" s="142">
        <f t="shared" si="3"/>
        <v>0</v>
      </c>
      <c r="G123" s="142">
        <f t="shared" si="3"/>
        <v>0</v>
      </c>
      <c r="H123" s="137">
        <f t="shared" si="4"/>
        <v>0</v>
      </c>
    </row>
    <row r="124" spans="2:8">
      <c r="B124" s="128" t="str">
        <f>$B$40</f>
        <v>Social Service</v>
      </c>
      <c r="C124" s="142">
        <f t="shared" si="3"/>
        <v>218879.06796177951</v>
      </c>
      <c r="D124" s="142">
        <f t="shared" si="3"/>
        <v>325817.93393550039</v>
      </c>
      <c r="E124" s="142">
        <f t="shared" si="3"/>
        <v>379941.34095986263</v>
      </c>
      <c r="F124" s="142">
        <f t="shared" si="3"/>
        <v>0</v>
      </c>
      <c r="G124" s="142">
        <f t="shared" si="3"/>
        <v>0</v>
      </c>
      <c r="H124" s="137">
        <f t="shared" si="4"/>
        <v>924638.34285714244</v>
      </c>
    </row>
    <row r="125" spans="2:8">
      <c r="B125" s="128" t="str">
        <f>$B$41</f>
        <v>Library Science</v>
      </c>
      <c r="C125" s="142">
        <f t="shared" si="3"/>
        <v>0</v>
      </c>
      <c r="D125" s="142">
        <f t="shared" si="3"/>
        <v>0</v>
      </c>
      <c r="E125" s="142">
        <f t="shared" si="3"/>
        <v>0</v>
      </c>
      <c r="F125" s="142">
        <f t="shared" si="3"/>
        <v>0</v>
      </c>
      <c r="G125" s="142">
        <f t="shared" si="3"/>
        <v>0</v>
      </c>
      <c r="H125" s="137">
        <f t="shared" si="4"/>
        <v>0</v>
      </c>
    </row>
    <row r="126" spans="2:8">
      <c r="B126" s="128" t="str">
        <f>$B$42</f>
        <v>Veterinary Science</v>
      </c>
      <c r="C126" s="142">
        <f t="shared" si="3"/>
        <v>0</v>
      </c>
      <c r="D126" s="142">
        <f t="shared" si="3"/>
        <v>0</v>
      </c>
      <c r="E126" s="142">
        <f t="shared" si="3"/>
        <v>0</v>
      </c>
      <c r="F126" s="142">
        <f t="shared" si="3"/>
        <v>0</v>
      </c>
      <c r="G126" s="142">
        <f t="shared" si="3"/>
        <v>0</v>
      </c>
      <c r="H126" s="137">
        <f t="shared" si="4"/>
        <v>0</v>
      </c>
    </row>
    <row r="127" spans="2:8">
      <c r="B127" s="128" t="str">
        <f>$B$43</f>
        <v>Vocational Training</v>
      </c>
      <c r="C127" s="142">
        <f t="shared" si="3"/>
        <v>0</v>
      </c>
      <c r="D127" s="142">
        <f t="shared" si="3"/>
        <v>0</v>
      </c>
      <c r="E127" s="142">
        <f t="shared" si="3"/>
        <v>0</v>
      </c>
      <c r="F127" s="142">
        <f t="shared" si="3"/>
        <v>0</v>
      </c>
      <c r="G127" s="142">
        <f t="shared" si="3"/>
        <v>0</v>
      </c>
      <c r="H127" s="137">
        <f t="shared" si="4"/>
        <v>0</v>
      </c>
    </row>
    <row r="128" spans="2:8">
      <c r="B128" s="128" t="str">
        <f>$B$44</f>
        <v>Physical Training</v>
      </c>
      <c r="C128" s="142">
        <f t="shared" si="3"/>
        <v>0</v>
      </c>
      <c r="D128" s="142">
        <f t="shared" si="3"/>
        <v>0</v>
      </c>
      <c r="E128" s="142">
        <f t="shared" si="3"/>
        <v>0</v>
      </c>
      <c r="F128" s="142">
        <f t="shared" si="3"/>
        <v>0</v>
      </c>
      <c r="G128" s="142">
        <f t="shared" si="3"/>
        <v>0</v>
      </c>
      <c r="H128" s="137">
        <f t="shared" si="4"/>
        <v>0</v>
      </c>
    </row>
    <row r="129" spans="2:12">
      <c r="B129" s="128" t="str">
        <f>$B$45</f>
        <v>Health Services</v>
      </c>
      <c r="C129" s="142">
        <f t="shared" si="3"/>
        <v>273732.75301042711</v>
      </c>
      <c r="D129" s="142">
        <f t="shared" si="3"/>
        <v>424712.78153146815</v>
      </c>
      <c r="E129" s="142">
        <f t="shared" si="3"/>
        <v>200361.75722843924</v>
      </c>
      <c r="F129" s="142">
        <f t="shared" si="3"/>
        <v>0</v>
      </c>
      <c r="G129" s="142">
        <f t="shared" si="3"/>
        <v>969268.64500780986</v>
      </c>
      <c r="H129" s="137">
        <f t="shared" si="4"/>
        <v>1868075.9367781444</v>
      </c>
    </row>
    <row r="130" spans="2:12">
      <c r="B130" s="128" t="str">
        <f>$B$46</f>
        <v>Pharmacy</v>
      </c>
      <c r="C130" s="142">
        <f t="shared" si="3"/>
        <v>0</v>
      </c>
      <c r="D130" s="142">
        <f t="shared" si="3"/>
        <v>0</v>
      </c>
      <c r="E130" s="142">
        <f t="shared" si="3"/>
        <v>0</v>
      </c>
      <c r="F130" s="142">
        <f t="shared" si="3"/>
        <v>0</v>
      </c>
      <c r="G130" s="142">
        <f t="shared" si="3"/>
        <v>0</v>
      </c>
      <c r="H130" s="137">
        <f t="shared" si="4"/>
        <v>0</v>
      </c>
    </row>
    <row r="131" spans="2:12">
      <c r="B131" s="128" t="str">
        <f>$B$47</f>
        <v>Business Administration</v>
      </c>
      <c r="C131" s="142">
        <f t="shared" si="3"/>
        <v>511635.7018689994</v>
      </c>
      <c r="D131" s="142">
        <f t="shared" si="3"/>
        <v>1166283.7496025607</v>
      </c>
      <c r="E131" s="142">
        <f t="shared" si="3"/>
        <v>864572.95365883061</v>
      </c>
      <c r="F131" s="142">
        <f t="shared" si="3"/>
        <v>0</v>
      </c>
      <c r="G131" s="142">
        <f t="shared" si="3"/>
        <v>0</v>
      </c>
      <c r="H131" s="137">
        <f t="shared" si="4"/>
        <v>2542492.405130391</v>
      </c>
    </row>
    <row r="132" spans="2:12">
      <c r="B132" s="128" t="str">
        <f>$B$48</f>
        <v>Optometry</v>
      </c>
      <c r="C132" s="142">
        <f t="shared" ref="C132:G135" si="5">C107+C77</f>
        <v>0</v>
      </c>
      <c r="D132" s="142">
        <f t="shared" si="5"/>
        <v>0</v>
      </c>
      <c r="E132" s="142">
        <f t="shared" si="5"/>
        <v>0</v>
      </c>
      <c r="F132" s="142">
        <f t="shared" si="5"/>
        <v>0</v>
      </c>
      <c r="G132" s="142">
        <f t="shared" si="5"/>
        <v>0</v>
      </c>
      <c r="H132" s="137">
        <f t="shared" si="4"/>
        <v>0</v>
      </c>
    </row>
    <row r="133" spans="2:12">
      <c r="B133" s="128" t="str">
        <f>$B$49</f>
        <v>Teacher Ed-Practice Teaching</v>
      </c>
      <c r="C133" s="142">
        <f t="shared" si="5"/>
        <v>0</v>
      </c>
      <c r="D133" s="142">
        <f t="shared" si="5"/>
        <v>0</v>
      </c>
      <c r="E133" s="142">
        <f t="shared" si="5"/>
        <v>0</v>
      </c>
      <c r="F133" s="142">
        <f t="shared" si="5"/>
        <v>0</v>
      </c>
      <c r="G133" s="142">
        <f t="shared" si="5"/>
        <v>0</v>
      </c>
      <c r="H133" s="137">
        <f t="shared" si="4"/>
        <v>0</v>
      </c>
    </row>
    <row r="134" spans="2:12">
      <c r="B134" s="128" t="str">
        <f>$B$50</f>
        <v>Technology</v>
      </c>
      <c r="C134" s="142">
        <f t="shared" si="5"/>
        <v>197726.15366027181</v>
      </c>
      <c r="D134" s="142">
        <f t="shared" si="5"/>
        <v>93799.341038281156</v>
      </c>
      <c r="E134" s="142">
        <f t="shared" si="5"/>
        <v>178451.72374949983</v>
      </c>
      <c r="F134" s="142">
        <f t="shared" si="5"/>
        <v>0</v>
      </c>
      <c r="G134" s="142">
        <f t="shared" si="5"/>
        <v>0</v>
      </c>
      <c r="H134" s="137">
        <f t="shared" si="4"/>
        <v>469977.21844805282</v>
      </c>
    </row>
    <row r="135" spans="2:12">
      <c r="B135" s="128" t="str">
        <f>$B$51</f>
        <v>Nursing</v>
      </c>
      <c r="C135" s="142">
        <f t="shared" si="5"/>
        <v>65222.067206896761</v>
      </c>
      <c r="D135" s="142">
        <f t="shared" si="5"/>
        <v>986301.7531428833</v>
      </c>
      <c r="E135" s="142">
        <f t="shared" si="5"/>
        <v>650344.24395780149</v>
      </c>
      <c r="F135" s="142">
        <f t="shared" si="5"/>
        <v>0</v>
      </c>
      <c r="G135" s="142">
        <f t="shared" si="5"/>
        <v>0</v>
      </c>
      <c r="H135" s="137">
        <f t="shared" si="4"/>
        <v>1701868.0643075816</v>
      </c>
    </row>
    <row r="136" spans="2:12">
      <c r="B136" s="131" t="str">
        <f>$B$52</f>
        <v>Totals</v>
      </c>
      <c r="C136" s="134">
        <f>SUM(C116:C135)</f>
        <v>10293474.732313557</v>
      </c>
      <c r="D136" s="134">
        <f>SUM(D116:D135)</f>
        <v>7635821.590053943</v>
      </c>
      <c r="E136" s="134">
        <f>SUM(E116:E135)</f>
        <v>5005781.059483869</v>
      </c>
      <c r="F136" s="134">
        <f>SUM(F116:F135)</f>
        <v>0</v>
      </c>
      <c r="G136" s="134">
        <f>SUM(G116:G135)</f>
        <v>969268.64500780986</v>
      </c>
      <c r="H136" s="134">
        <f t="shared" si="4"/>
        <v>23904346.026859179</v>
      </c>
    </row>
    <row r="137" spans="2:12">
      <c r="B137" s="330"/>
      <c r="C137" s="333"/>
      <c r="D137" s="333"/>
      <c r="E137" s="333"/>
      <c r="F137" s="333"/>
      <c r="G137" s="333"/>
      <c r="H137" s="334"/>
    </row>
    <row r="138" spans="2:12">
      <c r="B138" s="120" t="s">
        <v>4</v>
      </c>
      <c r="C138" s="327"/>
      <c r="D138" s="327"/>
      <c r="E138" s="327"/>
      <c r="F138" s="327"/>
      <c r="G138" s="327"/>
      <c r="H138" s="122">
        <f>H86-H81-H111</f>
        <v>23451270.973140821</v>
      </c>
    </row>
    <row r="139" spans="2:12" ht="152.25" customHeight="1" thickBot="1">
      <c r="B139" s="394" t="s">
        <v>887</v>
      </c>
      <c r="C139" s="394"/>
      <c r="D139" s="394"/>
      <c r="E139" s="394"/>
      <c r="F139" s="394"/>
      <c r="G139" s="382"/>
      <c r="H139" s="321"/>
    </row>
    <row r="140" spans="2:12" ht="36.75" customHeight="1" thickTop="1">
      <c r="B140" s="424" t="s">
        <v>889</v>
      </c>
      <c r="C140" s="425"/>
      <c r="D140" s="425"/>
      <c r="E140" s="425"/>
      <c r="F140" s="426"/>
      <c r="G140" s="335" t="s">
        <v>2</v>
      </c>
      <c r="H140" s="336">
        <v>1</v>
      </c>
      <c r="I140" s="427" t="str">
        <f>IF(H140+H141=1,"","Error, the two cells on the left must equal 100%")</f>
        <v/>
      </c>
      <c r="L140" s="290"/>
    </row>
    <row r="141" spans="2:12" ht="37.5" customHeight="1" thickBot="1">
      <c r="B141" s="406"/>
      <c r="C141" s="407"/>
      <c r="D141" s="407"/>
      <c r="E141" s="407"/>
      <c r="F141" s="408"/>
      <c r="G141" s="335" t="s">
        <v>3</v>
      </c>
      <c r="H141" s="337">
        <f>1-H140</f>
        <v>0</v>
      </c>
      <c r="I141" s="428"/>
    </row>
    <row r="142" spans="2:12" ht="42" thickBot="1">
      <c r="B142" s="338" t="s">
        <v>31</v>
      </c>
      <c r="C142" s="339" t="s">
        <v>25</v>
      </c>
      <c r="D142" s="339" t="s">
        <v>26</v>
      </c>
      <c r="E142" s="339" t="s">
        <v>27</v>
      </c>
      <c r="F142" s="339" t="s">
        <v>28</v>
      </c>
      <c r="G142" s="340" t="s">
        <v>29</v>
      </c>
      <c r="H142" s="341" t="s">
        <v>6</v>
      </c>
      <c r="I142" s="342" t="s">
        <v>7</v>
      </c>
    </row>
    <row r="143" spans="2:12">
      <c r="B143" s="128" t="str">
        <f>$B$32</f>
        <v>Liberal Arts</v>
      </c>
      <c r="C143" s="329">
        <f>Data!LN32</f>
        <v>0</v>
      </c>
      <c r="D143" s="329">
        <f>Data!MH32</f>
        <v>0</v>
      </c>
      <c r="E143" s="329">
        <f>Data!NB32</f>
        <v>0</v>
      </c>
      <c r="F143" s="329">
        <f>Data!NV32</f>
        <v>0</v>
      </c>
      <c r="G143" s="329">
        <f>Data!OP32</f>
        <v>0</v>
      </c>
      <c r="H143" s="343">
        <f>Data!PJ32</f>
        <v>7719540</v>
      </c>
      <c r="I143" s="344">
        <f t="shared" ref="I143:I162" si="6">SUM(C143:H143)</f>
        <v>7719540</v>
      </c>
    </row>
    <row r="144" spans="2:12">
      <c r="B144" s="128" t="str">
        <f>$B$33</f>
        <v>Science</v>
      </c>
      <c r="C144" s="329">
        <f>Data!LO32</f>
        <v>0</v>
      </c>
      <c r="D144" s="329">
        <f>Data!MI32</f>
        <v>0</v>
      </c>
      <c r="E144" s="329">
        <f>Data!NC32</f>
        <v>0</v>
      </c>
      <c r="F144" s="329">
        <f>Data!NW32</f>
        <v>0</v>
      </c>
      <c r="G144" s="329">
        <f>Data!OQ32</f>
        <v>0</v>
      </c>
      <c r="H144" s="343">
        <f>Data!PK32</f>
        <v>3594720</v>
      </c>
      <c r="I144" s="344">
        <f t="shared" si="6"/>
        <v>3594720</v>
      </c>
    </row>
    <row r="145" spans="2:9">
      <c r="B145" s="128" t="str">
        <f>$B$34</f>
        <v>Fine Arts</v>
      </c>
      <c r="C145" s="329">
        <f>Data!LP32</f>
        <v>0</v>
      </c>
      <c r="D145" s="329">
        <f>Data!MJ32</f>
        <v>0</v>
      </c>
      <c r="E145" s="329">
        <f>Data!ND32</f>
        <v>0</v>
      </c>
      <c r="F145" s="329">
        <f>Data!NX32</f>
        <v>0</v>
      </c>
      <c r="G145" s="329">
        <f>Data!OR32</f>
        <v>0</v>
      </c>
      <c r="H145" s="343">
        <f>Data!PL32</f>
        <v>1520967</v>
      </c>
      <c r="I145" s="344">
        <f t="shared" si="6"/>
        <v>1520967</v>
      </c>
    </row>
    <row r="146" spans="2:9">
      <c r="B146" s="128" t="str">
        <f>$B$35</f>
        <v>Teacher Education</v>
      </c>
      <c r="C146" s="329">
        <f>Data!LQ32</f>
        <v>0</v>
      </c>
      <c r="D146" s="329">
        <f>Data!MK32</f>
        <v>0</v>
      </c>
      <c r="E146" s="329">
        <f>Data!NE32</f>
        <v>0</v>
      </c>
      <c r="F146" s="329">
        <f>Data!NY32</f>
        <v>0</v>
      </c>
      <c r="G146" s="329">
        <f>Data!OS32</f>
        <v>0</v>
      </c>
      <c r="H146" s="343">
        <f>Data!PN32</f>
        <v>1182738</v>
      </c>
      <c r="I146" s="344">
        <f t="shared" si="6"/>
        <v>1182738</v>
      </c>
    </row>
    <row r="147" spans="2:9">
      <c r="B147" s="128" t="str">
        <f>$B$36</f>
        <v>Agriculture</v>
      </c>
      <c r="C147" s="329">
        <f>Data!LR32</f>
        <v>0</v>
      </c>
      <c r="D147" s="329">
        <f>Data!ML32</f>
        <v>0</v>
      </c>
      <c r="E147" s="329">
        <f>Data!NF32</f>
        <v>0</v>
      </c>
      <c r="F147" s="329">
        <f>Data!NZ32</f>
        <v>0</v>
      </c>
      <c r="G147" s="329">
        <f>Data!OT32</f>
        <v>0</v>
      </c>
      <c r="H147" s="343">
        <f>Data!PM32</f>
        <v>526094</v>
      </c>
      <c r="I147" s="344">
        <f t="shared" si="6"/>
        <v>526094</v>
      </c>
    </row>
    <row r="148" spans="2:9">
      <c r="B148" s="128" t="str">
        <f>$B$37</f>
        <v>Engineering</v>
      </c>
      <c r="C148" s="329">
        <f>Data!LS32</f>
        <v>0</v>
      </c>
      <c r="D148" s="329">
        <f>Data!MM32</f>
        <v>0</v>
      </c>
      <c r="E148" s="329">
        <f>Data!NG32</f>
        <v>0</v>
      </c>
      <c r="F148" s="329">
        <f>Data!OA32</f>
        <v>0</v>
      </c>
      <c r="G148" s="329">
        <f>Data!OU32</f>
        <v>0</v>
      </c>
      <c r="H148" s="343">
        <f>Data!PO32</f>
        <v>1472361</v>
      </c>
      <c r="I148" s="344">
        <f t="shared" si="6"/>
        <v>1472361</v>
      </c>
    </row>
    <row r="149" spans="2:9">
      <c r="B149" s="128" t="str">
        <f>$B$38</f>
        <v>Home Economics</v>
      </c>
      <c r="C149" s="329">
        <f>Data!LT32</f>
        <v>0</v>
      </c>
      <c r="D149" s="329">
        <f>Data!MN32</f>
        <v>0</v>
      </c>
      <c r="E149" s="329">
        <f>Data!NH32</f>
        <v>0</v>
      </c>
      <c r="F149" s="329">
        <f>Data!OB32</f>
        <v>0</v>
      </c>
      <c r="G149" s="329">
        <f>Data!OV32</f>
        <v>0</v>
      </c>
      <c r="H149" s="343">
        <f>Data!PP32</f>
        <v>74559</v>
      </c>
      <c r="I149" s="344">
        <f t="shared" si="6"/>
        <v>74559</v>
      </c>
    </row>
    <row r="150" spans="2:9">
      <c r="B150" s="128" t="str">
        <f>$B$39</f>
        <v>Law</v>
      </c>
      <c r="C150" s="329">
        <f>Data!LU32</f>
        <v>0</v>
      </c>
      <c r="D150" s="329">
        <f>Data!MO32</f>
        <v>0</v>
      </c>
      <c r="E150" s="329">
        <f>Data!NI32</f>
        <v>0</v>
      </c>
      <c r="F150" s="329">
        <f>Data!OC32</f>
        <v>0</v>
      </c>
      <c r="G150" s="329">
        <f>Data!OW32</f>
        <v>0</v>
      </c>
      <c r="H150" s="343">
        <f>Data!PQ32</f>
        <v>0</v>
      </c>
      <c r="I150" s="344">
        <f t="shared" si="6"/>
        <v>0</v>
      </c>
    </row>
    <row r="151" spans="2:9">
      <c r="B151" s="128" t="str">
        <f>$B$40</f>
        <v>Social Service</v>
      </c>
      <c r="C151" s="329">
        <f>Data!LV32</f>
        <v>0</v>
      </c>
      <c r="D151" s="329">
        <f>Data!MP32</f>
        <v>0</v>
      </c>
      <c r="E151" s="329">
        <f>Data!NJ32</f>
        <v>0</v>
      </c>
      <c r="F151" s="329">
        <f>Data!OD32</f>
        <v>0</v>
      </c>
      <c r="G151" s="329">
        <f>Data!OX32</f>
        <v>0</v>
      </c>
      <c r="H151" s="343">
        <f>Data!PR32</f>
        <v>838777</v>
      </c>
      <c r="I151" s="344">
        <f t="shared" si="6"/>
        <v>838777</v>
      </c>
    </row>
    <row r="152" spans="2:9">
      <c r="B152" s="128" t="str">
        <f>$B$41</f>
        <v>Library Science</v>
      </c>
      <c r="C152" s="329">
        <f>Data!LW32</f>
        <v>0</v>
      </c>
      <c r="D152" s="329">
        <f>Data!MQ32</f>
        <v>0</v>
      </c>
      <c r="E152" s="329">
        <f>Data!NK32</f>
        <v>0</v>
      </c>
      <c r="F152" s="329">
        <f>Data!OE32</f>
        <v>0</v>
      </c>
      <c r="G152" s="329">
        <f>Data!OY32</f>
        <v>0</v>
      </c>
      <c r="H152" s="343">
        <f>Data!PS32</f>
        <v>0</v>
      </c>
      <c r="I152" s="344">
        <f t="shared" si="6"/>
        <v>0</v>
      </c>
    </row>
    <row r="153" spans="2:9">
      <c r="B153" s="128" t="str">
        <f>$B$42</f>
        <v>Veterinary Science</v>
      </c>
      <c r="C153" s="329">
        <f>Data!LX32</f>
        <v>0</v>
      </c>
      <c r="D153" s="329">
        <f>Data!MR32</f>
        <v>0</v>
      </c>
      <c r="E153" s="329">
        <f>Data!NL32</f>
        <v>0</v>
      </c>
      <c r="F153" s="329">
        <f>Data!OF32</f>
        <v>0</v>
      </c>
      <c r="G153" s="329">
        <f>Data!OZ32</f>
        <v>0</v>
      </c>
      <c r="H153" s="343">
        <f>Data!PT32</f>
        <v>0</v>
      </c>
      <c r="I153" s="344">
        <f t="shared" si="6"/>
        <v>0</v>
      </c>
    </row>
    <row r="154" spans="2:9">
      <c r="B154" s="128" t="str">
        <f>$B$43</f>
        <v>Vocational Training</v>
      </c>
      <c r="C154" s="329">
        <f>Data!LY32</f>
        <v>0</v>
      </c>
      <c r="D154" s="329">
        <f>Data!MS32</f>
        <v>0</v>
      </c>
      <c r="E154" s="329">
        <f>Data!NM32</f>
        <v>0</v>
      </c>
      <c r="F154" s="329">
        <f>Data!OG32</f>
        <v>0</v>
      </c>
      <c r="G154" s="329">
        <f>Data!PA32</f>
        <v>0</v>
      </c>
      <c r="H154" s="343">
        <f>Data!PU32</f>
        <v>0</v>
      </c>
      <c r="I154" s="344">
        <f t="shared" si="6"/>
        <v>0</v>
      </c>
    </row>
    <row r="155" spans="2:9">
      <c r="B155" s="128" t="str">
        <f>$B$44</f>
        <v>Physical Training</v>
      </c>
      <c r="C155" s="329">
        <f>Data!LZ32</f>
        <v>0</v>
      </c>
      <c r="D155" s="329">
        <f>Data!MT32</f>
        <v>0</v>
      </c>
      <c r="E155" s="329">
        <f>Data!NN32</f>
        <v>0</v>
      </c>
      <c r="F155" s="329">
        <f>Data!OH32</f>
        <v>0</v>
      </c>
      <c r="G155" s="329">
        <f>Data!PB32</f>
        <v>0</v>
      </c>
      <c r="H155" s="343">
        <f>Data!PV32</f>
        <v>0</v>
      </c>
      <c r="I155" s="344">
        <f t="shared" si="6"/>
        <v>0</v>
      </c>
    </row>
    <row r="156" spans="2:9">
      <c r="B156" s="128" t="str">
        <f>$B$45</f>
        <v>Health Services</v>
      </c>
      <c r="C156" s="329">
        <f>Data!MA32</f>
        <v>0</v>
      </c>
      <c r="D156" s="329">
        <f>Data!MU32</f>
        <v>0</v>
      </c>
      <c r="E156" s="329">
        <f>Data!NO32</f>
        <v>0</v>
      </c>
      <c r="F156" s="329">
        <f>Data!OI32</f>
        <v>0</v>
      </c>
      <c r="G156" s="329">
        <f>Data!PC32</f>
        <v>0</v>
      </c>
      <c r="H156" s="343">
        <f>Data!PW32</f>
        <v>1850793</v>
      </c>
      <c r="I156" s="344">
        <f t="shared" si="6"/>
        <v>1850793</v>
      </c>
    </row>
    <row r="157" spans="2:9">
      <c r="B157" s="128" t="str">
        <f>$B$46</f>
        <v>Pharmacy</v>
      </c>
      <c r="C157" s="329">
        <f>Data!MB32</f>
        <v>0</v>
      </c>
      <c r="D157" s="329">
        <f>Data!MV32</f>
        <v>0</v>
      </c>
      <c r="E157" s="329">
        <f>Data!NP32</f>
        <v>0</v>
      </c>
      <c r="F157" s="329">
        <f>Data!OJ32</f>
        <v>0</v>
      </c>
      <c r="G157" s="329">
        <f>Data!PD32</f>
        <v>0</v>
      </c>
      <c r="H157" s="343">
        <f>Data!PX32</f>
        <v>0</v>
      </c>
      <c r="I157" s="344">
        <f t="shared" si="6"/>
        <v>0</v>
      </c>
    </row>
    <row r="158" spans="2:9">
      <c r="B158" s="128" t="str">
        <f>$B$47</f>
        <v>Business Administration</v>
      </c>
      <c r="C158" s="329">
        <f>Data!MC32</f>
        <v>0</v>
      </c>
      <c r="D158" s="329">
        <f>Data!MW32</f>
        <v>0</v>
      </c>
      <c r="E158" s="329">
        <f>Data!NQ32</f>
        <v>0</v>
      </c>
      <c r="F158" s="329">
        <f>Data!OK32</f>
        <v>0</v>
      </c>
      <c r="G158" s="329">
        <f>Data!PE32</f>
        <v>0</v>
      </c>
      <c r="H158" s="343">
        <f>Data!PY32</f>
        <v>2518970</v>
      </c>
      <c r="I158" s="344">
        <f t="shared" si="6"/>
        <v>2518970</v>
      </c>
    </row>
    <row r="159" spans="2:9">
      <c r="B159" s="128" t="str">
        <f>$B$48</f>
        <v>Optometry</v>
      </c>
      <c r="C159" s="329">
        <f>Data!MD32</f>
        <v>0</v>
      </c>
      <c r="D159" s="329">
        <f>Data!MX32</f>
        <v>0</v>
      </c>
      <c r="E159" s="329">
        <f>Data!NR32</f>
        <v>0</v>
      </c>
      <c r="F159" s="329">
        <f>Data!OL32</f>
        <v>0</v>
      </c>
      <c r="G159" s="329">
        <f>Data!PF32</f>
        <v>0</v>
      </c>
      <c r="H159" s="343">
        <f>Data!PZ32</f>
        <v>0</v>
      </c>
      <c r="I159" s="344">
        <f t="shared" si="6"/>
        <v>0</v>
      </c>
    </row>
    <row r="160" spans="2:9">
      <c r="B160" s="128" t="str">
        <f>$B$49</f>
        <v>Teacher Ed-Practice Teaching</v>
      </c>
      <c r="C160" s="329">
        <f>Data!ME32</f>
        <v>0</v>
      </c>
      <c r="D160" s="329">
        <f>Data!MY32</f>
        <v>0</v>
      </c>
      <c r="E160" s="329">
        <f>Data!NS32</f>
        <v>0</v>
      </c>
      <c r="F160" s="329">
        <f>Data!OM32</f>
        <v>0</v>
      </c>
      <c r="G160" s="329">
        <f>Data!PG32</f>
        <v>0</v>
      </c>
      <c r="H160" s="343">
        <f>Data!QA32</f>
        <v>0</v>
      </c>
      <c r="I160" s="344">
        <f t="shared" si="6"/>
        <v>0</v>
      </c>
    </row>
    <row r="161" spans="2:10">
      <c r="B161" s="128" t="str">
        <f>$B$50</f>
        <v>Technology</v>
      </c>
      <c r="C161" s="329">
        <f>Data!MF32</f>
        <v>0</v>
      </c>
      <c r="D161" s="329">
        <f>Data!MZ32</f>
        <v>0</v>
      </c>
      <c r="E161" s="329">
        <f>Data!NT32</f>
        <v>0</v>
      </c>
      <c r="F161" s="329">
        <f>Data!ON32</f>
        <v>0</v>
      </c>
      <c r="G161" s="329">
        <f>Data!PH32</f>
        <v>0</v>
      </c>
      <c r="H161" s="343">
        <f>Data!QB32</f>
        <v>465629</v>
      </c>
      <c r="I161" s="344">
        <f t="shared" si="6"/>
        <v>465629</v>
      </c>
    </row>
    <row r="162" spans="2:10">
      <c r="B162" s="128" t="str">
        <f>$B$51</f>
        <v>Nursing</v>
      </c>
      <c r="C162" s="329">
        <f>Data!MG32</f>
        <v>0</v>
      </c>
      <c r="D162" s="329">
        <f>Data!NA32</f>
        <v>0</v>
      </c>
      <c r="E162" s="329">
        <f>Data!NU32</f>
        <v>0</v>
      </c>
      <c r="F162" s="329">
        <f>Data!OO32</f>
        <v>0</v>
      </c>
      <c r="G162" s="329">
        <f>Data!PI32</f>
        <v>0</v>
      </c>
      <c r="H162" s="343">
        <f>Data!QC32</f>
        <v>1686123</v>
      </c>
      <c r="I162" s="344">
        <f t="shared" si="6"/>
        <v>1686123</v>
      </c>
    </row>
    <row r="163" spans="2:10" ht="14.4" thickBot="1">
      <c r="B163" s="131" t="str">
        <f>$B$52</f>
        <v>Totals</v>
      </c>
      <c r="C163" s="134">
        <f t="shared" ref="C163:H163" si="7">SUM(C143:C162)</f>
        <v>0</v>
      </c>
      <c r="D163" s="134">
        <f t="shared" si="7"/>
        <v>0</v>
      </c>
      <c r="E163" s="134">
        <f t="shared" si="7"/>
        <v>0</v>
      </c>
      <c r="F163" s="134">
        <f t="shared" si="7"/>
        <v>0</v>
      </c>
      <c r="G163" s="135">
        <f t="shared" si="7"/>
        <v>0</v>
      </c>
      <c r="H163" s="345">
        <f t="shared" si="7"/>
        <v>23451271</v>
      </c>
      <c r="I163" s="344">
        <f>SUM(I143:I162)</f>
        <v>23451271</v>
      </c>
    </row>
    <row r="164" spans="2:10" ht="14.4" thickTop="1">
      <c r="B164" s="144"/>
      <c r="C164" s="331"/>
      <c r="D164" s="331"/>
      <c r="E164" s="331"/>
      <c r="F164" s="331"/>
      <c r="G164" s="331"/>
      <c r="H164" s="346"/>
      <c r="I164" s="347"/>
    </row>
    <row r="165" spans="2:10" ht="14.25" customHeight="1">
      <c r="B165" s="387" t="s">
        <v>63</v>
      </c>
      <c r="C165" s="387"/>
      <c r="D165" s="387"/>
      <c r="E165" s="387"/>
      <c r="F165" s="387"/>
      <c r="G165" s="387"/>
      <c r="H165" s="348"/>
      <c r="I165" s="348"/>
    </row>
    <row r="166" spans="2:10" ht="43.5" customHeight="1" thickBot="1">
      <c r="B166" s="394" t="s">
        <v>40</v>
      </c>
      <c r="C166" s="394"/>
      <c r="D166" s="394"/>
      <c r="E166" s="394"/>
      <c r="F166" s="394"/>
      <c r="G166" s="394"/>
      <c r="H166" s="328"/>
    </row>
    <row r="167" spans="2:10" ht="14.4" thickBot="1">
      <c r="B167" s="124" t="s">
        <v>31</v>
      </c>
      <c r="C167" s="125" t="s">
        <v>25</v>
      </c>
      <c r="D167" s="125" t="s">
        <v>26</v>
      </c>
      <c r="E167" s="125" t="s">
        <v>27</v>
      </c>
      <c r="F167" s="125" t="s">
        <v>28</v>
      </c>
      <c r="G167" s="125" t="s">
        <v>29</v>
      </c>
      <c r="H167" s="126" t="s">
        <v>1</v>
      </c>
    </row>
    <row r="168" spans="2:10">
      <c r="B168" s="128" t="str">
        <f>$B$32</f>
        <v>Liberal Arts</v>
      </c>
      <c r="C168" s="323">
        <f t="shared" ref="C168:G183" si="8">C143+$H$140*IF($H116=0,0,$H143*C116/$H116)+IF($H32=0,0,$H$141*$H143*C32/$H32)</f>
        <v>4694854.5032640714</v>
      </c>
      <c r="D168" s="323">
        <f t="shared" si="8"/>
        <v>1570304.0571824075</v>
      </c>
      <c r="E168" s="323">
        <f t="shared" si="8"/>
        <v>1454381.4395535209</v>
      </c>
      <c r="F168" s="323">
        <f t="shared" si="8"/>
        <v>0</v>
      </c>
      <c r="G168" s="323">
        <f t="shared" si="8"/>
        <v>0</v>
      </c>
      <c r="H168" s="134">
        <f t="shared" ref="H168:H188" si="9">SUM(C168:G168)</f>
        <v>7719539.9999999991</v>
      </c>
      <c r="I168" s="349"/>
      <c r="J168" s="290"/>
    </row>
    <row r="169" spans="2:10">
      <c r="B169" s="128" t="str">
        <f>$B$33</f>
        <v>Science</v>
      </c>
      <c r="C169" s="142">
        <f t="shared" si="8"/>
        <v>2053934.7727424046</v>
      </c>
      <c r="D169" s="142">
        <f t="shared" si="8"/>
        <v>1232010.8063858375</v>
      </c>
      <c r="E169" s="142">
        <f t="shared" si="8"/>
        <v>308774.42087175767</v>
      </c>
      <c r="F169" s="142">
        <f t="shared" si="8"/>
        <v>0</v>
      </c>
      <c r="G169" s="142">
        <f t="shared" si="8"/>
        <v>0</v>
      </c>
      <c r="H169" s="137">
        <f t="shared" si="9"/>
        <v>3594720</v>
      </c>
      <c r="I169" s="349"/>
      <c r="J169" s="290"/>
    </row>
    <row r="170" spans="2:10">
      <c r="B170" s="128" t="str">
        <f>$B$34</f>
        <v>Fine Arts</v>
      </c>
      <c r="C170" s="142">
        <f t="shared" si="8"/>
        <v>1179047.2064614836</v>
      </c>
      <c r="D170" s="142">
        <f t="shared" si="8"/>
        <v>341919.79353851639</v>
      </c>
      <c r="E170" s="142">
        <f t="shared" si="8"/>
        <v>0</v>
      </c>
      <c r="F170" s="142">
        <f t="shared" si="8"/>
        <v>0</v>
      </c>
      <c r="G170" s="142">
        <f t="shared" si="8"/>
        <v>0</v>
      </c>
      <c r="H170" s="137">
        <f t="shared" si="9"/>
        <v>1520967</v>
      </c>
      <c r="I170" s="349"/>
      <c r="J170" s="290"/>
    </row>
    <row r="171" spans="2:10">
      <c r="B171" s="128" t="str">
        <f>$B$35</f>
        <v>Teacher Education</v>
      </c>
      <c r="C171" s="142">
        <f t="shared" si="8"/>
        <v>82033.516043876007</v>
      </c>
      <c r="D171" s="142">
        <f t="shared" si="8"/>
        <v>322731.09018126247</v>
      </c>
      <c r="E171" s="142">
        <f t="shared" si="8"/>
        <v>777973.39377486159</v>
      </c>
      <c r="F171" s="142">
        <f t="shared" si="8"/>
        <v>0</v>
      </c>
      <c r="G171" s="142">
        <f t="shared" si="8"/>
        <v>0</v>
      </c>
      <c r="H171" s="137">
        <f t="shared" si="9"/>
        <v>1182738</v>
      </c>
      <c r="I171" s="349"/>
      <c r="J171" s="290"/>
    </row>
    <row r="172" spans="2:10">
      <c r="B172" s="128" t="str">
        <f>$B$36</f>
        <v>Agriculture</v>
      </c>
      <c r="C172" s="142">
        <f t="shared" si="8"/>
        <v>183129.12366174659</v>
      </c>
      <c r="D172" s="142">
        <f t="shared" si="8"/>
        <v>259300.98921247412</v>
      </c>
      <c r="E172" s="142">
        <f t="shared" si="8"/>
        <v>83663.887125779307</v>
      </c>
      <c r="F172" s="142">
        <f t="shared" si="8"/>
        <v>0</v>
      </c>
      <c r="G172" s="142">
        <f t="shared" si="8"/>
        <v>0</v>
      </c>
      <c r="H172" s="137">
        <f t="shared" si="9"/>
        <v>526094</v>
      </c>
      <c r="I172" s="349"/>
      <c r="J172" s="290"/>
    </row>
    <row r="173" spans="2:10">
      <c r="B173" s="128" t="str">
        <f>$B$37</f>
        <v>Engineering</v>
      </c>
      <c r="C173" s="142">
        <f t="shared" si="8"/>
        <v>625074.80671532778</v>
      </c>
      <c r="D173" s="142">
        <f t="shared" si="8"/>
        <v>791545.93493168731</v>
      </c>
      <c r="E173" s="142">
        <f t="shared" si="8"/>
        <v>55740.258352984732</v>
      </c>
      <c r="F173" s="142">
        <f t="shared" si="8"/>
        <v>0</v>
      </c>
      <c r="G173" s="142">
        <f t="shared" si="8"/>
        <v>0</v>
      </c>
      <c r="H173" s="137">
        <f t="shared" si="9"/>
        <v>1472360.9999999998</v>
      </c>
      <c r="I173" s="349"/>
      <c r="J173" s="290"/>
    </row>
    <row r="174" spans="2:10">
      <c r="B174" s="128" t="str">
        <f>$B$38</f>
        <v>Home Economics</v>
      </c>
      <c r="C174" s="142">
        <f t="shared" si="8"/>
        <v>25725.652369303709</v>
      </c>
      <c r="D174" s="142">
        <f t="shared" si="8"/>
        <v>36549.167604054914</v>
      </c>
      <c r="E174" s="142">
        <f t="shared" si="8"/>
        <v>12284.180026641377</v>
      </c>
      <c r="F174" s="142">
        <f t="shared" si="8"/>
        <v>0</v>
      </c>
      <c r="G174" s="142">
        <f t="shared" si="8"/>
        <v>0</v>
      </c>
      <c r="H174" s="137">
        <f t="shared" si="9"/>
        <v>74559</v>
      </c>
      <c r="I174" s="349"/>
      <c r="J174" s="290"/>
    </row>
    <row r="175" spans="2:10">
      <c r="B175" s="128" t="str">
        <f>$B$39</f>
        <v>Law</v>
      </c>
      <c r="C175" s="142">
        <f t="shared" si="8"/>
        <v>0</v>
      </c>
      <c r="D175" s="142">
        <f t="shared" si="8"/>
        <v>0</v>
      </c>
      <c r="E175" s="142">
        <f t="shared" si="8"/>
        <v>0</v>
      </c>
      <c r="F175" s="142">
        <f t="shared" si="8"/>
        <v>0</v>
      </c>
      <c r="G175" s="142">
        <f t="shared" si="8"/>
        <v>0</v>
      </c>
      <c r="H175" s="137">
        <f t="shared" si="9"/>
        <v>0</v>
      </c>
      <c r="I175" s="349"/>
      <c r="J175" s="290"/>
    </row>
    <row r="176" spans="2:10">
      <c r="B176" s="128" t="str">
        <f>$B$40</f>
        <v>Social Service</v>
      </c>
      <c r="C176" s="142">
        <f t="shared" si="8"/>
        <v>198554.09350695991</v>
      </c>
      <c r="D176" s="142">
        <f t="shared" si="8"/>
        <v>295562.6827329619</v>
      </c>
      <c r="E176" s="142">
        <f t="shared" si="8"/>
        <v>344660.22376007831</v>
      </c>
      <c r="F176" s="142">
        <f t="shared" si="8"/>
        <v>0</v>
      </c>
      <c r="G176" s="142">
        <f t="shared" si="8"/>
        <v>0</v>
      </c>
      <c r="H176" s="137">
        <f t="shared" si="9"/>
        <v>838777.00000000012</v>
      </c>
      <c r="I176" s="349"/>
      <c r="J176" s="290"/>
    </row>
    <row r="177" spans="2:10">
      <c r="B177" s="128" t="str">
        <f>$B$41</f>
        <v>Library Science</v>
      </c>
      <c r="C177" s="142">
        <f t="shared" si="8"/>
        <v>0</v>
      </c>
      <c r="D177" s="142">
        <f t="shared" si="8"/>
        <v>0</v>
      </c>
      <c r="E177" s="142">
        <f t="shared" si="8"/>
        <v>0</v>
      </c>
      <c r="F177" s="142">
        <f t="shared" si="8"/>
        <v>0</v>
      </c>
      <c r="G177" s="142">
        <f t="shared" si="8"/>
        <v>0</v>
      </c>
      <c r="H177" s="137">
        <f t="shared" si="9"/>
        <v>0</v>
      </c>
      <c r="I177" s="349"/>
      <c r="J177" s="290"/>
    </row>
    <row r="178" spans="2:10">
      <c r="B178" s="128" t="str">
        <f>$B$42</f>
        <v>Veterinary Science</v>
      </c>
      <c r="C178" s="142">
        <f t="shared" si="8"/>
        <v>0</v>
      </c>
      <c r="D178" s="142">
        <f t="shared" si="8"/>
        <v>0</v>
      </c>
      <c r="E178" s="142">
        <f t="shared" si="8"/>
        <v>0</v>
      </c>
      <c r="F178" s="142">
        <f t="shared" si="8"/>
        <v>0</v>
      </c>
      <c r="G178" s="142">
        <f t="shared" si="8"/>
        <v>0</v>
      </c>
      <c r="H178" s="137">
        <f t="shared" si="9"/>
        <v>0</v>
      </c>
      <c r="I178" s="349"/>
      <c r="J178" s="290"/>
    </row>
    <row r="179" spans="2:10">
      <c r="B179" s="128" t="str">
        <f>$B$43</f>
        <v>Vocational Training</v>
      </c>
      <c r="C179" s="142">
        <f t="shared" si="8"/>
        <v>0</v>
      </c>
      <c r="D179" s="142">
        <f t="shared" si="8"/>
        <v>0</v>
      </c>
      <c r="E179" s="142">
        <f t="shared" si="8"/>
        <v>0</v>
      </c>
      <c r="F179" s="142">
        <f t="shared" si="8"/>
        <v>0</v>
      </c>
      <c r="G179" s="142">
        <f t="shared" si="8"/>
        <v>0</v>
      </c>
      <c r="H179" s="137">
        <f t="shared" si="9"/>
        <v>0</v>
      </c>
      <c r="I179" s="349"/>
      <c r="J179" s="290"/>
    </row>
    <row r="180" spans="2:10">
      <c r="B180" s="128" t="str">
        <f>$B$44</f>
        <v>Physical Training</v>
      </c>
      <c r="C180" s="142">
        <f t="shared" si="8"/>
        <v>0</v>
      </c>
      <c r="D180" s="142">
        <f t="shared" si="8"/>
        <v>0</v>
      </c>
      <c r="E180" s="142">
        <f t="shared" si="8"/>
        <v>0</v>
      </c>
      <c r="F180" s="142">
        <f t="shared" si="8"/>
        <v>0</v>
      </c>
      <c r="G180" s="142">
        <f t="shared" si="8"/>
        <v>0</v>
      </c>
      <c r="H180" s="137">
        <f t="shared" si="9"/>
        <v>0</v>
      </c>
      <c r="I180" s="349"/>
      <c r="J180" s="290"/>
    </row>
    <row r="181" spans="2:10">
      <c r="B181" s="128" t="str">
        <f>$B$45</f>
        <v>Health Services</v>
      </c>
      <c r="C181" s="142">
        <f t="shared" si="8"/>
        <v>271200.25110766938</v>
      </c>
      <c r="D181" s="142">
        <f t="shared" si="8"/>
        <v>420783.45295998733</v>
      </c>
      <c r="E181" s="142">
        <f t="shared" si="8"/>
        <v>198508.06407027491</v>
      </c>
      <c r="F181" s="142">
        <f t="shared" si="8"/>
        <v>0</v>
      </c>
      <c r="G181" s="142">
        <f t="shared" si="8"/>
        <v>960301.23186206841</v>
      </c>
      <c r="H181" s="137">
        <f t="shared" si="9"/>
        <v>1850793</v>
      </c>
      <c r="I181" s="349"/>
      <c r="J181" s="290"/>
    </row>
    <row r="182" spans="2:10">
      <c r="B182" s="128" t="str">
        <f>$B$46</f>
        <v>Pharmacy</v>
      </c>
      <c r="C182" s="142">
        <f t="shared" si="8"/>
        <v>0</v>
      </c>
      <c r="D182" s="142">
        <f t="shared" si="8"/>
        <v>0</v>
      </c>
      <c r="E182" s="142">
        <f t="shared" si="8"/>
        <v>0</v>
      </c>
      <c r="F182" s="142">
        <f t="shared" si="8"/>
        <v>0</v>
      </c>
      <c r="G182" s="142">
        <f t="shared" si="8"/>
        <v>0</v>
      </c>
      <c r="H182" s="137">
        <f t="shared" si="9"/>
        <v>0</v>
      </c>
      <c r="I182" s="349"/>
      <c r="J182" s="290"/>
    </row>
    <row r="183" spans="2:10">
      <c r="B183" s="128" t="str">
        <f>$B$47</f>
        <v>Business Administration</v>
      </c>
      <c r="C183" s="142">
        <f t="shared" si="8"/>
        <v>506902.19618211914</v>
      </c>
      <c r="D183" s="142">
        <f t="shared" si="8"/>
        <v>1155493.6293253927</v>
      </c>
      <c r="E183" s="142">
        <f t="shared" si="8"/>
        <v>856574.1744924878</v>
      </c>
      <c r="F183" s="142">
        <f t="shared" si="8"/>
        <v>0</v>
      </c>
      <c r="G183" s="142">
        <f t="shared" si="8"/>
        <v>0</v>
      </c>
      <c r="H183" s="137">
        <f t="shared" si="9"/>
        <v>2518969.9999999995</v>
      </c>
      <c r="I183" s="349"/>
      <c r="J183" s="290"/>
    </row>
    <row r="184" spans="2:10">
      <c r="B184" s="128" t="str">
        <f>$B$48</f>
        <v>Optometry</v>
      </c>
      <c r="C184" s="142">
        <f t="shared" ref="C184:G187" si="10">C159+$H$140*IF($H132=0,0,$H159*C132/$H132)+IF($H48=0,0,$H$141*$H159*C48/$H48)</f>
        <v>0</v>
      </c>
      <c r="D184" s="142">
        <f t="shared" si="10"/>
        <v>0</v>
      </c>
      <c r="E184" s="142">
        <f t="shared" si="10"/>
        <v>0</v>
      </c>
      <c r="F184" s="142">
        <f t="shared" si="10"/>
        <v>0</v>
      </c>
      <c r="G184" s="142">
        <f t="shared" si="10"/>
        <v>0</v>
      </c>
      <c r="H184" s="137">
        <f t="shared" si="9"/>
        <v>0</v>
      </c>
      <c r="I184" s="349"/>
      <c r="J184" s="290"/>
    </row>
    <row r="185" spans="2:10">
      <c r="B185" s="128" t="str">
        <f>$B$49</f>
        <v>Teacher Ed-Practice Teaching</v>
      </c>
      <c r="C185" s="142">
        <f t="shared" si="10"/>
        <v>0</v>
      </c>
      <c r="D185" s="142">
        <f t="shared" si="10"/>
        <v>0</v>
      </c>
      <c r="E185" s="142">
        <f t="shared" si="10"/>
        <v>0</v>
      </c>
      <c r="F185" s="142">
        <f t="shared" si="10"/>
        <v>0</v>
      </c>
      <c r="G185" s="142">
        <f t="shared" si="10"/>
        <v>0</v>
      </c>
      <c r="H185" s="137">
        <f t="shared" si="9"/>
        <v>0</v>
      </c>
      <c r="I185" s="349"/>
      <c r="J185" s="290"/>
    </row>
    <row r="186" spans="2:10">
      <c r="B186" s="128" t="str">
        <f>$B$50</f>
        <v>Technology</v>
      </c>
      <c r="C186" s="142">
        <f t="shared" si="10"/>
        <v>195896.79582065743</v>
      </c>
      <c r="D186" s="142">
        <f t="shared" si="10"/>
        <v>92931.511685903883</v>
      </c>
      <c r="E186" s="142">
        <f t="shared" si="10"/>
        <v>176800.69249343872</v>
      </c>
      <c r="F186" s="142">
        <f t="shared" si="10"/>
        <v>0</v>
      </c>
      <c r="G186" s="142">
        <f t="shared" si="10"/>
        <v>0</v>
      </c>
      <c r="H186" s="137">
        <f t="shared" si="9"/>
        <v>465629</v>
      </c>
      <c r="I186" s="349"/>
      <c r="J186" s="290"/>
    </row>
    <row r="187" spans="2:10">
      <c r="B187" s="128" t="str">
        <f>$B$51</f>
        <v>Nursing</v>
      </c>
      <c r="C187" s="142">
        <f t="shared" si="10"/>
        <v>64618.656364433009</v>
      </c>
      <c r="D187" s="142">
        <f t="shared" si="10"/>
        <v>977176.84807203489</v>
      </c>
      <c r="E187" s="142">
        <f t="shared" si="10"/>
        <v>644327.49556353199</v>
      </c>
      <c r="F187" s="142">
        <f t="shared" si="10"/>
        <v>0</v>
      </c>
      <c r="G187" s="142">
        <f t="shared" si="10"/>
        <v>0</v>
      </c>
      <c r="H187" s="137">
        <f t="shared" si="9"/>
        <v>1686123</v>
      </c>
      <c r="I187" s="349"/>
      <c r="J187" s="290"/>
    </row>
    <row r="188" spans="2:10">
      <c r="B188" s="131" t="str">
        <f>$B$52</f>
        <v>Totals</v>
      </c>
      <c r="C188" s="134">
        <f>SUM(C168:C187)</f>
        <v>10080971.574240051</v>
      </c>
      <c r="D188" s="134">
        <f>SUM(D168:D187)</f>
        <v>7496309.9638125226</v>
      </c>
      <c r="E188" s="134">
        <f>SUM(E168:E187)</f>
        <v>4913688.2300853571</v>
      </c>
      <c r="F188" s="134">
        <f>SUM(F168:F187)</f>
        <v>0</v>
      </c>
      <c r="G188" s="134">
        <f>SUM(G168:G187)</f>
        <v>960301.23186206841</v>
      </c>
      <c r="H188" s="134">
        <f t="shared" si="9"/>
        <v>23451271</v>
      </c>
      <c r="I188" s="349"/>
      <c r="J188" s="290"/>
    </row>
    <row r="189" spans="2:10">
      <c r="B189" s="330"/>
      <c r="C189" s="331"/>
      <c r="D189" s="331"/>
      <c r="E189" s="331"/>
      <c r="F189" s="331"/>
      <c r="G189" s="331"/>
      <c r="H189" s="346"/>
    </row>
    <row r="190" spans="2:10">
      <c r="B190" s="392" t="s">
        <v>34</v>
      </c>
      <c r="C190" s="392"/>
      <c r="D190" s="392"/>
      <c r="E190" s="392"/>
      <c r="F190" s="392"/>
      <c r="G190" s="392"/>
      <c r="H190" s="122">
        <f>H15</f>
        <v>7176874</v>
      </c>
    </row>
    <row r="191" spans="2:10" ht="43.5" customHeight="1" thickBot="1">
      <c r="B191" s="394" t="s">
        <v>229</v>
      </c>
      <c r="C191" s="394"/>
      <c r="D191" s="394"/>
      <c r="E191" s="394"/>
      <c r="F191" s="394"/>
      <c r="G191" s="394"/>
      <c r="H191" s="394"/>
    </row>
    <row r="192" spans="2:10" ht="14.4" thickBot="1">
      <c r="B192" s="124" t="s">
        <v>31</v>
      </c>
      <c r="C192" s="125" t="s">
        <v>25</v>
      </c>
      <c r="D192" s="125" t="s">
        <v>26</v>
      </c>
      <c r="E192" s="125" t="s">
        <v>27</v>
      </c>
      <c r="F192" s="125" t="s">
        <v>28</v>
      </c>
      <c r="G192" s="125" t="s">
        <v>29</v>
      </c>
      <c r="H192" s="126" t="s">
        <v>1</v>
      </c>
    </row>
    <row r="193" spans="2:8">
      <c r="B193" s="128" t="str">
        <f>$B$32</f>
        <v>Liberal Arts</v>
      </c>
      <c r="C193" s="136">
        <f t="shared" ref="C193:G208" si="11">$H$190*IF($H$136=0,0,C116/$H$136)</f>
        <v>1430854.5154631517</v>
      </c>
      <c r="D193" s="136">
        <f t="shared" si="11"/>
        <v>478582.80790329626</v>
      </c>
      <c r="E193" s="136">
        <f t="shared" si="11"/>
        <v>443252.98016033176</v>
      </c>
      <c r="F193" s="136">
        <f t="shared" si="11"/>
        <v>0</v>
      </c>
      <c r="G193" s="136">
        <f t="shared" si="11"/>
        <v>0</v>
      </c>
      <c r="H193" s="136">
        <f>SUM(C193:G193)</f>
        <v>2352690.3035267796</v>
      </c>
    </row>
    <row r="194" spans="2:8">
      <c r="B194" s="128" t="str">
        <f>$B$33</f>
        <v>Science</v>
      </c>
      <c r="C194" s="139">
        <f t="shared" si="11"/>
        <v>633890.57761704468</v>
      </c>
      <c r="D194" s="139">
        <f t="shared" si="11"/>
        <v>380226.3110077373</v>
      </c>
      <c r="E194" s="139">
        <f t="shared" si="11"/>
        <v>95294.747718998973</v>
      </c>
      <c r="F194" s="139">
        <f t="shared" si="11"/>
        <v>0</v>
      </c>
      <c r="G194" s="139">
        <f t="shared" si="11"/>
        <v>0</v>
      </c>
      <c r="H194" s="139">
        <f t="shared" ref="H194:H213" si="12">SUM(C194:G194)</f>
        <v>1109411.6363437809</v>
      </c>
    </row>
    <row r="195" spans="2:8">
      <c r="B195" s="128" t="str">
        <f>$B$34</f>
        <v>Fine Arts</v>
      </c>
      <c r="C195" s="139">
        <f t="shared" si="11"/>
        <v>367671.62942236976</v>
      </c>
      <c r="D195" s="139">
        <f t="shared" si="11"/>
        <v>106623.5575073841</v>
      </c>
      <c r="E195" s="139">
        <f t="shared" si="11"/>
        <v>0</v>
      </c>
      <c r="F195" s="139">
        <f t="shared" si="11"/>
        <v>0</v>
      </c>
      <c r="G195" s="139">
        <f t="shared" si="11"/>
        <v>0</v>
      </c>
      <c r="H195" s="139">
        <f t="shared" si="12"/>
        <v>474295.18692975387</v>
      </c>
    </row>
    <row r="196" spans="2:8">
      <c r="B196" s="128" t="str">
        <f>$B$35</f>
        <v>Teacher Education</v>
      </c>
      <c r="C196" s="139">
        <f t="shared" si="11"/>
        <v>24859.170032142385</v>
      </c>
      <c r="D196" s="139">
        <f t="shared" si="11"/>
        <v>97799.380453028905</v>
      </c>
      <c r="E196" s="139">
        <f t="shared" si="11"/>
        <v>235754.52825876896</v>
      </c>
      <c r="F196" s="139">
        <f t="shared" si="11"/>
        <v>0</v>
      </c>
      <c r="G196" s="139">
        <f t="shared" si="11"/>
        <v>0</v>
      </c>
      <c r="H196" s="139">
        <f t="shared" si="12"/>
        <v>358413.07874394022</v>
      </c>
    </row>
    <row r="197" spans="2:8">
      <c r="B197" s="128" t="str">
        <f>$B$36</f>
        <v>Agriculture</v>
      </c>
      <c r="C197" s="139">
        <f t="shared" si="11"/>
        <v>55494.858917460122</v>
      </c>
      <c r="D197" s="139">
        <f t="shared" si="11"/>
        <v>78577.735347455091</v>
      </c>
      <c r="E197" s="139">
        <f t="shared" si="11"/>
        <v>25353.234481191801</v>
      </c>
      <c r="F197" s="139">
        <f t="shared" si="11"/>
        <v>0</v>
      </c>
      <c r="G197" s="139">
        <f t="shared" si="11"/>
        <v>0</v>
      </c>
      <c r="H197" s="139">
        <f t="shared" si="12"/>
        <v>159425.828746107</v>
      </c>
    </row>
    <row r="198" spans="2:8">
      <c r="B198" s="128" t="str">
        <f>$B$37</f>
        <v>Engineering</v>
      </c>
      <c r="C198" s="139">
        <f t="shared" si="11"/>
        <v>189420.5050182321</v>
      </c>
      <c r="D198" s="139">
        <f t="shared" si="11"/>
        <v>239867.33928339632</v>
      </c>
      <c r="E198" s="139">
        <f t="shared" si="11"/>
        <v>16891.334882862411</v>
      </c>
      <c r="F198" s="139">
        <f t="shared" si="11"/>
        <v>0</v>
      </c>
      <c r="G198" s="139">
        <f t="shared" si="11"/>
        <v>0</v>
      </c>
      <c r="H198" s="139">
        <f t="shared" si="12"/>
        <v>446179.17918449081</v>
      </c>
    </row>
    <row r="199" spans="2:8">
      <c r="B199" s="128" t="str">
        <f>$B$38</f>
        <v>Home Economics</v>
      </c>
      <c r="C199" s="139">
        <f t="shared" si="11"/>
        <v>7795.7441059289804</v>
      </c>
      <c r="D199" s="139">
        <f t="shared" si="11"/>
        <v>11075.635860877232</v>
      </c>
      <c r="E199" s="139">
        <f t="shared" si="11"/>
        <v>3722.5226658635743</v>
      </c>
      <c r="F199" s="139">
        <f t="shared" si="11"/>
        <v>0</v>
      </c>
      <c r="G199" s="139">
        <f t="shared" si="11"/>
        <v>0</v>
      </c>
      <c r="H199" s="139">
        <f t="shared" si="12"/>
        <v>22593.902632669786</v>
      </c>
    </row>
    <row r="200" spans="2:8">
      <c r="B200" s="128" t="str">
        <f>$B$39</f>
        <v>Law</v>
      </c>
      <c r="C200" s="139">
        <f t="shared" si="11"/>
        <v>0</v>
      </c>
      <c r="D200" s="139">
        <f t="shared" si="11"/>
        <v>0</v>
      </c>
      <c r="E200" s="139">
        <f t="shared" si="11"/>
        <v>0</v>
      </c>
      <c r="F200" s="139">
        <f t="shared" si="11"/>
        <v>0</v>
      </c>
      <c r="G200" s="139">
        <f t="shared" si="11"/>
        <v>0</v>
      </c>
      <c r="H200" s="139">
        <f t="shared" si="12"/>
        <v>0</v>
      </c>
    </row>
    <row r="201" spans="2:8">
      <c r="B201" s="128" t="str">
        <f>$B$40</f>
        <v>Social Service</v>
      </c>
      <c r="C201" s="139">
        <f t="shared" si="11"/>
        <v>65714.723600222525</v>
      </c>
      <c r="D201" s="139">
        <f t="shared" si="11"/>
        <v>97821.30229239531</v>
      </c>
      <c r="E201" s="139">
        <f t="shared" si="11"/>
        <v>114070.93623879613</v>
      </c>
      <c r="F201" s="139">
        <f t="shared" si="11"/>
        <v>0</v>
      </c>
      <c r="G201" s="139">
        <f t="shared" si="11"/>
        <v>0</v>
      </c>
      <c r="H201" s="139">
        <f t="shared" si="12"/>
        <v>277606.96213141398</v>
      </c>
    </row>
    <row r="202" spans="2:8">
      <c r="B202" s="128" t="str">
        <f>$B$41</f>
        <v>Library Science</v>
      </c>
      <c r="C202" s="139">
        <f t="shared" si="11"/>
        <v>0</v>
      </c>
      <c r="D202" s="139">
        <f t="shared" si="11"/>
        <v>0</v>
      </c>
      <c r="E202" s="139">
        <f t="shared" si="11"/>
        <v>0</v>
      </c>
      <c r="F202" s="139">
        <f t="shared" si="11"/>
        <v>0</v>
      </c>
      <c r="G202" s="139">
        <f t="shared" si="11"/>
        <v>0</v>
      </c>
      <c r="H202" s="139">
        <f t="shared" si="12"/>
        <v>0</v>
      </c>
    </row>
    <row r="203" spans="2:8">
      <c r="B203" s="128" t="str">
        <f>$B$42</f>
        <v>Veterinary Science</v>
      </c>
      <c r="C203" s="139">
        <f t="shared" si="11"/>
        <v>0</v>
      </c>
      <c r="D203" s="139">
        <f t="shared" si="11"/>
        <v>0</v>
      </c>
      <c r="E203" s="139">
        <f t="shared" si="11"/>
        <v>0</v>
      </c>
      <c r="F203" s="139">
        <f t="shared" si="11"/>
        <v>0</v>
      </c>
      <c r="G203" s="139">
        <f t="shared" si="11"/>
        <v>0</v>
      </c>
      <c r="H203" s="139">
        <f t="shared" si="12"/>
        <v>0</v>
      </c>
    </row>
    <row r="204" spans="2:8">
      <c r="B204" s="128" t="str">
        <f>$B$43</f>
        <v>Vocational Training</v>
      </c>
      <c r="C204" s="139">
        <f t="shared" si="11"/>
        <v>0</v>
      </c>
      <c r="D204" s="139">
        <f t="shared" si="11"/>
        <v>0</v>
      </c>
      <c r="E204" s="139">
        <f t="shared" si="11"/>
        <v>0</v>
      </c>
      <c r="F204" s="139">
        <f t="shared" si="11"/>
        <v>0</v>
      </c>
      <c r="G204" s="139">
        <f t="shared" si="11"/>
        <v>0</v>
      </c>
      <c r="H204" s="139">
        <f t="shared" si="12"/>
        <v>0</v>
      </c>
    </row>
    <row r="205" spans="2:8">
      <c r="B205" s="128" t="str">
        <f>$B$44</f>
        <v>Physical Training</v>
      </c>
      <c r="C205" s="139">
        <f t="shared" si="11"/>
        <v>0</v>
      </c>
      <c r="D205" s="139">
        <f t="shared" si="11"/>
        <v>0</v>
      </c>
      <c r="E205" s="139">
        <f t="shared" si="11"/>
        <v>0</v>
      </c>
      <c r="F205" s="139">
        <f t="shared" si="11"/>
        <v>0</v>
      </c>
      <c r="G205" s="139">
        <f t="shared" si="11"/>
        <v>0</v>
      </c>
      <c r="H205" s="139">
        <f t="shared" si="12"/>
        <v>0</v>
      </c>
    </row>
    <row r="206" spans="2:8">
      <c r="B206" s="128" t="str">
        <f>$B$45</f>
        <v>Health Services</v>
      </c>
      <c r="C206" s="139">
        <f t="shared" si="11"/>
        <v>82183.611123331793</v>
      </c>
      <c r="D206" s="139">
        <f t="shared" si="11"/>
        <v>127512.80105366551</v>
      </c>
      <c r="E206" s="139">
        <f t="shared" si="11"/>
        <v>60155.215475519719</v>
      </c>
      <c r="F206" s="139">
        <f t="shared" si="11"/>
        <v>0</v>
      </c>
      <c r="G206" s="139">
        <f t="shared" si="11"/>
        <v>291006.45253191976</v>
      </c>
      <c r="H206" s="139">
        <f t="shared" si="12"/>
        <v>560858.08018443675</v>
      </c>
    </row>
    <row r="207" spans="2:8">
      <c r="B207" s="128" t="str">
        <f>$B$46</f>
        <v>Pharmacy</v>
      </c>
      <c r="C207" s="139">
        <f t="shared" si="11"/>
        <v>0</v>
      </c>
      <c r="D207" s="139">
        <f t="shared" si="11"/>
        <v>0</v>
      </c>
      <c r="E207" s="139">
        <f t="shared" si="11"/>
        <v>0</v>
      </c>
      <c r="F207" s="139">
        <f t="shared" si="11"/>
        <v>0</v>
      </c>
      <c r="G207" s="139">
        <f t="shared" si="11"/>
        <v>0</v>
      </c>
      <c r="H207" s="139">
        <f t="shared" si="12"/>
        <v>0</v>
      </c>
    </row>
    <row r="208" spans="2:8">
      <c r="B208" s="128" t="str">
        <f>$B$47</f>
        <v>Business Administration</v>
      </c>
      <c r="C208" s="139">
        <f t="shared" si="11"/>
        <v>153609.93193829842</v>
      </c>
      <c r="D208" s="139">
        <f t="shared" si="11"/>
        <v>350156.89238016389</v>
      </c>
      <c r="E208" s="139">
        <f t="shared" si="11"/>
        <v>259573.34893183602</v>
      </c>
      <c r="F208" s="139">
        <f t="shared" si="11"/>
        <v>0</v>
      </c>
      <c r="G208" s="139">
        <f t="shared" si="11"/>
        <v>0</v>
      </c>
      <c r="H208" s="139">
        <f t="shared" si="12"/>
        <v>763340.17325029825</v>
      </c>
    </row>
    <row r="209" spans="2:8">
      <c r="B209" s="128" t="str">
        <f>$B$48</f>
        <v>Optometry</v>
      </c>
      <c r="C209" s="139">
        <f t="shared" ref="C209:G212" si="13">$H$190*IF($H$136=0,0,C132/$H$136)</f>
        <v>0</v>
      </c>
      <c r="D209" s="139">
        <f t="shared" si="13"/>
        <v>0</v>
      </c>
      <c r="E209" s="139">
        <f t="shared" si="13"/>
        <v>0</v>
      </c>
      <c r="F209" s="139">
        <f t="shared" si="13"/>
        <v>0</v>
      </c>
      <c r="G209" s="139">
        <f t="shared" si="13"/>
        <v>0</v>
      </c>
      <c r="H209" s="139">
        <f t="shared" si="12"/>
        <v>0</v>
      </c>
    </row>
    <row r="210" spans="2:8">
      <c r="B210" s="128" t="str">
        <f>$B$49</f>
        <v>Teacher Ed-Practice Teaching</v>
      </c>
      <c r="C210" s="139">
        <f t="shared" si="13"/>
        <v>0</v>
      </c>
      <c r="D210" s="139">
        <f t="shared" si="13"/>
        <v>0</v>
      </c>
      <c r="E210" s="139">
        <f t="shared" si="13"/>
        <v>0</v>
      </c>
      <c r="F210" s="139">
        <f t="shared" si="13"/>
        <v>0</v>
      </c>
      <c r="G210" s="139">
        <f t="shared" si="13"/>
        <v>0</v>
      </c>
      <c r="H210" s="139">
        <f t="shared" si="12"/>
        <v>0</v>
      </c>
    </row>
    <row r="211" spans="2:8">
      <c r="B211" s="128" t="str">
        <f>$B$50</f>
        <v>Technology</v>
      </c>
      <c r="C211" s="139">
        <f t="shared" si="13"/>
        <v>59363.920256590296</v>
      </c>
      <c r="D211" s="139">
        <f t="shared" si="13"/>
        <v>28161.659438763731</v>
      </c>
      <c r="E211" s="139">
        <f t="shared" si="13"/>
        <v>53577.099954708276</v>
      </c>
      <c r="F211" s="139">
        <f t="shared" si="13"/>
        <v>0</v>
      </c>
      <c r="G211" s="139">
        <f t="shared" si="13"/>
        <v>0</v>
      </c>
      <c r="H211" s="139">
        <f t="shared" si="12"/>
        <v>141102.67965006229</v>
      </c>
    </row>
    <row r="212" spans="2:8">
      <c r="B212" s="128" t="str">
        <f>$B$51</f>
        <v>Nursing</v>
      </c>
      <c r="C212" s="139">
        <f t="shared" si="13"/>
        <v>19581.818211528498</v>
      </c>
      <c r="D212" s="139">
        <f t="shared" si="13"/>
        <v>296120.35402817663</v>
      </c>
      <c r="E212" s="139">
        <f t="shared" si="13"/>
        <v>195254.81643656007</v>
      </c>
      <c r="F212" s="139">
        <f t="shared" si="13"/>
        <v>0</v>
      </c>
      <c r="G212" s="139">
        <f t="shared" si="13"/>
        <v>0</v>
      </c>
      <c r="H212" s="139">
        <f t="shared" si="12"/>
        <v>510956.98867626517</v>
      </c>
    </row>
    <row r="213" spans="2:8">
      <c r="B213" s="131" t="str">
        <f>$B$52</f>
        <v>Totals</v>
      </c>
      <c r="C213" s="136">
        <f>SUM(C193:C212)</f>
        <v>3090441.0057063019</v>
      </c>
      <c r="D213" s="136">
        <f>SUM(D193:D212)</f>
        <v>2292525.7765563405</v>
      </c>
      <c r="E213" s="136">
        <f>SUM(E193:E212)</f>
        <v>1502900.7652054378</v>
      </c>
      <c r="F213" s="136">
        <f>SUM(F193:F212)</f>
        <v>0</v>
      </c>
      <c r="G213" s="136">
        <f>SUM(G193:G212)</f>
        <v>291006.45253191976</v>
      </c>
      <c r="H213" s="136">
        <f t="shared" si="12"/>
        <v>7176873.9999999991</v>
      </c>
    </row>
    <row r="214" spans="2:8">
      <c r="B214" s="144"/>
      <c r="C214" s="145"/>
      <c r="D214" s="145"/>
      <c r="E214" s="145"/>
      <c r="F214" s="145"/>
      <c r="G214" s="145"/>
      <c r="H214" s="145"/>
    </row>
    <row r="215" spans="2:8">
      <c r="B215" s="392" t="s">
        <v>35</v>
      </c>
      <c r="C215" s="392"/>
      <c r="D215" s="392"/>
      <c r="E215" s="392"/>
      <c r="F215" s="392"/>
      <c r="G215" s="392"/>
      <c r="H215" s="122">
        <f>H17</f>
        <v>23587492</v>
      </c>
    </row>
    <row r="216" spans="2:8" ht="60.75" customHeight="1" thickBot="1">
      <c r="B216" s="394" t="s">
        <v>230</v>
      </c>
      <c r="C216" s="394"/>
      <c r="D216" s="394"/>
      <c r="E216" s="394"/>
      <c r="F216" s="394"/>
      <c r="G216" s="394"/>
      <c r="H216" s="394"/>
    </row>
    <row r="217" spans="2:8" ht="14.4" thickBot="1">
      <c r="B217" s="124" t="s">
        <v>31</v>
      </c>
      <c r="C217" s="125" t="s">
        <v>25</v>
      </c>
      <c r="D217" s="125" t="s">
        <v>26</v>
      </c>
      <c r="E217" s="125" t="s">
        <v>27</v>
      </c>
      <c r="F217" s="125" t="s">
        <v>28</v>
      </c>
      <c r="G217" s="125" t="s">
        <v>29</v>
      </c>
      <c r="H217" s="126" t="s">
        <v>1</v>
      </c>
    </row>
    <row r="218" spans="2:8">
      <c r="B218" s="128" t="str">
        <f>$B$32</f>
        <v>Liberal Arts</v>
      </c>
      <c r="C218" s="136">
        <f t="shared" ref="C218:G233" si="14">$H$215*IF($H$25=0,0,C$25/$H$25)*IF(C$52=0,0,C32/C$52)</f>
        <v>8827522.5487188082</v>
      </c>
      <c r="D218" s="136">
        <f t="shared" si="14"/>
        <v>1412511.619560245</v>
      </c>
      <c r="E218" s="136">
        <f t="shared" si="14"/>
        <v>643869.4455789323</v>
      </c>
      <c r="F218" s="136">
        <f t="shared" si="14"/>
        <v>0</v>
      </c>
      <c r="G218" s="136">
        <f t="shared" si="14"/>
        <v>0</v>
      </c>
      <c r="H218" s="136">
        <f>SUM(C218:G218)</f>
        <v>10883903.613857986</v>
      </c>
    </row>
    <row r="219" spans="2:8">
      <c r="B219" s="128" t="str">
        <f>$B$33</f>
        <v>Science</v>
      </c>
      <c r="C219" s="139">
        <f t="shared" si="14"/>
        <v>2294069.0694372174</v>
      </c>
      <c r="D219" s="139">
        <f t="shared" si="14"/>
        <v>913364.00744372129</v>
      </c>
      <c r="E219" s="139">
        <f t="shared" si="14"/>
        <v>90714.657057201257</v>
      </c>
      <c r="F219" s="139">
        <f t="shared" si="14"/>
        <v>0</v>
      </c>
      <c r="G219" s="139">
        <f t="shared" si="14"/>
        <v>0</v>
      </c>
      <c r="H219" s="139">
        <f t="shared" ref="H219:H238" si="15">SUM(C219:G219)</f>
        <v>3298147.7339381399</v>
      </c>
    </row>
    <row r="220" spans="2:8">
      <c r="B220" s="128" t="str">
        <f>$B$34</f>
        <v>Fine Arts</v>
      </c>
      <c r="C220" s="139">
        <f t="shared" si="14"/>
        <v>857631.29661224387</v>
      </c>
      <c r="D220" s="139">
        <f t="shared" si="14"/>
        <v>168122.48547541295</v>
      </c>
      <c r="E220" s="139">
        <f t="shared" si="14"/>
        <v>0</v>
      </c>
      <c r="F220" s="139">
        <f t="shared" si="14"/>
        <v>0</v>
      </c>
      <c r="G220" s="139">
        <f t="shared" si="14"/>
        <v>0</v>
      </c>
      <c r="H220" s="139">
        <f t="shared" si="15"/>
        <v>1025753.7820876568</v>
      </c>
    </row>
    <row r="221" spans="2:8">
      <c r="B221" s="128" t="str">
        <f>$B$35</f>
        <v>Teacher Education</v>
      </c>
      <c r="C221" s="139">
        <f t="shared" si="14"/>
        <v>104893.36294582365</v>
      </c>
      <c r="D221" s="139">
        <f t="shared" si="14"/>
        <v>231195.6042178059</v>
      </c>
      <c r="E221" s="139">
        <f t="shared" si="14"/>
        <v>1069137.029602729</v>
      </c>
      <c r="F221" s="139">
        <f t="shared" si="14"/>
        <v>0</v>
      </c>
      <c r="G221" s="139">
        <f t="shared" si="14"/>
        <v>0</v>
      </c>
      <c r="H221" s="139">
        <f t="shared" si="15"/>
        <v>1405225.9967663586</v>
      </c>
    </row>
    <row r="222" spans="2:8">
      <c r="B222" s="128" t="str">
        <f>$B$36</f>
        <v>Agriculture</v>
      </c>
      <c r="C222" s="139">
        <f t="shared" si="14"/>
        <v>280940.50394088437</v>
      </c>
      <c r="D222" s="139">
        <f t="shared" si="14"/>
        <v>314169.37939098832</v>
      </c>
      <c r="E222" s="139">
        <f t="shared" si="14"/>
        <v>41264.937984666736</v>
      </c>
      <c r="F222" s="139">
        <f t="shared" si="14"/>
        <v>0</v>
      </c>
      <c r="G222" s="139">
        <f t="shared" si="14"/>
        <v>0</v>
      </c>
      <c r="H222" s="139">
        <f t="shared" si="15"/>
        <v>636374.82131653954</v>
      </c>
    </row>
    <row r="223" spans="2:8">
      <c r="B223" s="128" t="str">
        <f>$B$37</f>
        <v>Engineering</v>
      </c>
      <c r="C223" s="139">
        <f t="shared" si="14"/>
        <v>369019.75032108236</v>
      </c>
      <c r="D223" s="139">
        <f t="shared" si="14"/>
        <v>276543.00165845739</v>
      </c>
      <c r="E223" s="139">
        <f t="shared" si="14"/>
        <v>15005.431994424267</v>
      </c>
      <c r="F223" s="139">
        <f t="shared" si="14"/>
        <v>0</v>
      </c>
      <c r="G223" s="139">
        <f t="shared" si="14"/>
        <v>0</v>
      </c>
      <c r="H223" s="139">
        <f t="shared" si="15"/>
        <v>660568.18397396407</v>
      </c>
    </row>
    <row r="224" spans="2:8">
      <c r="B224" s="128" t="str">
        <f>$B$38</f>
        <v>Home Economics</v>
      </c>
      <c r="C224" s="139">
        <f t="shared" si="14"/>
        <v>44763.409664778243</v>
      </c>
      <c r="D224" s="139">
        <f t="shared" si="14"/>
        <v>26751.702087290807</v>
      </c>
      <c r="E224" s="139">
        <f t="shared" si="14"/>
        <v>18756.789993030336</v>
      </c>
      <c r="F224" s="139">
        <f t="shared" si="14"/>
        <v>0</v>
      </c>
      <c r="G224" s="139">
        <f t="shared" si="14"/>
        <v>0</v>
      </c>
      <c r="H224" s="139">
        <f t="shared" si="15"/>
        <v>90271.901745099385</v>
      </c>
    </row>
    <row r="225" spans="2:10">
      <c r="B225" s="128" t="str">
        <f>$B$39</f>
        <v>Law</v>
      </c>
      <c r="C225" s="139">
        <f t="shared" si="14"/>
        <v>0</v>
      </c>
      <c r="D225" s="139">
        <f t="shared" si="14"/>
        <v>0</v>
      </c>
      <c r="E225" s="139">
        <f t="shared" si="14"/>
        <v>0</v>
      </c>
      <c r="F225" s="139">
        <f t="shared" si="14"/>
        <v>0</v>
      </c>
      <c r="G225" s="139">
        <f t="shared" si="14"/>
        <v>0</v>
      </c>
      <c r="H225" s="139">
        <f t="shared" si="15"/>
        <v>0</v>
      </c>
    </row>
    <row r="226" spans="2:10">
      <c r="B226" s="128" t="str">
        <f>$B$40</f>
        <v>Social Service</v>
      </c>
      <c r="C226" s="139">
        <f t="shared" si="14"/>
        <v>223482.99302788542</v>
      </c>
      <c r="D226" s="139">
        <f t="shared" si="14"/>
        <v>387247.19972700224</v>
      </c>
      <c r="E226" s="139">
        <f t="shared" si="14"/>
        <v>204619.52719669457</v>
      </c>
      <c r="F226" s="139">
        <f t="shared" si="14"/>
        <v>0</v>
      </c>
      <c r="G226" s="139">
        <f t="shared" si="14"/>
        <v>0</v>
      </c>
      <c r="H226" s="139">
        <f t="shared" si="15"/>
        <v>815349.71995158214</v>
      </c>
    </row>
    <row r="227" spans="2:10">
      <c r="B227" s="128" t="str">
        <f>$B$41</f>
        <v>Library Science</v>
      </c>
      <c r="C227" s="139">
        <f t="shared" si="14"/>
        <v>0</v>
      </c>
      <c r="D227" s="139">
        <f t="shared" si="14"/>
        <v>0</v>
      </c>
      <c r="E227" s="139">
        <f t="shared" si="14"/>
        <v>0</v>
      </c>
      <c r="F227" s="139">
        <f t="shared" si="14"/>
        <v>0</v>
      </c>
      <c r="G227" s="139">
        <f t="shared" si="14"/>
        <v>0</v>
      </c>
      <c r="H227" s="139">
        <f t="shared" si="15"/>
        <v>0</v>
      </c>
    </row>
    <row r="228" spans="2:10">
      <c r="B228" s="128" t="str">
        <f>$B$42</f>
        <v>Veterinary Science</v>
      </c>
      <c r="C228" s="139">
        <f t="shared" si="14"/>
        <v>0</v>
      </c>
      <c r="D228" s="139">
        <f t="shared" si="14"/>
        <v>0</v>
      </c>
      <c r="E228" s="139">
        <f t="shared" si="14"/>
        <v>0</v>
      </c>
      <c r="F228" s="139">
        <f t="shared" si="14"/>
        <v>0</v>
      </c>
      <c r="G228" s="139">
        <f t="shared" si="14"/>
        <v>0</v>
      </c>
      <c r="H228" s="139">
        <f t="shared" si="15"/>
        <v>0</v>
      </c>
    </row>
    <row r="229" spans="2:10">
      <c r="B229" s="128" t="str">
        <f>$B$43</f>
        <v>Vocational Training</v>
      </c>
      <c r="C229" s="139">
        <f t="shared" si="14"/>
        <v>0</v>
      </c>
      <c r="D229" s="139">
        <f t="shared" si="14"/>
        <v>0</v>
      </c>
      <c r="E229" s="139">
        <f t="shared" si="14"/>
        <v>0</v>
      </c>
      <c r="F229" s="139">
        <f t="shared" si="14"/>
        <v>0</v>
      </c>
      <c r="G229" s="139">
        <f t="shared" si="14"/>
        <v>0</v>
      </c>
      <c r="H229" s="139">
        <f t="shared" si="15"/>
        <v>0</v>
      </c>
    </row>
    <row r="230" spans="2:10">
      <c r="B230" s="128" t="str">
        <f>$B$44</f>
        <v>Physical Training</v>
      </c>
      <c r="C230" s="139">
        <f t="shared" si="14"/>
        <v>0</v>
      </c>
      <c r="D230" s="139">
        <f t="shared" si="14"/>
        <v>0</v>
      </c>
      <c r="E230" s="139">
        <f t="shared" si="14"/>
        <v>0</v>
      </c>
      <c r="F230" s="139">
        <f t="shared" si="14"/>
        <v>0</v>
      </c>
      <c r="G230" s="139">
        <f t="shared" si="14"/>
        <v>0</v>
      </c>
      <c r="H230" s="139">
        <f t="shared" si="15"/>
        <v>0</v>
      </c>
    </row>
    <row r="231" spans="2:10">
      <c r="B231" s="128" t="str">
        <f>$B$45</f>
        <v>Health Services</v>
      </c>
      <c r="C231" s="139">
        <f t="shared" si="14"/>
        <v>596065.99983969645</v>
      </c>
      <c r="D231" s="139">
        <f t="shared" si="14"/>
        <v>471743.42949051835</v>
      </c>
      <c r="E231" s="139">
        <f t="shared" si="14"/>
        <v>48199.266406332499</v>
      </c>
      <c r="F231" s="139">
        <f t="shared" si="14"/>
        <v>0</v>
      </c>
      <c r="G231" s="139">
        <f t="shared" si="14"/>
        <v>186720.25140677157</v>
      </c>
      <c r="H231" s="139">
        <f t="shared" si="15"/>
        <v>1302728.9471433191</v>
      </c>
    </row>
    <row r="232" spans="2:10">
      <c r="B232" s="128" t="str">
        <f>$B$46</f>
        <v>Pharmacy</v>
      </c>
      <c r="C232" s="139">
        <f t="shared" si="14"/>
        <v>0</v>
      </c>
      <c r="D232" s="139">
        <f t="shared" si="14"/>
        <v>0</v>
      </c>
      <c r="E232" s="139">
        <f t="shared" si="14"/>
        <v>0</v>
      </c>
      <c r="F232" s="139">
        <f t="shared" si="14"/>
        <v>0</v>
      </c>
      <c r="G232" s="139">
        <f t="shared" si="14"/>
        <v>0</v>
      </c>
      <c r="H232" s="139">
        <f t="shared" si="15"/>
        <v>0</v>
      </c>
    </row>
    <row r="233" spans="2:10">
      <c r="B233" s="128" t="str">
        <f>$B$47</f>
        <v>Business Administration</v>
      </c>
      <c r="C233" s="139">
        <f t="shared" si="14"/>
        <v>711537.7804923706</v>
      </c>
      <c r="D233" s="139">
        <f t="shared" si="14"/>
        <v>1001775.1204395239</v>
      </c>
      <c r="E233" s="139">
        <f t="shared" si="14"/>
        <v>555542.01633902581</v>
      </c>
      <c r="F233" s="139">
        <f t="shared" si="14"/>
        <v>0</v>
      </c>
      <c r="G233" s="139">
        <f t="shared" si="14"/>
        <v>0</v>
      </c>
      <c r="H233" s="139">
        <f t="shared" si="15"/>
        <v>2268854.9172709202</v>
      </c>
    </row>
    <row r="234" spans="2:10">
      <c r="B234" s="128" t="str">
        <f>$B$48</f>
        <v>Optometry</v>
      </c>
      <c r="C234" s="139">
        <f t="shared" ref="C234:G237" si="16">$H$215*IF($H$25=0,0,C$25/$H$25)*IF(C$52=0,0,C48/C$52)</f>
        <v>0</v>
      </c>
      <c r="D234" s="139">
        <f t="shared" si="16"/>
        <v>0</v>
      </c>
      <c r="E234" s="139">
        <f t="shared" si="16"/>
        <v>0</v>
      </c>
      <c r="F234" s="139">
        <f t="shared" si="16"/>
        <v>0</v>
      </c>
      <c r="G234" s="139">
        <f t="shared" si="16"/>
        <v>0</v>
      </c>
      <c r="H234" s="139">
        <f t="shared" si="15"/>
        <v>0</v>
      </c>
    </row>
    <row r="235" spans="2:10">
      <c r="B235" s="128" t="str">
        <f>$B$49</f>
        <v>Teacher Ed-Practice Teaching</v>
      </c>
      <c r="C235" s="139">
        <f t="shared" si="16"/>
        <v>0</v>
      </c>
      <c r="D235" s="139">
        <f t="shared" si="16"/>
        <v>92978.476766803404</v>
      </c>
      <c r="E235" s="139">
        <f t="shared" si="16"/>
        <v>0</v>
      </c>
      <c r="F235" s="139">
        <f t="shared" si="16"/>
        <v>0</v>
      </c>
      <c r="G235" s="139">
        <f t="shared" si="16"/>
        <v>0</v>
      </c>
      <c r="H235" s="139">
        <f t="shared" si="15"/>
        <v>92978.476766803404</v>
      </c>
    </row>
    <row r="236" spans="2:10">
      <c r="B236" s="128" t="str">
        <f>$B$50</f>
        <v>Technology</v>
      </c>
      <c r="C236" s="139">
        <f t="shared" si="16"/>
        <v>238849.5366441526</v>
      </c>
      <c r="D236" s="139">
        <f t="shared" si="16"/>
        <v>133758.510436454</v>
      </c>
      <c r="E236" s="139">
        <f t="shared" si="16"/>
        <v>58657.59779638578</v>
      </c>
      <c r="F236" s="139">
        <f t="shared" si="16"/>
        <v>0</v>
      </c>
      <c r="G236" s="139">
        <f t="shared" si="16"/>
        <v>0</v>
      </c>
      <c r="H236" s="139">
        <f t="shared" si="15"/>
        <v>431265.64487699233</v>
      </c>
    </row>
    <row r="237" spans="2:10">
      <c r="B237" s="128" t="str">
        <f>$B$51</f>
        <v>Nursing</v>
      </c>
      <c r="C237" s="139">
        <f t="shared" si="16"/>
        <v>67145.114497167378</v>
      </c>
      <c r="D237" s="139">
        <f t="shared" si="16"/>
        <v>477398.2608260432</v>
      </c>
      <c r="E237" s="139">
        <f t="shared" si="16"/>
        <v>131524.88498143089</v>
      </c>
      <c r="F237" s="139">
        <f t="shared" si="16"/>
        <v>0</v>
      </c>
      <c r="G237" s="139">
        <f t="shared" si="16"/>
        <v>0</v>
      </c>
      <c r="H237" s="139">
        <f t="shared" si="15"/>
        <v>676068.26030464144</v>
      </c>
    </row>
    <row r="238" spans="2:10">
      <c r="B238" s="131" t="str">
        <f>$B$52</f>
        <v>Totals</v>
      </c>
      <c r="C238" s="136">
        <f>SUM(C218:C237)</f>
        <v>14615921.366142111</v>
      </c>
      <c r="D238" s="136">
        <f>SUM(D218:D237)</f>
        <v>5907558.7975202659</v>
      </c>
      <c r="E238" s="136">
        <f>SUM(E218:E237)</f>
        <v>2877291.5849308535</v>
      </c>
      <c r="F238" s="136">
        <f>SUM(F218:F237)</f>
        <v>0</v>
      </c>
      <c r="G238" s="136">
        <f>SUM(G218:G237)</f>
        <v>186720.25140677157</v>
      </c>
      <c r="H238" s="136">
        <f t="shared" si="15"/>
        <v>23587492</v>
      </c>
    </row>
    <row r="239" spans="2:10">
      <c r="B239" s="330"/>
      <c r="C239" s="350"/>
      <c r="D239" s="350"/>
      <c r="E239" s="350"/>
      <c r="F239" s="350"/>
      <c r="G239" s="350"/>
      <c r="H239" s="350"/>
    </row>
    <row r="240" spans="2:10">
      <c r="B240" s="120" t="s">
        <v>11</v>
      </c>
      <c r="C240" s="121"/>
      <c r="D240" s="121"/>
      <c r="E240" s="121"/>
      <c r="F240" s="121"/>
      <c r="G240" s="121"/>
      <c r="H240" s="122">
        <f>H16</f>
        <v>9492942</v>
      </c>
      <c r="J240" s="360"/>
    </row>
    <row r="241" spans="2:8" ht="61.5" customHeight="1" thickBot="1">
      <c r="B241" s="394" t="s">
        <v>231</v>
      </c>
      <c r="C241" s="394"/>
      <c r="D241" s="394"/>
      <c r="E241" s="394"/>
      <c r="F241" s="394"/>
      <c r="G241" s="394"/>
      <c r="H241" s="328"/>
    </row>
    <row r="242" spans="2:8" ht="14.4" thickBot="1">
      <c r="B242" s="124" t="s">
        <v>31</v>
      </c>
      <c r="C242" s="125" t="s">
        <v>25</v>
      </c>
      <c r="D242" s="125" t="s">
        <v>26</v>
      </c>
      <c r="E242" s="125" t="s">
        <v>27</v>
      </c>
      <c r="F242" s="125" t="s">
        <v>28</v>
      </c>
      <c r="G242" s="125" t="s">
        <v>29</v>
      </c>
      <c r="H242" s="126" t="s">
        <v>1</v>
      </c>
    </row>
    <row r="243" spans="2:8">
      <c r="B243" s="128" t="str">
        <f>$B$32</f>
        <v>Liberal Arts</v>
      </c>
      <c r="C243" s="136">
        <f t="shared" ref="C243:G258" si="17">$H$240*IF($H$25=0,0,C$25/$H$25)*IF(C$52=0,0,C32/C$52)</f>
        <v>3552694.7739369585</v>
      </c>
      <c r="D243" s="136">
        <f t="shared" si="17"/>
        <v>568474.63387847564</v>
      </c>
      <c r="E243" s="136">
        <f t="shared" si="17"/>
        <v>259129.51247436396</v>
      </c>
      <c r="F243" s="136">
        <f t="shared" si="17"/>
        <v>0</v>
      </c>
      <c r="G243" s="136">
        <f t="shared" si="17"/>
        <v>0</v>
      </c>
      <c r="H243" s="136">
        <f>SUM(C243:G243)</f>
        <v>4380298.9202897977</v>
      </c>
    </row>
    <row r="244" spans="2:8">
      <c r="B244" s="128" t="str">
        <f>$B$33</f>
        <v>Science</v>
      </c>
      <c r="C244" s="139">
        <f t="shared" si="17"/>
        <v>923263.25410779065</v>
      </c>
      <c r="D244" s="139">
        <f t="shared" si="17"/>
        <v>367589.37947073038</v>
      </c>
      <c r="E244" s="139">
        <f t="shared" si="17"/>
        <v>36508.713092256789</v>
      </c>
      <c r="F244" s="139">
        <f t="shared" si="17"/>
        <v>0</v>
      </c>
      <c r="G244" s="139">
        <f t="shared" si="17"/>
        <v>0</v>
      </c>
      <c r="H244" s="139">
        <f t="shared" ref="H244:H263" si="18">SUM(C244:G244)</f>
        <v>1327361.3466707778</v>
      </c>
    </row>
    <row r="245" spans="2:8">
      <c r="B245" s="128" t="str">
        <f>$B$34</f>
        <v>Fine Arts</v>
      </c>
      <c r="C245" s="139">
        <f t="shared" si="17"/>
        <v>345159.38176576077</v>
      </c>
      <c r="D245" s="139">
        <f t="shared" si="17"/>
        <v>67662.005079384355</v>
      </c>
      <c r="E245" s="139">
        <f t="shared" si="17"/>
        <v>0</v>
      </c>
      <c r="F245" s="139">
        <f t="shared" si="17"/>
        <v>0</v>
      </c>
      <c r="G245" s="139">
        <f t="shared" si="17"/>
        <v>0</v>
      </c>
      <c r="H245" s="139">
        <f t="shared" si="18"/>
        <v>412821.38684514514</v>
      </c>
    </row>
    <row r="246" spans="2:8">
      <c r="B246" s="128" t="str">
        <f>$B$35</f>
        <v>Teacher Education</v>
      </c>
      <c r="C246" s="139">
        <f t="shared" si="17"/>
        <v>42215.02695706916</v>
      </c>
      <c r="D246" s="139">
        <f t="shared" si="17"/>
        <v>93046.198446811861</v>
      </c>
      <c r="E246" s="139">
        <f t="shared" si="17"/>
        <v>430281.26144445495</v>
      </c>
      <c r="F246" s="139">
        <f t="shared" si="17"/>
        <v>0</v>
      </c>
      <c r="G246" s="139">
        <f t="shared" si="17"/>
        <v>0</v>
      </c>
      <c r="H246" s="139">
        <f t="shared" si="18"/>
        <v>565542.48684833595</v>
      </c>
    </row>
    <row r="247" spans="2:8">
      <c r="B247" s="128" t="str">
        <f>$B$36</f>
        <v>Agriculture</v>
      </c>
      <c r="C247" s="139">
        <f t="shared" si="17"/>
        <v>113066.36200922026</v>
      </c>
      <c r="D247" s="139">
        <f t="shared" si="17"/>
        <v>126439.54248016907</v>
      </c>
      <c r="E247" s="139">
        <f t="shared" si="17"/>
        <v>16607.346932943878</v>
      </c>
      <c r="F247" s="139">
        <f t="shared" si="17"/>
        <v>0</v>
      </c>
      <c r="G247" s="139">
        <f t="shared" si="17"/>
        <v>0</v>
      </c>
      <c r="H247" s="139">
        <f t="shared" si="18"/>
        <v>256113.25142233321</v>
      </c>
    </row>
    <row r="248" spans="2:8">
      <c r="B248" s="128" t="str">
        <f>$B$37</f>
        <v>Engineering</v>
      </c>
      <c r="C248" s="139">
        <f t="shared" si="17"/>
        <v>148514.43666213079</v>
      </c>
      <c r="D248" s="139">
        <f t="shared" si="17"/>
        <v>111296.55816097955</v>
      </c>
      <c r="E248" s="139">
        <f t="shared" si="17"/>
        <v>6039.035248343228</v>
      </c>
      <c r="F248" s="139">
        <f t="shared" si="17"/>
        <v>0</v>
      </c>
      <c r="G248" s="139">
        <f t="shared" si="17"/>
        <v>0</v>
      </c>
      <c r="H248" s="139">
        <f t="shared" si="18"/>
        <v>265850.0300714536</v>
      </c>
    </row>
    <row r="249" spans="2:8">
      <c r="B249" s="128" t="str">
        <f>$B$38</f>
        <v>Home Economics</v>
      </c>
      <c r="C249" s="139">
        <f t="shared" si="17"/>
        <v>18015.329975309767</v>
      </c>
      <c r="D249" s="139">
        <f t="shared" si="17"/>
        <v>10766.399255839942</v>
      </c>
      <c r="E249" s="139">
        <f t="shared" si="17"/>
        <v>7548.7940604290352</v>
      </c>
      <c r="F249" s="139">
        <f t="shared" si="17"/>
        <v>0</v>
      </c>
      <c r="G249" s="139">
        <f t="shared" si="17"/>
        <v>0</v>
      </c>
      <c r="H249" s="139">
        <f t="shared" si="18"/>
        <v>36330.523291578742</v>
      </c>
    </row>
    <row r="250" spans="2:8">
      <c r="B250" s="128" t="str">
        <f>$B$39</f>
        <v>Law</v>
      </c>
      <c r="C250" s="139">
        <f t="shared" si="17"/>
        <v>0</v>
      </c>
      <c r="D250" s="139">
        <f t="shared" si="17"/>
        <v>0</v>
      </c>
      <c r="E250" s="139">
        <f t="shared" si="17"/>
        <v>0</v>
      </c>
      <c r="F250" s="139">
        <f t="shared" si="17"/>
        <v>0</v>
      </c>
      <c r="G250" s="139">
        <f t="shared" si="17"/>
        <v>0</v>
      </c>
      <c r="H250" s="139">
        <f t="shared" si="18"/>
        <v>0</v>
      </c>
    </row>
    <row r="251" spans="2:8">
      <c r="B251" s="128" t="str">
        <f>$B$40</f>
        <v>Social Service</v>
      </c>
      <c r="C251" s="139">
        <f t="shared" si="17"/>
        <v>89942.207115539073</v>
      </c>
      <c r="D251" s="139">
        <f t="shared" si="17"/>
        <v>155850.19410587818</v>
      </c>
      <c r="E251" s="139">
        <f t="shared" si="17"/>
        <v>82350.480659225839</v>
      </c>
      <c r="F251" s="139">
        <f t="shared" si="17"/>
        <v>0</v>
      </c>
      <c r="G251" s="139">
        <f t="shared" si="17"/>
        <v>0</v>
      </c>
      <c r="H251" s="139">
        <f t="shared" si="18"/>
        <v>328142.88188064308</v>
      </c>
    </row>
    <row r="252" spans="2:8">
      <c r="B252" s="128" t="str">
        <f>$B$41</f>
        <v>Library Science</v>
      </c>
      <c r="C252" s="139">
        <f t="shared" si="17"/>
        <v>0</v>
      </c>
      <c r="D252" s="139">
        <f t="shared" si="17"/>
        <v>0</v>
      </c>
      <c r="E252" s="139">
        <f t="shared" si="17"/>
        <v>0</v>
      </c>
      <c r="F252" s="139">
        <f t="shared" si="17"/>
        <v>0</v>
      </c>
      <c r="G252" s="139">
        <f t="shared" si="17"/>
        <v>0</v>
      </c>
      <c r="H252" s="139">
        <f t="shared" si="18"/>
        <v>0</v>
      </c>
    </row>
    <row r="253" spans="2:8">
      <c r="B253" s="128" t="str">
        <f>$B$42</f>
        <v>Veterinary Science</v>
      </c>
      <c r="C253" s="139">
        <f t="shared" si="17"/>
        <v>0</v>
      </c>
      <c r="D253" s="139">
        <f t="shared" si="17"/>
        <v>0</v>
      </c>
      <c r="E253" s="139">
        <f t="shared" si="17"/>
        <v>0</v>
      </c>
      <c r="F253" s="139">
        <f t="shared" si="17"/>
        <v>0</v>
      </c>
      <c r="G253" s="139">
        <f t="shared" si="17"/>
        <v>0</v>
      </c>
      <c r="H253" s="139">
        <f t="shared" si="18"/>
        <v>0</v>
      </c>
    </row>
    <row r="254" spans="2:8">
      <c r="B254" s="128" t="str">
        <f>$B$43</f>
        <v>Vocational Training</v>
      </c>
      <c r="C254" s="139">
        <f t="shared" si="17"/>
        <v>0</v>
      </c>
      <c r="D254" s="139">
        <f t="shared" si="17"/>
        <v>0</v>
      </c>
      <c r="E254" s="139">
        <f t="shared" si="17"/>
        <v>0</v>
      </c>
      <c r="F254" s="139">
        <f t="shared" si="17"/>
        <v>0</v>
      </c>
      <c r="G254" s="139">
        <f t="shared" si="17"/>
        <v>0</v>
      </c>
      <c r="H254" s="139">
        <f t="shared" si="18"/>
        <v>0</v>
      </c>
    </row>
    <row r="255" spans="2:8">
      <c r="B255" s="128" t="str">
        <f>$B$44</f>
        <v>Physical Training</v>
      </c>
      <c r="C255" s="139">
        <f t="shared" si="17"/>
        <v>0</v>
      </c>
      <c r="D255" s="139">
        <f t="shared" si="17"/>
        <v>0</v>
      </c>
      <c r="E255" s="139">
        <f t="shared" si="17"/>
        <v>0</v>
      </c>
      <c r="F255" s="139">
        <f t="shared" si="17"/>
        <v>0</v>
      </c>
      <c r="G255" s="139">
        <f t="shared" si="17"/>
        <v>0</v>
      </c>
      <c r="H255" s="139">
        <f t="shared" si="18"/>
        <v>0</v>
      </c>
    </row>
    <row r="256" spans="2:8">
      <c r="B256" s="128" t="str">
        <f>$B$45</f>
        <v>Health Services</v>
      </c>
      <c r="C256" s="139">
        <f t="shared" si="17"/>
        <v>239890.69989510745</v>
      </c>
      <c r="D256" s="139">
        <f t="shared" si="17"/>
        <v>189856.26004810436</v>
      </c>
      <c r="E256" s="139">
        <f t="shared" si="17"/>
        <v>19398.113221950975</v>
      </c>
      <c r="F256" s="139">
        <f t="shared" si="17"/>
        <v>0</v>
      </c>
      <c r="G256" s="139">
        <f t="shared" si="17"/>
        <v>75146.798855507863</v>
      </c>
      <c r="H256" s="139">
        <f t="shared" si="18"/>
        <v>524291.87202067068</v>
      </c>
    </row>
    <row r="257" spans="2:10">
      <c r="B257" s="128" t="str">
        <f>$B$46</f>
        <v>Pharmacy</v>
      </c>
      <c r="C257" s="139">
        <f t="shared" si="17"/>
        <v>0</v>
      </c>
      <c r="D257" s="139">
        <f t="shared" si="17"/>
        <v>0</v>
      </c>
      <c r="E257" s="139">
        <f t="shared" si="17"/>
        <v>0</v>
      </c>
      <c r="F257" s="139">
        <f t="shared" si="17"/>
        <v>0</v>
      </c>
      <c r="G257" s="139">
        <f t="shared" si="17"/>
        <v>0</v>
      </c>
      <c r="H257" s="139">
        <f t="shared" si="18"/>
        <v>0</v>
      </c>
    </row>
    <row r="258" spans="2:10">
      <c r="B258" s="128" t="str">
        <f>$B$47</f>
        <v>Business Administration</v>
      </c>
      <c r="C258" s="139">
        <f t="shared" si="17"/>
        <v>286363.08095081942</v>
      </c>
      <c r="D258" s="139">
        <f t="shared" si="17"/>
        <v>403171.01603576238</v>
      </c>
      <c r="E258" s="139">
        <f t="shared" si="17"/>
        <v>223581.55498979814</v>
      </c>
      <c r="F258" s="139">
        <f t="shared" si="17"/>
        <v>0</v>
      </c>
      <c r="G258" s="139">
        <f t="shared" si="17"/>
        <v>0</v>
      </c>
      <c r="H258" s="139">
        <f t="shared" si="18"/>
        <v>913115.65197637992</v>
      </c>
    </row>
    <row r="259" spans="2:10">
      <c r="B259" s="128" t="str">
        <f>$B$48</f>
        <v>Optometry</v>
      </c>
      <c r="C259" s="139">
        <f t="shared" ref="C259:G262" si="19">$H$240*IF($H$25=0,0,C$25/$H$25)*IF(C$52=0,0,C48/C$52)</f>
        <v>0</v>
      </c>
      <c r="D259" s="139">
        <f t="shared" si="19"/>
        <v>0</v>
      </c>
      <c r="E259" s="139">
        <f t="shared" si="19"/>
        <v>0</v>
      </c>
      <c r="F259" s="139">
        <f t="shared" si="19"/>
        <v>0</v>
      </c>
      <c r="G259" s="139">
        <f t="shared" si="19"/>
        <v>0</v>
      </c>
      <c r="H259" s="139">
        <f t="shared" si="18"/>
        <v>0</v>
      </c>
    </row>
    <row r="260" spans="2:10">
      <c r="B260" s="128" t="str">
        <f>$B$49</f>
        <v>Teacher Ed-Practice Teaching</v>
      </c>
      <c r="C260" s="139">
        <f t="shared" si="19"/>
        <v>0</v>
      </c>
      <c r="D260" s="139">
        <f t="shared" si="19"/>
        <v>37419.802291638822</v>
      </c>
      <c r="E260" s="139">
        <f t="shared" si="19"/>
        <v>0</v>
      </c>
      <c r="F260" s="139">
        <f t="shared" si="19"/>
        <v>0</v>
      </c>
      <c r="G260" s="139">
        <f t="shared" si="19"/>
        <v>0</v>
      </c>
      <c r="H260" s="139">
        <f t="shared" si="18"/>
        <v>37419.802291638822</v>
      </c>
    </row>
    <row r="261" spans="2:10">
      <c r="B261" s="128" t="str">
        <f>$B$50</f>
        <v>Technology</v>
      </c>
      <c r="C261" s="139">
        <f t="shared" si="19"/>
        <v>96126.574121988699</v>
      </c>
      <c r="D261" s="139">
        <f t="shared" si="19"/>
        <v>53831.996279199702</v>
      </c>
      <c r="E261" s="139">
        <f t="shared" si="19"/>
        <v>23607.137788978074</v>
      </c>
      <c r="F261" s="139">
        <f t="shared" si="19"/>
        <v>0</v>
      </c>
      <c r="G261" s="139">
        <f t="shared" si="19"/>
        <v>0</v>
      </c>
      <c r="H261" s="139">
        <f t="shared" si="18"/>
        <v>173565.70819016648</v>
      </c>
    </row>
    <row r="262" spans="2:10">
      <c r="B262" s="128" t="str">
        <f>$B$51</f>
        <v>Nursing</v>
      </c>
      <c r="C262" s="139">
        <f t="shared" si="19"/>
        <v>27022.994962964654</v>
      </c>
      <c r="D262" s="139">
        <f t="shared" si="19"/>
        <v>192132.08428104612</v>
      </c>
      <c r="E262" s="139">
        <f t="shared" si="19"/>
        <v>52933.058957069057</v>
      </c>
      <c r="F262" s="139">
        <f t="shared" si="19"/>
        <v>0</v>
      </c>
      <c r="G262" s="139">
        <f t="shared" si="19"/>
        <v>0</v>
      </c>
      <c r="H262" s="139">
        <f t="shared" si="18"/>
        <v>272088.1382010798</v>
      </c>
    </row>
    <row r="263" spans="2:10">
      <c r="B263" s="131" t="str">
        <f>$B$52</f>
        <v>Totals</v>
      </c>
      <c r="C263" s="136">
        <f>SUM(C243:C262)</f>
        <v>5882274.1224606587</v>
      </c>
      <c r="D263" s="136">
        <f>SUM(D243:D262)</f>
        <v>2377536.0698140198</v>
      </c>
      <c r="E263" s="136">
        <f>SUM(E243:E262)</f>
        <v>1157985.008869814</v>
      </c>
      <c r="F263" s="136">
        <f>SUM(F243:F262)</f>
        <v>0</v>
      </c>
      <c r="G263" s="136">
        <f>SUM(G243:G262)</f>
        <v>75146.798855507863</v>
      </c>
      <c r="H263" s="136">
        <f t="shared" si="18"/>
        <v>9492942</v>
      </c>
      <c r="I263" s="351"/>
    </row>
    <row r="264" spans="2:10">
      <c r="B264" s="401"/>
      <c r="C264" s="401"/>
      <c r="D264" s="401"/>
      <c r="E264" s="401"/>
      <c r="F264" s="401"/>
      <c r="G264" s="401"/>
      <c r="H264" s="401"/>
      <c r="I264" s="352"/>
    </row>
    <row r="265" spans="2:10">
      <c r="B265" s="120" t="s">
        <v>232</v>
      </c>
      <c r="C265" s="121"/>
      <c r="D265" s="121"/>
      <c r="E265" s="121"/>
      <c r="F265" s="121"/>
      <c r="G265" s="121"/>
      <c r="H265" s="122"/>
      <c r="J265" s="360"/>
    </row>
    <row r="266" spans="2:10" ht="45" customHeight="1" thickBot="1">
      <c r="B266" s="394" t="s">
        <v>233</v>
      </c>
      <c r="C266" s="394"/>
      <c r="D266" s="394"/>
      <c r="E266" s="394"/>
      <c r="F266" s="394"/>
      <c r="G266" s="394"/>
      <c r="H266" s="394"/>
    </row>
    <row r="267" spans="2:10" ht="14.4" thickBot="1">
      <c r="B267" s="124" t="s">
        <v>31</v>
      </c>
      <c r="C267" s="125" t="s">
        <v>25</v>
      </c>
      <c r="D267" s="125" t="s">
        <v>26</v>
      </c>
      <c r="E267" s="125" t="s">
        <v>27</v>
      </c>
      <c r="F267" s="125" t="s">
        <v>28</v>
      </c>
      <c r="G267" s="125" t="s">
        <v>29</v>
      </c>
      <c r="H267" s="126" t="s">
        <v>1</v>
      </c>
    </row>
    <row r="268" spans="2:10">
      <c r="B268" s="128" t="str">
        <f>$B$32</f>
        <v>Liberal Arts</v>
      </c>
      <c r="C268" s="136">
        <f t="shared" ref="C268:G283" si="20">C243+C218+C193+C168+C116</f>
        <v>23271739.626070041</v>
      </c>
      <c r="D268" s="136">
        <f t="shared" si="20"/>
        <v>5623911.0022362284</v>
      </c>
      <c r="E268" s="136">
        <f t="shared" si="20"/>
        <v>4276996.5708772857</v>
      </c>
      <c r="F268" s="136">
        <f t="shared" si="20"/>
        <v>0</v>
      </c>
      <c r="G268" s="136">
        <f t="shared" si="20"/>
        <v>0</v>
      </c>
      <c r="H268" s="136">
        <f>SUM(C268:G268)</f>
        <v>33172647.199183553</v>
      </c>
    </row>
    <row r="269" spans="2:10">
      <c r="B269" s="128" t="str">
        <f>$B$33</f>
        <v>Science</v>
      </c>
      <c r="C269" s="139">
        <f t="shared" si="20"/>
        <v>8016486.3262569262</v>
      </c>
      <c r="D269" s="139">
        <f t="shared" si="20"/>
        <v>4159627.8566769166</v>
      </c>
      <c r="E269" s="139">
        <f t="shared" si="20"/>
        <v>848695.16055260831</v>
      </c>
      <c r="F269" s="139">
        <f t="shared" si="20"/>
        <v>0</v>
      </c>
      <c r="G269" s="139">
        <f t="shared" si="20"/>
        <v>0</v>
      </c>
      <c r="H269" s="139">
        <f t="shared" ref="H269:H288" si="21">SUM(C269:G269)</f>
        <v>13024809.343486451</v>
      </c>
    </row>
    <row r="270" spans="2:10">
      <c r="B270" s="128" t="str">
        <f>$B$34</f>
        <v>Fine Arts</v>
      </c>
      <c r="C270" s="139">
        <f t="shared" si="20"/>
        <v>3974130.4082571361</v>
      </c>
      <c r="D270" s="139">
        <f t="shared" si="20"/>
        <v>1039463.8539190453</v>
      </c>
      <c r="E270" s="139">
        <f t="shared" si="20"/>
        <v>0</v>
      </c>
      <c r="F270" s="139">
        <f t="shared" si="20"/>
        <v>0</v>
      </c>
      <c r="G270" s="139">
        <f t="shared" si="20"/>
        <v>0</v>
      </c>
      <c r="H270" s="139">
        <f t="shared" si="21"/>
        <v>5013594.2621761812</v>
      </c>
    </row>
    <row r="271" spans="2:10">
      <c r="B271" s="128" t="str">
        <f>$B$35</f>
        <v>Teacher Education</v>
      </c>
      <c r="C271" s="139">
        <f t="shared" si="20"/>
        <v>336800.66287271195</v>
      </c>
      <c r="D271" s="139">
        <f t="shared" si="20"/>
        <v>1070517.1911505603</v>
      </c>
      <c r="E271" s="139">
        <f t="shared" si="20"/>
        <v>3298384.7195526524</v>
      </c>
      <c r="F271" s="139">
        <f t="shared" si="20"/>
        <v>0</v>
      </c>
      <c r="G271" s="139">
        <f t="shared" si="20"/>
        <v>0</v>
      </c>
      <c r="H271" s="139">
        <f t="shared" si="21"/>
        <v>4705702.5735759251</v>
      </c>
    </row>
    <row r="272" spans="2:10">
      <c r="B272" s="128" t="str">
        <f>$B$36</f>
        <v>Agriculture</v>
      </c>
      <c r="C272" s="139">
        <f t="shared" si="20"/>
        <v>817470.1407162298</v>
      </c>
      <c r="D272" s="139">
        <f t="shared" si="20"/>
        <v>1040210.1422910572</v>
      </c>
      <c r="E272" s="139">
        <f t="shared" si="20"/>
        <v>251334.59671999357</v>
      </c>
      <c r="F272" s="139">
        <f t="shared" si="20"/>
        <v>0</v>
      </c>
      <c r="G272" s="139">
        <f t="shared" si="20"/>
        <v>0</v>
      </c>
      <c r="H272" s="139">
        <f t="shared" si="21"/>
        <v>2109014.8797272807</v>
      </c>
    </row>
    <row r="273" spans="2:10">
      <c r="B273" s="128" t="str">
        <f>$B$37</f>
        <v>Engineering</v>
      </c>
      <c r="C273" s="139">
        <f t="shared" si="20"/>
        <v>1962941.1319066877</v>
      </c>
      <c r="D273" s="139">
        <f t="shared" si="20"/>
        <v>2218190.0703260228</v>
      </c>
      <c r="E273" s="139">
        <f t="shared" si="20"/>
        <v>149936.81047861464</v>
      </c>
      <c r="F273" s="139">
        <f t="shared" si="20"/>
        <v>0</v>
      </c>
      <c r="G273" s="139">
        <f t="shared" si="20"/>
        <v>0</v>
      </c>
      <c r="H273" s="139">
        <f t="shared" si="21"/>
        <v>4331068.0127113257</v>
      </c>
    </row>
    <row r="274" spans="2:10">
      <c r="B274" s="128" t="str">
        <f>$B$38</f>
        <v>Home Economics</v>
      </c>
      <c r="C274" s="139">
        <f t="shared" si="20"/>
        <v>122265.78141506739</v>
      </c>
      <c r="D274" s="139">
        <f t="shared" si="20"/>
        <v>122033.03720914721</v>
      </c>
      <c r="E274" s="139">
        <f t="shared" si="20"/>
        <v>54711.065085618764</v>
      </c>
      <c r="F274" s="139">
        <f t="shared" si="20"/>
        <v>0</v>
      </c>
      <c r="G274" s="139">
        <f t="shared" si="20"/>
        <v>0</v>
      </c>
      <c r="H274" s="139">
        <f t="shared" si="21"/>
        <v>299009.88370983338</v>
      </c>
    </row>
    <row r="275" spans="2:10">
      <c r="B275" s="128" t="str">
        <f>$B$39</f>
        <v>Law</v>
      </c>
      <c r="C275" s="139">
        <f t="shared" si="20"/>
        <v>0</v>
      </c>
      <c r="D275" s="139">
        <f t="shared" si="20"/>
        <v>0</v>
      </c>
      <c r="E275" s="139">
        <f t="shared" si="20"/>
        <v>0</v>
      </c>
      <c r="F275" s="139">
        <f t="shared" si="20"/>
        <v>0</v>
      </c>
      <c r="G275" s="139">
        <f t="shared" si="20"/>
        <v>0</v>
      </c>
      <c r="H275" s="139">
        <f t="shared" si="21"/>
        <v>0</v>
      </c>
    </row>
    <row r="276" spans="2:10">
      <c r="B276" s="128" t="str">
        <f>$B$40</f>
        <v>Social Service</v>
      </c>
      <c r="C276" s="139">
        <f t="shared" si="20"/>
        <v>796573.08521238656</v>
      </c>
      <c r="D276" s="139">
        <f t="shared" si="20"/>
        <v>1262299.312793738</v>
      </c>
      <c r="E276" s="139">
        <f t="shared" si="20"/>
        <v>1125642.5088146576</v>
      </c>
      <c r="F276" s="139">
        <f t="shared" si="20"/>
        <v>0</v>
      </c>
      <c r="G276" s="139">
        <f t="shared" si="20"/>
        <v>0</v>
      </c>
      <c r="H276" s="139">
        <f t="shared" si="21"/>
        <v>3184514.906820782</v>
      </c>
    </row>
    <row r="277" spans="2:10">
      <c r="B277" s="128" t="str">
        <f>$B$41</f>
        <v>Library Science</v>
      </c>
      <c r="C277" s="139">
        <f t="shared" si="20"/>
        <v>0</v>
      </c>
      <c r="D277" s="139">
        <f t="shared" si="20"/>
        <v>0</v>
      </c>
      <c r="E277" s="139">
        <f t="shared" si="20"/>
        <v>0</v>
      </c>
      <c r="F277" s="139">
        <f t="shared" si="20"/>
        <v>0</v>
      </c>
      <c r="G277" s="139">
        <f t="shared" si="20"/>
        <v>0</v>
      </c>
      <c r="H277" s="139">
        <f t="shared" si="21"/>
        <v>0</v>
      </c>
    </row>
    <row r="278" spans="2:10">
      <c r="B278" s="128" t="str">
        <f>$B$42</f>
        <v>Veterinary Science</v>
      </c>
      <c r="C278" s="139">
        <f t="shared" si="20"/>
        <v>0</v>
      </c>
      <c r="D278" s="139">
        <f t="shared" si="20"/>
        <v>0</v>
      </c>
      <c r="E278" s="139">
        <f t="shared" si="20"/>
        <v>0</v>
      </c>
      <c r="F278" s="139">
        <f t="shared" si="20"/>
        <v>0</v>
      </c>
      <c r="G278" s="139">
        <f t="shared" si="20"/>
        <v>0</v>
      </c>
      <c r="H278" s="139">
        <f t="shared" si="21"/>
        <v>0</v>
      </c>
    </row>
    <row r="279" spans="2:10">
      <c r="B279" s="128" t="str">
        <f>$B$43</f>
        <v>Vocational Training</v>
      </c>
      <c r="C279" s="139">
        <f t="shared" si="20"/>
        <v>0</v>
      </c>
      <c r="D279" s="139">
        <f t="shared" si="20"/>
        <v>0</v>
      </c>
      <c r="E279" s="139">
        <f t="shared" si="20"/>
        <v>0</v>
      </c>
      <c r="F279" s="139">
        <f t="shared" si="20"/>
        <v>0</v>
      </c>
      <c r="G279" s="139">
        <f t="shared" si="20"/>
        <v>0</v>
      </c>
      <c r="H279" s="139">
        <f t="shared" si="21"/>
        <v>0</v>
      </c>
    </row>
    <row r="280" spans="2:10">
      <c r="B280" s="128" t="str">
        <f>$B$44</f>
        <v>Physical Training</v>
      </c>
      <c r="C280" s="139">
        <f t="shared" si="20"/>
        <v>0</v>
      </c>
      <c r="D280" s="139">
        <f t="shared" si="20"/>
        <v>0</v>
      </c>
      <c r="E280" s="139">
        <f t="shared" si="20"/>
        <v>0</v>
      </c>
      <c r="F280" s="139">
        <f t="shared" si="20"/>
        <v>0</v>
      </c>
      <c r="G280" s="139">
        <f t="shared" si="20"/>
        <v>0</v>
      </c>
      <c r="H280" s="139">
        <f t="shared" si="21"/>
        <v>0</v>
      </c>
    </row>
    <row r="281" spans="2:10">
      <c r="B281" s="128" t="str">
        <f>$B$45</f>
        <v>Health Services</v>
      </c>
      <c r="C281" s="139">
        <f t="shared" si="20"/>
        <v>1463073.3149762321</v>
      </c>
      <c r="D281" s="139">
        <f t="shared" si="20"/>
        <v>1634608.7250837437</v>
      </c>
      <c r="E281" s="139">
        <f t="shared" si="20"/>
        <v>526622.41640251735</v>
      </c>
      <c r="F281" s="139">
        <f t="shared" si="20"/>
        <v>0</v>
      </c>
      <c r="G281" s="139">
        <f t="shared" si="20"/>
        <v>2482443.3796640774</v>
      </c>
      <c r="H281" s="139">
        <f t="shared" si="21"/>
        <v>6106747.8361265706</v>
      </c>
    </row>
    <row r="282" spans="2:10">
      <c r="B282" s="128" t="str">
        <f>$B$46</f>
        <v>Pharmacy</v>
      </c>
      <c r="C282" s="139">
        <f t="shared" si="20"/>
        <v>0</v>
      </c>
      <c r="D282" s="139">
        <f t="shared" si="20"/>
        <v>0</v>
      </c>
      <c r="E282" s="139">
        <f t="shared" si="20"/>
        <v>0</v>
      </c>
      <c r="F282" s="139">
        <f t="shared" si="20"/>
        <v>0</v>
      </c>
      <c r="G282" s="139">
        <f t="shared" si="20"/>
        <v>0</v>
      </c>
      <c r="H282" s="139">
        <f t="shared" si="21"/>
        <v>0</v>
      </c>
    </row>
    <row r="283" spans="2:10">
      <c r="B283" s="128" t="str">
        <f>$B$47</f>
        <v>Business Administration</v>
      </c>
      <c r="C283" s="139">
        <f t="shared" si="20"/>
        <v>2170048.6914326069</v>
      </c>
      <c r="D283" s="139">
        <f t="shared" si="20"/>
        <v>4076880.407783404</v>
      </c>
      <c r="E283" s="139">
        <f t="shared" si="20"/>
        <v>2759844.0484119784</v>
      </c>
      <c r="F283" s="139">
        <f t="shared" si="20"/>
        <v>0</v>
      </c>
      <c r="G283" s="139">
        <f t="shared" si="20"/>
        <v>0</v>
      </c>
      <c r="H283" s="139">
        <f t="shared" si="21"/>
        <v>9006773.1476279888</v>
      </c>
    </row>
    <row r="284" spans="2:10">
      <c r="B284" s="128" t="str">
        <f>$B$48</f>
        <v>Optometry</v>
      </c>
      <c r="C284" s="139">
        <f t="shared" ref="C284:G287" si="22">C259+C234+C209+C184+C132</f>
        <v>0</v>
      </c>
      <c r="D284" s="139">
        <f t="shared" si="22"/>
        <v>0</v>
      </c>
      <c r="E284" s="139">
        <f t="shared" si="22"/>
        <v>0</v>
      </c>
      <c r="F284" s="139">
        <f t="shared" si="22"/>
        <v>0</v>
      </c>
      <c r="G284" s="139">
        <f t="shared" si="22"/>
        <v>0</v>
      </c>
      <c r="H284" s="139">
        <f t="shared" si="21"/>
        <v>0</v>
      </c>
    </row>
    <row r="285" spans="2:10">
      <c r="B285" s="128" t="str">
        <f>$B$49</f>
        <v>Teacher Ed-Practice Teaching</v>
      </c>
      <c r="C285" s="139">
        <f t="shared" si="22"/>
        <v>0</v>
      </c>
      <c r="D285" s="139">
        <f t="shared" si="22"/>
        <v>130398.27905844222</v>
      </c>
      <c r="E285" s="139">
        <f t="shared" si="22"/>
        <v>0</v>
      </c>
      <c r="F285" s="139">
        <f t="shared" si="22"/>
        <v>0</v>
      </c>
      <c r="G285" s="139">
        <f t="shared" si="22"/>
        <v>0</v>
      </c>
      <c r="H285" s="139">
        <f t="shared" si="21"/>
        <v>130398.27905844222</v>
      </c>
    </row>
    <row r="286" spans="2:10">
      <c r="B286" s="128" t="str">
        <f>$B$50</f>
        <v>Technology</v>
      </c>
      <c r="C286" s="139">
        <f t="shared" si="22"/>
        <v>787962.98050366086</v>
      </c>
      <c r="D286" s="139">
        <f t="shared" si="22"/>
        <v>402483.01887860248</v>
      </c>
      <c r="E286" s="139">
        <f t="shared" si="22"/>
        <v>491094.25178301067</v>
      </c>
      <c r="F286" s="139">
        <f t="shared" si="22"/>
        <v>0</v>
      </c>
      <c r="G286" s="139">
        <f t="shared" si="22"/>
        <v>0</v>
      </c>
      <c r="H286" s="139">
        <f t="shared" si="21"/>
        <v>1681540.2511652741</v>
      </c>
    </row>
    <row r="287" spans="2:10">
      <c r="B287" s="128" t="str">
        <f>$B$51</f>
        <v>Nursing</v>
      </c>
      <c r="C287" s="139">
        <f t="shared" si="22"/>
        <v>243590.65124299031</v>
      </c>
      <c r="D287" s="139">
        <f t="shared" si="22"/>
        <v>2929129.3003501841</v>
      </c>
      <c r="E287" s="139">
        <f t="shared" si="22"/>
        <v>1674384.4998963936</v>
      </c>
      <c r="F287" s="139">
        <f t="shared" si="22"/>
        <v>0</v>
      </c>
      <c r="G287" s="139">
        <f t="shared" si="22"/>
        <v>0</v>
      </c>
      <c r="H287" s="139">
        <f t="shared" si="21"/>
        <v>4847104.4514895678</v>
      </c>
    </row>
    <row r="288" spans="2:10">
      <c r="B288" s="131" t="str">
        <f>$B$52</f>
        <v>Totals</v>
      </c>
      <c r="C288" s="136">
        <f>SUM(C268:C287)</f>
        <v>43963082.800862685</v>
      </c>
      <c r="D288" s="136">
        <f>SUM(D268:D287)</f>
        <v>25709752.197757095</v>
      </c>
      <c r="E288" s="136">
        <f>SUM(E268:E287)</f>
        <v>15457646.648575332</v>
      </c>
      <c r="F288" s="136">
        <f>SUM(F268:F287)</f>
        <v>0</v>
      </c>
      <c r="G288" s="136">
        <f>SUM(G268:G287)</f>
        <v>2482443.3796640774</v>
      </c>
      <c r="H288" s="136">
        <f t="shared" si="21"/>
        <v>87612925.026859194</v>
      </c>
      <c r="I288" s="353"/>
      <c r="J288" s="140"/>
    </row>
    <row r="289" spans="2:10">
      <c r="H289" s="140"/>
    </row>
    <row r="290" spans="2:10">
      <c r="B290" s="120" t="s">
        <v>222</v>
      </c>
      <c r="C290" s="121"/>
      <c r="D290" s="121"/>
      <c r="E290" s="121"/>
      <c r="F290" s="121"/>
      <c r="G290" s="121"/>
      <c r="H290" s="122"/>
      <c r="J290" s="360"/>
    </row>
    <row r="291" spans="2:10" ht="30" customHeight="1" thickBot="1">
      <c r="B291" s="394" t="s">
        <v>234</v>
      </c>
      <c r="C291" s="394"/>
      <c r="D291" s="394"/>
      <c r="E291" s="394"/>
      <c r="F291" s="394"/>
      <c r="G291" s="394"/>
      <c r="H291" s="394"/>
    </row>
    <row r="292" spans="2:10" ht="14.4" thickBot="1">
      <c r="B292" s="124" t="s">
        <v>31</v>
      </c>
      <c r="C292" s="125" t="s">
        <v>25</v>
      </c>
      <c r="D292" s="125" t="s">
        <v>26</v>
      </c>
      <c r="E292" s="125" t="s">
        <v>27</v>
      </c>
      <c r="F292" s="125" t="s">
        <v>28</v>
      </c>
      <c r="G292" s="125" t="s">
        <v>29</v>
      </c>
      <c r="H292" s="126" t="s">
        <v>1</v>
      </c>
    </row>
    <row r="293" spans="2:10">
      <c r="B293" s="128" t="str">
        <f>$B$32</f>
        <v>Liberal Arts</v>
      </c>
      <c r="C293" s="134">
        <f t="shared" ref="C293:H308" si="23">IF(C32=0,0,C268/C32)</f>
        <v>293.55340362871539</v>
      </c>
      <c r="D293" s="134">
        <f t="shared" si="23"/>
        <v>432.9749020121817</v>
      </c>
      <c r="E293" s="134">
        <f t="shared" si="23"/>
        <v>755.11945107296708</v>
      </c>
      <c r="F293" s="134">
        <f t="shared" si="23"/>
        <v>0</v>
      </c>
      <c r="G293" s="135">
        <f t="shared" si="23"/>
        <v>0</v>
      </c>
      <c r="H293" s="136">
        <f t="shared" si="23"/>
        <v>338.74181498007283</v>
      </c>
    </row>
    <row r="294" spans="2:10">
      <c r="B294" s="128" t="str">
        <f>$B$33</f>
        <v>Science</v>
      </c>
      <c r="C294" s="137">
        <f t="shared" si="23"/>
        <v>389.11204379462799</v>
      </c>
      <c r="D294" s="137">
        <f t="shared" si="23"/>
        <v>495.25275112238558</v>
      </c>
      <c r="E294" s="137">
        <f t="shared" si="23"/>
        <v>1063.5277701160505</v>
      </c>
      <c r="F294" s="137">
        <f t="shared" si="23"/>
        <v>0</v>
      </c>
      <c r="G294" s="138">
        <f t="shared" si="23"/>
        <v>0</v>
      </c>
      <c r="H294" s="139">
        <f t="shared" si="23"/>
        <v>437.08880645278197</v>
      </c>
    </row>
    <row r="295" spans="2:10">
      <c r="B295" s="128" t="str">
        <f>$B$34</f>
        <v>Fine Arts</v>
      </c>
      <c r="C295" s="137">
        <f t="shared" si="23"/>
        <v>515.98680969321424</v>
      </c>
      <c r="D295" s="137">
        <f t="shared" si="23"/>
        <v>672.35695596315998</v>
      </c>
      <c r="E295" s="137">
        <f t="shared" si="23"/>
        <v>0</v>
      </c>
      <c r="F295" s="137">
        <f t="shared" si="23"/>
        <v>0</v>
      </c>
      <c r="G295" s="138">
        <f t="shared" si="23"/>
        <v>0</v>
      </c>
      <c r="H295" s="139">
        <f t="shared" si="23"/>
        <v>542.12740724223409</v>
      </c>
    </row>
    <row r="296" spans="2:10">
      <c r="B296" s="128" t="str">
        <f>$B$35</f>
        <v>Teacher Education</v>
      </c>
      <c r="C296" s="137">
        <f t="shared" si="23"/>
        <v>357.537858675915</v>
      </c>
      <c r="D296" s="137">
        <f t="shared" si="23"/>
        <v>503.53583779424287</v>
      </c>
      <c r="E296" s="137">
        <f t="shared" si="23"/>
        <v>350.70544599177589</v>
      </c>
      <c r="F296" s="137">
        <f t="shared" si="23"/>
        <v>0</v>
      </c>
      <c r="G296" s="138">
        <f t="shared" si="23"/>
        <v>0</v>
      </c>
      <c r="H296" s="139">
        <f t="shared" si="23"/>
        <v>377.27111148688567</v>
      </c>
    </row>
    <row r="297" spans="2:10">
      <c r="B297" s="128" t="str">
        <f>$B$36</f>
        <v>Agriculture</v>
      </c>
      <c r="C297" s="137">
        <f t="shared" si="23"/>
        <v>324.00719013722943</v>
      </c>
      <c r="D297" s="137">
        <f t="shared" si="23"/>
        <v>360.05889314332194</v>
      </c>
      <c r="E297" s="137">
        <f t="shared" si="23"/>
        <v>692.38180914598775</v>
      </c>
      <c r="F297" s="137">
        <f t="shared" si="23"/>
        <v>0</v>
      </c>
      <c r="G297" s="138">
        <f t="shared" si="23"/>
        <v>0</v>
      </c>
      <c r="H297" s="139">
        <f t="shared" si="23"/>
        <v>365.19738177095769</v>
      </c>
    </row>
    <row r="298" spans="2:10">
      <c r="B298" s="128" t="str">
        <f>$B$37</f>
        <v>Engineering</v>
      </c>
      <c r="C298" s="137">
        <f t="shared" si="23"/>
        <v>592.31778271173437</v>
      </c>
      <c r="D298" s="137">
        <f t="shared" si="23"/>
        <v>872.27293367126344</v>
      </c>
      <c r="E298" s="137">
        <f t="shared" si="23"/>
        <v>1135.8849278682928</v>
      </c>
      <c r="F298" s="137">
        <f t="shared" si="23"/>
        <v>0</v>
      </c>
      <c r="G298" s="138">
        <f t="shared" si="23"/>
        <v>0</v>
      </c>
      <c r="H298" s="139">
        <f t="shared" si="23"/>
        <v>723.17048133433389</v>
      </c>
    </row>
    <row r="299" spans="2:10">
      <c r="B299" s="128" t="str">
        <f>$B$38</f>
        <v>Home Economics</v>
      </c>
      <c r="C299" s="137">
        <f t="shared" si="23"/>
        <v>304.14373486335171</v>
      </c>
      <c r="D299" s="137">
        <f t="shared" si="23"/>
        <v>496.06925694775288</v>
      </c>
      <c r="E299" s="137">
        <f t="shared" si="23"/>
        <v>331.58221264011371</v>
      </c>
      <c r="F299" s="137">
        <f t="shared" si="23"/>
        <v>0</v>
      </c>
      <c r="G299" s="138">
        <f t="shared" si="23"/>
        <v>0</v>
      </c>
      <c r="H299" s="139">
        <f t="shared" si="23"/>
        <v>367.78583482144325</v>
      </c>
    </row>
    <row r="300" spans="2:10">
      <c r="B300" s="128" t="str">
        <f>$B$39</f>
        <v>Law</v>
      </c>
      <c r="C300" s="137">
        <f t="shared" si="23"/>
        <v>0</v>
      </c>
      <c r="D300" s="137">
        <f t="shared" si="23"/>
        <v>0</v>
      </c>
      <c r="E300" s="137">
        <f t="shared" si="23"/>
        <v>0</v>
      </c>
      <c r="F300" s="137">
        <f t="shared" si="23"/>
        <v>0</v>
      </c>
      <c r="G300" s="138">
        <f t="shared" si="23"/>
        <v>0</v>
      </c>
      <c r="H300" s="139">
        <f t="shared" si="23"/>
        <v>0</v>
      </c>
    </row>
    <row r="301" spans="2:10">
      <c r="B301" s="128" t="str">
        <f>$B$40</f>
        <v>Social Service</v>
      </c>
      <c r="C301" s="137">
        <f t="shared" si="23"/>
        <v>396.89740170024243</v>
      </c>
      <c r="D301" s="137">
        <f t="shared" si="23"/>
        <v>354.47888592915979</v>
      </c>
      <c r="E301" s="137">
        <f t="shared" si="23"/>
        <v>625.35694934147648</v>
      </c>
      <c r="F301" s="137">
        <f t="shared" si="23"/>
        <v>0</v>
      </c>
      <c r="G301" s="138">
        <f t="shared" si="23"/>
        <v>0</v>
      </c>
      <c r="H301" s="139">
        <f t="shared" si="23"/>
        <v>432.20886357502468</v>
      </c>
    </row>
    <row r="302" spans="2:10">
      <c r="B302" s="128" t="str">
        <f>$B$41</f>
        <v>Library Science</v>
      </c>
      <c r="C302" s="137">
        <f t="shared" si="23"/>
        <v>0</v>
      </c>
      <c r="D302" s="137">
        <f t="shared" si="23"/>
        <v>0</v>
      </c>
      <c r="E302" s="137">
        <f t="shared" si="23"/>
        <v>0</v>
      </c>
      <c r="F302" s="137">
        <f t="shared" si="23"/>
        <v>0</v>
      </c>
      <c r="G302" s="138">
        <f t="shared" si="23"/>
        <v>0</v>
      </c>
      <c r="H302" s="139">
        <f t="shared" si="23"/>
        <v>0</v>
      </c>
    </row>
    <row r="303" spans="2:10">
      <c r="B303" s="128" t="str">
        <f>$B$42</f>
        <v>Veterinary Science</v>
      </c>
      <c r="C303" s="137">
        <f t="shared" si="23"/>
        <v>0</v>
      </c>
      <c r="D303" s="137">
        <f t="shared" si="23"/>
        <v>0</v>
      </c>
      <c r="E303" s="137">
        <f t="shared" si="23"/>
        <v>0</v>
      </c>
      <c r="F303" s="137">
        <f t="shared" si="23"/>
        <v>0</v>
      </c>
      <c r="G303" s="138">
        <f t="shared" si="23"/>
        <v>0</v>
      </c>
      <c r="H303" s="139">
        <f t="shared" si="23"/>
        <v>0</v>
      </c>
    </row>
    <row r="304" spans="2:10">
      <c r="B304" s="128" t="str">
        <f>$B$43</f>
        <v>Vocational Training</v>
      </c>
      <c r="C304" s="137">
        <f t="shared" si="23"/>
        <v>0</v>
      </c>
      <c r="D304" s="137">
        <f t="shared" si="23"/>
        <v>0</v>
      </c>
      <c r="E304" s="137">
        <f t="shared" si="23"/>
        <v>0</v>
      </c>
      <c r="F304" s="137">
        <f t="shared" si="23"/>
        <v>0</v>
      </c>
      <c r="G304" s="138">
        <f t="shared" si="23"/>
        <v>0</v>
      </c>
      <c r="H304" s="139">
        <f t="shared" si="23"/>
        <v>0</v>
      </c>
    </row>
    <row r="305" spans="2:10">
      <c r="B305" s="128" t="str">
        <f>$B$44</f>
        <v>Physical Training</v>
      </c>
      <c r="C305" s="137">
        <f t="shared" si="23"/>
        <v>0</v>
      </c>
      <c r="D305" s="137">
        <f t="shared" si="23"/>
        <v>0</v>
      </c>
      <c r="E305" s="137">
        <f t="shared" si="23"/>
        <v>0</v>
      </c>
      <c r="F305" s="137">
        <f t="shared" si="23"/>
        <v>0</v>
      </c>
      <c r="G305" s="138">
        <f t="shared" si="23"/>
        <v>0</v>
      </c>
      <c r="H305" s="139">
        <f t="shared" si="23"/>
        <v>0</v>
      </c>
    </row>
    <row r="306" spans="2:10">
      <c r="B306" s="128" t="str">
        <f>$B$45</f>
        <v>Health Services</v>
      </c>
      <c r="C306" s="137">
        <f t="shared" si="23"/>
        <v>273.31838501330697</v>
      </c>
      <c r="D306" s="137">
        <f t="shared" si="23"/>
        <v>376.8116009874928</v>
      </c>
      <c r="E306" s="137">
        <f t="shared" si="23"/>
        <v>1242.0340009493334</v>
      </c>
      <c r="F306" s="137">
        <f t="shared" si="23"/>
        <v>0</v>
      </c>
      <c r="G306" s="138">
        <f t="shared" si="23"/>
        <v>902.37854586116953</v>
      </c>
      <c r="H306" s="139">
        <f t="shared" si="23"/>
        <v>474.64230033627939</v>
      </c>
    </row>
    <row r="307" spans="2:10">
      <c r="B307" s="128" t="str">
        <f>$B$46</f>
        <v>Pharmacy</v>
      </c>
      <c r="C307" s="137">
        <f t="shared" si="23"/>
        <v>0</v>
      </c>
      <c r="D307" s="137">
        <f t="shared" si="23"/>
        <v>0</v>
      </c>
      <c r="E307" s="137">
        <f t="shared" si="23"/>
        <v>0</v>
      </c>
      <c r="F307" s="137">
        <f t="shared" si="23"/>
        <v>0</v>
      </c>
      <c r="G307" s="138">
        <f t="shared" si="23"/>
        <v>0</v>
      </c>
      <c r="H307" s="139">
        <f t="shared" si="23"/>
        <v>0</v>
      </c>
    </row>
    <row r="308" spans="2:10">
      <c r="B308" s="128" t="str">
        <f>$B$47</f>
        <v>Business Administration</v>
      </c>
      <c r="C308" s="137">
        <f t="shared" si="23"/>
        <v>339.60073418350657</v>
      </c>
      <c r="D308" s="137">
        <f t="shared" si="23"/>
        <v>442.56192008069951</v>
      </c>
      <c r="E308" s="137">
        <f t="shared" si="23"/>
        <v>564.73174716840151</v>
      </c>
      <c r="F308" s="137">
        <f t="shared" si="23"/>
        <v>0</v>
      </c>
      <c r="G308" s="138">
        <f t="shared" si="23"/>
        <v>0</v>
      </c>
      <c r="H308" s="139">
        <f t="shared" si="23"/>
        <v>439.59066560730093</v>
      </c>
    </row>
    <row r="309" spans="2:10">
      <c r="B309" s="128" t="str">
        <f>$B$48</f>
        <v>Optometry</v>
      </c>
      <c r="C309" s="137">
        <f t="shared" ref="C309:H313" si="24">IF(C48=0,0,C284/C48)</f>
        <v>0</v>
      </c>
      <c r="D309" s="137">
        <f t="shared" si="24"/>
        <v>0</v>
      </c>
      <c r="E309" s="137">
        <f t="shared" si="24"/>
        <v>0</v>
      </c>
      <c r="F309" s="137">
        <f t="shared" si="24"/>
        <v>0</v>
      </c>
      <c r="G309" s="138">
        <f t="shared" si="24"/>
        <v>0</v>
      </c>
      <c r="H309" s="139">
        <f t="shared" si="24"/>
        <v>0</v>
      </c>
    </row>
    <row r="310" spans="2:10">
      <c r="B310" s="128" t="str">
        <f>$B$49</f>
        <v>Teacher Ed-Practice Teaching</v>
      </c>
      <c r="C310" s="137">
        <f t="shared" si="24"/>
        <v>0</v>
      </c>
      <c r="D310" s="137">
        <f t="shared" si="24"/>
        <v>152.51260708589734</v>
      </c>
      <c r="E310" s="137">
        <f t="shared" si="24"/>
        <v>0</v>
      </c>
      <c r="F310" s="137">
        <f t="shared" si="24"/>
        <v>0</v>
      </c>
      <c r="G310" s="138">
        <f t="shared" si="24"/>
        <v>0</v>
      </c>
      <c r="H310" s="139">
        <f t="shared" si="24"/>
        <v>152.51260708589734</v>
      </c>
    </row>
    <row r="311" spans="2:10">
      <c r="B311" s="128" t="str">
        <f>$B$50</f>
        <v>Technology</v>
      </c>
      <c r="C311" s="137">
        <f t="shared" si="24"/>
        <v>367.34870885951557</v>
      </c>
      <c r="D311" s="137">
        <f t="shared" si="24"/>
        <v>327.2219665679695</v>
      </c>
      <c r="E311" s="137">
        <f t="shared" si="24"/>
        <v>951.73304609110596</v>
      </c>
      <c r="F311" s="137">
        <f t="shared" si="24"/>
        <v>0</v>
      </c>
      <c r="G311" s="138">
        <f t="shared" si="24"/>
        <v>0</v>
      </c>
      <c r="H311" s="139">
        <f t="shared" si="24"/>
        <v>432.16146264848987</v>
      </c>
    </row>
    <row r="312" spans="2:10">
      <c r="B312" s="128" t="str">
        <f>$B$51</f>
        <v>Nursing</v>
      </c>
      <c r="C312" s="137">
        <f t="shared" si="24"/>
        <v>403.96459575951957</v>
      </c>
      <c r="D312" s="137">
        <f t="shared" si="24"/>
        <v>667.22763105926742</v>
      </c>
      <c r="E312" s="137">
        <f t="shared" si="24"/>
        <v>1447.1776144307637</v>
      </c>
      <c r="F312" s="137">
        <f t="shared" si="24"/>
        <v>0</v>
      </c>
      <c r="G312" s="138">
        <f t="shared" si="24"/>
        <v>0</v>
      </c>
      <c r="H312" s="139">
        <f t="shared" si="24"/>
        <v>788.1470652828566</v>
      </c>
    </row>
    <row r="313" spans="2:10">
      <c r="B313" s="131" t="str">
        <f>$B$52</f>
        <v>Totals</v>
      </c>
      <c r="C313" s="136">
        <f t="shared" si="24"/>
        <v>334.93385444702983</v>
      </c>
      <c r="D313" s="136">
        <f t="shared" si="24"/>
        <v>473.26692065674649</v>
      </c>
      <c r="E313" s="136">
        <f t="shared" si="24"/>
        <v>610.70865033287237</v>
      </c>
      <c r="F313" s="136">
        <f t="shared" si="24"/>
        <v>0</v>
      </c>
      <c r="G313" s="136">
        <f t="shared" si="24"/>
        <v>902.37854586116953</v>
      </c>
      <c r="H313" s="136">
        <f t="shared" si="24"/>
        <v>410.08647535331596</v>
      </c>
      <c r="I313" s="351"/>
    </row>
    <row r="315" spans="2:10">
      <c r="B315" s="120" t="s">
        <v>37</v>
      </c>
      <c r="C315" s="121"/>
      <c r="D315" s="121"/>
      <c r="E315" s="121"/>
      <c r="F315" s="121"/>
      <c r="G315" s="121"/>
      <c r="H315" s="122"/>
      <c r="J315" s="360"/>
    </row>
    <row r="316" spans="2:10" ht="55.5" customHeight="1" thickBot="1">
      <c r="B316" s="394" t="s">
        <v>235</v>
      </c>
      <c r="C316" s="394"/>
      <c r="D316" s="394"/>
      <c r="E316" s="394"/>
      <c r="F316" s="394"/>
      <c r="G316" s="394"/>
      <c r="H316" s="394"/>
    </row>
    <row r="317" spans="2:10" ht="14.4" thickBot="1">
      <c r="B317" s="124" t="s">
        <v>31</v>
      </c>
      <c r="C317" s="125" t="s">
        <v>25</v>
      </c>
      <c r="D317" s="125" t="s">
        <v>26</v>
      </c>
      <c r="E317" s="125" t="s">
        <v>27</v>
      </c>
      <c r="F317" s="125" t="s">
        <v>28</v>
      </c>
      <c r="G317" s="125" t="s">
        <v>29</v>
      </c>
      <c r="H317" s="126" t="s">
        <v>1</v>
      </c>
    </row>
    <row r="318" spans="2:10">
      <c r="B318" s="128" t="str">
        <f>$B$32</f>
        <v>Liberal Arts</v>
      </c>
      <c r="C318" s="129">
        <f t="shared" ref="C318:H318" si="25">IF($C$293=0,"",C293/$C$293)</f>
        <v>1</v>
      </c>
      <c r="D318" s="129">
        <f t="shared" si="25"/>
        <v>1.4749442406731752</v>
      </c>
      <c r="E318" s="129">
        <f t="shared" si="25"/>
        <v>2.5723409837483531</v>
      </c>
      <c r="F318" s="129">
        <f t="shared" si="25"/>
        <v>0</v>
      </c>
      <c r="G318" s="129">
        <f t="shared" si="25"/>
        <v>0</v>
      </c>
      <c r="H318" s="129">
        <f t="shared" si="25"/>
        <v>1.1539359135093235</v>
      </c>
    </row>
    <row r="319" spans="2:10">
      <c r="B319" s="128" t="str">
        <f>$B$33</f>
        <v>Science</v>
      </c>
      <c r="C319" s="129">
        <f t="shared" ref="C319:H334" si="26">IF($C$293=0,"",C294/$C$293)</f>
        <v>1.3255238705621504</v>
      </c>
      <c r="D319" s="129">
        <f t="shared" si="26"/>
        <v>1.6870959253082902</v>
      </c>
      <c r="E319" s="129">
        <f t="shared" si="26"/>
        <v>3.6229447758718347</v>
      </c>
      <c r="F319" s="129">
        <f t="shared" si="26"/>
        <v>0</v>
      </c>
      <c r="G319" s="129">
        <f t="shared" si="26"/>
        <v>0</v>
      </c>
      <c r="H319" s="129">
        <f t="shared" si="26"/>
        <v>1.4889584009239059</v>
      </c>
    </row>
    <row r="320" spans="2:10">
      <c r="B320" s="128" t="str">
        <f>$B$34</f>
        <v>Fine Arts</v>
      </c>
      <c r="C320" s="129">
        <f t="shared" si="26"/>
        <v>1.7577272254892038</v>
      </c>
      <c r="D320" s="129">
        <f t="shared" si="26"/>
        <v>2.2904076316333675</v>
      </c>
      <c r="E320" s="129">
        <f t="shared" si="26"/>
        <v>0</v>
      </c>
      <c r="F320" s="129">
        <f t="shared" si="26"/>
        <v>0</v>
      </c>
      <c r="G320" s="129">
        <f t="shared" si="26"/>
        <v>0</v>
      </c>
      <c r="H320" s="129">
        <f t="shared" si="26"/>
        <v>1.846776090962698</v>
      </c>
    </row>
    <row r="321" spans="2:8">
      <c r="B321" s="128" t="str">
        <f>$B$35</f>
        <v>Teacher Education</v>
      </c>
      <c r="C321" s="129">
        <f t="shared" si="26"/>
        <v>1.2179652978172475</v>
      </c>
      <c r="D321" s="129">
        <f t="shared" si="26"/>
        <v>1.7153125515489236</v>
      </c>
      <c r="E321" s="129">
        <f t="shared" si="26"/>
        <v>1.1946904435669432</v>
      </c>
      <c r="F321" s="129">
        <f t="shared" si="26"/>
        <v>0</v>
      </c>
      <c r="G321" s="129">
        <f t="shared" si="26"/>
        <v>0</v>
      </c>
      <c r="H321" s="129">
        <f t="shared" si="26"/>
        <v>1.2851873179575051</v>
      </c>
    </row>
    <row r="322" spans="2:8">
      <c r="B322" s="128" t="str">
        <f>$B$36</f>
        <v>Agriculture</v>
      </c>
      <c r="C322" s="129">
        <f t="shared" si="26"/>
        <v>1.1037418954509273</v>
      </c>
      <c r="D322" s="129">
        <f t="shared" si="26"/>
        <v>1.2265532904490601</v>
      </c>
      <c r="E322" s="129">
        <f t="shared" si="26"/>
        <v>2.3586229987021654</v>
      </c>
      <c r="F322" s="129">
        <f t="shared" si="26"/>
        <v>0</v>
      </c>
      <c r="G322" s="129">
        <f t="shared" si="26"/>
        <v>0</v>
      </c>
      <c r="H322" s="129">
        <f t="shared" si="26"/>
        <v>1.2440577327894218</v>
      </c>
    </row>
    <row r="323" spans="2:8">
      <c r="B323" s="128" t="str">
        <f>$B$37</f>
        <v>Engineering</v>
      </c>
      <c r="C323" s="129">
        <f t="shared" si="26"/>
        <v>2.0177513712663147</v>
      </c>
      <c r="D323" s="129">
        <f t="shared" si="26"/>
        <v>2.9714284450079451</v>
      </c>
      <c r="E323" s="129">
        <f t="shared" si="26"/>
        <v>3.8694319801004706</v>
      </c>
      <c r="F323" s="129">
        <f t="shared" si="26"/>
        <v>0</v>
      </c>
      <c r="G323" s="129">
        <f t="shared" si="26"/>
        <v>0</v>
      </c>
      <c r="H323" s="129">
        <f t="shared" si="26"/>
        <v>2.4635056940065176</v>
      </c>
    </row>
    <row r="324" spans="2:8">
      <c r="B324" s="128" t="str">
        <f>$B$38</f>
        <v>Home Economics</v>
      </c>
      <c r="C324" s="129">
        <f t="shared" si="26"/>
        <v>1.0360763360387772</v>
      </c>
      <c r="D324" s="129">
        <f t="shared" si="26"/>
        <v>1.6898773811363412</v>
      </c>
      <c r="E324" s="129">
        <f t="shared" si="26"/>
        <v>1.1295464761822245</v>
      </c>
      <c r="F324" s="129">
        <f t="shared" si="26"/>
        <v>0</v>
      </c>
      <c r="G324" s="129">
        <f t="shared" si="26"/>
        <v>0</v>
      </c>
      <c r="H324" s="129">
        <f t="shared" si="26"/>
        <v>1.2528753891970423</v>
      </c>
    </row>
    <row r="325" spans="2:8">
      <c r="B325" s="128" t="str">
        <f>$B$39</f>
        <v>Law</v>
      </c>
      <c r="C325" s="129">
        <f t="shared" si="26"/>
        <v>0</v>
      </c>
      <c r="D325" s="129">
        <f t="shared" si="26"/>
        <v>0</v>
      </c>
      <c r="E325" s="129">
        <f t="shared" si="26"/>
        <v>0</v>
      </c>
      <c r="F325" s="129">
        <f t="shared" si="26"/>
        <v>0</v>
      </c>
      <c r="G325" s="129">
        <f t="shared" si="26"/>
        <v>0</v>
      </c>
      <c r="H325" s="129">
        <f t="shared" si="26"/>
        <v>0</v>
      </c>
    </row>
    <row r="326" spans="2:8">
      <c r="B326" s="128" t="str">
        <f>$B$40</f>
        <v>Social Service</v>
      </c>
      <c r="C326" s="129">
        <f t="shared" si="26"/>
        <v>1.3520449662448333</v>
      </c>
      <c r="D326" s="129">
        <f t="shared" si="26"/>
        <v>1.207544799506064</v>
      </c>
      <c r="E326" s="129">
        <f t="shared" si="26"/>
        <v>2.1303004550832063</v>
      </c>
      <c r="F326" s="129">
        <f t="shared" si="26"/>
        <v>0</v>
      </c>
      <c r="G326" s="129">
        <f t="shared" si="26"/>
        <v>0</v>
      </c>
      <c r="H326" s="129">
        <f t="shared" si="26"/>
        <v>1.4723347037790777</v>
      </c>
    </row>
    <row r="327" spans="2:8">
      <c r="B327" s="128" t="str">
        <f>$B$41</f>
        <v>Library Science</v>
      </c>
      <c r="C327" s="129">
        <f t="shared" si="26"/>
        <v>0</v>
      </c>
      <c r="D327" s="129">
        <f t="shared" si="26"/>
        <v>0</v>
      </c>
      <c r="E327" s="129">
        <f t="shared" si="26"/>
        <v>0</v>
      </c>
      <c r="F327" s="129">
        <f t="shared" si="26"/>
        <v>0</v>
      </c>
      <c r="G327" s="129">
        <f t="shared" si="26"/>
        <v>0</v>
      </c>
      <c r="H327" s="129">
        <f t="shared" si="26"/>
        <v>0</v>
      </c>
    </row>
    <row r="328" spans="2:8">
      <c r="B328" s="128" t="str">
        <f>$B$42</f>
        <v>Veterinary Science</v>
      </c>
      <c r="C328" s="129">
        <f t="shared" si="26"/>
        <v>0</v>
      </c>
      <c r="D328" s="129">
        <f t="shared" si="26"/>
        <v>0</v>
      </c>
      <c r="E328" s="129">
        <f t="shared" si="26"/>
        <v>0</v>
      </c>
      <c r="F328" s="129">
        <f t="shared" si="26"/>
        <v>0</v>
      </c>
      <c r="G328" s="129">
        <f t="shared" si="26"/>
        <v>0</v>
      </c>
      <c r="H328" s="129">
        <f t="shared" si="26"/>
        <v>0</v>
      </c>
    </row>
    <row r="329" spans="2:8">
      <c r="B329" s="128" t="str">
        <f>$B$43</f>
        <v>Vocational Training</v>
      </c>
      <c r="C329" s="129">
        <f t="shared" si="26"/>
        <v>0</v>
      </c>
      <c r="D329" s="129">
        <f t="shared" si="26"/>
        <v>0</v>
      </c>
      <c r="E329" s="129">
        <f t="shared" si="26"/>
        <v>0</v>
      </c>
      <c r="F329" s="129">
        <f t="shared" si="26"/>
        <v>0</v>
      </c>
      <c r="G329" s="129">
        <f t="shared" si="26"/>
        <v>0</v>
      </c>
      <c r="H329" s="129">
        <f t="shared" si="26"/>
        <v>0</v>
      </c>
    </row>
    <row r="330" spans="2:8">
      <c r="B330" s="128" t="str">
        <f>$B$44</f>
        <v>Physical Training</v>
      </c>
      <c r="C330" s="129">
        <f t="shared" si="26"/>
        <v>0</v>
      </c>
      <c r="D330" s="129">
        <f t="shared" si="26"/>
        <v>0</v>
      </c>
      <c r="E330" s="129">
        <f t="shared" si="26"/>
        <v>0</v>
      </c>
      <c r="F330" s="129">
        <f t="shared" si="26"/>
        <v>0</v>
      </c>
      <c r="G330" s="129">
        <f t="shared" si="26"/>
        <v>0</v>
      </c>
      <c r="H330" s="129">
        <f t="shared" si="26"/>
        <v>0</v>
      </c>
    </row>
    <row r="331" spans="2:8">
      <c r="B331" s="128" t="str">
        <f>$B$45</f>
        <v>Health Services</v>
      </c>
      <c r="C331" s="129">
        <f t="shared" si="26"/>
        <v>0.93106869698911221</v>
      </c>
      <c r="D331" s="129">
        <f t="shared" si="26"/>
        <v>1.2836219792705312</v>
      </c>
      <c r="E331" s="129">
        <f t="shared" si="26"/>
        <v>4.2310325330795706</v>
      </c>
      <c r="F331" s="129">
        <f t="shared" si="26"/>
        <v>0</v>
      </c>
      <c r="G331" s="129">
        <f t="shared" si="26"/>
        <v>3.0739842723898123</v>
      </c>
      <c r="H331" s="129">
        <f t="shared" si="26"/>
        <v>1.6168856993959579</v>
      </c>
    </row>
    <row r="332" spans="2:8">
      <c r="B332" s="128" t="str">
        <f>$B$46</f>
        <v>Pharmacy</v>
      </c>
      <c r="C332" s="129">
        <f t="shared" si="26"/>
        <v>0</v>
      </c>
      <c r="D332" s="129">
        <f t="shared" si="26"/>
        <v>0</v>
      </c>
      <c r="E332" s="129">
        <f t="shared" si="26"/>
        <v>0</v>
      </c>
      <c r="F332" s="129">
        <f t="shared" si="26"/>
        <v>0</v>
      </c>
      <c r="G332" s="129">
        <f t="shared" si="26"/>
        <v>0</v>
      </c>
      <c r="H332" s="129">
        <f t="shared" si="26"/>
        <v>0</v>
      </c>
    </row>
    <row r="333" spans="2:8">
      <c r="B333" s="128" t="str">
        <f>$B$47</f>
        <v>Business Administration</v>
      </c>
      <c r="C333" s="129">
        <f t="shared" si="26"/>
        <v>1.1568618520023415</v>
      </c>
      <c r="D333" s="129">
        <f t="shared" si="26"/>
        <v>1.5076027551036308</v>
      </c>
      <c r="E333" s="129">
        <f t="shared" si="26"/>
        <v>1.9237785703982875</v>
      </c>
      <c r="F333" s="129">
        <f t="shared" si="26"/>
        <v>0</v>
      </c>
      <c r="G333" s="129">
        <f t="shared" si="26"/>
        <v>0</v>
      </c>
      <c r="H333" s="129">
        <f t="shared" si="26"/>
        <v>1.4974810721775607</v>
      </c>
    </row>
    <row r="334" spans="2:8">
      <c r="B334" s="128" t="str">
        <f>$B$48</f>
        <v>Optometry</v>
      </c>
      <c r="C334" s="129">
        <f t="shared" si="26"/>
        <v>0</v>
      </c>
      <c r="D334" s="129">
        <f t="shared" si="26"/>
        <v>0</v>
      </c>
      <c r="E334" s="129">
        <f t="shared" si="26"/>
        <v>0</v>
      </c>
      <c r="F334" s="129">
        <f t="shared" si="26"/>
        <v>0</v>
      </c>
      <c r="G334" s="129">
        <f t="shared" si="26"/>
        <v>0</v>
      </c>
      <c r="H334" s="129">
        <f t="shared" si="26"/>
        <v>0</v>
      </c>
    </row>
    <row r="335" spans="2:8">
      <c r="B335" s="128" t="str">
        <f>$B$49</f>
        <v>Teacher Ed-Practice Teaching</v>
      </c>
      <c r="C335" s="129">
        <f t="shared" ref="C335:H338" si="27">IF($C$293=0,"",C310/$C$293)</f>
        <v>0</v>
      </c>
      <c r="D335" s="129">
        <f t="shared" si="27"/>
        <v>0.51953956316171479</v>
      </c>
      <c r="E335" s="129">
        <f t="shared" si="27"/>
        <v>0</v>
      </c>
      <c r="F335" s="129">
        <f t="shared" si="27"/>
        <v>0</v>
      </c>
      <c r="G335" s="129">
        <f t="shared" si="27"/>
        <v>0</v>
      </c>
      <c r="H335" s="129">
        <f t="shared" si="27"/>
        <v>0.51953956316171479</v>
      </c>
    </row>
    <row r="336" spans="2:8">
      <c r="B336" s="128" t="str">
        <f>$B$50</f>
        <v>Technology</v>
      </c>
      <c r="C336" s="129">
        <f t="shared" si="27"/>
        <v>1.2513863042246856</v>
      </c>
      <c r="D336" s="129">
        <f t="shared" si="27"/>
        <v>1.1146931444945463</v>
      </c>
      <c r="E336" s="129">
        <f t="shared" si="27"/>
        <v>3.2421121142742813</v>
      </c>
      <c r="F336" s="129">
        <f t="shared" si="27"/>
        <v>0</v>
      </c>
      <c r="G336" s="129">
        <f t="shared" si="27"/>
        <v>0</v>
      </c>
      <c r="H336" s="129">
        <f t="shared" si="27"/>
        <v>1.4721732308547344</v>
      </c>
    </row>
    <row r="337" spans="2:10">
      <c r="B337" s="128" t="str">
        <f>$B$51</f>
        <v>Nursing</v>
      </c>
      <c r="C337" s="129">
        <f t="shared" si="27"/>
        <v>1.3761196115118175</v>
      </c>
      <c r="D337" s="129">
        <f t="shared" si="27"/>
        <v>2.2729344058404206</v>
      </c>
      <c r="E337" s="129">
        <f t="shared" si="27"/>
        <v>4.9298614716835152</v>
      </c>
      <c r="F337" s="129">
        <f t="shared" si="27"/>
        <v>0</v>
      </c>
      <c r="G337" s="129">
        <f t="shared" si="27"/>
        <v>0</v>
      </c>
      <c r="H337" s="129">
        <f t="shared" si="27"/>
        <v>2.6848507138404716</v>
      </c>
    </row>
    <row r="338" spans="2:10">
      <c r="B338" s="131" t="str">
        <f>$B$52</f>
        <v>Totals</v>
      </c>
      <c r="C338" s="129">
        <f t="shared" si="27"/>
        <v>1.1409639619462637</v>
      </c>
      <c r="D338" s="129">
        <f t="shared" si="27"/>
        <v>1.6122004201161697</v>
      </c>
      <c r="E338" s="129">
        <f t="shared" si="27"/>
        <v>2.0804005090170681</v>
      </c>
      <c r="F338" s="129">
        <f t="shared" si="27"/>
        <v>0</v>
      </c>
      <c r="G338" s="129">
        <f t="shared" si="27"/>
        <v>3.0739842723898123</v>
      </c>
      <c r="H338" s="129">
        <f t="shared" si="27"/>
        <v>1.396974009785255</v>
      </c>
      <c r="I338" s="351"/>
    </row>
    <row r="340" spans="2:10">
      <c r="B340" s="120" t="s">
        <v>236</v>
      </c>
      <c r="C340" s="121"/>
      <c r="D340" s="121"/>
      <c r="E340" s="121"/>
      <c r="F340" s="121"/>
      <c r="G340" s="121"/>
      <c r="H340" s="122"/>
      <c r="J340" s="360"/>
    </row>
    <row r="341" spans="2:10" ht="55.5" customHeight="1" thickBot="1">
      <c r="B341" s="394" t="s">
        <v>237</v>
      </c>
      <c r="C341" s="394"/>
      <c r="D341" s="394"/>
      <c r="E341" s="394"/>
      <c r="F341" s="394"/>
      <c r="G341" s="394"/>
      <c r="H341" s="394"/>
    </row>
    <row r="342" spans="2:10" ht="14.4" thickBot="1">
      <c r="B342" s="124" t="s">
        <v>31</v>
      </c>
      <c r="C342" s="125" t="s">
        <v>25</v>
      </c>
      <c r="D342" s="125" t="s">
        <v>26</v>
      </c>
      <c r="E342" s="125" t="s">
        <v>27</v>
      </c>
      <c r="F342" s="125" t="s">
        <v>28</v>
      </c>
      <c r="G342" s="125" t="s">
        <v>29</v>
      </c>
      <c r="H342" s="126" t="s">
        <v>1</v>
      </c>
    </row>
    <row r="343" spans="2:10">
      <c r="B343" s="128" t="str">
        <f>$B$32</f>
        <v>Liberal Arts</v>
      </c>
      <c r="C343" s="136">
        <f t="shared" ref="C343:D358" si="28">C293*30</f>
        <v>8806.6021088614616</v>
      </c>
      <c r="D343" s="136">
        <f t="shared" si="28"/>
        <v>12989.247060365451</v>
      </c>
      <c r="E343" s="136">
        <f>E293*24</f>
        <v>18122.866825751211</v>
      </c>
      <c r="F343" s="136">
        <f>F293*18</f>
        <v>0</v>
      </c>
      <c r="G343" s="136">
        <f>G293*24</f>
        <v>0</v>
      </c>
      <c r="H343" s="136">
        <f>IF((C32/30+D32/30+E32/24+F32/18+G32/24)=0,0,H268/(C32/30+D32/30+E32/24+F32/18+G32/24))</f>
        <v>10017.408183356049</v>
      </c>
    </row>
    <row r="344" spans="2:10">
      <c r="B344" s="128" t="str">
        <f>$B$33</f>
        <v>Science</v>
      </c>
      <c r="C344" s="139">
        <f t="shared" si="28"/>
        <v>11673.361313838839</v>
      </c>
      <c r="D344" s="139">
        <f t="shared" si="28"/>
        <v>14857.582533671568</v>
      </c>
      <c r="E344" s="139">
        <f>E294*24</f>
        <v>25524.666482785215</v>
      </c>
      <c r="F344" s="139">
        <f>F294*18</f>
        <v>0</v>
      </c>
      <c r="G344" s="139">
        <f>G294*24</f>
        <v>0</v>
      </c>
      <c r="H344" s="139">
        <f t="shared" ref="H344:H363" si="29">IF((C33/30+D33/30+E33/24+F33/18+G33/24)=0,0,H269/(C33/30+D33/30+E33/24+F33/18+G33/24))</f>
        <v>13025.460616517275</v>
      </c>
    </row>
    <row r="345" spans="2:10">
      <c r="B345" s="128" t="str">
        <f>$B$34</f>
        <v>Fine Arts</v>
      </c>
      <c r="C345" s="139">
        <f t="shared" si="28"/>
        <v>15479.604290796427</v>
      </c>
      <c r="D345" s="139">
        <f t="shared" si="28"/>
        <v>20170.7086788948</v>
      </c>
      <c r="E345" s="139">
        <f t="shared" ref="E345:E363" si="30">E295*24</f>
        <v>0</v>
      </c>
      <c r="F345" s="139">
        <f t="shared" ref="F345:F363" si="31">F295*18</f>
        <v>0</v>
      </c>
      <c r="G345" s="139">
        <f t="shared" ref="G345:G363" si="32">G295*24</f>
        <v>0</v>
      </c>
      <c r="H345" s="139">
        <f t="shared" si="29"/>
        <v>16263.822217267025</v>
      </c>
    </row>
    <row r="346" spans="2:10">
      <c r="B346" s="128" t="str">
        <f>$B$35</f>
        <v>Teacher Education</v>
      </c>
      <c r="C346" s="139">
        <f t="shared" si="28"/>
        <v>10726.13576027745</v>
      </c>
      <c r="D346" s="139">
        <f t="shared" si="28"/>
        <v>15106.075133827286</v>
      </c>
      <c r="E346" s="139">
        <f t="shared" si="30"/>
        <v>8416.9307038026218</v>
      </c>
      <c r="F346" s="139">
        <f t="shared" si="31"/>
        <v>0</v>
      </c>
      <c r="G346" s="139">
        <f t="shared" si="32"/>
        <v>0</v>
      </c>
      <c r="H346" s="139">
        <f t="shared" si="29"/>
        <v>9522.982761844798</v>
      </c>
    </row>
    <row r="347" spans="2:10">
      <c r="B347" s="128" t="str">
        <f>$B$36</f>
        <v>Agriculture</v>
      </c>
      <c r="C347" s="139">
        <f t="shared" si="28"/>
        <v>9720.215704116883</v>
      </c>
      <c r="D347" s="139">
        <f t="shared" si="28"/>
        <v>10801.766794299658</v>
      </c>
      <c r="E347" s="139">
        <f t="shared" si="30"/>
        <v>16617.163419503704</v>
      </c>
      <c r="F347" s="139">
        <f t="shared" si="31"/>
        <v>0</v>
      </c>
      <c r="G347" s="139">
        <f t="shared" si="32"/>
        <v>0</v>
      </c>
      <c r="H347" s="139">
        <f t="shared" si="29"/>
        <v>10786.420558635882</v>
      </c>
    </row>
    <row r="348" spans="2:10">
      <c r="B348" s="128" t="str">
        <f>$B$37</f>
        <v>Engineering</v>
      </c>
      <c r="C348" s="139">
        <f t="shared" si="28"/>
        <v>17769.533481352031</v>
      </c>
      <c r="D348" s="139">
        <f t="shared" si="28"/>
        <v>26168.188010137903</v>
      </c>
      <c r="E348" s="139">
        <f t="shared" si="30"/>
        <v>27261.238268839028</v>
      </c>
      <c r="F348" s="139">
        <f t="shared" si="31"/>
        <v>0</v>
      </c>
      <c r="G348" s="139">
        <f t="shared" si="32"/>
        <v>0</v>
      </c>
      <c r="H348" s="139">
        <f t="shared" si="29"/>
        <v>21576.227230378572</v>
      </c>
    </row>
    <row r="349" spans="2:10">
      <c r="B349" s="128" t="str">
        <f>$B$38</f>
        <v>Home Economics</v>
      </c>
      <c r="C349" s="139">
        <f t="shared" si="28"/>
        <v>9124.3120459005513</v>
      </c>
      <c r="D349" s="139">
        <f t="shared" si="28"/>
        <v>14882.077708432585</v>
      </c>
      <c r="E349" s="139">
        <f t="shared" si="30"/>
        <v>7957.9731033627286</v>
      </c>
      <c r="F349" s="139">
        <f t="shared" si="31"/>
        <v>0</v>
      </c>
      <c r="G349" s="139">
        <f t="shared" si="32"/>
        <v>0</v>
      </c>
      <c r="H349" s="139">
        <f t="shared" si="29"/>
        <v>10500.786082873867</v>
      </c>
    </row>
    <row r="350" spans="2:10">
      <c r="B350" s="128" t="str">
        <f>$B$39</f>
        <v>Law</v>
      </c>
      <c r="C350" s="139">
        <f t="shared" si="28"/>
        <v>0</v>
      </c>
      <c r="D350" s="139">
        <f t="shared" si="28"/>
        <v>0</v>
      </c>
      <c r="E350" s="139">
        <f t="shared" si="30"/>
        <v>0</v>
      </c>
      <c r="F350" s="139">
        <f t="shared" si="31"/>
        <v>0</v>
      </c>
      <c r="G350" s="139">
        <f t="shared" si="32"/>
        <v>0</v>
      </c>
      <c r="H350" s="139">
        <f t="shared" si="29"/>
        <v>0</v>
      </c>
    </row>
    <row r="351" spans="2:10">
      <c r="B351" s="128" t="str">
        <f>$B$40</f>
        <v>Social Service</v>
      </c>
      <c r="C351" s="139">
        <f t="shared" si="28"/>
        <v>11906.922051007274</v>
      </c>
      <c r="D351" s="139">
        <f t="shared" si="28"/>
        <v>10634.366577874793</v>
      </c>
      <c r="E351" s="139">
        <f t="shared" si="30"/>
        <v>15008.566784195435</v>
      </c>
      <c r="F351" s="139">
        <f t="shared" si="31"/>
        <v>0</v>
      </c>
      <c r="G351" s="139">
        <f t="shared" si="32"/>
        <v>0</v>
      </c>
      <c r="H351" s="139">
        <f t="shared" si="29"/>
        <v>12219.93440836831</v>
      </c>
    </row>
    <row r="352" spans="2:10">
      <c r="B352" s="128" t="str">
        <f>$B$41</f>
        <v>Library Science</v>
      </c>
      <c r="C352" s="139">
        <f t="shared" si="28"/>
        <v>0</v>
      </c>
      <c r="D352" s="139">
        <f t="shared" si="28"/>
        <v>0</v>
      </c>
      <c r="E352" s="139">
        <f t="shared" si="30"/>
        <v>0</v>
      </c>
      <c r="F352" s="139">
        <f t="shared" si="31"/>
        <v>0</v>
      </c>
      <c r="G352" s="139">
        <f t="shared" si="32"/>
        <v>0</v>
      </c>
      <c r="H352" s="139">
        <f t="shared" si="29"/>
        <v>0</v>
      </c>
    </row>
    <row r="353" spans="2:9">
      <c r="B353" s="128" t="str">
        <f>$B$42</f>
        <v>Veterinary Science</v>
      </c>
      <c r="C353" s="139">
        <f t="shared" si="28"/>
        <v>0</v>
      </c>
      <c r="D353" s="139">
        <f t="shared" si="28"/>
        <v>0</v>
      </c>
      <c r="E353" s="139">
        <f t="shared" si="30"/>
        <v>0</v>
      </c>
      <c r="F353" s="139">
        <f t="shared" si="31"/>
        <v>0</v>
      </c>
      <c r="G353" s="139">
        <f t="shared" si="32"/>
        <v>0</v>
      </c>
      <c r="H353" s="139">
        <f t="shared" si="29"/>
        <v>0</v>
      </c>
    </row>
    <row r="354" spans="2:9">
      <c r="B354" s="128" t="str">
        <f>$B$43</f>
        <v>Vocational Training</v>
      </c>
      <c r="C354" s="139">
        <f t="shared" si="28"/>
        <v>0</v>
      </c>
      <c r="D354" s="139">
        <f t="shared" si="28"/>
        <v>0</v>
      </c>
      <c r="E354" s="139">
        <f t="shared" si="30"/>
        <v>0</v>
      </c>
      <c r="F354" s="139">
        <f t="shared" si="31"/>
        <v>0</v>
      </c>
      <c r="G354" s="139">
        <f t="shared" si="32"/>
        <v>0</v>
      </c>
      <c r="H354" s="139">
        <f t="shared" si="29"/>
        <v>0</v>
      </c>
    </row>
    <row r="355" spans="2:9">
      <c r="B355" s="128" t="str">
        <f>$B$44</f>
        <v>Physical Training</v>
      </c>
      <c r="C355" s="139">
        <f t="shared" si="28"/>
        <v>0</v>
      </c>
      <c r="D355" s="139">
        <f t="shared" si="28"/>
        <v>0</v>
      </c>
      <c r="E355" s="139">
        <f t="shared" si="30"/>
        <v>0</v>
      </c>
      <c r="F355" s="139">
        <f t="shared" si="31"/>
        <v>0</v>
      </c>
      <c r="G355" s="139">
        <f t="shared" si="32"/>
        <v>0</v>
      </c>
      <c r="H355" s="139">
        <f t="shared" si="29"/>
        <v>0</v>
      </c>
    </row>
    <row r="356" spans="2:9">
      <c r="B356" s="128" t="str">
        <f>$B$45</f>
        <v>Health Services</v>
      </c>
      <c r="C356" s="139">
        <f t="shared" si="28"/>
        <v>8199.5515503992083</v>
      </c>
      <c r="D356" s="139">
        <f t="shared" si="28"/>
        <v>11304.348029624784</v>
      </c>
      <c r="E356" s="139">
        <f t="shared" si="30"/>
        <v>29808.816022784002</v>
      </c>
      <c r="F356" s="139">
        <f t="shared" si="31"/>
        <v>0</v>
      </c>
      <c r="G356" s="139">
        <f t="shared" si="32"/>
        <v>21657.085100668068</v>
      </c>
      <c r="H356" s="139">
        <f t="shared" si="29"/>
        <v>13411.843927143405</v>
      </c>
    </row>
    <row r="357" spans="2:9">
      <c r="B357" s="128" t="str">
        <f>$B$46</f>
        <v>Pharmacy</v>
      </c>
      <c r="C357" s="139">
        <f t="shared" si="28"/>
        <v>0</v>
      </c>
      <c r="D357" s="139">
        <f t="shared" si="28"/>
        <v>0</v>
      </c>
      <c r="E357" s="139">
        <f t="shared" si="30"/>
        <v>0</v>
      </c>
      <c r="F357" s="139">
        <f t="shared" si="31"/>
        <v>0</v>
      </c>
      <c r="G357" s="139">
        <f t="shared" si="32"/>
        <v>0</v>
      </c>
      <c r="H357" s="139">
        <f t="shared" si="29"/>
        <v>0</v>
      </c>
    </row>
    <row r="358" spans="2:9">
      <c r="B358" s="128" t="str">
        <f>$B$47</f>
        <v>Business Administration</v>
      </c>
      <c r="C358" s="139">
        <f t="shared" si="28"/>
        <v>10188.022025505197</v>
      </c>
      <c r="D358" s="139">
        <f t="shared" si="28"/>
        <v>13276.857602420985</v>
      </c>
      <c r="E358" s="139">
        <f t="shared" si="30"/>
        <v>13553.561932041637</v>
      </c>
      <c r="F358" s="139">
        <f t="shared" si="31"/>
        <v>0</v>
      </c>
      <c r="G358" s="139">
        <f t="shared" si="32"/>
        <v>0</v>
      </c>
      <c r="H358" s="139">
        <f t="shared" si="29"/>
        <v>12445.594667565132</v>
      </c>
    </row>
    <row r="359" spans="2:9">
      <c r="B359" s="128" t="str">
        <f>$B$48</f>
        <v>Optometry</v>
      </c>
      <c r="C359" s="139">
        <f t="shared" ref="C359:D363" si="33">C309*30</f>
        <v>0</v>
      </c>
      <c r="D359" s="139">
        <f t="shared" si="33"/>
        <v>0</v>
      </c>
      <c r="E359" s="139">
        <f t="shared" si="30"/>
        <v>0</v>
      </c>
      <c r="F359" s="139">
        <f t="shared" si="31"/>
        <v>0</v>
      </c>
      <c r="G359" s="139">
        <f t="shared" si="32"/>
        <v>0</v>
      </c>
      <c r="H359" s="139">
        <f t="shared" si="29"/>
        <v>0</v>
      </c>
    </row>
    <row r="360" spans="2:9">
      <c r="B360" s="128" t="str">
        <f>$B$49</f>
        <v>Teacher Ed-Practice Teaching</v>
      </c>
      <c r="C360" s="139">
        <f t="shared" si="33"/>
        <v>0</v>
      </c>
      <c r="D360" s="139">
        <f t="shared" si="33"/>
        <v>4575.3782125769203</v>
      </c>
      <c r="E360" s="139">
        <f t="shared" si="30"/>
        <v>0</v>
      </c>
      <c r="F360" s="139">
        <f t="shared" si="31"/>
        <v>0</v>
      </c>
      <c r="G360" s="139">
        <f t="shared" si="32"/>
        <v>0</v>
      </c>
      <c r="H360" s="139">
        <f t="shared" si="29"/>
        <v>4575.3782125769203</v>
      </c>
    </row>
    <row r="361" spans="2:9">
      <c r="B361" s="128" t="str">
        <f>$B$50</f>
        <v>Technology</v>
      </c>
      <c r="C361" s="139">
        <f t="shared" si="33"/>
        <v>11020.461265785467</v>
      </c>
      <c r="D361" s="139">
        <f t="shared" si="33"/>
        <v>9816.6589970390851</v>
      </c>
      <c r="E361" s="139">
        <f t="shared" si="30"/>
        <v>22841.593106186541</v>
      </c>
      <c r="F361" s="139">
        <f t="shared" si="31"/>
        <v>0</v>
      </c>
      <c r="G361" s="139">
        <f t="shared" si="32"/>
        <v>0</v>
      </c>
      <c r="H361" s="139">
        <f t="shared" si="29"/>
        <v>12548.80784451697</v>
      </c>
    </row>
    <row r="362" spans="2:9">
      <c r="B362" s="128" t="str">
        <f>$B$51</f>
        <v>Nursing</v>
      </c>
      <c r="C362" s="139">
        <f t="shared" si="33"/>
        <v>12118.937872785587</v>
      </c>
      <c r="D362" s="139">
        <f t="shared" si="33"/>
        <v>20016.828931778022</v>
      </c>
      <c r="E362" s="139">
        <f t="shared" si="30"/>
        <v>34732.262746338325</v>
      </c>
      <c r="F362" s="139">
        <f t="shared" si="31"/>
        <v>0</v>
      </c>
      <c r="G362" s="139">
        <f t="shared" si="32"/>
        <v>0</v>
      </c>
      <c r="H362" s="139">
        <f t="shared" si="29"/>
        <v>22582.309049141906</v>
      </c>
    </row>
    <row r="363" spans="2:9">
      <c r="B363" s="131" t="str">
        <f>$B$52</f>
        <v>Totals</v>
      </c>
      <c r="C363" s="136">
        <f t="shared" si="33"/>
        <v>10048.015633410894</v>
      </c>
      <c r="D363" s="136">
        <f t="shared" si="33"/>
        <v>14198.007619702395</v>
      </c>
      <c r="E363" s="136">
        <f t="shared" si="30"/>
        <v>14657.007607988937</v>
      </c>
      <c r="F363" s="136">
        <f t="shared" si="31"/>
        <v>0</v>
      </c>
      <c r="G363" s="136">
        <f t="shared" si="32"/>
        <v>21657.085100668068</v>
      </c>
      <c r="H363" s="136">
        <f t="shared" si="29"/>
        <v>11911.455610794754</v>
      </c>
      <c r="I363" s="351"/>
    </row>
  </sheetData>
  <mergeCells count="45">
    <mergeCell ref="B316:H316"/>
    <mergeCell ref="B341:H341"/>
    <mergeCell ref="B215:G215"/>
    <mergeCell ref="B216:H216"/>
    <mergeCell ref="B241:G241"/>
    <mergeCell ref="B264:H264"/>
    <mergeCell ref="B266:H266"/>
    <mergeCell ref="B291:H291"/>
    <mergeCell ref="I140:I141"/>
    <mergeCell ref="B165:G165"/>
    <mergeCell ref="B166:G166"/>
    <mergeCell ref="B190:G190"/>
    <mergeCell ref="B191:H191"/>
    <mergeCell ref="B89:G89"/>
    <mergeCell ref="B113:H113"/>
    <mergeCell ref="B114:G114"/>
    <mergeCell ref="B139:G139"/>
    <mergeCell ref="B140:F141"/>
    <mergeCell ref="B58:G58"/>
    <mergeCell ref="D83:F83"/>
    <mergeCell ref="B84:C84"/>
    <mergeCell ref="D84:F84"/>
    <mergeCell ref="B87:G87"/>
    <mergeCell ref="D27:F27"/>
    <mergeCell ref="B28:C28"/>
    <mergeCell ref="D28:F28"/>
    <mergeCell ref="D54:F54"/>
    <mergeCell ref="B55:C55"/>
    <mergeCell ref="D55:F55"/>
    <mergeCell ref="B16:E16"/>
    <mergeCell ref="B17:E17"/>
    <mergeCell ref="B18:E18"/>
    <mergeCell ref="D20:F20"/>
    <mergeCell ref="B21:C21"/>
    <mergeCell ref="D21:F21"/>
    <mergeCell ref="B11:H11"/>
    <mergeCell ref="B12:E12"/>
    <mergeCell ref="B13:E13"/>
    <mergeCell ref="B14:E14"/>
    <mergeCell ref="B15:E15"/>
    <mergeCell ref="B1:H1"/>
    <mergeCell ref="B2:H2"/>
    <mergeCell ref="B8:H8"/>
    <mergeCell ref="B9:G9"/>
    <mergeCell ref="B10:G10"/>
  </mergeCells>
  <conditionalFormatting sqref="C61:G80">
    <cfRule type="expression" dxfId="86" priority="6" stopIfTrue="1">
      <formula>C32=0</formula>
    </cfRule>
  </conditionalFormatting>
  <conditionalFormatting sqref="C91:G110">
    <cfRule type="expression" dxfId="85" priority="5" stopIfTrue="1">
      <formula>C32=0</formula>
    </cfRule>
  </conditionalFormatting>
  <conditionalFormatting sqref="C143:H162">
    <cfRule type="expression" dxfId="84" priority="3" stopIfTrue="1">
      <formula>C32=0</formula>
    </cfRule>
  </conditionalFormatting>
  <conditionalFormatting sqref="H143:H162">
    <cfRule type="expression" dxfId="83" priority="4" stopIfTrue="1">
      <formula>OR(AND(#REF!&gt;0,H143&gt;0,H61=0),AND(#REF!&gt;0,H143&gt;0,H32=0))</formula>
    </cfRule>
  </conditionalFormatting>
  <conditionalFormatting sqref="H143:H162">
    <cfRule type="expression" dxfId="82" priority="2" stopIfTrue="1">
      <formula>OR(AND(#REF!&gt;0,H143&gt;0,H61=0),AND(#REF!&gt;0,H143&gt;0,H32=0))</formula>
    </cfRule>
  </conditionalFormatting>
  <conditionalFormatting sqref="H143:H162">
    <cfRule type="expression" dxfId="81" priority="1"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tabColor rgb="FFFFC000"/>
    <pageSetUpPr fitToPage="1"/>
  </sheetPr>
  <dimension ref="B1:W363"/>
  <sheetViews>
    <sheetView showGridLines="0" showZeros="0" zoomScale="70" zoomScaleNormal="70" workbookViewId="0"/>
  </sheetViews>
  <sheetFormatPr defaultColWidth="9.109375" defaultRowHeight="13.8"/>
  <cols>
    <col min="1" max="1" width="1.88671875" style="107" customWidth="1"/>
    <col min="2" max="2" width="30.5546875" style="107" customWidth="1"/>
    <col min="3"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5.88671875" style="107" bestFit="1" customWidth="1"/>
    <col min="11" max="16384" width="9.109375" style="107"/>
  </cols>
  <sheetData>
    <row r="1" spans="2:8">
      <c r="B1" s="392" t="str">
        <f>'Relative Weights'!A1</f>
        <v>THECB Texas Public University Expenditure Study Fiscal Year 2022</v>
      </c>
      <c r="C1" s="392"/>
      <c r="D1" s="392"/>
      <c r="E1" s="392"/>
      <c r="F1" s="392"/>
      <c r="G1" s="392"/>
      <c r="H1" s="392"/>
    </row>
    <row r="2" spans="2:8">
      <c r="B2" s="393" t="str">
        <f>'Relative Weights'!A2</f>
        <v>Institution Survey for the Year Ended August 31, 2022</v>
      </c>
      <c r="C2" s="393"/>
      <c r="D2" s="393"/>
      <c r="E2" s="393"/>
      <c r="F2" s="393"/>
      <c r="G2" s="393"/>
      <c r="H2" s="393"/>
    </row>
    <row r="3" spans="2:8">
      <c r="B3" s="119" t="s">
        <v>112</v>
      </c>
      <c r="C3" s="119"/>
      <c r="D3" s="119"/>
      <c r="E3" s="119"/>
      <c r="F3" s="119"/>
      <c r="G3" s="119"/>
      <c r="H3" s="119"/>
    </row>
    <row r="4" spans="2:8">
      <c r="B4" s="294" t="s">
        <v>158</v>
      </c>
      <c r="C4" s="119"/>
      <c r="D4" s="119"/>
      <c r="E4" s="119"/>
      <c r="F4" s="119"/>
      <c r="G4" s="119"/>
      <c r="H4" s="119"/>
    </row>
    <row r="5" spans="2:8">
      <c r="B5" s="119"/>
      <c r="C5" s="119"/>
      <c r="D5" s="119"/>
      <c r="E5" s="119"/>
      <c r="F5" s="119"/>
      <c r="G5" s="119"/>
      <c r="H5" s="246"/>
    </row>
    <row r="6" spans="2:8">
      <c r="B6" s="295" t="s">
        <v>10</v>
      </c>
      <c r="C6" s="295"/>
      <c r="D6" s="295"/>
      <c r="E6" s="295"/>
      <c r="F6" s="295"/>
      <c r="G6" s="295"/>
      <c r="H6" s="296"/>
    </row>
    <row r="7" spans="2:8">
      <c r="B7" s="119"/>
      <c r="C7" s="119"/>
      <c r="D7" s="119"/>
      <c r="E7" s="119"/>
      <c r="F7" s="119"/>
      <c r="G7" s="119"/>
      <c r="H7" s="297"/>
    </row>
    <row r="8" spans="2:8" ht="129" customHeight="1">
      <c r="B8" s="381" t="s">
        <v>227</v>
      </c>
      <c r="C8" s="381"/>
      <c r="D8" s="381"/>
      <c r="E8" s="381"/>
      <c r="F8" s="381"/>
      <c r="G8" s="381"/>
      <c r="H8" s="381"/>
    </row>
    <row r="9" spans="2:8" ht="99.75" customHeight="1">
      <c r="B9" s="382" t="s">
        <v>41</v>
      </c>
      <c r="C9" s="382"/>
      <c r="D9" s="382"/>
      <c r="E9" s="382"/>
      <c r="F9" s="382"/>
      <c r="G9" s="382"/>
      <c r="H9" s="298"/>
    </row>
    <row r="10" spans="2:8">
      <c r="B10" s="392" t="s">
        <v>20</v>
      </c>
      <c r="C10" s="392"/>
      <c r="D10" s="392"/>
      <c r="E10" s="392"/>
      <c r="F10" s="392"/>
      <c r="G10" s="392"/>
      <c r="H10" s="298"/>
    </row>
    <row r="11" spans="2:8" ht="21" customHeight="1" thickBot="1">
      <c r="B11" s="394" t="s">
        <v>888</v>
      </c>
      <c r="C11" s="394"/>
      <c r="D11" s="394"/>
      <c r="E11" s="394"/>
      <c r="F11" s="394"/>
      <c r="G11" s="394"/>
      <c r="H11" s="394"/>
    </row>
    <row r="12" spans="2:8" ht="14.4" thickBot="1">
      <c r="B12" s="409" t="s">
        <v>16</v>
      </c>
      <c r="C12" s="410"/>
      <c r="D12" s="410"/>
      <c r="E12" s="411"/>
      <c r="F12" s="299"/>
      <c r="G12" s="300"/>
      <c r="H12" s="301" t="s">
        <v>17</v>
      </c>
    </row>
    <row r="13" spans="2:8">
      <c r="B13" s="412" t="s">
        <v>12</v>
      </c>
      <c r="C13" s="413"/>
      <c r="D13" s="413"/>
      <c r="E13" s="414"/>
      <c r="F13" s="354"/>
      <c r="G13" s="303"/>
      <c r="H13" s="355">
        <f>Data!$G33</f>
        <v>85611951</v>
      </c>
    </row>
    <row r="14" spans="2:8">
      <c r="B14" s="386" t="s">
        <v>13</v>
      </c>
      <c r="C14" s="415"/>
      <c r="D14" s="415"/>
      <c r="E14" s="416"/>
      <c r="F14" s="356"/>
      <c r="G14" s="303"/>
      <c r="H14" s="357">
        <f>Data!$H33</f>
        <v>5051190</v>
      </c>
    </row>
    <row r="15" spans="2:8">
      <c r="B15" s="386" t="s">
        <v>14</v>
      </c>
      <c r="C15" s="415"/>
      <c r="D15" s="415"/>
      <c r="E15" s="416"/>
      <c r="F15" s="356"/>
      <c r="G15" s="303"/>
      <c r="H15" s="357">
        <f>Data!$I33</f>
        <v>29006696</v>
      </c>
    </row>
    <row r="16" spans="2:8">
      <c r="B16" s="386" t="s">
        <v>18</v>
      </c>
      <c r="C16" s="415"/>
      <c r="D16" s="415"/>
      <c r="E16" s="416"/>
      <c r="F16" s="356"/>
      <c r="G16" s="303"/>
      <c r="H16" s="357">
        <f>Data!$J33</f>
        <v>12881648</v>
      </c>
    </row>
    <row r="17" spans="2:23">
      <c r="B17" s="386" t="s">
        <v>15</v>
      </c>
      <c r="C17" s="415"/>
      <c r="D17" s="415"/>
      <c r="E17" s="416"/>
      <c r="F17" s="356"/>
      <c r="G17" s="303"/>
      <c r="H17" s="357">
        <f>Data!$K33</f>
        <v>32383610</v>
      </c>
    </row>
    <row r="18" spans="2:23">
      <c r="B18" s="386" t="s">
        <v>1</v>
      </c>
      <c r="C18" s="415"/>
      <c r="D18" s="415"/>
      <c r="E18" s="416"/>
      <c r="F18" s="358"/>
      <c r="G18" s="303"/>
      <c r="H18" s="359">
        <f>SUM(H13:H17)</f>
        <v>164935095</v>
      </c>
    </row>
    <row r="19" spans="2:23" ht="13.5" customHeight="1">
      <c r="B19" s="308"/>
      <c r="D19" s="308"/>
      <c r="E19" s="308"/>
      <c r="F19" s="308"/>
      <c r="G19" s="308"/>
      <c r="H19" s="298"/>
    </row>
    <row r="20" spans="2:23" ht="13.5" customHeight="1">
      <c r="B20" s="308"/>
      <c r="D20" s="417" t="s">
        <v>22</v>
      </c>
      <c r="E20" s="418"/>
      <c r="F20" s="419"/>
      <c r="G20" s="309" t="s">
        <v>23</v>
      </c>
      <c r="H20" s="309" t="s">
        <v>24</v>
      </c>
    </row>
    <row r="21" spans="2:23" ht="14.25" customHeight="1">
      <c r="B21" s="388" t="s">
        <v>21</v>
      </c>
      <c r="C21" s="420"/>
      <c r="D21" s="421" t="str">
        <f>Data!L33</f>
        <v>June Orth</v>
      </c>
      <c r="E21" s="422"/>
      <c r="F21" s="423"/>
      <c r="G21" s="310" t="str">
        <f>Data!M33</f>
        <v>940-898-3522</v>
      </c>
      <c r="H21" s="311" t="str">
        <f>Data!N33</f>
        <v>borth@twu.edu</v>
      </c>
    </row>
    <row r="22" spans="2:23" ht="13.5" customHeight="1">
      <c r="B22" s="308"/>
      <c r="C22" s="308"/>
      <c r="D22" s="308"/>
      <c r="E22" s="308"/>
      <c r="F22" s="308"/>
      <c r="G22" s="308"/>
      <c r="H22" s="298"/>
    </row>
    <row r="23" spans="2:23" ht="13.5" customHeight="1" thickBot="1">
      <c r="B23" s="117" t="s">
        <v>937</v>
      </c>
      <c r="C23" s="308"/>
      <c r="D23" s="308"/>
      <c r="E23" s="308"/>
      <c r="F23" s="308"/>
      <c r="G23" s="308"/>
      <c r="H23" s="298"/>
    </row>
    <row r="24" spans="2:23" s="315" customFormat="1">
      <c r="B24" s="312"/>
      <c r="C24" s="123" t="s">
        <v>25</v>
      </c>
      <c r="D24" s="313" t="s">
        <v>26</v>
      </c>
      <c r="E24" s="313" t="s">
        <v>27</v>
      </c>
      <c r="F24" s="313" t="s">
        <v>28</v>
      </c>
      <c r="G24" s="313" t="s">
        <v>29</v>
      </c>
      <c r="H24" s="314" t="s">
        <v>30</v>
      </c>
      <c r="J24" s="107"/>
    </row>
    <row r="25" spans="2:23" s="315" customFormat="1" ht="14.4" thickBot="1">
      <c r="B25" s="316" t="s">
        <v>680</v>
      </c>
      <c r="C25" s="317">
        <f>Data!O33</f>
        <v>4128</v>
      </c>
      <c r="D25" s="318">
        <f>Data!P33</f>
        <v>6132</v>
      </c>
      <c r="E25" s="318">
        <f>Data!Q33</f>
        <v>4317</v>
      </c>
      <c r="F25" s="318">
        <f>Data!R33</f>
        <v>942</v>
      </c>
      <c r="G25" s="318">
        <f>Data!S33</f>
        <v>309</v>
      </c>
      <c r="H25" s="319">
        <f>SUM(C25:G25)</f>
        <v>15828</v>
      </c>
    </row>
    <row r="26" spans="2:23">
      <c r="C26" s="320"/>
      <c r="D26" s="320"/>
      <c r="E26" s="320"/>
      <c r="F26" s="320"/>
      <c r="G26" s="320"/>
      <c r="H26" s="320"/>
      <c r="I26" s="320"/>
    </row>
    <row r="27" spans="2:23" ht="13.5" customHeight="1">
      <c r="B27" s="308"/>
      <c r="D27" s="417" t="s">
        <v>22</v>
      </c>
      <c r="E27" s="418"/>
      <c r="F27" s="419"/>
      <c r="G27" s="309" t="s">
        <v>23</v>
      </c>
      <c r="H27" s="309" t="s">
        <v>24</v>
      </c>
    </row>
    <row r="28" spans="2:23" ht="28.5" customHeight="1">
      <c r="B28" s="388" t="s">
        <v>952</v>
      </c>
      <c r="C28" s="420"/>
      <c r="D28" s="421" t="str">
        <f>Data!T33</f>
        <v>Chalon, Grace</v>
      </c>
      <c r="E28" s="422"/>
      <c r="F28" s="423"/>
      <c r="G28" s="310" t="str">
        <f>Data!U33</f>
        <v>(940) 898-3298</v>
      </c>
      <c r="H28" s="311" t="str">
        <f>Data!V33</f>
        <v>gchalon@twu.edu</v>
      </c>
    </row>
    <row r="29" spans="2:23" ht="13.5" customHeight="1">
      <c r="B29" s="308"/>
      <c r="C29" s="308"/>
      <c r="D29" s="308"/>
      <c r="E29" s="308"/>
      <c r="F29" s="308"/>
      <c r="G29" s="308"/>
      <c r="H29" s="298"/>
    </row>
    <row r="30" spans="2:23" ht="14.4" thickBot="1">
      <c r="B30" s="117" t="s">
        <v>938</v>
      </c>
    </row>
    <row r="31" spans="2:23" ht="14.4" thickBot="1">
      <c r="B31" s="124" t="s">
        <v>31</v>
      </c>
      <c r="C31" s="125" t="s">
        <v>25</v>
      </c>
      <c r="D31" s="125" t="s">
        <v>26</v>
      </c>
      <c r="E31" s="125" t="s">
        <v>27</v>
      </c>
      <c r="F31" s="125" t="s">
        <v>28</v>
      </c>
      <c r="G31" s="125" t="s">
        <v>29</v>
      </c>
      <c r="H31" s="126" t="s">
        <v>30</v>
      </c>
    </row>
    <row r="32" spans="2:23">
      <c r="B32" s="128" t="s">
        <v>42</v>
      </c>
      <c r="C32" s="141">
        <f>Data!W33</f>
        <v>65089</v>
      </c>
      <c r="D32" s="141">
        <f>Data!AQ33</f>
        <v>20753</v>
      </c>
      <c r="E32" s="141">
        <f>Data!BK33</f>
        <v>6156</v>
      </c>
      <c r="F32" s="141">
        <f>Data!CE33</f>
        <v>2470</v>
      </c>
      <c r="G32" s="141">
        <f>Data!CY33</f>
        <v>0</v>
      </c>
      <c r="H32" s="142">
        <f>SUM(C32:G32)</f>
        <v>94468</v>
      </c>
      <c r="W32" s="145"/>
    </row>
    <row r="33" spans="2:23">
      <c r="B33" s="130" t="s">
        <v>43</v>
      </c>
      <c r="C33" s="141">
        <f>Data!X33</f>
        <v>28451</v>
      </c>
      <c r="D33" s="141">
        <f>Data!AR33</f>
        <v>14901</v>
      </c>
      <c r="E33" s="141">
        <f>Data!BL33</f>
        <v>8936</v>
      </c>
      <c r="F33" s="141">
        <f>Data!CF33</f>
        <v>4177</v>
      </c>
      <c r="G33" s="141">
        <f>Data!CZ33</f>
        <v>0</v>
      </c>
      <c r="H33" s="142">
        <f t="shared" ref="H33:H52" si="0">SUM(C33:G33)</f>
        <v>56465</v>
      </c>
      <c r="W33" s="145"/>
    </row>
    <row r="34" spans="2:23">
      <c r="B34" s="130" t="s">
        <v>44</v>
      </c>
      <c r="C34" s="141">
        <f>Data!Y33</f>
        <v>8268</v>
      </c>
      <c r="D34" s="141">
        <f>Data!AS33</f>
        <v>5416</v>
      </c>
      <c r="E34" s="141">
        <f>Data!BM33</f>
        <v>1816</v>
      </c>
      <c r="F34" s="141">
        <f>Data!CG33</f>
        <v>357</v>
      </c>
      <c r="G34" s="141">
        <f>Data!DA33</f>
        <v>0</v>
      </c>
      <c r="H34" s="142">
        <f t="shared" si="0"/>
        <v>15857</v>
      </c>
      <c r="W34" s="145"/>
    </row>
    <row r="35" spans="2:23">
      <c r="B35" s="130" t="s">
        <v>45</v>
      </c>
      <c r="C35" s="141">
        <f>Data!Z33</f>
        <v>2863</v>
      </c>
      <c r="D35" s="141">
        <f>Data!AT33</f>
        <v>9527</v>
      </c>
      <c r="E35" s="141">
        <f>Data!BN33</f>
        <v>5886</v>
      </c>
      <c r="F35" s="141">
        <f>Data!CH33</f>
        <v>1047</v>
      </c>
      <c r="G35" s="141">
        <f>Data!DB33</f>
        <v>0</v>
      </c>
      <c r="H35" s="142">
        <f t="shared" si="0"/>
        <v>19323</v>
      </c>
      <c r="W35" s="145"/>
    </row>
    <row r="36" spans="2:23">
      <c r="B36" s="130" t="s">
        <v>46</v>
      </c>
      <c r="C36" s="141">
        <f>Data!AA33</f>
        <v>344</v>
      </c>
      <c r="D36" s="141">
        <f>Data!AU33</f>
        <v>464</v>
      </c>
      <c r="E36" s="141">
        <f>Data!BO33</f>
        <v>123</v>
      </c>
      <c r="F36" s="141">
        <f>Data!CI33</f>
        <v>3</v>
      </c>
      <c r="G36" s="141">
        <f>Data!DC33</f>
        <v>0</v>
      </c>
      <c r="H36" s="142">
        <f t="shared" si="0"/>
        <v>934</v>
      </c>
      <c r="W36" s="145"/>
    </row>
    <row r="37" spans="2:23">
      <c r="B37" s="130" t="s">
        <v>47</v>
      </c>
      <c r="C37" s="141">
        <f>Data!AB33</f>
        <v>1324</v>
      </c>
      <c r="D37" s="141">
        <f>Data!AV33</f>
        <v>1998</v>
      </c>
      <c r="E37" s="141">
        <f>Data!BP33</f>
        <v>684</v>
      </c>
      <c r="F37" s="141">
        <f>Data!CJ33</f>
        <v>30</v>
      </c>
      <c r="G37" s="141">
        <f>Data!DD33</f>
        <v>0</v>
      </c>
      <c r="H37" s="142">
        <f t="shared" si="0"/>
        <v>4036</v>
      </c>
      <c r="W37" s="145"/>
    </row>
    <row r="38" spans="2:23">
      <c r="B38" s="130" t="s">
        <v>48</v>
      </c>
      <c r="C38" s="141">
        <f>Data!AC33</f>
        <v>4060</v>
      </c>
      <c r="D38" s="141">
        <f>Data!AW33</f>
        <v>4470</v>
      </c>
      <c r="E38" s="141">
        <f>Data!BQ33</f>
        <v>2914</v>
      </c>
      <c r="F38" s="141">
        <f>Data!CK33</f>
        <v>750</v>
      </c>
      <c r="G38" s="141">
        <f>Data!DE33</f>
        <v>0</v>
      </c>
      <c r="H38" s="142">
        <f t="shared" si="0"/>
        <v>12194</v>
      </c>
      <c r="W38" s="145"/>
    </row>
    <row r="39" spans="2:23">
      <c r="B39" s="130" t="s">
        <v>49</v>
      </c>
      <c r="C39" s="141">
        <f>Data!AD33</f>
        <v>0</v>
      </c>
      <c r="D39" s="141">
        <f>Data!AX33</f>
        <v>0</v>
      </c>
      <c r="E39" s="141">
        <f>Data!BR33</f>
        <v>0</v>
      </c>
      <c r="F39" s="141">
        <f>Data!CL33</f>
        <v>0</v>
      </c>
      <c r="G39" s="141">
        <f>Data!DF33</f>
        <v>0</v>
      </c>
      <c r="H39" s="142">
        <f t="shared" si="0"/>
        <v>0</v>
      </c>
      <c r="W39" s="145"/>
    </row>
    <row r="40" spans="2:23">
      <c r="B40" s="130" t="s">
        <v>50</v>
      </c>
      <c r="C40" s="141">
        <f>Data!AE33</f>
        <v>401</v>
      </c>
      <c r="D40" s="141">
        <f>Data!AY33</f>
        <v>2444</v>
      </c>
      <c r="E40" s="141">
        <f>Data!BS33</f>
        <v>834</v>
      </c>
      <c r="F40" s="141">
        <f>Data!CM33</f>
        <v>0</v>
      </c>
      <c r="G40" s="141">
        <f>Data!DG33</f>
        <v>0</v>
      </c>
      <c r="H40" s="142">
        <f t="shared" si="0"/>
        <v>3679</v>
      </c>
      <c r="W40" s="145"/>
    </row>
    <row r="41" spans="2:23">
      <c r="B41" s="130" t="s">
        <v>51</v>
      </c>
      <c r="C41" s="141">
        <f>Data!AF33</f>
        <v>87</v>
      </c>
      <c r="D41" s="141">
        <f>Data!AZ33</f>
        <v>408</v>
      </c>
      <c r="E41" s="141">
        <f>Data!BT33</f>
        <v>5235</v>
      </c>
      <c r="F41" s="141">
        <f>Data!CN33</f>
        <v>12</v>
      </c>
      <c r="G41" s="141">
        <f>Data!DH33</f>
        <v>0</v>
      </c>
      <c r="H41" s="142">
        <f t="shared" si="0"/>
        <v>5742</v>
      </c>
      <c r="W41" s="145"/>
    </row>
    <row r="42" spans="2:23">
      <c r="B42" s="130" t="s">
        <v>52</v>
      </c>
      <c r="C42" s="141">
        <f>Data!AG33</f>
        <v>0</v>
      </c>
      <c r="D42" s="141">
        <f>Data!BA33</f>
        <v>0</v>
      </c>
      <c r="E42" s="141">
        <f>Data!BU33</f>
        <v>0</v>
      </c>
      <c r="F42" s="141">
        <f>Data!CO33</f>
        <v>0</v>
      </c>
      <c r="G42" s="141">
        <f>Data!DI33</f>
        <v>0</v>
      </c>
      <c r="H42" s="142">
        <f t="shared" si="0"/>
        <v>0</v>
      </c>
      <c r="W42" s="145"/>
    </row>
    <row r="43" spans="2:23">
      <c r="B43" s="130" t="s">
        <v>53</v>
      </c>
      <c r="C43" s="141">
        <f>Data!AH33</f>
        <v>0</v>
      </c>
      <c r="D43" s="141">
        <f>Data!BB33</f>
        <v>0</v>
      </c>
      <c r="E43" s="141">
        <f>Data!BV33</f>
        <v>0</v>
      </c>
      <c r="F43" s="141">
        <f>Data!CP33</f>
        <v>0</v>
      </c>
      <c r="G43" s="141">
        <f>Data!DJ33</f>
        <v>0</v>
      </c>
      <c r="H43" s="142">
        <f t="shared" si="0"/>
        <v>0</v>
      </c>
      <c r="W43" s="145"/>
    </row>
    <row r="44" spans="2:23">
      <c r="B44" s="130" t="s">
        <v>54</v>
      </c>
      <c r="C44" s="141">
        <f>Data!AI33</f>
        <v>0</v>
      </c>
      <c r="D44" s="141">
        <f>Data!BC33</f>
        <v>0</v>
      </c>
      <c r="E44" s="141">
        <f>Data!BW33</f>
        <v>0</v>
      </c>
      <c r="F44" s="141">
        <f>Data!CQ33</f>
        <v>0</v>
      </c>
      <c r="G44" s="141">
        <f>Data!DK33</f>
        <v>0</v>
      </c>
      <c r="H44" s="142">
        <f t="shared" si="0"/>
        <v>0</v>
      </c>
      <c r="W44" s="145"/>
    </row>
    <row r="45" spans="2:23">
      <c r="B45" s="130" t="s">
        <v>55</v>
      </c>
      <c r="C45" s="141">
        <f>Data!AJ33</f>
        <v>3758</v>
      </c>
      <c r="D45" s="141">
        <f>Data!BD33</f>
        <v>11928.000000000002</v>
      </c>
      <c r="E45" s="141">
        <f>Data!BX33</f>
        <v>10704.000000000005</v>
      </c>
      <c r="F45" s="141">
        <f>Data!CR33</f>
        <v>7740.9999999999945</v>
      </c>
      <c r="G45" s="141">
        <f>Data!DL33</f>
        <v>10268.000000000015</v>
      </c>
      <c r="H45" s="142">
        <f t="shared" si="0"/>
        <v>44399.000000000015</v>
      </c>
      <c r="W45" s="145"/>
    </row>
    <row r="46" spans="2:23">
      <c r="B46" s="130" t="s">
        <v>56</v>
      </c>
      <c r="C46" s="141">
        <f>Data!AK33</f>
        <v>0</v>
      </c>
      <c r="D46" s="141">
        <f>Data!BE33</f>
        <v>0</v>
      </c>
      <c r="E46" s="141">
        <f>Data!BY33</f>
        <v>0</v>
      </c>
      <c r="F46" s="141">
        <f>Data!CS33</f>
        <v>0</v>
      </c>
      <c r="G46" s="141">
        <f>Data!DM33</f>
        <v>0</v>
      </c>
      <c r="H46" s="142">
        <f t="shared" si="0"/>
        <v>0</v>
      </c>
      <c r="W46" s="145"/>
    </row>
    <row r="47" spans="2:23">
      <c r="B47" s="130" t="s">
        <v>57</v>
      </c>
      <c r="C47" s="141">
        <f>Data!AL33</f>
        <v>4545</v>
      </c>
      <c r="D47" s="141">
        <f>Data!BF33</f>
        <v>17358</v>
      </c>
      <c r="E47" s="141">
        <f>Data!BZ33</f>
        <v>21809</v>
      </c>
      <c r="F47" s="141">
        <f>Data!CT33</f>
        <v>18</v>
      </c>
      <c r="G47" s="141">
        <f>Data!DN33</f>
        <v>0</v>
      </c>
      <c r="H47" s="142">
        <f t="shared" si="0"/>
        <v>43730</v>
      </c>
      <c r="W47" s="145"/>
    </row>
    <row r="48" spans="2:23">
      <c r="B48" s="130" t="s">
        <v>58</v>
      </c>
      <c r="C48" s="141">
        <f>Data!AM33</f>
        <v>0</v>
      </c>
      <c r="D48" s="141">
        <f>Data!BG33</f>
        <v>0</v>
      </c>
      <c r="E48" s="141">
        <f>Data!CA33</f>
        <v>0</v>
      </c>
      <c r="F48" s="141">
        <f>Data!CU33</f>
        <v>0</v>
      </c>
      <c r="G48" s="141">
        <f>Data!DO33</f>
        <v>0</v>
      </c>
      <c r="H48" s="142">
        <f t="shared" si="0"/>
        <v>0</v>
      </c>
      <c r="W48" s="145"/>
    </row>
    <row r="49" spans="2:23">
      <c r="B49" s="130" t="s">
        <v>59</v>
      </c>
      <c r="C49" s="141">
        <f>Data!AN33</f>
        <v>0</v>
      </c>
      <c r="D49" s="141">
        <f>Data!BH33</f>
        <v>786</v>
      </c>
      <c r="E49" s="141">
        <f>Data!CB33</f>
        <v>0</v>
      </c>
      <c r="F49" s="141">
        <f>Data!CV33</f>
        <v>0</v>
      </c>
      <c r="G49" s="141">
        <f>Data!DP33</f>
        <v>0</v>
      </c>
      <c r="H49" s="142">
        <f t="shared" si="0"/>
        <v>786</v>
      </c>
      <c r="W49" s="145"/>
    </row>
    <row r="50" spans="2:23">
      <c r="B50" s="130" t="s">
        <v>60</v>
      </c>
      <c r="C50" s="141">
        <f>Data!AO33</f>
        <v>12</v>
      </c>
      <c r="D50" s="141">
        <f>Data!BI33</f>
        <v>318</v>
      </c>
      <c r="E50" s="141">
        <f>Data!CC33</f>
        <v>66</v>
      </c>
      <c r="F50" s="141">
        <f>Data!CW33</f>
        <v>0</v>
      </c>
      <c r="G50" s="141">
        <f>Data!DQ33</f>
        <v>0</v>
      </c>
      <c r="H50" s="142">
        <f t="shared" si="0"/>
        <v>396</v>
      </c>
      <c r="W50" s="145"/>
    </row>
    <row r="51" spans="2:23">
      <c r="B51" s="130" t="s">
        <v>0</v>
      </c>
      <c r="C51" s="141">
        <f>Data!AP33</f>
        <v>236</v>
      </c>
      <c r="D51" s="141">
        <f>Data!BJ33</f>
        <v>28095</v>
      </c>
      <c r="E51" s="141">
        <f>Data!CD33</f>
        <v>12078.999999999998</v>
      </c>
      <c r="F51" s="141">
        <f>Data!CX33</f>
        <v>1905</v>
      </c>
      <c r="G51" s="141">
        <f>Data!DR33</f>
        <v>0</v>
      </c>
      <c r="H51" s="142">
        <f t="shared" si="0"/>
        <v>42315</v>
      </c>
      <c r="W51" s="145"/>
    </row>
    <row r="52" spans="2:23">
      <c r="B52" s="143" t="s">
        <v>33</v>
      </c>
      <c r="C52" s="142">
        <f>SUM(C32:C51)</f>
        <v>119438</v>
      </c>
      <c r="D52" s="142">
        <f>SUM(D32:D51)</f>
        <v>118866</v>
      </c>
      <c r="E52" s="142">
        <f>SUM(E32:E51)</f>
        <v>77242</v>
      </c>
      <c r="F52" s="142">
        <f>SUM(F32:F51)</f>
        <v>18509.999999999993</v>
      </c>
      <c r="G52" s="142">
        <f>SUM(G32:G51)</f>
        <v>10268.000000000015</v>
      </c>
      <c r="H52" s="142">
        <f t="shared" si="0"/>
        <v>344324</v>
      </c>
    </row>
    <row r="53" spans="2:23">
      <c r="B53" s="144"/>
      <c r="C53" s="145"/>
      <c r="D53" s="145"/>
      <c r="E53" s="145"/>
      <c r="F53" s="145"/>
      <c r="G53" s="145"/>
      <c r="H53" s="145"/>
    </row>
    <row r="54" spans="2:23" ht="13.5" customHeight="1">
      <c r="B54" s="308"/>
      <c r="D54" s="417" t="s">
        <v>22</v>
      </c>
      <c r="E54" s="418"/>
      <c r="F54" s="419"/>
      <c r="G54" s="309" t="s">
        <v>23</v>
      </c>
      <c r="H54" s="309" t="s">
        <v>24</v>
      </c>
    </row>
    <row r="55" spans="2:23" ht="28.5" customHeight="1">
      <c r="B55" s="388" t="s">
        <v>953</v>
      </c>
      <c r="C55" s="420"/>
      <c r="D55" s="421" t="str">
        <f>Data!T33</f>
        <v>Chalon, Grace</v>
      </c>
      <c r="E55" s="422"/>
      <c r="F55" s="423"/>
      <c r="G55" s="310" t="str">
        <f>Data!U33</f>
        <v>(940) 898-3298</v>
      </c>
      <c r="H55" s="311" t="str">
        <f>Data!V33</f>
        <v>gchalon@twu.edu</v>
      </c>
    </row>
    <row r="56" spans="2:23" ht="13.5" customHeight="1">
      <c r="B56" s="308"/>
      <c r="C56" s="308"/>
      <c r="D56" s="308"/>
      <c r="E56" s="308"/>
      <c r="F56" s="308"/>
      <c r="G56" s="308"/>
      <c r="H56" s="298"/>
    </row>
    <row r="57" spans="2:23">
      <c r="B57" s="117" t="s">
        <v>9</v>
      </c>
    </row>
    <row r="58" spans="2:23" ht="31.5" customHeight="1">
      <c r="B58" s="391" t="s">
        <v>39</v>
      </c>
      <c r="C58" s="391"/>
      <c r="D58" s="391"/>
      <c r="E58" s="391"/>
      <c r="F58" s="391"/>
      <c r="G58" s="391"/>
      <c r="H58" s="321"/>
    </row>
    <row r="59" spans="2:23" ht="8.25" customHeight="1" thickBot="1">
      <c r="B59" s="320"/>
    </row>
    <row r="60" spans="2:23" ht="14.4" thickBot="1">
      <c r="B60" s="124" t="s">
        <v>31</v>
      </c>
      <c r="C60" s="125" t="s">
        <v>25</v>
      </c>
      <c r="D60" s="125" t="s">
        <v>26</v>
      </c>
      <c r="E60" s="125" t="s">
        <v>27</v>
      </c>
      <c r="F60" s="125" t="s">
        <v>28</v>
      </c>
      <c r="G60" s="125" t="s">
        <v>29</v>
      </c>
      <c r="H60" s="126" t="s">
        <v>30</v>
      </c>
    </row>
    <row r="61" spans="2:23">
      <c r="B61" s="128" t="str">
        <f>$B$32</f>
        <v>Liberal Arts</v>
      </c>
      <c r="C61" s="322">
        <f>Data!DS33</f>
        <v>3023982.6852438739</v>
      </c>
      <c r="D61" s="322">
        <f>Data!EM33</f>
        <v>1635461.9525241212</v>
      </c>
      <c r="E61" s="322">
        <f>Data!FG33</f>
        <v>1712240.1288502</v>
      </c>
      <c r="F61" s="322">
        <f>Data!GA33</f>
        <v>1278787.8020652595</v>
      </c>
      <c r="G61" s="322">
        <f>Data!GU33</f>
        <v>0</v>
      </c>
      <c r="H61" s="323">
        <f>SUM(C61:G61)</f>
        <v>7650472.5686834548</v>
      </c>
    </row>
    <row r="62" spans="2:23">
      <c r="B62" s="128" t="str">
        <f>$B$33</f>
        <v>Science</v>
      </c>
      <c r="C62" s="322">
        <f>Data!DT33</f>
        <v>1782360.0760538219</v>
      </c>
      <c r="D62" s="322">
        <f>Data!EN33</f>
        <v>1506998.0194993343</v>
      </c>
      <c r="E62" s="322">
        <f>Data!FH33</f>
        <v>1837782.1390852144</v>
      </c>
      <c r="F62" s="322">
        <f>Data!GB33</f>
        <v>1559608.7613445106</v>
      </c>
      <c r="G62" s="322">
        <f>Data!GV33</f>
        <v>0</v>
      </c>
      <c r="H62" s="142">
        <f t="shared" ref="H62:H81" si="1">SUM(C62:G62)</f>
        <v>6686748.9959828816</v>
      </c>
    </row>
    <row r="63" spans="2:23">
      <c r="B63" s="128" t="str">
        <f>$B$34</f>
        <v>Fine Arts</v>
      </c>
      <c r="C63" s="322">
        <f>Data!DU33</f>
        <v>892748.6527391437</v>
      </c>
      <c r="D63" s="322">
        <f>Data!EO33</f>
        <v>970161.75812777237</v>
      </c>
      <c r="E63" s="322">
        <f>Data!FI33</f>
        <v>735656.37042278133</v>
      </c>
      <c r="F63" s="322">
        <f>Data!GC33</f>
        <v>104644.0296557238</v>
      </c>
      <c r="G63" s="322">
        <f>Data!GW33</f>
        <v>0</v>
      </c>
      <c r="H63" s="142">
        <f t="shared" si="1"/>
        <v>2703210.8109454215</v>
      </c>
    </row>
    <row r="64" spans="2:23">
      <c r="B64" s="128" t="str">
        <f>$B$35</f>
        <v>Teacher Education</v>
      </c>
      <c r="C64" s="322">
        <f>Data!DV33</f>
        <v>183657.09296244319</v>
      </c>
      <c r="D64" s="322">
        <f>Data!EP33</f>
        <v>806919.92304844211</v>
      </c>
      <c r="E64" s="322">
        <f>Data!FJ33</f>
        <v>1036711.2472767843</v>
      </c>
      <c r="F64" s="322">
        <f>Data!GD33</f>
        <v>427639.88080730621</v>
      </c>
      <c r="G64" s="322">
        <f>Data!GX33</f>
        <v>0</v>
      </c>
      <c r="H64" s="142">
        <f t="shared" si="1"/>
        <v>2454928.1440949757</v>
      </c>
    </row>
    <row r="65" spans="2:8">
      <c r="B65" s="128" t="str">
        <f>$B$36</f>
        <v>Agriculture</v>
      </c>
      <c r="C65" s="322">
        <f>Data!DW33</f>
        <v>69051.432511659121</v>
      </c>
      <c r="D65" s="322">
        <f>Data!EQ33</f>
        <v>56862.025482727455</v>
      </c>
      <c r="E65" s="322">
        <f>Data!FK33</f>
        <v>36642.402173913048</v>
      </c>
      <c r="F65" s="322">
        <f>Data!GE33</f>
        <v>1319.2919254658384</v>
      </c>
      <c r="G65" s="322">
        <f>Data!GY33</f>
        <v>0</v>
      </c>
      <c r="H65" s="142">
        <f t="shared" si="1"/>
        <v>163875.15209376547</v>
      </c>
    </row>
    <row r="66" spans="2:8">
      <c r="B66" s="128" t="str">
        <f>$B$37</f>
        <v>Engineering</v>
      </c>
      <c r="C66" s="322">
        <f>Data!DX33</f>
        <v>138862.58195236084</v>
      </c>
      <c r="D66" s="322">
        <f>Data!ER33</f>
        <v>289262.58430817217</v>
      </c>
      <c r="E66" s="322">
        <f>Data!FL33</f>
        <v>231156.61922782953</v>
      </c>
      <c r="F66" s="322">
        <f>Data!GF33</f>
        <v>10052.133755154049</v>
      </c>
      <c r="G66" s="322">
        <f>Data!GZ33</f>
        <v>0</v>
      </c>
      <c r="H66" s="142">
        <f t="shared" si="1"/>
        <v>669333.91924351663</v>
      </c>
    </row>
    <row r="67" spans="2:8">
      <c r="B67" s="128" t="str">
        <f>$B$38</f>
        <v>Home Economics</v>
      </c>
      <c r="C67" s="322">
        <f>Data!DY33</f>
        <v>202980.97860043679</v>
      </c>
      <c r="D67" s="322">
        <f>Data!ES33</f>
        <v>401431.91909856111</v>
      </c>
      <c r="E67" s="322">
        <f>Data!FM33</f>
        <v>587756.0739315087</v>
      </c>
      <c r="F67" s="322">
        <f>Data!GG33</f>
        <v>262506.80242299865</v>
      </c>
      <c r="G67" s="322">
        <f>Data!HA33</f>
        <v>0</v>
      </c>
      <c r="H67" s="142">
        <f t="shared" si="1"/>
        <v>1454675.7740535054</v>
      </c>
    </row>
    <row r="68" spans="2:8">
      <c r="B68" s="128" t="str">
        <f>$B$39</f>
        <v>Law</v>
      </c>
      <c r="C68" s="322">
        <f>Data!DZ33</f>
        <v>0</v>
      </c>
      <c r="D68" s="322">
        <f>Data!ET33</f>
        <v>0</v>
      </c>
      <c r="E68" s="322">
        <f>Data!FN33</f>
        <v>0</v>
      </c>
      <c r="F68" s="322">
        <f>Data!GH33</f>
        <v>0</v>
      </c>
      <c r="G68" s="322">
        <f>Data!HB33</f>
        <v>0</v>
      </c>
      <c r="H68" s="142">
        <f t="shared" si="1"/>
        <v>0</v>
      </c>
    </row>
    <row r="69" spans="2:8">
      <c r="B69" s="128" t="str">
        <f>$B$40</f>
        <v>Social Service</v>
      </c>
      <c r="C69" s="322">
        <f>Data!EA33</f>
        <v>26338.461292963773</v>
      </c>
      <c r="D69" s="322">
        <f>Data!EU33</f>
        <v>338161.811434309</v>
      </c>
      <c r="E69" s="322">
        <f>Data!FO33</f>
        <v>199171</v>
      </c>
      <c r="F69" s="322">
        <f>Data!GI33</f>
        <v>0</v>
      </c>
      <c r="G69" s="322">
        <f>Data!HC33</f>
        <v>0</v>
      </c>
      <c r="H69" s="142">
        <f t="shared" si="1"/>
        <v>563671.27272727271</v>
      </c>
    </row>
    <row r="70" spans="2:8">
      <c r="B70" s="128" t="str">
        <f>$B$41</f>
        <v>Library Science</v>
      </c>
      <c r="C70" s="322">
        <f>Data!EB33</f>
        <v>6694.5172413793107</v>
      </c>
      <c r="D70" s="322">
        <f>Data!EV33</f>
        <v>30835.482758620688</v>
      </c>
      <c r="E70" s="322">
        <f>Data!FP33</f>
        <v>799026.08717737452</v>
      </c>
      <c r="F70" s="322">
        <f>Data!GJ33</f>
        <v>2115.9478562872309</v>
      </c>
      <c r="G70" s="322">
        <f>Data!HD33</f>
        <v>0</v>
      </c>
      <c r="H70" s="142">
        <f t="shared" si="1"/>
        <v>838672.03503366176</v>
      </c>
    </row>
    <row r="71" spans="2:8">
      <c r="B71" s="128" t="str">
        <f>$B$42</f>
        <v>Veterinary Science</v>
      </c>
      <c r="C71" s="322">
        <f>Data!EC33</f>
        <v>0</v>
      </c>
      <c r="D71" s="322">
        <f>Data!EW33</f>
        <v>0</v>
      </c>
      <c r="E71" s="322">
        <f>Data!FQ33</f>
        <v>0</v>
      </c>
      <c r="F71" s="322">
        <f>Data!GK33</f>
        <v>0</v>
      </c>
      <c r="G71" s="322">
        <f>Data!HE33</f>
        <v>0</v>
      </c>
      <c r="H71" s="142">
        <f t="shared" si="1"/>
        <v>0</v>
      </c>
    </row>
    <row r="72" spans="2:8">
      <c r="B72" s="128" t="str">
        <f>$B$43</f>
        <v>Vocational Training</v>
      </c>
      <c r="C72" s="322">
        <f>Data!ED33</f>
        <v>0</v>
      </c>
      <c r="D72" s="322">
        <f>Data!EX33</f>
        <v>0</v>
      </c>
      <c r="E72" s="322">
        <f>Data!FR33</f>
        <v>0</v>
      </c>
      <c r="F72" s="322">
        <f>Data!GL33</f>
        <v>0</v>
      </c>
      <c r="G72" s="322">
        <f>Data!HF33</f>
        <v>0</v>
      </c>
      <c r="H72" s="142">
        <f t="shared" si="1"/>
        <v>0</v>
      </c>
    </row>
    <row r="73" spans="2:8">
      <c r="B73" s="128" t="str">
        <f>$B$44</f>
        <v>Physical Training</v>
      </c>
      <c r="C73" s="322">
        <f>Data!EE33</f>
        <v>0</v>
      </c>
      <c r="D73" s="322">
        <f>Data!EY33</f>
        <v>0</v>
      </c>
      <c r="E73" s="322">
        <f>Data!FS33</f>
        <v>0</v>
      </c>
      <c r="F73" s="322">
        <f>Data!GM33</f>
        <v>0</v>
      </c>
      <c r="G73" s="322">
        <f>Data!HG33</f>
        <v>0</v>
      </c>
      <c r="H73" s="142">
        <f t="shared" si="1"/>
        <v>0</v>
      </c>
    </row>
    <row r="74" spans="2:8">
      <c r="B74" s="128" t="str">
        <f>$B$45</f>
        <v>Health Services</v>
      </c>
      <c r="C74" s="322">
        <f>Data!EF33</f>
        <v>280058.69156793715</v>
      </c>
      <c r="D74" s="322">
        <f>Data!EZ33</f>
        <v>1292350.4668895041</v>
      </c>
      <c r="E74" s="322">
        <f>Data!FT33</f>
        <v>1926840.6696420833</v>
      </c>
      <c r="F74" s="322">
        <f>Data!GN33</f>
        <v>2141645.5629659062</v>
      </c>
      <c r="G74" s="322">
        <f>Data!HH33</f>
        <v>1990080.6003772318</v>
      </c>
      <c r="H74" s="142">
        <f t="shared" si="1"/>
        <v>7630975.9914426627</v>
      </c>
    </row>
    <row r="75" spans="2:8">
      <c r="B75" s="128" t="str">
        <f>$B$46</f>
        <v>Pharmacy</v>
      </c>
      <c r="C75" s="322">
        <f>Data!EG33</f>
        <v>0</v>
      </c>
      <c r="D75" s="322">
        <f>Data!FA33</f>
        <v>0</v>
      </c>
      <c r="E75" s="322">
        <f>Data!FU33</f>
        <v>0</v>
      </c>
      <c r="F75" s="322">
        <f>Data!GO33</f>
        <v>0</v>
      </c>
      <c r="G75" s="322">
        <f>Data!HI33</f>
        <v>0</v>
      </c>
      <c r="H75" s="142">
        <f t="shared" si="1"/>
        <v>0</v>
      </c>
    </row>
    <row r="76" spans="2:8">
      <c r="B76" s="128" t="str">
        <f>$B$47</f>
        <v>Business Administration</v>
      </c>
      <c r="C76" s="322">
        <f>Data!EH33</f>
        <v>348808.69099596253</v>
      </c>
      <c r="D76" s="322">
        <f>Data!FB33</f>
        <v>1988689.6872147552</v>
      </c>
      <c r="E76" s="322">
        <f>Data!FV33</f>
        <v>2310418.5096878828</v>
      </c>
      <c r="F76" s="322">
        <f>Data!GP33</f>
        <v>18998.722906403942</v>
      </c>
      <c r="G76" s="322">
        <f>Data!HJ33</f>
        <v>0</v>
      </c>
      <c r="H76" s="142">
        <f t="shared" si="1"/>
        <v>4666915.6108050048</v>
      </c>
    </row>
    <row r="77" spans="2:8">
      <c r="B77" s="128" t="str">
        <f>$B$48</f>
        <v>Optometry</v>
      </c>
      <c r="C77" s="322">
        <f>Data!EI33</f>
        <v>0</v>
      </c>
      <c r="D77" s="322">
        <f>Data!FC33</f>
        <v>0</v>
      </c>
      <c r="E77" s="322">
        <f>Data!FW33</f>
        <v>0</v>
      </c>
      <c r="F77" s="322">
        <f>Data!GQ33</f>
        <v>0</v>
      </c>
      <c r="G77" s="322">
        <f>Data!HK33</f>
        <v>0</v>
      </c>
      <c r="H77" s="142">
        <f t="shared" si="1"/>
        <v>0</v>
      </c>
    </row>
    <row r="78" spans="2:8">
      <c r="B78" s="128" t="str">
        <f>$B$49</f>
        <v>Teacher Ed-Practice Teaching</v>
      </c>
      <c r="C78" s="322">
        <f>Data!EJ33</f>
        <v>0</v>
      </c>
      <c r="D78" s="322">
        <f>Data!FD33</f>
        <v>231582.65798320627</v>
      </c>
      <c r="E78" s="322">
        <f>Data!FX33</f>
        <v>0</v>
      </c>
      <c r="F78" s="322">
        <f>Data!GR33</f>
        <v>0</v>
      </c>
      <c r="G78" s="322">
        <f>Data!HL33</f>
        <v>0</v>
      </c>
      <c r="H78" s="142">
        <f t="shared" si="1"/>
        <v>231582.65798320627</v>
      </c>
    </row>
    <row r="79" spans="2:8">
      <c r="B79" s="128" t="str">
        <f>$B$50</f>
        <v>Technology</v>
      </c>
      <c r="C79" s="322">
        <f>Data!EK33</f>
        <v>845.28043213633589</v>
      </c>
      <c r="D79" s="322">
        <f>Data!FE33</f>
        <v>33500.136234530328</v>
      </c>
      <c r="E79" s="322">
        <f>Data!FY33</f>
        <v>9033.3333333333321</v>
      </c>
      <c r="F79" s="322">
        <f>Data!GS33</f>
        <v>0</v>
      </c>
      <c r="G79" s="322">
        <f>Data!HM33</f>
        <v>0</v>
      </c>
      <c r="H79" s="142">
        <f t="shared" si="1"/>
        <v>43378.75</v>
      </c>
    </row>
    <row r="80" spans="2:8">
      <c r="B80" s="128" t="str">
        <f>$B$51</f>
        <v>Nursing</v>
      </c>
      <c r="C80" s="322">
        <f>Data!EL33</f>
        <v>30162.949439282558</v>
      </c>
      <c r="D80" s="322">
        <f>Data!FF33</f>
        <v>4873246.8115834398</v>
      </c>
      <c r="E80" s="322">
        <f>Data!FZ33</f>
        <v>2895695.0412160107</v>
      </c>
      <c r="F80" s="322">
        <f>Data!GT33</f>
        <v>1794330.2159169847</v>
      </c>
      <c r="G80" s="322">
        <f>Data!HN33</f>
        <v>0</v>
      </c>
      <c r="H80" s="142">
        <f t="shared" si="1"/>
        <v>9593435.0181557164</v>
      </c>
    </row>
    <row r="81" spans="2:8">
      <c r="B81" s="131" t="str">
        <f>$B$52</f>
        <v>Totals</v>
      </c>
      <c r="C81" s="323">
        <f>SUM(C61:C80)</f>
        <v>6986552.0910334</v>
      </c>
      <c r="D81" s="323">
        <f>SUM(D61:D80)</f>
        <v>14455465.236187495</v>
      </c>
      <c r="E81" s="323">
        <f>SUM(E61:E80)</f>
        <v>14318129.622024916</v>
      </c>
      <c r="F81" s="323">
        <f>SUM(F61:F80)</f>
        <v>7601649.1516220002</v>
      </c>
      <c r="G81" s="323">
        <f>SUM(G61:G80)</f>
        <v>1990080.6003772318</v>
      </c>
      <c r="H81" s="323">
        <f t="shared" si="1"/>
        <v>45351876.70124504</v>
      </c>
    </row>
    <row r="82" spans="2:8">
      <c r="B82" s="144"/>
      <c r="C82" s="324"/>
      <c r="D82" s="324"/>
      <c r="E82" s="324"/>
      <c r="F82" s="324"/>
      <c r="G82" s="324"/>
      <c r="H82" s="325"/>
    </row>
    <row r="83" spans="2:8" ht="13.5" customHeight="1">
      <c r="B83" s="308"/>
      <c r="D83" s="417" t="s">
        <v>22</v>
      </c>
      <c r="E83" s="418"/>
      <c r="F83" s="419"/>
      <c r="G83" s="309" t="s">
        <v>23</v>
      </c>
      <c r="H83" s="309" t="s">
        <v>24</v>
      </c>
    </row>
    <row r="84" spans="2:8" ht="28.5" customHeight="1">
      <c r="B84" s="388" t="s">
        <v>38</v>
      </c>
      <c r="C84" s="420"/>
      <c r="D84" s="421" t="str">
        <f>Data!T33</f>
        <v>Chalon, Grace</v>
      </c>
      <c r="E84" s="422"/>
      <c r="F84" s="423"/>
      <c r="G84" s="310" t="str">
        <f>Data!U33</f>
        <v>(940) 898-3298</v>
      </c>
      <c r="H84" s="311" t="str">
        <f>Data!V33</f>
        <v>gchalon@twu.edu</v>
      </c>
    </row>
    <row r="85" spans="2:8" ht="13.5" customHeight="1">
      <c r="B85" s="308"/>
      <c r="C85" s="308"/>
      <c r="D85" s="308"/>
      <c r="E85" s="308"/>
      <c r="F85" s="308"/>
      <c r="G85" s="308"/>
      <c r="H85" s="298"/>
    </row>
    <row r="86" spans="2:8">
      <c r="B86" s="120" t="s">
        <v>32</v>
      </c>
      <c r="C86" s="326"/>
      <c r="D86" s="326"/>
      <c r="E86" s="326"/>
      <c r="F86" s="326"/>
      <c r="G86" s="326"/>
      <c r="H86" s="122">
        <f>H13+H14</f>
        <v>90663141</v>
      </c>
    </row>
    <row r="87" spans="2:8" ht="42.75" customHeight="1">
      <c r="B87" s="382" t="s">
        <v>8</v>
      </c>
      <c r="C87" s="382"/>
      <c r="D87" s="382"/>
      <c r="E87" s="382"/>
      <c r="F87" s="382"/>
      <c r="G87" s="382"/>
      <c r="H87" s="321"/>
    </row>
    <row r="88" spans="2:8">
      <c r="B88" s="120" t="s">
        <v>5</v>
      </c>
      <c r="C88" s="327"/>
      <c r="D88" s="327"/>
      <c r="E88" s="327"/>
      <c r="F88" s="327"/>
      <c r="G88" s="327"/>
      <c r="H88" s="122"/>
    </row>
    <row r="89" spans="2:8" ht="98.25" customHeight="1" thickBot="1">
      <c r="B89" s="383" t="s">
        <v>228</v>
      </c>
      <c r="C89" s="383"/>
      <c r="D89" s="383"/>
      <c r="E89" s="383"/>
      <c r="F89" s="383"/>
      <c r="G89" s="383"/>
      <c r="H89" s="328"/>
    </row>
    <row r="90" spans="2:8" ht="14.4" thickBot="1">
      <c r="B90" s="124" t="s">
        <v>31</v>
      </c>
      <c r="C90" s="125" t="s">
        <v>25</v>
      </c>
      <c r="D90" s="125" t="s">
        <v>26</v>
      </c>
      <c r="E90" s="125" t="s">
        <v>27</v>
      </c>
      <c r="F90" s="125" t="s">
        <v>28</v>
      </c>
      <c r="G90" s="125" t="s">
        <v>29</v>
      </c>
      <c r="H90" s="126" t="s">
        <v>30</v>
      </c>
    </row>
    <row r="91" spans="2:8">
      <c r="B91" s="128" t="str">
        <f>$B$32</f>
        <v>Liberal Arts</v>
      </c>
      <c r="C91" s="329">
        <f>Data!HR33</f>
        <v>34112</v>
      </c>
      <c r="D91" s="329">
        <f>Data!IL33</f>
        <v>5297</v>
      </c>
      <c r="E91" s="329">
        <f>Data!JF33</f>
        <v>0</v>
      </c>
      <c r="F91" s="329">
        <f>Data!JZ33</f>
        <v>127488</v>
      </c>
      <c r="G91" s="329">
        <f>Data!KT33</f>
        <v>0</v>
      </c>
      <c r="H91" s="134">
        <f t="shared" ref="H91:H111" si="2">SUM(C91:G91)</f>
        <v>166897</v>
      </c>
    </row>
    <row r="92" spans="2:8">
      <c r="B92" s="128" t="str">
        <f>$B$33</f>
        <v>Science</v>
      </c>
      <c r="C92" s="329">
        <f>Data!HS33</f>
        <v>178636</v>
      </c>
      <c r="D92" s="329">
        <f>Data!IM33</f>
        <v>228570</v>
      </c>
      <c r="E92" s="329">
        <f>Data!JG33</f>
        <v>26729</v>
      </c>
      <c r="F92" s="329">
        <f>Data!KA33</f>
        <v>22855</v>
      </c>
      <c r="G92" s="329">
        <f>Data!KU33</f>
        <v>0</v>
      </c>
      <c r="H92" s="137">
        <f t="shared" si="2"/>
        <v>456790</v>
      </c>
    </row>
    <row r="93" spans="2:8">
      <c r="B93" s="128" t="str">
        <f>$B$34</f>
        <v>Fine Arts</v>
      </c>
      <c r="C93" s="329">
        <f>Data!HT33</f>
        <v>0</v>
      </c>
      <c r="D93" s="329">
        <f>Data!IN33</f>
        <v>0</v>
      </c>
      <c r="E93" s="329">
        <f>Data!JH33</f>
        <v>35514</v>
      </c>
      <c r="F93" s="329">
        <f>Data!KB33</f>
        <v>0</v>
      </c>
      <c r="G93" s="329">
        <f>Data!KV33</f>
        <v>0</v>
      </c>
      <c r="H93" s="137">
        <f t="shared" si="2"/>
        <v>35514</v>
      </c>
    </row>
    <row r="94" spans="2:8">
      <c r="B94" s="128" t="str">
        <f>$B$35</f>
        <v>Teacher Education</v>
      </c>
      <c r="C94" s="329">
        <f>Data!HU33</f>
        <v>0</v>
      </c>
      <c r="D94" s="329">
        <f>Data!IO33</f>
        <v>25008</v>
      </c>
      <c r="E94" s="329">
        <f>Data!JI33</f>
        <v>17000</v>
      </c>
      <c r="F94" s="329">
        <f>Data!KC33</f>
        <v>216966</v>
      </c>
      <c r="G94" s="329">
        <f>Data!KW33</f>
        <v>0</v>
      </c>
      <c r="H94" s="137">
        <f t="shared" si="2"/>
        <v>258974</v>
      </c>
    </row>
    <row r="95" spans="2:8">
      <c r="B95" s="128" t="str">
        <f>$B$36</f>
        <v>Agriculture</v>
      </c>
      <c r="C95" s="329">
        <f>Data!HV33</f>
        <v>0</v>
      </c>
      <c r="D95" s="329">
        <f>Data!IP33</f>
        <v>0</v>
      </c>
      <c r="E95" s="329">
        <f>Data!JJ33</f>
        <v>0</v>
      </c>
      <c r="F95" s="329">
        <f>Data!KD33</f>
        <v>0</v>
      </c>
      <c r="G95" s="329">
        <f>Data!KX33</f>
        <v>0</v>
      </c>
      <c r="H95" s="137">
        <f t="shared" si="2"/>
        <v>0</v>
      </c>
    </row>
    <row r="96" spans="2:8">
      <c r="B96" s="128" t="str">
        <f>$B$37</f>
        <v>Engineering</v>
      </c>
      <c r="C96" s="329">
        <f>Data!HW33</f>
        <v>0</v>
      </c>
      <c r="D96" s="329">
        <f>Data!IQ33</f>
        <v>0</v>
      </c>
      <c r="E96" s="329">
        <f>Data!JK33</f>
        <v>0</v>
      </c>
      <c r="F96" s="329">
        <f>Data!KE33</f>
        <v>0</v>
      </c>
      <c r="G96" s="329">
        <f>Data!KY33</f>
        <v>0</v>
      </c>
      <c r="H96" s="137">
        <f t="shared" si="2"/>
        <v>0</v>
      </c>
    </row>
    <row r="97" spans="2:8">
      <c r="B97" s="128" t="str">
        <f>$B$38</f>
        <v>Home Economics</v>
      </c>
      <c r="C97" s="329">
        <f>Data!HX33</f>
        <v>9866</v>
      </c>
      <c r="D97" s="329">
        <f>Data!IR33</f>
        <v>0</v>
      </c>
      <c r="E97" s="329">
        <f>Data!JL33</f>
        <v>3700</v>
      </c>
      <c r="F97" s="329">
        <f>Data!KF33</f>
        <v>136934</v>
      </c>
      <c r="G97" s="329">
        <f>Data!KZ33</f>
        <v>0</v>
      </c>
      <c r="H97" s="137">
        <f t="shared" si="2"/>
        <v>150500</v>
      </c>
    </row>
    <row r="98" spans="2:8">
      <c r="B98" s="128" t="str">
        <f>$B$39</f>
        <v>Law</v>
      </c>
      <c r="C98" s="329">
        <f>Data!HY33</f>
        <v>0</v>
      </c>
      <c r="D98" s="329">
        <f>Data!IS33</f>
        <v>0</v>
      </c>
      <c r="E98" s="329">
        <f>Data!JM33</f>
        <v>0</v>
      </c>
      <c r="F98" s="329">
        <f>Data!KG33</f>
        <v>0</v>
      </c>
      <c r="G98" s="329">
        <f>Data!LA33</f>
        <v>0</v>
      </c>
      <c r="H98" s="137">
        <f t="shared" si="2"/>
        <v>0</v>
      </c>
    </row>
    <row r="99" spans="2:8">
      <c r="B99" s="128" t="str">
        <f>$B$40</f>
        <v>Social Service</v>
      </c>
      <c r="C99" s="329">
        <f>Data!HZ33</f>
        <v>89978</v>
      </c>
      <c r="D99" s="329">
        <f>Data!IT33</f>
        <v>64616</v>
      </c>
      <c r="E99" s="329">
        <f>Data!JN33</f>
        <v>98092</v>
      </c>
      <c r="F99" s="329">
        <f>Data!KH33</f>
        <v>12807</v>
      </c>
      <c r="G99" s="329">
        <f>Data!LB33</f>
        <v>0</v>
      </c>
      <c r="H99" s="137">
        <f t="shared" si="2"/>
        <v>265493</v>
      </c>
    </row>
    <row r="100" spans="2:8">
      <c r="B100" s="128" t="str">
        <f>$B$41</f>
        <v>Library Science</v>
      </c>
      <c r="C100" s="329">
        <f>Data!IA33</f>
        <v>0</v>
      </c>
      <c r="D100" s="329">
        <f>Data!IU33</f>
        <v>0</v>
      </c>
      <c r="E100" s="329">
        <f>Data!JO33</f>
        <v>140206</v>
      </c>
      <c r="F100" s="329">
        <f>Data!KI33</f>
        <v>0</v>
      </c>
      <c r="G100" s="329">
        <f>Data!LC33</f>
        <v>0</v>
      </c>
      <c r="H100" s="137">
        <f t="shared" si="2"/>
        <v>140206</v>
      </c>
    </row>
    <row r="101" spans="2:8">
      <c r="B101" s="128" t="str">
        <f>$B$42</f>
        <v>Veterinary Science</v>
      </c>
      <c r="C101" s="329">
        <f>Data!IB33</f>
        <v>0</v>
      </c>
      <c r="D101" s="329">
        <f>Data!IV33</f>
        <v>0</v>
      </c>
      <c r="E101" s="329">
        <f>Data!JP33</f>
        <v>0</v>
      </c>
      <c r="F101" s="329">
        <f>Data!KJ33</f>
        <v>0</v>
      </c>
      <c r="G101" s="329">
        <f>Data!LD33</f>
        <v>0</v>
      </c>
      <c r="H101" s="137">
        <f t="shared" si="2"/>
        <v>0</v>
      </c>
    </row>
    <row r="102" spans="2:8">
      <c r="B102" s="128" t="str">
        <f>$B$43</f>
        <v>Vocational Training</v>
      </c>
      <c r="C102" s="329">
        <f>Data!IC33</f>
        <v>0</v>
      </c>
      <c r="D102" s="329">
        <f>Data!IW33</f>
        <v>0</v>
      </c>
      <c r="E102" s="329">
        <f>Data!JQ33</f>
        <v>0</v>
      </c>
      <c r="F102" s="329">
        <f>Data!KK33</f>
        <v>0</v>
      </c>
      <c r="G102" s="329">
        <f>Data!LE33</f>
        <v>0</v>
      </c>
      <c r="H102" s="137">
        <f t="shared" si="2"/>
        <v>0</v>
      </c>
    </row>
    <row r="103" spans="2:8">
      <c r="B103" s="128" t="str">
        <f>$B$44</f>
        <v>Physical Training</v>
      </c>
      <c r="C103" s="329">
        <f>Data!ID33</f>
        <v>0</v>
      </c>
      <c r="D103" s="329">
        <f>Data!IX33</f>
        <v>0</v>
      </c>
      <c r="E103" s="329">
        <f>Data!JR33</f>
        <v>0</v>
      </c>
      <c r="F103" s="329">
        <f>Data!KL33</f>
        <v>0</v>
      </c>
      <c r="G103" s="329">
        <f>Data!LF33</f>
        <v>0</v>
      </c>
      <c r="H103" s="137">
        <f t="shared" si="2"/>
        <v>0</v>
      </c>
    </row>
    <row r="104" spans="2:8">
      <c r="B104" s="128" t="str">
        <f>$B$45</f>
        <v>Health Services</v>
      </c>
      <c r="C104" s="329">
        <f>Data!IE33</f>
        <v>0</v>
      </c>
      <c r="D104" s="329">
        <f>Data!IY33</f>
        <v>12909</v>
      </c>
      <c r="E104" s="329">
        <f>Data!JS33</f>
        <v>14678</v>
      </c>
      <c r="F104" s="329">
        <f>Data!KM33</f>
        <v>134100</v>
      </c>
      <c r="G104" s="329">
        <f>Data!LG33</f>
        <v>0</v>
      </c>
      <c r="H104" s="137">
        <f t="shared" si="2"/>
        <v>161687</v>
      </c>
    </row>
    <row r="105" spans="2:8">
      <c r="B105" s="128" t="str">
        <f>$B$46</f>
        <v>Pharmacy</v>
      </c>
      <c r="C105" s="329">
        <f>Data!IF33</f>
        <v>0</v>
      </c>
      <c r="D105" s="329">
        <f>Data!IZ33</f>
        <v>0</v>
      </c>
      <c r="E105" s="329">
        <f>Data!JT33</f>
        <v>0</v>
      </c>
      <c r="F105" s="329">
        <f>Data!KN33</f>
        <v>0</v>
      </c>
      <c r="G105" s="329">
        <f>Data!LH33</f>
        <v>0</v>
      </c>
      <c r="H105" s="137">
        <f t="shared" si="2"/>
        <v>0</v>
      </c>
    </row>
    <row r="106" spans="2:8">
      <c r="B106" s="128" t="str">
        <f>$B$47</f>
        <v>Business Administration</v>
      </c>
      <c r="C106" s="329">
        <f>Data!IG33</f>
        <v>0</v>
      </c>
      <c r="D106" s="329">
        <f>Data!JA33</f>
        <v>0</v>
      </c>
      <c r="E106" s="329">
        <f>Data!JU33</f>
        <v>0</v>
      </c>
      <c r="F106" s="329">
        <f>Data!KO33</f>
        <v>0</v>
      </c>
      <c r="G106" s="329">
        <f>Data!LI33</f>
        <v>0</v>
      </c>
      <c r="H106" s="137">
        <f t="shared" si="2"/>
        <v>0</v>
      </c>
    </row>
    <row r="107" spans="2:8">
      <c r="B107" s="128" t="str">
        <f>$B$48</f>
        <v>Optometry</v>
      </c>
      <c r="C107" s="329">
        <f>Data!IH33</f>
        <v>0</v>
      </c>
      <c r="D107" s="329">
        <f>Data!JB33</f>
        <v>0</v>
      </c>
      <c r="E107" s="329">
        <f>Data!JV33</f>
        <v>0</v>
      </c>
      <c r="F107" s="329">
        <f>Data!KP33</f>
        <v>0</v>
      </c>
      <c r="G107" s="329">
        <f>Data!LJ33</f>
        <v>0</v>
      </c>
      <c r="H107" s="137">
        <f t="shared" si="2"/>
        <v>0</v>
      </c>
    </row>
    <row r="108" spans="2:8">
      <c r="B108" s="128" t="str">
        <f>$B$49</f>
        <v>Teacher Ed-Practice Teaching</v>
      </c>
      <c r="C108" s="329">
        <f>Data!II33</f>
        <v>0</v>
      </c>
      <c r="D108" s="329">
        <f>Data!JC33</f>
        <v>0</v>
      </c>
      <c r="E108" s="329">
        <f>Data!JW33</f>
        <v>0</v>
      </c>
      <c r="F108" s="329">
        <f>Data!KQ33</f>
        <v>0</v>
      </c>
      <c r="G108" s="329">
        <f>Data!LK33</f>
        <v>0</v>
      </c>
      <c r="H108" s="137">
        <f t="shared" si="2"/>
        <v>0</v>
      </c>
    </row>
    <row r="109" spans="2:8">
      <c r="B109" s="128" t="str">
        <f>$B$50</f>
        <v>Technology</v>
      </c>
      <c r="C109" s="329">
        <f>Data!IJ33</f>
        <v>0</v>
      </c>
      <c r="D109" s="329">
        <f>Data!JD33</f>
        <v>0</v>
      </c>
      <c r="E109" s="329">
        <f>Data!JX33</f>
        <v>0</v>
      </c>
      <c r="F109" s="329">
        <f>Data!KR33</f>
        <v>0</v>
      </c>
      <c r="G109" s="329">
        <f>Data!LL33</f>
        <v>0</v>
      </c>
      <c r="H109" s="137">
        <f t="shared" si="2"/>
        <v>0</v>
      </c>
    </row>
    <row r="110" spans="2:8">
      <c r="B110" s="128" t="str">
        <f>$B$51</f>
        <v>Nursing</v>
      </c>
      <c r="C110" s="329">
        <f>Data!IK33</f>
        <v>0</v>
      </c>
      <c r="D110" s="329">
        <f>Data!JE33</f>
        <v>185770</v>
      </c>
      <c r="E110" s="329">
        <f>Data!JY33</f>
        <v>148930</v>
      </c>
      <c r="F110" s="329">
        <f>Data!KS33</f>
        <v>198560</v>
      </c>
      <c r="G110" s="329">
        <f>Data!HPM33</f>
        <v>0</v>
      </c>
      <c r="H110" s="137">
        <f t="shared" si="2"/>
        <v>533260</v>
      </c>
    </row>
    <row r="111" spans="2:8">
      <c r="B111" s="131" t="str">
        <f>$B$52</f>
        <v>Totals</v>
      </c>
      <c r="C111" s="134">
        <f>SUM(C91:C110)</f>
        <v>312592</v>
      </c>
      <c r="D111" s="134">
        <f>SUM(D91:D110)</f>
        <v>522170</v>
      </c>
      <c r="E111" s="134">
        <f>SUM(E91:E110)</f>
        <v>484849</v>
      </c>
      <c r="F111" s="134">
        <f>SUM(F91:F110)</f>
        <v>849710</v>
      </c>
      <c r="G111" s="134">
        <f>SUM(G91:G110)</f>
        <v>0</v>
      </c>
      <c r="H111" s="134">
        <f t="shared" si="2"/>
        <v>2169321</v>
      </c>
    </row>
    <row r="112" spans="2:8">
      <c r="B112" s="330"/>
      <c r="C112" s="331"/>
      <c r="D112" s="331"/>
      <c r="E112" s="331"/>
      <c r="F112" s="331"/>
      <c r="G112" s="331"/>
      <c r="H112" s="332"/>
    </row>
    <row r="113" spans="2:8" ht="14.25" customHeight="1">
      <c r="B113" s="395" t="s">
        <v>62</v>
      </c>
      <c r="C113" s="395"/>
      <c r="D113" s="395"/>
      <c r="E113" s="395"/>
      <c r="F113" s="395"/>
      <c r="G113" s="395"/>
      <c r="H113" s="395"/>
    </row>
    <row r="114" spans="2:8" ht="36.75" customHeight="1" thickBot="1">
      <c r="B114" s="394" t="s">
        <v>36</v>
      </c>
      <c r="C114" s="394"/>
      <c r="D114" s="394"/>
      <c r="E114" s="394"/>
      <c r="F114" s="394"/>
      <c r="G114" s="394"/>
      <c r="H114" s="328"/>
    </row>
    <row r="115" spans="2:8" ht="14.4" thickBot="1">
      <c r="B115" s="124" t="s">
        <v>31</v>
      </c>
      <c r="C115" s="125" t="s">
        <v>25</v>
      </c>
      <c r="D115" s="125" t="s">
        <v>26</v>
      </c>
      <c r="E115" s="125" t="s">
        <v>27</v>
      </c>
      <c r="F115" s="125" t="s">
        <v>28</v>
      </c>
      <c r="G115" s="125" t="s">
        <v>29</v>
      </c>
      <c r="H115" s="126" t="s">
        <v>30</v>
      </c>
    </row>
    <row r="116" spans="2:8">
      <c r="B116" s="128" t="str">
        <f>$B$32</f>
        <v>Liberal Arts</v>
      </c>
      <c r="C116" s="323">
        <f t="shared" ref="C116:G131" si="3">C91+C61</f>
        <v>3058094.6852438739</v>
      </c>
      <c r="D116" s="323">
        <f t="shared" si="3"/>
        <v>1640758.9525241212</v>
      </c>
      <c r="E116" s="323">
        <f t="shared" si="3"/>
        <v>1712240.1288502</v>
      </c>
      <c r="F116" s="323">
        <f t="shared" si="3"/>
        <v>1406275.8020652595</v>
      </c>
      <c r="G116" s="323">
        <f t="shared" si="3"/>
        <v>0</v>
      </c>
      <c r="H116" s="134">
        <f t="shared" ref="H116:H136" si="4">SUM(C116:G116)</f>
        <v>7817369.5686834548</v>
      </c>
    </row>
    <row r="117" spans="2:8">
      <c r="B117" s="128" t="str">
        <f>$B$33</f>
        <v>Science</v>
      </c>
      <c r="C117" s="142">
        <f t="shared" si="3"/>
        <v>1960996.0760538219</v>
      </c>
      <c r="D117" s="142">
        <f t="shared" si="3"/>
        <v>1735568.0194993343</v>
      </c>
      <c r="E117" s="142">
        <f t="shared" si="3"/>
        <v>1864511.1390852144</v>
      </c>
      <c r="F117" s="142">
        <f t="shared" si="3"/>
        <v>1582463.7613445106</v>
      </c>
      <c r="G117" s="142">
        <f t="shared" si="3"/>
        <v>0</v>
      </c>
      <c r="H117" s="137">
        <f t="shared" si="4"/>
        <v>7143538.9959828816</v>
      </c>
    </row>
    <row r="118" spans="2:8">
      <c r="B118" s="128" t="str">
        <f>$B$34</f>
        <v>Fine Arts</v>
      </c>
      <c r="C118" s="142">
        <f t="shared" si="3"/>
        <v>892748.6527391437</v>
      </c>
      <c r="D118" s="142">
        <f t="shared" si="3"/>
        <v>970161.75812777237</v>
      </c>
      <c r="E118" s="142">
        <f t="shared" si="3"/>
        <v>771170.37042278133</v>
      </c>
      <c r="F118" s="142">
        <f t="shared" si="3"/>
        <v>104644.0296557238</v>
      </c>
      <c r="G118" s="142">
        <f t="shared" si="3"/>
        <v>0</v>
      </c>
      <c r="H118" s="137">
        <f t="shared" si="4"/>
        <v>2738724.8109454215</v>
      </c>
    </row>
    <row r="119" spans="2:8">
      <c r="B119" s="128" t="str">
        <f>$B$35</f>
        <v>Teacher Education</v>
      </c>
      <c r="C119" s="142">
        <f t="shared" si="3"/>
        <v>183657.09296244319</v>
      </c>
      <c r="D119" s="142">
        <f t="shared" si="3"/>
        <v>831927.92304844211</v>
      </c>
      <c r="E119" s="142">
        <f t="shared" si="3"/>
        <v>1053711.2472767844</v>
      </c>
      <c r="F119" s="142">
        <f t="shared" si="3"/>
        <v>644605.88080730615</v>
      </c>
      <c r="G119" s="142">
        <f t="shared" si="3"/>
        <v>0</v>
      </c>
      <c r="H119" s="137">
        <f t="shared" si="4"/>
        <v>2713902.1440949757</v>
      </c>
    </row>
    <row r="120" spans="2:8">
      <c r="B120" s="128" t="str">
        <f>$B$36</f>
        <v>Agriculture</v>
      </c>
      <c r="C120" s="142">
        <f t="shared" si="3"/>
        <v>69051.432511659121</v>
      </c>
      <c r="D120" s="142">
        <f t="shared" si="3"/>
        <v>56862.025482727455</v>
      </c>
      <c r="E120" s="142">
        <f t="shared" si="3"/>
        <v>36642.402173913048</v>
      </c>
      <c r="F120" s="142">
        <f t="shared" si="3"/>
        <v>1319.2919254658384</v>
      </c>
      <c r="G120" s="142">
        <f t="shared" si="3"/>
        <v>0</v>
      </c>
      <c r="H120" s="137">
        <f t="shared" si="4"/>
        <v>163875.15209376547</v>
      </c>
    </row>
    <row r="121" spans="2:8">
      <c r="B121" s="128" t="str">
        <f>$B$37</f>
        <v>Engineering</v>
      </c>
      <c r="C121" s="142">
        <f t="shared" si="3"/>
        <v>138862.58195236084</v>
      </c>
      <c r="D121" s="142">
        <f t="shared" si="3"/>
        <v>289262.58430817217</v>
      </c>
      <c r="E121" s="142">
        <f t="shared" si="3"/>
        <v>231156.61922782953</v>
      </c>
      <c r="F121" s="142">
        <f t="shared" si="3"/>
        <v>10052.133755154049</v>
      </c>
      <c r="G121" s="142">
        <f t="shared" si="3"/>
        <v>0</v>
      </c>
      <c r="H121" s="137">
        <f t="shared" si="4"/>
        <v>669333.91924351663</v>
      </c>
    </row>
    <row r="122" spans="2:8">
      <c r="B122" s="128" t="str">
        <f>$B$38</f>
        <v>Home Economics</v>
      </c>
      <c r="C122" s="142">
        <f t="shared" si="3"/>
        <v>212846.97860043679</v>
      </c>
      <c r="D122" s="142">
        <f t="shared" si="3"/>
        <v>401431.91909856111</v>
      </c>
      <c r="E122" s="142">
        <f t="shared" si="3"/>
        <v>591456.0739315087</v>
      </c>
      <c r="F122" s="142">
        <f t="shared" si="3"/>
        <v>399440.80242299865</v>
      </c>
      <c r="G122" s="142">
        <f t="shared" si="3"/>
        <v>0</v>
      </c>
      <c r="H122" s="137">
        <f t="shared" si="4"/>
        <v>1605175.7740535054</v>
      </c>
    </row>
    <row r="123" spans="2:8">
      <c r="B123" s="128" t="str">
        <f>$B$39</f>
        <v>Law</v>
      </c>
      <c r="C123" s="142">
        <f t="shared" si="3"/>
        <v>0</v>
      </c>
      <c r="D123" s="142">
        <f t="shared" si="3"/>
        <v>0</v>
      </c>
      <c r="E123" s="142">
        <f t="shared" si="3"/>
        <v>0</v>
      </c>
      <c r="F123" s="142">
        <f t="shared" si="3"/>
        <v>0</v>
      </c>
      <c r="G123" s="142">
        <f t="shared" si="3"/>
        <v>0</v>
      </c>
      <c r="H123" s="137">
        <f t="shared" si="4"/>
        <v>0</v>
      </c>
    </row>
    <row r="124" spans="2:8">
      <c r="B124" s="128" t="str">
        <f>$B$40</f>
        <v>Social Service</v>
      </c>
      <c r="C124" s="142">
        <f t="shared" si="3"/>
        <v>116316.46129296377</v>
      </c>
      <c r="D124" s="142">
        <f t="shared" si="3"/>
        <v>402777.811434309</v>
      </c>
      <c r="E124" s="142">
        <f t="shared" si="3"/>
        <v>297263</v>
      </c>
      <c r="F124" s="142">
        <f t="shared" si="3"/>
        <v>12807</v>
      </c>
      <c r="G124" s="142">
        <f t="shared" si="3"/>
        <v>0</v>
      </c>
      <c r="H124" s="137">
        <f t="shared" si="4"/>
        <v>829164.27272727271</v>
      </c>
    </row>
    <row r="125" spans="2:8">
      <c r="B125" s="128" t="str">
        <f>$B$41</f>
        <v>Library Science</v>
      </c>
      <c r="C125" s="142">
        <f t="shared" si="3"/>
        <v>6694.5172413793107</v>
      </c>
      <c r="D125" s="142">
        <f t="shared" si="3"/>
        <v>30835.482758620688</v>
      </c>
      <c r="E125" s="142">
        <f t="shared" si="3"/>
        <v>939232.08717737452</v>
      </c>
      <c r="F125" s="142">
        <f t="shared" si="3"/>
        <v>2115.9478562872309</v>
      </c>
      <c r="G125" s="142">
        <f t="shared" si="3"/>
        <v>0</v>
      </c>
      <c r="H125" s="137">
        <f t="shared" si="4"/>
        <v>978878.03503366176</v>
      </c>
    </row>
    <row r="126" spans="2:8">
      <c r="B126" s="128" t="str">
        <f>$B$42</f>
        <v>Veterinary Science</v>
      </c>
      <c r="C126" s="142">
        <f t="shared" si="3"/>
        <v>0</v>
      </c>
      <c r="D126" s="142">
        <f t="shared" si="3"/>
        <v>0</v>
      </c>
      <c r="E126" s="142">
        <f t="shared" si="3"/>
        <v>0</v>
      </c>
      <c r="F126" s="142">
        <f t="shared" si="3"/>
        <v>0</v>
      </c>
      <c r="G126" s="142">
        <f t="shared" si="3"/>
        <v>0</v>
      </c>
      <c r="H126" s="137">
        <f t="shared" si="4"/>
        <v>0</v>
      </c>
    </row>
    <row r="127" spans="2:8">
      <c r="B127" s="128" t="str">
        <f>$B$43</f>
        <v>Vocational Training</v>
      </c>
      <c r="C127" s="142">
        <f t="shared" si="3"/>
        <v>0</v>
      </c>
      <c r="D127" s="142">
        <f t="shared" si="3"/>
        <v>0</v>
      </c>
      <c r="E127" s="142">
        <f t="shared" si="3"/>
        <v>0</v>
      </c>
      <c r="F127" s="142">
        <f t="shared" si="3"/>
        <v>0</v>
      </c>
      <c r="G127" s="142">
        <f t="shared" si="3"/>
        <v>0</v>
      </c>
      <c r="H127" s="137">
        <f t="shared" si="4"/>
        <v>0</v>
      </c>
    </row>
    <row r="128" spans="2:8">
      <c r="B128" s="128" t="str">
        <f>$B$44</f>
        <v>Physical Training</v>
      </c>
      <c r="C128" s="142">
        <f t="shared" si="3"/>
        <v>0</v>
      </c>
      <c r="D128" s="142">
        <f t="shared" si="3"/>
        <v>0</v>
      </c>
      <c r="E128" s="142">
        <f t="shared" si="3"/>
        <v>0</v>
      </c>
      <c r="F128" s="142">
        <f t="shared" si="3"/>
        <v>0</v>
      </c>
      <c r="G128" s="142">
        <f t="shared" si="3"/>
        <v>0</v>
      </c>
      <c r="H128" s="137">
        <f t="shared" si="4"/>
        <v>0</v>
      </c>
    </row>
    <row r="129" spans="2:12">
      <c r="B129" s="128" t="str">
        <f>$B$45</f>
        <v>Health Services</v>
      </c>
      <c r="C129" s="142">
        <f t="shared" si="3"/>
        <v>280058.69156793715</v>
      </c>
      <c r="D129" s="142">
        <f t="shared" si="3"/>
        <v>1305259.4668895041</v>
      </c>
      <c r="E129" s="142">
        <f t="shared" si="3"/>
        <v>1941518.6696420833</v>
      </c>
      <c r="F129" s="142">
        <f t="shared" si="3"/>
        <v>2275745.5629659062</v>
      </c>
      <c r="G129" s="142">
        <f t="shared" si="3"/>
        <v>1990080.6003772318</v>
      </c>
      <c r="H129" s="137">
        <f t="shared" si="4"/>
        <v>7792662.9914426627</v>
      </c>
    </row>
    <row r="130" spans="2:12">
      <c r="B130" s="128" t="str">
        <f>$B$46</f>
        <v>Pharmacy</v>
      </c>
      <c r="C130" s="142">
        <f t="shared" si="3"/>
        <v>0</v>
      </c>
      <c r="D130" s="142">
        <f t="shared" si="3"/>
        <v>0</v>
      </c>
      <c r="E130" s="142">
        <f t="shared" si="3"/>
        <v>0</v>
      </c>
      <c r="F130" s="142">
        <f t="shared" si="3"/>
        <v>0</v>
      </c>
      <c r="G130" s="142">
        <f t="shared" si="3"/>
        <v>0</v>
      </c>
      <c r="H130" s="137">
        <f t="shared" si="4"/>
        <v>0</v>
      </c>
    </row>
    <row r="131" spans="2:12">
      <c r="B131" s="128" t="str">
        <f>$B$47</f>
        <v>Business Administration</v>
      </c>
      <c r="C131" s="142">
        <f t="shared" si="3"/>
        <v>348808.69099596253</v>
      </c>
      <c r="D131" s="142">
        <f t="shared" si="3"/>
        <v>1988689.6872147552</v>
      </c>
      <c r="E131" s="142">
        <f t="shared" si="3"/>
        <v>2310418.5096878828</v>
      </c>
      <c r="F131" s="142">
        <f t="shared" si="3"/>
        <v>18998.722906403942</v>
      </c>
      <c r="G131" s="142">
        <f t="shared" si="3"/>
        <v>0</v>
      </c>
      <c r="H131" s="137">
        <f t="shared" si="4"/>
        <v>4666915.6108050048</v>
      </c>
    </row>
    <row r="132" spans="2:12">
      <c r="B132" s="128" t="str">
        <f>$B$48</f>
        <v>Optometry</v>
      </c>
      <c r="C132" s="142">
        <f t="shared" ref="C132:G135" si="5">C107+C77</f>
        <v>0</v>
      </c>
      <c r="D132" s="142">
        <f t="shared" si="5"/>
        <v>0</v>
      </c>
      <c r="E132" s="142">
        <f t="shared" si="5"/>
        <v>0</v>
      </c>
      <c r="F132" s="142">
        <f t="shared" si="5"/>
        <v>0</v>
      </c>
      <c r="G132" s="142">
        <f t="shared" si="5"/>
        <v>0</v>
      </c>
      <c r="H132" s="137">
        <f t="shared" si="4"/>
        <v>0</v>
      </c>
    </row>
    <row r="133" spans="2:12">
      <c r="B133" s="128" t="str">
        <f>$B$49</f>
        <v>Teacher Ed-Practice Teaching</v>
      </c>
      <c r="C133" s="142">
        <f t="shared" si="5"/>
        <v>0</v>
      </c>
      <c r="D133" s="142">
        <f t="shared" si="5"/>
        <v>231582.65798320627</v>
      </c>
      <c r="E133" s="142">
        <f t="shared" si="5"/>
        <v>0</v>
      </c>
      <c r="F133" s="142">
        <f t="shared" si="5"/>
        <v>0</v>
      </c>
      <c r="G133" s="142">
        <f t="shared" si="5"/>
        <v>0</v>
      </c>
      <c r="H133" s="137">
        <f t="shared" si="4"/>
        <v>231582.65798320627</v>
      </c>
    </row>
    <row r="134" spans="2:12">
      <c r="B134" s="128" t="str">
        <f>$B$50</f>
        <v>Technology</v>
      </c>
      <c r="C134" s="142">
        <f t="shared" si="5"/>
        <v>845.28043213633589</v>
      </c>
      <c r="D134" s="142">
        <f t="shared" si="5"/>
        <v>33500.136234530328</v>
      </c>
      <c r="E134" s="142">
        <f t="shared" si="5"/>
        <v>9033.3333333333321</v>
      </c>
      <c r="F134" s="142">
        <f t="shared" si="5"/>
        <v>0</v>
      </c>
      <c r="G134" s="142">
        <f t="shared" si="5"/>
        <v>0</v>
      </c>
      <c r="H134" s="137">
        <f t="shared" si="4"/>
        <v>43378.75</v>
      </c>
    </row>
    <row r="135" spans="2:12">
      <c r="B135" s="128" t="str">
        <f>$B$51</f>
        <v>Nursing</v>
      </c>
      <c r="C135" s="142">
        <f t="shared" si="5"/>
        <v>30162.949439282558</v>
      </c>
      <c r="D135" s="142">
        <f t="shared" si="5"/>
        <v>5059016.8115834398</v>
      </c>
      <c r="E135" s="142">
        <f t="shared" si="5"/>
        <v>3044625.0412160107</v>
      </c>
      <c r="F135" s="142">
        <f t="shared" si="5"/>
        <v>1992890.2159169847</v>
      </c>
      <c r="G135" s="142">
        <f t="shared" si="5"/>
        <v>0</v>
      </c>
      <c r="H135" s="137">
        <f t="shared" si="4"/>
        <v>10126695.018155716</v>
      </c>
    </row>
    <row r="136" spans="2:12">
      <c r="B136" s="131" t="str">
        <f>$B$52</f>
        <v>Totals</v>
      </c>
      <c r="C136" s="134">
        <f>SUM(C116:C135)</f>
        <v>7299144.0910334</v>
      </c>
      <c r="D136" s="134">
        <f>SUM(D116:D135)</f>
        <v>14977635.236187495</v>
      </c>
      <c r="E136" s="134">
        <f>SUM(E116:E135)</f>
        <v>14802978.622024916</v>
      </c>
      <c r="F136" s="134">
        <f>SUM(F116:F135)</f>
        <v>8451359.1516220011</v>
      </c>
      <c r="G136" s="134">
        <f>SUM(G116:G135)</f>
        <v>1990080.6003772318</v>
      </c>
      <c r="H136" s="134">
        <f t="shared" si="4"/>
        <v>47521197.70124504</v>
      </c>
    </row>
    <row r="137" spans="2:12">
      <c r="B137" s="330"/>
      <c r="C137" s="333"/>
      <c r="D137" s="333"/>
      <c r="E137" s="333"/>
      <c r="F137" s="333"/>
      <c r="G137" s="333"/>
      <c r="H137" s="334"/>
    </row>
    <row r="138" spans="2:12">
      <c r="B138" s="120" t="s">
        <v>4</v>
      </c>
      <c r="C138" s="327"/>
      <c r="D138" s="327"/>
      <c r="E138" s="327"/>
      <c r="F138" s="327"/>
      <c r="G138" s="327"/>
      <c r="H138" s="122">
        <f>H86-H81-H111</f>
        <v>43141943.29875496</v>
      </c>
    </row>
    <row r="139" spans="2:12" ht="152.25" customHeight="1" thickBot="1">
      <c r="B139" s="394" t="s">
        <v>887</v>
      </c>
      <c r="C139" s="394"/>
      <c r="D139" s="394"/>
      <c r="E139" s="394"/>
      <c r="F139" s="394"/>
      <c r="G139" s="382"/>
      <c r="H139" s="321"/>
    </row>
    <row r="140" spans="2:12" ht="36.75" customHeight="1" thickTop="1">
      <c r="B140" s="424" t="s">
        <v>889</v>
      </c>
      <c r="C140" s="425"/>
      <c r="D140" s="425"/>
      <c r="E140" s="425"/>
      <c r="F140" s="426"/>
      <c r="G140" s="335" t="s">
        <v>2</v>
      </c>
      <c r="H140" s="336">
        <v>1</v>
      </c>
      <c r="I140" s="396" t="str">
        <f>IF(H140+H141=1,"","Error, the two cells on the left must equal 100%")</f>
        <v/>
      </c>
      <c r="L140" s="290"/>
    </row>
    <row r="141" spans="2:12" ht="37.5" customHeight="1" thickBot="1">
      <c r="B141" s="406"/>
      <c r="C141" s="407"/>
      <c r="D141" s="407"/>
      <c r="E141" s="407"/>
      <c r="F141" s="408"/>
      <c r="G141" s="335" t="s">
        <v>3</v>
      </c>
      <c r="H141" s="337">
        <f>1-H140</f>
        <v>0</v>
      </c>
      <c r="I141" s="396"/>
    </row>
    <row r="142" spans="2:12" ht="42" thickBot="1">
      <c r="B142" s="338" t="s">
        <v>31</v>
      </c>
      <c r="C142" s="339" t="s">
        <v>25</v>
      </c>
      <c r="D142" s="339" t="s">
        <v>26</v>
      </c>
      <c r="E142" s="339" t="s">
        <v>27</v>
      </c>
      <c r="F142" s="339" t="s">
        <v>28</v>
      </c>
      <c r="G142" s="340" t="s">
        <v>29</v>
      </c>
      <c r="H142" s="341" t="s">
        <v>6</v>
      </c>
      <c r="I142" s="342" t="s">
        <v>7</v>
      </c>
    </row>
    <row r="143" spans="2:12">
      <c r="B143" s="128" t="str">
        <f>$B$32</f>
        <v>Liberal Arts</v>
      </c>
      <c r="C143" s="329">
        <f>Data!LN33</f>
        <v>0</v>
      </c>
      <c r="D143" s="329">
        <f>Data!MH33</f>
        <v>0</v>
      </c>
      <c r="E143" s="329">
        <f>Data!NB33</f>
        <v>0</v>
      </c>
      <c r="F143" s="329">
        <f>Data!NV33</f>
        <v>0</v>
      </c>
      <c r="G143" s="329">
        <f>Data!OP33</f>
        <v>0</v>
      </c>
      <c r="H143" s="343">
        <f>Data!PJ33</f>
        <v>7096970</v>
      </c>
      <c r="I143" s="344">
        <f t="shared" ref="I143:I162" si="6">SUM(C143:H143)</f>
        <v>7096970</v>
      </c>
    </row>
    <row r="144" spans="2:12">
      <c r="B144" s="128" t="str">
        <f>$B$33</f>
        <v>Science</v>
      </c>
      <c r="C144" s="329">
        <f>Data!LO33</f>
        <v>0</v>
      </c>
      <c r="D144" s="329">
        <f>Data!MI33</f>
        <v>0</v>
      </c>
      <c r="E144" s="329">
        <f>Data!NC33</f>
        <v>0</v>
      </c>
      <c r="F144" s="329">
        <f>Data!NW33</f>
        <v>0</v>
      </c>
      <c r="G144" s="329">
        <f>Data!OQ33</f>
        <v>0</v>
      </c>
      <c r="H144" s="343">
        <f>Data!PK33</f>
        <v>6485235.4199999999</v>
      </c>
      <c r="I144" s="344">
        <f t="shared" si="6"/>
        <v>6485235.4199999999</v>
      </c>
    </row>
    <row r="145" spans="2:9">
      <c r="B145" s="128" t="str">
        <f>$B$34</f>
        <v>Fine Arts</v>
      </c>
      <c r="C145" s="329">
        <f>Data!LP33</f>
        <v>0</v>
      </c>
      <c r="D145" s="329">
        <f>Data!MJ33</f>
        <v>0</v>
      </c>
      <c r="E145" s="329">
        <f>Data!ND33</f>
        <v>0</v>
      </c>
      <c r="F145" s="329">
        <f>Data!NX33</f>
        <v>0</v>
      </c>
      <c r="G145" s="329">
        <f>Data!OR33</f>
        <v>0</v>
      </c>
      <c r="H145" s="343">
        <f>Data!PL33</f>
        <v>2486341.17</v>
      </c>
      <c r="I145" s="344">
        <f t="shared" si="6"/>
        <v>2486341.17</v>
      </c>
    </row>
    <row r="146" spans="2:9">
      <c r="B146" s="128" t="str">
        <f>$B$35</f>
        <v>Teacher Education</v>
      </c>
      <c r="C146" s="329">
        <f>Data!LQ33</f>
        <v>0</v>
      </c>
      <c r="D146" s="329">
        <f>Data!MK33</f>
        <v>0</v>
      </c>
      <c r="E146" s="329">
        <f>Data!NE33</f>
        <v>0</v>
      </c>
      <c r="F146" s="329">
        <f>Data!NY33</f>
        <v>0</v>
      </c>
      <c r="G146" s="329">
        <f>Data!OS33</f>
        <v>0</v>
      </c>
      <c r="H146" s="343">
        <f>Data!PN33</f>
        <v>2463806.0099999998</v>
      </c>
      <c r="I146" s="344">
        <f t="shared" si="6"/>
        <v>2463806.0099999998</v>
      </c>
    </row>
    <row r="147" spans="2:9">
      <c r="B147" s="128" t="str">
        <f>$B$36</f>
        <v>Agriculture</v>
      </c>
      <c r="C147" s="329">
        <f>Data!LR33</f>
        <v>0</v>
      </c>
      <c r="D147" s="329">
        <f>Data!ML33</f>
        <v>0</v>
      </c>
      <c r="E147" s="329">
        <f>Data!NF33</f>
        <v>0</v>
      </c>
      <c r="F147" s="329">
        <f>Data!NZ33</f>
        <v>0</v>
      </c>
      <c r="G147" s="329">
        <f>Data!OT33</f>
        <v>0</v>
      </c>
      <c r="H147" s="343">
        <f>Data!PM33</f>
        <v>148773.45000000001</v>
      </c>
      <c r="I147" s="344">
        <f t="shared" si="6"/>
        <v>148773.45000000001</v>
      </c>
    </row>
    <row r="148" spans="2:9">
      <c r="B148" s="128" t="str">
        <f>$B$37</f>
        <v>Engineering</v>
      </c>
      <c r="C148" s="329">
        <f>Data!LS33</f>
        <v>0</v>
      </c>
      <c r="D148" s="329">
        <f>Data!MM33</f>
        <v>0</v>
      </c>
      <c r="E148" s="329">
        <f>Data!NG33</f>
        <v>0</v>
      </c>
      <c r="F148" s="329">
        <f>Data!OA33</f>
        <v>0</v>
      </c>
      <c r="G148" s="329">
        <f>Data!OU33</f>
        <v>0</v>
      </c>
      <c r="H148" s="343">
        <f>Data!PO33</f>
        <v>607652.31999999995</v>
      </c>
      <c r="I148" s="344">
        <f t="shared" si="6"/>
        <v>607652.31999999995</v>
      </c>
    </row>
    <row r="149" spans="2:9">
      <c r="B149" s="128" t="str">
        <f>$B$38</f>
        <v>Home Economics</v>
      </c>
      <c r="C149" s="329">
        <f>Data!LT33</f>
        <v>0</v>
      </c>
      <c r="D149" s="329">
        <f>Data!MN33</f>
        <v>0</v>
      </c>
      <c r="E149" s="329">
        <f>Data!NH33</f>
        <v>0</v>
      </c>
      <c r="F149" s="329">
        <f>Data!OB33</f>
        <v>0</v>
      </c>
      <c r="G149" s="329">
        <f>Data!OV33</f>
        <v>0</v>
      </c>
      <c r="H149" s="343">
        <f>Data!PP33</f>
        <v>1457252.88</v>
      </c>
      <c r="I149" s="344">
        <f t="shared" si="6"/>
        <v>1457252.88</v>
      </c>
    </row>
    <row r="150" spans="2:9">
      <c r="B150" s="128" t="str">
        <f>$B$39</f>
        <v>Law</v>
      </c>
      <c r="C150" s="329">
        <f>Data!LU33</f>
        <v>0</v>
      </c>
      <c r="D150" s="329">
        <f>Data!MO33</f>
        <v>0</v>
      </c>
      <c r="E150" s="329">
        <f>Data!NI33</f>
        <v>0</v>
      </c>
      <c r="F150" s="329">
        <f>Data!OC33</f>
        <v>0</v>
      </c>
      <c r="G150" s="329">
        <f>Data!OW33</f>
        <v>0</v>
      </c>
      <c r="H150" s="343">
        <f>Data!PQ33</f>
        <v>0</v>
      </c>
      <c r="I150" s="344">
        <f t="shared" si="6"/>
        <v>0</v>
      </c>
    </row>
    <row r="151" spans="2:9">
      <c r="B151" s="128" t="str">
        <f>$B$40</f>
        <v>Social Service</v>
      </c>
      <c r="C151" s="329">
        <f>Data!LV33</f>
        <v>0</v>
      </c>
      <c r="D151" s="329">
        <f>Data!MP33</f>
        <v>0</v>
      </c>
      <c r="E151" s="329">
        <f>Data!NJ33</f>
        <v>0</v>
      </c>
      <c r="F151" s="329">
        <f>Data!OD33</f>
        <v>0</v>
      </c>
      <c r="G151" s="329">
        <f>Data!OX33</f>
        <v>0</v>
      </c>
      <c r="H151" s="343">
        <f>Data!PR33</f>
        <v>752753.71</v>
      </c>
      <c r="I151" s="344">
        <f t="shared" si="6"/>
        <v>752753.71</v>
      </c>
    </row>
    <row r="152" spans="2:9">
      <c r="B152" s="128" t="str">
        <f>$B$41</f>
        <v>Library Science</v>
      </c>
      <c r="C152" s="329">
        <f>Data!LW33</f>
        <v>0</v>
      </c>
      <c r="D152" s="329">
        <f>Data!MQ33</f>
        <v>0</v>
      </c>
      <c r="E152" s="329">
        <f>Data!NK33</f>
        <v>0</v>
      </c>
      <c r="F152" s="329">
        <f>Data!OE33</f>
        <v>0</v>
      </c>
      <c r="G152" s="329">
        <f>Data!OY33</f>
        <v>0</v>
      </c>
      <c r="H152" s="343">
        <f>Data!PS33</f>
        <v>888670.8</v>
      </c>
      <c r="I152" s="344">
        <f t="shared" si="6"/>
        <v>888670.8</v>
      </c>
    </row>
    <row r="153" spans="2:9">
      <c r="B153" s="128" t="str">
        <f>$B$42</f>
        <v>Veterinary Science</v>
      </c>
      <c r="C153" s="329">
        <f>Data!LX33</f>
        <v>0</v>
      </c>
      <c r="D153" s="329">
        <f>Data!MR33</f>
        <v>0</v>
      </c>
      <c r="E153" s="329">
        <f>Data!NL33</f>
        <v>0</v>
      </c>
      <c r="F153" s="329">
        <f>Data!OF33</f>
        <v>0</v>
      </c>
      <c r="G153" s="329">
        <f>Data!OZ33</f>
        <v>0</v>
      </c>
      <c r="H153" s="343">
        <f>Data!PT33</f>
        <v>0</v>
      </c>
      <c r="I153" s="344">
        <f t="shared" si="6"/>
        <v>0</v>
      </c>
    </row>
    <row r="154" spans="2:9">
      <c r="B154" s="128" t="str">
        <f>$B$43</f>
        <v>Vocational Training</v>
      </c>
      <c r="C154" s="329">
        <f>Data!LY33</f>
        <v>0</v>
      </c>
      <c r="D154" s="329">
        <f>Data!MS33</f>
        <v>0</v>
      </c>
      <c r="E154" s="329">
        <f>Data!NM33</f>
        <v>0</v>
      </c>
      <c r="F154" s="329">
        <f>Data!OG33</f>
        <v>0</v>
      </c>
      <c r="G154" s="329">
        <f>Data!PA33</f>
        <v>0</v>
      </c>
      <c r="H154" s="343">
        <f>Data!PU33</f>
        <v>0</v>
      </c>
      <c r="I154" s="344">
        <f t="shared" si="6"/>
        <v>0</v>
      </c>
    </row>
    <row r="155" spans="2:9">
      <c r="B155" s="128" t="str">
        <f>$B$44</f>
        <v>Physical Training</v>
      </c>
      <c r="C155" s="329">
        <f>Data!LZ33</f>
        <v>0</v>
      </c>
      <c r="D155" s="329">
        <f>Data!MT33</f>
        <v>0</v>
      </c>
      <c r="E155" s="329">
        <f>Data!NN33</f>
        <v>0</v>
      </c>
      <c r="F155" s="329">
        <f>Data!OH33</f>
        <v>0</v>
      </c>
      <c r="G155" s="329">
        <f>Data!PB33</f>
        <v>0</v>
      </c>
      <c r="H155" s="343">
        <f>Data!PV33</f>
        <v>0</v>
      </c>
      <c r="I155" s="344">
        <f t="shared" si="6"/>
        <v>0</v>
      </c>
    </row>
    <row r="156" spans="2:9">
      <c r="B156" s="128" t="str">
        <f>$B$45</f>
        <v>Health Services</v>
      </c>
      <c r="C156" s="329">
        <f>Data!MA33</f>
        <v>0</v>
      </c>
      <c r="D156" s="329">
        <f>Data!MU33</f>
        <v>0</v>
      </c>
      <c r="E156" s="329">
        <f>Data!NO33</f>
        <v>0</v>
      </c>
      <c r="F156" s="329">
        <f>Data!OI33</f>
        <v>0</v>
      </c>
      <c r="G156" s="329">
        <f>Data!PC33</f>
        <v>0</v>
      </c>
      <c r="H156" s="343">
        <f>Data!PW33</f>
        <v>7074540.2300000004</v>
      </c>
      <c r="I156" s="344">
        <f t="shared" si="6"/>
        <v>7074540.2300000004</v>
      </c>
    </row>
    <row r="157" spans="2:9">
      <c r="B157" s="128" t="str">
        <f>$B$46</f>
        <v>Pharmacy</v>
      </c>
      <c r="C157" s="329">
        <f>Data!MB33</f>
        <v>0</v>
      </c>
      <c r="D157" s="329">
        <f>Data!MV33</f>
        <v>0</v>
      </c>
      <c r="E157" s="329">
        <f>Data!NP33</f>
        <v>0</v>
      </c>
      <c r="F157" s="329">
        <f>Data!OJ33</f>
        <v>0</v>
      </c>
      <c r="G157" s="329">
        <f>Data!PD33</f>
        <v>0</v>
      </c>
      <c r="H157" s="343">
        <f>Data!PX33</f>
        <v>0</v>
      </c>
      <c r="I157" s="344">
        <f t="shared" si="6"/>
        <v>0</v>
      </c>
    </row>
    <row r="158" spans="2:9">
      <c r="B158" s="128" t="str">
        <f>$B$47</f>
        <v>Business Administration</v>
      </c>
      <c r="C158" s="329">
        <f>Data!MC33</f>
        <v>0</v>
      </c>
      <c r="D158" s="329">
        <f>Data!MW33</f>
        <v>0</v>
      </c>
      <c r="E158" s="329">
        <f>Data!NQ33</f>
        <v>0</v>
      </c>
      <c r="F158" s="329">
        <f>Data!OK33</f>
        <v>0</v>
      </c>
      <c r="G158" s="329">
        <f>Data!PE33</f>
        <v>0</v>
      </c>
      <c r="H158" s="343">
        <f>Data!PY33</f>
        <v>4236842.05</v>
      </c>
      <c r="I158" s="344">
        <f t="shared" si="6"/>
        <v>4236842.05</v>
      </c>
    </row>
    <row r="159" spans="2:9">
      <c r="B159" s="128" t="str">
        <f>$B$48</f>
        <v>Optometry</v>
      </c>
      <c r="C159" s="329">
        <f>Data!MD33</f>
        <v>0</v>
      </c>
      <c r="D159" s="329">
        <f>Data!MX33</f>
        <v>0</v>
      </c>
      <c r="E159" s="329">
        <f>Data!NR33</f>
        <v>0</v>
      </c>
      <c r="F159" s="329">
        <f>Data!OL33</f>
        <v>0</v>
      </c>
      <c r="G159" s="329">
        <f>Data!PF33</f>
        <v>0</v>
      </c>
      <c r="H159" s="343">
        <f>Data!PZ33</f>
        <v>0</v>
      </c>
      <c r="I159" s="344">
        <f t="shared" si="6"/>
        <v>0</v>
      </c>
    </row>
    <row r="160" spans="2:9">
      <c r="B160" s="128" t="str">
        <f>$B$49</f>
        <v>Teacher Ed-Practice Teaching</v>
      </c>
      <c r="C160" s="329">
        <f>Data!ME33</f>
        <v>0</v>
      </c>
      <c r="D160" s="329">
        <f>Data!MY33</f>
        <v>0</v>
      </c>
      <c r="E160" s="329">
        <f>Data!NS33</f>
        <v>0</v>
      </c>
      <c r="F160" s="329">
        <f>Data!OM33</f>
        <v>0</v>
      </c>
      <c r="G160" s="329">
        <f>Data!PG33</f>
        <v>0</v>
      </c>
      <c r="H160" s="343">
        <f>Data!QA33</f>
        <v>210241.46</v>
      </c>
      <c r="I160" s="344">
        <f t="shared" si="6"/>
        <v>210241.46</v>
      </c>
    </row>
    <row r="161" spans="2:10">
      <c r="B161" s="128" t="str">
        <f>$B$50</f>
        <v>Technology</v>
      </c>
      <c r="C161" s="329">
        <f>Data!MF33</f>
        <v>0</v>
      </c>
      <c r="D161" s="329">
        <f>Data!MZ33</f>
        <v>0</v>
      </c>
      <c r="E161" s="329">
        <f>Data!NT33</f>
        <v>0</v>
      </c>
      <c r="F161" s="329">
        <f>Data!ON33</f>
        <v>0</v>
      </c>
      <c r="G161" s="329">
        <f>Data!PH33</f>
        <v>0</v>
      </c>
      <c r="H161" s="343">
        <f>Data!QB33</f>
        <v>39381.24</v>
      </c>
      <c r="I161" s="344">
        <f t="shared" si="6"/>
        <v>39381.24</v>
      </c>
    </row>
    <row r="162" spans="2:10">
      <c r="B162" s="128" t="str">
        <f>$B$51</f>
        <v>Nursing</v>
      </c>
      <c r="C162" s="329">
        <f>Data!MG33</f>
        <v>0</v>
      </c>
      <c r="D162" s="329">
        <f>Data!NA33</f>
        <v>0</v>
      </c>
      <c r="E162" s="329">
        <f>Data!NU33</f>
        <v>0</v>
      </c>
      <c r="F162" s="329">
        <f>Data!OO33</f>
        <v>0</v>
      </c>
      <c r="G162" s="329">
        <f>Data!PI33</f>
        <v>0</v>
      </c>
      <c r="H162" s="343">
        <f>Data!QC33</f>
        <v>9193482.5600000005</v>
      </c>
      <c r="I162" s="344">
        <f t="shared" si="6"/>
        <v>9193482.5600000005</v>
      </c>
    </row>
    <row r="163" spans="2:10" ht="14.4" thickBot="1">
      <c r="B163" s="131" t="str">
        <f>$B$52</f>
        <v>Totals</v>
      </c>
      <c r="C163" s="134">
        <f t="shared" ref="C163:H163" si="7">SUM(C143:C162)</f>
        <v>0</v>
      </c>
      <c r="D163" s="134">
        <f t="shared" si="7"/>
        <v>0</v>
      </c>
      <c r="E163" s="134">
        <f t="shared" si="7"/>
        <v>0</v>
      </c>
      <c r="F163" s="134">
        <f t="shared" si="7"/>
        <v>0</v>
      </c>
      <c r="G163" s="135">
        <f t="shared" si="7"/>
        <v>0</v>
      </c>
      <c r="H163" s="345">
        <f t="shared" si="7"/>
        <v>43141943.300000004</v>
      </c>
      <c r="I163" s="344">
        <f>SUM(I143:I162)</f>
        <v>43141943.300000004</v>
      </c>
    </row>
    <row r="164" spans="2:10" ht="14.4" thickTop="1">
      <c r="B164" s="144"/>
      <c r="C164" s="331"/>
      <c r="D164" s="331"/>
      <c r="E164" s="331"/>
      <c r="F164" s="331"/>
      <c r="G164" s="331"/>
      <c r="H164" s="346"/>
      <c r="I164" s="347"/>
    </row>
    <row r="165" spans="2:10" ht="14.25" customHeight="1">
      <c r="B165" s="387" t="s">
        <v>63</v>
      </c>
      <c r="C165" s="387"/>
      <c r="D165" s="387"/>
      <c r="E165" s="387"/>
      <c r="F165" s="387"/>
      <c r="G165" s="387"/>
      <c r="H165" s="348"/>
      <c r="I165" s="348"/>
    </row>
    <row r="166" spans="2:10" ht="43.5" customHeight="1" thickBot="1">
      <c r="B166" s="394" t="s">
        <v>40</v>
      </c>
      <c r="C166" s="394"/>
      <c r="D166" s="394"/>
      <c r="E166" s="394"/>
      <c r="F166" s="394"/>
      <c r="G166" s="394"/>
      <c r="H166" s="328"/>
    </row>
    <row r="167" spans="2:10" ht="14.4" thickBot="1">
      <c r="B167" s="124" t="s">
        <v>31</v>
      </c>
      <c r="C167" s="125" t="s">
        <v>25</v>
      </c>
      <c r="D167" s="125" t="s">
        <v>26</v>
      </c>
      <c r="E167" s="125" t="s">
        <v>27</v>
      </c>
      <c r="F167" s="125" t="s">
        <v>28</v>
      </c>
      <c r="G167" s="125" t="s">
        <v>29</v>
      </c>
      <c r="H167" s="126" t="s">
        <v>1</v>
      </c>
    </row>
    <row r="168" spans="2:10">
      <c r="B168" s="128" t="str">
        <f>$B$32</f>
        <v>Liberal Arts</v>
      </c>
      <c r="C168" s="323">
        <f t="shared" ref="C168:G183" si="8">C143+$H$140*IF($H116=0,0,$H143*C116/$H116)+IF($H32=0,0,$H$141*$H143*C32/$H32)</f>
        <v>2776279.9299240899</v>
      </c>
      <c r="D168" s="323">
        <f t="shared" si="8"/>
        <v>1489556.9361263011</v>
      </c>
      <c r="E168" s="323">
        <f t="shared" si="8"/>
        <v>1554450.8572200595</v>
      </c>
      <c r="F168" s="323">
        <f t="shared" si="8"/>
        <v>1276682.276729549</v>
      </c>
      <c r="G168" s="323">
        <f t="shared" si="8"/>
        <v>0</v>
      </c>
      <c r="H168" s="134">
        <f t="shared" ref="H168:H188" si="9">SUM(C168:G168)</f>
        <v>7096969.9999999991</v>
      </c>
      <c r="I168" s="349"/>
      <c r="J168" s="290"/>
    </row>
    <row r="169" spans="2:10">
      <c r="B169" s="128" t="str">
        <f>$B$33</f>
        <v>Science</v>
      </c>
      <c r="C169" s="142">
        <f t="shared" si="8"/>
        <v>1780283.0247104226</v>
      </c>
      <c r="D169" s="142">
        <f t="shared" si="8"/>
        <v>1575628.9984846197</v>
      </c>
      <c r="E169" s="142">
        <f t="shared" si="8"/>
        <v>1692689.5320344318</v>
      </c>
      <c r="F169" s="142">
        <f t="shared" si="8"/>
        <v>1436633.8647705256</v>
      </c>
      <c r="G169" s="142">
        <f t="shared" si="8"/>
        <v>0</v>
      </c>
      <c r="H169" s="137">
        <f t="shared" si="9"/>
        <v>6485235.4199999999</v>
      </c>
      <c r="I169" s="349"/>
      <c r="J169" s="290"/>
    </row>
    <row r="170" spans="2:10">
      <c r="B170" s="128" t="str">
        <f>$B$34</f>
        <v>Fine Arts</v>
      </c>
      <c r="C170" s="142">
        <f t="shared" si="8"/>
        <v>810478.5558944575</v>
      </c>
      <c r="D170" s="142">
        <f t="shared" si="8"/>
        <v>880757.75673130713</v>
      </c>
      <c r="E170" s="142">
        <f t="shared" si="8"/>
        <v>700104.16285834066</v>
      </c>
      <c r="F170" s="142">
        <f t="shared" si="8"/>
        <v>95000.694515894545</v>
      </c>
      <c r="G170" s="142">
        <f t="shared" si="8"/>
        <v>0</v>
      </c>
      <c r="H170" s="137">
        <f t="shared" si="9"/>
        <v>2486341.17</v>
      </c>
      <c r="I170" s="349"/>
      <c r="J170" s="290"/>
    </row>
    <row r="171" spans="2:10">
      <c r="B171" s="128" t="str">
        <f>$B$35</f>
        <v>Teacher Education</v>
      </c>
      <c r="C171" s="142">
        <f t="shared" si="8"/>
        <v>166732.41163265787</v>
      </c>
      <c r="D171" s="142">
        <f t="shared" si="8"/>
        <v>755262.68371666002</v>
      </c>
      <c r="E171" s="142">
        <f t="shared" si="8"/>
        <v>956607.85319541825</v>
      </c>
      <c r="F171" s="142">
        <f t="shared" si="8"/>
        <v>585203.06145526387</v>
      </c>
      <c r="G171" s="142">
        <f t="shared" si="8"/>
        <v>0</v>
      </c>
      <c r="H171" s="137">
        <f t="shared" si="9"/>
        <v>2463806.0099999998</v>
      </c>
      <c r="I171" s="349"/>
      <c r="J171" s="290"/>
    </row>
    <row r="172" spans="2:10">
      <c r="B172" s="128" t="str">
        <f>$B$36</f>
        <v>Agriculture</v>
      </c>
      <c r="C172" s="142">
        <f t="shared" si="8"/>
        <v>62688.087308829556</v>
      </c>
      <c r="D172" s="142">
        <f t="shared" si="8"/>
        <v>51621.979274886777</v>
      </c>
      <c r="E172" s="142">
        <f t="shared" si="8"/>
        <v>33265.66912707653</v>
      </c>
      <c r="F172" s="142">
        <f t="shared" si="8"/>
        <v>1197.7142892071361</v>
      </c>
      <c r="G172" s="142">
        <f t="shared" si="8"/>
        <v>0</v>
      </c>
      <c r="H172" s="137">
        <f t="shared" si="9"/>
        <v>148773.45000000001</v>
      </c>
      <c r="I172" s="349"/>
      <c r="J172" s="290"/>
    </row>
    <row r="173" spans="2:10">
      <c r="B173" s="128" t="str">
        <f>$B$37</f>
        <v>Engineering</v>
      </c>
      <c r="C173" s="142">
        <f t="shared" si="8"/>
        <v>126065.88080865367</v>
      </c>
      <c r="D173" s="142">
        <f t="shared" si="8"/>
        <v>262605.96600679291</v>
      </c>
      <c r="E173" s="142">
        <f t="shared" si="8"/>
        <v>209854.68077861465</v>
      </c>
      <c r="F173" s="142">
        <f t="shared" si="8"/>
        <v>9125.7924059386969</v>
      </c>
      <c r="G173" s="142">
        <f t="shared" si="8"/>
        <v>0</v>
      </c>
      <c r="H173" s="137">
        <f t="shared" si="9"/>
        <v>607652.31999999995</v>
      </c>
      <c r="I173" s="349"/>
      <c r="J173" s="290"/>
    </row>
    <row r="174" spans="2:10">
      <c r="B174" s="128" t="str">
        <f>$B$38</f>
        <v>Home Economics</v>
      </c>
      <c r="C174" s="142">
        <f t="shared" si="8"/>
        <v>193232.34101740553</v>
      </c>
      <c r="D174" s="142">
        <f t="shared" si="8"/>
        <v>364438.48062387074</v>
      </c>
      <c r="E174" s="142">
        <f t="shared" si="8"/>
        <v>536951.2056325454</v>
      </c>
      <c r="F174" s="142">
        <f t="shared" si="8"/>
        <v>362630.85272617813</v>
      </c>
      <c r="G174" s="142">
        <f t="shared" si="8"/>
        <v>0</v>
      </c>
      <c r="H174" s="137">
        <f t="shared" si="9"/>
        <v>1457252.88</v>
      </c>
      <c r="I174" s="349"/>
      <c r="J174" s="290"/>
    </row>
    <row r="175" spans="2:10">
      <c r="B175" s="128" t="str">
        <f>$B$39</f>
        <v>Law</v>
      </c>
      <c r="C175" s="142">
        <f t="shared" si="8"/>
        <v>0</v>
      </c>
      <c r="D175" s="142">
        <f t="shared" si="8"/>
        <v>0</v>
      </c>
      <c r="E175" s="142">
        <f t="shared" si="8"/>
        <v>0</v>
      </c>
      <c r="F175" s="142">
        <f t="shared" si="8"/>
        <v>0</v>
      </c>
      <c r="G175" s="142">
        <f t="shared" si="8"/>
        <v>0</v>
      </c>
      <c r="H175" s="137">
        <f t="shared" si="9"/>
        <v>0</v>
      </c>
      <c r="I175" s="349"/>
      <c r="J175" s="290"/>
    </row>
    <row r="176" spans="2:10">
      <c r="B176" s="128" t="str">
        <f>$B$40</f>
        <v>Social Service</v>
      </c>
      <c r="C176" s="142">
        <f t="shared" si="8"/>
        <v>105597.46801964438</v>
      </c>
      <c r="D176" s="142">
        <f t="shared" si="8"/>
        <v>365660.34238981502</v>
      </c>
      <c r="E176" s="142">
        <f t="shared" si="8"/>
        <v>269869.11213591404</v>
      </c>
      <c r="F176" s="142">
        <f t="shared" si="8"/>
        <v>11626.787454626547</v>
      </c>
      <c r="G176" s="142">
        <f t="shared" si="8"/>
        <v>0</v>
      </c>
      <c r="H176" s="137">
        <f t="shared" si="9"/>
        <v>752753.71</v>
      </c>
      <c r="I176" s="349"/>
      <c r="J176" s="290"/>
    </row>
    <row r="177" spans="2:10">
      <c r="B177" s="128" t="str">
        <f>$B$41</f>
        <v>Library Science</v>
      </c>
      <c r="C177" s="142">
        <f t="shared" si="8"/>
        <v>6077.5926924397309</v>
      </c>
      <c r="D177" s="142">
        <f t="shared" si="8"/>
        <v>27993.878860043409</v>
      </c>
      <c r="E177" s="142">
        <f t="shared" si="8"/>
        <v>852678.37302007142</v>
      </c>
      <c r="F177" s="142">
        <f t="shared" si="8"/>
        <v>1920.9554274454588</v>
      </c>
      <c r="G177" s="142">
        <f t="shared" si="8"/>
        <v>0</v>
      </c>
      <c r="H177" s="137">
        <f t="shared" si="9"/>
        <v>888670.8</v>
      </c>
      <c r="I177" s="349"/>
      <c r="J177" s="290"/>
    </row>
    <row r="178" spans="2:10">
      <c r="B178" s="128" t="str">
        <f>$B$42</f>
        <v>Veterinary Science</v>
      </c>
      <c r="C178" s="142">
        <f t="shared" si="8"/>
        <v>0</v>
      </c>
      <c r="D178" s="142">
        <f t="shared" si="8"/>
        <v>0</v>
      </c>
      <c r="E178" s="142">
        <f t="shared" si="8"/>
        <v>0</v>
      </c>
      <c r="F178" s="142">
        <f t="shared" si="8"/>
        <v>0</v>
      </c>
      <c r="G178" s="142">
        <f t="shared" si="8"/>
        <v>0</v>
      </c>
      <c r="H178" s="137">
        <f t="shared" si="9"/>
        <v>0</v>
      </c>
      <c r="I178" s="349"/>
      <c r="J178" s="290"/>
    </row>
    <row r="179" spans="2:10">
      <c r="B179" s="128" t="str">
        <f>$B$43</f>
        <v>Vocational Training</v>
      </c>
      <c r="C179" s="142">
        <f t="shared" si="8"/>
        <v>0</v>
      </c>
      <c r="D179" s="142">
        <f t="shared" si="8"/>
        <v>0</v>
      </c>
      <c r="E179" s="142">
        <f t="shared" si="8"/>
        <v>0</v>
      </c>
      <c r="F179" s="142">
        <f t="shared" si="8"/>
        <v>0</v>
      </c>
      <c r="G179" s="142">
        <f t="shared" si="8"/>
        <v>0</v>
      </c>
      <c r="H179" s="137">
        <f t="shared" si="9"/>
        <v>0</v>
      </c>
      <c r="I179" s="349"/>
      <c r="J179" s="290"/>
    </row>
    <row r="180" spans="2:10">
      <c r="B180" s="128" t="str">
        <f>$B$44</f>
        <v>Physical Training</v>
      </c>
      <c r="C180" s="142">
        <f t="shared" si="8"/>
        <v>0</v>
      </c>
      <c r="D180" s="142">
        <f t="shared" si="8"/>
        <v>0</v>
      </c>
      <c r="E180" s="142">
        <f t="shared" si="8"/>
        <v>0</v>
      </c>
      <c r="F180" s="142">
        <f t="shared" si="8"/>
        <v>0</v>
      </c>
      <c r="G180" s="142">
        <f t="shared" si="8"/>
        <v>0</v>
      </c>
      <c r="H180" s="137">
        <f t="shared" si="9"/>
        <v>0</v>
      </c>
      <c r="I180" s="349"/>
      <c r="J180" s="290"/>
    </row>
    <row r="181" spans="2:10">
      <c r="B181" s="128" t="str">
        <f>$B$45</f>
        <v>Health Services</v>
      </c>
      <c r="C181" s="142">
        <f t="shared" si="8"/>
        <v>254250.24570345701</v>
      </c>
      <c r="D181" s="142">
        <f t="shared" si="8"/>
        <v>1184974.9718726936</v>
      </c>
      <c r="E181" s="142">
        <f t="shared" si="8"/>
        <v>1762600.5321623902</v>
      </c>
      <c r="F181" s="142">
        <f t="shared" si="8"/>
        <v>2066027.1791717408</v>
      </c>
      <c r="G181" s="142">
        <f t="shared" si="8"/>
        <v>1806687.3010897192</v>
      </c>
      <c r="H181" s="137">
        <f t="shared" si="9"/>
        <v>7074540.2300000004</v>
      </c>
      <c r="I181" s="349"/>
      <c r="J181" s="290"/>
    </row>
    <row r="182" spans="2:10">
      <c r="B182" s="128" t="str">
        <f>$B$46</f>
        <v>Pharmacy</v>
      </c>
      <c r="C182" s="142">
        <f t="shared" si="8"/>
        <v>0</v>
      </c>
      <c r="D182" s="142">
        <f t="shared" si="8"/>
        <v>0</v>
      </c>
      <c r="E182" s="142">
        <f t="shared" si="8"/>
        <v>0</v>
      </c>
      <c r="F182" s="142">
        <f t="shared" si="8"/>
        <v>0</v>
      </c>
      <c r="G182" s="142">
        <f t="shared" si="8"/>
        <v>0</v>
      </c>
      <c r="H182" s="137">
        <f t="shared" si="9"/>
        <v>0</v>
      </c>
      <c r="I182" s="349"/>
      <c r="J182" s="290"/>
    </row>
    <row r="183" spans="2:10">
      <c r="B183" s="128" t="str">
        <f>$B$47</f>
        <v>Business Administration</v>
      </c>
      <c r="C183" s="142">
        <f t="shared" si="8"/>
        <v>316664.67805751343</v>
      </c>
      <c r="D183" s="142">
        <f t="shared" si="8"/>
        <v>1805424.5659992653</v>
      </c>
      <c r="E183" s="142">
        <f t="shared" si="8"/>
        <v>2097504.8857280388</v>
      </c>
      <c r="F183" s="142">
        <f t="shared" si="8"/>
        <v>17247.920215181646</v>
      </c>
      <c r="G183" s="142">
        <f t="shared" si="8"/>
        <v>0</v>
      </c>
      <c r="H183" s="137">
        <f t="shared" si="9"/>
        <v>4236842.05</v>
      </c>
      <c r="I183" s="349"/>
      <c r="J183" s="290"/>
    </row>
    <row r="184" spans="2:10">
      <c r="B184" s="128" t="str">
        <f>$B$48</f>
        <v>Optometry</v>
      </c>
      <c r="C184" s="142">
        <f t="shared" ref="C184:G187" si="10">C159+$H$140*IF($H132=0,0,$H159*C132/$H132)+IF($H48=0,0,$H$141*$H159*C48/$H48)</f>
        <v>0</v>
      </c>
      <c r="D184" s="142">
        <f t="shared" si="10"/>
        <v>0</v>
      </c>
      <c r="E184" s="142">
        <f t="shared" si="10"/>
        <v>0</v>
      </c>
      <c r="F184" s="142">
        <f t="shared" si="10"/>
        <v>0</v>
      </c>
      <c r="G184" s="142">
        <f t="shared" si="10"/>
        <v>0</v>
      </c>
      <c r="H184" s="137">
        <f t="shared" si="9"/>
        <v>0</v>
      </c>
      <c r="I184" s="349"/>
      <c r="J184" s="290"/>
    </row>
    <row r="185" spans="2:10">
      <c r="B185" s="128" t="str">
        <f>$B$49</f>
        <v>Teacher Ed-Practice Teaching</v>
      </c>
      <c r="C185" s="142">
        <f t="shared" si="10"/>
        <v>0</v>
      </c>
      <c r="D185" s="142">
        <f t="shared" si="10"/>
        <v>210241.46</v>
      </c>
      <c r="E185" s="142">
        <f t="shared" si="10"/>
        <v>0</v>
      </c>
      <c r="F185" s="142">
        <f t="shared" si="10"/>
        <v>0</v>
      </c>
      <c r="G185" s="142">
        <f t="shared" si="10"/>
        <v>0</v>
      </c>
      <c r="H185" s="137">
        <f t="shared" si="9"/>
        <v>210241.46</v>
      </c>
      <c r="I185" s="349"/>
      <c r="J185" s="290"/>
    </row>
    <row r="186" spans="2:10">
      <c r="B186" s="128" t="str">
        <f>$B$50</f>
        <v>Technology</v>
      </c>
      <c r="C186" s="142">
        <f t="shared" si="10"/>
        <v>767.38475786565436</v>
      </c>
      <c r="D186" s="142">
        <f t="shared" si="10"/>
        <v>30412.976516952083</v>
      </c>
      <c r="E186" s="142">
        <f t="shared" si="10"/>
        <v>8200.8787251822596</v>
      </c>
      <c r="F186" s="142">
        <f t="shared" si="10"/>
        <v>0</v>
      </c>
      <c r="G186" s="142">
        <f t="shared" si="10"/>
        <v>0</v>
      </c>
      <c r="H186" s="137">
        <f t="shared" si="9"/>
        <v>39381.24</v>
      </c>
      <c r="I186" s="349"/>
      <c r="J186" s="290"/>
    </row>
    <row r="187" spans="2:10">
      <c r="B187" s="128" t="str">
        <f>$B$51</f>
        <v>Nursing</v>
      </c>
      <c r="C187" s="142">
        <f t="shared" si="10"/>
        <v>27383.321916088335</v>
      </c>
      <c r="D187" s="142">
        <f t="shared" si="10"/>
        <v>4592809.6723218597</v>
      </c>
      <c r="E187" s="142">
        <f t="shared" si="10"/>
        <v>2764051.5654885764</v>
      </c>
      <c r="F187" s="142">
        <f t="shared" si="10"/>
        <v>1809238.0002734773</v>
      </c>
      <c r="G187" s="142">
        <f t="shared" si="10"/>
        <v>0</v>
      </c>
      <c r="H187" s="137">
        <f t="shared" si="9"/>
        <v>9193482.5600000024</v>
      </c>
      <c r="I187" s="349"/>
      <c r="J187" s="290"/>
    </row>
    <row r="188" spans="2:10">
      <c r="B188" s="131" t="str">
        <f>$B$52</f>
        <v>Totals</v>
      </c>
      <c r="C188" s="134">
        <f>SUM(C168:C187)</f>
        <v>6626500.9224435249</v>
      </c>
      <c r="D188" s="134">
        <f>SUM(D168:D187)</f>
        <v>13597390.668925069</v>
      </c>
      <c r="E188" s="134">
        <f>SUM(E168:E187)</f>
        <v>13438829.308106661</v>
      </c>
      <c r="F188" s="134">
        <f>SUM(F168:F187)</f>
        <v>7672535.0994350286</v>
      </c>
      <c r="G188" s="134">
        <f>SUM(G168:G187)</f>
        <v>1806687.3010897192</v>
      </c>
      <c r="H188" s="134">
        <f t="shared" si="9"/>
        <v>43141943.300000004</v>
      </c>
      <c r="I188" s="349"/>
      <c r="J188" s="290"/>
    </row>
    <row r="189" spans="2:10">
      <c r="B189" s="330"/>
      <c r="C189" s="331"/>
      <c r="D189" s="331"/>
      <c r="E189" s="331"/>
      <c r="F189" s="331"/>
      <c r="G189" s="331"/>
      <c r="H189" s="346"/>
    </row>
    <row r="190" spans="2:10">
      <c r="B190" s="392" t="s">
        <v>34</v>
      </c>
      <c r="C190" s="392"/>
      <c r="D190" s="392"/>
      <c r="E190" s="392"/>
      <c r="F190" s="392"/>
      <c r="G190" s="392"/>
      <c r="H190" s="122">
        <f>H15</f>
        <v>29006696</v>
      </c>
    </row>
    <row r="191" spans="2:10" ht="43.5" customHeight="1" thickBot="1">
      <c r="B191" s="394" t="s">
        <v>229</v>
      </c>
      <c r="C191" s="394"/>
      <c r="D191" s="394"/>
      <c r="E191" s="394"/>
      <c r="F191" s="394"/>
      <c r="G191" s="394"/>
      <c r="H191" s="394"/>
    </row>
    <row r="192" spans="2:10" ht="14.4" thickBot="1">
      <c r="B192" s="124" t="s">
        <v>31</v>
      </c>
      <c r="C192" s="125" t="s">
        <v>25</v>
      </c>
      <c r="D192" s="125" t="s">
        <v>26</v>
      </c>
      <c r="E192" s="125" t="s">
        <v>27</v>
      </c>
      <c r="F192" s="125" t="s">
        <v>28</v>
      </c>
      <c r="G192" s="125" t="s">
        <v>29</v>
      </c>
      <c r="H192" s="126" t="s">
        <v>1</v>
      </c>
    </row>
    <row r="193" spans="2:8">
      <c r="B193" s="128" t="str">
        <f>$B$32</f>
        <v>Liberal Arts</v>
      </c>
      <c r="C193" s="136">
        <f t="shared" ref="C193:G208" si="11">$H$190*IF($H$136=0,0,C116/$H$136)</f>
        <v>1866645.3533379841</v>
      </c>
      <c r="D193" s="136">
        <f t="shared" si="11"/>
        <v>1001510.8719344987</v>
      </c>
      <c r="E193" s="136">
        <f t="shared" si="11"/>
        <v>1045142.6163288248</v>
      </c>
      <c r="F193" s="136">
        <f t="shared" si="11"/>
        <v>858383.55630490428</v>
      </c>
      <c r="G193" s="136">
        <f t="shared" si="11"/>
        <v>0</v>
      </c>
      <c r="H193" s="136">
        <f>SUM(C193:G193)</f>
        <v>4771682.3979062121</v>
      </c>
    </row>
    <row r="194" spans="2:8">
      <c r="B194" s="128" t="str">
        <f>$B$33</f>
        <v>Science</v>
      </c>
      <c r="C194" s="139">
        <f t="shared" si="11"/>
        <v>1196981.9740842897</v>
      </c>
      <c r="D194" s="139">
        <f t="shared" si="11"/>
        <v>1059381.8414559928</v>
      </c>
      <c r="E194" s="139">
        <f t="shared" si="11"/>
        <v>1138088.0620911112</v>
      </c>
      <c r="F194" s="139">
        <f t="shared" si="11"/>
        <v>965927.7854256219</v>
      </c>
      <c r="G194" s="139">
        <f t="shared" si="11"/>
        <v>0</v>
      </c>
      <c r="H194" s="139">
        <f t="shared" ref="H194:H213" si="12">SUM(C194:G194)</f>
        <v>4360379.6630570153</v>
      </c>
    </row>
    <row r="195" spans="2:8">
      <c r="B195" s="128" t="str">
        <f>$B$34</f>
        <v>Fine Arts</v>
      </c>
      <c r="C195" s="139">
        <f t="shared" si="11"/>
        <v>544929.21111151727</v>
      </c>
      <c r="D195" s="139">
        <f t="shared" si="11"/>
        <v>592181.77466306859</v>
      </c>
      <c r="E195" s="139">
        <f t="shared" si="11"/>
        <v>470718.44947365345</v>
      </c>
      <c r="F195" s="139">
        <f t="shared" si="11"/>
        <v>63874.180434619797</v>
      </c>
      <c r="G195" s="139">
        <f t="shared" si="11"/>
        <v>0</v>
      </c>
      <c r="H195" s="139">
        <f t="shared" si="12"/>
        <v>1671703.6156828592</v>
      </c>
    </row>
    <row r="196" spans="2:8">
      <c r="B196" s="128" t="str">
        <f>$B$35</f>
        <v>Teacher Education</v>
      </c>
      <c r="C196" s="139">
        <f t="shared" si="11"/>
        <v>112103.35011538978</v>
      </c>
      <c r="D196" s="139">
        <f t="shared" si="11"/>
        <v>507804.54881391424</v>
      </c>
      <c r="E196" s="139">
        <f t="shared" si="11"/>
        <v>643179.95547359122</v>
      </c>
      <c r="F196" s="139">
        <f t="shared" si="11"/>
        <v>393464.132405482</v>
      </c>
      <c r="G196" s="139">
        <f t="shared" si="11"/>
        <v>0</v>
      </c>
      <c r="H196" s="139">
        <f t="shared" si="12"/>
        <v>1656551.9868083771</v>
      </c>
    </row>
    <row r="197" spans="2:8">
      <c r="B197" s="128" t="str">
        <f>$B$36</f>
        <v>Agriculture</v>
      </c>
      <c r="C197" s="139">
        <f t="shared" si="11"/>
        <v>42148.641198446392</v>
      </c>
      <c r="D197" s="139">
        <f t="shared" si="11"/>
        <v>34708.289498320351</v>
      </c>
      <c r="E197" s="139">
        <f t="shared" si="11"/>
        <v>22366.334856509475</v>
      </c>
      <c r="F197" s="139">
        <f t="shared" si="11"/>
        <v>805.28904296197095</v>
      </c>
      <c r="G197" s="139">
        <f t="shared" si="11"/>
        <v>0</v>
      </c>
      <c r="H197" s="139">
        <f t="shared" si="12"/>
        <v>100028.55459623819</v>
      </c>
    </row>
    <row r="198" spans="2:8">
      <c r="B198" s="128" t="str">
        <f>$B$37</f>
        <v>Engineering</v>
      </c>
      <c r="C198" s="139">
        <f t="shared" si="11"/>
        <v>84761.009724333737</v>
      </c>
      <c r="D198" s="139">
        <f t="shared" si="11"/>
        <v>176564.40184759255</v>
      </c>
      <c r="E198" s="139">
        <f t="shared" si="11"/>
        <v>141096.81798179372</v>
      </c>
      <c r="F198" s="139">
        <f t="shared" si="11"/>
        <v>6135.7710262309456</v>
      </c>
      <c r="G198" s="139">
        <f t="shared" si="11"/>
        <v>0</v>
      </c>
      <c r="H198" s="139">
        <f t="shared" si="12"/>
        <v>408558.00057995092</v>
      </c>
    </row>
    <row r="199" spans="2:8">
      <c r="B199" s="128" t="str">
        <f>$B$38</f>
        <v>Home Economics</v>
      </c>
      <c r="C199" s="139">
        <f t="shared" si="11"/>
        <v>129920.70699892355</v>
      </c>
      <c r="D199" s="139">
        <f t="shared" si="11"/>
        <v>245031.99004353967</v>
      </c>
      <c r="E199" s="139">
        <f t="shared" si="11"/>
        <v>361021.76215637161</v>
      </c>
      <c r="F199" s="139">
        <f t="shared" si="11"/>
        <v>243816.62260958593</v>
      </c>
      <c r="G199" s="139">
        <f t="shared" si="11"/>
        <v>0</v>
      </c>
      <c r="H199" s="139">
        <f t="shared" si="12"/>
        <v>979791.08180842083</v>
      </c>
    </row>
    <row r="200" spans="2:8">
      <c r="B200" s="128" t="str">
        <f>$B$39</f>
        <v>Law</v>
      </c>
      <c r="C200" s="139">
        <f t="shared" si="11"/>
        <v>0</v>
      </c>
      <c r="D200" s="139">
        <f t="shared" si="11"/>
        <v>0</v>
      </c>
      <c r="E200" s="139">
        <f t="shared" si="11"/>
        <v>0</v>
      </c>
      <c r="F200" s="139">
        <f t="shared" si="11"/>
        <v>0</v>
      </c>
      <c r="G200" s="139">
        <f t="shared" si="11"/>
        <v>0</v>
      </c>
      <c r="H200" s="139">
        <f t="shared" si="12"/>
        <v>0</v>
      </c>
    </row>
    <row r="201" spans="2:8">
      <c r="B201" s="128" t="str">
        <f>$B$40</f>
        <v>Social Service</v>
      </c>
      <c r="C201" s="139">
        <f t="shared" si="11"/>
        <v>70998.973000050682</v>
      </c>
      <c r="D201" s="139">
        <f t="shared" si="11"/>
        <v>245853.51584087341</v>
      </c>
      <c r="E201" s="139">
        <f t="shared" si="11"/>
        <v>181447.81466276239</v>
      </c>
      <c r="F201" s="139">
        <f t="shared" si="11"/>
        <v>7817.3272906012453</v>
      </c>
      <c r="G201" s="139">
        <f t="shared" si="11"/>
        <v>0</v>
      </c>
      <c r="H201" s="139">
        <f t="shared" si="12"/>
        <v>506117.63079428778</v>
      </c>
    </row>
    <row r="202" spans="2:8">
      <c r="B202" s="128" t="str">
        <f>$B$41</f>
        <v>Library Science</v>
      </c>
      <c r="C202" s="139">
        <f t="shared" si="11"/>
        <v>4086.299080849149</v>
      </c>
      <c r="D202" s="139">
        <f t="shared" si="11"/>
        <v>18821.820948530465</v>
      </c>
      <c r="E202" s="139">
        <f t="shared" si="11"/>
        <v>573302.46172406175</v>
      </c>
      <c r="F202" s="139">
        <f t="shared" si="11"/>
        <v>1291.5637481411238</v>
      </c>
      <c r="G202" s="139">
        <f t="shared" si="11"/>
        <v>0</v>
      </c>
      <c r="H202" s="139">
        <f t="shared" si="12"/>
        <v>597502.14550158253</v>
      </c>
    </row>
    <row r="203" spans="2:8">
      <c r="B203" s="128" t="str">
        <f>$B$42</f>
        <v>Veterinary Science</v>
      </c>
      <c r="C203" s="139">
        <f t="shared" si="11"/>
        <v>0</v>
      </c>
      <c r="D203" s="139">
        <f t="shared" si="11"/>
        <v>0</v>
      </c>
      <c r="E203" s="139">
        <f t="shared" si="11"/>
        <v>0</v>
      </c>
      <c r="F203" s="139">
        <f t="shared" si="11"/>
        <v>0</v>
      </c>
      <c r="G203" s="139">
        <f t="shared" si="11"/>
        <v>0</v>
      </c>
      <c r="H203" s="139">
        <f t="shared" si="12"/>
        <v>0</v>
      </c>
    </row>
    <row r="204" spans="2:8">
      <c r="B204" s="128" t="str">
        <f>$B$43</f>
        <v>Vocational Training</v>
      </c>
      <c r="C204" s="139">
        <f t="shared" si="11"/>
        <v>0</v>
      </c>
      <c r="D204" s="139">
        <f t="shared" si="11"/>
        <v>0</v>
      </c>
      <c r="E204" s="139">
        <f t="shared" si="11"/>
        <v>0</v>
      </c>
      <c r="F204" s="139">
        <f t="shared" si="11"/>
        <v>0</v>
      </c>
      <c r="G204" s="139">
        <f t="shared" si="11"/>
        <v>0</v>
      </c>
      <c r="H204" s="139">
        <f t="shared" si="12"/>
        <v>0</v>
      </c>
    </row>
    <row r="205" spans="2:8">
      <c r="B205" s="128" t="str">
        <f>$B$44</f>
        <v>Physical Training</v>
      </c>
      <c r="C205" s="139">
        <f t="shared" si="11"/>
        <v>0</v>
      </c>
      <c r="D205" s="139">
        <f t="shared" si="11"/>
        <v>0</v>
      </c>
      <c r="E205" s="139">
        <f t="shared" si="11"/>
        <v>0</v>
      </c>
      <c r="F205" s="139">
        <f t="shared" si="11"/>
        <v>0</v>
      </c>
      <c r="G205" s="139">
        <f t="shared" si="11"/>
        <v>0</v>
      </c>
      <c r="H205" s="139">
        <f t="shared" si="12"/>
        <v>0</v>
      </c>
    </row>
    <row r="206" spans="2:8">
      <c r="B206" s="128" t="str">
        <f>$B$45</f>
        <v>Health Services</v>
      </c>
      <c r="C206" s="139">
        <f t="shared" si="11"/>
        <v>170946.39279800982</v>
      </c>
      <c r="D206" s="139">
        <f t="shared" si="11"/>
        <v>796723.70202474843</v>
      </c>
      <c r="E206" s="139">
        <f t="shared" si="11"/>
        <v>1185093.0648399219</v>
      </c>
      <c r="F206" s="139">
        <f t="shared" si="11"/>
        <v>1389103.4509126316</v>
      </c>
      <c r="G206" s="139">
        <f t="shared" si="11"/>
        <v>1214735.0189603376</v>
      </c>
      <c r="H206" s="139">
        <f t="shared" si="12"/>
        <v>4756601.629535649</v>
      </c>
    </row>
    <row r="207" spans="2:8">
      <c r="B207" s="128" t="str">
        <f>$B$46</f>
        <v>Pharmacy</v>
      </c>
      <c r="C207" s="139">
        <f t="shared" si="11"/>
        <v>0</v>
      </c>
      <c r="D207" s="139">
        <f t="shared" si="11"/>
        <v>0</v>
      </c>
      <c r="E207" s="139">
        <f t="shared" si="11"/>
        <v>0</v>
      </c>
      <c r="F207" s="139">
        <f t="shared" si="11"/>
        <v>0</v>
      </c>
      <c r="G207" s="139">
        <f t="shared" si="11"/>
        <v>0</v>
      </c>
      <c r="H207" s="139">
        <f t="shared" si="12"/>
        <v>0</v>
      </c>
    </row>
    <row r="208" spans="2:8">
      <c r="B208" s="128" t="str">
        <f>$B$47</f>
        <v>Business Administration</v>
      </c>
      <c r="C208" s="139">
        <f t="shared" si="11"/>
        <v>212911.04078407394</v>
      </c>
      <c r="D208" s="139">
        <f t="shared" si="11"/>
        <v>1213886.012680656</v>
      </c>
      <c r="E208" s="139">
        <f t="shared" si="11"/>
        <v>1410267.6402352888</v>
      </c>
      <c r="F208" s="139">
        <f t="shared" si="11"/>
        <v>11596.723281237022</v>
      </c>
      <c r="G208" s="139">
        <f t="shared" si="11"/>
        <v>0</v>
      </c>
      <c r="H208" s="139">
        <f t="shared" si="12"/>
        <v>2848661.4169812556</v>
      </c>
    </row>
    <row r="209" spans="2:8">
      <c r="B209" s="128" t="str">
        <f>$B$48</f>
        <v>Optometry</v>
      </c>
      <c r="C209" s="139">
        <f t="shared" ref="C209:G212" si="13">$H$190*IF($H$136=0,0,C132/$H$136)</f>
        <v>0</v>
      </c>
      <c r="D209" s="139">
        <f t="shared" si="13"/>
        <v>0</v>
      </c>
      <c r="E209" s="139">
        <f t="shared" si="13"/>
        <v>0</v>
      </c>
      <c r="F209" s="139">
        <f t="shared" si="13"/>
        <v>0</v>
      </c>
      <c r="G209" s="139">
        <f t="shared" si="13"/>
        <v>0</v>
      </c>
      <c r="H209" s="139">
        <f t="shared" si="12"/>
        <v>0</v>
      </c>
    </row>
    <row r="210" spans="2:8">
      <c r="B210" s="128" t="str">
        <f>$B$49</f>
        <v>Teacher Ed-Practice Teaching</v>
      </c>
      <c r="C210" s="139">
        <f t="shared" si="13"/>
        <v>0</v>
      </c>
      <c r="D210" s="139">
        <f t="shared" si="13"/>
        <v>141356.86985883446</v>
      </c>
      <c r="E210" s="139">
        <f t="shared" si="13"/>
        <v>0</v>
      </c>
      <c r="F210" s="139">
        <f t="shared" si="13"/>
        <v>0</v>
      </c>
      <c r="G210" s="139">
        <f t="shared" si="13"/>
        <v>0</v>
      </c>
      <c r="H210" s="139">
        <f t="shared" si="12"/>
        <v>141356.86985883446</v>
      </c>
    </row>
    <row r="211" spans="2:8">
      <c r="B211" s="128" t="str">
        <f>$B$50</f>
        <v>Technology</v>
      </c>
      <c r="C211" s="139">
        <f t="shared" si="13"/>
        <v>515.95485206141893</v>
      </c>
      <c r="D211" s="139">
        <f t="shared" si="13"/>
        <v>20448.311800191579</v>
      </c>
      <c r="E211" s="139">
        <f t="shared" si="13"/>
        <v>5513.9004600425214</v>
      </c>
      <c r="F211" s="139">
        <f t="shared" si="13"/>
        <v>0</v>
      </c>
      <c r="G211" s="139">
        <f t="shared" si="13"/>
        <v>0</v>
      </c>
      <c r="H211" s="139">
        <f t="shared" si="12"/>
        <v>26478.167112295519</v>
      </c>
    </row>
    <row r="212" spans="2:8">
      <c r="B212" s="128" t="str">
        <f>$B$51</f>
        <v>Nursing</v>
      </c>
      <c r="C212" s="139">
        <f t="shared" si="13"/>
        <v>18411.310050498094</v>
      </c>
      <c r="D212" s="139">
        <f t="shared" si="13"/>
        <v>3087997.9842899758</v>
      </c>
      <c r="E212" s="139">
        <f t="shared" si="13"/>
        <v>1858423.5515222817</v>
      </c>
      <c r="F212" s="139">
        <f t="shared" si="13"/>
        <v>1216449.9939142698</v>
      </c>
      <c r="G212" s="139">
        <f t="shared" si="13"/>
        <v>0</v>
      </c>
      <c r="H212" s="139">
        <f t="shared" si="12"/>
        <v>6181282.8397770254</v>
      </c>
    </row>
    <row r="213" spans="2:8">
      <c r="B213" s="131" t="str">
        <f>$B$52</f>
        <v>Totals</v>
      </c>
      <c r="C213" s="136">
        <f>SUM(C193:C212)</f>
        <v>4455360.2171364268</v>
      </c>
      <c r="D213" s="136">
        <f>SUM(D193:D212)</f>
        <v>9142271.9357007369</v>
      </c>
      <c r="E213" s="136">
        <f>SUM(E193:E212)</f>
        <v>9035662.4318062142</v>
      </c>
      <c r="F213" s="136">
        <f>SUM(F193:F212)</f>
        <v>5158666.3963962868</v>
      </c>
      <c r="G213" s="136">
        <f>SUM(G193:G212)</f>
        <v>1214735.0189603376</v>
      </c>
      <c r="H213" s="136">
        <f t="shared" si="12"/>
        <v>29006696.000000004</v>
      </c>
    </row>
    <row r="214" spans="2:8">
      <c r="B214" s="144"/>
      <c r="C214" s="145"/>
      <c r="D214" s="145"/>
      <c r="E214" s="145"/>
      <c r="F214" s="145"/>
      <c r="G214" s="145"/>
      <c r="H214" s="145"/>
    </row>
    <row r="215" spans="2:8">
      <c r="B215" s="392" t="s">
        <v>35</v>
      </c>
      <c r="C215" s="392"/>
      <c r="D215" s="392"/>
      <c r="E215" s="392"/>
      <c r="F215" s="392"/>
      <c r="G215" s="392"/>
      <c r="H215" s="122">
        <f>H17</f>
        <v>32383610</v>
      </c>
    </row>
    <row r="216" spans="2:8" ht="60.75" customHeight="1" thickBot="1">
      <c r="B216" s="394" t="s">
        <v>230</v>
      </c>
      <c r="C216" s="394"/>
      <c r="D216" s="394"/>
      <c r="E216" s="394"/>
      <c r="F216" s="394"/>
      <c r="G216" s="394"/>
      <c r="H216" s="394"/>
    </row>
    <row r="217" spans="2:8" ht="14.4" thickBot="1">
      <c r="B217" s="124" t="s">
        <v>31</v>
      </c>
      <c r="C217" s="125" t="s">
        <v>25</v>
      </c>
      <c r="D217" s="125" t="s">
        <v>26</v>
      </c>
      <c r="E217" s="125" t="s">
        <v>27</v>
      </c>
      <c r="F217" s="125" t="s">
        <v>28</v>
      </c>
      <c r="G217" s="125" t="s">
        <v>29</v>
      </c>
      <c r="H217" s="126" t="s">
        <v>1</v>
      </c>
    </row>
    <row r="218" spans="2:8">
      <c r="B218" s="128" t="str">
        <f>$B$32</f>
        <v>Liberal Arts</v>
      </c>
      <c r="C218" s="136">
        <f t="shared" ref="C218:G233" si="14">$H$215*IF($H$25=0,0,C$25/$H$25)*IF(C$52=0,0,C32/C$52)</f>
        <v>4602607.9620206645</v>
      </c>
      <c r="D218" s="136">
        <f t="shared" si="14"/>
        <v>2190405.911595115</v>
      </c>
      <c r="E218" s="136">
        <f t="shared" si="14"/>
        <v>703924.96598679584</v>
      </c>
      <c r="F218" s="136">
        <f t="shared" si="14"/>
        <v>257182.05150055161</v>
      </c>
      <c r="G218" s="136">
        <f t="shared" si="14"/>
        <v>0</v>
      </c>
      <c r="H218" s="136">
        <f>SUM(C218:G218)</f>
        <v>7754120.8911031261</v>
      </c>
    </row>
    <row r="219" spans="2:8">
      <c r="B219" s="128" t="str">
        <f>$B$33</f>
        <v>Science</v>
      </c>
      <c r="C219" s="139">
        <f t="shared" si="14"/>
        <v>2011842.2333643152</v>
      </c>
      <c r="D219" s="139">
        <f t="shared" si="14"/>
        <v>1572747.9636042407</v>
      </c>
      <c r="E219" s="139">
        <f t="shared" si="14"/>
        <v>1021811.8089762845</v>
      </c>
      <c r="F219" s="139">
        <f t="shared" si="14"/>
        <v>434918.79721368587</v>
      </c>
      <c r="G219" s="139">
        <f t="shared" si="14"/>
        <v>0</v>
      </c>
      <c r="H219" s="139">
        <f t="shared" ref="H219:H238" si="15">SUM(C219:G219)</f>
        <v>5041320.8031585263</v>
      </c>
    </row>
    <row r="220" spans="2:8">
      <c r="B220" s="128" t="str">
        <f>$B$34</f>
        <v>Fine Arts</v>
      </c>
      <c r="C220" s="139">
        <f t="shared" si="14"/>
        <v>584651.21034255938</v>
      </c>
      <c r="D220" s="139">
        <f t="shared" si="14"/>
        <v>571639.68665730942</v>
      </c>
      <c r="E220" s="139">
        <f t="shared" si="14"/>
        <v>207655.57801039977</v>
      </c>
      <c r="F220" s="139">
        <f t="shared" si="14"/>
        <v>37171.656836314549</v>
      </c>
      <c r="G220" s="139">
        <f t="shared" si="14"/>
        <v>0</v>
      </c>
      <c r="H220" s="139">
        <f t="shared" si="15"/>
        <v>1401118.1318465832</v>
      </c>
    </row>
    <row r="221" spans="2:8">
      <c r="B221" s="128" t="str">
        <f>$B$35</f>
        <v>Teacher Education</v>
      </c>
      <c r="C221" s="139">
        <f t="shared" si="14"/>
        <v>202449.97765006626</v>
      </c>
      <c r="D221" s="139">
        <f t="shared" si="14"/>
        <v>1005541.22872677</v>
      </c>
      <c r="E221" s="139">
        <f t="shared" si="14"/>
        <v>673051.0639698311</v>
      </c>
      <c r="F221" s="139">
        <f t="shared" si="14"/>
        <v>109016.03559557795</v>
      </c>
      <c r="G221" s="139">
        <f t="shared" si="14"/>
        <v>0</v>
      </c>
      <c r="H221" s="139">
        <f t="shared" si="15"/>
        <v>1990058.3059422451</v>
      </c>
    </row>
    <row r="222" spans="2:8">
      <c r="B222" s="128" t="str">
        <f>$B$36</f>
        <v>Agriculture</v>
      </c>
      <c r="C222" s="139">
        <f t="shared" si="14"/>
        <v>24325.110831862658</v>
      </c>
      <c r="D222" s="139">
        <f t="shared" si="14"/>
        <v>48973.562520123996</v>
      </c>
      <c r="E222" s="139">
        <f t="shared" si="14"/>
        <v>14064.777585506154</v>
      </c>
      <c r="F222" s="139">
        <f t="shared" si="14"/>
        <v>312.36686417071047</v>
      </c>
      <c r="G222" s="139">
        <f t="shared" si="14"/>
        <v>0</v>
      </c>
      <c r="H222" s="139">
        <f t="shared" si="15"/>
        <v>87675.817801663507</v>
      </c>
    </row>
    <row r="223" spans="2:8">
      <c r="B223" s="128" t="str">
        <f>$B$37</f>
        <v>Engineering</v>
      </c>
      <c r="C223" s="139">
        <f t="shared" si="14"/>
        <v>93623.391690076038</v>
      </c>
      <c r="D223" s="139">
        <f t="shared" si="14"/>
        <v>210881.84895518908</v>
      </c>
      <c r="E223" s="139">
        <f t="shared" si="14"/>
        <v>78213.885109643976</v>
      </c>
      <c r="F223" s="139">
        <f t="shared" si="14"/>
        <v>3123.6686417071046</v>
      </c>
      <c r="G223" s="139">
        <f t="shared" si="14"/>
        <v>0</v>
      </c>
      <c r="H223" s="139">
        <f t="shared" si="15"/>
        <v>385842.79439661617</v>
      </c>
    </row>
    <row r="224" spans="2:8">
      <c r="B224" s="128" t="str">
        <f>$B$38</f>
        <v>Home Economics</v>
      </c>
      <c r="C224" s="139">
        <f t="shared" si="14"/>
        <v>287092.87784116977</v>
      </c>
      <c r="D224" s="139">
        <f t="shared" si="14"/>
        <v>471792.72513998765</v>
      </c>
      <c r="E224" s="139">
        <f t="shared" si="14"/>
        <v>333209.44621272298</v>
      </c>
      <c r="F224" s="139">
        <f t="shared" si="14"/>
        <v>78091.71604267761</v>
      </c>
      <c r="G224" s="139">
        <f t="shared" si="14"/>
        <v>0</v>
      </c>
      <c r="H224" s="139">
        <f t="shared" si="15"/>
        <v>1170186.7652365579</v>
      </c>
    </row>
    <row r="225" spans="2:10">
      <c r="B225" s="128" t="str">
        <f>$B$39</f>
        <v>Law</v>
      </c>
      <c r="C225" s="139">
        <f t="shared" si="14"/>
        <v>0</v>
      </c>
      <c r="D225" s="139">
        <f t="shared" si="14"/>
        <v>0</v>
      </c>
      <c r="E225" s="139">
        <f t="shared" si="14"/>
        <v>0</v>
      </c>
      <c r="F225" s="139">
        <f t="shared" si="14"/>
        <v>0</v>
      </c>
      <c r="G225" s="139">
        <f t="shared" si="14"/>
        <v>0</v>
      </c>
      <c r="H225" s="139">
        <f t="shared" si="15"/>
        <v>0</v>
      </c>
    </row>
    <row r="226" spans="2:10">
      <c r="B226" s="128" t="str">
        <f>$B$40</f>
        <v>Social Service</v>
      </c>
      <c r="C226" s="139">
        <f t="shared" si="14"/>
        <v>28355.725126677109</v>
      </c>
      <c r="D226" s="139">
        <f t="shared" si="14"/>
        <v>257955.57499823932</v>
      </c>
      <c r="E226" s="139">
        <f t="shared" si="14"/>
        <v>95366.052896846595</v>
      </c>
      <c r="F226" s="139">
        <f t="shared" si="14"/>
        <v>0</v>
      </c>
      <c r="G226" s="139">
        <f t="shared" si="14"/>
        <v>0</v>
      </c>
      <c r="H226" s="139">
        <f t="shared" si="15"/>
        <v>381677.35302176303</v>
      </c>
    </row>
    <row r="227" spans="2:10">
      <c r="B227" s="128" t="str">
        <f>$B$41</f>
        <v>Library Science</v>
      </c>
      <c r="C227" s="139">
        <f t="shared" si="14"/>
        <v>6151.9902394536375</v>
      </c>
      <c r="D227" s="139">
        <f t="shared" si="14"/>
        <v>43062.960147005579</v>
      </c>
      <c r="E227" s="139">
        <f t="shared" si="14"/>
        <v>598610.65577337157</v>
      </c>
      <c r="F227" s="139">
        <f t="shared" si="14"/>
        <v>1249.4674566828419</v>
      </c>
      <c r="G227" s="139">
        <f t="shared" si="14"/>
        <v>0</v>
      </c>
      <c r="H227" s="139">
        <f t="shared" si="15"/>
        <v>649075.07361651363</v>
      </c>
    </row>
    <row r="228" spans="2:10">
      <c r="B228" s="128" t="str">
        <f>$B$42</f>
        <v>Veterinary Science</v>
      </c>
      <c r="C228" s="139">
        <f t="shared" si="14"/>
        <v>0</v>
      </c>
      <c r="D228" s="139">
        <f t="shared" si="14"/>
        <v>0</v>
      </c>
      <c r="E228" s="139">
        <f t="shared" si="14"/>
        <v>0</v>
      </c>
      <c r="F228" s="139">
        <f t="shared" si="14"/>
        <v>0</v>
      </c>
      <c r="G228" s="139">
        <f t="shared" si="14"/>
        <v>0</v>
      </c>
      <c r="H228" s="139">
        <f t="shared" si="15"/>
        <v>0</v>
      </c>
    </row>
    <row r="229" spans="2:10">
      <c r="B229" s="128" t="str">
        <f>$B$43</f>
        <v>Vocational Training</v>
      </c>
      <c r="C229" s="139">
        <f t="shared" si="14"/>
        <v>0</v>
      </c>
      <c r="D229" s="139">
        <f t="shared" si="14"/>
        <v>0</v>
      </c>
      <c r="E229" s="139">
        <f t="shared" si="14"/>
        <v>0</v>
      </c>
      <c r="F229" s="139">
        <f t="shared" si="14"/>
        <v>0</v>
      </c>
      <c r="G229" s="139">
        <f t="shared" si="14"/>
        <v>0</v>
      </c>
      <c r="H229" s="139">
        <f t="shared" si="15"/>
        <v>0</v>
      </c>
    </row>
    <row r="230" spans="2:10">
      <c r="B230" s="128" t="str">
        <f>$B$44</f>
        <v>Physical Training</v>
      </c>
      <c r="C230" s="139">
        <f t="shared" si="14"/>
        <v>0</v>
      </c>
      <c r="D230" s="139">
        <f t="shared" si="14"/>
        <v>0</v>
      </c>
      <c r="E230" s="139">
        <f t="shared" si="14"/>
        <v>0</v>
      </c>
      <c r="F230" s="139">
        <f t="shared" si="14"/>
        <v>0</v>
      </c>
      <c r="G230" s="139">
        <f t="shared" si="14"/>
        <v>0</v>
      </c>
      <c r="H230" s="139">
        <f t="shared" si="15"/>
        <v>0</v>
      </c>
    </row>
    <row r="231" spans="2:10">
      <c r="B231" s="128" t="str">
        <f>$B$45</f>
        <v>Health Services</v>
      </c>
      <c r="C231" s="139">
        <f t="shared" si="14"/>
        <v>265737.69333180197</v>
      </c>
      <c r="D231" s="139">
        <f t="shared" si="14"/>
        <v>1258958.3054742224</v>
      </c>
      <c r="E231" s="139">
        <f t="shared" si="14"/>
        <v>1223978.6932947801</v>
      </c>
      <c r="F231" s="139">
        <f t="shared" si="14"/>
        <v>806010.63184848928</v>
      </c>
      <c r="G231" s="139">
        <f t="shared" si="14"/>
        <v>632204.66830932524</v>
      </c>
      <c r="H231" s="139">
        <f t="shared" si="15"/>
        <v>4186889.9922586191</v>
      </c>
    </row>
    <row r="232" spans="2:10">
      <c r="B232" s="128" t="str">
        <f>$B$46</f>
        <v>Pharmacy</v>
      </c>
      <c r="C232" s="139">
        <f t="shared" si="14"/>
        <v>0</v>
      </c>
      <c r="D232" s="139">
        <f t="shared" si="14"/>
        <v>0</v>
      </c>
      <c r="E232" s="139">
        <f t="shared" si="14"/>
        <v>0</v>
      </c>
      <c r="F232" s="139">
        <f t="shared" si="14"/>
        <v>0</v>
      </c>
      <c r="G232" s="139">
        <f t="shared" si="14"/>
        <v>0</v>
      </c>
      <c r="H232" s="139">
        <f t="shared" si="15"/>
        <v>0</v>
      </c>
    </row>
    <row r="233" spans="2:10">
      <c r="B233" s="128" t="str">
        <f>$B$47</f>
        <v>Business Administration</v>
      </c>
      <c r="C233" s="139">
        <f t="shared" si="14"/>
        <v>321388.45561283658</v>
      </c>
      <c r="D233" s="139">
        <f t="shared" si="14"/>
        <v>1832075.6427248111</v>
      </c>
      <c r="E233" s="139">
        <f t="shared" si="14"/>
        <v>2493810.8484740136</v>
      </c>
      <c r="F233" s="139">
        <f t="shared" si="14"/>
        <v>1874.2011850242627</v>
      </c>
      <c r="G233" s="139">
        <f t="shared" si="14"/>
        <v>0</v>
      </c>
      <c r="H233" s="139">
        <f t="shared" si="15"/>
        <v>4649149.1479966855</v>
      </c>
    </row>
    <row r="234" spans="2:10">
      <c r="B234" s="128" t="str">
        <f>$B$48</f>
        <v>Optometry</v>
      </c>
      <c r="C234" s="139">
        <f t="shared" ref="C234:G237" si="16">$H$215*IF($H$25=0,0,C$25/$H$25)*IF(C$52=0,0,C48/C$52)</f>
        <v>0</v>
      </c>
      <c r="D234" s="139">
        <f t="shared" si="16"/>
        <v>0</v>
      </c>
      <c r="E234" s="139">
        <f t="shared" si="16"/>
        <v>0</v>
      </c>
      <c r="F234" s="139">
        <f t="shared" si="16"/>
        <v>0</v>
      </c>
      <c r="G234" s="139">
        <f t="shared" si="16"/>
        <v>0</v>
      </c>
      <c r="H234" s="139">
        <f t="shared" si="15"/>
        <v>0</v>
      </c>
    </row>
    <row r="235" spans="2:10">
      <c r="B235" s="128" t="str">
        <f>$B$49</f>
        <v>Teacher Ed-Practice Teaching</v>
      </c>
      <c r="C235" s="139">
        <f t="shared" si="16"/>
        <v>0</v>
      </c>
      <c r="D235" s="139">
        <f t="shared" si="16"/>
        <v>82959.526165554867</v>
      </c>
      <c r="E235" s="139">
        <f t="shared" si="16"/>
        <v>0</v>
      </c>
      <c r="F235" s="139">
        <f t="shared" si="16"/>
        <v>0</v>
      </c>
      <c r="G235" s="139">
        <f t="shared" si="16"/>
        <v>0</v>
      </c>
      <c r="H235" s="139">
        <f t="shared" si="15"/>
        <v>82959.526165554867</v>
      </c>
    </row>
    <row r="236" spans="2:10">
      <c r="B236" s="128" t="str">
        <f>$B$50</f>
        <v>Technology</v>
      </c>
      <c r="C236" s="139">
        <f t="shared" si="16"/>
        <v>848.55037785567413</v>
      </c>
      <c r="D236" s="139">
        <f t="shared" si="16"/>
        <v>33563.777761636702</v>
      </c>
      <c r="E236" s="139">
        <f t="shared" si="16"/>
        <v>7546.9538263691556</v>
      </c>
      <c r="F236" s="139">
        <f t="shared" si="16"/>
        <v>0</v>
      </c>
      <c r="G236" s="139">
        <f t="shared" si="16"/>
        <v>0</v>
      </c>
      <c r="H236" s="139">
        <f t="shared" si="15"/>
        <v>41959.281965861534</v>
      </c>
    </row>
    <row r="237" spans="2:10">
      <c r="B237" s="128" t="str">
        <f>$B$51</f>
        <v>Nursing</v>
      </c>
      <c r="C237" s="139">
        <f t="shared" si="16"/>
        <v>16688.157431161591</v>
      </c>
      <c r="D237" s="139">
        <f t="shared" si="16"/>
        <v>2965328.1012993185</v>
      </c>
      <c r="E237" s="139">
        <f t="shared" si="16"/>
        <v>1381206.8980108034</v>
      </c>
      <c r="F237" s="139">
        <f t="shared" si="16"/>
        <v>198352.95874840114</v>
      </c>
      <c r="G237" s="139">
        <f t="shared" si="16"/>
        <v>0</v>
      </c>
      <c r="H237" s="139">
        <f t="shared" si="15"/>
        <v>4561576.115489685</v>
      </c>
    </row>
    <row r="238" spans="2:10">
      <c r="B238" s="131" t="str">
        <f>$B$52</f>
        <v>Totals</v>
      </c>
      <c r="C238" s="136">
        <f>SUM(C218:C237)</f>
        <v>8445763.3358604982</v>
      </c>
      <c r="D238" s="136">
        <f>SUM(D218:D237)</f>
        <v>12545886.815769523</v>
      </c>
      <c r="E238" s="136">
        <f>SUM(E218:E237)</f>
        <v>8832451.6281273682</v>
      </c>
      <c r="F238" s="136">
        <f>SUM(F218:F237)</f>
        <v>1927303.551933283</v>
      </c>
      <c r="G238" s="136">
        <f>SUM(G218:G237)</f>
        <v>632204.66830932524</v>
      </c>
      <c r="H238" s="136">
        <f t="shared" si="15"/>
        <v>32383609.999999993</v>
      </c>
    </row>
    <row r="239" spans="2:10">
      <c r="B239" s="330"/>
      <c r="C239" s="350"/>
      <c r="D239" s="350"/>
      <c r="E239" s="350"/>
      <c r="F239" s="350"/>
      <c r="G239" s="350"/>
      <c r="H239" s="350"/>
    </row>
    <row r="240" spans="2:10">
      <c r="B240" s="120" t="s">
        <v>11</v>
      </c>
      <c r="C240" s="121"/>
      <c r="D240" s="121"/>
      <c r="E240" s="121"/>
      <c r="F240" s="121"/>
      <c r="G240" s="121"/>
      <c r="H240" s="122">
        <f>H16</f>
        <v>12881648</v>
      </c>
      <c r="J240" s="360"/>
    </row>
    <row r="241" spans="2:8" ht="61.5" customHeight="1" thickBot="1">
      <c r="B241" s="394" t="s">
        <v>231</v>
      </c>
      <c r="C241" s="394"/>
      <c r="D241" s="394"/>
      <c r="E241" s="394"/>
      <c r="F241" s="394"/>
      <c r="G241" s="394"/>
      <c r="H241" s="328"/>
    </row>
    <row r="242" spans="2:8" ht="14.4" thickBot="1">
      <c r="B242" s="124" t="s">
        <v>31</v>
      </c>
      <c r="C242" s="125" t="s">
        <v>25</v>
      </c>
      <c r="D242" s="125" t="s">
        <v>26</v>
      </c>
      <c r="E242" s="125" t="s">
        <v>27</v>
      </c>
      <c r="F242" s="125" t="s">
        <v>28</v>
      </c>
      <c r="G242" s="125" t="s">
        <v>29</v>
      </c>
      <c r="H242" s="126" t="s">
        <v>1</v>
      </c>
    </row>
    <row r="243" spans="2:8">
      <c r="B243" s="128" t="str">
        <f>$B$32</f>
        <v>Liberal Arts</v>
      </c>
      <c r="C243" s="136">
        <f t="shared" ref="C243:G258" si="17">$H$240*IF($H$25=0,0,C$25/$H$25)*IF(C$52=0,0,C32/C$52)</f>
        <v>1830838.9845587807</v>
      </c>
      <c r="D243" s="136">
        <f t="shared" si="17"/>
        <v>871306.13079540513</v>
      </c>
      <c r="E243" s="136">
        <f t="shared" si="17"/>
        <v>280009.35134328372</v>
      </c>
      <c r="F243" s="136">
        <f t="shared" si="17"/>
        <v>102302.63578853555</v>
      </c>
      <c r="G243" s="136">
        <f t="shared" si="17"/>
        <v>0</v>
      </c>
      <c r="H243" s="136">
        <f>SUM(C243:G243)</f>
        <v>3084457.1024860055</v>
      </c>
    </row>
    <row r="244" spans="2:8">
      <c r="B244" s="128" t="str">
        <f>$B$33</f>
        <v>Science</v>
      </c>
      <c r="C244" s="139">
        <f t="shared" si="17"/>
        <v>800276.54365072225</v>
      </c>
      <c r="D244" s="139">
        <f t="shared" si="17"/>
        <v>625612.3285781492</v>
      </c>
      <c r="E244" s="139">
        <f t="shared" si="17"/>
        <v>406459.31832416885</v>
      </c>
      <c r="F244" s="139">
        <f t="shared" si="17"/>
        <v>173003.28327478259</v>
      </c>
      <c r="G244" s="139">
        <f t="shared" si="17"/>
        <v>0</v>
      </c>
      <c r="H244" s="139">
        <f t="shared" ref="H244:H263" si="18">SUM(C244:G244)</f>
        <v>2005351.4738278231</v>
      </c>
    </row>
    <row r="245" spans="2:8">
      <c r="B245" s="128" t="str">
        <f>$B$34</f>
        <v>Fine Arts</v>
      </c>
      <c r="C245" s="139">
        <f t="shared" si="17"/>
        <v>232564.2846614942</v>
      </c>
      <c r="D245" s="139">
        <f t="shared" si="17"/>
        <v>227388.52235281232</v>
      </c>
      <c r="E245" s="139">
        <f t="shared" si="17"/>
        <v>82601.848934276029</v>
      </c>
      <c r="F245" s="139">
        <f t="shared" si="17"/>
        <v>14786.251407492789</v>
      </c>
      <c r="G245" s="139">
        <f t="shared" si="17"/>
        <v>0</v>
      </c>
      <c r="H245" s="139">
        <f t="shared" si="18"/>
        <v>557340.90735607536</v>
      </c>
    </row>
    <row r="246" spans="2:8">
      <c r="B246" s="128" t="str">
        <f>$B$35</f>
        <v>Teacher Education</v>
      </c>
      <c r="C246" s="139">
        <f t="shared" si="17"/>
        <v>80531.149853151655</v>
      </c>
      <c r="D246" s="139">
        <f t="shared" si="17"/>
        <v>399987.15887282917</v>
      </c>
      <c r="E246" s="139">
        <f t="shared" si="17"/>
        <v>267728.23944226251</v>
      </c>
      <c r="F246" s="139">
        <f t="shared" si="17"/>
        <v>43364.720514411623</v>
      </c>
      <c r="G246" s="139">
        <f t="shared" si="17"/>
        <v>0</v>
      </c>
      <c r="H246" s="139">
        <f t="shared" si="18"/>
        <v>791611.26868265495</v>
      </c>
    </row>
    <row r="247" spans="2:8">
      <c r="B247" s="128" t="str">
        <f>$B$36</f>
        <v>Agriculture</v>
      </c>
      <c r="C247" s="139">
        <f t="shared" si="17"/>
        <v>9676.1144077835033</v>
      </c>
      <c r="D247" s="139">
        <f t="shared" si="17"/>
        <v>19480.848296105043</v>
      </c>
      <c r="E247" s="139">
        <f t="shared" si="17"/>
        <v>5594.7287549096645</v>
      </c>
      <c r="F247" s="139">
        <f t="shared" si="17"/>
        <v>124.25421350834277</v>
      </c>
      <c r="G247" s="139">
        <f t="shared" si="17"/>
        <v>0</v>
      </c>
      <c r="H247" s="139">
        <f t="shared" si="18"/>
        <v>34875.945672306552</v>
      </c>
    </row>
    <row r="248" spans="2:8">
      <c r="B248" s="128" t="str">
        <f>$B$37</f>
        <v>Engineering</v>
      </c>
      <c r="C248" s="139">
        <f t="shared" si="17"/>
        <v>37241.789174143487</v>
      </c>
      <c r="D248" s="139">
        <f t="shared" si="17"/>
        <v>83885.204516417827</v>
      </c>
      <c r="E248" s="139">
        <f t="shared" si="17"/>
        <v>31112.15014925375</v>
      </c>
      <c r="F248" s="139">
        <f t="shared" si="17"/>
        <v>1242.5421350834276</v>
      </c>
      <c r="G248" s="139">
        <f t="shared" si="17"/>
        <v>0</v>
      </c>
      <c r="H248" s="139">
        <f t="shared" si="18"/>
        <v>153481.68597489849</v>
      </c>
    </row>
    <row r="249" spans="2:8">
      <c r="B249" s="128" t="str">
        <f>$B$38</f>
        <v>Home Economics</v>
      </c>
      <c r="C249" s="139">
        <f t="shared" si="17"/>
        <v>114200.65260349135</v>
      </c>
      <c r="D249" s="139">
        <f t="shared" si="17"/>
        <v>187671.10319739126</v>
      </c>
      <c r="E249" s="139">
        <f t="shared" si="17"/>
        <v>132545.03733176229</v>
      </c>
      <c r="F249" s="139">
        <f t="shared" si="17"/>
        <v>31063.553377085689</v>
      </c>
      <c r="G249" s="139">
        <f t="shared" si="17"/>
        <v>0</v>
      </c>
      <c r="H249" s="139">
        <f t="shared" si="18"/>
        <v>465480.34650973056</v>
      </c>
    </row>
    <row r="250" spans="2:8">
      <c r="B250" s="128" t="str">
        <f>$B$39</f>
        <v>Law</v>
      </c>
      <c r="C250" s="139">
        <f t="shared" si="17"/>
        <v>0</v>
      </c>
      <c r="D250" s="139">
        <f t="shared" si="17"/>
        <v>0</v>
      </c>
      <c r="E250" s="139">
        <f t="shared" si="17"/>
        <v>0</v>
      </c>
      <c r="F250" s="139">
        <f t="shared" si="17"/>
        <v>0</v>
      </c>
      <c r="G250" s="139">
        <f t="shared" si="17"/>
        <v>0</v>
      </c>
      <c r="H250" s="139">
        <f t="shared" si="18"/>
        <v>0</v>
      </c>
    </row>
    <row r="251" spans="2:8">
      <c r="B251" s="128" t="str">
        <f>$B$40</f>
        <v>Social Service</v>
      </c>
      <c r="C251" s="139">
        <f t="shared" si="17"/>
        <v>11279.424062561584</v>
      </c>
      <c r="D251" s="139">
        <f t="shared" si="17"/>
        <v>102610.3302493119</v>
      </c>
      <c r="E251" s="139">
        <f t="shared" si="17"/>
        <v>37934.990094265529</v>
      </c>
      <c r="F251" s="139">
        <f t="shared" si="17"/>
        <v>0</v>
      </c>
      <c r="G251" s="139">
        <f t="shared" si="17"/>
        <v>0</v>
      </c>
      <c r="H251" s="139">
        <f t="shared" si="18"/>
        <v>151824.74440613901</v>
      </c>
    </row>
    <row r="252" spans="2:8">
      <c r="B252" s="128" t="str">
        <f>$B$41</f>
        <v>Library Science</v>
      </c>
      <c r="C252" s="139">
        <f t="shared" si="17"/>
        <v>2447.1568415033862</v>
      </c>
      <c r="D252" s="139">
        <f t="shared" si="17"/>
        <v>17129.71143278202</v>
      </c>
      <c r="E252" s="139">
        <f t="shared" si="17"/>
        <v>238117.11408091133</v>
      </c>
      <c r="F252" s="139">
        <f t="shared" si="17"/>
        <v>497.01685403337109</v>
      </c>
      <c r="G252" s="139">
        <f t="shared" si="17"/>
        <v>0</v>
      </c>
      <c r="H252" s="139">
        <f t="shared" si="18"/>
        <v>258190.9992092301</v>
      </c>
    </row>
    <row r="253" spans="2:8">
      <c r="B253" s="128" t="str">
        <f>$B$42</f>
        <v>Veterinary Science</v>
      </c>
      <c r="C253" s="139">
        <f t="shared" si="17"/>
        <v>0</v>
      </c>
      <c r="D253" s="139">
        <f t="shared" si="17"/>
        <v>0</v>
      </c>
      <c r="E253" s="139">
        <f t="shared" si="17"/>
        <v>0</v>
      </c>
      <c r="F253" s="139">
        <f t="shared" si="17"/>
        <v>0</v>
      </c>
      <c r="G253" s="139">
        <f t="shared" si="17"/>
        <v>0</v>
      </c>
      <c r="H253" s="139">
        <f t="shared" si="18"/>
        <v>0</v>
      </c>
    </row>
    <row r="254" spans="2:8">
      <c r="B254" s="128" t="str">
        <f>$B$43</f>
        <v>Vocational Training</v>
      </c>
      <c r="C254" s="139">
        <f t="shared" si="17"/>
        <v>0</v>
      </c>
      <c r="D254" s="139">
        <f t="shared" si="17"/>
        <v>0</v>
      </c>
      <c r="E254" s="139">
        <f t="shared" si="17"/>
        <v>0</v>
      </c>
      <c r="F254" s="139">
        <f t="shared" si="17"/>
        <v>0</v>
      </c>
      <c r="G254" s="139">
        <f t="shared" si="17"/>
        <v>0</v>
      </c>
      <c r="H254" s="139">
        <f t="shared" si="18"/>
        <v>0</v>
      </c>
    </row>
    <row r="255" spans="2:8">
      <c r="B255" s="128" t="str">
        <f>$B$44</f>
        <v>Physical Training</v>
      </c>
      <c r="C255" s="139">
        <f t="shared" si="17"/>
        <v>0</v>
      </c>
      <c r="D255" s="139">
        <f t="shared" si="17"/>
        <v>0</v>
      </c>
      <c r="E255" s="139">
        <f t="shared" si="17"/>
        <v>0</v>
      </c>
      <c r="F255" s="139">
        <f t="shared" si="17"/>
        <v>0</v>
      </c>
      <c r="G255" s="139">
        <f t="shared" si="17"/>
        <v>0</v>
      </c>
      <c r="H255" s="139">
        <f t="shared" si="18"/>
        <v>0</v>
      </c>
    </row>
    <row r="256" spans="2:8">
      <c r="B256" s="128" t="str">
        <f>$B$45</f>
        <v>Health Services</v>
      </c>
      <c r="C256" s="139">
        <f t="shared" si="17"/>
        <v>105705.92425712328</v>
      </c>
      <c r="D256" s="139">
        <f t="shared" si="17"/>
        <v>500792.15188780386</v>
      </c>
      <c r="E256" s="139">
        <f t="shared" si="17"/>
        <v>486877.85847604135</v>
      </c>
      <c r="F256" s="139">
        <f t="shared" si="17"/>
        <v>320617.28892269358</v>
      </c>
      <c r="G256" s="139">
        <f t="shared" si="17"/>
        <v>251480.23957543593</v>
      </c>
      <c r="H256" s="139">
        <f t="shared" si="18"/>
        <v>1665473.463119098</v>
      </c>
    </row>
    <row r="257" spans="2:10">
      <c r="B257" s="128" t="str">
        <f>$B$46</f>
        <v>Pharmacy</v>
      </c>
      <c r="C257" s="139">
        <f t="shared" si="17"/>
        <v>0</v>
      </c>
      <c r="D257" s="139">
        <f t="shared" si="17"/>
        <v>0</v>
      </c>
      <c r="E257" s="139">
        <f t="shared" si="17"/>
        <v>0</v>
      </c>
      <c r="F257" s="139">
        <f t="shared" si="17"/>
        <v>0</v>
      </c>
      <c r="G257" s="139">
        <f t="shared" si="17"/>
        <v>0</v>
      </c>
      <c r="H257" s="139">
        <f t="shared" si="18"/>
        <v>0</v>
      </c>
    </row>
    <row r="258" spans="2:10">
      <c r="B258" s="128" t="str">
        <f>$B$47</f>
        <v>Business Administration</v>
      </c>
      <c r="C258" s="139">
        <f t="shared" si="17"/>
        <v>127842.84878888378</v>
      </c>
      <c r="D258" s="139">
        <f t="shared" si="17"/>
        <v>728768.45845644688</v>
      </c>
      <c r="E258" s="139">
        <f t="shared" si="17"/>
        <v>991995.44240508031</v>
      </c>
      <c r="F258" s="139">
        <f t="shared" si="17"/>
        <v>745.52528105005661</v>
      </c>
      <c r="G258" s="139">
        <f t="shared" si="17"/>
        <v>0</v>
      </c>
      <c r="H258" s="139">
        <f t="shared" si="18"/>
        <v>1849352.2749314609</v>
      </c>
    </row>
    <row r="259" spans="2:10">
      <c r="B259" s="128" t="str">
        <f>$B$48</f>
        <v>Optometry</v>
      </c>
      <c r="C259" s="139">
        <f t="shared" ref="C259:G262" si="19">$H$240*IF($H$25=0,0,C$25/$H$25)*IF(C$52=0,0,C48/C$52)</f>
        <v>0</v>
      </c>
      <c r="D259" s="139">
        <f t="shared" si="19"/>
        <v>0</v>
      </c>
      <c r="E259" s="139">
        <f t="shared" si="19"/>
        <v>0</v>
      </c>
      <c r="F259" s="139">
        <f t="shared" si="19"/>
        <v>0</v>
      </c>
      <c r="G259" s="139">
        <f t="shared" si="19"/>
        <v>0</v>
      </c>
      <c r="H259" s="139">
        <f t="shared" si="18"/>
        <v>0</v>
      </c>
    </row>
    <row r="260" spans="2:10">
      <c r="B260" s="128" t="str">
        <f>$B$49</f>
        <v>Teacher Ed-Practice Teaching</v>
      </c>
      <c r="C260" s="139">
        <f t="shared" si="19"/>
        <v>0</v>
      </c>
      <c r="D260" s="139">
        <f t="shared" si="19"/>
        <v>32999.885260212424</v>
      </c>
      <c r="E260" s="139">
        <f t="shared" si="19"/>
        <v>0</v>
      </c>
      <c r="F260" s="139">
        <f t="shared" si="19"/>
        <v>0</v>
      </c>
      <c r="G260" s="139">
        <f t="shared" si="19"/>
        <v>0</v>
      </c>
      <c r="H260" s="139">
        <f t="shared" si="18"/>
        <v>32999.885260212424</v>
      </c>
    </row>
    <row r="261" spans="2:10">
      <c r="B261" s="128" t="str">
        <f>$B$50</f>
        <v>Technology</v>
      </c>
      <c r="C261" s="139">
        <f t="shared" si="19"/>
        <v>337.53887469012221</v>
      </c>
      <c r="D261" s="139">
        <f t="shared" si="19"/>
        <v>13351.09861672716</v>
      </c>
      <c r="E261" s="139">
        <f t="shared" si="19"/>
        <v>3002.0495758051861</v>
      </c>
      <c r="F261" s="139">
        <f t="shared" si="19"/>
        <v>0</v>
      </c>
      <c r="G261" s="139">
        <f t="shared" si="19"/>
        <v>0</v>
      </c>
      <c r="H261" s="139">
        <f t="shared" si="18"/>
        <v>16690.687067222469</v>
      </c>
    </row>
    <row r="262" spans="2:10">
      <c r="B262" s="128" t="str">
        <f>$B$51</f>
        <v>Nursing</v>
      </c>
      <c r="C262" s="139">
        <f t="shared" si="19"/>
        <v>6638.2645355724044</v>
      </c>
      <c r="D262" s="139">
        <f t="shared" si="19"/>
        <v>1179556.9674117914</v>
      </c>
      <c r="E262" s="139">
        <f t="shared" si="19"/>
        <v>549420.5579719824</v>
      </c>
      <c r="F262" s="139">
        <f t="shared" si="19"/>
        <v>78901.42557779765</v>
      </c>
      <c r="G262" s="139">
        <f t="shared" si="19"/>
        <v>0</v>
      </c>
      <c r="H262" s="139">
        <f t="shared" si="18"/>
        <v>1814517.2154971438</v>
      </c>
    </row>
    <row r="263" spans="2:10">
      <c r="B263" s="131" t="str">
        <f>$B$52</f>
        <v>Totals</v>
      </c>
      <c r="C263" s="136">
        <f>SUM(C243:C262)</f>
        <v>3359580.6762699019</v>
      </c>
      <c r="D263" s="136">
        <f>SUM(D243:D262)</f>
        <v>4990539.8999241851</v>
      </c>
      <c r="E263" s="136">
        <f>SUM(E243:E262)</f>
        <v>3513398.6868840028</v>
      </c>
      <c r="F263" s="136">
        <f>SUM(F243:F262)</f>
        <v>766648.49734647479</v>
      </c>
      <c r="G263" s="136">
        <f>SUM(G243:G262)</f>
        <v>251480.23957543593</v>
      </c>
      <c r="H263" s="136">
        <f t="shared" si="18"/>
        <v>12881648.000000002</v>
      </c>
      <c r="I263" s="351"/>
    </row>
    <row r="264" spans="2:10">
      <c r="B264" s="401"/>
      <c r="C264" s="401"/>
      <c r="D264" s="401"/>
      <c r="E264" s="401"/>
      <c r="F264" s="401"/>
      <c r="G264" s="401"/>
      <c r="H264" s="401"/>
      <c r="I264" s="352"/>
    </row>
    <row r="265" spans="2:10">
      <c r="B265" s="120" t="s">
        <v>232</v>
      </c>
      <c r="C265" s="121"/>
      <c r="D265" s="121"/>
      <c r="E265" s="121"/>
      <c r="F265" s="121"/>
      <c r="G265" s="121"/>
      <c r="H265" s="122"/>
      <c r="J265" s="360"/>
    </row>
    <row r="266" spans="2:10" ht="45" customHeight="1" thickBot="1">
      <c r="B266" s="394" t="s">
        <v>233</v>
      </c>
      <c r="C266" s="394"/>
      <c r="D266" s="394"/>
      <c r="E266" s="394"/>
      <c r="F266" s="394"/>
      <c r="G266" s="394"/>
      <c r="H266" s="394"/>
    </row>
    <row r="267" spans="2:10" ht="14.4" thickBot="1">
      <c r="B267" s="124" t="s">
        <v>31</v>
      </c>
      <c r="C267" s="125" t="s">
        <v>25</v>
      </c>
      <c r="D267" s="125" t="s">
        <v>26</v>
      </c>
      <c r="E267" s="125" t="s">
        <v>27</v>
      </c>
      <c r="F267" s="125" t="s">
        <v>28</v>
      </c>
      <c r="G267" s="125" t="s">
        <v>29</v>
      </c>
      <c r="H267" s="126" t="s">
        <v>1</v>
      </c>
    </row>
    <row r="268" spans="2:10">
      <c r="B268" s="128" t="str">
        <f>$B$32</f>
        <v>Liberal Arts</v>
      </c>
      <c r="C268" s="136">
        <f t="shared" ref="C268:G283" si="20">C243+C218+C193+C168+C116</f>
        <v>14134466.915085394</v>
      </c>
      <c r="D268" s="136">
        <f t="shared" si="20"/>
        <v>7193538.8029754413</v>
      </c>
      <c r="E268" s="136">
        <f t="shared" si="20"/>
        <v>5295767.9197291639</v>
      </c>
      <c r="F268" s="136">
        <f t="shared" si="20"/>
        <v>3900826.3223887999</v>
      </c>
      <c r="G268" s="136">
        <f t="shared" si="20"/>
        <v>0</v>
      </c>
      <c r="H268" s="136">
        <f>SUM(C268:G268)</f>
        <v>30524599.9601788</v>
      </c>
    </row>
    <row r="269" spans="2:10">
      <c r="B269" s="128" t="str">
        <f>$B$33</f>
        <v>Science</v>
      </c>
      <c r="C269" s="139">
        <f t="shared" si="20"/>
        <v>7750379.8518635724</v>
      </c>
      <c r="D269" s="139">
        <f t="shared" si="20"/>
        <v>6568939.1516223364</v>
      </c>
      <c r="E269" s="139">
        <f t="shared" si="20"/>
        <v>6123559.8605112107</v>
      </c>
      <c r="F269" s="139">
        <f t="shared" si="20"/>
        <v>4592947.4920291267</v>
      </c>
      <c r="G269" s="139">
        <f t="shared" si="20"/>
        <v>0</v>
      </c>
      <c r="H269" s="139">
        <f t="shared" ref="H269:H288" si="21">SUM(C269:G269)</f>
        <v>25035826.356026247</v>
      </c>
    </row>
    <row r="270" spans="2:10">
      <c r="B270" s="128" t="str">
        <f>$B$34</f>
        <v>Fine Arts</v>
      </c>
      <c r="C270" s="139">
        <f t="shared" si="20"/>
        <v>3065371.9147491725</v>
      </c>
      <c r="D270" s="139">
        <f t="shared" si="20"/>
        <v>3242129.4985322696</v>
      </c>
      <c r="E270" s="139">
        <f t="shared" si="20"/>
        <v>2232250.4096994512</v>
      </c>
      <c r="F270" s="139">
        <f t="shared" si="20"/>
        <v>315476.81285004551</v>
      </c>
      <c r="G270" s="139">
        <f t="shared" si="20"/>
        <v>0</v>
      </c>
      <c r="H270" s="139">
        <f t="shared" si="21"/>
        <v>8855228.6358309388</v>
      </c>
    </row>
    <row r="271" spans="2:10">
      <c r="B271" s="128" t="str">
        <f>$B$35</f>
        <v>Teacher Education</v>
      </c>
      <c r="C271" s="139">
        <f t="shared" si="20"/>
        <v>745473.9822137088</v>
      </c>
      <c r="D271" s="139">
        <f t="shared" si="20"/>
        <v>3500523.5431786156</v>
      </c>
      <c r="E271" s="139">
        <f t="shared" si="20"/>
        <v>3594278.3593578874</v>
      </c>
      <c r="F271" s="139">
        <f t="shared" si="20"/>
        <v>1775653.8307780416</v>
      </c>
      <c r="G271" s="139">
        <f t="shared" si="20"/>
        <v>0</v>
      </c>
      <c r="H271" s="139">
        <f t="shared" si="21"/>
        <v>9615929.7155282535</v>
      </c>
    </row>
    <row r="272" spans="2:10">
      <c r="B272" s="128" t="str">
        <f>$B$36</f>
        <v>Agriculture</v>
      </c>
      <c r="C272" s="139">
        <f t="shared" si="20"/>
        <v>207889.38625858125</v>
      </c>
      <c r="D272" s="139">
        <f t="shared" si="20"/>
        <v>211646.7050721636</v>
      </c>
      <c r="E272" s="139">
        <f t="shared" si="20"/>
        <v>111933.91249791486</v>
      </c>
      <c r="F272" s="139">
        <f t="shared" si="20"/>
        <v>3758.9163353139984</v>
      </c>
      <c r="G272" s="139">
        <f t="shared" si="20"/>
        <v>0</v>
      </c>
      <c r="H272" s="139">
        <f t="shared" si="21"/>
        <v>535228.9201639737</v>
      </c>
    </row>
    <row r="273" spans="2:10">
      <c r="B273" s="128" t="str">
        <f>$B$37</f>
        <v>Engineering</v>
      </c>
      <c r="C273" s="139">
        <f t="shared" si="20"/>
        <v>480554.65334956779</v>
      </c>
      <c r="D273" s="139">
        <f t="shared" si="20"/>
        <v>1023200.0056341644</v>
      </c>
      <c r="E273" s="139">
        <f t="shared" si="20"/>
        <v>691434.15324713557</v>
      </c>
      <c r="F273" s="139">
        <f t="shared" si="20"/>
        <v>29679.907964114223</v>
      </c>
      <c r="G273" s="139">
        <f t="shared" si="20"/>
        <v>0</v>
      </c>
      <c r="H273" s="139">
        <f t="shared" si="21"/>
        <v>2224868.7201949819</v>
      </c>
    </row>
    <row r="274" spans="2:10">
      <c r="B274" s="128" t="str">
        <f>$B$38</f>
        <v>Home Economics</v>
      </c>
      <c r="C274" s="139">
        <f t="shared" si="20"/>
        <v>937293.55706142704</v>
      </c>
      <c r="D274" s="139">
        <f t="shared" si="20"/>
        <v>1670366.2181033506</v>
      </c>
      <c r="E274" s="139">
        <f t="shared" si="20"/>
        <v>1955183.5252649109</v>
      </c>
      <c r="F274" s="139">
        <f t="shared" si="20"/>
        <v>1115043.5471785259</v>
      </c>
      <c r="G274" s="139">
        <f t="shared" si="20"/>
        <v>0</v>
      </c>
      <c r="H274" s="139">
        <f t="shared" si="21"/>
        <v>5677886.8476082142</v>
      </c>
    </row>
    <row r="275" spans="2:10">
      <c r="B275" s="128" t="str">
        <f>$B$39</f>
        <v>Law</v>
      </c>
      <c r="C275" s="139">
        <f t="shared" si="20"/>
        <v>0</v>
      </c>
      <c r="D275" s="139">
        <f t="shared" si="20"/>
        <v>0</v>
      </c>
      <c r="E275" s="139">
        <f t="shared" si="20"/>
        <v>0</v>
      </c>
      <c r="F275" s="139">
        <f t="shared" si="20"/>
        <v>0</v>
      </c>
      <c r="G275" s="139">
        <f t="shared" si="20"/>
        <v>0</v>
      </c>
      <c r="H275" s="139">
        <f t="shared" si="21"/>
        <v>0</v>
      </c>
    </row>
    <row r="276" spans="2:10">
      <c r="B276" s="128" t="str">
        <f>$B$40</f>
        <v>Social Service</v>
      </c>
      <c r="C276" s="139">
        <f t="shared" si="20"/>
        <v>332548.05150189751</v>
      </c>
      <c r="D276" s="139">
        <f t="shared" si="20"/>
        <v>1374857.5749125485</v>
      </c>
      <c r="E276" s="139">
        <f t="shared" si="20"/>
        <v>881880.96978978859</v>
      </c>
      <c r="F276" s="139">
        <f t="shared" si="20"/>
        <v>32251.114745227791</v>
      </c>
      <c r="G276" s="139">
        <f t="shared" si="20"/>
        <v>0</v>
      </c>
      <c r="H276" s="139">
        <f t="shared" si="21"/>
        <v>2621537.7109494624</v>
      </c>
    </row>
    <row r="277" spans="2:10">
      <c r="B277" s="128" t="str">
        <f>$B$41</f>
        <v>Library Science</v>
      </c>
      <c r="C277" s="139">
        <f t="shared" si="20"/>
        <v>25457.556095625216</v>
      </c>
      <c r="D277" s="139">
        <f t="shared" si="20"/>
        <v>137843.85414698216</v>
      </c>
      <c r="E277" s="139">
        <f t="shared" si="20"/>
        <v>3201940.6917757904</v>
      </c>
      <c r="F277" s="139">
        <f t="shared" si="20"/>
        <v>7074.9513425900268</v>
      </c>
      <c r="G277" s="139">
        <f t="shared" si="20"/>
        <v>0</v>
      </c>
      <c r="H277" s="139">
        <f t="shared" si="21"/>
        <v>3372317.0533609879</v>
      </c>
    </row>
    <row r="278" spans="2:10">
      <c r="B278" s="128" t="str">
        <f>$B$42</f>
        <v>Veterinary Science</v>
      </c>
      <c r="C278" s="139">
        <f t="shared" si="20"/>
        <v>0</v>
      </c>
      <c r="D278" s="139">
        <f t="shared" si="20"/>
        <v>0</v>
      </c>
      <c r="E278" s="139">
        <f t="shared" si="20"/>
        <v>0</v>
      </c>
      <c r="F278" s="139">
        <f t="shared" si="20"/>
        <v>0</v>
      </c>
      <c r="G278" s="139">
        <f t="shared" si="20"/>
        <v>0</v>
      </c>
      <c r="H278" s="139">
        <f t="shared" si="21"/>
        <v>0</v>
      </c>
    </row>
    <row r="279" spans="2:10">
      <c r="B279" s="128" t="str">
        <f>$B$43</f>
        <v>Vocational Training</v>
      </c>
      <c r="C279" s="139">
        <f t="shared" si="20"/>
        <v>0</v>
      </c>
      <c r="D279" s="139">
        <f t="shared" si="20"/>
        <v>0</v>
      </c>
      <c r="E279" s="139">
        <f t="shared" si="20"/>
        <v>0</v>
      </c>
      <c r="F279" s="139">
        <f t="shared" si="20"/>
        <v>0</v>
      </c>
      <c r="G279" s="139">
        <f t="shared" si="20"/>
        <v>0</v>
      </c>
      <c r="H279" s="139">
        <f t="shared" si="21"/>
        <v>0</v>
      </c>
    </row>
    <row r="280" spans="2:10">
      <c r="B280" s="128" t="str">
        <f>$B$44</f>
        <v>Physical Training</v>
      </c>
      <c r="C280" s="139">
        <f t="shared" si="20"/>
        <v>0</v>
      </c>
      <c r="D280" s="139">
        <f t="shared" si="20"/>
        <v>0</v>
      </c>
      <c r="E280" s="139">
        <f t="shared" si="20"/>
        <v>0</v>
      </c>
      <c r="F280" s="139">
        <f t="shared" si="20"/>
        <v>0</v>
      </c>
      <c r="G280" s="139">
        <f t="shared" si="20"/>
        <v>0</v>
      </c>
      <c r="H280" s="139">
        <f t="shared" si="21"/>
        <v>0</v>
      </c>
    </row>
    <row r="281" spans="2:10">
      <c r="B281" s="128" t="str">
        <f>$B$45</f>
        <v>Health Services</v>
      </c>
      <c r="C281" s="139">
        <f t="shared" si="20"/>
        <v>1076698.9476583293</v>
      </c>
      <c r="D281" s="139">
        <f t="shared" si="20"/>
        <v>5046708.5981489727</v>
      </c>
      <c r="E281" s="139">
        <f t="shared" si="20"/>
        <v>6600068.8184152171</v>
      </c>
      <c r="F281" s="139">
        <f t="shared" si="20"/>
        <v>6857504.1138214618</v>
      </c>
      <c r="G281" s="139">
        <f t="shared" si="20"/>
        <v>5895187.8283120496</v>
      </c>
      <c r="H281" s="139">
        <f t="shared" si="21"/>
        <v>25476168.306356031</v>
      </c>
    </row>
    <row r="282" spans="2:10">
      <c r="B282" s="128" t="str">
        <f>$B$46</f>
        <v>Pharmacy</v>
      </c>
      <c r="C282" s="139">
        <f t="shared" si="20"/>
        <v>0</v>
      </c>
      <c r="D282" s="139">
        <f t="shared" si="20"/>
        <v>0</v>
      </c>
      <c r="E282" s="139">
        <f t="shared" si="20"/>
        <v>0</v>
      </c>
      <c r="F282" s="139">
        <f t="shared" si="20"/>
        <v>0</v>
      </c>
      <c r="G282" s="139">
        <f t="shared" si="20"/>
        <v>0</v>
      </c>
      <c r="H282" s="139">
        <f t="shared" si="21"/>
        <v>0</v>
      </c>
    </row>
    <row r="283" spans="2:10">
      <c r="B283" s="128" t="str">
        <f>$B$47</f>
        <v>Business Administration</v>
      </c>
      <c r="C283" s="139">
        <f t="shared" si="20"/>
        <v>1327615.7142392702</v>
      </c>
      <c r="D283" s="139">
        <f t="shared" si="20"/>
        <v>7568844.3670759341</v>
      </c>
      <c r="E283" s="139">
        <f t="shared" si="20"/>
        <v>9303997.3265303038</v>
      </c>
      <c r="F283" s="139">
        <f t="shared" si="20"/>
        <v>50463.092868896929</v>
      </c>
      <c r="G283" s="139">
        <f t="shared" si="20"/>
        <v>0</v>
      </c>
      <c r="H283" s="139">
        <f t="shared" si="21"/>
        <v>18250920.500714406</v>
      </c>
    </row>
    <row r="284" spans="2:10">
      <c r="B284" s="128" t="str">
        <f>$B$48</f>
        <v>Optometry</v>
      </c>
      <c r="C284" s="139">
        <f t="shared" ref="C284:G287" si="22">C259+C234+C209+C184+C132</f>
        <v>0</v>
      </c>
      <c r="D284" s="139">
        <f t="shared" si="22"/>
        <v>0</v>
      </c>
      <c r="E284" s="139">
        <f t="shared" si="22"/>
        <v>0</v>
      </c>
      <c r="F284" s="139">
        <f t="shared" si="22"/>
        <v>0</v>
      </c>
      <c r="G284" s="139">
        <f t="shared" si="22"/>
        <v>0</v>
      </c>
      <c r="H284" s="139">
        <f t="shared" si="21"/>
        <v>0</v>
      </c>
    </row>
    <row r="285" spans="2:10">
      <c r="B285" s="128" t="str">
        <f>$B$49</f>
        <v>Teacher Ed-Practice Teaching</v>
      </c>
      <c r="C285" s="139">
        <f t="shared" si="22"/>
        <v>0</v>
      </c>
      <c r="D285" s="139">
        <f t="shared" si="22"/>
        <v>699140.39926780807</v>
      </c>
      <c r="E285" s="139">
        <f t="shared" si="22"/>
        <v>0</v>
      </c>
      <c r="F285" s="139">
        <f t="shared" si="22"/>
        <v>0</v>
      </c>
      <c r="G285" s="139">
        <f t="shared" si="22"/>
        <v>0</v>
      </c>
      <c r="H285" s="139">
        <f t="shared" si="21"/>
        <v>699140.39926780807</v>
      </c>
    </row>
    <row r="286" spans="2:10">
      <c r="B286" s="128" t="str">
        <f>$B$50</f>
        <v>Technology</v>
      </c>
      <c r="C286" s="139">
        <f t="shared" si="22"/>
        <v>3314.7092946092057</v>
      </c>
      <c r="D286" s="139">
        <f t="shared" si="22"/>
        <v>131276.30093003786</v>
      </c>
      <c r="E286" s="139">
        <f t="shared" si="22"/>
        <v>33297.115920732453</v>
      </c>
      <c r="F286" s="139">
        <f t="shared" si="22"/>
        <v>0</v>
      </c>
      <c r="G286" s="139">
        <f t="shared" si="22"/>
        <v>0</v>
      </c>
      <c r="H286" s="139">
        <f t="shared" si="21"/>
        <v>167888.1261453795</v>
      </c>
    </row>
    <row r="287" spans="2:10">
      <c r="B287" s="128" t="str">
        <f>$B$51</f>
        <v>Nursing</v>
      </c>
      <c r="C287" s="139">
        <f t="shared" si="22"/>
        <v>99284.00337260298</v>
      </c>
      <c r="D287" s="139">
        <f t="shared" si="22"/>
        <v>16884709.536906384</v>
      </c>
      <c r="E287" s="139">
        <f t="shared" si="22"/>
        <v>9597727.6142096538</v>
      </c>
      <c r="F287" s="139">
        <f t="shared" si="22"/>
        <v>5295832.5944309309</v>
      </c>
      <c r="G287" s="139">
        <f t="shared" si="22"/>
        <v>0</v>
      </c>
      <c r="H287" s="139">
        <f t="shared" si="21"/>
        <v>31877553.748919569</v>
      </c>
    </row>
    <row r="288" spans="2:10">
      <c r="B288" s="131" t="str">
        <f>$B$52</f>
        <v>Totals</v>
      </c>
      <c r="C288" s="136">
        <f>SUM(C268:C287)</f>
        <v>30186349.242743757</v>
      </c>
      <c r="D288" s="136">
        <f>SUM(D268:D287)</f>
        <v>55253724.556507006</v>
      </c>
      <c r="E288" s="136">
        <f>SUM(E268:E287)</f>
        <v>49623320.676949158</v>
      </c>
      <c r="F288" s="136">
        <f>SUM(F268:F287)</f>
        <v>23976512.696733076</v>
      </c>
      <c r="G288" s="136">
        <f>SUM(G268:G287)</f>
        <v>5895187.8283120496</v>
      </c>
      <c r="H288" s="136">
        <f t="shared" si="21"/>
        <v>164935095.00124505</v>
      </c>
      <c r="I288" s="353"/>
      <c r="J288" s="140"/>
    </row>
    <row r="289" spans="2:10">
      <c r="H289" s="140"/>
    </row>
    <row r="290" spans="2:10">
      <c r="B290" s="120" t="s">
        <v>222</v>
      </c>
      <c r="C290" s="121"/>
      <c r="D290" s="121"/>
      <c r="E290" s="121"/>
      <c r="F290" s="121"/>
      <c r="G290" s="121"/>
      <c r="H290" s="122"/>
      <c r="J290" s="360"/>
    </row>
    <row r="291" spans="2:10" ht="30" customHeight="1" thickBot="1">
      <c r="B291" s="394" t="s">
        <v>234</v>
      </c>
      <c r="C291" s="394"/>
      <c r="D291" s="394"/>
      <c r="E291" s="394"/>
      <c r="F291" s="394"/>
      <c r="G291" s="394"/>
      <c r="H291" s="394"/>
    </row>
    <row r="292" spans="2:10" ht="14.4" thickBot="1">
      <c r="B292" s="124" t="s">
        <v>31</v>
      </c>
      <c r="C292" s="125" t="s">
        <v>25</v>
      </c>
      <c r="D292" s="125" t="s">
        <v>26</v>
      </c>
      <c r="E292" s="125" t="s">
        <v>27</v>
      </c>
      <c r="F292" s="125" t="s">
        <v>28</v>
      </c>
      <c r="G292" s="125" t="s">
        <v>29</v>
      </c>
      <c r="H292" s="126" t="s">
        <v>1</v>
      </c>
    </row>
    <row r="293" spans="2:10">
      <c r="B293" s="128" t="str">
        <f>$B$32</f>
        <v>Liberal Arts</v>
      </c>
      <c r="C293" s="134">
        <f t="shared" ref="C293:H308" si="23">IF(C32=0,0,C268/C32)</f>
        <v>217.15600047758292</v>
      </c>
      <c r="D293" s="134">
        <f t="shared" si="23"/>
        <v>346.62645415002368</v>
      </c>
      <c r="E293" s="134">
        <f t="shared" si="23"/>
        <v>860.26119553755098</v>
      </c>
      <c r="F293" s="134">
        <f t="shared" si="23"/>
        <v>1579.2819118982995</v>
      </c>
      <c r="G293" s="135">
        <f t="shared" si="23"/>
        <v>0</v>
      </c>
      <c r="H293" s="136">
        <f t="shared" si="23"/>
        <v>323.1210564442859</v>
      </c>
    </row>
    <row r="294" spans="2:10">
      <c r="B294" s="128" t="str">
        <f>$B$33</f>
        <v>Science</v>
      </c>
      <c r="C294" s="137">
        <f t="shared" si="23"/>
        <v>272.41150932703852</v>
      </c>
      <c r="D294" s="137">
        <f t="shared" si="23"/>
        <v>440.83881294022791</v>
      </c>
      <c r="E294" s="137">
        <f t="shared" si="23"/>
        <v>685.26856093455808</v>
      </c>
      <c r="F294" s="137">
        <f t="shared" si="23"/>
        <v>1099.5804385992642</v>
      </c>
      <c r="G294" s="138">
        <f t="shared" si="23"/>
        <v>0</v>
      </c>
      <c r="H294" s="139">
        <f t="shared" si="23"/>
        <v>443.38663519040551</v>
      </c>
    </row>
    <row r="295" spans="2:10">
      <c r="B295" s="128" t="str">
        <f>$B$34</f>
        <v>Fine Arts</v>
      </c>
      <c r="C295" s="137">
        <f t="shared" si="23"/>
        <v>370.75132011963865</v>
      </c>
      <c r="D295" s="137">
        <f t="shared" si="23"/>
        <v>598.62066073343237</v>
      </c>
      <c r="E295" s="137">
        <f t="shared" si="23"/>
        <v>1229.2127806715039</v>
      </c>
      <c r="F295" s="137">
        <f t="shared" si="23"/>
        <v>883.68855140068774</v>
      </c>
      <c r="G295" s="138">
        <f t="shared" si="23"/>
        <v>0</v>
      </c>
      <c r="H295" s="139">
        <f t="shared" si="23"/>
        <v>558.44287291612147</v>
      </c>
    </row>
    <row r="296" spans="2:10">
      <c r="B296" s="128" t="str">
        <f>$B$35</f>
        <v>Teacher Education</v>
      </c>
      <c r="C296" s="137">
        <f t="shared" si="23"/>
        <v>260.38211044837891</v>
      </c>
      <c r="D296" s="137">
        <f t="shared" si="23"/>
        <v>367.43188235316632</v>
      </c>
      <c r="E296" s="137">
        <f t="shared" si="23"/>
        <v>610.6487188851321</v>
      </c>
      <c r="F296" s="137">
        <f t="shared" si="23"/>
        <v>1695.9444420038601</v>
      </c>
      <c r="G296" s="138">
        <f t="shared" si="23"/>
        <v>0</v>
      </c>
      <c r="H296" s="139">
        <f t="shared" si="23"/>
        <v>497.64165582612708</v>
      </c>
    </row>
    <row r="297" spans="2:10">
      <c r="B297" s="128" t="str">
        <f>$B$36</f>
        <v>Agriculture</v>
      </c>
      <c r="C297" s="137">
        <f t="shared" si="23"/>
        <v>604.32961121680592</v>
      </c>
      <c r="D297" s="137">
        <f t="shared" si="23"/>
        <v>456.1351402417319</v>
      </c>
      <c r="E297" s="137">
        <f t="shared" si="23"/>
        <v>910.03180892613705</v>
      </c>
      <c r="F297" s="137">
        <f t="shared" si="23"/>
        <v>1252.9721117713327</v>
      </c>
      <c r="G297" s="138">
        <f t="shared" si="23"/>
        <v>0</v>
      </c>
      <c r="H297" s="139">
        <f t="shared" si="23"/>
        <v>573.05023572159928</v>
      </c>
    </row>
    <row r="298" spans="2:10">
      <c r="B298" s="128" t="str">
        <f>$B$37</f>
        <v>Engineering</v>
      </c>
      <c r="C298" s="137">
        <f t="shared" si="23"/>
        <v>362.95668681991526</v>
      </c>
      <c r="D298" s="137">
        <f t="shared" si="23"/>
        <v>512.11211493201426</v>
      </c>
      <c r="E298" s="137">
        <f t="shared" si="23"/>
        <v>1010.8686450981514</v>
      </c>
      <c r="F298" s="137">
        <f t="shared" si="23"/>
        <v>989.33026547047416</v>
      </c>
      <c r="G298" s="138">
        <f t="shared" si="23"/>
        <v>0</v>
      </c>
      <c r="H298" s="139">
        <f t="shared" si="23"/>
        <v>551.25587715435631</v>
      </c>
    </row>
    <row r="299" spans="2:10">
      <c r="B299" s="128" t="str">
        <f>$B$38</f>
        <v>Home Economics</v>
      </c>
      <c r="C299" s="137">
        <f t="shared" si="23"/>
        <v>230.86048203483423</v>
      </c>
      <c r="D299" s="137">
        <f t="shared" si="23"/>
        <v>373.683717696499</v>
      </c>
      <c r="E299" s="137">
        <f t="shared" si="23"/>
        <v>670.96208828583076</v>
      </c>
      <c r="F299" s="137">
        <f t="shared" si="23"/>
        <v>1486.724729571368</v>
      </c>
      <c r="G299" s="138">
        <f t="shared" si="23"/>
        <v>0</v>
      </c>
      <c r="H299" s="139">
        <f t="shared" si="23"/>
        <v>465.62955942334054</v>
      </c>
    </row>
    <row r="300" spans="2:10">
      <c r="B300" s="128" t="str">
        <f>$B$39</f>
        <v>Law</v>
      </c>
      <c r="C300" s="137">
        <f t="shared" si="23"/>
        <v>0</v>
      </c>
      <c r="D300" s="137">
        <f t="shared" si="23"/>
        <v>0</v>
      </c>
      <c r="E300" s="137">
        <f t="shared" si="23"/>
        <v>0</v>
      </c>
      <c r="F300" s="137">
        <f t="shared" si="23"/>
        <v>0</v>
      </c>
      <c r="G300" s="138">
        <f t="shared" si="23"/>
        <v>0</v>
      </c>
      <c r="H300" s="139">
        <f t="shared" si="23"/>
        <v>0</v>
      </c>
    </row>
    <row r="301" spans="2:10">
      <c r="B301" s="128" t="str">
        <f>$B$40</f>
        <v>Social Service</v>
      </c>
      <c r="C301" s="137">
        <f t="shared" si="23"/>
        <v>829.29688653839776</v>
      </c>
      <c r="D301" s="137">
        <f t="shared" si="23"/>
        <v>562.54401592166471</v>
      </c>
      <c r="E301" s="137">
        <f t="shared" si="23"/>
        <v>1057.4112347599385</v>
      </c>
      <c r="F301" s="137">
        <f t="shared" si="23"/>
        <v>0</v>
      </c>
      <c r="G301" s="138">
        <f t="shared" si="23"/>
        <v>0</v>
      </c>
      <c r="H301" s="139">
        <f t="shared" si="23"/>
        <v>712.56801058696988</v>
      </c>
    </row>
    <row r="302" spans="2:10">
      <c r="B302" s="128" t="str">
        <f>$B$41</f>
        <v>Library Science</v>
      </c>
      <c r="C302" s="137">
        <f t="shared" si="23"/>
        <v>292.61558730603696</v>
      </c>
      <c r="D302" s="137">
        <f t="shared" si="23"/>
        <v>337.85258369358371</v>
      </c>
      <c r="E302" s="137">
        <f t="shared" si="23"/>
        <v>611.64101084542324</v>
      </c>
      <c r="F302" s="137">
        <f t="shared" si="23"/>
        <v>589.57927854916886</v>
      </c>
      <c r="G302" s="138">
        <f t="shared" si="23"/>
        <v>0</v>
      </c>
      <c r="H302" s="139">
        <f t="shared" si="23"/>
        <v>587.30704516910271</v>
      </c>
    </row>
    <row r="303" spans="2:10">
      <c r="B303" s="128" t="str">
        <f>$B$42</f>
        <v>Veterinary Science</v>
      </c>
      <c r="C303" s="137">
        <f t="shared" si="23"/>
        <v>0</v>
      </c>
      <c r="D303" s="137">
        <f t="shared" si="23"/>
        <v>0</v>
      </c>
      <c r="E303" s="137">
        <f t="shared" si="23"/>
        <v>0</v>
      </c>
      <c r="F303" s="137">
        <f t="shared" si="23"/>
        <v>0</v>
      </c>
      <c r="G303" s="138">
        <f t="shared" si="23"/>
        <v>0</v>
      </c>
      <c r="H303" s="139">
        <f t="shared" si="23"/>
        <v>0</v>
      </c>
    </row>
    <row r="304" spans="2:10">
      <c r="B304" s="128" t="str">
        <f>$B$43</f>
        <v>Vocational Training</v>
      </c>
      <c r="C304" s="137">
        <f t="shared" si="23"/>
        <v>0</v>
      </c>
      <c r="D304" s="137">
        <f t="shared" si="23"/>
        <v>0</v>
      </c>
      <c r="E304" s="137">
        <f t="shared" si="23"/>
        <v>0</v>
      </c>
      <c r="F304" s="137">
        <f t="shared" si="23"/>
        <v>0</v>
      </c>
      <c r="G304" s="138">
        <f t="shared" si="23"/>
        <v>0</v>
      </c>
      <c r="H304" s="139">
        <f t="shared" si="23"/>
        <v>0</v>
      </c>
    </row>
    <row r="305" spans="2:10">
      <c r="B305" s="128" t="str">
        <f>$B$44</f>
        <v>Physical Training</v>
      </c>
      <c r="C305" s="137">
        <f t="shared" si="23"/>
        <v>0</v>
      </c>
      <c r="D305" s="137">
        <f t="shared" si="23"/>
        <v>0</v>
      </c>
      <c r="E305" s="137">
        <f t="shared" si="23"/>
        <v>0</v>
      </c>
      <c r="F305" s="137">
        <f t="shared" si="23"/>
        <v>0</v>
      </c>
      <c r="G305" s="138">
        <f t="shared" si="23"/>
        <v>0</v>
      </c>
      <c r="H305" s="139">
        <f t="shared" si="23"/>
        <v>0</v>
      </c>
    </row>
    <row r="306" spans="2:10">
      <c r="B306" s="128" t="str">
        <f>$B$45</f>
        <v>Health Services</v>
      </c>
      <c r="C306" s="137">
        <f t="shared" si="23"/>
        <v>286.50850123957673</v>
      </c>
      <c r="D306" s="137">
        <f t="shared" si="23"/>
        <v>423.09763565970587</v>
      </c>
      <c r="E306" s="137">
        <f t="shared" si="23"/>
        <v>616.5983574752629</v>
      </c>
      <c r="F306" s="137">
        <f t="shared" si="23"/>
        <v>885.86799041744825</v>
      </c>
      <c r="G306" s="138">
        <f t="shared" si="23"/>
        <v>574.13204405064675</v>
      </c>
      <c r="H306" s="139">
        <f t="shared" si="23"/>
        <v>573.80049790211547</v>
      </c>
    </row>
    <row r="307" spans="2:10">
      <c r="B307" s="128" t="str">
        <f>$B$46</f>
        <v>Pharmacy</v>
      </c>
      <c r="C307" s="137">
        <f t="shared" si="23"/>
        <v>0</v>
      </c>
      <c r="D307" s="137">
        <f t="shared" si="23"/>
        <v>0</v>
      </c>
      <c r="E307" s="137">
        <f t="shared" si="23"/>
        <v>0</v>
      </c>
      <c r="F307" s="137">
        <f t="shared" si="23"/>
        <v>0</v>
      </c>
      <c r="G307" s="138">
        <f t="shared" si="23"/>
        <v>0</v>
      </c>
      <c r="H307" s="139">
        <f t="shared" si="23"/>
        <v>0</v>
      </c>
    </row>
    <row r="308" spans="2:10">
      <c r="B308" s="128" t="str">
        <f>$B$47</f>
        <v>Business Administration</v>
      </c>
      <c r="C308" s="137">
        <f t="shared" si="23"/>
        <v>292.10466759939936</v>
      </c>
      <c r="D308" s="137">
        <f t="shared" si="23"/>
        <v>436.04357455213352</v>
      </c>
      <c r="E308" s="137">
        <f t="shared" si="23"/>
        <v>426.61274366226348</v>
      </c>
      <c r="F308" s="137">
        <f t="shared" si="23"/>
        <v>2803.5051593831627</v>
      </c>
      <c r="G308" s="138">
        <f t="shared" si="23"/>
        <v>0</v>
      </c>
      <c r="H308" s="139">
        <f t="shared" si="23"/>
        <v>417.35468787364294</v>
      </c>
    </row>
    <row r="309" spans="2:10">
      <c r="B309" s="128" t="str">
        <f>$B$48</f>
        <v>Optometry</v>
      </c>
      <c r="C309" s="137">
        <f t="shared" ref="C309:H313" si="24">IF(C48=0,0,C284/C48)</f>
        <v>0</v>
      </c>
      <c r="D309" s="137">
        <f t="shared" si="24"/>
        <v>0</v>
      </c>
      <c r="E309" s="137">
        <f t="shared" si="24"/>
        <v>0</v>
      </c>
      <c r="F309" s="137">
        <f t="shared" si="24"/>
        <v>0</v>
      </c>
      <c r="G309" s="138">
        <f t="shared" si="24"/>
        <v>0</v>
      </c>
      <c r="H309" s="139">
        <f t="shared" si="24"/>
        <v>0</v>
      </c>
    </row>
    <row r="310" spans="2:10">
      <c r="B310" s="128" t="str">
        <f>$B$49</f>
        <v>Teacher Ed-Practice Teaching</v>
      </c>
      <c r="C310" s="137">
        <f t="shared" si="24"/>
        <v>0</v>
      </c>
      <c r="D310" s="137">
        <f t="shared" si="24"/>
        <v>889.49160212189327</v>
      </c>
      <c r="E310" s="137">
        <f t="shared" si="24"/>
        <v>0</v>
      </c>
      <c r="F310" s="137">
        <f t="shared" si="24"/>
        <v>0</v>
      </c>
      <c r="G310" s="138">
        <f t="shared" si="24"/>
        <v>0</v>
      </c>
      <c r="H310" s="139">
        <f t="shared" si="24"/>
        <v>889.49160212189327</v>
      </c>
    </row>
    <row r="311" spans="2:10">
      <c r="B311" s="128" t="str">
        <f>$B$50</f>
        <v>Technology</v>
      </c>
      <c r="C311" s="137">
        <f t="shared" si="24"/>
        <v>276.22577455076714</v>
      </c>
      <c r="D311" s="137">
        <f t="shared" si="24"/>
        <v>412.81855638376686</v>
      </c>
      <c r="E311" s="137">
        <f t="shared" si="24"/>
        <v>504.50175637473416</v>
      </c>
      <c r="F311" s="137">
        <f t="shared" si="24"/>
        <v>0</v>
      </c>
      <c r="G311" s="138">
        <f t="shared" si="24"/>
        <v>0</v>
      </c>
      <c r="H311" s="139">
        <f t="shared" si="24"/>
        <v>423.9599145085341</v>
      </c>
    </row>
    <row r="312" spans="2:10">
      <c r="B312" s="128" t="str">
        <f>$B$51</f>
        <v>Nursing</v>
      </c>
      <c r="C312" s="137">
        <f t="shared" si="24"/>
        <v>420.6949295449279</v>
      </c>
      <c r="D312" s="137">
        <f t="shared" si="24"/>
        <v>600.98628001090526</v>
      </c>
      <c r="E312" s="137">
        <f t="shared" si="24"/>
        <v>794.57965180972394</v>
      </c>
      <c r="F312" s="137">
        <f t="shared" si="24"/>
        <v>2779.9646164991764</v>
      </c>
      <c r="G312" s="138">
        <f t="shared" si="24"/>
        <v>0</v>
      </c>
      <c r="H312" s="139">
        <f t="shared" si="24"/>
        <v>753.33932999928084</v>
      </c>
    </row>
    <row r="313" spans="2:10">
      <c r="B313" s="131" t="str">
        <f>$B$52</f>
        <v>Totals</v>
      </c>
      <c r="C313" s="136">
        <f t="shared" si="24"/>
        <v>252.73655991178484</v>
      </c>
      <c r="D313" s="136">
        <f t="shared" si="24"/>
        <v>464.84044686038908</v>
      </c>
      <c r="E313" s="136">
        <f t="shared" si="24"/>
        <v>642.43961416003151</v>
      </c>
      <c r="F313" s="136">
        <f t="shared" si="24"/>
        <v>1295.3275362902802</v>
      </c>
      <c r="G313" s="136">
        <f t="shared" si="24"/>
        <v>574.13204405064675</v>
      </c>
      <c r="H313" s="136">
        <f t="shared" si="24"/>
        <v>479.01132364065546</v>
      </c>
      <c r="I313" s="351"/>
    </row>
    <row r="315" spans="2:10">
      <c r="B315" s="120" t="s">
        <v>37</v>
      </c>
      <c r="C315" s="121"/>
      <c r="D315" s="121"/>
      <c r="E315" s="121"/>
      <c r="F315" s="121"/>
      <c r="G315" s="121"/>
      <c r="H315" s="122"/>
      <c r="J315" s="360"/>
    </row>
    <row r="316" spans="2:10" ht="55.5" customHeight="1" thickBot="1">
      <c r="B316" s="394" t="s">
        <v>235</v>
      </c>
      <c r="C316" s="394"/>
      <c r="D316" s="394"/>
      <c r="E316" s="394"/>
      <c r="F316" s="394"/>
      <c r="G316" s="394"/>
      <c r="H316" s="394"/>
    </row>
    <row r="317" spans="2:10" ht="14.4" thickBot="1">
      <c r="B317" s="124" t="s">
        <v>31</v>
      </c>
      <c r="C317" s="125" t="s">
        <v>25</v>
      </c>
      <c r="D317" s="125" t="s">
        <v>26</v>
      </c>
      <c r="E317" s="125" t="s">
        <v>27</v>
      </c>
      <c r="F317" s="125" t="s">
        <v>28</v>
      </c>
      <c r="G317" s="125" t="s">
        <v>29</v>
      </c>
      <c r="H317" s="126" t="s">
        <v>1</v>
      </c>
    </row>
    <row r="318" spans="2:10">
      <c r="B318" s="128" t="str">
        <f>$B$32</f>
        <v>Liberal Arts</v>
      </c>
      <c r="C318" s="129">
        <f t="shared" ref="C318:H318" si="25">IF($C$293=0,"",C293/$C$293)</f>
        <v>1</v>
      </c>
      <c r="D318" s="129">
        <f t="shared" si="25"/>
        <v>1.5962094226625159</v>
      </c>
      <c r="E318" s="129">
        <f t="shared" si="25"/>
        <v>3.9614894069038447</v>
      </c>
      <c r="F318" s="129">
        <f t="shared" si="25"/>
        <v>7.2725686070154403</v>
      </c>
      <c r="G318" s="129">
        <f t="shared" si="25"/>
        <v>0</v>
      </c>
      <c r="H318" s="129">
        <f t="shared" si="25"/>
        <v>1.4879674323235741</v>
      </c>
    </row>
    <row r="319" spans="2:10">
      <c r="B319" s="128" t="str">
        <f>$B$33</f>
        <v>Science</v>
      </c>
      <c r="C319" s="129">
        <f t="shared" ref="C319:H334" si="26">IF($C$293=0,"",C294/$C$293)</f>
        <v>1.2544507576485764</v>
      </c>
      <c r="D319" s="129">
        <f t="shared" si="26"/>
        <v>2.0300558675362774</v>
      </c>
      <c r="E319" s="129">
        <f t="shared" si="26"/>
        <v>3.1556510500629642</v>
      </c>
      <c r="F319" s="129">
        <f t="shared" si="26"/>
        <v>5.0635507938118165</v>
      </c>
      <c r="G319" s="129">
        <f t="shared" si="26"/>
        <v>0</v>
      </c>
      <c r="H319" s="129">
        <f t="shared" si="26"/>
        <v>2.0417885493160779</v>
      </c>
    </row>
    <row r="320" spans="2:10">
      <c r="B320" s="128" t="str">
        <f>$B$34</f>
        <v>Fine Arts</v>
      </c>
      <c r="C320" s="129">
        <f t="shared" si="26"/>
        <v>1.7073040547084095</v>
      </c>
      <c r="D320" s="129">
        <f t="shared" si="26"/>
        <v>2.7566388191756559</v>
      </c>
      <c r="E320" s="129">
        <f t="shared" si="26"/>
        <v>5.6605057100339984</v>
      </c>
      <c r="F320" s="129">
        <f t="shared" si="26"/>
        <v>4.0693720157731086</v>
      </c>
      <c r="G320" s="129">
        <f t="shared" si="26"/>
        <v>0</v>
      </c>
      <c r="H320" s="129">
        <f t="shared" si="26"/>
        <v>2.5716207320449782</v>
      </c>
    </row>
    <row r="321" spans="2:8">
      <c r="B321" s="128" t="str">
        <f>$B$35</f>
        <v>Teacher Education</v>
      </c>
      <c r="C321" s="129">
        <f t="shared" si="26"/>
        <v>1.1990555631699351</v>
      </c>
      <c r="D321" s="129">
        <f t="shared" si="26"/>
        <v>1.6920180954939645</v>
      </c>
      <c r="E321" s="129">
        <f t="shared" si="26"/>
        <v>2.8120278396275289</v>
      </c>
      <c r="F321" s="129">
        <f t="shared" si="26"/>
        <v>7.8097977411355624</v>
      </c>
      <c r="G321" s="129">
        <f t="shared" si="26"/>
        <v>0</v>
      </c>
      <c r="H321" s="129">
        <f t="shared" si="26"/>
        <v>2.2916320743229877</v>
      </c>
    </row>
    <row r="322" spans="2:8">
      <c r="B322" s="128" t="str">
        <f>$B$36</f>
        <v>Agriculture</v>
      </c>
      <c r="C322" s="129">
        <f t="shared" si="26"/>
        <v>2.7829284472348301</v>
      </c>
      <c r="D322" s="129">
        <f t="shared" si="26"/>
        <v>2.1004952165197888</v>
      </c>
      <c r="E322" s="129">
        <f t="shared" si="26"/>
        <v>4.1906823063822261</v>
      </c>
      <c r="F322" s="129">
        <f t="shared" si="26"/>
        <v>5.7699170596977236</v>
      </c>
      <c r="G322" s="129">
        <f t="shared" si="26"/>
        <v>0</v>
      </c>
      <c r="H322" s="129">
        <f t="shared" si="26"/>
        <v>2.6388874102548936</v>
      </c>
    </row>
    <row r="323" spans="2:8">
      <c r="B323" s="128" t="str">
        <f>$B$37</f>
        <v>Engineering</v>
      </c>
      <c r="C323" s="129">
        <f t="shared" si="26"/>
        <v>1.6714098897644019</v>
      </c>
      <c r="D323" s="129">
        <f t="shared" si="26"/>
        <v>2.3582683131285602</v>
      </c>
      <c r="E323" s="129">
        <f t="shared" si="26"/>
        <v>4.6550343664231546</v>
      </c>
      <c r="F323" s="129">
        <f t="shared" si="26"/>
        <v>4.555850463697424</v>
      </c>
      <c r="G323" s="129">
        <f t="shared" si="26"/>
        <v>0</v>
      </c>
      <c r="H323" s="129">
        <f t="shared" si="26"/>
        <v>2.5385247284993286</v>
      </c>
    </row>
    <row r="324" spans="2:8">
      <c r="B324" s="128" t="str">
        <f>$B$38</f>
        <v>Home Economics</v>
      </c>
      <c r="C324" s="129">
        <f t="shared" si="26"/>
        <v>1.0631089241241853</v>
      </c>
      <c r="D324" s="129">
        <f t="shared" si="26"/>
        <v>1.7208076998778328</v>
      </c>
      <c r="E324" s="129">
        <f t="shared" si="26"/>
        <v>3.0897699663385279</v>
      </c>
      <c r="F324" s="129">
        <f t="shared" si="26"/>
        <v>6.8463442239757173</v>
      </c>
      <c r="G324" s="129">
        <f t="shared" si="26"/>
        <v>0</v>
      </c>
      <c r="H324" s="129">
        <f t="shared" si="26"/>
        <v>2.1442168689757555</v>
      </c>
    </row>
    <row r="325" spans="2:8">
      <c r="B325" s="128" t="str">
        <f>$B$39</f>
        <v>Law</v>
      </c>
      <c r="C325" s="129">
        <f t="shared" si="26"/>
        <v>0</v>
      </c>
      <c r="D325" s="129">
        <f t="shared" si="26"/>
        <v>0</v>
      </c>
      <c r="E325" s="129">
        <f t="shared" si="26"/>
        <v>0</v>
      </c>
      <c r="F325" s="129">
        <f t="shared" si="26"/>
        <v>0</v>
      </c>
      <c r="G325" s="129">
        <f t="shared" si="26"/>
        <v>0</v>
      </c>
      <c r="H325" s="129">
        <f t="shared" si="26"/>
        <v>0</v>
      </c>
    </row>
    <row r="326" spans="2:8">
      <c r="B326" s="128" t="str">
        <f>$B$40</f>
        <v>Social Service</v>
      </c>
      <c r="C326" s="129">
        <f t="shared" si="26"/>
        <v>3.8188992462310813</v>
      </c>
      <c r="D326" s="129">
        <f t="shared" si="26"/>
        <v>2.5905064317103053</v>
      </c>
      <c r="E326" s="129">
        <f t="shared" si="26"/>
        <v>4.8693622669160153</v>
      </c>
      <c r="F326" s="129">
        <f t="shared" si="26"/>
        <v>0</v>
      </c>
      <c r="G326" s="129">
        <f t="shared" si="26"/>
        <v>0</v>
      </c>
      <c r="H326" s="129">
        <f t="shared" si="26"/>
        <v>3.2813645905240758</v>
      </c>
    </row>
    <row r="327" spans="2:8">
      <c r="B327" s="128" t="str">
        <f>$B$41</f>
        <v>Library Science</v>
      </c>
      <c r="C327" s="129">
        <f t="shared" si="26"/>
        <v>1.3474902220638556</v>
      </c>
      <c r="D327" s="129">
        <f t="shared" si="26"/>
        <v>1.5558058858634225</v>
      </c>
      <c r="E327" s="129">
        <f t="shared" si="26"/>
        <v>2.8165973286497472</v>
      </c>
      <c r="F327" s="129">
        <f t="shared" si="26"/>
        <v>2.7150033950364234</v>
      </c>
      <c r="G327" s="129">
        <f t="shared" si="26"/>
        <v>0</v>
      </c>
      <c r="H327" s="129">
        <f t="shared" si="26"/>
        <v>2.704539795711197</v>
      </c>
    </row>
    <row r="328" spans="2:8">
      <c r="B328" s="128" t="str">
        <f>$B$42</f>
        <v>Veterinary Science</v>
      </c>
      <c r="C328" s="129">
        <f t="shared" si="26"/>
        <v>0</v>
      </c>
      <c r="D328" s="129">
        <f t="shared" si="26"/>
        <v>0</v>
      </c>
      <c r="E328" s="129">
        <f t="shared" si="26"/>
        <v>0</v>
      </c>
      <c r="F328" s="129">
        <f t="shared" si="26"/>
        <v>0</v>
      </c>
      <c r="G328" s="129">
        <f t="shared" si="26"/>
        <v>0</v>
      </c>
      <c r="H328" s="129">
        <f t="shared" si="26"/>
        <v>0</v>
      </c>
    </row>
    <row r="329" spans="2:8">
      <c r="B329" s="128" t="str">
        <f>$B$43</f>
        <v>Vocational Training</v>
      </c>
      <c r="C329" s="129">
        <f t="shared" si="26"/>
        <v>0</v>
      </c>
      <c r="D329" s="129">
        <f t="shared" si="26"/>
        <v>0</v>
      </c>
      <c r="E329" s="129">
        <f t="shared" si="26"/>
        <v>0</v>
      </c>
      <c r="F329" s="129">
        <f t="shared" si="26"/>
        <v>0</v>
      </c>
      <c r="G329" s="129">
        <f t="shared" si="26"/>
        <v>0</v>
      </c>
      <c r="H329" s="129">
        <f t="shared" si="26"/>
        <v>0</v>
      </c>
    </row>
    <row r="330" spans="2:8">
      <c r="B330" s="128" t="str">
        <f>$B$44</f>
        <v>Physical Training</v>
      </c>
      <c r="C330" s="129">
        <f t="shared" si="26"/>
        <v>0</v>
      </c>
      <c r="D330" s="129">
        <f t="shared" si="26"/>
        <v>0</v>
      </c>
      <c r="E330" s="129">
        <f t="shared" si="26"/>
        <v>0</v>
      </c>
      <c r="F330" s="129">
        <f t="shared" si="26"/>
        <v>0</v>
      </c>
      <c r="G330" s="129">
        <f t="shared" si="26"/>
        <v>0</v>
      </c>
      <c r="H330" s="129">
        <f t="shared" si="26"/>
        <v>0</v>
      </c>
    </row>
    <row r="331" spans="2:8">
      <c r="B331" s="128" t="str">
        <f>$B$45</f>
        <v>Health Services</v>
      </c>
      <c r="C331" s="129">
        <f t="shared" si="26"/>
        <v>1.3193671858455189</v>
      </c>
      <c r="D331" s="129">
        <f t="shared" si="26"/>
        <v>1.9483580224778654</v>
      </c>
      <c r="E331" s="129">
        <f t="shared" si="26"/>
        <v>2.8394258326696091</v>
      </c>
      <c r="F331" s="129">
        <f t="shared" si="26"/>
        <v>4.0794082985005824</v>
      </c>
      <c r="G331" s="129">
        <f t="shared" si="26"/>
        <v>2.6438691207610199</v>
      </c>
      <c r="H331" s="129">
        <f t="shared" si="26"/>
        <v>2.6423423559108561</v>
      </c>
    </row>
    <row r="332" spans="2:8">
      <c r="B332" s="128" t="str">
        <f>$B$46</f>
        <v>Pharmacy</v>
      </c>
      <c r="C332" s="129">
        <f t="shared" si="26"/>
        <v>0</v>
      </c>
      <c r="D332" s="129">
        <f t="shared" si="26"/>
        <v>0</v>
      </c>
      <c r="E332" s="129">
        <f t="shared" si="26"/>
        <v>0</v>
      </c>
      <c r="F332" s="129">
        <f t="shared" si="26"/>
        <v>0</v>
      </c>
      <c r="G332" s="129">
        <f t="shared" si="26"/>
        <v>0</v>
      </c>
      <c r="H332" s="129">
        <f t="shared" si="26"/>
        <v>0</v>
      </c>
    </row>
    <row r="333" spans="2:8">
      <c r="B333" s="128" t="str">
        <f>$B$47</f>
        <v>Business Administration</v>
      </c>
      <c r="C333" s="129">
        <f t="shared" si="26"/>
        <v>1.3451374447723512</v>
      </c>
      <c r="D333" s="129">
        <f t="shared" si="26"/>
        <v>2.0079738694448208</v>
      </c>
      <c r="E333" s="129">
        <f t="shared" si="26"/>
        <v>1.9645450400819242</v>
      </c>
      <c r="F333" s="129">
        <f t="shared" si="26"/>
        <v>12.910097594436813</v>
      </c>
      <c r="G333" s="129">
        <f t="shared" si="26"/>
        <v>0</v>
      </c>
      <c r="H333" s="129">
        <f t="shared" si="26"/>
        <v>1.9219118373693136</v>
      </c>
    </row>
    <row r="334" spans="2:8">
      <c r="B334" s="128" t="str">
        <f>$B$48</f>
        <v>Optometry</v>
      </c>
      <c r="C334" s="129">
        <f t="shared" si="26"/>
        <v>0</v>
      </c>
      <c r="D334" s="129">
        <f t="shared" si="26"/>
        <v>0</v>
      </c>
      <c r="E334" s="129">
        <f t="shared" si="26"/>
        <v>0</v>
      </c>
      <c r="F334" s="129">
        <f t="shared" si="26"/>
        <v>0</v>
      </c>
      <c r="G334" s="129">
        <f t="shared" si="26"/>
        <v>0</v>
      </c>
      <c r="H334" s="129">
        <f t="shared" si="26"/>
        <v>0</v>
      </c>
    </row>
    <row r="335" spans="2:8">
      <c r="B335" s="128" t="str">
        <f>$B$49</f>
        <v>Teacher Ed-Practice Teaching</v>
      </c>
      <c r="C335" s="129">
        <f t="shared" ref="C335:H338" si="27">IF($C$293=0,"",C310/$C$293)</f>
        <v>0</v>
      </c>
      <c r="D335" s="129">
        <f t="shared" si="27"/>
        <v>4.0960949739618906</v>
      </c>
      <c r="E335" s="129">
        <f t="shared" si="27"/>
        <v>0</v>
      </c>
      <c r="F335" s="129">
        <f t="shared" si="27"/>
        <v>0</v>
      </c>
      <c r="G335" s="129">
        <f t="shared" si="27"/>
        <v>0</v>
      </c>
      <c r="H335" s="129">
        <f t="shared" si="27"/>
        <v>4.0960949739618906</v>
      </c>
    </row>
    <row r="336" spans="2:8">
      <c r="B336" s="128" t="str">
        <f>$B$50</f>
        <v>Technology</v>
      </c>
      <c r="C336" s="129">
        <f t="shared" si="27"/>
        <v>1.2720153895967614</v>
      </c>
      <c r="D336" s="129">
        <f t="shared" si="27"/>
        <v>1.9010230225085687</v>
      </c>
      <c r="E336" s="129">
        <f t="shared" si="27"/>
        <v>2.3232227305034292</v>
      </c>
      <c r="F336" s="129">
        <f t="shared" si="27"/>
        <v>0</v>
      </c>
      <c r="G336" s="129">
        <f t="shared" si="27"/>
        <v>0</v>
      </c>
      <c r="H336" s="129">
        <f t="shared" si="27"/>
        <v>1.9523288031467481</v>
      </c>
    </row>
    <row r="337" spans="2:10">
      <c r="B337" s="128" t="str">
        <f>$B$51</f>
        <v>Nursing</v>
      </c>
      <c r="C337" s="129">
        <f t="shared" si="27"/>
        <v>1.9372935982414006</v>
      </c>
      <c r="D337" s="129">
        <f t="shared" si="27"/>
        <v>2.7675324591039576</v>
      </c>
      <c r="E337" s="129">
        <f t="shared" si="27"/>
        <v>3.6590269210256001</v>
      </c>
      <c r="F337" s="129">
        <f t="shared" si="27"/>
        <v>12.801693761099422</v>
      </c>
      <c r="G337" s="129">
        <f t="shared" si="27"/>
        <v>0</v>
      </c>
      <c r="H337" s="129">
        <f t="shared" si="27"/>
        <v>3.469115881405489</v>
      </c>
    </row>
    <row r="338" spans="2:10">
      <c r="B338" s="131" t="str">
        <f>$B$52</f>
        <v>Totals</v>
      </c>
      <c r="C338" s="129">
        <f t="shared" si="27"/>
        <v>1.1638479220281777</v>
      </c>
      <c r="D338" s="129">
        <f t="shared" si="27"/>
        <v>2.1405830179137726</v>
      </c>
      <c r="E338" s="129">
        <f t="shared" si="27"/>
        <v>2.9584244172260425</v>
      </c>
      <c r="F338" s="129">
        <f t="shared" si="27"/>
        <v>5.9649631299228005</v>
      </c>
      <c r="G338" s="129">
        <f t="shared" si="27"/>
        <v>2.6438691207610199</v>
      </c>
      <c r="H338" s="129">
        <f t="shared" si="27"/>
        <v>2.2058396847758481</v>
      </c>
      <c r="I338" s="351"/>
    </row>
    <row r="340" spans="2:10">
      <c r="B340" s="120" t="s">
        <v>236</v>
      </c>
      <c r="C340" s="121"/>
      <c r="D340" s="121"/>
      <c r="E340" s="121"/>
      <c r="F340" s="121"/>
      <c r="G340" s="121"/>
      <c r="H340" s="122"/>
      <c r="J340" s="360"/>
    </row>
    <row r="341" spans="2:10" ht="55.5" customHeight="1" thickBot="1">
      <c r="B341" s="394" t="s">
        <v>237</v>
      </c>
      <c r="C341" s="394"/>
      <c r="D341" s="394"/>
      <c r="E341" s="394"/>
      <c r="F341" s="394"/>
      <c r="G341" s="394"/>
      <c r="H341" s="394"/>
    </row>
    <row r="342" spans="2:10" ht="14.4" thickBot="1">
      <c r="B342" s="124" t="s">
        <v>31</v>
      </c>
      <c r="C342" s="125" t="s">
        <v>25</v>
      </c>
      <c r="D342" s="125" t="s">
        <v>26</v>
      </c>
      <c r="E342" s="125" t="s">
        <v>27</v>
      </c>
      <c r="F342" s="125" t="s">
        <v>28</v>
      </c>
      <c r="G342" s="125" t="s">
        <v>29</v>
      </c>
      <c r="H342" s="126" t="s">
        <v>1</v>
      </c>
    </row>
    <row r="343" spans="2:10">
      <c r="B343" s="128" t="str">
        <f>$B$32</f>
        <v>Liberal Arts</v>
      </c>
      <c r="C343" s="136">
        <f t="shared" ref="C343:D358" si="28">C293*30</f>
        <v>6514.6800143274877</v>
      </c>
      <c r="D343" s="136">
        <f t="shared" si="28"/>
        <v>10398.793624500709</v>
      </c>
      <c r="E343" s="136">
        <f>E293*24</f>
        <v>20646.268692901223</v>
      </c>
      <c r="F343" s="136">
        <f>F293*18</f>
        <v>28427.07441416939</v>
      </c>
      <c r="G343" s="136">
        <f>G293*24</f>
        <v>0</v>
      </c>
      <c r="H343" s="136">
        <f>IF((C32/30+D32/30+E32/24+F32/18+G32/24)=0,0,H268/(C32/30+D32/30+E32/24+F32/18+G32/24))</f>
        <v>9377.4051713917288</v>
      </c>
    </row>
    <row r="344" spans="2:10">
      <c r="B344" s="128" t="str">
        <f>$B$33</f>
        <v>Science</v>
      </c>
      <c r="C344" s="139">
        <f t="shared" si="28"/>
        <v>8172.3452798111557</v>
      </c>
      <c r="D344" s="139">
        <f t="shared" si="28"/>
        <v>13225.164388206837</v>
      </c>
      <c r="E344" s="139">
        <f>E294*24</f>
        <v>16446.445462429394</v>
      </c>
      <c r="F344" s="139">
        <f>F294*18</f>
        <v>19792.447894786754</v>
      </c>
      <c r="G344" s="139">
        <f>G294*24</f>
        <v>0</v>
      </c>
      <c r="H344" s="139">
        <f t="shared" ref="H344:H363" si="29">IF((C33/30+D33/30+E33/24+F33/18+G33/24)=0,0,H269/(C33/30+D33/30+E33/24+F33/18+G33/24))</f>
        <v>12215.842538356324</v>
      </c>
    </row>
    <row r="345" spans="2:10">
      <c r="B345" s="128" t="str">
        <f>$B$34</f>
        <v>Fine Arts</v>
      </c>
      <c r="C345" s="139">
        <f t="shared" si="28"/>
        <v>11122.539603589159</v>
      </c>
      <c r="D345" s="139">
        <f t="shared" si="28"/>
        <v>17958.619822002973</v>
      </c>
      <c r="E345" s="139">
        <f t="shared" ref="E345:E363" si="30">E295*24</f>
        <v>29501.106736116093</v>
      </c>
      <c r="F345" s="139">
        <f t="shared" ref="F345:F363" si="31">F295*18</f>
        <v>15906.39392521238</v>
      </c>
      <c r="G345" s="139">
        <f t="shared" ref="G345:G363" si="32">G295*24</f>
        <v>0</v>
      </c>
      <c r="H345" s="139">
        <f t="shared" si="29"/>
        <v>16052.743916546508</v>
      </c>
    </row>
    <row r="346" spans="2:10">
      <c r="B346" s="128" t="str">
        <f>$B$35</f>
        <v>Teacher Education</v>
      </c>
      <c r="C346" s="139">
        <f t="shared" si="28"/>
        <v>7811.463313451367</v>
      </c>
      <c r="D346" s="139">
        <f t="shared" si="28"/>
        <v>11022.956470594989</v>
      </c>
      <c r="E346" s="139">
        <f t="shared" si="30"/>
        <v>14655.569253243171</v>
      </c>
      <c r="F346" s="139">
        <f t="shared" si="31"/>
        <v>30526.999956069481</v>
      </c>
      <c r="G346" s="139">
        <f t="shared" si="32"/>
        <v>0</v>
      </c>
      <c r="H346" s="139">
        <f t="shared" si="29"/>
        <v>13422.258530457026</v>
      </c>
    </row>
    <row r="347" spans="2:10">
      <c r="B347" s="128" t="str">
        <f>$B$36</f>
        <v>Agriculture</v>
      </c>
      <c r="C347" s="139">
        <f t="shared" si="28"/>
        <v>18129.888336504177</v>
      </c>
      <c r="D347" s="139">
        <f t="shared" si="28"/>
        <v>13684.054207251957</v>
      </c>
      <c r="E347" s="139">
        <f t="shared" si="30"/>
        <v>21840.763414227287</v>
      </c>
      <c r="F347" s="139">
        <f t="shared" si="31"/>
        <v>22553.498011883989</v>
      </c>
      <c r="G347" s="139">
        <f t="shared" si="32"/>
        <v>0</v>
      </c>
      <c r="H347" s="139">
        <f t="shared" si="29"/>
        <v>16609.120873979013</v>
      </c>
    </row>
    <row r="348" spans="2:10">
      <c r="B348" s="128" t="str">
        <f>$B$37</f>
        <v>Engineering</v>
      </c>
      <c r="C348" s="139">
        <f t="shared" si="28"/>
        <v>10888.700604597458</v>
      </c>
      <c r="D348" s="139">
        <f t="shared" si="28"/>
        <v>15363.363447960428</v>
      </c>
      <c r="E348" s="139">
        <f t="shared" si="30"/>
        <v>24260.847482355635</v>
      </c>
      <c r="F348" s="139">
        <f t="shared" si="31"/>
        <v>17807.944778468536</v>
      </c>
      <c r="G348" s="139">
        <f t="shared" si="32"/>
        <v>0</v>
      </c>
      <c r="H348" s="139">
        <f t="shared" si="29"/>
        <v>15790.409653619463</v>
      </c>
    </row>
    <row r="349" spans="2:10">
      <c r="B349" s="128" t="str">
        <f>$B$38</f>
        <v>Home Economics</v>
      </c>
      <c r="C349" s="139">
        <f t="shared" si="28"/>
        <v>6925.8144610450272</v>
      </c>
      <c r="D349" s="139">
        <f t="shared" si="28"/>
        <v>11210.51153089497</v>
      </c>
      <c r="E349" s="139">
        <f t="shared" si="30"/>
        <v>16103.090118859938</v>
      </c>
      <c r="F349" s="139">
        <f t="shared" si="31"/>
        <v>26761.045132284624</v>
      </c>
      <c r="G349" s="139">
        <f t="shared" si="32"/>
        <v>0</v>
      </c>
      <c r="H349" s="139">
        <f t="shared" si="29"/>
        <v>12690.378500893752</v>
      </c>
    </row>
    <row r="350" spans="2:10">
      <c r="B350" s="128" t="str">
        <f>$B$39</f>
        <v>Law</v>
      </c>
      <c r="C350" s="139">
        <f t="shared" si="28"/>
        <v>0</v>
      </c>
      <c r="D350" s="139">
        <f t="shared" si="28"/>
        <v>0</v>
      </c>
      <c r="E350" s="139">
        <f t="shared" si="30"/>
        <v>0</v>
      </c>
      <c r="F350" s="139">
        <f t="shared" si="31"/>
        <v>0</v>
      </c>
      <c r="G350" s="139">
        <f t="shared" si="32"/>
        <v>0</v>
      </c>
      <c r="H350" s="139">
        <f t="shared" si="29"/>
        <v>0</v>
      </c>
    </row>
    <row r="351" spans="2:10">
      <c r="B351" s="128" t="str">
        <f>$B$40</f>
        <v>Social Service</v>
      </c>
      <c r="C351" s="139">
        <f t="shared" si="28"/>
        <v>24878.906596151934</v>
      </c>
      <c r="D351" s="139">
        <f t="shared" si="28"/>
        <v>16876.320477649941</v>
      </c>
      <c r="E351" s="139">
        <f t="shared" si="30"/>
        <v>25377.869634238523</v>
      </c>
      <c r="F351" s="139">
        <f t="shared" si="31"/>
        <v>0</v>
      </c>
      <c r="G351" s="139">
        <f t="shared" si="32"/>
        <v>0</v>
      </c>
      <c r="H351" s="139">
        <f t="shared" si="29"/>
        <v>20230.516097359192</v>
      </c>
    </row>
    <row r="352" spans="2:10">
      <c r="B352" s="128" t="str">
        <f>$B$41</f>
        <v>Library Science</v>
      </c>
      <c r="C352" s="139">
        <f t="shared" si="28"/>
        <v>8778.4676191811086</v>
      </c>
      <c r="D352" s="139">
        <f t="shared" si="28"/>
        <v>10135.57751080751</v>
      </c>
      <c r="E352" s="139">
        <f t="shared" si="30"/>
        <v>14679.384260290157</v>
      </c>
      <c r="F352" s="139">
        <f t="shared" si="31"/>
        <v>10612.427013885039</v>
      </c>
      <c r="G352" s="139">
        <f t="shared" si="32"/>
        <v>0</v>
      </c>
      <c r="H352" s="139">
        <f t="shared" si="29"/>
        <v>14332.496773625591</v>
      </c>
    </row>
    <row r="353" spans="2:9">
      <c r="B353" s="128" t="str">
        <f>$B$42</f>
        <v>Veterinary Science</v>
      </c>
      <c r="C353" s="139">
        <f t="shared" si="28"/>
        <v>0</v>
      </c>
      <c r="D353" s="139">
        <f t="shared" si="28"/>
        <v>0</v>
      </c>
      <c r="E353" s="139">
        <f t="shared" si="30"/>
        <v>0</v>
      </c>
      <c r="F353" s="139">
        <f t="shared" si="31"/>
        <v>0</v>
      </c>
      <c r="G353" s="139">
        <f t="shared" si="32"/>
        <v>0</v>
      </c>
      <c r="H353" s="139">
        <f t="shared" si="29"/>
        <v>0</v>
      </c>
    </row>
    <row r="354" spans="2:9">
      <c r="B354" s="128" t="str">
        <f>$B$43</f>
        <v>Vocational Training</v>
      </c>
      <c r="C354" s="139">
        <f t="shared" si="28"/>
        <v>0</v>
      </c>
      <c r="D354" s="139">
        <f t="shared" si="28"/>
        <v>0</v>
      </c>
      <c r="E354" s="139">
        <f t="shared" si="30"/>
        <v>0</v>
      </c>
      <c r="F354" s="139">
        <f t="shared" si="31"/>
        <v>0</v>
      </c>
      <c r="G354" s="139">
        <f t="shared" si="32"/>
        <v>0</v>
      </c>
      <c r="H354" s="139">
        <f t="shared" si="29"/>
        <v>0</v>
      </c>
    </row>
    <row r="355" spans="2:9">
      <c r="B355" s="128" t="str">
        <f>$B$44</f>
        <v>Physical Training</v>
      </c>
      <c r="C355" s="139">
        <f t="shared" si="28"/>
        <v>0</v>
      </c>
      <c r="D355" s="139">
        <f t="shared" si="28"/>
        <v>0</v>
      </c>
      <c r="E355" s="139">
        <f t="shared" si="30"/>
        <v>0</v>
      </c>
      <c r="F355" s="139">
        <f t="shared" si="31"/>
        <v>0</v>
      </c>
      <c r="G355" s="139">
        <f t="shared" si="32"/>
        <v>0</v>
      </c>
      <c r="H355" s="139">
        <f t="shared" si="29"/>
        <v>0</v>
      </c>
    </row>
    <row r="356" spans="2:9">
      <c r="B356" s="128" t="str">
        <f>$B$45</f>
        <v>Health Services</v>
      </c>
      <c r="C356" s="139">
        <f t="shared" si="28"/>
        <v>8595.2550371873022</v>
      </c>
      <c r="D356" s="139">
        <f t="shared" si="28"/>
        <v>12692.929069791177</v>
      </c>
      <c r="E356" s="139">
        <f t="shared" si="30"/>
        <v>14798.36057940631</v>
      </c>
      <c r="F356" s="139">
        <f t="shared" si="31"/>
        <v>15945.623827514068</v>
      </c>
      <c r="G356" s="139">
        <f t="shared" si="32"/>
        <v>13779.169057215522</v>
      </c>
      <c r="H356" s="139">
        <f t="shared" si="29"/>
        <v>13946.128823244866</v>
      </c>
    </row>
    <row r="357" spans="2:9">
      <c r="B357" s="128" t="str">
        <f>$B$46</f>
        <v>Pharmacy</v>
      </c>
      <c r="C357" s="139">
        <f t="shared" si="28"/>
        <v>0</v>
      </c>
      <c r="D357" s="139">
        <f t="shared" si="28"/>
        <v>0</v>
      </c>
      <c r="E357" s="139">
        <f t="shared" si="30"/>
        <v>0</v>
      </c>
      <c r="F357" s="139">
        <f t="shared" si="31"/>
        <v>0</v>
      </c>
      <c r="G357" s="139">
        <f t="shared" si="32"/>
        <v>0</v>
      </c>
      <c r="H357" s="139">
        <f t="shared" si="29"/>
        <v>0</v>
      </c>
    </row>
    <row r="358" spans="2:9">
      <c r="B358" s="128" t="str">
        <f>$B$47</f>
        <v>Business Administration</v>
      </c>
      <c r="C358" s="139">
        <f t="shared" si="28"/>
        <v>8763.1400279819809</v>
      </c>
      <c r="D358" s="139">
        <f t="shared" si="28"/>
        <v>13081.307236564006</v>
      </c>
      <c r="E358" s="139">
        <f t="shared" si="30"/>
        <v>10238.705847894324</v>
      </c>
      <c r="F358" s="139">
        <f t="shared" si="31"/>
        <v>50463.092868896929</v>
      </c>
      <c r="G358" s="139">
        <f t="shared" si="32"/>
        <v>0</v>
      </c>
      <c r="H358" s="139">
        <f t="shared" si="29"/>
        <v>11129.910813183089</v>
      </c>
    </row>
    <row r="359" spans="2:9">
      <c r="B359" s="128" t="str">
        <f>$B$48</f>
        <v>Optometry</v>
      </c>
      <c r="C359" s="139">
        <f t="shared" ref="C359:D363" si="33">C309*30</f>
        <v>0</v>
      </c>
      <c r="D359" s="139">
        <f t="shared" si="33"/>
        <v>0</v>
      </c>
      <c r="E359" s="139">
        <f t="shared" si="30"/>
        <v>0</v>
      </c>
      <c r="F359" s="139">
        <f t="shared" si="31"/>
        <v>0</v>
      </c>
      <c r="G359" s="139">
        <f t="shared" si="32"/>
        <v>0</v>
      </c>
      <c r="H359" s="139">
        <f t="shared" si="29"/>
        <v>0</v>
      </c>
    </row>
    <row r="360" spans="2:9">
      <c r="B360" s="128" t="str">
        <f>$B$49</f>
        <v>Teacher Ed-Practice Teaching</v>
      </c>
      <c r="C360" s="139">
        <f t="shared" si="33"/>
        <v>0</v>
      </c>
      <c r="D360" s="139">
        <f t="shared" si="33"/>
        <v>26684.7480636568</v>
      </c>
      <c r="E360" s="139">
        <f t="shared" si="30"/>
        <v>0</v>
      </c>
      <c r="F360" s="139">
        <f t="shared" si="31"/>
        <v>0</v>
      </c>
      <c r="G360" s="139">
        <f t="shared" si="32"/>
        <v>0</v>
      </c>
      <c r="H360" s="139">
        <f t="shared" si="29"/>
        <v>26684.748063656796</v>
      </c>
    </row>
    <row r="361" spans="2:9">
      <c r="B361" s="128" t="str">
        <f>$B$50</f>
        <v>Technology</v>
      </c>
      <c r="C361" s="139">
        <f t="shared" si="33"/>
        <v>8286.7732365230149</v>
      </c>
      <c r="D361" s="139">
        <f t="shared" si="33"/>
        <v>12384.556691513006</v>
      </c>
      <c r="E361" s="139">
        <f t="shared" si="30"/>
        <v>12108.042152993619</v>
      </c>
      <c r="F361" s="139">
        <f t="shared" si="31"/>
        <v>0</v>
      </c>
      <c r="G361" s="139">
        <f t="shared" si="32"/>
        <v>0</v>
      </c>
      <c r="H361" s="139">
        <f t="shared" si="29"/>
        <v>12210.045537845783</v>
      </c>
    </row>
    <row r="362" spans="2:9">
      <c r="B362" s="128" t="str">
        <f>$B$51</f>
        <v>Nursing</v>
      </c>
      <c r="C362" s="139">
        <f t="shared" si="33"/>
        <v>12620.847886347838</v>
      </c>
      <c r="D362" s="139">
        <f t="shared" si="33"/>
        <v>18029.588400327157</v>
      </c>
      <c r="E362" s="139">
        <f t="shared" si="30"/>
        <v>19069.911643433374</v>
      </c>
      <c r="F362" s="139">
        <f t="shared" si="31"/>
        <v>50039.363096985173</v>
      </c>
      <c r="G362" s="139">
        <f t="shared" si="32"/>
        <v>0</v>
      </c>
      <c r="H362" s="139">
        <f t="shared" si="29"/>
        <v>20519.938685811794</v>
      </c>
    </row>
    <row r="363" spans="2:9">
      <c r="B363" s="131" t="str">
        <f>$B$52</f>
        <v>Totals</v>
      </c>
      <c r="C363" s="136">
        <f t="shared" si="33"/>
        <v>7582.0967973535453</v>
      </c>
      <c r="D363" s="136">
        <f t="shared" si="33"/>
        <v>13945.213405811672</v>
      </c>
      <c r="E363" s="136">
        <f t="shared" si="30"/>
        <v>15418.550739840757</v>
      </c>
      <c r="F363" s="136">
        <f t="shared" si="31"/>
        <v>23315.895653225045</v>
      </c>
      <c r="G363" s="136">
        <f t="shared" si="32"/>
        <v>13779.169057215522</v>
      </c>
      <c r="H363" s="136">
        <f t="shared" si="29"/>
        <v>13071.361660577113</v>
      </c>
      <c r="I363" s="351"/>
    </row>
  </sheetData>
  <mergeCells count="45">
    <mergeCell ref="B316:H316"/>
    <mergeCell ref="B341:H341"/>
    <mergeCell ref="B215:G215"/>
    <mergeCell ref="B216:H216"/>
    <mergeCell ref="B241:G241"/>
    <mergeCell ref="B264:H264"/>
    <mergeCell ref="B266:H266"/>
    <mergeCell ref="B291:H291"/>
    <mergeCell ref="I140:I141"/>
    <mergeCell ref="B165:G165"/>
    <mergeCell ref="B166:G166"/>
    <mergeCell ref="B190:G190"/>
    <mergeCell ref="B191:H191"/>
    <mergeCell ref="B89:G89"/>
    <mergeCell ref="B113:H113"/>
    <mergeCell ref="B114:G114"/>
    <mergeCell ref="B139:G139"/>
    <mergeCell ref="B140:F141"/>
    <mergeCell ref="B58:G58"/>
    <mergeCell ref="D83:F83"/>
    <mergeCell ref="B84:C84"/>
    <mergeCell ref="D84:F84"/>
    <mergeCell ref="B87:G87"/>
    <mergeCell ref="D27:F27"/>
    <mergeCell ref="B28:C28"/>
    <mergeCell ref="D28:F28"/>
    <mergeCell ref="D54:F54"/>
    <mergeCell ref="B55:C55"/>
    <mergeCell ref="D55:F55"/>
    <mergeCell ref="B16:E16"/>
    <mergeCell ref="B17:E17"/>
    <mergeCell ref="B18:E18"/>
    <mergeCell ref="D20:F20"/>
    <mergeCell ref="B21:C21"/>
    <mergeCell ref="D21:F21"/>
    <mergeCell ref="B11:H11"/>
    <mergeCell ref="B12:E12"/>
    <mergeCell ref="B13:E13"/>
    <mergeCell ref="B14:E14"/>
    <mergeCell ref="B15:E15"/>
    <mergeCell ref="B1:H1"/>
    <mergeCell ref="B2:H2"/>
    <mergeCell ref="B8:H8"/>
    <mergeCell ref="B9:G9"/>
    <mergeCell ref="B10:G10"/>
  </mergeCells>
  <conditionalFormatting sqref="C25">
    <cfRule type="expression" dxfId="80" priority="20" stopIfTrue="1"/>
  </conditionalFormatting>
  <conditionalFormatting sqref="D25:G25">
    <cfRule type="expression" dxfId="79" priority="19" stopIfTrue="1">
      <formula>D52=0</formula>
    </cfRule>
  </conditionalFormatting>
  <conditionalFormatting sqref="C25:G25">
    <cfRule type="expression" dxfId="78" priority="18" stopIfTrue="1">
      <formula>AND(C52=0,C25&gt;0)</formula>
    </cfRule>
  </conditionalFormatting>
  <conditionalFormatting sqref="C116:G135">
    <cfRule type="expression" dxfId="77" priority="17" stopIfTrue="1">
      <formula>C32=0</formula>
    </cfRule>
  </conditionalFormatting>
  <conditionalFormatting sqref="H188">
    <cfRule type="expression" dxfId="76" priority="15" stopIfTrue="1">
      <formula>$H$188&lt;&gt;$I$163</formula>
    </cfRule>
  </conditionalFormatting>
  <conditionalFormatting sqref="C293:G312">
    <cfRule type="expression" dxfId="75" priority="13" stopIfTrue="1">
      <formula>C32=0</formula>
    </cfRule>
  </conditionalFormatting>
  <conditionalFormatting sqref="H138">
    <cfRule type="cellIs" dxfId="74" priority="12" operator="lessThan">
      <formula>0</formula>
    </cfRule>
  </conditionalFormatting>
  <conditionalFormatting sqref="C61:G80">
    <cfRule type="expression" dxfId="73" priority="6" stopIfTrue="1">
      <formula>C32=0</formula>
    </cfRule>
  </conditionalFormatting>
  <conditionalFormatting sqref="C91:G110">
    <cfRule type="expression" dxfId="72" priority="5" stopIfTrue="1">
      <formula>C32=0</formula>
    </cfRule>
  </conditionalFormatting>
  <conditionalFormatting sqref="C143:H162">
    <cfRule type="expression" dxfId="71" priority="3" stopIfTrue="1">
      <formula>C32=0</formula>
    </cfRule>
  </conditionalFormatting>
  <conditionalFormatting sqref="H143:H162">
    <cfRule type="expression" dxfId="70" priority="4" stopIfTrue="1">
      <formula>OR(AND(#REF!&gt;0,H143&gt;0,H61=0),AND(#REF!&gt;0,H143&gt;0,H32=0))</formula>
    </cfRule>
  </conditionalFormatting>
  <conditionalFormatting sqref="H143:H162">
    <cfRule type="expression" dxfId="69" priority="2" stopIfTrue="1">
      <formula>OR(AND(#REF!&gt;0,H143&gt;0,H61=0),AND(#REF!&gt;0,H143&gt;0,H32=0))</formula>
    </cfRule>
  </conditionalFormatting>
  <conditionalFormatting sqref="H143:H162">
    <cfRule type="expression" dxfId="68" priority="1"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tabColor rgb="FFFFC000"/>
    <pageSetUpPr fitToPage="1"/>
  </sheetPr>
  <dimension ref="B1:W363"/>
  <sheetViews>
    <sheetView showGridLines="0" showZeros="0" zoomScale="70" zoomScaleNormal="70" workbookViewId="0"/>
  </sheetViews>
  <sheetFormatPr defaultColWidth="9.109375" defaultRowHeight="13.8"/>
  <cols>
    <col min="1" max="1" width="1.88671875" style="107" customWidth="1"/>
    <col min="2" max="2" width="30.5546875" style="107" customWidth="1"/>
    <col min="3" max="3" width="14.5546875" style="107" bestFit="1" customWidth="1"/>
    <col min="4"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5.88671875" style="107" bestFit="1" customWidth="1"/>
    <col min="11" max="16384" width="9.109375" style="107"/>
  </cols>
  <sheetData>
    <row r="1" spans="2:8">
      <c r="B1" s="392" t="str">
        <f>'Relative Weights'!A1</f>
        <v>THECB Texas Public University Expenditure Study Fiscal Year 2022</v>
      </c>
      <c r="C1" s="392"/>
      <c r="D1" s="392"/>
      <c r="E1" s="392"/>
      <c r="F1" s="392"/>
      <c r="G1" s="392"/>
      <c r="H1" s="392"/>
    </row>
    <row r="2" spans="2:8">
      <c r="B2" s="393" t="str">
        <f>'Relative Weights'!A2</f>
        <v>Institution Survey for the Year Ended August 31, 2022</v>
      </c>
      <c r="C2" s="393"/>
      <c r="D2" s="393"/>
      <c r="E2" s="393"/>
      <c r="F2" s="393"/>
      <c r="G2" s="393"/>
      <c r="H2" s="393"/>
    </row>
    <row r="3" spans="2:8">
      <c r="B3" s="119" t="s">
        <v>88</v>
      </c>
      <c r="C3" s="119"/>
      <c r="D3" s="119"/>
      <c r="E3" s="119"/>
      <c r="F3" s="119"/>
      <c r="G3" s="119"/>
      <c r="H3" s="119"/>
    </row>
    <row r="4" spans="2:8">
      <c r="B4" s="294" t="s">
        <v>159</v>
      </c>
      <c r="C4" s="119"/>
      <c r="D4" s="119"/>
      <c r="E4" s="119"/>
      <c r="F4" s="119"/>
      <c r="G4" s="119"/>
      <c r="H4" s="119"/>
    </row>
    <row r="5" spans="2:8">
      <c r="B5" s="119"/>
      <c r="C5" s="119"/>
      <c r="D5" s="119"/>
      <c r="E5" s="119"/>
      <c r="F5" s="119"/>
      <c r="G5" s="119"/>
      <c r="H5" s="246"/>
    </row>
    <row r="6" spans="2:8">
      <c r="B6" s="295" t="s">
        <v>10</v>
      </c>
      <c r="C6" s="295"/>
      <c r="D6" s="295"/>
      <c r="E6" s="295"/>
      <c r="F6" s="295"/>
      <c r="G6" s="295"/>
      <c r="H6" s="296"/>
    </row>
    <row r="7" spans="2:8">
      <c r="B7" s="119"/>
      <c r="C7" s="119"/>
      <c r="D7" s="119"/>
      <c r="E7" s="119"/>
      <c r="F7" s="119"/>
      <c r="G7" s="119"/>
      <c r="H7" s="297"/>
    </row>
    <row r="8" spans="2:8" ht="129" customHeight="1">
      <c r="B8" s="381" t="s">
        <v>227</v>
      </c>
      <c r="C8" s="381"/>
      <c r="D8" s="381"/>
      <c r="E8" s="381"/>
      <c r="F8" s="381"/>
      <c r="G8" s="381"/>
      <c r="H8" s="381"/>
    </row>
    <row r="9" spans="2:8" ht="99.75" customHeight="1">
      <c r="B9" s="382" t="s">
        <v>41</v>
      </c>
      <c r="C9" s="382"/>
      <c r="D9" s="382"/>
      <c r="E9" s="382"/>
      <c r="F9" s="382"/>
      <c r="G9" s="382"/>
      <c r="H9" s="298"/>
    </row>
    <row r="10" spans="2:8">
      <c r="B10" s="392" t="s">
        <v>20</v>
      </c>
      <c r="C10" s="392"/>
      <c r="D10" s="392"/>
      <c r="E10" s="392"/>
      <c r="F10" s="392"/>
      <c r="G10" s="392"/>
      <c r="H10" s="298"/>
    </row>
    <row r="11" spans="2:8" ht="21" customHeight="1" thickBot="1">
      <c r="B11" s="382" t="s">
        <v>888</v>
      </c>
      <c r="C11" s="382"/>
      <c r="D11" s="382"/>
      <c r="E11" s="382"/>
      <c r="F11" s="382"/>
      <c r="G11" s="382"/>
      <c r="H11" s="382"/>
    </row>
    <row r="12" spans="2:8" ht="14.4" thickBot="1">
      <c r="B12" s="397" t="s">
        <v>16</v>
      </c>
      <c r="C12" s="398"/>
      <c r="D12" s="398"/>
      <c r="E12" s="398"/>
      <c r="F12" s="299"/>
      <c r="G12" s="300"/>
      <c r="H12" s="301" t="s">
        <v>17</v>
      </c>
    </row>
    <row r="13" spans="2:8">
      <c r="B13" s="399" t="s">
        <v>12</v>
      </c>
      <c r="C13" s="399"/>
      <c r="D13" s="399"/>
      <c r="E13" s="399"/>
      <c r="F13" s="354"/>
      <c r="G13" s="303"/>
      <c r="H13" s="355">
        <f>Data!$G34</f>
        <v>62675005</v>
      </c>
    </row>
    <row r="14" spans="2:8">
      <c r="B14" s="385" t="s">
        <v>13</v>
      </c>
      <c r="C14" s="385"/>
      <c r="D14" s="385"/>
      <c r="E14" s="385"/>
      <c r="F14" s="356"/>
      <c r="G14" s="303"/>
      <c r="H14" s="357">
        <f>Data!$H34</f>
        <v>6443065</v>
      </c>
    </row>
    <row r="15" spans="2:8">
      <c r="B15" s="385" t="s">
        <v>14</v>
      </c>
      <c r="C15" s="385"/>
      <c r="D15" s="385"/>
      <c r="E15" s="385"/>
      <c r="F15" s="356"/>
      <c r="G15" s="303"/>
      <c r="H15" s="357">
        <f>Data!$I34</f>
        <v>44644531</v>
      </c>
    </row>
    <row r="16" spans="2:8">
      <c r="B16" s="385" t="s">
        <v>18</v>
      </c>
      <c r="C16" s="385"/>
      <c r="D16" s="385"/>
      <c r="E16" s="385"/>
      <c r="F16" s="356"/>
      <c r="G16" s="303"/>
      <c r="H16" s="357">
        <f>Data!$J34</f>
        <v>9923976</v>
      </c>
    </row>
    <row r="17" spans="2:23">
      <c r="B17" s="385" t="s">
        <v>15</v>
      </c>
      <c r="C17" s="385"/>
      <c r="D17" s="385"/>
      <c r="E17" s="385"/>
      <c r="F17" s="356"/>
      <c r="G17" s="303"/>
      <c r="H17" s="357">
        <f>Data!$K34</f>
        <v>27783369</v>
      </c>
    </row>
    <row r="18" spans="2:23">
      <c r="B18" s="385" t="s">
        <v>1</v>
      </c>
      <c r="C18" s="385"/>
      <c r="D18" s="385"/>
      <c r="E18" s="385"/>
      <c r="F18" s="358"/>
      <c r="G18" s="303"/>
      <c r="H18" s="359">
        <f>SUM(H13:H17)</f>
        <v>151469946</v>
      </c>
    </row>
    <row r="19" spans="2:23" ht="13.5" customHeight="1">
      <c r="B19" s="308"/>
      <c r="D19" s="308"/>
      <c r="E19" s="308"/>
      <c r="F19" s="308"/>
      <c r="G19" s="308"/>
      <c r="H19" s="298"/>
    </row>
    <row r="20" spans="2:23" ht="13.5" customHeight="1">
      <c r="B20" s="308"/>
      <c r="D20" s="390" t="s">
        <v>22</v>
      </c>
      <c r="E20" s="390"/>
      <c r="F20" s="390"/>
      <c r="G20" s="309" t="s">
        <v>23</v>
      </c>
      <c r="H20" s="309" t="s">
        <v>24</v>
      </c>
    </row>
    <row r="21" spans="2:23" ht="27.6">
      <c r="B21" s="388" t="s">
        <v>21</v>
      </c>
      <c r="C21" s="389"/>
      <c r="D21" s="384" t="str">
        <f>Data!L34</f>
        <v>Cynthia Brown</v>
      </c>
      <c r="E21" s="384"/>
      <c r="F21" s="384"/>
      <c r="G21" s="310" t="str">
        <f>Data!M34</f>
        <v>409-880-7925</v>
      </c>
      <c r="H21" s="311" t="str">
        <f>Data!N34</f>
        <v>cynthia.brown@lamar.edu</v>
      </c>
    </row>
    <row r="22" spans="2:23" ht="13.5" customHeight="1">
      <c r="B22" s="308"/>
      <c r="C22" s="308"/>
      <c r="D22" s="308"/>
      <c r="E22" s="308"/>
      <c r="F22" s="308"/>
      <c r="G22" s="308"/>
      <c r="H22" s="298"/>
    </row>
    <row r="23" spans="2:23" ht="13.5" customHeight="1" thickBot="1">
      <c r="B23" s="117" t="s">
        <v>937</v>
      </c>
      <c r="C23" s="308"/>
      <c r="D23" s="308"/>
      <c r="E23" s="308"/>
      <c r="F23" s="308"/>
      <c r="G23" s="308"/>
      <c r="H23" s="298"/>
    </row>
    <row r="24" spans="2:23" s="315" customFormat="1">
      <c r="B24" s="312"/>
      <c r="C24" s="123" t="s">
        <v>25</v>
      </c>
      <c r="D24" s="313" t="s">
        <v>26</v>
      </c>
      <c r="E24" s="313" t="s">
        <v>27</v>
      </c>
      <c r="F24" s="313" t="s">
        <v>28</v>
      </c>
      <c r="G24" s="313" t="s">
        <v>29</v>
      </c>
      <c r="H24" s="314" t="s">
        <v>30</v>
      </c>
      <c r="J24" s="107"/>
    </row>
    <row r="25" spans="2:23" s="315" customFormat="1" ht="14.4" thickBot="1">
      <c r="B25" s="316" t="s">
        <v>680</v>
      </c>
      <c r="C25" s="317">
        <f>Data!O34</f>
        <v>3840</v>
      </c>
      <c r="D25" s="318">
        <f>Data!P34</f>
        <v>5030</v>
      </c>
      <c r="E25" s="318">
        <f>Data!Q34</f>
        <v>6476</v>
      </c>
      <c r="F25" s="318">
        <f>Data!R34</f>
        <v>325</v>
      </c>
      <c r="G25" s="318">
        <f>Data!S34</f>
        <v>16</v>
      </c>
      <c r="H25" s="319">
        <f>SUM(C25:G25)</f>
        <v>15687</v>
      </c>
    </row>
    <row r="26" spans="2:23">
      <c r="C26" s="320"/>
      <c r="D26" s="320"/>
      <c r="E26" s="320"/>
      <c r="F26" s="320"/>
      <c r="G26" s="320"/>
      <c r="H26" s="320"/>
      <c r="I26" s="320"/>
    </row>
    <row r="27" spans="2:23" ht="13.5" customHeight="1">
      <c r="B27" s="308"/>
      <c r="D27" s="390" t="s">
        <v>22</v>
      </c>
      <c r="E27" s="390"/>
      <c r="F27" s="390"/>
      <c r="G27" s="309" t="s">
        <v>23</v>
      </c>
      <c r="H27" s="309" t="s">
        <v>24</v>
      </c>
    </row>
    <row r="28" spans="2:23">
      <c r="B28" s="388" t="s">
        <v>952</v>
      </c>
      <c r="C28" s="389"/>
      <c r="D28" s="384" t="str">
        <f>Data!T34</f>
        <v>Jackson, Worrick</v>
      </c>
      <c r="E28" s="384"/>
      <c r="F28" s="384"/>
      <c r="G28" s="310" t="str">
        <f>Data!U34</f>
        <v>(409) 880-2100</v>
      </c>
      <c r="H28" s="311" t="str">
        <f>Data!V34</f>
        <v>jacksonwl@lamar.edu</v>
      </c>
    </row>
    <row r="29" spans="2:23" ht="13.5" customHeight="1">
      <c r="B29" s="308"/>
      <c r="C29" s="308"/>
      <c r="D29" s="308"/>
      <c r="E29" s="308"/>
      <c r="F29" s="308"/>
      <c r="G29" s="308"/>
      <c r="H29" s="298"/>
    </row>
    <row r="30" spans="2:23" ht="14.4" thickBot="1">
      <c r="B30" s="117" t="s">
        <v>938</v>
      </c>
    </row>
    <row r="31" spans="2:23" ht="14.4" thickBot="1">
      <c r="B31" s="124" t="s">
        <v>31</v>
      </c>
      <c r="C31" s="125" t="s">
        <v>25</v>
      </c>
      <c r="D31" s="125" t="s">
        <v>26</v>
      </c>
      <c r="E31" s="125" t="s">
        <v>27</v>
      </c>
      <c r="F31" s="125" t="s">
        <v>28</v>
      </c>
      <c r="G31" s="125" t="s">
        <v>29</v>
      </c>
      <c r="H31" s="126" t="s">
        <v>30</v>
      </c>
    </row>
    <row r="32" spans="2:23">
      <c r="B32" s="128" t="s">
        <v>42</v>
      </c>
      <c r="C32" s="141">
        <f>Data!W34</f>
        <v>63958.82</v>
      </c>
      <c r="D32" s="141">
        <f>Data!AQ34</f>
        <v>21855.69</v>
      </c>
      <c r="E32" s="141">
        <f>Data!BK34</f>
        <v>13284.87</v>
      </c>
      <c r="F32" s="141">
        <f>Data!CE34</f>
        <v>96</v>
      </c>
      <c r="G32" s="141">
        <f>Data!CY34</f>
        <v>0</v>
      </c>
      <c r="H32" s="142">
        <f>SUM(C32:G32)</f>
        <v>99195.37999999999</v>
      </c>
      <c r="W32" s="145"/>
    </row>
    <row r="33" spans="2:23">
      <c r="B33" s="130" t="s">
        <v>43</v>
      </c>
      <c r="C33" s="141">
        <f>Data!X34</f>
        <v>19972.72</v>
      </c>
      <c r="D33" s="141">
        <f>Data!AR34</f>
        <v>6288.31</v>
      </c>
      <c r="E33" s="141">
        <f>Data!BL34</f>
        <v>7201.71</v>
      </c>
      <c r="F33" s="141">
        <f>Data!CF34</f>
        <v>0</v>
      </c>
      <c r="G33" s="141">
        <f>Data!CZ34</f>
        <v>0</v>
      </c>
      <c r="H33" s="142">
        <f t="shared" ref="H33:H52" si="0">SUM(C33:G33)</f>
        <v>33462.740000000005</v>
      </c>
      <c r="W33" s="145"/>
    </row>
    <row r="34" spans="2:23">
      <c r="B34" s="130" t="s">
        <v>44</v>
      </c>
      <c r="C34" s="141">
        <f>Data!Y34</f>
        <v>8265</v>
      </c>
      <c r="D34" s="141">
        <f>Data!AS34</f>
        <v>2941</v>
      </c>
      <c r="E34" s="141">
        <f>Data!BM34</f>
        <v>165</v>
      </c>
      <c r="F34" s="141">
        <f>Data!CG34</f>
        <v>0</v>
      </c>
      <c r="G34" s="141">
        <f>Data!DA34</f>
        <v>0</v>
      </c>
      <c r="H34" s="142">
        <f t="shared" si="0"/>
        <v>11371</v>
      </c>
      <c r="W34" s="145"/>
    </row>
    <row r="35" spans="2:23">
      <c r="B35" s="130" t="s">
        <v>45</v>
      </c>
      <c r="C35" s="141">
        <f>Data!Z34</f>
        <v>660</v>
      </c>
      <c r="D35" s="141">
        <f>Data!AT34</f>
        <v>2073</v>
      </c>
      <c r="E35" s="141">
        <f>Data!BN34</f>
        <v>66228</v>
      </c>
      <c r="F35" s="141">
        <f>Data!CH34</f>
        <v>4137</v>
      </c>
      <c r="G35" s="141">
        <f>Data!DB34</f>
        <v>0</v>
      </c>
      <c r="H35" s="142">
        <f t="shared" si="0"/>
        <v>73098</v>
      </c>
      <c r="W35" s="145"/>
    </row>
    <row r="36" spans="2:23">
      <c r="B36" s="130" t="s">
        <v>46</v>
      </c>
      <c r="C36" s="141">
        <f>Data!AA34</f>
        <v>0</v>
      </c>
      <c r="D36" s="141">
        <f>Data!AU34</f>
        <v>0</v>
      </c>
      <c r="E36" s="141">
        <f>Data!BO34</f>
        <v>0</v>
      </c>
      <c r="F36" s="141">
        <f>Data!CI34</f>
        <v>0</v>
      </c>
      <c r="G36" s="141">
        <f>Data!DC34</f>
        <v>0</v>
      </c>
      <c r="H36" s="142">
        <f t="shared" si="0"/>
        <v>0</v>
      </c>
      <c r="W36" s="145"/>
    </row>
    <row r="37" spans="2:23">
      <c r="B37" s="130" t="s">
        <v>47</v>
      </c>
      <c r="C37" s="141">
        <f>Data!AB34</f>
        <v>5935.54</v>
      </c>
      <c r="D37" s="141">
        <f>Data!AV34</f>
        <v>13301.739999999998</v>
      </c>
      <c r="E37" s="141">
        <f>Data!BP34</f>
        <v>9522</v>
      </c>
      <c r="F37" s="141">
        <f>Data!CJ34</f>
        <v>846.99999999999989</v>
      </c>
      <c r="G37" s="141">
        <f>Data!DD34</f>
        <v>0</v>
      </c>
      <c r="H37" s="142">
        <f t="shared" si="0"/>
        <v>29606.28</v>
      </c>
      <c r="W37" s="145"/>
    </row>
    <row r="38" spans="2:23">
      <c r="B38" s="130" t="s">
        <v>48</v>
      </c>
      <c r="C38" s="141">
        <f>Data!AC34</f>
        <v>2422.2599999999998</v>
      </c>
      <c r="D38" s="141">
        <f>Data!AW34</f>
        <v>4152</v>
      </c>
      <c r="E38" s="141">
        <f>Data!BQ34</f>
        <v>2949</v>
      </c>
      <c r="F38" s="141">
        <f>Data!CK34</f>
        <v>0</v>
      </c>
      <c r="G38" s="141">
        <f>Data!DE34</f>
        <v>0</v>
      </c>
      <c r="H38" s="142">
        <f t="shared" si="0"/>
        <v>9523.26</v>
      </c>
      <c r="W38" s="145"/>
    </row>
    <row r="39" spans="2:23">
      <c r="B39" s="130" t="s">
        <v>49</v>
      </c>
      <c r="C39" s="141">
        <f>Data!AD34</f>
        <v>0</v>
      </c>
      <c r="D39" s="141">
        <f>Data!AX34</f>
        <v>0</v>
      </c>
      <c r="E39" s="141">
        <f>Data!BR34</f>
        <v>0</v>
      </c>
      <c r="F39" s="141">
        <f>Data!CL34</f>
        <v>0</v>
      </c>
      <c r="G39" s="141">
        <f>Data!DF34</f>
        <v>0</v>
      </c>
      <c r="H39" s="142">
        <f t="shared" si="0"/>
        <v>0</v>
      </c>
      <c r="W39" s="145"/>
    </row>
    <row r="40" spans="2:23">
      <c r="B40" s="130" t="s">
        <v>50</v>
      </c>
      <c r="C40" s="141">
        <f>Data!AE34</f>
        <v>453</v>
      </c>
      <c r="D40" s="141">
        <f>Data!AY34</f>
        <v>1830.9999999999998</v>
      </c>
      <c r="E40" s="141">
        <f>Data!BS34</f>
        <v>0</v>
      </c>
      <c r="F40" s="141">
        <f>Data!CM34</f>
        <v>0</v>
      </c>
      <c r="G40" s="141">
        <f>Data!DG34</f>
        <v>0</v>
      </c>
      <c r="H40" s="142">
        <f t="shared" si="0"/>
        <v>2284</v>
      </c>
      <c r="W40" s="145"/>
    </row>
    <row r="41" spans="2:23">
      <c r="B41" s="130" t="s">
        <v>51</v>
      </c>
      <c r="C41" s="141">
        <f>Data!AF34</f>
        <v>243</v>
      </c>
      <c r="D41" s="141">
        <f>Data!AZ34</f>
        <v>0</v>
      </c>
      <c r="E41" s="141">
        <f>Data!BT34</f>
        <v>0</v>
      </c>
      <c r="F41" s="141">
        <f>Data!CN34</f>
        <v>0</v>
      </c>
      <c r="G41" s="141">
        <f>Data!DH34</f>
        <v>0</v>
      </c>
      <c r="H41" s="142">
        <f t="shared" si="0"/>
        <v>243</v>
      </c>
      <c r="W41" s="145"/>
    </row>
    <row r="42" spans="2:23">
      <c r="B42" s="130" t="s">
        <v>52</v>
      </c>
      <c r="C42" s="141">
        <f>Data!AG34</f>
        <v>0</v>
      </c>
      <c r="D42" s="141">
        <f>Data!BA34</f>
        <v>0</v>
      </c>
      <c r="E42" s="141">
        <f>Data!BU34</f>
        <v>0</v>
      </c>
      <c r="F42" s="141">
        <f>Data!CO34</f>
        <v>0</v>
      </c>
      <c r="G42" s="141">
        <f>Data!DI34</f>
        <v>0</v>
      </c>
      <c r="H42" s="142">
        <f t="shared" si="0"/>
        <v>0</v>
      </c>
      <c r="W42" s="145"/>
    </row>
    <row r="43" spans="2:23">
      <c r="B43" s="130" t="s">
        <v>53</v>
      </c>
      <c r="C43" s="141">
        <f>Data!AH34</f>
        <v>0</v>
      </c>
      <c r="D43" s="141">
        <f>Data!BB34</f>
        <v>0</v>
      </c>
      <c r="E43" s="141">
        <f>Data!BV34</f>
        <v>0</v>
      </c>
      <c r="F43" s="141">
        <f>Data!CP34</f>
        <v>0</v>
      </c>
      <c r="G43" s="141">
        <f>Data!DJ34</f>
        <v>0</v>
      </c>
      <c r="H43" s="142">
        <f t="shared" si="0"/>
        <v>0</v>
      </c>
      <c r="W43" s="145"/>
    </row>
    <row r="44" spans="2:23">
      <c r="B44" s="130" t="s">
        <v>54</v>
      </c>
      <c r="C44" s="141">
        <f>Data!AI34</f>
        <v>0</v>
      </c>
      <c r="D44" s="141">
        <f>Data!BC34</f>
        <v>0</v>
      </c>
      <c r="E44" s="141">
        <f>Data!BW34</f>
        <v>0</v>
      </c>
      <c r="F44" s="141">
        <f>Data!CQ34</f>
        <v>0</v>
      </c>
      <c r="G44" s="141">
        <f>Data!DK34</f>
        <v>0</v>
      </c>
      <c r="H44" s="142">
        <f t="shared" si="0"/>
        <v>0</v>
      </c>
      <c r="W44" s="145"/>
    </row>
    <row r="45" spans="2:23">
      <c r="B45" s="130" t="s">
        <v>55</v>
      </c>
      <c r="C45" s="141">
        <f>Data!AJ34</f>
        <v>3163.96</v>
      </c>
      <c r="D45" s="141">
        <f>Data!BD34</f>
        <v>5159.7800000000007</v>
      </c>
      <c r="E45" s="141">
        <f>Data!BX34</f>
        <v>24187</v>
      </c>
      <c r="F45" s="141">
        <f>Data!CR34</f>
        <v>30</v>
      </c>
      <c r="G45" s="141">
        <f>Data!DL34</f>
        <v>897</v>
      </c>
      <c r="H45" s="142">
        <f t="shared" si="0"/>
        <v>33437.740000000005</v>
      </c>
      <c r="W45" s="145"/>
    </row>
    <row r="46" spans="2:23">
      <c r="B46" s="130" t="s">
        <v>56</v>
      </c>
      <c r="C46" s="141">
        <f>Data!AK34</f>
        <v>0</v>
      </c>
      <c r="D46" s="141">
        <f>Data!BE34</f>
        <v>0</v>
      </c>
      <c r="E46" s="141">
        <f>Data!BY34</f>
        <v>0</v>
      </c>
      <c r="F46" s="141">
        <f>Data!CS34</f>
        <v>0</v>
      </c>
      <c r="G46" s="141">
        <f>Data!DM34</f>
        <v>0</v>
      </c>
      <c r="H46" s="142">
        <f t="shared" si="0"/>
        <v>0</v>
      </c>
      <c r="W46" s="145"/>
    </row>
    <row r="47" spans="2:23">
      <c r="B47" s="130" t="s">
        <v>57</v>
      </c>
      <c r="C47" s="141">
        <f>Data!AL34</f>
        <v>7712.2800000000007</v>
      </c>
      <c r="D47" s="141">
        <f>Data!BF34</f>
        <v>17690.21</v>
      </c>
      <c r="E47" s="141">
        <f>Data!BZ34</f>
        <v>17392.64</v>
      </c>
      <c r="F47" s="141">
        <f>Data!CT34</f>
        <v>3</v>
      </c>
      <c r="G47" s="141">
        <f>Data!DN34</f>
        <v>0</v>
      </c>
      <c r="H47" s="142">
        <f t="shared" si="0"/>
        <v>42798.13</v>
      </c>
      <c r="W47" s="145"/>
    </row>
    <row r="48" spans="2:23">
      <c r="B48" s="130" t="s">
        <v>58</v>
      </c>
      <c r="C48" s="141">
        <f>Data!AM34</f>
        <v>0</v>
      </c>
      <c r="D48" s="141">
        <f>Data!BG34</f>
        <v>0</v>
      </c>
      <c r="E48" s="141">
        <f>Data!CA34</f>
        <v>0</v>
      </c>
      <c r="F48" s="141">
        <f>Data!CU34</f>
        <v>0</v>
      </c>
      <c r="G48" s="141">
        <f>Data!DO34</f>
        <v>0</v>
      </c>
      <c r="H48" s="142">
        <f t="shared" si="0"/>
        <v>0</v>
      </c>
      <c r="W48" s="145"/>
    </row>
    <row r="49" spans="2:23">
      <c r="B49" s="130" t="s">
        <v>59</v>
      </c>
      <c r="C49" s="141">
        <f>Data!AN34</f>
        <v>0</v>
      </c>
      <c r="D49" s="141">
        <f>Data!BH34</f>
        <v>420.00000000000023</v>
      </c>
      <c r="E49" s="141">
        <f>Data!CB34</f>
        <v>0</v>
      </c>
      <c r="F49" s="141">
        <f>Data!CV34</f>
        <v>0</v>
      </c>
      <c r="G49" s="141">
        <f>Data!DP34</f>
        <v>0</v>
      </c>
      <c r="H49" s="142">
        <f t="shared" si="0"/>
        <v>420.00000000000023</v>
      </c>
      <c r="W49" s="145"/>
    </row>
    <row r="50" spans="2:23">
      <c r="B50" s="130" t="s">
        <v>60</v>
      </c>
      <c r="C50" s="141">
        <f>Data!AO34</f>
        <v>288</v>
      </c>
      <c r="D50" s="141">
        <f>Data!BI34</f>
        <v>651</v>
      </c>
      <c r="E50" s="141">
        <f>Data!CC34</f>
        <v>140.99999999999997</v>
      </c>
      <c r="F50" s="141">
        <f>Data!CW34</f>
        <v>0</v>
      </c>
      <c r="G50" s="141">
        <f>Data!DQ34</f>
        <v>0</v>
      </c>
      <c r="H50" s="142">
        <f t="shared" si="0"/>
        <v>1080</v>
      </c>
      <c r="W50" s="145"/>
    </row>
    <row r="51" spans="2:23">
      <c r="B51" s="130" t="s">
        <v>0</v>
      </c>
      <c r="C51" s="141">
        <f>Data!AP34</f>
        <v>1360.9999999999998</v>
      </c>
      <c r="D51" s="141">
        <f>Data!BJ34</f>
        <v>8319.0000000000018</v>
      </c>
      <c r="E51" s="141">
        <f>Data!CD34</f>
        <v>617</v>
      </c>
      <c r="F51" s="141">
        <f>Data!CX34</f>
        <v>0</v>
      </c>
      <c r="G51" s="141">
        <f>Data!DR34</f>
        <v>0</v>
      </c>
      <c r="H51" s="142">
        <f t="shared" si="0"/>
        <v>10297.000000000002</v>
      </c>
      <c r="W51" s="145"/>
    </row>
    <row r="52" spans="2:23">
      <c r="B52" s="143" t="s">
        <v>33</v>
      </c>
      <c r="C52" s="142">
        <f>SUM(C32:C51)</f>
        <v>114435.58</v>
      </c>
      <c r="D52" s="142">
        <f>SUM(D32:D51)</f>
        <v>84682.73</v>
      </c>
      <c r="E52" s="142">
        <f>SUM(E32:E51)</f>
        <v>141688.22</v>
      </c>
      <c r="F52" s="142">
        <f>SUM(F32:F51)</f>
        <v>5113</v>
      </c>
      <c r="G52" s="142">
        <f>SUM(G32:G51)</f>
        <v>897</v>
      </c>
      <c r="H52" s="142">
        <f t="shared" si="0"/>
        <v>346816.53</v>
      </c>
    </row>
    <row r="53" spans="2:23">
      <c r="B53" s="144"/>
      <c r="C53" s="145"/>
      <c r="D53" s="145"/>
      <c r="E53" s="145"/>
      <c r="F53" s="145"/>
      <c r="G53" s="145"/>
      <c r="H53" s="145"/>
    </row>
    <row r="54" spans="2:23" ht="13.5" customHeight="1">
      <c r="B54" s="308"/>
      <c r="D54" s="390" t="s">
        <v>22</v>
      </c>
      <c r="E54" s="390"/>
      <c r="F54" s="390"/>
      <c r="G54" s="309" t="s">
        <v>23</v>
      </c>
      <c r="H54" s="309" t="s">
        <v>24</v>
      </c>
    </row>
    <row r="55" spans="2:23">
      <c r="B55" s="388" t="s">
        <v>953</v>
      </c>
      <c r="C55" s="389"/>
      <c r="D55" s="384" t="str">
        <f>Data!T34</f>
        <v>Jackson, Worrick</v>
      </c>
      <c r="E55" s="384"/>
      <c r="F55" s="384"/>
      <c r="G55" s="310" t="str">
        <f>Data!U34</f>
        <v>(409) 880-2100</v>
      </c>
      <c r="H55" s="311" t="str">
        <f>Data!V34</f>
        <v>jacksonwl@lamar.edu</v>
      </c>
    </row>
    <row r="56" spans="2:23" ht="13.5" customHeight="1">
      <c r="B56" s="308"/>
      <c r="C56" s="308"/>
      <c r="D56" s="308"/>
      <c r="E56" s="308"/>
      <c r="F56" s="308"/>
      <c r="G56" s="308"/>
      <c r="H56" s="298"/>
    </row>
    <row r="57" spans="2:23">
      <c r="B57" s="117" t="s">
        <v>9</v>
      </c>
    </row>
    <row r="58" spans="2:23" ht="31.5" customHeight="1">
      <c r="B58" s="391" t="s">
        <v>39</v>
      </c>
      <c r="C58" s="391"/>
      <c r="D58" s="391"/>
      <c r="E58" s="391"/>
      <c r="F58" s="391"/>
      <c r="G58" s="391"/>
      <c r="H58" s="321"/>
    </row>
    <row r="59" spans="2:23" ht="8.25" customHeight="1" thickBot="1">
      <c r="B59" s="320"/>
    </row>
    <row r="60" spans="2:23" ht="14.4" thickBot="1">
      <c r="B60" s="124" t="s">
        <v>31</v>
      </c>
      <c r="C60" s="125" t="s">
        <v>25</v>
      </c>
      <c r="D60" s="125" t="s">
        <v>26</v>
      </c>
      <c r="E60" s="125" t="s">
        <v>27</v>
      </c>
      <c r="F60" s="125" t="s">
        <v>28</v>
      </c>
      <c r="G60" s="125" t="s">
        <v>29</v>
      </c>
      <c r="H60" s="126" t="s">
        <v>30</v>
      </c>
    </row>
    <row r="61" spans="2:23">
      <c r="B61" s="128" t="str">
        <f>$B$32</f>
        <v>Liberal Arts</v>
      </c>
      <c r="C61" s="322">
        <f>Data!DS34</f>
        <v>4547839.6035814211</v>
      </c>
      <c r="D61" s="322">
        <f>Data!EM34</f>
        <v>2373566.4341457472</v>
      </c>
      <c r="E61" s="322">
        <f>Data!FG34</f>
        <v>1162989.7207353406</v>
      </c>
      <c r="F61" s="322">
        <f>Data!GA34</f>
        <v>44162.606171901381</v>
      </c>
      <c r="G61" s="322">
        <f>Data!GU34</f>
        <v>0</v>
      </c>
      <c r="H61" s="323">
        <f>SUM(C61:G61)</f>
        <v>8128558.3646344095</v>
      </c>
    </row>
    <row r="62" spans="2:23">
      <c r="B62" s="128" t="str">
        <f>$B$33</f>
        <v>Science</v>
      </c>
      <c r="C62" s="322">
        <f>Data!DT34</f>
        <v>1067245.9670344726</v>
      </c>
      <c r="D62" s="322">
        <f>Data!EN34</f>
        <v>1358804.7478077393</v>
      </c>
      <c r="E62" s="322">
        <f>Data!FH34</f>
        <v>864202.42010148999</v>
      </c>
      <c r="F62" s="322">
        <f>Data!GB34</f>
        <v>0</v>
      </c>
      <c r="G62" s="322">
        <f>Data!GV34</f>
        <v>0</v>
      </c>
      <c r="H62" s="142">
        <f t="shared" ref="H62:H81" si="1">SUM(C62:G62)</f>
        <v>3290253.1349437018</v>
      </c>
    </row>
    <row r="63" spans="2:23">
      <c r="B63" s="128" t="str">
        <f>$B$34</f>
        <v>Fine Arts</v>
      </c>
      <c r="C63" s="322">
        <f>Data!DU34</f>
        <v>1356457.5666478793</v>
      </c>
      <c r="D63" s="322">
        <f>Data!EO34</f>
        <v>1006155.0346712703</v>
      </c>
      <c r="E63" s="322">
        <f>Data!FI34</f>
        <v>180602.16534813651</v>
      </c>
      <c r="F63" s="322">
        <f>Data!GC34</f>
        <v>0</v>
      </c>
      <c r="G63" s="322">
        <f>Data!GW34</f>
        <v>0</v>
      </c>
      <c r="H63" s="142">
        <f t="shared" si="1"/>
        <v>2543214.7666672859</v>
      </c>
    </row>
    <row r="64" spans="2:23">
      <c r="B64" s="128" t="str">
        <f>$B$35</f>
        <v>Teacher Education</v>
      </c>
      <c r="C64" s="322">
        <f>Data!DV34</f>
        <v>76279.66027316179</v>
      </c>
      <c r="D64" s="322">
        <f>Data!EP34</f>
        <v>277962.11408967985</v>
      </c>
      <c r="E64" s="322">
        <f>Data!FJ34</f>
        <v>2643438.3567758761</v>
      </c>
      <c r="F64" s="322">
        <f>Data!GD34</f>
        <v>1188495.2392363402</v>
      </c>
      <c r="G64" s="322">
        <f>Data!GX34</f>
        <v>0</v>
      </c>
      <c r="H64" s="142">
        <f t="shared" si="1"/>
        <v>4186175.3703750577</v>
      </c>
    </row>
    <row r="65" spans="2:8">
      <c r="B65" s="128" t="str">
        <f>$B$36</f>
        <v>Agriculture</v>
      </c>
      <c r="C65" s="322">
        <f>Data!DW34</f>
        <v>0</v>
      </c>
      <c r="D65" s="322">
        <f>Data!EQ34</f>
        <v>0</v>
      </c>
      <c r="E65" s="322">
        <f>Data!FK34</f>
        <v>0</v>
      </c>
      <c r="F65" s="322">
        <f>Data!GE34</f>
        <v>0</v>
      </c>
      <c r="G65" s="322">
        <f>Data!GY34</f>
        <v>0</v>
      </c>
      <c r="H65" s="142">
        <f t="shared" si="1"/>
        <v>0</v>
      </c>
    </row>
    <row r="66" spans="2:8">
      <c r="B66" s="128" t="str">
        <f>$B$37</f>
        <v>Engineering</v>
      </c>
      <c r="C66" s="322">
        <f>Data!DX34</f>
        <v>900080.46997496823</v>
      </c>
      <c r="D66" s="322">
        <f>Data!ER34</f>
        <v>1900449.8339838104</v>
      </c>
      <c r="E66" s="322">
        <f>Data!FL34</f>
        <v>1603394.1959984296</v>
      </c>
      <c r="F66" s="322">
        <f>Data!GF34</f>
        <v>1521122.3099068799</v>
      </c>
      <c r="G66" s="322">
        <f>Data!GZ34</f>
        <v>0</v>
      </c>
      <c r="H66" s="142">
        <f t="shared" si="1"/>
        <v>5925046.8098640889</v>
      </c>
    </row>
    <row r="67" spans="2:8">
      <c r="B67" s="128" t="str">
        <f>$B$38</f>
        <v>Home Economics</v>
      </c>
      <c r="C67" s="322">
        <f>Data!DY34</f>
        <v>339.24264705882354</v>
      </c>
      <c r="D67" s="322">
        <f>Data!ES34</f>
        <v>347242.2573529412</v>
      </c>
      <c r="E67" s="322">
        <f>Data!FM34</f>
        <v>50104</v>
      </c>
      <c r="F67" s="322">
        <f>Data!GG34</f>
        <v>0</v>
      </c>
      <c r="G67" s="322">
        <f>Data!HA34</f>
        <v>0</v>
      </c>
      <c r="H67" s="142">
        <f t="shared" si="1"/>
        <v>397685.5</v>
      </c>
    </row>
    <row r="68" spans="2:8">
      <c r="B68" s="128" t="str">
        <f>$B$39</f>
        <v>Law</v>
      </c>
      <c r="C68" s="322">
        <f>Data!DZ34</f>
        <v>0</v>
      </c>
      <c r="D68" s="322">
        <f>Data!ET34</f>
        <v>0</v>
      </c>
      <c r="E68" s="322">
        <f>Data!FN34</f>
        <v>0</v>
      </c>
      <c r="F68" s="322">
        <f>Data!GH34</f>
        <v>0</v>
      </c>
      <c r="G68" s="322">
        <f>Data!HB34</f>
        <v>0</v>
      </c>
      <c r="H68" s="142">
        <f t="shared" si="1"/>
        <v>0</v>
      </c>
    </row>
    <row r="69" spans="2:8">
      <c r="B69" s="128" t="str">
        <f>$B$40</f>
        <v>Social Service</v>
      </c>
      <c r="C69" s="322">
        <f>Data!EA34</f>
        <v>72209.232228333</v>
      </c>
      <c r="D69" s="322">
        <f>Data!EU34</f>
        <v>217616.64417616141</v>
      </c>
      <c r="E69" s="322">
        <f>Data!FO34</f>
        <v>0</v>
      </c>
      <c r="F69" s="322">
        <f>Data!GI34</f>
        <v>0</v>
      </c>
      <c r="G69" s="322">
        <f>Data!HC34</f>
        <v>0</v>
      </c>
      <c r="H69" s="142">
        <f t="shared" si="1"/>
        <v>289825.8764044944</v>
      </c>
    </row>
    <row r="70" spans="2:8">
      <c r="B70" s="128" t="str">
        <f>$B$41</f>
        <v>Library Science</v>
      </c>
      <c r="C70" s="322">
        <f>Data!EB34</f>
        <v>0</v>
      </c>
      <c r="D70" s="322">
        <f>Data!EV34</f>
        <v>0</v>
      </c>
      <c r="E70" s="322">
        <f>Data!FP34</f>
        <v>0</v>
      </c>
      <c r="F70" s="322">
        <f>Data!GJ34</f>
        <v>0</v>
      </c>
      <c r="G70" s="322">
        <f>Data!HD34</f>
        <v>0</v>
      </c>
      <c r="H70" s="142">
        <f t="shared" si="1"/>
        <v>0</v>
      </c>
    </row>
    <row r="71" spans="2:8">
      <c r="B71" s="128" t="str">
        <f>$B$42</f>
        <v>Veterinary Science</v>
      </c>
      <c r="C71" s="322">
        <f>Data!EC34</f>
        <v>0</v>
      </c>
      <c r="D71" s="322">
        <f>Data!EW34</f>
        <v>0</v>
      </c>
      <c r="E71" s="322">
        <f>Data!FQ34</f>
        <v>0</v>
      </c>
      <c r="F71" s="322">
        <f>Data!GK34</f>
        <v>0</v>
      </c>
      <c r="G71" s="322">
        <f>Data!HE34</f>
        <v>0</v>
      </c>
      <c r="H71" s="142">
        <f t="shared" si="1"/>
        <v>0</v>
      </c>
    </row>
    <row r="72" spans="2:8">
      <c r="B72" s="128" t="str">
        <f>$B$43</f>
        <v>Vocational Training</v>
      </c>
      <c r="C72" s="322">
        <f>Data!ED34</f>
        <v>0</v>
      </c>
      <c r="D72" s="322">
        <f>Data!EX34</f>
        <v>0</v>
      </c>
      <c r="E72" s="322">
        <f>Data!FR34</f>
        <v>0</v>
      </c>
      <c r="F72" s="322">
        <f>Data!GL34</f>
        <v>0</v>
      </c>
      <c r="G72" s="322">
        <f>Data!HF34</f>
        <v>0</v>
      </c>
      <c r="H72" s="142">
        <f t="shared" si="1"/>
        <v>0</v>
      </c>
    </row>
    <row r="73" spans="2:8">
      <c r="B73" s="128" t="str">
        <f>$B$44</f>
        <v>Physical Training</v>
      </c>
      <c r="C73" s="322">
        <f>Data!EE34</f>
        <v>0</v>
      </c>
      <c r="D73" s="322">
        <f>Data!EY34</f>
        <v>0</v>
      </c>
      <c r="E73" s="322">
        <f>Data!FS34</f>
        <v>0</v>
      </c>
      <c r="F73" s="322">
        <f>Data!GM34</f>
        <v>0</v>
      </c>
      <c r="G73" s="322">
        <f>Data!HG34</f>
        <v>0</v>
      </c>
      <c r="H73" s="142">
        <f t="shared" si="1"/>
        <v>0</v>
      </c>
    </row>
    <row r="74" spans="2:8">
      <c r="B74" s="128" t="str">
        <f>$B$45</f>
        <v>Health Services</v>
      </c>
      <c r="C74" s="322">
        <f>Data!EF34</f>
        <v>161473.41897843374</v>
      </c>
      <c r="D74" s="322">
        <f>Data!EZ34</f>
        <v>448629.41503691545</v>
      </c>
      <c r="E74" s="322">
        <f>Data!FT34</f>
        <v>1363976.759493523</v>
      </c>
      <c r="F74" s="322">
        <f>Data!GN34</f>
        <v>8739.242424242424</v>
      </c>
      <c r="G74" s="322">
        <f>Data!HH34</f>
        <v>396355.2364513732</v>
      </c>
      <c r="H74" s="142">
        <f t="shared" si="1"/>
        <v>2379174.0723844878</v>
      </c>
    </row>
    <row r="75" spans="2:8">
      <c r="B75" s="128" t="str">
        <f>$B$46</f>
        <v>Pharmacy</v>
      </c>
      <c r="C75" s="322">
        <f>Data!EG34</f>
        <v>0</v>
      </c>
      <c r="D75" s="322">
        <f>Data!FA34</f>
        <v>0</v>
      </c>
      <c r="E75" s="322">
        <f>Data!FU34</f>
        <v>0</v>
      </c>
      <c r="F75" s="322">
        <f>Data!GO34</f>
        <v>0</v>
      </c>
      <c r="G75" s="322">
        <f>Data!HI34</f>
        <v>0</v>
      </c>
      <c r="H75" s="142">
        <f t="shared" si="1"/>
        <v>0</v>
      </c>
    </row>
    <row r="76" spans="2:8">
      <c r="B76" s="128" t="str">
        <f>$B$47</f>
        <v>Business Administration</v>
      </c>
      <c r="C76" s="322">
        <f>Data!EH34</f>
        <v>525940.94942679291</v>
      </c>
      <c r="D76" s="322">
        <f>Data!FB34</f>
        <v>2314266.2621447043</v>
      </c>
      <c r="E76" s="322">
        <f>Data!FV34</f>
        <v>1197702.6673265209</v>
      </c>
      <c r="F76" s="322">
        <f>Data!GP34</f>
        <v>146.13872228167543</v>
      </c>
      <c r="G76" s="322">
        <f>Data!HJ34</f>
        <v>0</v>
      </c>
      <c r="H76" s="142">
        <f t="shared" si="1"/>
        <v>4038056.0176202999</v>
      </c>
    </row>
    <row r="77" spans="2:8">
      <c r="B77" s="128" t="str">
        <f>$B$48</f>
        <v>Optometry</v>
      </c>
      <c r="C77" s="322">
        <f>Data!EI34</f>
        <v>0</v>
      </c>
      <c r="D77" s="322">
        <f>Data!FC34</f>
        <v>0</v>
      </c>
      <c r="E77" s="322">
        <f>Data!FW34</f>
        <v>0</v>
      </c>
      <c r="F77" s="322">
        <f>Data!GQ34</f>
        <v>0</v>
      </c>
      <c r="G77" s="322">
        <f>Data!HK34</f>
        <v>0</v>
      </c>
      <c r="H77" s="142">
        <f t="shared" si="1"/>
        <v>0</v>
      </c>
    </row>
    <row r="78" spans="2:8">
      <c r="B78" s="128" t="str">
        <f>$B$49</f>
        <v>Teacher Ed-Practice Teaching</v>
      </c>
      <c r="C78" s="322">
        <f>Data!EJ34</f>
        <v>0</v>
      </c>
      <c r="D78" s="322">
        <f>Data!FD34</f>
        <v>18731.904288030873</v>
      </c>
      <c r="E78" s="322">
        <f>Data!FX34</f>
        <v>0</v>
      </c>
      <c r="F78" s="322">
        <f>Data!GR34</f>
        <v>0</v>
      </c>
      <c r="G78" s="322">
        <f>Data!HL34</f>
        <v>0</v>
      </c>
      <c r="H78" s="142">
        <f t="shared" si="1"/>
        <v>18731.904288030873</v>
      </c>
    </row>
    <row r="79" spans="2:8">
      <c r="B79" s="128" t="str">
        <f>$B$50</f>
        <v>Technology</v>
      </c>
      <c r="C79" s="322">
        <f>Data!EK34</f>
        <v>13269.447115384615</v>
      </c>
      <c r="D79" s="322">
        <f>Data!FE34</f>
        <v>69342.685259728139</v>
      </c>
      <c r="E79" s="322">
        <f>Data!FY34</f>
        <v>5840.8655874063379</v>
      </c>
      <c r="F79" s="322">
        <f>Data!GS34</f>
        <v>0</v>
      </c>
      <c r="G79" s="322">
        <f>Data!HM34</f>
        <v>0</v>
      </c>
      <c r="H79" s="142">
        <f t="shared" si="1"/>
        <v>88452.99796251909</v>
      </c>
    </row>
    <row r="80" spans="2:8">
      <c r="B80" s="128" t="str">
        <f>$B$51</f>
        <v>Nursing</v>
      </c>
      <c r="C80" s="322">
        <f>Data!EL34</f>
        <v>81791.0433494022</v>
      </c>
      <c r="D80" s="322">
        <f>Data!FF34</f>
        <v>1795639.5960537985</v>
      </c>
      <c r="E80" s="322">
        <f>Data!FZ34</f>
        <v>212195.1289887017</v>
      </c>
      <c r="F80" s="322">
        <f>Data!GT34</f>
        <v>0</v>
      </c>
      <c r="G80" s="322">
        <f>Data!HN34</f>
        <v>0</v>
      </c>
      <c r="H80" s="142">
        <f t="shared" si="1"/>
        <v>2089625.7683919023</v>
      </c>
    </row>
    <row r="81" spans="2:8">
      <c r="B81" s="131" t="str">
        <f>$B$52</f>
        <v>Totals</v>
      </c>
      <c r="C81" s="323">
        <f>SUM(C61:C80)</f>
        <v>8802926.6012573093</v>
      </c>
      <c r="D81" s="323">
        <f>SUM(D61:D80)</f>
        <v>12128406.929010527</v>
      </c>
      <c r="E81" s="323">
        <f>SUM(E61:E80)</f>
        <v>9284446.2803554237</v>
      </c>
      <c r="F81" s="323">
        <f>SUM(F61:F80)</f>
        <v>2762665.5364616457</v>
      </c>
      <c r="G81" s="323">
        <f>SUM(G61:G80)</f>
        <v>396355.2364513732</v>
      </c>
      <c r="H81" s="323">
        <f t="shared" si="1"/>
        <v>33374800.583536275</v>
      </c>
    </row>
    <row r="82" spans="2:8">
      <c r="B82" s="144"/>
      <c r="C82" s="324"/>
      <c r="D82" s="324"/>
      <c r="E82" s="324"/>
      <c r="F82" s="324"/>
      <c r="G82" s="324"/>
      <c r="H82" s="325"/>
    </row>
    <row r="83" spans="2:8" ht="13.5" customHeight="1">
      <c r="B83" s="308"/>
      <c r="D83" s="390" t="s">
        <v>22</v>
      </c>
      <c r="E83" s="390"/>
      <c r="F83" s="390"/>
      <c r="G83" s="309" t="s">
        <v>23</v>
      </c>
      <c r="H83" s="309" t="s">
        <v>24</v>
      </c>
    </row>
    <row r="84" spans="2:8">
      <c r="B84" s="388" t="s">
        <v>38</v>
      </c>
      <c r="C84" s="389"/>
      <c r="D84" s="384" t="str">
        <f>Data!T34</f>
        <v>Jackson, Worrick</v>
      </c>
      <c r="E84" s="384"/>
      <c r="F84" s="384"/>
      <c r="G84" s="310" t="str">
        <f>Data!U34</f>
        <v>(409) 880-2100</v>
      </c>
      <c r="H84" s="311" t="str">
        <f>Data!V34</f>
        <v>jacksonwl@lamar.edu</v>
      </c>
    </row>
    <row r="85" spans="2:8" ht="13.5" customHeight="1">
      <c r="B85" s="308"/>
      <c r="C85" s="308"/>
      <c r="D85" s="308"/>
      <c r="E85" s="308"/>
      <c r="F85" s="308"/>
      <c r="G85" s="308"/>
      <c r="H85" s="298"/>
    </row>
    <row r="86" spans="2:8">
      <c r="B86" s="120" t="s">
        <v>32</v>
      </c>
      <c r="C86" s="326"/>
      <c r="D86" s="326"/>
      <c r="E86" s="326"/>
      <c r="F86" s="326"/>
      <c r="G86" s="326"/>
      <c r="H86" s="122">
        <f>H13+H14</f>
        <v>69118070</v>
      </c>
    </row>
    <row r="87" spans="2:8" ht="42.75" customHeight="1">
      <c r="B87" s="382" t="s">
        <v>8</v>
      </c>
      <c r="C87" s="382"/>
      <c r="D87" s="382"/>
      <c r="E87" s="382"/>
      <c r="F87" s="382"/>
      <c r="G87" s="382"/>
      <c r="H87" s="321"/>
    </row>
    <row r="88" spans="2:8">
      <c r="B88" s="120" t="s">
        <v>5</v>
      </c>
      <c r="C88" s="327"/>
      <c r="D88" s="327"/>
      <c r="E88" s="327"/>
      <c r="F88" s="327"/>
      <c r="G88" s="327"/>
      <c r="H88" s="122"/>
    </row>
    <row r="89" spans="2:8" ht="98.25" customHeight="1" thickBot="1">
      <c r="B89" s="383" t="s">
        <v>228</v>
      </c>
      <c r="C89" s="383"/>
      <c r="D89" s="383"/>
      <c r="E89" s="383"/>
      <c r="F89" s="383"/>
      <c r="G89" s="383"/>
      <c r="H89" s="328"/>
    </row>
    <row r="90" spans="2:8" ht="14.4" thickBot="1">
      <c r="B90" s="124" t="s">
        <v>31</v>
      </c>
      <c r="C90" s="125" t="s">
        <v>25</v>
      </c>
      <c r="D90" s="125" t="s">
        <v>26</v>
      </c>
      <c r="E90" s="125" t="s">
        <v>27</v>
      </c>
      <c r="F90" s="125" t="s">
        <v>28</v>
      </c>
      <c r="G90" s="125" t="s">
        <v>29</v>
      </c>
      <c r="H90" s="126" t="s">
        <v>30</v>
      </c>
    </row>
    <row r="91" spans="2:8">
      <c r="B91" s="128" t="str">
        <f>$B$32</f>
        <v>Liberal Arts</v>
      </c>
      <c r="C91" s="329">
        <f>Data!HR34</f>
        <v>0</v>
      </c>
      <c r="D91" s="329">
        <f>Data!IL34</f>
        <v>39000</v>
      </c>
      <c r="E91" s="329">
        <f>Data!JF34</f>
        <v>0</v>
      </c>
      <c r="F91" s="329">
        <f>Data!JZ34</f>
        <v>0</v>
      </c>
      <c r="G91" s="329">
        <f>Data!KT34</f>
        <v>0</v>
      </c>
      <c r="H91" s="134">
        <f t="shared" ref="H91:H111" si="2">SUM(C91:G91)</f>
        <v>39000</v>
      </c>
    </row>
    <row r="92" spans="2:8">
      <c r="B92" s="128" t="str">
        <f>$B$33</f>
        <v>Science</v>
      </c>
      <c r="C92" s="329">
        <f>Data!HS34</f>
        <v>0</v>
      </c>
      <c r="D92" s="329">
        <f>Data!IM34</f>
        <v>10979</v>
      </c>
      <c r="E92" s="329">
        <f>Data!JG34</f>
        <v>0</v>
      </c>
      <c r="F92" s="329">
        <f>Data!KA34</f>
        <v>0</v>
      </c>
      <c r="G92" s="329">
        <f>Data!KU34</f>
        <v>0</v>
      </c>
      <c r="H92" s="137">
        <f t="shared" si="2"/>
        <v>10979</v>
      </c>
    </row>
    <row r="93" spans="2:8">
      <c r="B93" s="128" t="str">
        <f>$B$34</f>
        <v>Fine Arts</v>
      </c>
      <c r="C93" s="329">
        <f>Data!HT34</f>
        <v>0</v>
      </c>
      <c r="D93" s="329">
        <f>Data!IN34</f>
        <v>0</v>
      </c>
      <c r="E93" s="329">
        <f>Data!JH34</f>
        <v>0</v>
      </c>
      <c r="F93" s="329">
        <f>Data!KB34</f>
        <v>0</v>
      </c>
      <c r="G93" s="329">
        <f>Data!KV34</f>
        <v>0</v>
      </c>
      <c r="H93" s="137">
        <f t="shared" si="2"/>
        <v>0</v>
      </c>
    </row>
    <row r="94" spans="2:8">
      <c r="B94" s="128" t="str">
        <f>$B$35</f>
        <v>Teacher Education</v>
      </c>
      <c r="C94" s="329">
        <f>Data!HU34</f>
        <v>0</v>
      </c>
      <c r="D94" s="329">
        <f>Data!IO34</f>
        <v>0</v>
      </c>
      <c r="E94" s="329">
        <f>Data!JI34</f>
        <v>0</v>
      </c>
      <c r="F94" s="329">
        <f>Data!KC34</f>
        <v>0</v>
      </c>
      <c r="G94" s="329">
        <f>Data!KW34</f>
        <v>0</v>
      </c>
      <c r="H94" s="137">
        <f t="shared" si="2"/>
        <v>0</v>
      </c>
    </row>
    <row r="95" spans="2:8">
      <c r="B95" s="128" t="str">
        <f>$B$36</f>
        <v>Agriculture</v>
      </c>
      <c r="C95" s="329">
        <f>Data!HV34</f>
        <v>0</v>
      </c>
      <c r="D95" s="329">
        <f>Data!IP34</f>
        <v>0</v>
      </c>
      <c r="E95" s="329">
        <f>Data!JJ34</f>
        <v>0</v>
      </c>
      <c r="F95" s="329">
        <f>Data!KD34</f>
        <v>0</v>
      </c>
      <c r="G95" s="329">
        <f>Data!KX34</f>
        <v>0</v>
      </c>
      <c r="H95" s="137">
        <f t="shared" si="2"/>
        <v>0</v>
      </c>
    </row>
    <row r="96" spans="2:8">
      <c r="B96" s="128" t="str">
        <f>$B$37</f>
        <v>Engineering</v>
      </c>
      <c r="C96" s="329">
        <f>Data!HW34</f>
        <v>0</v>
      </c>
      <c r="D96" s="329">
        <f>Data!IQ34</f>
        <v>43240</v>
      </c>
      <c r="E96" s="329">
        <f>Data!JK34</f>
        <v>0</v>
      </c>
      <c r="F96" s="329">
        <f>Data!KE34</f>
        <v>0</v>
      </c>
      <c r="G96" s="329">
        <f>Data!KY34</f>
        <v>0</v>
      </c>
      <c r="H96" s="137">
        <f t="shared" si="2"/>
        <v>43240</v>
      </c>
    </row>
    <row r="97" spans="2:8">
      <c r="B97" s="128" t="str">
        <f>$B$38</f>
        <v>Home Economics</v>
      </c>
      <c r="C97" s="329">
        <f>Data!HX34</f>
        <v>0</v>
      </c>
      <c r="D97" s="329">
        <f>Data!IR34</f>
        <v>0</v>
      </c>
      <c r="E97" s="329">
        <f>Data!JL34</f>
        <v>0</v>
      </c>
      <c r="F97" s="329">
        <f>Data!KF34</f>
        <v>0</v>
      </c>
      <c r="G97" s="329">
        <f>Data!KZ34</f>
        <v>0</v>
      </c>
      <c r="H97" s="137">
        <f t="shared" si="2"/>
        <v>0</v>
      </c>
    </row>
    <row r="98" spans="2:8">
      <c r="B98" s="128" t="str">
        <f>$B$39</f>
        <v>Law</v>
      </c>
      <c r="C98" s="329">
        <f>Data!HY34</f>
        <v>0</v>
      </c>
      <c r="D98" s="329">
        <f>Data!IS34</f>
        <v>0</v>
      </c>
      <c r="E98" s="329">
        <f>Data!JM34</f>
        <v>0</v>
      </c>
      <c r="F98" s="329">
        <f>Data!KG34</f>
        <v>0</v>
      </c>
      <c r="G98" s="329">
        <f>Data!LA34</f>
        <v>0</v>
      </c>
      <c r="H98" s="137">
        <f t="shared" si="2"/>
        <v>0</v>
      </c>
    </row>
    <row r="99" spans="2:8">
      <c r="B99" s="128" t="str">
        <f>$B$40</f>
        <v>Social Service</v>
      </c>
      <c r="C99" s="329">
        <f>Data!HZ34</f>
        <v>0</v>
      </c>
      <c r="D99" s="329">
        <f>Data!IT34</f>
        <v>0</v>
      </c>
      <c r="E99" s="329">
        <f>Data!JN34</f>
        <v>0</v>
      </c>
      <c r="F99" s="329">
        <f>Data!KH34</f>
        <v>0</v>
      </c>
      <c r="G99" s="329">
        <f>Data!LB34</f>
        <v>0</v>
      </c>
      <c r="H99" s="137">
        <f t="shared" si="2"/>
        <v>0</v>
      </c>
    </row>
    <row r="100" spans="2:8">
      <c r="B100" s="128" t="str">
        <f>$B$41</f>
        <v>Library Science</v>
      </c>
      <c r="C100" s="329">
        <f>Data!IA34</f>
        <v>0</v>
      </c>
      <c r="D100" s="329">
        <f>Data!IU34</f>
        <v>0</v>
      </c>
      <c r="E100" s="329">
        <f>Data!JO34</f>
        <v>0</v>
      </c>
      <c r="F100" s="329">
        <f>Data!KI34</f>
        <v>0</v>
      </c>
      <c r="G100" s="329">
        <f>Data!LC34</f>
        <v>0</v>
      </c>
      <c r="H100" s="137">
        <f t="shared" si="2"/>
        <v>0</v>
      </c>
    </row>
    <row r="101" spans="2:8">
      <c r="B101" s="128" t="str">
        <f>$B$42</f>
        <v>Veterinary Science</v>
      </c>
      <c r="C101" s="329">
        <f>Data!IB34</f>
        <v>0</v>
      </c>
      <c r="D101" s="329">
        <f>Data!IV34</f>
        <v>0</v>
      </c>
      <c r="E101" s="329">
        <f>Data!JP34</f>
        <v>0</v>
      </c>
      <c r="F101" s="329">
        <f>Data!KJ34</f>
        <v>0</v>
      </c>
      <c r="G101" s="329">
        <f>Data!LD34</f>
        <v>0</v>
      </c>
      <c r="H101" s="137">
        <f t="shared" si="2"/>
        <v>0</v>
      </c>
    </row>
    <row r="102" spans="2:8">
      <c r="B102" s="128" t="str">
        <f>$B$43</f>
        <v>Vocational Training</v>
      </c>
      <c r="C102" s="329">
        <f>Data!IC34</f>
        <v>0</v>
      </c>
      <c r="D102" s="329">
        <f>Data!IW34</f>
        <v>0</v>
      </c>
      <c r="E102" s="329">
        <f>Data!JQ34</f>
        <v>0</v>
      </c>
      <c r="F102" s="329">
        <f>Data!KK34</f>
        <v>0</v>
      </c>
      <c r="G102" s="329">
        <f>Data!LE34</f>
        <v>0</v>
      </c>
      <c r="H102" s="137">
        <f t="shared" si="2"/>
        <v>0</v>
      </c>
    </row>
    <row r="103" spans="2:8">
      <c r="B103" s="128" t="str">
        <f>$B$44</f>
        <v>Physical Training</v>
      </c>
      <c r="C103" s="329">
        <f>Data!ID34</f>
        <v>0</v>
      </c>
      <c r="D103" s="329">
        <f>Data!IX34</f>
        <v>0</v>
      </c>
      <c r="E103" s="329">
        <f>Data!JR34</f>
        <v>0</v>
      </c>
      <c r="F103" s="329">
        <f>Data!KL34</f>
        <v>0</v>
      </c>
      <c r="G103" s="329">
        <f>Data!LF34</f>
        <v>0</v>
      </c>
      <c r="H103" s="137">
        <f t="shared" si="2"/>
        <v>0</v>
      </c>
    </row>
    <row r="104" spans="2:8">
      <c r="B104" s="128" t="str">
        <f>$B$45</f>
        <v>Health Services</v>
      </c>
      <c r="C104" s="329">
        <f>Data!IE34</f>
        <v>0</v>
      </c>
      <c r="D104" s="329">
        <f>Data!IY34</f>
        <v>0</v>
      </c>
      <c r="E104" s="329">
        <f>Data!JS34</f>
        <v>0</v>
      </c>
      <c r="F104" s="329">
        <f>Data!KM34</f>
        <v>0</v>
      </c>
      <c r="G104" s="329">
        <f>Data!LG34</f>
        <v>0</v>
      </c>
      <c r="H104" s="137">
        <f t="shared" si="2"/>
        <v>0</v>
      </c>
    </row>
    <row r="105" spans="2:8">
      <c r="B105" s="128" t="str">
        <f>$B$46</f>
        <v>Pharmacy</v>
      </c>
      <c r="C105" s="329">
        <f>Data!IF34</f>
        <v>0</v>
      </c>
      <c r="D105" s="329">
        <f>Data!IZ34</f>
        <v>0</v>
      </c>
      <c r="E105" s="329">
        <f>Data!JT34</f>
        <v>0</v>
      </c>
      <c r="F105" s="329">
        <f>Data!KN34</f>
        <v>0</v>
      </c>
      <c r="G105" s="329">
        <f>Data!LH34</f>
        <v>0</v>
      </c>
      <c r="H105" s="137">
        <f t="shared" si="2"/>
        <v>0</v>
      </c>
    </row>
    <row r="106" spans="2:8">
      <c r="B106" s="128" t="str">
        <f>$B$47</f>
        <v>Business Administration</v>
      </c>
      <c r="C106" s="329">
        <f>Data!IG34</f>
        <v>0</v>
      </c>
      <c r="D106" s="329">
        <f>Data!JA34</f>
        <v>0</v>
      </c>
      <c r="E106" s="329">
        <f>Data!JU34</f>
        <v>0</v>
      </c>
      <c r="F106" s="329">
        <f>Data!KO34</f>
        <v>0</v>
      </c>
      <c r="G106" s="329">
        <f>Data!LI34</f>
        <v>0</v>
      </c>
      <c r="H106" s="137">
        <f t="shared" si="2"/>
        <v>0</v>
      </c>
    </row>
    <row r="107" spans="2:8">
      <c r="B107" s="128" t="str">
        <f>$B$48</f>
        <v>Optometry</v>
      </c>
      <c r="C107" s="329">
        <f>Data!IH34</f>
        <v>0</v>
      </c>
      <c r="D107" s="329">
        <f>Data!JB34</f>
        <v>0</v>
      </c>
      <c r="E107" s="329">
        <f>Data!JV34</f>
        <v>0</v>
      </c>
      <c r="F107" s="329">
        <f>Data!KP34</f>
        <v>0</v>
      </c>
      <c r="G107" s="329">
        <f>Data!LJ34</f>
        <v>0</v>
      </c>
      <c r="H107" s="137">
        <f t="shared" si="2"/>
        <v>0</v>
      </c>
    </row>
    <row r="108" spans="2:8">
      <c r="B108" s="128" t="str">
        <f>$B$49</f>
        <v>Teacher Ed-Practice Teaching</v>
      </c>
      <c r="C108" s="329">
        <f>Data!II34</f>
        <v>0</v>
      </c>
      <c r="D108" s="329">
        <f>Data!JC34</f>
        <v>0</v>
      </c>
      <c r="E108" s="329">
        <f>Data!JW34</f>
        <v>0</v>
      </c>
      <c r="F108" s="329">
        <f>Data!KQ34</f>
        <v>0</v>
      </c>
      <c r="G108" s="329">
        <f>Data!LK34</f>
        <v>0</v>
      </c>
      <c r="H108" s="137">
        <f t="shared" si="2"/>
        <v>0</v>
      </c>
    </row>
    <row r="109" spans="2:8">
      <c r="B109" s="128" t="str">
        <f>$B$50</f>
        <v>Technology</v>
      </c>
      <c r="C109" s="329">
        <f>Data!IJ34</f>
        <v>0</v>
      </c>
      <c r="D109" s="329">
        <f>Data!JD34</f>
        <v>0</v>
      </c>
      <c r="E109" s="329">
        <f>Data!JX34</f>
        <v>0</v>
      </c>
      <c r="F109" s="329">
        <f>Data!KR34</f>
        <v>0</v>
      </c>
      <c r="G109" s="329">
        <f>Data!LL34</f>
        <v>0</v>
      </c>
      <c r="H109" s="137">
        <f t="shared" si="2"/>
        <v>0</v>
      </c>
    </row>
    <row r="110" spans="2:8">
      <c r="B110" s="128" t="str">
        <f>$B$51</f>
        <v>Nursing</v>
      </c>
      <c r="C110" s="329">
        <f>Data!IK34</f>
        <v>0</v>
      </c>
      <c r="D110" s="329">
        <f>Data!JE34</f>
        <v>0</v>
      </c>
      <c r="E110" s="329">
        <f>Data!JY34</f>
        <v>0</v>
      </c>
      <c r="F110" s="329">
        <f>Data!KS34</f>
        <v>0</v>
      </c>
      <c r="G110" s="329">
        <f>Data!HPM34</f>
        <v>0</v>
      </c>
      <c r="H110" s="137">
        <f t="shared" si="2"/>
        <v>0</v>
      </c>
    </row>
    <row r="111" spans="2:8">
      <c r="B111" s="131" t="str">
        <f>$B$52</f>
        <v>Totals</v>
      </c>
      <c r="C111" s="134">
        <f>SUM(C91:C110)</f>
        <v>0</v>
      </c>
      <c r="D111" s="134">
        <f>SUM(D91:D110)</f>
        <v>93219</v>
      </c>
      <c r="E111" s="134">
        <f>SUM(E91:E110)</f>
        <v>0</v>
      </c>
      <c r="F111" s="134">
        <f>SUM(F91:F110)</f>
        <v>0</v>
      </c>
      <c r="G111" s="134">
        <f>SUM(G91:G110)</f>
        <v>0</v>
      </c>
      <c r="H111" s="134">
        <f t="shared" si="2"/>
        <v>93219</v>
      </c>
    </row>
    <row r="112" spans="2:8">
      <c r="B112" s="330"/>
      <c r="C112" s="331"/>
      <c r="D112" s="331"/>
      <c r="E112" s="331"/>
      <c r="F112" s="331"/>
      <c r="G112" s="331"/>
      <c r="H112" s="332"/>
    </row>
    <row r="113" spans="2:8">
      <c r="B113" s="395" t="s">
        <v>62</v>
      </c>
      <c r="C113" s="395"/>
      <c r="D113" s="395"/>
      <c r="E113" s="395"/>
      <c r="F113" s="395"/>
      <c r="G113" s="395"/>
      <c r="H113" s="395"/>
    </row>
    <row r="114" spans="2:8" ht="36.75" customHeight="1" thickBot="1">
      <c r="B114" s="394" t="s">
        <v>36</v>
      </c>
      <c r="C114" s="394"/>
      <c r="D114" s="394"/>
      <c r="E114" s="394"/>
      <c r="F114" s="394"/>
      <c r="G114" s="394"/>
      <c r="H114" s="328"/>
    </row>
    <row r="115" spans="2:8" ht="14.4" thickBot="1">
      <c r="B115" s="124" t="s">
        <v>31</v>
      </c>
      <c r="C115" s="125" t="s">
        <v>25</v>
      </c>
      <c r="D115" s="125" t="s">
        <v>26</v>
      </c>
      <c r="E115" s="125" t="s">
        <v>27</v>
      </c>
      <c r="F115" s="125" t="s">
        <v>28</v>
      </c>
      <c r="G115" s="125" t="s">
        <v>29</v>
      </c>
      <c r="H115" s="126" t="s">
        <v>30</v>
      </c>
    </row>
    <row r="116" spans="2:8">
      <c r="B116" s="128" t="str">
        <f>$B$32</f>
        <v>Liberal Arts</v>
      </c>
      <c r="C116" s="323">
        <f t="shared" ref="C116:G131" si="3">C91+C61</f>
        <v>4547839.6035814211</v>
      </c>
      <c r="D116" s="323">
        <f t="shared" si="3"/>
        <v>2412566.4341457472</v>
      </c>
      <c r="E116" s="323">
        <f t="shared" si="3"/>
        <v>1162989.7207353406</v>
      </c>
      <c r="F116" s="323">
        <f t="shared" si="3"/>
        <v>44162.606171901381</v>
      </c>
      <c r="G116" s="323">
        <f t="shared" si="3"/>
        <v>0</v>
      </c>
      <c r="H116" s="134">
        <f t="shared" ref="H116:H136" si="4">SUM(C116:G116)</f>
        <v>8167558.3646344095</v>
      </c>
    </row>
    <row r="117" spans="2:8">
      <c r="B117" s="128" t="str">
        <f>$B$33</f>
        <v>Science</v>
      </c>
      <c r="C117" s="142">
        <f t="shared" si="3"/>
        <v>1067245.9670344726</v>
      </c>
      <c r="D117" s="142">
        <f t="shared" si="3"/>
        <v>1369783.7478077393</v>
      </c>
      <c r="E117" s="142">
        <f t="shared" si="3"/>
        <v>864202.42010148999</v>
      </c>
      <c r="F117" s="142">
        <f t="shared" si="3"/>
        <v>0</v>
      </c>
      <c r="G117" s="142">
        <f t="shared" si="3"/>
        <v>0</v>
      </c>
      <c r="H117" s="137">
        <f t="shared" si="4"/>
        <v>3301232.1349437018</v>
      </c>
    </row>
    <row r="118" spans="2:8">
      <c r="B118" s="128" t="str">
        <f>$B$34</f>
        <v>Fine Arts</v>
      </c>
      <c r="C118" s="142">
        <f t="shared" si="3"/>
        <v>1356457.5666478793</v>
      </c>
      <c r="D118" s="142">
        <f t="shared" si="3"/>
        <v>1006155.0346712703</v>
      </c>
      <c r="E118" s="142">
        <f t="shared" si="3"/>
        <v>180602.16534813651</v>
      </c>
      <c r="F118" s="142">
        <f t="shared" si="3"/>
        <v>0</v>
      </c>
      <c r="G118" s="142">
        <f t="shared" si="3"/>
        <v>0</v>
      </c>
      <c r="H118" s="137">
        <f t="shared" si="4"/>
        <v>2543214.7666672859</v>
      </c>
    </row>
    <row r="119" spans="2:8">
      <c r="B119" s="128" t="str">
        <f>$B$35</f>
        <v>Teacher Education</v>
      </c>
      <c r="C119" s="142">
        <f t="shared" si="3"/>
        <v>76279.66027316179</v>
      </c>
      <c r="D119" s="142">
        <f t="shared" si="3"/>
        <v>277962.11408967985</v>
      </c>
      <c r="E119" s="142">
        <f t="shared" si="3"/>
        <v>2643438.3567758761</v>
      </c>
      <c r="F119" s="142">
        <f t="shared" si="3"/>
        <v>1188495.2392363402</v>
      </c>
      <c r="G119" s="142">
        <f t="shared" si="3"/>
        <v>0</v>
      </c>
      <c r="H119" s="137">
        <f t="shared" si="4"/>
        <v>4186175.3703750577</v>
      </c>
    </row>
    <row r="120" spans="2:8">
      <c r="B120" s="128" t="str">
        <f>$B$36</f>
        <v>Agriculture</v>
      </c>
      <c r="C120" s="142">
        <f t="shared" si="3"/>
        <v>0</v>
      </c>
      <c r="D120" s="142">
        <f t="shared" si="3"/>
        <v>0</v>
      </c>
      <c r="E120" s="142">
        <f t="shared" si="3"/>
        <v>0</v>
      </c>
      <c r="F120" s="142">
        <f t="shared" si="3"/>
        <v>0</v>
      </c>
      <c r="G120" s="142">
        <f t="shared" si="3"/>
        <v>0</v>
      </c>
      <c r="H120" s="137">
        <f t="shared" si="4"/>
        <v>0</v>
      </c>
    </row>
    <row r="121" spans="2:8">
      <c r="B121" s="128" t="str">
        <f>$B$37</f>
        <v>Engineering</v>
      </c>
      <c r="C121" s="142">
        <f t="shared" si="3"/>
        <v>900080.46997496823</v>
      </c>
      <c r="D121" s="142">
        <f t="shared" si="3"/>
        <v>1943689.8339838104</v>
      </c>
      <c r="E121" s="142">
        <f t="shared" si="3"/>
        <v>1603394.1959984296</v>
      </c>
      <c r="F121" s="142">
        <f t="shared" si="3"/>
        <v>1521122.3099068799</v>
      </c>
      <c r="G121" s="142">
        <f t="shared" si="3"/>
        <v>0</v>
      </c>
      <c r="H121" s="137">
        <f t="shared" si="4"/>
        <v>5968286.8098640889</v>
      </c>
    </row>
    <row r="122" spans="2:8">
      <c r="B122" s="128" t="str">
        <f>$B$38</f>
        <v>Home Economics</v>
      </c>
      <c r="C122" s="142">
        <f t="shared" si="3"/>
        <v>339.24264705882354</v>
      </c>
      <c r="D122" s="142">
        <f t="shared" si="3"/>
        <v>347242.2573529412</v>
      </c>
      <c r="E122" s="142">
        <f t="shared" si="3"/>
        <v>50104</v>
      </c>
      <c r="F122" s="142">
        <f t="shared" si="3"/>
        <v>0</v>
      </c>
      <c r="G122" s="142">
        <f t="shared" si="3"/>
        <v>0</v>
      </c>
      <c r="H122" s="137">
        <f t="shared" si="4"/>
        <v>397685.5</v>
      </c>
    </row>
    <row r="123" spans="2:8">
      <c r="B123" s="128" t="str">
        <f>$B$39</f>
        <v>Law</v>
      </c>
      <c r="C123" s="142">
        <f t="shared" si="3"/>
        <v>0</v>
      </c>
      <c r="D123" s="142">
        <f t="shared" si="3"/>
        <v>0</v>
      </c>
      <c r="E123" s="142">
        <f t="shared" si="3"/>
        <v>0</v>
      </c>
      <c r="F123" s="142">
        <f t="shared" si="3"/>
        <v>0</v>
      </c>
      <c r="G123" s="142">
        <f t="shared" si="3"/>
        <v>0</v>
      </c>
      <c r="H123" s="137">
        <f t="shared" si="4"/>
        <v>0</v>
      </c>
    </row>
    <row r="124" spans="2:8">
      <c r="B124" s="128" t="str">
        <f>$B$40</f>
        <v>Social Service</v>
      </c>
      <c r="C124" s="142">
        <f t="shared" si="3"/>
        <v>72209.232228333</v>
      </c>
      <c r="D124" s="142">
        <f t="shared" si="3"/>
        <v>217616.64417616141</v>
      </c>
      <c r="E124" s="142">
        <f t="shared" si="3"/>
        <v>0</v>
      </c>
      <c r="F124" s="142">
        <f t="shared" si="3"/>
        <v>0</v>
      </c>
      <c r="G124" s="142">
        <f t="shared" si="3"/>
        <v>0</v>
      </c>
      <c r="H124" s="137">
        <f t="shared" si="4"/>
        <v>289825.8764044944</v>
      </c>
    </row>
    <row r="125" spans="2:8">
      <c r="B125" s="128" t="str">
        <f>$B$41</f>
        <v>Library Science</v>
      </c>
      <c r="C125" s="142">
        <f t="shared" si="3"/>
        <v>0</v>
      </c>
      <c r="D125" s="142">
        <f t="shared" si="3"/>
        <v>0</v>
      </c>
      <c r="E125" s="142">
        <f t="shared" si="3"/>
        <v>0</v>
      </c>
      <c r="F125" s="142">
        <f t="shared" si="3"/>
        <v>0</v>
      </c>
      <c r="G125" s="142">
        <f t="shared" si="3"/>
        <v>0</v>
      </c>
      <c r="H125" s="137">
        <f t="shared" si="4"/>
        <v>0</v>
      </c>
    </row>
    <row r="126" spans="2:8">
      <c r="B126" s="128" t="str">
        <f>$B$42</f>
        <v>Veterinary Science</v>
      </c>
      <c r="C126" s="142">
        <f t="shared" si="3"/>
        <v>0</v>
      </c>
      <c r="D126" s="142">
        <f t="shared" si="3"/>
        <v>0</v>
      </c>
      <c r="E126" s="142">
        <f t="shared" si="3"/>
        <v>0</v>
      </c>
      <c r="F126" s="142">
        <f t="shared" si="3"/>
        <v>0</v>
      </c>
      <c r="G126" s="142">
        <f t="shared" si="3"/>
        <v>0</v>
      </c>
      <c r="H126" s="137">
        <f t="shared" si="4"/>
        <v>0</v>
      </c>
    </row>
    <row r="127" spans="2:8">
      <c r="B127" s="128" t="str">
        <f>$B$43</f>
        <v>Vocational Training</v>
      </c>
      <c r="C127" s="142">
        <f t="shared" si="3"/>
        <v>0</v>
      </c>
      <c r="D127" s="142">
        <f t="shared" si="3"/>
        <v>0</v>
      </c>
      <c r="E127" s="142">
        <f t="shared" si="3"/>
        <v>0</v>
      </c>
      <c r="F127" s="142">
        <f t="shared" si="3"/>
        <v>0</v>
      </c>
      <c r="G127" s="142">
        <f t="shared" si="3"/>
        <v>0</v>
      </c>
      <c r="H127" s="137">
        <f t="shared" si="4"/>
        <v>0</v>
      </c>
    </row>
    <row r="128" spans="2:8">
      <c r="B128" s="128" t="str">
        <f>$B$44</f>
        <v>Physical Training</v>
      </c>
      <c r="C128" s="142">
        <f t="shared" si="3"/>
        <v>0</v>
      </c>
      <c r="D128" s="142">
        <f t="shared" si="3"/>
        <v>0</v>
      </c>
      <c r="E128" s="142">
        <f t="shared" si="3"/>
        <v>0</v>
      </c>
      <c r="F128" s="142">
        <f t="shared" si="3"/>
        <v>0</v>
      </c>
      <c r="G128" s="142">
        <f t="shared" si="3"/>
        <v>0</v>
      </c>
      <c r="H128" s="137">
        <f t="shared" si="4"/>
        <v>0</v>
      </c>
    </row>
    <row r="129" spans="2:12">
      <c r="B129" s="128" t="str">
        <f>$B$45</f>
        <v>Health Services</v>
      </c>
      <c r="C129" s="142">
        <f t="shared" si="3"/>
        <v>161473.41897843374</v>
      </c>
      <c r="D129" s="142">
        <f t="shared" si="3"/>
        <v>448629.41503691545</v>
      </c>
      <c r="E129" s="142">
        <f t="shared" si="3"/>
        <v>1363976.759493523</v>
      </c>
      <c r="F129" s="142">
        <f t="shared" si="3"/>
        <v>8739.242424242424</v>
      </c>
      <c r="G129" s="142">
        <f t="shared" si="3"/>
        <v>396355.2364513732</v>
      </c>
      <c r="H129" s="137">
        <f t="shared" si="4"/>
        <v>2379174.0723844878</v>
      </c>
    </row>
    <row r="130" spans="2:12">
      <c r="B130" s="128" t="str">
        <f>$B$46</f>
        <v>Pharmacy</v>
      </c>
      <c r="C130" s="142">
        <f t="shared" si="3"/>
        <v>0</v>
      </c>
      <c r="D130" s="142">
        <f t="shared" si="3"/>
        <v>0</v>
      </c>
      <c r="E130" s="142">
        <f t="shared" si="3"/>
        <v>0</v>
      </c>
      <c r="F130" s="142">
        <f t="shared" si="3"/>
        <v>0</v>
      </c>
      <c r="G130" s="142">
        <f t="shared" si="3"/>
        <v>0</v>
      </c>
      <c r="H130" s="137">
        <f t="shared" si="4"/>
        <v>0</v>
      </c>
    </row>
    <row r="131" spans="2:12">
      <c r="B131" s="128" t="str">
        <f>$B$47</f>
        <v>Business Administration</v>
      </c>
      <c r="C131" s="142">
        <f t="shared" si="3"/>
        <v>525940.94942679291</v>
      </c>
      <c r="D131" s="142">
        <f t="shared" si="3"/>
        <v>2314266.2621447043</v>
      </c>
      <c r="E131" s="142">
        <f t="shared" si="3"/>
        <v>1197702.6673265209</v>
      </c>
      <c r="F131" s="142">
        <f t="shared" si="3"/>
        <v>146.13872228167543</v>
      </c>
      <c r="G131" s="142">
        <f t="shared" si="3"/>
        <v>0</v>
      </c>
      <c r="H131" s="137">
        <f t="shared" si="4"/>
        <v>4038056.0176202999</v>
      </c>
    </row>
    <row r="132" spans="2:12">
      <c r="B132" s="128" t="str">
        <f>$B$48</f>
        <v>Optometry</v>
      </c>
      <c r="C132" s="142">
        <f t="shared" ref="C132:G135" si="5">C107+C77</f>
        <v>0</v>
      </c>
      <c r="D132" s="142">
        <f t="shared" si="5"/>
        <v>0</v>
      </c>
      <c r="E132" s="142">
        <f t="shared" si="5"/>
        <v>0</v>
      </c>
      <c r="F132" s="142">
        <f t="shared" si="5"/>
        <v>0</v>
      </c>
      <c r="G132" s="142">
        <f t="shared" si="5"/>
        <v>0</v>
      </c>
      <c r="H132" s="137">
        <f t="shared" si="4"/>
        <v>0</v>
      </c>
    </row>
    <row r="133" spans="2:12">
      <c r="B133" s="128" t="str">
        <f>$B$49</f>
        <v>Teacher Ed-Practice Teaching</v>
      </c>
      <c r="C133" s="142">
        <f t="shared" si="5"/>
        <v>0</v>
      </c>
      <c r="D133" s="142">
        <f t="shared" si="5"/>
        <v>18731.904288030873</v>
      </c>
      <c r="E133" s="142">
        <f t="shared" si="5"/>
        <v>0</v>
      </c>
      <c r="F133" s="142">
        <f t="shared" si="5"/>
        <v>0</v>
      </c>
      <c r="G133" s="142">
        <f t="shared" si="5"/>
        <v>0</v>
      </c>
      <c r="H133" s="137">
        <f t="shared" si="4"/>
        <v>18731.904288030873</v>
      </c>
    </row>
    <row r="134" spans="2:12">
      <c r="B134" s="128" t="str">
        <f>$B$50</f>
        <v>Technology</v>
      </c>
      <c r="C134" s="142">
        <f t="shared" si="5"/>
        <v>13269.447115384615</v>
      </c>
      <c r="D134" s="142">
        <f t="shared" si="5"/>
        <v>69342.685259728139</v>
      </c>
      <c r="E134" s="142">
        <f t="shared" si="5"/>
        <v>5840.8655874063379</v>
      </c>
      <c r="F134" s="142">
        <f t="shared" si="5"/>
        <v>0</v>
      </c>
      <c r="G134" s="142">
        <f t="shared" si="5"/>
        <v>0</v>
      </c>
      <c r="H134" s="137">
        <f t="shared" si="4"/>
        <v>88452.99796251909</v>
      </c>
    </row>
    <row r="135" spans="2:12">
      <c r="B135" s="128" t="str">
        <f>$B$51</f>
        <v>Nursing</v>
      </c>
      <c r="C135" s="142">
        <f t="shared" si="5"/>
        <v>81791.0433494022</v>
      </c>
      <c r="D135" s="142">
        <f t="shared" si="5"/>
        <v>1795639.5960537985</v>
      </c>
      <c r="E135" s="142">
        <f t="shared" si="5"/>
        <v>212195.1289887017</v>
      </c>
      <c r="F135" s="142">
        <f t="shared" si="5"/>
        <v>0</v>
      </c>
      <c r="G135" s="142">
        <f t="shared" si="5"/>
        <v>0</v>
      </c>
      <c r="H135" s="137">
        <f t="shared" si="4"/>
        <v>2089625.7683919023</v>
      </c>
    </row>
    <row r="136" spans="2:12">
      <c r="B136" s="131" t="str">
        <f>$B$52</f>
        <v>Totals</v>
      </c>
      <c r="C136" s="134">
        <f>SUM(C116:C135)</f>
        <v>8802926.6012573093</v>
      </c>
      <c r="D136" s="134">
        <f>SUM(D116:D135)</f>
        <v>12221625.929010527</v>
      </c>
      <c r="E136" s="134">
        <f>SUM(E116:E135)</f>
        <v>9284446.2803554237</v>
      </c>
      <c r="F136" s="134">
        <f>SUM(F116:F135)</f>
        <v>2762665.5364616457</v>
      </c>
      <c r="G136" s="134">
        <f>SUM(G116:G135)</f>
        <v>396355.2364513732</v>
      </c>
      <c r="H136" s="134">
        <f t="shared" si="4"/>
        <v>33468019.583536275</v>
      </c>
    </row>
    <row r="137" spans="2:12">
      <c r="B137" s="330"/>
      <c r="C137" s="333"/>
      <c r="D137" s="333"/>
      <c r="E137" s="333"/>
      <c r="F137" s="333"/>
      <c r="G137" s="333"/>
      <c r="H137" s="334"/>
    </row>
    <row r="138" spans="2:12">
      <c r="B138" s="120" t="s">
        <v>4</v>
      </c>
      <c r="C138" s="327"/>
      <c r="D138" s="327"/>
      <c r="E138" s="327"/>
      <c r="F138" s="327"/>
      <c r="G138" s="327"/>
      <c r="H138" s="122">
        <f>H86-H81-H111</f>
        <v>35650050.416463725</v>
      </c>
    </row>
    <row r="139" spans="2:12" ht="152.25" customHeight="1" thickBot="1">
      <c r="B139" s="382" t="s">
        <v>887</v>
      </c>
      <c r="C139" s="382"/>
      <c r="D139" s="382"/>
      <c r="E139" s="382"/>
      <c r="F139" s="382"/>
      <c r="G139" s="382"/>
      <c r="H139" s="321"/>
    </row>
    <row r="140" spans="2:12" ht="36.75" customHeight="1" thickTop="1">
      <c r="B140" s="429" t="s">
        <v>889</v>
      </c>
      <c r="C140" s="404"/>
      <c r="D140" s="404"/>
      <c r="E140" s="404"/>
      <c r="F140" s="405"/>
      <c r="G140" s="335" t="s">
        <v>2</v>
      </c>
      <c r="H140" s="336">
        <v>1</v>
      </c>
      <c r="I140" s="396" t="str">
        <f>IF(H140+H141=1,"","Error, the two cells on the left must equal 100%")</f>
        <v/>
      </c>
      <c r="L140" s="290"/>
    </row>
    <row r="141" spans="2:12" ht="37.5" customHeight="1" thickBot="1">
      <c r="B141" s="406"/>
      <c r="C141" s="407"/>
      <c r="D141" s="407"/>
      <c r="E141" s="407"/>
      <c r="F141" s="408"/>
      <c r="G141" s="335" t="s">
        <v>3</v>
      </c>
      <c r="H141" s="337">
        <f>1-H140</f>
        <v>0</v>
      </c>
      <c r="I141" s="396"/>
    </row>
    <row r="142" spans="2:12" ht="42" thickBot="1">
      <c r="B142" s="338" t="s">
        <v>31</v>
      </c>
      <c r="C142" s="339" t="s">
        <v>25</v>
      </c>
      <c r="D142" s="339" t="s">
        <v>26</v>
      </c>
      <c r="E142" s="339" t="s">
        <v>27</v>
      </c>
      <c r="F142" s="339" t="s">
        <v>28</v>
      </c>
      <c r="G142" s="340" t="s">
        <v>29</v>
      </c>
      <c r="H142" s="341" t="s">
        <v>6</v>
      </c>
      <c r="I142" s="342" t="s">
        <v>7</v>
      </c>
    </row>
    <row r="143" spans="2:12">
      <c r="B143" s="128" t="str">
        <f>$B$32</f>
        <v>Liberal Arts</v>
      </c>
      <c r="C143" s="329">
        <f>Data!LN34</f>
        <v>0</v>
      </c>
      <c r="D143" s="329">
        <f>Data!MH34</f>
        <v>0</v>
      </c>
      <c r="E143" s="329">
        <f>Data!NB34</f>
        <v>0</v>
      </c>
      <c r="F143" s="329">
        <f>Data!NV34</f>
        <v>0</v>
      </c>
      <c r="G143" s="329">
        <f>Data!OP34</f>
        <v>0</v>
      </c>
      <c r="H143" s="343">
        <f>Data!PJ34</f>
        <v>8700063</v>
      </c>
      <c r="I143" s="344">
        <f t="shared" ref="I143:I162" si="6">SUM(C143:H143)</f>
        <v>8700063</v>
      </c>
    </row>
    <row r="144" spans="2:12">
      <c r="B144" s="128" t="str">
        <f>$B$33</f>
        <v>Science</v>
      </c>
      <c r="C144" s="329">
        <f>Data!LO34</f>
        <v>0</v>
      </c>
      <c r="D144" s="329">
        <f>Data!MI34</f>
        <v>0</v>
      </c>
      <c r="E144" s="329">
        <f>Data!NC34</f>
        <v>0</v>
      </c>
      <c r="F144" s="329">
        <f>Data!NW34</f>
        <v>0</v>
      </c>
      <c r="G144" s="329">
        <f>Data!OQ34</f>
        <v>0</v>
      </c>
      <c r="H144" s="343">
        <f>Data!PK34</f>
        <v>3516464</v>
      </c>
      <c r="I144" s="344">
        <f t="shared" si="6"/>
        <v>3516464</v>
      </c>
    </row>
    <row r="145" spans="2:9">
      <c r="B145" s="128" t="str">
        <f>$B$34</f>
        <v>Fine Arts</v>
      </c>
      <c r="C145" s="329">
        <f>Data!LP34</f>
        <v>0</v>
      </c>
      <c r="D145" s="329">
        <f>Data!MJ34</f>
        <v>0</v>
      </c>
      <c r="E145" s="329">
        <f>Data!ND34</f>
        <v>0</v>
      </c>
      <c r="F145" s="329">
        <f>Data!NX34</f>
        <v>0</v>
      </c>
      <c r="G145" s="329">
        <f>Data!OR34</f>
        <v>0</v>
      </c>
      <c r="H145" s="343">
        <f>Data!PL34</f>
        <v>2709026</v>
      </c>
      <c r="I145" s="344">
        <f t="shared" si="6"/>
        <v>2709026</v>
      </c>
    </row>
    <row r="146" spans="2:9">
      <c r="B146" s="128" t="str">
        <f>$B$35</f>
        <v>Teacher Education</v>
      </c>
      <c r="C146" s="329">
        <f>Data!LQ34</f>
        <v>0</v>
      </c>
      <c r="D146" s="329">
        <f>Data!MK34</f>
        <v>0</v>
      </c>
      <c r="E146" s="329">
        <f>Data!NE34</f>
        <v>0</v>
      </c>
      <c r="F146" s="329">
        <f>Data!NY34</f>
        <v>0</v>
      </c>
      <c r="G146" s="329">
        <f>Data!OS34</f>
        <v>0</v>
      </c>
      <c r="H146" s="343">
        <f>Data!PN34</f>
        <v>4459103</v>
      </c>
      <c r="I146" s="344">
        <f t="shared" si="6"/>
        <v>4459103</v>
      </c>
    </row>
    <row r="147" spans="2:9">
      <c r="B147" s="128" t="str">
        <f>$B$36</f>
        <v>Agriculture</v>
      </c>
      <c r="C147" s="329">
        <f>Data!LR34</f>
        <v>0</v>
      </c>
      <c r="D147" s="329">
        <f>Data!ML34</f>
        <v>0</v>
      </c>
      <c r="E147" s="329">
        <f>Data!NF34</f>
        <v>0</v>
      </c>
      <c r="F147" s="329">
        <f>Data!NZ34</f>
        <v>0</v>
      </c>
      <c r="G147" s="329">
        <f>Data!OT34</f>
        <v>0</v>
      </c>
      <c r="H147" s="343">
        <f>Data!PM34</f>
        <v>0</v>
      </c>
      <c r="I147" s="344">
        <f t="shared" si="6"/>
        <v>0</v>
      </c>
    </row>
    <row r="148" spans="2:9">
      <c r="B148" s="128" t="str">
        <f>$B$37</f>
        <v>Engineering</v>
      </c>
      <c r="C148" s="329">
        <f>Data!LS34</f>
        <v>0</v>
      </c>
      <c r="D148" s="329">
        <f>Data!MM34</f>
        <v>0</v>
      </c>
      <c r="E148" s="329">
        <f>Data!NG34</f>
        <v>0</v>
      </c>
      <c r="F148" s="329">
        <f>Data!OA34</f>
        <v>0</v>
      </c>
      <c r="G148" s="329">
        <f>Data!OU34</f>
        <v>0</v>
      </c>
      <c r="H148" s="343">
        <f>Data!PO34</f>
        <v>6357404</v>
      </c>
      <c r="I148" s="344">
        <f t="shared" si="6"/>
        <v>6357404</v>
      </c>
    </row>
    <row r="149" spans="2:9">
      <c r="B149" s="128" t="str">
        <f>$B$38</f>
        <v>Home Economics</v>
      </c>
      <c r="C149" s="329">
        <f>Data!LT34</f>
        <v>0</v>
      </c>
      <c r="D149" s="329">
        <f>Data!MN34</f>
        <v>0</v>
      </c>
      <c r="E149" s="329">
        <f>Data!NH34</f>
        <v>0</v>
      </c>
      <c r="F149" s="329">
        <f>Data!OB34</f>
        <v>0</v>
      </c>
      <c r="G149" s="329">
        <f>Data!OV34</f>
        <v>0</v>
      </c>
      <c r="H149" s="343">
        <f>Data!PP34</f>
        <v>423614</v>
      </c>
      <c r="I149" s="344">
        <f t="shared" si="6"/>
        <v>423614</v>
      </c>
    </row>
    <row r="150" spans="2:9">
      <c r="B150" s="128" t="str">
        <f>$B$39</f>
        <v>Law</v>
      </c>
      <c r="C150" s="329">
        <f>Data!LU34</f>
        <v>0</v>
      </c>
      <c r="D150" s="329">
        <f>Data!MO34</f>
        <v>0</v>
      </c>
      <c r="E150" s="329">
        <f>Data!NI34</f>
        <v>0</v>
      </c>
      <c r="F150" s="329">
        <f>Data!OC34</f>
        <v>0</v>
      </c>
      <c r="G150" s="329">
        <f>Data!OW34</f>
        <v>0</v>
      </c>
      <c r="H150" s="343">
        <f>Data!PQ34</f>
        <v>0</v>
      </c>
      <c r="I150" s="344">
        <f t="shared" si="6"/>
        <v>0</v>
      </c>
    </row>
    <row r="151" spans="2:9">
      <c r="B151" s="128" t="str">
        <f>$B$40</f>
        <v>Social Service</v>
      </c>
      <c r="C151" s="329">
        <f>Data!LV34</f>
        <v>0</v>
      </c>
      <c r="D151" s="329">
        <f>Data!MP34</f>
        <v>0</v>
      </c>
      <c r="E151" s="329">
        <f>Data!NJ34</f>
        <v>0</v>
      </c>
      <c r="F151" s="329">
        <f>Data!OD34</f>
        <v>0</v>
      </c>
      <c r="G151" s="329">
        <f>Data!OX34</f>
        <v>0</v>
      </c>
      <c r="H151" s="343">
        <f>Data!PR34</f>
        <v>308722</v>
      </c>
      <c r="I151" s="344">
        <f t="shared" si="6"/>
        <v>308722</v>
      </c>
    </row>
    <row r="152" spans="2:9">
      <c r="B152" s="128" t="str">
        <f>$B$41</f>
        <v>Library Science</v>
      </c>
      <c r="C152" s="329">
        <f>Data!LW34</f>
        <v>0</v>
      </c>
      <c r="D152" s="329">
        <f>Data!MQ34</f>
        <v>0</v>
      </c>
      <c r="E152" s="329">
        <f>Data!NK34</f>
        <v>0</v>
      </c>
      <c r="F152" s="329">
        <f>Data!OE34</f>
        <v>0</v>
      </c>
      <c r="G152" s="329">
        <f>Data!OY34</f>
        <v>0</v>
      </c>
      <c r="H152" s="343">
        <f>Data!PS34</f>
        <v>0</v>
      </c>
      <c r="I152" s="344">
        <f t="shared" si="6"/>
        <v>0</v>
      </c>
    </row>
    <row r="153" spans="2:9">
      <c r="B153" s="128" t="str">
        <f>$B$42</f>
        <v>Veterinary Science</v>
      </c>
      <c r="C153" s="329">
        <f>Data!LX34</f>
        <v>0</v>
      </c>
      <c r="D153" s="329">
        <f>Data!MR34</f>
        <v>0</v>
      </c>
      <c r="E153" s="329">
        <f>Data!NL34</f>
        <v>0</v>
      </c>
      <c r="F153" s="329">
        <f>Data!OF34</f>
        <v>0</v>
      </c>
      <c r="G153" s="329">
        <f>Data!OZ34</f>
        <v>0</v>
      </c>
      <c r="H153" s="343">
        <f>Data!PT34</f>
        <v>0</v>
      </c>
      <c r="I153" s="344">
        <f t="shared" si="6"/>
        <v>0</v>
      </c>
    </row>
    <row r="154" spans="2:9">
      <c r="B154" s="128" t="str">
        <f>$B$43</f>
        <v>Vocational Training</v>
      </c>
      <c r="C154" s="329">
        <f>Data!LY34</f>
        <v>0</v>
      </c>
      <c r="D154" s="329">
        <f>Data!MS34</f>
        <v>0</v>
      </c>
      <c r="E154" s="329">
        <f>Data!NM34</f>
        <v>0</v>
      </c>
      <c r="F154" s="329">
        <f>Data!OG34</f>
        <v>0</v>
      </c>
      <c r="G154" s="329">
        <f>Data!PA34</f>
        <v>0</v>
      </c>
      <c r="H154" s="343">
        <f>Data!PU34</f>
        <v>0</v>
      </c>
      <c r="I154" s="344">
        <f t="shared" si="6"/>
        <v>0</v>
      </c>
    </row>
    <row r="155" spans="2:9">
      <c r="B155" s="128" t="str">
        <f>$B$44</f>
        <v>Physical Training</v>
      </c>
      <c r="C155" s="329">
        <f>Data!LZ34</f>
        <v>0</v>
      </c>
      <c r="D155" s="329">
        <f>Data!MT34</f>
        <v>0</v>
      </c>
      <c r="E155" s="329">
        <f>Data!NN34</f>
        <v>0</v>
      </c>
      <c r="F155" s="329">
        <f>Data!OH34</f>
        <v>0</v>
      </c>
      <c r="G155" s="329">
        <f>Data!PB34</f>
        <v>0</v>
      </c>
      <c r="H155" s="343">
        <f>Data!PV34</f>
        <v>0</v>
      </c>
      <c r="I155" s="344">
        <f t="shared" si="6"/>
        <v>0</v>
      </c>
    </row>
    <row r="156" spans="2:9">
      <c r="B156" s="128" t="str">
        <f>$B$45</f>
        <v>Health Services</v>
      </c>
      <c r="C156" s="329">
        <f>Data!MA34</f>
        <v>0</v>
      </c>
      <c r="D156" s="329">
        <f>Data!MU34</f>
        <v>0</v>
      </c>
      <c r="E156" s="329">
        <f>Data!NO34</f>
        <v>0</v>
      </c>
      <c r="F156" s="329">
        <f>Data!OI34</f>
        <v>0</v>
      </c>
      <c r="G156" s="329">
        <f>Data!PC34</f>
        <v>0</v>
      </c>
      <c r="H156" s="343">
        <f>Data!PW34</f>
        <v>2534290.2200000002</v>
      </c>
      <c r="I156" s="344">
        <f t="shared" si="6"/>
        <v>2534290.2200000002</v>
      </c>
    </row>
    <row r="157" spans="2:9">
      <c r="B157" s="128" t="str">
        <f>$B$46</f>
        <v>Pharmacy</v>
      </c>
      <c r="C157" s="329">
        <f>Data!MB34</f>
        <v>0</v>
      </c>
      <c r="D157" s="329">
        <f>Data!MV34</f>
        <v>0</v>
      </c>
      <c r="E157" s="329">
        <f>Data!NP34</f>
        <v>0</v>
      </c>
      <c r="F157" s="329">
        <f>Data!OJ34</f>
        <v>0</v>
      </c>
      <c r="G157" s="329">
        <f>Data!PD34</f>
        <v>0</v>
      </c>
      <c r="H157" s="343">
        <f>Data!PX34</f>
        <v>0</v>
      </c>
      <c r="I157" s="344">
        <f t="shared" si="6"/>
        <v>0</v>
      </c>
    </row>
    <row r="158" spans="2:9">
      <c r="B158" s="128" t="str">
        <f>$B$47</f>
        <v>Business Administration</v>
      </c>
      <c r="C158" s="329">
        <f>Data!MC34</f>
        <v>0</v>
      </c>
      <c r="D158" s="329">
        <f>Data!MW34</f>
        <v>0</v>
      </c>
      <c r="E158" s="329">
        <f>Data!NQ34</f>
        <v>0</v>
      </c>
      <c r="F158" s="329">
        <f>Data!OK34</f>
        <v>0</v>
      </c>
      <c r="G158" s="329">
        <f>Data!PE34</f>
        <v>0</v>
      </c>
      <c r="H158" s="343">
        <f>Data!PY34</f>
        <v>4301327</v>
      </c>
      <c r="I158" s="344">
        <f t="shared" si="6"/>
        <v>4301327</v>
      </c>
    </row>
    <row r="159" spans="2:9">
      <c r="B159" s="128" t="str">
        <f>$B$48</f>
        <v>Optometry</v>
      </c>
      <c r="C159" s="329">
        <f>Data!MD34</f>
        <v>0</v>
      </c>
      <c r="D159" s="329">
        <f>Data!MX34</f>
        <v>0</v>
      </c>
      <c r="E159" s="329">
        <f>Data!NR34</f>
        <v>0</v>
      </c>
      <c r="F159" s="329">
        <f>Data!OL34</f>
        <v>0</v>
      </c>
      <c r="G159" s="329">
        <f>Data!PF34</f>
        <v>0</v>
      </c>
      <c r="H159" s="343">
        <f>Data!PZ34</f>
        <v>0</v>
      </c>
      <c r="I159" s="344">
        <f t="shared" si="6"/>
        <v>0</v>
      </c>
    </row>
    <row r="160" spans="2:9">
      <c r="B160" s="128" t="str">
        <f>$B$49</f>
        <v>Teacher Ed-Practice Teaching</v>
      </c>
      <c r="C160" s="329">
        <f>Data!ME34</f>
        <v>0</v>
      </c>
      <c r="D160" s="329">
        <f>Data!MY34</f>
        <v>0</v>
      </c>
      <c r="E160" s="329">
        <f>Data!NS34</f>
        <v>0</v>
      </c>
      <c r="F160" s="329">
        <f>Data!OM34</f>
        <v>0</v>
      </c>
      <c r="G160" s="329">
        <f>Data!PG34</f>
        <v>0</v>
      </c>
      <c r="H160" s="343">
        <f>Data!QA34</f>
        <v>19953</v>
      </c>
      <c r="I160" s="344">
        <f t="shared" si="6"/>
        <v>19953</v>
      </c>
    </row>
    <row r="161" spans="2:10">
      <c r="B161" s="128" t="str">
        <f>$B$50</f>
        <v>Technology</v>
      </c>
      <c r="C161" s="329">
        <f>Data!MF34</f>
        <v>0</v>
      </c>
      <c r="D161" s="329">
        <f>Data!MZ34</f>
        <v>0</v>
      </c>
      <c r="E161" s="329">
        <f>Data!NT34</f>
        <v>0</v>
      </c>
      <c r="F161" s="329">
        <f>Data!ON34</f>
        <v>0</v>
      </c>
      <c r="G161" s="329">
        <f>Data!PH34</f>
        <v>0</v>
      </c>
      <c r="H161" s="343">
        <f>Data!QB34</f>
        <v>94220</v>
      </c>
      <c r="I161" s="344">
        <f t="shared" si="6"/>
        <v>94220</v>
      </c>
    </row>
    <row r="162" spans="2:10">
      <c r="B162" s="128" t="str">
        <f>$B$51</f>
        <v>Nursing</v>
      </c>
      <c r="C162" s="329">
        <f>Data!MG34</f>
        <v>0</v>
      </c>
      <c r="D162" s="329">
        <f>Data!NA34</f>
        <v>0</v>
      </c>
      <c r="E162" s="329">
        <f>Data!NU34</f>
        <v>0</v>
      </c>
      <c r="F162" s="329">
        <f>Data!OO34</f>
        <v>0</v>
      </c>
      <c r="G162" s="329">
        <f>Data!PI34</f>
        <v>0</v>
      </c>
      <c r="H162" s="343">
        <f>Data!QC34</f>
        <v>2225864</v>
      </c>
      <c r="I162" s="344">
        <f t="shared" si="6"/>
        <v>2225864</v>
      </c>
    </row>
    <row r="163" spans="2:10" ht="14.4" thickBot="1">
      <c r="B163" s="131" t="str">
        <f>$B$52</f>
        <v>Totals</v>
      </c>
      <c r="C163" s="134">
        <f t="shared" ref="C163:H163" si="7">SUM(C143:C162)</f>
        <v>0</v>
      </c>
      <c r="D163" s="134">
        <f t="shared" si="7"/>
        <v>0</v>
      </c>
      <c r="E163" s="134">
        <f t="shared" si="7"/>
        <v>0</v>
      </c>
      <c r="F163" s="134">
        <f t="shared" si="7"/>
        <v>0</v>
      </c>
      <c r="G163" s="135">
        <f t="shared" si="7"/>
        <v>0</v>
      </c>
      <c r="H163" s="345">
        <f t="shared" si="7"/>
        <v>35650050.219999999</v>
      </c>
      <c r="I163" s="344">
        <f>SUM(I143:I162)</f>
        <v>35650050.219999999</v>
      </c>
    </row>
    <row r="164" spans="2:10" ht="14.4" thickTop="1">
      <c r="B164" s="144"/>
      <c r="C164" s="331"/>
      <c r="D164" s="331"/>
      <c r="E164" s="331"/>
      <c r="F164" s="331"/>
      <c r="G164" s="331"/>
      <c r="H164" s="346"/>
      <c r="I164" s="347"/>
    </row>
    <row r="165" spans="2:10">
      <c r="B165" s="387" t="s">
        <v>63</v>
      </c>
      <c r="C165" s="387"/>
      <c r="D165" s="387"/>
      <c r="E165" s="387"/>
      <c r="F165" s="387"/>
      <c r="G165" s="387"/>
      <c r="H165" s="348"/>
      <c r="I165" s="348"/>
    </row>
    <row r="166" spans="2:10" ht="43.5" customHeight="1" thickBot="1">
      <c r="B166" s="394" t="s">
        <v>40</v>
      </c>
      <c r="C166" s="394"/>
      <c r="D166" s="394"/>
      <c r="E166" s="394"/>
      <c r="F166" s="394"/>
      <c r="G166" s="394"/>
      <c r="H166" s="328"/>
    </row>
    <row r="167" spans="2:10" ht="14.4" thickBot="1">
      <c r="B167" s="124" t="s">
        <v>31</v>
      </c>
      <c r="C167" s="125" t="s">
        <v>25</v>
      </c>
      <c r="D167" s="125" t="s">
        <v>26</v>
      </c>
      <c r="E167" s="125" t="s">
        <v>27</v>
      </c>
      <c r="F167" s="125" t="s">
        <v>28</v>
      </c>
      <c r="G167" s="125" t="s">
        <v>29</v>
      </c>
      <c r="H167" s="126" t="s">
        <v>1</v>
      </c>
    </row>
    <row r="168" spans="2:10">
      <c r="B168" s="128" t="str">
        <f>$B$32</f>
        <v>Liberal Arts</v>
      </c>
      <c r="C168" s="323">
        <f t="shared" ref="C168:G183" si="8">C143+$H$140*IF($H116=0,0,$H143*C116/$H116)+IF($H32=0,0,$H$141*$H143*C32/$H32)</f>
        <v>4844347.5147207519</v>
      </c>
      <c r="D168" s="323">
        <f t="shared" si="8"/>
        <v>2569859.8077533133</v>
      </c>
      <c r="E168" s="323">
        <f t="shared" si="8"/>
        <v>1238813.7784923888</v>
      </c>
      <c r="F168" s="323">
        <f t="shared" si="8"/>
        <v>47041.899033546593</v>
      </c>
      <c r="G168" s="323">
        <f t="shared" si="8"/>
        <v>0</v>
      </c>
      <c r="H168" s="134">
        <f t="shared" ref="H168:H188" si="9">SUM(C168:G168)</f>
        <v>8700063</v>
      </c>
      <c r="I168" s="349"/>
      <c r="J168" s="290"/>
    </row>
    <row r="169" spans="2:10">
      <c r="B169" s="128" t="str">
        <f>$B$33</f>
        <v>Science</v>
      </c>
      <c r="C169" s="142">
        <f t="shared" si="8"/>
        <v>1136827.6657969437</v>
      </c>
      <c r="D169" s="142">
        <f t="shared" si="8"/>
        <v>1459090.1336397957</v>
      </c>
      <c r="E169" s="142">
        <f t="shared" si="8"/>
        <v>920546.2005632607</v>
      </c>
      <c r="F169" s="142">
        <f t="shared" si="8"/>
        <v>0</v>
      </c>
      <c r="G169" s="142">
        <f t="shared" si="8"/>
        <v>0</v>
      </c>
      <c r="H169" s="137">
        <f t="shared" si="9"/>
        <v>3516464.0000000005</v>
      </c>
      <c r="I169" s="349"/>
      <c r="J169" s="290"/>
    </row>
    <row r="170" spans="2:10">
      <c r="B170" s="128" t="str">
        <f>$B$34</f>
        <v>Fine Arts</v>
      </c>
      <c r="C170" s="142">
        <f t="shared" si="8"/>
        <v>1444895.2027599544</v>
      </c>
      <c r="D170" s="142">
        <f t="shared" si="8"/>
        <v>1071753.8230273889</v>
      </c>
      <c r="E170" s="142">
        <f t="shared" si="8"/>
        <v>192376.97421265693</v>
      </c>
      <c r="F170" s="142">
        <f t="shared" si="8"/>
        <v>0</v>
      </c>
      <c r="G170" s="142">
        <f t="shared" si="8"/>
        <v>0</v>
      </c>
      <c r="H170" s="137">
        <f t="shared" si="9"/>
        <v>2709026</v>
      </c>
      <c r="I170" s="349"/>
      <c r="J170" s="290"/>
    </row>
    <row r="171" spans="2:10">
      <c r="B171" s="128" t="str">
        <f>$B$35</f>
        <v>Teacher Education</v>
      </c>
      <c r="C171" s="142">
        <f t="shared" si="8"/>
        <v>81252.89360071937</v>
      </c>
      <c r="D171" s="142">
        <f t="shared" si="8"/>
        <v>296084.51322778314</v>
      </c>
      <c r="E171" s="142">
        <f t="shared" si="8"/>
        <v>2815783.5886264597</v>
      </c>
      <c r="F171" s="142">
        <f t="shared" si="8"/>
        <v>1265982.0045450381</v>
      </c>
      <c r="G171" s="142">
        <f t="shared" si="8"/>
        <v>0</v>
      </c>
      <c r="H171" s="137">
        <f t="shared" si="9"/>
        <v>4459103</v>
      </c>
      <c r="I171" s="349"/>
      <c r="J171" s="290"/>
    </row>
    <row r="172" spans="2:10">
      <c r="B172" s="128" t="str">
        <f>$B$36</f>
        <v>Agriculture</v>
      </c>
      <c r="C172" s="142">
        <f t="shared" si="8"/>
        <v>0</v>
      </c>
      <c r="D172" s="142">
        <f t="shared" si="8"/>
        <v>0</v>
      </c>
      <c r="E172" s="142">
        <f t="shared" si="8"/>
        <v>0</v>
      </c>
      <c r="F172" s="142">
        <f t="shared" si="8"/>
        <v>0</v>
      </c>
      <c r="G172" s="142">
        <f t="shared" si="8"/>
        <v>0</v>
      </c>
      <c r="H172" s="137">
        <f t="shared" si="9"/>
        <v>0</v>
      </c>
      <c r="I172" s="349"/>
      <c r="J172" s="290"/>
    </row>
    <row r="173" spans="2:10">
      <c r="B173" s="128" t="str">
        <f>$B$37</f>
        <v>Engineering</v>
      </c>
      <c r="C173" s="142">
        <f t="shared" si="8"/>
        <v>958763.43789031974</v>
      </c>
      <c r="D173" s="142">
        <f t="shared" si="8"/>
        <v>2070413.4903344908</v>
      </c>
      <c r="E173" s="142">
        <f t="shared" si="8"/>
        <v>1707931.4382763931</v>
      </c>
      <c r="F173" s="142">
        <f t="shared" si="8"/>
        <v>1620295.6334987953</v>
      </c>
      <c r="G173" s="142">
        <f t="shared" si="8"/>
        <v>0</v>
      </c>
      <c r="H173" s="137">
        <f t="shared" si="9"/>
        <v>6357403.9999999991</v>
      </c>
      <c r="I173" s="349"/>
      <c r="J173" s="290"/>
    </row>
    <row r="174" spans="2:10">
      <c r="B174" s="128" t="str">
        <f>$B$38</f>
        <v>Home Economics</v>
      </c>
      <c r="C174" s="142">
        <f t="shared" si="8"/>
        <v>361.36076042796753</v>
      </c>
      <c r="D174" s="142">
        <f t="shared" si="8"/>
        <v>369881.93335263379</v>
      </c>
      <c r="E174" s="142">
        <f t="shared" si="8"/>
        <v>53370.705886938296</v>
      </c>
      <c r="F174" s="142">
        <f t="shared" si="8"/>
        <v>0</v>
      </c>
      <c r="G174" s="142">
        <f t="shared" si="8"/>
        <v>0</v>
      </c>
      <c r="H174" s="137">
        <f t="shared" si="9"/>
        <v>423614.00000000006</v>
      </c>
      <c r="I174" s="349"/>
      <c r="J174" s="290"/>
    </row>
    <row r="175" spans="2:10">
      <c r="B175" s="128" t="str">
        <f>$B$39</f>
        <v>Law</v>
      </c>
      <c r="C175" s="142">
        <f t="shared" si="8"/>
        <v>0</v>
      </c>
      <c r="D175" s="142">
        <f t="shared" si="8"/>
        <v>0</v>
      </c>
      <c r="E175" s="142">
        <f t="shared" si="8"/>
        <v>0</v>
      </c>
      <c r="F175" s="142">
        <f t="shared" si="8"/>
        <v>0</v>
      </c>
      <c r="G175" s="142">
        <f t="shared" si="8"/>
        <v>0</v>
      </c>
      <c r="H175" s="137">
        <f t="shared" si="9"/>
        <v>0</v>
      </c>
      <c r="I175" s="349"/>
      <c r="J175" s="290"/>
    </row>
    <row r="176" spans="2:10">
      <c r="B176" s="128" t="str">
        <f>$B$40</f>
        <v>Social Service</v>
      </c>
      <c r="C176" s="142">
        <f t="shared" si="8"/>
        <v>76917.143729716059</v>
      </c>
      <c r="D176" s="142">
        <f t="shared" si="8"/>
        <v>231804.85627028396</v>
      </c>
      <c r="E176" s="142">
        <f t="shared" si="8"/>
        <v>0</v>
      </c>
      <c r="F176" s="142">
        <f t="shared" si="8"/>
        <v>0</v>
      </c>
      <c r="G176" s="142">
        <f t="shared" si="8"/>
        <v>0</v>
      </c>
      <c r="H176" s="137">
        <f t="shared" si="9"/>
        <v>308722</v>
      </c>
      <c r="I176" s="349"/>
      <c r="J176" s="290"/>
    </row>
    <row r="177" spans="2:10">
      <c r="B177" s="128" t="str">
        <f>$B$41</f>
        <v>Library Science</v>
      </c>
      <c r="C177" s="142">
        <f t="shared" si="8"/>
        <v>0</v>
      </c>
      <c r="D177" s="142">
        <f t="shared" si="8"/>
        <v>0</v>
      </c>
      <c r="E177" s="142">
        <f t="shared" si="8"/>
        <v>0</v>
      </c>
      <c r="F177" s="142">
        <f t="shared" si="8"/>
        <v>0</v>
      </c>
      <c r="G177" s="142">
        <f t="shared" si="8"/>
        <v>0</v>
      </c>
      <c r="H177" s="137">
        <f t="shared" si="9"/>
        <v>0</v>
      </c>
      <c r="I177" s="349"/>
      <c r="J177" s="290"/>
    </row>
    <row r="178" spans="2:10">
      <c r="B178" s="128" t="str">
        <f>$B$42</f>
        <v>Veterinary Science</v>
      </c>
      <c r="C178" s="142">
        <f t="shared" si="8"/>
        <v>0</v>
      </c>
      <c r="D178" s="142">
        <f t="shared" si="8"/>
        <v>0</v>
      </c>
      <c r="E178" s="142">
        <f t="shared" si="8"/>
        <v>0</v>
      </c>
      <c r="F178" s="142">
        <f t="shared" si="8"/>
        <v>0</v>
      </c>
      <c r="G178" s="142">
        <f t="shared" si="8"/>
        <v>0</v>
      </c>
      <c r="H178" s="137">
        <f t="shared" si="9"/>
        <v>0</v>
      </c>
      <c r="I178" s="349"/>
      <c r="J178" s="290"/>
    </row>
    <row r="179" spans="2:10">
      <c r="B179" s="128" t="str">
        <f>$B$43</f>
        <v>Vocational Training</v>
      </c>
      <c r="C179" s="142">
        <f t="shared" si="8"/>
        <v>0</v>
      </c>
      <c r="D179" s="142">
        <f t="shared" si="8"/>
        <v>0</v>
      </c>
      <c r="E179" s="142">
        <f t="shared" si="8"/>
        <v>0</v>
      </c>
      <c r="F179" s="142">
        <f t="shared" si="8"/>
        <v>0</v>
      </c>
      <c r="G179" s="142">
        <f t="shared" si="8"/>
        <v>0</v>
      </c>
      <c r="H179" s="137">
        <f t="shared" si="9"/>
        <v>0</v>
      </c>
      <c r="I179" s="349"/>
      <c r="J179" s="290"/>
    </row>
    <row r="180" spans="2:10">
      <c r="B180" s="128" t="str">
        <f>$B$44</f>
        <v>Physical Training</v>
      </c>
      <c r="C180" s="142">
        <f t="shared" si="8"/>
        <v>0</v>
      </c>
      <c r="D180" s="142">
        <f t="shared" si="8"/>
        <v>0</v>
      </c>
      <c r="E180" s="142">
        <f t="shared" si="8"/>
        <v>0</v>
      </c>
      <c r="F180" s="142">
        <f t="shared" si="8"/>
        <v>0</v>
      </c>
      <c r="G180" s="142">
        <f t="shared" si="8"/>
        <v>0</v>
      </c>
      <c r="H180" s="137">
        <f t="shared" si="9"/>
        <v>0</v>
      </c>
      <c r="I180" s="349"/>
      <c r="J180" s="290"/>
    </row>
    <row r="181" spans="2:10">
      <c r="B181" s="128" t="str">
        <f>$B$45</f>
        <v>Health Services</v>
      </c>
      <c r="C181" s="142">
        <f t="shared" si="8"/>
        <v>172001.07854944491</v>
      </c>
      <c r="D181" s="142">
        <f t="shared" si="8"/>
        <v>477878.92114715232</v>
      </c>
      <c r="E181" s="142">
        <f t="shared" si="8"/>
        <v>1452904.603330388</v>
      </c>
      <c r="F181" s="142">
        <f t="shared" si="8"/>
        <v>9309.0189839574978</v>
      </c>
      <c r="G181" s="142">
        <f t="shared" si="8"/>
        <v>422196.5979890576</v>
      </c>
      <c r="H181" s="137">
        <f t="shared" si="9"/>
        <v>2534290.2200000002</v>
      </c>
      <c r="I181" s="349"/>
      <c r="J181" s="290"/>
    </row>
    <row r="182" spans="2:10">
      <c r="B182" s="128" t="str">
        <f>$B$46</f>
        <v>Pharmacy</v>
      </c>
      <c r="C182" s="142">
        <f t="shared" si="8"/>
        <v>0</v>
      </c>
      <c r="D182" s="142">
        <f t="shared" si="8"/>
        <v>0</v>
      </c>
      <c r="E182" s="142">
        <f t="shared" si="8"/>
        <v>0</v>
      </c>
      <c r="F182" s="142">
        <f t="shared" si="8"/>
        <v>0</v>
      </c>
      <c r="G182" s="142">
        <f t="shared" si="8"/>
        <v>0</v>
      </c>
      <c r="H182" s="137">
        <f t="shared" si="9"/>
        <v>0</v>
      </c>
      <c r="I182" s="349"/>
      <c r="J182" s="290"/>
    </row>
    <row r="183" spans="2:10">
      <c r="B183" s="128" t="str">
        <f>$B$47</f>
        <v>Business Administration</v>
      </c>
      <c r="C183" s="142">
        <f t="shared" si="8"/>
        <v>560230.96170624206</v>
      </c>
      <c r="D183" s="142">
        <f t="shared" si="8"/>
        <v>2465150.5365738864</v>
      </c>
      <c r="E183" s="142">
        <f t="shared" si="8"/>
        <v>1275789.8351245704</v>
      </c>
      <c r="F183" s="142">
        <f t="shared" si="8"/>
        <v>155.66659530050597</v>
      </c>
      <c r="G183" s="142">
        <f t="shared" si="8"/>
        <v>0</v>
      </c>
      <c r="H183" s="137">
        <f t="shared" si="9"/>
        <v>4301327</v>
      </c>
      <c r="I183" s="349"/>
      <c r="J183" s="290"/>
    </row>
    <row r="184" spans="2:10">
      <c r="B184" s="128" t="str">
        <f>$B$48</f>
        <v>Optometry</v>
      </c>
      <c r="C184" s="142">
        <f t="shared" ref="C184:G187" si="10">C159+$H$140*IF($H132=0,0,$H159*C132/$H132)+IF($H48=0,0,$H$141*$H159*C48/$H48)</f>
        <v>0</v>
      </c>
      <c r="D184" s="142">
        <f t="shared" si="10"/>
        <v>0</v>
      </c>
      <c r="E184" s="142">
        <f t="shared" si="10"/>
        <v>0</v>
      </c>
      <c r="F184" s="142">
        <f t="shared" si="10"/>
        <v>0</v>
      </c>
      <c r="G184" s="142">
        <f t="shared" si="10"/>
        <v>0</v>
      </c>
      <c r="H184" s="137">
        <f t="shared" si="9"/>
        <v>0</v>
      </c>
      <c r="I184" s="349"/>
      <c r="J184" s="290"/>
    </row>
    <row r="185" spans="2:10">
      <c r="B185" s="128" t="str">
        <f>$B$49</f>
        <v>Teacher Ed-Practice Teaching</v>
      </c>
      <c r="C185" s="142">
        <f t="shared" si="10"/>
        <v>0</v>
      </c>
      <c r="D185" s="142">
        <f t="shared" si="10"/>
        <v>19953</v>
      </c>
      <c r="E185" s="142">
        <f t="shared" si="10"/>
        <v>0</v>
      </c>
      <c r="F185" s="142">
        <f t="shared" si="10"/>
        <v>0</v>
      </c>
      <c r="G185" s="142">
        <f t="shared" si="10"/>
        <v>0</v>
      </c>
      <c r="H185" s="137">
        <f t="shared" si="9"/>
        <v>19953</v>
      </c>
      <c r="I185" s="349"/>
      <c r="J185" s="290"/>
    </row>
    <row r="186" spans="2:10">
      <c r="B186" s="128" t="str">
        <f>$B$50</f>
        <v>Technology</v>
      </c>
      <c r="C186" s="142">
        <f t="shared" si="10"/>
        <v>14134.595050597562</v>
      </c>
      <c r="D186" s="142">
        <f t="shared" si="10"/>
        <v>73863.723736532527</v>
      </c>
      <c r="E186" s="142">
        <f t="shared" si="10"/>
        <v>6221.6812128699075</v>
      </c>
      <c r="F186" s="142">
        <f t="shared" si="10"/>
        <v>0</v>
      </c>
      <c r="G186" s="142">
        <f t="shared" si="10"/>
        <v>0</v>
      </c>
      <c r="H186" s="137">
        <f t="shared" si="9"/>
        <v>94220</v>
      </c>
      <c r="I186" s="349"/>
      <c r="J186" s="290"/>
    </row>
    <row r="187" spans="2:10">
      <c r="B187" s="128" t="str">
        <f>$B$51</f>
        <v>Nursing</v>
      </c>
      <c r="C187" s="142">
        <f t="shared" si="10"/>
        <v>87123.609245102794</v>
      </c>
      <c r="D187" s="142">
        <f t="shared" si="10"/>
        <v>1912710.6845100392</v>
      </c>
      <c r="E187" s="142">
        <f t="shared" si="10"/>
        <v>226029.7062448581</v>
      </c>
      <c r="F187" s="142">
        <f t="shared" si="10"/>
        <v>0</v>
      </c>
      <c r="G187" s="142">
        <f t="shared" si="10"/>
        <v>0</v>
      </c>
      <c r="H187" s="137">
        <f t="shared" si="9"/>
        <v>2225864</v>
      </c>
      <c r="I187" s="349"/>
      <c r="J187" s="290"/>
    </row>
    <row r="188" spans="2:10">
      <c r="B188" s="131" t="str">
        <f>$B$52</f>
        <v>Totals</v>
      </c>
      <c r="C188" s="134">
        <f>SUM(C168:C187)</f>
        <v>9376855.4638102204</v>
      </c>
      <c r="D188" s="134">
        <f>SUM(D168:D187)</f>
        <v>13018445.4235733</v>
      </c>
      <c r="E188" s="134">
        <f>SUM(E168:E187)</f>
        <v>9889768.5119707845</v>
      </c>
      <c r="F188" s="134">
        <f>SUM(F168:F187)</f>
        <v>2942784.2226566384</v>
      </c>
      <c r="G188" s="134">
        <f>SUM(G168:G187)</f>
        <v>422196.5979890576</v>
      </c>
      <c r="H188" s="134">
        <f t="shared" si="9"/>
        <v>35650050.220000006</v>
      </c>
      <c r="I188" s="349"/>
      <c r="J188" s="290"/>
    </row>
    <row r="189" spans="2:10">
      <c r="B189" s="330"/>
      <c r="C189" s="331"/>
      <c r="D189" s="331"/>
      <c r="E189" s="331"/>
      <c r="F189" s="331"/>
      <c r="G189" s="331"/>
      <c r="H189" s="346"/>
    </row>
    <row r="190" spans="2:10">
      <c r="B190" s="392" t="s">
        <v>34</v>
      </c>
      <c r="C190" s="392"/>
      <c r="D190" s="392"/>
      <c r="E190" s="392"/>
      <c r="F190" s="392"/>
      <c r="G190" s="392"/>
      <c r="H190" s="122">
        <f>H15</f>
        <v>44644531</v>
      </c>
    </row>
    <row r="191" spans="2:10" ht="43.5" customHeight="1" thickBot="1">
      <c r="B191" s="382" t="s">
        <v>229</v>
      </c>
      <c r="C191" s="382"/>
      <c r="D191" s="382"/>
      <c r="E191" s="382"/>
      <c r="F191" s="382"/>
      <c r="G191" s="382"/>
      <c r="H191" s="382"/>
    </row>
    <row r="192" spans="2:10" ht="14.4" thickBot="1">
      <c r="B192" s="124" t="s">
        <v>31</v>
      </c>
      <c r="C192" s="125" t="s">
        <v>25</v>
      </c>
      <c r="D192" s="125" t="s">
        <v>26</v>
      </c>
      <c r="E192" s="125" t="s">
        <v>27</v>
      </c>
      <c r="F192" s="125" t="s">
        <v>28</v>
      </c>
      <c r="G192" s="125" t="s">
        <v>29</v>
      </c>
      <c r="H192" s="126" t="s">
        <v>1</v>
      </c>
    </row>
    <row r="193" spans="2:8">
      <c r="B193" s="128" t="str">
        <f>$B$32</f>
        <v>Liberal Arts</v>
      </c>
      <c r="C193" s="136">
        <f t="shared" ref="C193:G208" si="11">$H$190*IF($H$136=0,0,C116/$H$136)</f>
        <v>6066572.4680344351</v>
      </c>
      <c r="D193" s="136">
        <f t="shared" si="11"/>
        <v>3218233.3552763718</v>
      </c>
      <c r="E193" s="136">
        <f t="shared" si="11"/>
        <v>1551365.4911804674</v>
      </c>
      <c r="F193" s="136">
        <f t="shared" si="11"/>
        <v>58910.532048694309</v>
      </c>
      <c r="G193" s="136">
        <f t="shared" si="11"/>
        <v>0</v>
      </c>
      <c r="H193" s="136">
        <f>SUM(C193:G193)</f>
        <v>10895081.84653997</v>
      </c>
    </row>
    <row r="194" spans="2:8">
      <c r="B194" s="128" t="str">
        <f>$B$33</f>
        <v>Science</v>
      </c>
      <c r="C194" s="139">
        <f t="shared" si="11"/>
        <v>1423648.4934810437</v>
      </c>
      <c r="D194" s="139">
        <f t="shared" si="11"/>
        <v>1827217.5573358876</v>
      </c>
      <c r="E194" s="139">
        <f t="shared" si="11"/>
        <v>1152799.3653223319</v>
      </c>
      <c r="F194" s="139">
        <f t="shared" si="11"/>
        <v>0</v>
      </c>
      <c r="G194" s="139">
        <f t="shared" si="11"/>
        <v>0</v>
      </c>
      <c r="H194" s="139">
        <f t="shared" ref="H194:H213" si="12">SUM(C194:G194)</f>
        <v>4403665.4161392637</v>
      </c>
    </row>
    <row r="195" spans="2:8">
      <c r="B195" s="128" t="str">
        <f>$B$34</f>
        <v>Fine Arts</v>
      </c>
      <c r="C195" s="139">
        <f t="shared" si="11"/>
        <v>1809441.1512232397</v>
      </c>
      <c r="D195" s="139">
        <f t="shared" si="11"/>
        <v>1342156.4883475953</v>
      </c>
      <c r="E195" s="139">
        <f t="shared" si="11"/>
        <v>240913.53685947825</v>
      </c>
      <c r="F195" s="139">
        <f t="shared" si="11"/>
        <v>0</v>
      </c>
      <c r="G195" s="139">
        <f t="shared" si="11"/>
        <v>0</v>
      </c>
      <c r="H195" s="139">
        <f t="shared" si="12"/>
        <v>3392511.1764303134</v>
      </c>
    </row>
    <row r="196" spans="2:8">
      <c r="B196" s="128" t="str">
        <f>$B$35</f>
        <v>Teacher Education</v>
      </c>
      <c r="C196" s="139">
        <f t="shared" si="11"/>
        <v>101752.94804147516</v>
      </c>
      <c r="D196" s="139">
        <f t="shared" si="11"/>
        <v>370786.45147580747</v>
      </c>
      <c r="E196" s="139">
        <f t="shared" si="11"/>
        <v>3526204.0340063656</v>
      </c>
      <c r="F196" s="139">
        <f t="shared" si="11"/>
        <v>1585388.475676063</v>
      </c>
      <c r="G196" s="139">
        <f t="shared" si="11"/>
        <v>0</v>
      </c>
      <c r="H196" s="139">
        <f t="shared" si="12"/>
        <v>5584131.9091997109</v>
      </c>
    </row>
    <row r="197" spans="2:8">
      <c r="B197" s="128" t="str">
        <f>$B$36</f>
        <v>Agriculture</v>
      </c>
      <c r="C197" s="139">
        <f t="shared" si="11"/>
        <v>0</v>
      </c>
      <c r="D197" s="139">
        <f t="shared" si="11"/>
        <v>0</v>
      </c>
      <c r="E197" s="139">
        <f t="shared" si="11"/>
        <v>0</v>
      </c>
      <c r="F197" s="139">
        <f t="shared" si="11"/>
        <v>0</v>
      </c>
      <c r="G197" s="139">
        <f t="shared" si="11"/>
        <v>0</v>
      </c>
      <c r="H197" s="139">
        <f t="shared" si="12"/>
        <v>0</v>
      </c>
    </row>
    <row r="198" spans="2:8">
      <c r="B198" s="128" t="str">
        <f>$B$37</f>
        <v>Engineering</v>
      </c>
      <c r="C198" s="139">
        <f t="shared" si="11"/>
        <v>1200658.7465981808</v>
      </c>
      <c r="D198" s="139">
        <f t="shared" si="11"/>
        <v>2592777.2879146351</v>
      </c>
      <c r="E198" s="139">
        <f t="shared" si="11"/>
        <v>2138841.2812954509</v>
      </c>
      <c r="F198" s="139">
        <f t="shared" si="11"/>
        <v>2029095.0275658309</v>
      </c>
      <c r="G198" s="139">
        <f t="shared" si="11"/>
        <v>0</v>
      </c>
      <c r="H198" s="139">
        <f t="shared" si="12"/>
        <v>7961372.3433740977</v>
      </c>
    </row>
    <row r="199" spans="2:8">
      <c r="B199" s="128" t="str">
        <f>$B$38</f>
        <v>Home Economics</v>
      </c>
      <c r="C199" s="139">
        <f t="shared" si="11"/>
        <v>452.53137357999094</v>
      </c>
      <c r="D199" s="139">
        <f t="shared" si="11"/>
        <v>463202.42176891153</v>
      </c>
      <c r="E199" s="139">
        <f t="shared" si="11"/>
        <v>66836.030606494867</v>
      </c>
      <c r="F199" s="139">
        <f t="shared" si="11"/>
        <v>0</v>
      </c>
      <c r="G199" s="139">
        <f t="shared" si="11"/>
        <v>0</v>
      </c>
      <c r="H199" s="139">
        <f t="shared" si="12"/>
        <v>530490.98374898639</v>
      </c>
    </row>
    <row r="200" spans="2:8">
      <c r="B200" s="128" t="str">
        <f>$B$39</f>
        <v>Law</v>
      </c>
      <c r="C200" s="139">
        <f t="shared" si="11"/>
        <v>0</v>
      </c>
      <c r="D200" s="139">
        <f t="shared" si="11"/>
        <v>0</v>
      </c>
      <c r="E200" s="139">
        <f t="shared" si="11"/>
        <v>0</v>
      </c>
      <c r="F200" s="139">
        <f t="shared" si="11"/>
        <v>0</v>
      </c>
      <c r="G200" s="139">
        <f t="shared" si="11"/>
        <v>0</v>
      </c>
      <c r="H200" s="139">
        <f t="shared" si="12"/>
        <v>0</v>
      </c>
    </row>
    <row r="201" spans="2:8">
      <c r="B201" s="128" t="str">
        <f>$B$40</f>
        <v>Social Service</v>
      </c>
      <c r="C201" s="139">
        <f t="shared" si="11"/>
        <v>96323.216814712592</v>
      </c>
      <c r="D201" s="139">
        <f t="shared" si="11"/>
        <v>290288.85299857549</v>
      </c>
      <c r="E201" s="139">
        <f t="shared" si="11"/>
        <v>0</v>
      </c>
      <c r="F201" s="139">
        <f t="shared" si="11"/>
        <v>0</v>
      </c>
      <c r="G201" s="139">
        <f t="shared" si="11"/>
        <v>0</v>
      </c>
      <c r="H201" s="139">
        <f t="shared" si="12"/>
        <v>386612.06981328805</v>
      </c>
    </row>
    <row r="202" spans="2:8">
      <c r="B202" s="128" t="str">
        <f>$B$41</f>
        <v>Library Science</v>
      </c>
      <c r="C202" s="139">
        <f t="shared" si="11"/>
        <v>0</v>
      </c>
      <c r="D202" s="139">
        <f t="shared" si="11"/>
        <v>0</v>
      </c>
      <c r="E202" s="139">
        <f t="shared" si="11"/>
        <v>0</v>
      </c>
      <c r="F202" s="139">
        <f t="shared" si="11"/>
        <v>0</v>
      </c>
      <c r="G202" s="139">
        <f t="shared" si="11"/>
        <v>0</v>
      </c>
      <c r="H202" s="139">
        <f t="shared" si="12"/>
        <v>0</v>
      </c>
    </row>
    <row r="203" spans="2:8">
      <c r="B203" s="128" t="str">
        <f>$B$42</f>
        <v>Veterinary Science</v>
      </c>
      <c r="C203" s="139">
        <f t="shared" si="11"/>
        <v>0</v>
      </c>
      <c r="D203" s="139">
        <f t="shared" si="11"/>
        <v>0</v>
      </c>
      <c r="E203" s="139">
        <f t="shared" si="11"/>
        <v>0</v>
      </c>
      <c r="F203" s="139">
        <f t="shared" si="11"/>
        <v>0</v>
      </c>
      <c r="G203" s="139">
        <f t="shared" si="11"/>
        <v>0</v>
      </c>
      <c r="H203" s="139">
        <f t="shared" si="12"/>
        <v>0</v>
      </c>
    </row>
    <row r="204" spans="2:8">
      <c r="B204" s="128" t="str">
        <f>$B$43</f>
        <v>Vocational Training</v>
      </c>
      <c r="C204" s="139">
        <f t="shared" si="11"/>
        <v>0</v>
      </c>
      <c r="D204" s="139">
        <f t="shared" si="11"/>
        <v>0</v>
      </c>
      <c r="E204" s="139">
        <f t="shared" si="11"/>
        <v>0</v>
      </c>
      <c r="F204" s="139">
        <f t="shared" si="11"/>
        <v>0</v>
      </c>
      <c r="G204" s="139">
        <f t="shared" si="11"/>
        <v>0</v>
      </c>
      <c r="H204" s="139">
        <f t="shared" si="12"/>
        <v>0</v>
      </c>
    </row>
    <row r="205" spans="2:8">
      <c r="B205" s="128" t="str">
        <f>$B$44</f>
        <v>Physical Training</v>
      </c>
      <c r="C205" s="139">
        <f t="shared" si="11"/>
        <v>0</v>
      </c>
      <c r="D205" s="139">
        <f t="shared" si="11"/>
        <v>0</v>
      </c>
      <c r="E205" s="139">
        <f t="shared" si="11"/>
        <v>0</v>
      </c>
      <c r="F205" s="139">
        <f t="shared" si="11"/>
        <v>0</v>
      </c>
      <c r="G205" s="139">
        <f t="shared" si="11"/>
        <v>0</v>
      </c>
      <c r="H205" s="139">
        <f t="shared" si="12"/>
        <v>0</v>
      </c>
    </row>
    <row r="206" spans="2:8">
      <c r="B206" s="128" t="str">
        <f>$B$45</f>
        <v>Health Services</v>
      </c>
      <c r="C206" s="139">
        <f t="shared" si="11"/>
        <v>215396.82206965442</v>
      </c>
      <c r="D206" s="139">
        <f t="shared" si="11"/>
        <v>598447.41566304432</v>
      </c>
      <c r="E206" s="139">
        <f t="shared" si="11"/>
        <v>1819471.3484763051</v>
      </c>
      <c r="F206" s="139">
        <f t="shared" si="11"/>
        <v>11657.677513656496</v>
      </c>
      <c r="G206" s="139">
        <f t="shared" si="11"/>
        <v>528716.48400344257</v>
      </c>
      <c r="H206" s="139">
        <f t="shared" si="12"/>
        <v>3173689.7477261033</v>
      </c>
    </row>
    <row r="207" spans="2:8">
      <c r="B207" s="128" t="str">
        <f>$B$46</f>
        <v>Pharmacy</v>
      </c>
      <c r="C207" s="139">
        <f t="shared" si="11"/>
        <v>0</v>
      </c>
      <c r="D207" s="139">
        <f t="shared" si="11"/>
        <v>0</v>
      </c>
      <c r="E207" s="139">
        <f t="shared" si="11"/>
        <v>0</v>
      </c>
      <c r="F207" s="139">
        <f t="shared" si="11"/>
        <v>0</v>
      </c>
      <c r="G207" s="139">
        <f t="shared" si="11"/>
        <v>0</v>
      </c>
      <c r="H207" s="139">
        <f t="shared" si="12"/>
        <v>0</v>
      </c>
    </row>
    <row r="208" spans="2:8">
      <c r="B208" s="128" t="str">
        <f>$B$47</f>
        <v>Business Administration</v>
      </c>
      <c r="C208" s="139">
        <f t="shared" si="11"/>
        <v>701576.82805959811</v>
      </c>
      <c r="D208" s="139">
        <f t="shared" si="11"/>
        <v>3087106.2335997513</v>
      </c>
      <c r="E208" s="139">
        <f t="shared" si="11"/>
        <v>1597670.6875881345</v>
      </c>
      <c r="F208" s="139">
        <f t="shared" si="11"/>
        <v>194.94116468170429</v>
      </c>
      <c r="G208" s="139">
        <f t="shared" si="11"/>
        <v>0</v>
      </c>
      <c r="H208" s="139">
        <f t="shared" si="12"/>
        <v>5386548.6904121656</v>
      </c>
    </row>
    <row r="209" spans="2:8">
      <c r="B209" s="128" t="str">
        <f>$B$48</f>
        <v>Optometry</v>
      </c>
      <c r="C209" s="139">
        <f t="shared" ref="C209:G212" si="13">$H$190*IF($H$136=0,0,C132/$H$136)</f>
        <v>0</v>
      </c>
      <c r="D209" s="139">
        <f t="shared" si="13"/>
        <v>0</v>
      </c>
      <c r="E209" s="139">
        <f t="shared" si="13"/>
        <v>0</v>
      </c>
      <c r="F209" s="139">
        <f t="shared" si="13"/>
        <v>0</v>
      </c>
      <c r="G209" s="139">
        <f t="shared" si="13"/>
        <v>0</v>
      </c>
      <c r="H209" s="139">
        <f t="shared" si="12"/>
        <v>0</v>
      </c>
    </row>
    <row r="210" spans="2:8">
      <c r="B210" s="128" t="str">
        <f>$B$49</f>
        <v>Teacher Ed-Practice Teaching</v>
      </c>
      <c r="C210" s="139">
        <f t="shared" si="13"/>
        <v>0</v>
      </c>
      <c r="D210" s="139">
        <f t="shared" si="13"/>
        <v>24987.348880583664</v>
      </c>
      <c r="E210" s="139">
        <f t="shared" si="13"/>
        <v>0</v>
      </c>
      <c r="F210" s="139">
        <f t="shared" si="13"/>
        <v>0</v>
      </c>
      <c r="G210" s="139">
        <f t="shared" si="13"/>
        <v>0</v>
      </c>
      <c r="H210" s="139">
        <f t="shared" si="12"/>
        <v>24987.348880583664</v>
      </c>
    </row>
    <row r="211" spans="2:8">
      <c r="B211" s="128" t="str">
        <f>$B$50</f>
        <v>Technology</v>
      </c>
      <c r="C211" s="139">
        <f t="shared" si="13"/>
        <v>17700.72596070396</v>
      </c>
      <c r="D211" s="139">
        <f t="shared" si="13"/>
        <v>92499.397939400646</v>
      </c>
      <c r="E211" s="139">
        <f t="shared" si="13"/>
        <v>7791.3993127956373</v>
      </c>
      <c r="F211" s="139">
        <f t="shared" si="13"/>
        <v>0</v>
      </c>
      <c r="G211" s="139">
        <f t="shared" si="13"/>
        <v>0</v>
      </c>
      <c r="H211" s="139">
        <f t="shared" si="12"/>
        <v>117991.52321290024</v>
      </c>
    </row>
    <row r="212" spans="2:8">
      <c r="B212" s="128" t="str">
        <f>$B$51</f>
        <v>Nursing</v>
      </c>
      <c r="C212" s="139">
        <f t="shared" si="13"/>
        <v>109104.83547496796</v>
      </c>
      <c r="D212" s="139">
        <f t="shared" si="13"/>
        <v>2395286.2645714064</v>
      </c>
      <c r="E212" s="139">
        <f t="shared" si="13"/>
        <v>283056.84447624924</v>
      </c>
      <c r="F212" s="139">
        <f t="shared" si="13"/>
        <v>0</v>
      </c>
      <c r="G212" s="139">
        <f t="shared" si="13"/>
        <v>0</v>
      </c>
      <c r="H212" s="139">
        <f t="shared" si="12"/>
        <v>2787447.9445226234</v>
      </c>
    </row>
    <row r="213" spans="2:8">
      <c r="B213" s="131" t="str">
        <f>$B$52</f>
        <v>Totals</v>
      </c>
      <c r="C213" s="136">
        <f>SUM(C193:C212)</f>
        <v>11742628.767131591</v>
      </c>
      <c r="D213" s="136">
        <f>SUM(D193:D212)</f>
        <v>16302989.075771969</v>
      </c>
      <c r="E213" s="136">
        <f>SUM(E193:E212)</f>
        <v>12384950.019124074</v>
      </c>
      <c r="F213" s="136">
        <f>SUM(F193:F212)</f>
        <v>3685246.6539689265</v>
      </c>
      <c r="G213" s="136">
        <f>SUM(G193:G212)</f>
        <v>528716.48400344257</v>
      </c>
      <c r="H213" s="136">
        <f t="shared" si="12"/>
        <v>44644531</v>
      </c>
    </row>
    <row r="214" spans="2:8">
      <c r="B214" s="144"/>
      <c r="C214" s="145"/>
      <c r="D214" s="145"/>
      <c r="E214" s="145"/>
      <c r="F214" s="145"/>
      <c r="G214" s="145"/>
      <c r="H214" s="145"/>
    </row>
    <row r="215" spans="2:8">
      <c r="B215" s="392" t="s">
        <v>35</v>
      </c>
      <c r="C215" s="392"/>
      <c r="D215" s="392"/>
      <c r="E215" s="392"/>
      <c r="F215" s="392"/>
      <c r="G215" s="392"/>
      <c r="H215" s="122">
        <f>H17</f>
        <v>27783369</v>
      </c>
    </row>
    <row r="216" spans="2:8" ht="60.75" customHeight="1" thickBot="1">
      <c r="B216" s="382" t="s">
        <v>230</v>
      </c>
      <c r="C216" s="382"/>
      <c r="D216" s="382"/>
      <c r="E216" s="382"/>
      <c r="F216" s="382"/>
      <c r="G216" s="382"/>
      <c r="H216" s="382"/>
    </row>
    <row r="217" spans="2:8" ht="14.4" thickBot="1">
      <c r="B217" s="124" t="s">
        <v>31</v>
      </c>
      <c r="C217" s="125" t="s">
        <v>25</v>
      </c>
      <c r="D217" s="125" t="s">
        <v>26</v>
      </c>
      <c r="E217" s="125" t="s">
        <v>27</v>
      </c>
      <c r="F217" s="125" t="s">
        <v>28</v>
      </c>
      <c r="G217" s="125" t="s">
        <v>29</v>
      </c>
      <c r="H217" s="126" t="s">
        <v>1</v>
      </c>
    </row>
    <row r="218" spans="2:8">
      <c r="B218" s="128" t="str">
        <f>$B$32</f>
        <v>Liberal Arts</v>
      </c>
      <c r="C218" s="136">
        <f t="shared" ref="C218:G233" si="14">$H$215*IF($H$25=0,0,C$25/$H$25)*IF(C$52=0,0,C32/C$52)</f>
        <v>3801155.2024745001</v>
      </c>
      <c r="D218" s="136">
        <f t="shared" si="14"/>
        <v>2299231.3220797218</v>
      </c>
      <c r="E218" s="136">
        <f t="shared" si="14"/>
        <v>1075413.3292892636</v>
      </c>
      <c r="F218" s="136">
        <f t="shared" si="14"/>
        <v>10807.464352113828</v>
      </c>
      <c r="G218" s="136">
        <f t="shared" si="14"/>
        <v>0</v>
      </c>
      <c r="H218" s="136">
        <f>SUM(C218:G218)</f>
        <v>7186607.3181956001</v>
      </c>
    </row>
    <row r="219" spans="2:8">
      <c r="B219" s="128" t="str">
        <f>$B$33</f>
        <v>Science</v>
      </c>
      <c r="C219" s="139">
        <f t="shared" si="14"/>
        <v>1187004.5215900873</v>
      </c>
      <c r="D219" s="139">
        <f t="shared" si="14"/>
        <v>661533.87584410002</v>
      </c>
      <c r="E219" s="139">
        <f t="shared" si="14"/>
        <v>582980.10651784937</v>
      </c>
      <c r="F219" s="139">
        <f t="shared" si="14"/>
        <v>0</v>
      </c>
      <c r="G219" s="139">
        <f t="shared" si="14"/>
        <v>0</v>
      </c>
      <c r="H219" s="139">
        <f t="shared" ref="H219:H238" si="15">SUM(C219:G219)</f>
        <v>2431518.5039520366</v>
      </c>
    </row>
    <row r="220" spans="2:8">
      <c r="B220" s="128" t="str">
        <f>$B$34</f>
        <v>Fine Arts</v>
      </c>
      <c r="C220" s="139">
        <f t="shared" si="14"/>
        <v>491199.61482172034</v>
      </c>
      <c r="D220" s="139">
        <f t="shared" si="14"/>
        <v>309394.9135550725</v>
      </c>
      <c r="E220" s="139">
        <f t="shared" si="14"/>
        <v>13356.788537089824</v>
      </c>
      <c r="F220" s="139">
        <f t="shared" si="14"/>
        <v>0</v>
      </c>
      <c r="G220" s="139">
        <f t="shared" si="14"/>
        <v>0</v>
      </c>
      <c r="H220" s="139">
        <f t="shared" si="15"/>
        <v>813951.31691388262</v>
      </c>
    </row>
    <row r="221" spans="2:8">
      <c r="B221" s="128" t="str">
        <f>$B$35</f>
        <v>Teacher Education</v>
      </c>
      <c r="C221" s="139">
        <f t="shared" si="14"/>
        <v>39224.651637306168</v>
      </c>
      <c r="D221" s="139">
        <f t="shared" si="14"/>
        <v>218080.80782035543</v>
      </c>
      <c r="E221" s="139">
        <f t="shared" si="14"/>
        <v>5361172.0680871801</v>
      </c>
      <c r="F221" s="139">
        <f t="shared" si="14"/>
        <v>465734.16692390526</v>
      </c>
      <c r="G221" s="139">
        <f t="shared" si="14"/>
        <v>0</v>
      </c>
      <c r="H221" s="139">
        <f t="shared" si="15"/>
        <v>6084211.6944687478</v>
      </c>
    </row>
    <row r="222" spans="2:8">
      <c r="B222" s="128" t="str">
        <f>$B$36</f>
        <v>Agriculture</v>
      </c>
      <c r="C222" s="139">
        <f t="shared" si="14"/>
        <v>0</v>
      </c>
      <c r="D222" s="139">
        <f t="shared" si="14"/>
        <v>0</v>
      </c>
      <c r="E222" s="139">
        <f t="shared" si="14"/>
        <v>0</v>
      </c>
      <c r="F222" s="139">
        <f t="shared" si="14"/>
        <v>0</v>
      </c>
      <c r="G222" s="139">
        <f t="shared" si="14"/>
        <v>0</v>
      </c>
      <c r="H222" s="139">
        <f t="shared" si="15"/>
        <v>0</v>
      </c>
    </row>
    <row r="223" spans="2:8">
      <c r="B223" s="128" t="str">
        <f>$B$37</f>
        <v>Engineering</v>
      </c>
      <c r="C223" s="139">
        <f t="shared" si="14"/>
        <v>352756.80118075188</v>
      </c>
      <c r="D223" s="139">
        <f t="shared" si="14"/>
        <v>1399350.7981747873</v>
      </c>
      <c r="E223" s="139">
        <f t="shared" si="14"/>
        <v>770808.12394041999</v>
      </c>
      <c r="F223" s="139">
        <f t="shared" si="14"/>
        <v>95353.357356670953</v>
      </c>
      <c r="G223" s="139">
        <f t="shared" si="14"/>
        <v>0</v>
      </c>
      <c r="H223" s="139">
        <f t="shared" si="15"/>
        <v>2618269.08065263</v>
      </c>
    </row>
    <row r="224" spans="2:8">
      <c r="B224" s="128" t="str">
        <f>$B$38</f>
        <v>Home Economics</v>
      </c>
      <c r="C224" s="139">
        <f t="shared" si="14"/>
        <v>143958.03738633517</v>
      </c>
      <c r="D224" s="139">
        <f t="shared" si="14"/>
        <v>436792.81913657294</v>
      </c>
      <c r="E224" s="139">
        <f t="shared" si="14"/>
        <v>238722.2387628963</v>
      </c>
      <c r="F224" s="139">
        <f t="shared" si="14"/>
        <v>0</v>
      </c>
      <c r="G224" s="139">
        <f t="shared" si="14"/>
        <v>0</v>
      </c>
      <c r="H224" s="139">
        <f t="shared" si="15"/>
        <v>819473.09528580436</v>
      </c>
    </row>
    <row r="225" spans="2:10">
      <c r="B225" s="128" t="str">
        <f>$B$39</f>
        <v>Law</v>
      </c>
      <c r="C225" s="139">
        <f t="shared" si="14"/>
        <v>0</v>
      </c>
      <c r="D225" s="139">
        <f t="shared" si="14"/>
        <v>0</v>
      </c>
      <c r="E225" s="139">
        <f t="shared" si="14"/>
        <v>0</v>
      </c>
      <c r="F225" s="139">
        <f t="shared" si="14"/>
        <v>0</v>
      </c>
      <c r="G225" s="139">
        <f t="shared" si="14"/>
        <v>0</v>
      </c>
      <c r="H225" s="139">
        <f t="shared" si="15"/>
        <v>0</v>
      </c>
    </row>
    <row r="226" spans="2:10">
      <c r="B226" s="128" t="str">
        <f>$B$40</f>
        <v>Social Service</v>
      </c>
      <c r="C226" s="139">
        <f t="shared" si="14"/>
        <v>26922.374532878319</v>
      </c>
      <c r="D226" s="139">
        <f t="shared" si="14"/>
        <v>192622.26682058405</v>
      </c>
      <c r="E226" s="139">
        <f t="shared" si="14"/>
        <v>0</v>
      </c>
      <c r="F226" s="139">
        <f t="shared" si="14"/>
        <v>0</v>
      </c>
      <c r="G226" s="139">
        <f t="shared" si="14"/>
        <v>0</v>
      </c>
      <c r="H226" s="139">
        <f t="shared" si="15"/>
        <v>219544.64135346236</v>
      </c>
    </row>
    <row r="227" spans="2:10">
      <c r="B227" s="128" t="str">
        <f>$B$41</f>
        <v>Library Science</v>
      </c>
      <c r="C227" s="139">
        <f t="shared" si="14"/>
        <v>14441.803557371815</v>
      </c>
      <c r="D227" s="139">
        <f t="shared" si="14"/>
        <v>0</v>
      </c>
      <c r="E227" s="139">
        <f t="shared" si="14"/>
        <v>0</v>
      </c>
      <c r="F227" s="139">
        <f t="shared" si="14"/>
        <v>0</v>
      </c>
      <c r="G227" s="139">
        <f t="shared" si="14"/>
        <v>0</v>
      </c>
      <c r="H227" s="139">
        <f t="shared" si="15"/>
        <v>14441.803557371815</v>
      </c>
    </row>
    <row r="228" spans="2:10">
      <c r="B228" s="128" t="str">
        <f>$B$42</f>
        <v>Veterinary Science</v>
      </c>
      <c r="C228" s="139">
        <f t="shared" si="14"/>
        <v>0</v>
      </c>
      <c r="D228" s="139">
        <f t="shared" si="14"/>
        <v>0</v>
      </c>
      <c r="E228" s="139">
        <f t="shared" si="14"/>
        <v>0</v>
      </c>
      <c r="F228" s="139">
        <f t="shared" si="14"/>
        <v>0</v>
      </c>
      <c r="G228" s="139">
        <f t="shared" si="14"/>
        <v>0</v>
      </c>
      <c r="H228" s="139">
        <f t="shared" si="15"/>
        <v>0</v>
      </c>
    </row>
    <row r="229" spans="2:10">
      <c r="B229" s="128" t="str">
        <f>$B$43</f>
        <v>Vocational Training</v>
      </c>
      <c r="C229" s="139">
        <f t="shared" si="14"/>
        <v>0</v>
      </c>
      <c r="D229" s="139">
        <f t="shared" si="14"/>
        <v>0</v>
      </c>
      <c r="E229" s="139">
        <f t="shared" si="14"/>
        <v>0</v>
      </c>
      <c r="F229" s="139">
        <f t="shared" si="14"/>
        <v>0</v>
      </c>
      <c r="G229" s="139">
        <f t="shared" si="14"/>
        <v>0</v>
      </c>
      <c r="H229" s="139">
        <f t="shared" si="15"/>
        <v>0</v>
      </c>
    </row>
    <row r="230" spans="2:10">
      <c r="B230" s="128" t="str">
        <f>$B$44</f>
        <v>Physical Training</v>
      </c>
      <c r="C230" s="139">
        <f t="shared" si="14"/>
        <v>0</v>
      </c>
      <c r="D230" s="139">
        <f t="shared" si="14"/>
        <v>0</v>
      </c>
      <c r="E230" s="139">
        <f t="shared" si="14"/>
        <v>0</v>
      </c>
      <c r="F230" s="139">
        <f t="shared" si="14"/>
        <v>0</v>
      </c>
      <c r="G230" s="139">
        <f t="shared" si="14"/>
        <v>0</v>
      </c>
      <c r="H230" s="139">
        <f t="shared" si="15"/>
        <v>0</v>
      </c>
    </row>
    <row r="231" spans="2:10">
      <c r="B231" s="128" t="str">
        <f>$B$45</f>
        <v>Health Services</v>
      </c>
      <c r="C231" s="139">
        <f t="shared" si="14"/>
        <v>188038.22544601699</v>
      </c>
      <c r="D231" s="139">
        <f t="shared" si="14"/>
        <v>542811.86231322412</v>
      </c>
      <c r="E231" s="139">
        <f t="shared" si="14"/>
        <v>1957943.2990702519</v>
      </c>
      <c r="F231" s="139">
        <f t="shared" si="14"/>
        <v>3377.3326100355712</v>
      </c>
      <c r="G231" s="139">
        <f t="shared" si="14"/>
        <v>28337.725760183588</v>
      </c>
      <c r="H231" s="139">
        <f t="shared" si="15"/>
        <v>2720508.4451997126</v>
      </c>
    </row>
    <row r="232" spans="2:10">
      <c r="B232" s="128" t="str">
        <f>$B$46</f>
        <v>Pharmacy</v>
      </c>
      <c r="C232" s="139">
        <f t="shared" si="14"/>
        <v>0</v>
      </c>
      <c r="D232" s="139">
        <f t="shared" si="14"/>
        <v>0</v>
      </c>
      <c r="E232" s="139">
        <f t="shared" si="14"/>
        <v>0</v>
      </c>
      <c r="F232" s="139">
        <f t="shared" si="14"/>
        <v>0</v>
      </c>
      <c r="G232" s="139">
        <f t="shared" si="14"/>
        <v>0</v>
      </c>
      <c r="H232" s="139">
        <f t="shared" si="15"/>
        <v>0</v>
      </c>
    </row>
    <row r="233" spans="2:10">
      <c r="B233" s="128" t="str">
        <f>$B$47</f>
        <v>Business Administration</v>
      </c>
      <c r="C233" s="139">
        <f t="shared" si="14"/>
        <v>458350.75201418728</v>
      </c>
      <c r="D233" s="139">
        <f t="shared" si="14"/>
        <v>1861020.3990891122</v>
      </c>
      <c r="E233" s="139">
        <f t="shared" si="14"/>
        <v>1407938.2701923025</v>
      </c>
      <c r="F233" s="139">
        <f t="shared" si="14"/>
        <v>337.73326100355712</v>
      </c>
      <c r="G233" s="139">
        <f t="shared" si="14"/>
        <v>0</v>
      </c>
      <c r="H233" s="139">
        <f t="shared" si="15"/>
        <v>3727647.1545566055</v>
      </c>
    </row>
    <row r="234" spans="2:10">
      <c r="B234" s="128" t="str">
        <f>$B$48</f>
        <v>Optometry</v>
      </c>
      <c r="C234" s="139">
        <f t="shared" ref="C234:G237" si="16">$H$215*IF($H$25=0,0,C$25/$H$25)*IF(C$52=0,0,C48/C$52)</f>
        <v>0</v>
      </c>
      <c r="D234" s="139">
        <f t="shared" si="16"/>
        <v>0</v>
      </c>
      <c r="E234" s="139">
        <f t="shared" si="16"/>
        <v>0</v>
      </c>
      <c r="F234" s="139">
        <f t="shared" si="16"/>
        <v>0</v>
      </c>
      <c r="G234" s="139">
        <f t="shared" si="16"/>
        <v>0</v>
      </c>
      <c r="H234" s="139">
        <f t="shared" si="15"/>
        <v>0</v>
      </c>
    </row>
    <row r="235" spans="2:10">
      <c r="B235" s="128" t="str">
        <f>$B$49</f>
        <v>Teacher Ed-Practice Teaching</v>
      </c>
      <c r="C235" s="139">
        <f t="shared" si="16"/>
        <v>0</v>
      </c>
      <c r="D235" s="139">
        <f t="shared" si="16"/>
        <v>44184.244710346997</v>
      </c>
      <c r="E235" s="139">
        <f t="shared" si="16"/>
        <v>0</v>
      </c>
      <c r="F235" s="139">
        <f t="shared" si="16"/>
        <v>0</v>
      </c>
      <c r="G235" s="139">
        <f t="shared" si="16"/>
        <v>0</v>
      </c>
      <c r="H235" s="139">
        <f t="shared" si="15"/>
        <v>44184.244710346997</v>
      </c>
    </row>
    <row r="236" spans="2:10">
      <c r="B236" s="128" t="str">
        <f>$B$50</f>
        <v>Technology</v>
      </c>
      <c r="C236" s="139">
        <f t="shared" si="16"/>
        <v>17116.211623551779</v>
      </c>
      <c r="D236" s="139">
        <f t="shared" si="16"/>
        <v>68485.579301037811</v>
      </c>
      <c r="E236" s="139">
        <f t="shared" si="16"/>
        <v>11413.982931694938</v>
      </c>
      <c r="F236" s="139">
        <f t="shared" si="16"/>
        <v>0</v>
      </c>
      <c r="G236" s="139">
        <f t="shared" si="16"/>
        <v>0</v>
      </c>
      <c r="H236" s="139">
        <f t="shared" si="15"/>
        <v>97015.773856284519</v>
      </c>
    </row>
    <row r="237" spans="2:10">
      <c r="B237" s="128" t="str">
        <f>$B$51</f>
        <v>Nursing</v>
      </c>
      <c r="C237" s="139">
        <f t="shared" si="16"/>
        <v>80885.986179354062</v>
      </c>
      <c r="D237" s="139">
        <f t="shared" si="16"/>
        <v>875163.64701280138</v>
      </c>
      <c r="E237" s="139">
        <f t="shared" si="16"/>
        <v>49946.294105360124</v>
      </c>
      <c r="F237" s="139">
        <f t="shared" si="16"/>
        <v>0</v>
      </c>
      <c r="G237" s="139">
        <f t="shared" si="16"/>
        <v>0</v>
      </c>
      <c r="H237" s="139">
        <f t="shared" si="15"/>
        <v>1005995.9272975156</v>
      </c>
    </row>
    <row r="238" spans="2:10">
      <c r="B238" s="131" t="str">
        <f>$B$52</f>
        <v>Totals</v>
      </c>
      <c r="C238" s="136">
        <f>SUM(C218:C237)</f>
        <v>6801054.1824440612</v>
      </c>
      <c r="D238" s="136">
        <f>SUM(D218:D237)</f>
        <v>8908672.5358577166</v>
      </c>
      <c r="E238" s="136">
        <f>SUM(E218:E237)</f>
        <v>11469694.501434308</v>
      </c>
      <c r="F238" s="136">
        <f>SUM(F218:F237)</f>
        <v>575610.0545037291</v>
      </c>
      <c r="G238" s="136">
        <f>SUM(G218:G237)</f>
        <v>28337.725760183588</v>
      </c>
      <c r="H238" s="136">
        <f t="shared" si="15"/>
        <v>27783368.999999996</v>
      </c>
    </row>
    <row r="239" spans="2:10">
      <c r="B239" s="330"/>
      <c r="C239" s="350"/>
      <c r="D239" s="350"/>
      <c r="E239" s="350"/>
      <c r="F239" s="350"/>
      <c r="G239" s="350"/>
      <c r="H239" s="350"/>
    </row>
    <row r="240" spans="2:10">
      <c r="B240" s="120" t="s">
        <v>11</v>
      </c>
      <c r="C240" s="121"/>
      <c r="D240" s="121"/>
      <c r="E240" s="121"/>
      <c r="F240" s="121"/>
      <c r="G240" s="121"/>
      <c r="H240" s="122">
        <f>H16</f>
        <v>9923976</v>
      </c>
      <c r="J240" s="360"/>
    </row>
    <row r="241" spans="2:8" ht="61.5" customHeight="1" thickBot="1">
      <c r="B241" s="394" t="s">
        <v>231</v>
      </c>
      <c r="C241" s="394"/>
      <c r="D241" s="394"/>
      <c r="E241" s="394"/>
      <c r="F241" s="394"/>
      <c r="G241" s="394"/>
      <c r="H241" s="328"/>
    </row>
    <row r="242" spans="2:8" ht="14.4" thickBot="1">
      <c r="B242" s="124" t="s">
        <v>31</v>
      </c>
      <c r="C242" s="125" t="s">
        <v>25</v>
      </c>
      <c r="D242" s="125" t="s">
        <v>26</v>
      </c>
      <c r="E242" s="125" t="s">
        <v>27</v>
      </c>
      <c r="F242" s="125" t="s">
        <v>28</v>
      </c>
      <c r="G242" s="125" t="s">
        <v>29</v>
      </c>
      <c r="H242" s="126" t="s">
        <v>1</v>
      </c>
    </row>
    <row r="243" spans="2:8">
      <c r="B243" s="128" t="str">
        <f>$B$32</f>
        <v>Liberal Arts</v>
      </c>
      <c r="C243" s="136">
        <f t="shared" ref="C243:G258" si="17">$H$240*IF($H$25=0,0,C$25/$H$25)*IF(C$52=0,0,C32/C$52)</f>
        <v>1357739.3368540755</v>
      </c>
      <c r="D243" s="136">
        <f t="shared" si="17"/>
        <v>821265.28495401086</v>
      </c>
      <c r="E243" s="136">
        <f t="shared" si="17"/>
        <v>384128.21965351817</v>
      </c>
      <c r="F243" s="136">
        <f t="shared" si="17"/>
        <v>3860.3315836619081</v>
      </c>
      <c r="G243" s="136">
        <f t="shared" si="17"/>
        <v>0</v>
      </c>
      <c r="H243" s="136">
        <f>SUM(C243:G243)</f>
        <v>2566993.1730452664</v>
      </c>
    </row>
    <row r="244" spans="2:8">
      <c r="B244" s="128" t="str">
        <f>$B$33</f>
        <v>Science</v>
      </c>
      <c r="C244" s="139">
        <f t="shared" si="17"/>
        <v>423987.61590617424</v>
      </c>
      <c r="D244" s="139">
        <f t="shared" si="17"/>
        <v>236294.10483170088</v>
      </c>
      <c r="E244" s="139">
        <f t="shared" si="17"/>
        <v>208235.38662861875</v>
      </c>
      <c r="F244" s="139">
        <f t="shared" si="17"/>
        <v>0</v>
      </c>
      <c r="G244" s="139">
        <f t="shared" si="17"/>
        <v>0</v>
      </c>
      <c r="H244" s="139">
        <f t="shared" ref="H244:H263" si="18">SUM(C244:G244)</f>
        <v>868517.1073664939</v>
      </c>
    </row>
    <row r="245" spans="2:8">
      <c r="B245" s="128" t="str">
        <f>$B$34</f>
        <v>Fine Arts</v>
      </c>
      <c r="C245" s="139">
        <f t="shared" si="17"/>
        <v>175452.19907276175</v>
      </c>
      <c r="D245" s="139">
        <f t="shared" si="17"/>
        <v>110513.15254973629</v>
      </c>
      <c r="E245" s="139">
        <f t="shared" si="17"/>
        <v>4770.9278482085629</v>
      </c>
      <c r="F245" s="139">
        <f t="shared" si="17"/>
        <v>0</v>
      </c>
      <c r="G245" s="139">
        <f t="shared" si="17"/>
        <v>0</v>
      </c>
      <c r="H245" s="139">
        <f t="shared" si="18"/>
        <v>290736.27947070659</v>
      </c>
    </row>
    <row r="246" spans="2:8">
      <c r="B246" s="128" t="str">
        <f>$B$35</f>
        <v>Teacher Education</v>
      </c>
      <c r="C246" s="139">
        <f t="shared" si="17"/>
        <v>14010.701922325803</v>
      </c>
      <c r="D246" s="139">
        <f t="shared" si="17"/>
        <v>77896.553973343543</v>
      </c>
      <c r="E246" s="139">
        <f t="shared" si="17"/>
        <v>1914963.6941282225</v>
      </c>
      <c r="F246" s="139">
        <f t="shared" si="17"/>
        <v>166356.16418343034</v>
      </c>
      <c r="G246" s="139">
        <f t="shared" si="17"/>
        <v>0</v>
      </c>
      <c r="H246" s="139">
        <f t="shared" si="18"/>
        <v>2173227.1142073222</v>
      </c>
    </row>
    <row r="247" spans="2:8">
      <c r="B247" s="128" t="str">
        <f>$B$36</f>
        <v>Agriculture</v>
      </c>
      <c r="C247" s="139">
        <f t="shared" si="17"/>
        <v>0</v>
      </c>
      <c r="D247" s="139">
        <f t="shared" si="17"/>
        <v>0</v>
      </c>
      <c r="E247" s="139">
        <f t="shared" si="17"/>
        <v>0</v>
      </c>
      <c r="F247" s="139">
        <f t="shared" si="17"/>
        <v>0</v>
      </c>
      <c r="G247" s="139">
        <f t="shared" si="17"/>
        <v>0</v>
      </c>
      <c r="H247" s="139">
        <f t="shared" si="18"/>
        <v>0</v>
      </c>
    </row>
    <row r="248" spans="2:8">
      <c r="B248" s="128" t="str">
        <f>$B$37</f>
        <v>Engineering</v>
      </c>
      <c r="C248" s="139">
        <f t="shared" si="17"/>
        <v>126001.6389212753</v>
      </c>
      <c r="D248" s="139">
        <f t="shared" si="17"/>
        <v>499835.84556168952</v>
      </c>
      <c r="E248" s="139">
        <f t="shared" si="17"/>
        <v>275325.90891298145</v>
      </c>
      <c r="F248" s="139">
        <f t="shared" si="17"/>
        <v>34059.383868350378</v>
      </c>
      <c r="G248" s="139">
        <f t="shared" si="17"/>
        <v>0</v>
      </c>
      <c r="H248" s="139">
        <f t="shared" si="18"/>
        <v>935222.77726429678</v>
      </c>
    </row>
    <row r="249" spans="2:8">
      <c r="B249" s="128" t="str">
        <f>$B$38</f>
        <v>Home Economics</v>
      </c>
      <c r="C249" s="139">
        <f t="shared" si="17"/>
        <v>51420.549755110442</v>
      </c>
      <c r="D249" s="139">
        <f t="shared" si="17"/>
        <v>156018.56830551004</v>
      </c>
      <c r="E249" s="139">
        <f t="shared" si="17"/>
        <v>85269.492268891234</v>
      </c>
      <c r="F249" s="139">
        <f t="shared" si="17"/>
        <v>0</v>
      </c>
      <c r="G249" s="139">
        <f t="shared" si="17"/>
        <v>0</v>
      </c>
      <c r="H249" s="139">
        <f t="shared" si="18"/>
        <v>292708.61032951169</v>
      </c>
    </row>
    <row r="250" spans="2:8">
      <c r="B250" s="128" t="str">
        <f>$B$39</f>
        <v>Law</v>
      </c>
      <c r="C250" s="139">
        <f t="shared" si="17"/>
        <v>0</v>
      </c>
      <c r="D250" s="139">
        <f t="shared" si="17"/>
        <v>0</v>
      </c>
      <c r="E250" s="139">
        <f t="shared" si="17"/>
        <v>0</v>
      </c>
      <c r="F250" s="139">
        <f t="shared" si="17"/>
        <v>0</v>
      </c>
      <c r="G250" s="139">
        <f t="shared" si="17"/>
        <v>0</v>
      </c>
      <c r="H250" s="139">
        <f t="shared" si="18"/>
        <v>0</v>
      </c>
    </row>
    <row r="251" spans="2:8">
      <c r="B251" s="128" t="str">
        <f>$B$40</f>
        <v>Social Service</v>
      </c>
      <c r="C251" s="139">
        <f t="shared" si="17"/>
        <v>9616.436319414528</v>
      </c>
      <c r="D251" s="139">
        <f t="shared" si="17"/>
        <v>68802.986167482872</v>
      </c>
      <c r="E251" s="139">
        <f t="shared" si="17"/>
        <v>0</v>
      </c>
      <c r="F251" s="139">
        <f t="shared" si="17"/>
        <v>0</v>
      </c>
      <c r="G251" s="139">
        <f t="shared" si="17"/>
        <v>0</v>
      </c>
      <c r="H251" s="139">
        <f t="shared" si="18"/>
        <v>78419.422486897398</v>
      </c>
    </row>
    <row r="252" spans="2:8">
      <c r="B252" s="128" t="str">
        <f>$B$41</f>
        <v>Library Science</v>
      </c>
      <c r="C252" s="139">
        <f t="shared" si="17"/>
        <v>5158.4857077654087</v>
      </c>
      <c r="D252" s="139">
        <f t="shared" si="17"/>
        <v>0</v>
      </c>
      <c r="E252" s="139">
        <f t="shared" si="17"/>
        <v>0</v>
      </c>
      <c r="F252" s="139">
        <f t="shared" si="17"/>
        <v>0</v>
      </c>
      <c r="G252" s="139">
        <f t="shared" si="17"/>
        <v>0</v>
      </c>
      <c r="H252" s="139">
        <f t="shared" si="18"/>
        <v>5158.4857077654087</v>
      </c>
    </row>
    <row r="253" spans="2:8">
      <c r="B253" s="128" t="str">
        <f>$B$42</f>
        <v>Veterinary Science</v>
      </c>
      <c r="C253" s="139">
        <f t="shared" si="17"/>
        <v>0</v>
      </c>
      <c r="D253" s="139">
        <f t="shared" si="17"/>
        <v>0</v>
      </c>
      <c r="E253" s="139">
        <f t="shared" si="17"/>
        <v>0</v>
      </c>
      <c r="F253" s="139">
        <f t="shared" si="17"/>
        <v>0</v>
      </c>
      <c r="G253" s="139">
        <f t="shared" si="17"/>
        <v>0</v>
      </c>
      <c r="H253" s="139">
        <f t="shared" si="18"/>
        <v>0</v>
      </c>
    </row>
    <row r="254" spans="2:8">
      <c r="B254" s="128" t="str">
        <f>$B$43</f>
        <v>Vocational Training</v>
      </c>
      <c r="C254" s="139">
        <f t="shared" si="17"/>
        <v>0</v>
      </c>
      <c r="D254" s="139">
        <f t="shared" si="17"/>
        <v>0</v>
      </c>
      <c r="E254" s="139">
        <f t="shared" si="17"/>
        <v>0</v>
      </c>
      <c r="F254" s="139">
        <f t="shared" si="17"/>
        <v>0</v>
      </c>
      <c r="G254" s="139">
        <f t="shared" si="17"/>
        <v>0</v>
      </c>
      <c r="H254" s="139">
        <f t="shared" si="18"/>
        <v>0</v>
      </c>
    </row>
    <row r="255" spans="2:8">
      <c r="B255" s="128" t="str">
        <f>$B$44</f>
        <v>Physical Training</v>
      </c>
      <c r="C255" s="139">
        <f t="shared" si="17"/>
        <v>0</v>
      </c>
      <c r="D255" s="139">
        <f t="shared" si="17"/>
        <v>0</v>
      </c>
      <c r="E255" s="139">
        <f t="shared" si="17"/>
        <v>0</v>
      </c>
      <c r="F255" s="139">
        <f t="shared" si="17"/>
        <v>0</v>
      </c>
      <c r="G255" s="139">
        <f t="shared" si="17"/>
        <v>0</v>
      </c>
      <c r="H255" s="139">
        <f t="shared" si="18"/>
        <v>0</v>
      </c>
    </row>
    <row r="256" spans="2:8">
      <c r="B256" s="128" t="str">
        <f>$B$45</f>
        <v>Health Services</v>
      </c>
      <c r="C256" s="139">
        <f t="shared" si="17"/>
        <v>67165.606748730221</v>
      </c>
      <c r="D256" s="139">
        <f t="shared" si="17"/>
        <v>193887.64170794911</v>
      </c>
      <c r="E256" s="139">
        <f t="shared" si="17"/>
        <v>699360.19311891228</v>
      </c>
      <c r="F256" s="139">
        <f t="shared" si="17"/>
        <v>1206.3536198943464</v>
      </c>
      <c r="G256" s="139">
        <f t="shared" si="17"/>
        <v>10121.987378083762</v>
      </c>
      <c r="H256" s="139">
        <f t="shared" si="18"/>
        <v>971741.7825735698</v>
      </c>
    </row>
    <row r="257" spans="2:10">
      <c r="B257" s="128" t="str">
        <f>$B$46</f>
        <v>Pharmacy</v>
      </c>
      <c r="C257" s="139">
        <f t="shared" si="17"/>
        <v>0</v>
      </c>
      <c r="D257" s="139">
        <f t="shared" si="17"/>
        <v>0</v>
      </c>
      <c r="E257" s="139">
        <f t="shared" si="17"/>
        <v>0</v>
      </c>
      <c r="F257" s="139">
        <f t="shared" si="17"/>
        <v>0</v>
      </c>
      <c r="G257" s="139">
        <f t="shared" si="17"/>
        <v>0</v>
      </c>
      <c r="H257" s="139">
        <f t="shared" si="18"/>
        <v>0</v>
      </c>
    </row>
    <row r="258" spans="2:10">
      <c r="B258" s="128" t="str">
        <f>$B$47</f>
        <v>Business Administration</v>
      </c>
      <c r="C258" s="139">
        <f t="shared" si="17"/>
        <v>163718.87306290129</v>
      </c>
      <c r="D258" s="139">
        <f t="shared" si="17"/>
        <v>664740.18237567844</v>
      </c>
      <c r="E258" s="139">
        <f t="shared" si="17"/>
        <v>502903.21533252229</v>
      </c>
      <c r="F258" s="139">
        <f t="shared" si="17"/>
        <v>120.63536198943463</v>
      </c>
      <c r="G258" s="139">
        <f t="shared" si="17"/>
        <v>0</v>
      </c>
      <c r="H258" s="139">
        <f t="shared" si="18"/>
        <v>1331482.9061330915</v>
      </c>
    </row>
    <row r="259" spans="2:10">
      <c r="B259" s="128" t="str">
        <f>$B$48</f>
        <v>Optometry</v>
      </c>
      <c r="C259" s="139">
        <f t="shared" ref="C259:G262" si="19">$H$240*IF($H$25=0,0,C$25/$H$25)*IF(C$52=0,0,C48/C$52)</f>
        <v>0</v>
      </c>
      <c r="D259" s="139">
        <f t="shared" si="19"/>
        <v>0</v>
      </c>
      <c r="E259" s="139">
        <f t="shared" si="19"/>
        <v>0</v>
      </c>
      <c r="F259" s="139">
        <f t="shared" si="19"/>
        <v>0</v>
      </c>
      <c r="G259" s="139">
        <f t="shared" si="19"/>
        <v>0</v>
      </c>
      <c r="H259" s="139">
        <f t="shared" si="18"/>
        <v>0</v>
      </c>
    </row>
    <row r="260" spans="2:10">
      <c r="B260" s="128" t="str">
        <f>$B$49</f>
        <v>Teacher Ed-Practice Teaching</v>
      </c>
      <c r="C260" s="139">
        <f t="shared" si="19"/>
        <v>0</v>
      </c>
      <c r="D260" s="139">
        <f t="shared" si="19"/>
        <v>15782.225117609407</v>
      </c>
      <c r="E260" s="139">
        <f t="shared" si="19"/>
        <v>0</v>
      </c>
      <c r="F260" s="139">
        <f t="shared" si="19"/>
        <v>0</v>
      </c>
      <c r="G260" s="139">
        <f t="shared" si="19"/>
        <v>0</v>
      </c>
      <c r="H260" s="139">
        <f t="shared" si="18"/>
        <v>15782.225117609407</v>
      </c>
    </row>
    <row r="261" spans="2:10">
      <c r="B261" s="128" t="str">
        <f>$B$50</f>
        <v>Technology</v>
      </c>
      <c r="C261" s="139">
        <f t="shared" si="19"/>
        <v>6113.7608388330773</v>
      </c>
      <c r="D261" s="139">
        <f t="shared" si="19"/>
        <v>24462.44893229457</v>
      </c>
      <c r="E261" s="139">
        <f t="shared" si="19"/>
        <v>4076.9747066509535</v>
      </c>
      <c r="F261" s="139">
        <f t="shared" si="19"/>
        <v>0</v>
      </c>
      <c r="G261" s="139">
        <f t="shared" si="19"/>
        <v>0</v>
      </c>
      <c r="H261" s="139">
        <f t="shared" si="18"/>
        <v>34653.184477778603</v>
      </c>
    </row>
    <row r="262" spans="2:10">
      <c r="B262" s="128" t="str">
        <f>$B$51</f>
        <v>Nursing</v>
      </c>
      <c r="C262" s="139">
        <f t="shared" si="19"/>
        <v>28891.765630735474</v>
      </c>
      <c r="D262" s="139">
        <f t="shared" si="19"/>
        <v>312600.78750807763</v>
      </c>
      <c r="E262" s="139">
        <f t="shared" si="19"/>
        <v>17840.378680876867</v>
      </c>
      <c r="F262" s="139">
        <f t="shared" si="19"/>
        <v>0</v>
      </c>
      <c r="G262" s="139">
        <f t="shared" si="19"/>
        <v>0</v>
      </c>
      <c r="H262" s="139">
        <f t="shared" si="18"/>
        <v>359332.93181968998</v>
      </c>
    </row>
    <row r="263" spans="2:10">
      <c r="B263" s="131" t="str">
        <f>$B$52</f>
        <v>Totals</v>
      </c>
      <c r="C263" s="136">
        <f>SUM(C243:C262)</f>
        <v>2429276.9707401036</v>
      </c>
      <c r="D263" s="136">
        <f>SUM(D243:D262)</f>
        <v>3182099.7819850827</v>
      </c>
      <c r="E263" s="136">
        <f>SUM(E243:E262)</f>
        <v>4096874.3912794031</v>
      </c>
      <c r="F263" s="136">
        <f>SUM(F243:F262)</f>
        <v>205602.8686173264</v>
      </c>
      <c r="G263" s="136">
        <f>SUM(G243:G262)</f>
        <v>10121.987378083762</v>
      </c>
      <c r="H263" s="136">
        <f t="shared" si="18"/>
        <v>9923975.9999999981</v>
      </c>
      <c r="I263" s="351"/>
    </row>
    <row r="264" spans="2:10">
      <c r="B264" s="401"/>
      <c r="C264" s="401"/>
      <c r="D264" s="401"/>
      <c r="E264" s="401"/>
      <c r="F264" s="401"/>
      <c r="G264" s="401"/>
      <c r="H264" s="402"/>
      <c r="I264" s="352"/>
    </row>
    <row r="265" spans="2:10">
      <c r="B265" s="120" t="s">
        <v>232</v>
      </c>
      <c r="C265" s="121"/>
      <c r="D265" s="121"/>
      <c r="E265" s="121"/>
      <c r="F265" s="121"/>
      <c r="G265" s="121"/>
      <c r="H265" s="122"/>
      <c r="J265" s="360"/>
    </row>
    <row r="266" spans="2:10" ht="45" customHeight="1" thickBot="1">
      <c r="B266" s="382" t="s">
        <v>233</v>
      </c>
      <c r="C266" s="382"/>
      <c r="D266" s="382"/>
      <c r="E266" s="382"/>
      <c r="F266" s="382"/>
      <c r="G266" s="382"/>
      <c r="H266" s="382"/>
    </row>
    <row r="267" spans="2:10" ht="14.4" thickBot="1">
      <c r="B267" s="124" t="s">
        <v>31</v>
      </c>
      <c r="C267" s="125" t="s">
        <v>25</v>
      </c>
      <c r="D267" s="125" t="s">
        <v>26</v>
      </c>
      <c r="E267" s="125" t="s">
        <v>27</v>
      </c>
      <c r="F267" s="125" t="s">
        <v>28</v>
      </c>
      <c r="G267" s="125" t="s">
        <v>29</v>
      </c>
      <c r="H267" s="126" t="s">
        <v>1</v>
      </c>
    </row>
    <row r="268" spans="2:10">
      <c r="B268" s="128" t="str">
        <f>$B$32</f>
        <v>Liberal Arts</v>
      </c>
      <c r="C268" s="136">
        <f t="shared" ref="C268:G283" si="20">C243+C218+C193+C168+C116</f>
        <v>20617654.125665184</v>
      </c>
      <c r="D268" s="136">
        <f t="shared" si="20"/>
        <v>11321156.204209166</v>
      </c>
      <c r="E268" s="136">
        <f t="shared" si="20"/>
        <v>5412710.5393509781</v>
      </c>
      <c r="F268" s="136">
        <f t="shared" si="20"/>
        <v>164782.83318991802</v>
      </c>
      <c r="G268" s="136">
        <f t="shared" si="20"/>
        <v>0</v>
      </c>
      <c r="H268" s="136">
        <f>SUM(C268:G268)</f>
        <v>37516303.70241525</v>
      </c>
    </row>
    <row r="269" spans="2:10">
      <c r="B269" s="128" t="str">
        <f>$B$33</f>
        <v>Science</v>
      </c>
      <c r="C269" s="139">
        <f t="shared" si="20"/>
        <v>5238714.2638087217</v>
      </c>
      <c r="D269" s="139">
        <f t="shared" si="20"/>
        <v>5553919.4194592237</v>
      </c>
      <c r="E269" s="139">
        <f t="shared" si="20"/>
        <v>3728763.4791335505</v>
      </c>
      <c r="F269" s="139">
        <f t="shared" si="20"/>
        <v>0</v>
      </c>
      <c r="G269" s="139">
        <f t="shared" si="20"/>
        <v>0</v>
      </c>
      <c r="H269" s="139">
        <f t="shared" ref="H269:H288" si="21">SUM(C269:G269)</f>
        <v>14521397.162401496</v>
      </c>
    </row>
    <row r="270" spans="2:10">
      <c r="B270" s="128" t="str">
        <f>$B$34</f>
        <v>Fine Arts</v>
      </c>
      <c r="C270" s="139">
        <f t="shared" si="20"/>
        <v>5277445.7345255557</v>
      </c>
      <c r="D270" s="139">
        <f t="shared" si="20"/>
        <v>3839973.4121510633</v>
      </c>
      <c r="E270" s="139">
        <f t="shared" si="20"/>
        <v>632020.39280557004</v>
      </c>
      <c r="F270" s="139">
        <f t="shared" si="20"/>
        <v>0</v>
      </c>
      <c r="G270" s="139">
        <f t="shared" si="20"/>
        <v>0</v>
      </c>
      <c r="H270" s="139">
        <f t="shared" si="21"/>
        <v>9749439.5394821893</v>
      </c>
    </row>
    <row r="271" spans="2:10">
      <c r="B271" s="128" t="str">
        <f>$B$35</f>
        <v>Teacher Education</v>
      </c>
      <c r="C271" s="139">
        <f t="shared" si="20"/>
        <v>312520.85547498829</v>
      </c>
      <c r="D271" s="139">
        <f t="shared" si="20"/>
        <v>1240810.4405869695</v>
      </c>
      <c r="E271" s="139">
        <f t="shared" si="20"/>
        <v>16261561.741624104</v>
      </c>
      <c r="F271" s="139">
        <f t="shared" si="20"/>
        <v>4671956.0505647771</v>
      </c>
      <c r="G271" s="139">
        <f t="shared" si="20"/>
        <v>0</v>
      </c>
      <c r="H271" s="139">
        <f t="shared" si="21"/>
        <v>22486849.088250838</v>
      </c>
    </row>
    <row r="272" spans="2:10">
      <c r="B272" s="128" t="str">
        <f>$B$36</f>
        <v>Agriculture</v>
      </c>
      <c r="C272" s="139">
        <f t="shared" si="20"/>
        <v>0</v>
      </c>
      <c r="D272" s="139">
        <f t="shared" si="20"/>
        <v>0</v>
      </c>
      <c r="E272" s="139">
        <f t="shared" si="20"/>
        <v>0</v>
      </c>
      <c r="F272" s="139">
        <f t="shared" si="20"/>
        <v>0</v>
      </c>
      <c r="G272" s="139">
        <f t="shared" si="20"/>
        <v>0</v>
      </c>
      <c r="H272" s="139">
        <f t="shared" si="21"/>
        <v>0</v>
      </c>
    </row>
    <row r="273" spans="2:10">
      <c r="B273" s="128" t="str">
        <f>$B$37</f>
        <v>Engineering</v>
      </c>
      <c r="C273" s="139">
        <f t="shared" si="20"/>
        <v>3538261.0945654958</v>
      </c>
      <c r="D273" s="139">
        <f t="shared" si="20"/>
        <v>8506067.2559694126</v>
      </c>
      <c r="E273" s="139">
        <f t="shared" si="20"/>
        <v>6496300.9484236753</v>
      </c>
      <c r="F273" s="139">
        <f t="shared" si="20"/>
        <v>5299925.712196527</v>
      </c>
      <c r="G273" s="139">
        <f t="shared" si="20"/>
        <v>0</v>
      </c>
      <c r="H273" s="139">
        <f t="shared" si="21"/>
        <v>23840555.011155114</v>
      </c>
    </row>
    <row r="274" spans="2:10">
      <c r="B274" s="128" t="str">
        <f>$B$38</f>
        <v>Home Economics</v>
      </c>
      <c r="C274" s="139">
        <f t="shared" si="20"/>
        <v>196531.72192251237</v>
      </c>
      <c r="D274" s="139">
        <f t="shared" si="20"/>
        <v>1773137.9999165696</v>
      </c>
      <c r="E274" s="139">
        <f t="shared" si="20"/>
        <v>494302.46752522071</v>
      </c>
      <c r="F274" s="139">
        <f t="shared" si="20"/>
        <v>0</v>
      </c>
      <c r="G274" s="139">
        <f t="shared" si="20"/>
        <v>0</v>
      </c>
      <c r="H274" s="139">
        <f t="shared" si="21"/>
        <v>2463972.1893643029</v>
      </c>
    </row>
    <row r="275" spans="2:10">
      <c r="B275" s="128" t="str">
        <f>$B$39</f>
        <v>Law</v>
      </c>
      <c r="C275" s="139">
        <f t="shared" si="20"/>
        <v>0</v>
      </c>
      <c r="D275" s="139">
        <f t="shared" si="20"/>
        <v>0</v>
      </c>
      <c r="E275" s="139">
        <f t="shared" si="20"/>
        <v>0</v>
      </c>
      <c r="F275" s="139">
        <f t="shared" si="20"/>
        <v>0</v>
      </c>
      <c r="G275" s="139">
        <f t="shared" si="20"/>
        <v>0</v>
      </c>
      <c r="H275" s="139">
        <f t="shared" si="21"/>
        <v>0</v>
      </c>
    </row>
    <row r="276" spans="2:10">
      <c r="B276" s="128" t="str">
        <f>$B$40</f>
        <v>Social Service</v>
      </c>
      <c r="C276" s="139">
        <f t="shared" si="20"/>
        <v>281988.40362505452</v>
      </c>
      <c r="D276" s="139">
        <f t="shared" si="20"/>
        <v>1001135.6064330877</v>
      </c>
      <c r="E276" s="139">
        <f t="shared" si="20"/>
        <v>0</v>
      </c>
      <c r="F276" s="139">
        <f t="shared" si="20"/>
        <v>0</v>
      </c>
      <c r="G276" s="139">
        <f t="shared" si="20"/>
        <v>0</v>
      </c>
      <c r="H276" s="139">
        <f t="shared" si="21"/>
        <v>1283124.0100581422</v>
      </c>
    </row>
    <row r="277" spans="2:10">
      <c r="B277" s="128" t="str">
        <f>$B$41</f>
        <v>Library Science</v>
      </c>
      <c r="C277" s="139">
        <f t="shared" si="20"/>
        <v>19600.289265137224</v>
      </c>
      <c r="D277" s="139">
        <f t="shared" si="20"/>
        <v>0</v>
      </c>
      <c r="E277" s="139">
        <f t="shared" si="20"/>
        <v>0</v>
      </c>
      <c r="F277" s="139">
        <f t="shared" si="20"/>
        <v>0</v>
      </c>
      <c r="G277" s="139">
        <f t="shared" si="20"/>
        <v>0</v>
      </c>
      <c r="H277" s="139">
        <f t="shared" si="21"/>
        <v>19600.289265137224</v>
      </c>
    </row>
    <row r="278" spans="2:10">
      <c r="B278" s="128" t="str">
        <f>$B$42</f>
        <v>Veterinary Science</v>
      </c>
      <c r="C278" s="139">
        <f t="shared" si="20"/>
        <v>0</v>
      </c>
      <c r="D278" s="139">
        <f t="shared" si="20"/>
        <v>0</v>
      </c>
      <c r="E278" s="139">
        <f t="shared" si="20"/>
        <v>0</v>
      </c>
      <c r="F278" s="139">
        <f t="shared" si="20"/>
        <v>0</v>
      </c>
      <c r="G278" s="139">
        <f t="shared" si="20"/>
        <v>0</v>
      </c>
      <c r="H278" s="139">
        <f t="shared" si="21"/>
        <v>0</v>
      </c>
    </row>
    <row r="279" spans="2:10">
      <c r="B279" s="128" t="str">
        <f>$B$43</f>
        <v>Vocational Training</v>
      </c>
      <c r="C279" s="139">
        <f t="shared" si="20"/>
        <v>0</v>
      </c>
      <c r="D279" s="139">
        <f t="shared" si="20"/>
        <v>0</v>
      </c>
      <c r="E279" s="139">
        <f t="shared" si="20"/>
        <v>0</v>
      </c>
      <c r="F279" s="139">
        <f t="shared" si="20"/>
        <v>0</v>
      </c>
      <c r="G279" s="139">
        <f t="shared" si="20"/>
        <v>0</v>
      </c>
      <c r="H279" s="139">
        <f t="shared" si="21"/>
        <v>0</v>
      </c>
    </row>
    <row r="280" spans="2:10">
      <c r="B280" s="128" t="str">
        <f>$B$44</f>
        <v>Physical Training</v>
      </c>
      <c r="C280" s="139">
        <f t="shared" si="20"/>
        <v>0</v>
      </c>
      <c r="D280" s="139">
        <f t="shared" si="20"/>
        <v>0</v>
      </c>
      <c r="E280" s="139">
        <f t="shared" si="20"/>
        <v>0</v>
      </c>
      <c r="F280" s="139">
        <f t="shared" si="20"/>
        <v>0</v>
      </c>
      <c r="G280" s="139">
        <f t="shared" si="20"/>
        <v>0</v>
      </c>
      <c r="H280" s="139">
        <f t="shared" si="21"/>
        <v>0</v>
      </c>
    </row>
    <row r="281" spans="2:10">
      <c r="B281" s="128" t="str">
        <f>$B$45</f>
        <v>Health Services</v>
      </c>
      <c r="C281" s="139">
        <f t="shared" si="20"/>
        <v>804075.15179228026</v>
      </c>
      <c r="D281" s="139">
        <f t="shared" si="20"/>
        <v>2261655.2558682854</v>
      </c>
      <c r="E281" s="139">
        <f t="shared" si="20"/>
        <v>7293656.20348938</v>
      </c>
      <c r="F281" s="139">
        <f t="shared" si="20"/>
        <v>34289.625151786335</v>
      </c>
      <c r="G281" s="139">
        <f t="shared" si="20"/>
        <v>1385728.0315821408</v>
      </c>
      <c r="H281" s="139">
        <f t="shared" si="21"/>
        <v>11779404.267883874</v>
      </c>
    </row>
    <row r="282" spans="2:10">
      <c r="B282" s="128" t="str">
        <f>$B$46</f>
        <v>Pharmacy</v>
      </c>
      <c r="C282" s="139">
        <f t="shared" si="20"/>
        <v>0</v>
      </c>
      <c r="D282" s="139">
        <f t="shared" si="20"/>
        <v>0</v>
      </c>
      <c r="E282" s="139">
        <f t="shared" si="20"/>
        <v>0</v>
      </c>
      <c r="F282" s="139">
        <f t="shared" si="20"/>
        <v>0</v>
      </c>
      <c r="G282" s="139">
        <f t="shared" si="20"/>
        <v>0</v>
      </c>
      <c r="H282" s="139">
        <f t="shared" si="21"/>
        <v>0</v>
      </c>
    </row>
    <row r="283" spans="2:10">
      <c r="B283" s="128" t="str">
        <f>$B$47</f>
        <v>Business Administration</v>
      </c>
      <c r="C283" s="139">
        <f t="shared" si="20"/>
        <v>2409818.3642697218</v>
      </c>
      <c r="D283" s="139">
        <f t="shared" si="20"/>
        <v>10392283.613783132</v>
      </c>
      <c r="E283" s="139">
        <f t="shared" si="20"/>
        <v>5982004.6755640507</v>
      </c>
      <c r="F283" s="139">
        <f t="shared" si="20"/>
        <v>955.11510525687743</v>
      </c>
      <c r="G283" s="139">
        <f t="shared" si="20"/>
        <v>0</v>
      </c>
      <c r="H283" s="139">
        <f t="shared" si="21"/>
        <v>18785061.768722162</v>
      </c>
    </row>
    <row r="284" spans="2:10">
      <c r="B284" s="128" t="str">
        <f>$B$48</f>
        <v>Optometry</v>
      </c>
      <c r="C284" s="139">
        <f t="shared" ref="C284:G287" si="22">C259+C234+C209+C184+C132</f>
        <v>0</v>
      </c>
      <c r="D284" s="139">
        <f t="shared" si="22"/>
        <v>0</v>
      </c>
      <c r="E284" s="139">
        <f t="shared" si="22"/>
        <v>0</v>
      </c>
      <c r="F284" s="139">
        <f t="shared" si="22"/>
        <v>0</v>
      </c>
      <c r="G284" s="139">
        <f t="shared" si="22"/>
        <v>0</v>
      </c>
      <c r="H284" s="139">
        <f t="shared" si="21"/>
        <v>0</v>
      </c>
    </row>
    <row r="285" spans="2:10">
      <c r="B285" s="128" t="str">
        <f>$B$49</f>
        <v>Teacher Ed-Practice Teaching</v>
      </c>
      <c r="C285" s="139">
        <f t="shared" si="22"/>
        <v>0</v>
      </c>
      <c r="D285" s="139">
        <f t="shared" si="22"/>
        <v>123638.72299657094</v>
      </c>
      <c r="E285" s="139">
        <f t="shared" si="22"/>
        <v>0</v>
      </c>
      <c r="F285" s="139">
        <f t="shared" si="22"/>
        <v>0</v>
      </c>
      <c r="G285" s="139">
        <f t="shared" si="22"/>
        <v>0</v>
      </c>
      <c r="H285" s="139">
        <f t="shared" si="21"/>
        <v>123638.72299657094</v>
      </c>
    </row>
    <row r="286" spans="2:10">
      <c r="B286" s="128" t="str">
        <f>$B$50</f>
        <v>Technology</v>
      </c>
      <c r="C286" s="139">
        <f t="shared" si="22"/>
        <v>68334.740589070992</v>
      </c>
      <c r="D286" s="139">
        <f t="shared" si="22"/>
        <v>328653.83516899368</v>
      </c>
      <c r="E286" s="139">
        <f t="shared" si="22"/>
        <v>35344.903751417776</v>
      </c>
      <c r="F286" s="139">
        <f t="shared" si="22"/>
        <v>0</v>
      </c>
      <c r="G286" s="139">
        <f t="shared" si="22"/>
        <v>0</v>
      </c>
      <c r="H286" s="139">
        <f t="shared" si="21"/>
        <v>432333.47950948245</v>
      </c>
    </row>
    <row r="287" spans="2:10">
      <c r="B287" s="128" t="str">
        <f>$B$51</f>
        <v>Nursing</v>
      </c>
      <c r="C287" s="139">
        <f t="shared" si="22"/>
        <v>387797.23987956246</v>
      </c>
      <c r="D287" s="139">
        <f t="shared" si="22"/>
        <v>7291400.9796561236</v>
      </c>
      <c r="E287" s="139">
        <f t="shared" si="22"/>
        <v>789068.35249604599</v>
      </c>
      <c r="F287" s="139">
        <f t="shared" si="22"/>
        <v>0</v>
      </c>
      <c r="G287" s="139">
        <f t="shared" si="22"/>
        <v>0</v>
      </c>
      <c r="H287" s="139">
        <f t="shared" si="21"/>
        <v>8468266.5720317326</v>
      </c>
    </row>
    <row r="288" spans="2:10">
      <c r="B288" s="131" t="str">
        <f>$B$52</f>
        <v>Totals</v>
      </c>
      <c r="C288" s="136">
        <f>SUM(C268:C287)</f>
        <v>39152741.985383287</v>
      </c>
      <c r="D288" s="136">
        <f>SUM(D268:D287)</f>
        <v>53633832.746198587</v>
      </c>
      <c r="E288" s="136">
        <f>SUM(E268:E287)</f>
        <v>47125733.704163991</v>
      </c>
      <c r="F288" s="136">
        <f>SUM(F268:F287)</f>
        <v>10171909.336208265</v>
      </c>
      <c r="G288" s="136">
        <f>SUM(G268:G287)</f>
        <v>1385728.0315821408</v>
      </c>
      <c r="H288" s="136">
        <f t="shared" si="21"/>
        <v>151469945.80353627</v>
      </c>
      <c r="I288" s="353"/>
      <c r="J288" s="140"/>
    </row>
    <row r="289" spans="2:10">
      <c r="H289" s="140"/>
    </row>
    <row r="290" spans="2:10">
      <c r="B290" s="120" t="s">
        <v>222</v>
      </c>
      <c r="C290" s="121"/>
      <c r="D290" s="121"/>
      <c r="E290" s="121"/>
      <c r="F290" s="121"/>
      <c r="G290" s="121"/>
      <c r="H290" s="122"/>
      <c r="J290" s="360"/>
    </row>
    <row r="291" spans="2:10" ht="30" customHeight="1" thickBot="1">
      <c r="B291" s="382" t="s">
        <v>234</v>
      </c>
      <c r="C291" s="382"/>
      <c r="D291" s="382"/>
      <c r="E291" s="382"/>
      <c r="F291" s="382"/>
      <c r="G291" s="382"/>
      <c r="H291" s="382"/>
    </row>
    <row r="292" spans="2:10" ht="14.4" thickBot="1">
      <c r="B292" s="124" t="s">
        <v>31</v>
      </c>
      <c r="C292" s="125" t="s">
        <v>25</v>
      </c>
      <c r="D292" s="125" t="s">
        <v>26</v>
      </c>
      <c r="E292" s="125" t="s">
        <v>27</v>
      </c>
      <c r="F292" s="125" t="s">
        <v>28</v>
      </c>
      <c r="G292" s="125" t="s">
        <v>29</v>
      </c>
      <c r="H292" s="126" t="s">
        <v>1</v>
      </c>
    </row>
    <row r="293" spans="2:10">
      <c r="B293" s="128" t="str">
        <f>$B$32</f>
        <v>Liberal Arts</v>
      </c>
      <c r="C293" s="134">
        <f t="shared" ref="C293:H308" si="23">IF(C32=0,0,C268/C32)</f>
        <v>322.35826310843731</v>
      </c>
      <c r="D293" s="134">
        <f t="shared" si="23"/>
        <v>517.9958264511057</v>
      </c>
      <c r="E293" s="134">
        <f t="shared" si="23"/>
        <v>407.43421195322031</v>
      </c>
      <c r="F293" s="134">
        <f t="shared" si="23"/>
        <v>1716.4878457283128</v>
      </c>
      <c r="G293" s="135">
        <f t="shared" si="23"/>
        <v>0</v>
      </c>
      <c r="H293" s="136">
        <f t="shared" si="23"/>
        <v>378.20615942411081</v>
      </c>
    </row>
    <row r="294" spans="2:10">
      <c r="B294" s="128" t="str">
        <f>$B$33</f>
        <v>Science</v>
      </c>
      <c r="C294" s="137">
        <f t="shared" si="23"/>
        <v>262.29348149920099</v>
      </c>
      <c r="D294" s="137">
        <f t="shared" si="23"/>
        <v>883.21336248677676</v>
      </c>
      <c r="E294" s="137">
        <f t="shared" si="23"/>
        <v>517.76084834484459</v>
      </c>
      <c r="F294" s="137">
        <f t="shared" si="23"/>
        <v>0</v>
      </c>
      <c r="G294" s="138">
        <f t="shared" si="23"/>
        <v>0</v>
      </c>
      <c r="H294" s="139">
        <f t="shared" si="23"/>
        <v>433.95720620611144</v>
      </c>
    </row>
    <row r="295" spans="2:10">
      <c r="B295" s="128" t="str">
        <f>$B$34</f>
        <v>Fine Arts</v>
      </c>
      <c r="C295" s="137">
        <f t="shared" si="23"/>
        <v>638.52942946467704</v>
      </c>
      <c r="D295" s="137">
        <f t="shared" si="23"/>
        <v>1305.669300289379</v>
      </c>
      <c r="E295" s="137">
        <f t="shared" si="23"/>
        <v>3830.426623064061</v>
      </c>
      <c r="F295" s="137">
        <f t="shared" si="23"/>
        <v>0</v>
      </c>
      <c r="G295" s="138">
        <f t="shared" si="23"/>
        <v>0</v>
      </c>
      <c r="H295" s="139">
        <f t="shared" si="23"/>
        <v>857.39508745776004</v>
      </c>
    </row>
    <row r="296" spans="2:10">
      <c r="B296" s="128" t="str">
        <f>$B$35</f>
        <v>Teacher Education</v>
      </c>
      <c r="C296" s="137">
        <f t="shared" si="23"/>
        <v>473.51644768937621</v>
      </c>
      <c r="D296" s="137">
        <f t="shared" si="23"/>
        <v>598.55785845970547</v>
      </c>
      <c r="E296" s="137">
        <f t="shared" si="23"/>
        <v>245.53907322618988</v>
      </c>
      <c r="F296" s="137">
        <f t="shared" si="23"/>
        <v>1129.3101403347298</v>
      </c>
      <c r="G296" s="138">
        <f t="shared" si="23"/>
        <v>0</v>
      </c>
      <c r="H296" s="139">
        <f t="shared" si="23"/>
        <v>307.62605116762205</v>
      </c>
    </row>
    <row r="297" spans="2:10">
      <c r="B297" s="128" t="str">
        <f>$B$36</f>
        <v>Agriculture</v>
      </c>
      <c r="C297" s="137">
        <f t="shared" si="23"/>
        <v>0</v>
      </c>
      <c r="D297" s="137">
        <f t="shared" si="23"/>
        <v>0</v>
      </c>
      <c r="E297" s="137">
        <f t="shared" si="23"/>
        <v>0</v>
      </c>
      <c r="F297" s="137">
        <f t="shared" si="23"/>
        <v>0</v>
      </c>
      <c r="G297" s="138">
        <f t="shared" si="23"/>
        <v>0</v>
      </c>
      <c r="H297" s="139">
        <f t="shared" si="23"/>
        <v>0</v>
      </c>
    </row>
    <row r="298" spans="2:10">
      <c r="B298" s="128" t="str">
        <f>$B$37</f>
        <v>Engineering</v>
      </c>
      <c r="C298" s="137">
        <f t="shared" si="23"/>
        <v>596.11443854569188</v>
      </c>
      <c r="D298" s="137">
        <f t="shared" si="23"/>
        <v>639.47026900010178</v>
      </c>
      <c r="E298" s="137">
        <f t="shared" si="23"/>
        <v>682.24122541731515</v>
      </c>
      <c r="F298" s="137">
        <f t="shared" si="23"/>
        <v>6257.2912776818512</v>
      </c>
      <c r="G298" s="138">
        <f t="shared" si="23"/>
        <v>0</v>
      </c>
      <c r="H298" s="139">
        <f t="shared" si="23"/>
        <v>805.25331149861165</v>
      </c>
    </row>
    <row r="299" spans="2:10">
      <c r="B299" s="128" t="str">
        <f>$B$38</f>
        <v>Home Economics</v>
      </c>
      <c r="C299" s="137">
        <f t="shared" si="23"/>
        <v>81.135683998626234</v>
      </c>
      <c r="D299" s="137">
        <f t="shared" si="23"/>
        <v>427.05635836140885</v>
      </c>
      <c r="E299" s="137">
        <f t="shared" si="23"/>
        <v>167.61697779763333</v>
      </c>
      <c r="F299" s="137">
        <f t="shared" si="23"/>
        <v>0</v>
      </c>
      <c r="G299" s="138">
        <f t="shared" si="23"/>
        <v>0</v>
      </c>
      <c r="H299" s="139">
        <f t="shared" si="23"/>
        <v>258.73200872015497</v>
      </c>
    </row>
    <row r="300" spans="2:10">
      <c r="B300" s="128" t="str">
        <f>$B$39</f>
        <v>Law</v>
      </c>
      <c r="C300" s="137">
        <f t="shared" si="23"/>
        <v>0</v>
      </c>
      <c r="D300" s="137">
        <f t="shared" si="23"/>
        <v>0</v>
      </c>
      <c r="E300" s="137">
        <f t="shared" si="23"/>
        <v>0</v>
      </c>
      <c r="F300" s="137">
        <f t="shared" si="23"/>
        <v>0</v>
      </c>
      <c r="G300" s="138">
        <f t="shared" si="23"/>
        <v>0</v>
      </c>
      <c r="H300" s="139">
        <f t="shared" si="23"/>
        <v>0</v>
      </c>
    </row>
    <row r="301" spans="2:10">
      <c r="B301" s="128" t="str">
        <f>$B$40</f>
        <v>Social Service</v>
      </c>
      <c r="C301" s="137">
        <f t="shared" si="23"/>
        <v>622.49095722970094</v>
      </c>
      <c r="D301" s="137">
        <f t="shared" si="23"/>
        <v>546.76985605302445</v>
      </c>
      <c r="E301" s="137">
        <f t="shared" si="23"/>
        <v>0</v>
      </c>
      <c r="F301" s="137">
        <f t="shared" si="23"/>
        <v>0</v>
      </c>
      <c r="G301" s="138">
        <f t="shared" si="23"/>
        <v>0</v>
      </c>
      <c r="H301" s="139">
        <f t="shared" si="23"/>
        <v>561.78809547204128</v>
      </c>
    </row>
    <row r="302" spans="2:10">
      <c r="B302" s="128" t="str">
        <f>$B$41</f>
        <v>Library Science</v>
      </c>
      <c r="C302" s="137">
        <f t="shared" si="23"/>
        <v>80.659626605502979</v>
      </c>
      <c r="D302" s="137">
        <f t="shared" si="23"/>
        <v>0</v>
      </c>
      <c r="E302" s="137">
        <f t="shared" si="23"/>
        <v>0</v>
      </c>
      <c r="F302" s="137">
        <f t="shared" si="23"/>
        <v>0</v>
      </c>
      <c r="G302" s="138">
        <f t="shared" si="23"/>
        <v>0</v>
      </c>
      <c r="H302" s="139">
        <f t="shared" si="23"/>
        <v>80.659626605502979</v>
      </c>
    </row>
    <row r="303" spans="2:10">
      <c r="B303" s="128" t="str">
        <f>$B$42</f>
        <v>Veterinary Science</v>
      </c>
      <c r="C303" s="137">
        <f t="shared" si="23"/>
        <v>0</v>
      </c>
      <c r="D303" s="137">
        <f t="shared" si="23"/>
        <v>0</v>
      </c>
      <c r="E303" s="137">
        <f t="shared" si="23"/>
        <v>0</v>
      </c>
      <c r="F303" s="137">
        <f t="shared" si="23"/>
        <v>0</v>
      </c>
      <c r="G303" s="138">
        <f t="shared" si="23"/>
        <v>0</v>
      </c>
      <c r="H303" s="139">
        <f t="shared" si="23"/>
        <v>0</v>
      </c>
    </row>
    <row r="304" spans="2:10">
      <c r="B304" s="128" t="str">
        <f>$B$43</f>
        <v>Vocational Training</v>
      </c>
      <c r="C304" s="137">
        <f t="shared" si="23"/>
        <v>0</v>
      </c>
      <c r="D304" s="137">
        <f t="shared" si="23"/>
        <v>0</v>
      </c>
      <c r="E304" s="137">
        <f t="shared" si="23"/>
        <v>0</v>
      </c>
      <c r="F304" s="137">
        <f t="shared" si="23"/>
        <v>0</v>
      </c>
      <c r="G304" s="138">
        <f t="shared" si="23"/>
        <v>0</v>
      </c>
      <c r="H304" s="139">
        <f t="shared" si="23"/>
        <v>0</v>
      </c>
    </row>
    <row r="305" spans="2:10">
      <c r="B305" s="128" t="str">
        <f>$B$44</f>
        <v>Physical Training</v>
      </c>
      <c r="C305" s="137">
        <f t="shared" si="23"/>
        <v>0</v>
      </c>
      <c r="D305" s="137">
        <f t="shared" si="23"/>
        <v>0</v>
      </c>
      <c r="E305" s="137">
        <f t="shared" si="23"/>
        <v>0</v>
      </c>
      <c r="F305" s="137">
        <f t="shared" si="23"/>
        <v>0</v>
      </c>
      <c r="G305" s="138">
        <f t="shared" si="23"/>
        <v>0</v>
      </c>
      <c r="H305" s="139">
        <f t="shared" si="23"/>
        <v>0</v>
      </c>
    </row>
    <row r="306" spans="2:10">
      <c r="B306" s="128" t="str">
        <f>$B$45</f>
        <v>Health Services</v>
      </c>
      <c r="C306" s="137">
        <f t="shared" si="23"/>
        <v>254.13568812256801</v>
      </c>
      <c r="D306" s="137">
        <f t="shared" si="23"/>
        <v>438.32397037631159</v>
      </c>
      <c r="E306" s="137">
        <f t="shared" si="23"/>
        <v>301.5527433534287</v>
      </c>
      <c r="F306" s="137">
        <f t="shared" si="23"/>
        <v>1142.9875050595444</v>
      </c>
      <c r="G306" s="138">
        <f t="shared" si="23"/>
        <v>1544.8473038819852</v>
      </c>
      <c r="H306" s="139">
        <f t="shared" si="23"/>
        <v>352.27872062776589</v>
      </c>
    </row>
    <row r="307" spans="2:10">
      <c r="B307" s="128" t="str">
        <f>$B$46</f>
        <v>Pharmacy</v>
      </c>
      <c r="C307" s="137">
        <f t="shared" si="23"/>
        <v>0</v>
      </c>
      <c r="D307" s="137">
        <f t="shared" si="23"/>
        <v>0</v>
      </c>
      <c r="E307" s="137">
        <f t="shared" si="23"/>
        <v>0</v>
      </c>
      <c r="F307" s="137">
        <f t="shared" si="23"/>
        <v>0</v>
      </c>
      <c r="G307" s="138">
        <f t="shared" si="23"/>
        <v>0</v>
      </c>
      <c r="H307" s="139">
        <f t="shared" si="23"/>
        <v>0</v>
      </c>
    </row>
    <row r="308" spans="2:10">
      <c r="B308" s="128" t="str">
        <f>$B$47</f>
        <v>Business Administration</v>
      </c>
      <c r="C308" s="137">
        <f t="shared" si="23"/>
        <v>312.46510296173398</v>
      </c>
      <c r="D308" s="137">
        <f t="shared" si="23"/>
        <v>587.45959566241061</v>
      </c>
      <c r="E308" s="137">
        <f t="shared" si="23"/>
        <v>343.93885434091953</v>
      </c>
      <c r="F308" s="137">
        <f t="shared" si="23"/>
        <v>318.37170175229249</v>
      </c>
      <c r="G308" s="138">
        <f t="shared" si="23"/>
        <v>0</v>
      </c>
      <c r="H308" s="139">
        <f t="shared" si="23"/>
        <v>438.92248957424454</v>
      </c>
    </row>
    <row r="309" spans="2:10">
      <c r="B309" s="128" t="str">
        <f>$B$48</f>
        <v>Optometry</v>
      </c>
      <c r="C309" s="137">
        <f t="shared" ref="C309:H313" si="24">IF(C48=0,0,C284/C48)</f>
        <v>0</v>
      </c>
      <c r="D309" s="137">
        <f t="shared" si="24"/>
        <v>0</v>
      </c>
      <c r="E309" s="137">
        <f t="shared" si="24"/>
        <v>0</v>
      </c>
      <c r="F309" s="137">
        <f t="shared" si="24"/>
        <v>0</v>
      </c>
      <c r="G309" s="138">
        <f t="shared" si="24"/>
        <v>0</v>
      </c>
      <c r="H309" s="139">
        <f t="shared" si="24"/>
        <v>0</v>
      </c>
    </row>
    <row r="310" spans="2:10">
      <c r="B310" s="128" t="str">
        <f>$B$49</f>
        <v>Teacher Ed-Practice Teaching</v>
      </c>
      <c r="C310" s="137">
        <f t="shared" si="24"/>
        <v>0</v>
      </c>
      <c r="D310" s="137">
        <f t="shared" si="24"/>
        <v>294.37791189659731</v>
      </c>
      <c r="E310" s="137">
        <f t="shared" si="24"/>
        <v>0</v>
      </c>
      <c r="F310" s="137">
        <f t="shared" si="24"/>
        <v>0</v>
      </c>
      <c r="G310" s="138">
        <f t="shared" si="24"/>
        <v>0</v>
      </c>
      <c r="H310" s="139">
        <f t="shared" si="24"/>
        <v>294.37791189659731</v>
      </c>
    </row>
    <row r="311" spans="2:10">
      <c r="B311" s="128" t="str">
        <f>$B$50</f>
        <v>Technology</v>
      </c>
      <c r="C311" s="137">
        <f t="shared" si="24"/>
        <v>237.27340482316316</v>
      </c>
      <c r="D311" s="137">
        <f t="shared" si="24"/>
        <v>504.84460087403022</v>
      </c>
      <c r="E311" s="137">
        <f t="shared" si="24"/>
        <v>250.67307625118994</v>
      </c>
      <c r="F311" s="137">
        <f t="shared" si="24"/>
        <v>0</v>
      </c>
      <c r="G311" s="138">
        <f t="shared" si="24"/>
        <v>0</v>
      </c>
      <c r="H311" s="139">
        <f t="shared" si="24"/>
        <v>400.30877732359488</v>
      </c>
    </row>
    <row r="312" spans="2:10">
      <c r="B312" s="128" t="str">
        <f>$B$51</f>
        <v>Nursing</v>
      </c>
      <c r="C312" s="137">
        <f t="shared" si="24"/>
        <v>284.93551791297762</v>
      </c>
      <c r="D312" s="137">
        <f t="shared" si="24"/>
        <v>876.47565568651544</v>
      </c>
      <c r="E312" s="137">
        <f t="shared" si="24"/>
        <v>1278.8790153906741</v>
      </c>
      <c r="F312" s="137">
        <f t="shared" si="24"/>
        <v>0</v>
      </c>
      <c r="G312" s="138">
        <f t="shared" si="24"/>
        <v>0</v>
      </c>
      <c r="H312" s="139">
        <f t="shared" si="24"/>
        <v>822.40133748001665</v>
      </c>
    </row>
    <row r="313" spans="2:10">
      <c r="B313" s="131" t="str">
        <f>$B$52</f>
        <v>Totals</v>
      </c>
      <c r="C313" s="136">
        <f t="shared" si="24"/>
        <v>342.13783847107067</v>
      </c>
      <c r="D313" s="136">
        <f t="shared" si="24"/>
        <v>633.35030349397789</v>
      </c>
      <c r="E313" s="136">
        <f t="shared" si="24"/>
        <v>332.60163550762366</v>
      </c>
      <c r="F313" s="136">
        <f t="shared" si="24"/>
        <v>1989.4209536882975</v>
      </c>
      <c r="G313" s="136">
        <f t="shared" si="24"/>
        <v>1544.8473038819852</v>
      </c>
      <c r="H313" s="136">
        <f t="shared" si="24"/>
        <v>436.74373249607294</v>
      </c>
      <c r="I313" s="351"/>
    </row>
    <row r="315" spans="2:10">
      <c r="B315" s="120" t="s">
        <v>37</v>
      </c>
      <c r="C315" s="121"/>
      <c r="D315" s="121"/>
      <c r="E315" s="121"/>
      <c r="F315" s="121"/>
      <c r="G315" s="121"/>
      <c r="H315" s="122"/>
      <c r="J315" s="360"/>
    </row>
    <row r="316" spans="2:10" ht="55.5" customHeight="1" thickBot="1">
      <c r="B316" s="382" t="s">
        <v>235</v>
      </c>
      <c r="C316" s="382"/>
      <c r="D316" s="382"/>
      <c r="E316" s="382"/>
      <c r="F316" s="382"/>
      <c r="G316" s="382"/>
      <c r="H316" s="382"/>
    </row>
    <row r="317" spans="2:10" ht="14.4" thickBot="1">
      <c r="B317" s="124" t="s">
        <v>31</v>
      </c>
      <c r="C317" s="125" t="s">
        <v>25</v>
      </c>
      <c r="D317" s="125" t="s">
        <v>26</v>
      </c>
      <c r="E317" s="125" t="s">
        <v>27</v>
      </c>
      <c r="F317" s="125" t="s">
        <v>28</v>
      </c>
      <c r="G317" s="125" t="s">
        <v>29</v>
      </c>
      <c r="H317" s="126" t="s">
        <v>1</v>
      </c>
    </row>
    <row r="318" spans="2:10">
      <c r="B318" s="128" t="str">
        <f>$B$32</f>
        <v>Liberal Arts</v>
      </c>
      <c r="C318" s="129">
        <f t="shared" ref="C318:H318" si="25">IF($C$293=0,"",C293/$C$293)</f>
        <v>1</v>
      </c>
      <c r="D318" s="129">
        <f t="shared" si="25"/>
        <v>1.6068948301686883</v>
      </c>
      <c r="E318" s="129">
        <f t="shared" si="25"/>
        <v>1.2639173819352802</v>
      </c>
      <c r="F318" s="129">
        <f t="shared" si="25"/>
        <v>5.3247831439981042</v>
      </c>
      <c r="G318" s="129">
        <f t="shared" si="25"/>
        <v>0</v>
      </c>
      <c r="H318" s="129">
        <f t="shared" si="25"/>
        <v>1.1732479129808655</v>
      </c>
    </row>
    <row r="319" spans="2:10">
      <c r="B319" s="128" t="str">
        <f>$B$33</f>
        <v>Science</v>
      </c>
      <c r="C319" s="129">
        <f t="shared" ref="C319:H334" si="26">IF($C$293=0,"",C294/$C$293)</f>
        <v>0.81367072452232669</v>
      </c>
      <c r="D319" s="129">
        <f t="shared" si="26"/>
        <v>2.7398502336193404</v>
      </c>
      <c r="E319" s="129">
        <f t="shared" si="26"/>
        <v>1.6061658955231319</v>
      </c>
      <c r="F319" s="129">
        <f t="shared" si="26"/>
        <v>0</v>
      </c>
      <c r="G319" s="129">
        <f t="shared" si="26"/>
        <v>0</v>
      </c>
      <c r="H319" s="129">
        <f t="shared" si="26"/>
        <v>1.3461953852882425</v>
      </c>
    </row>
    <row r="320" spans="2:10">
      <c r="B320" s="128" t="str">
        <f>$B$34</f>
        <v>Fine Arts</v>
      </c>
      <c r="C320" s="129">
        <f t="shared" si="26"/>
        <v>1.9808067685545374</v>
      </c>
      <c r="D320" s="129">
        <f t="shared" si="26"/>
        <v>4.0503670906371898</v>
      </c>
      <c r="E320" s="129">
        <f t="shared" si="26"/>
        <v>11.882514150957418</v>
      </c>
      <c r="F320" s="129">
        <f t="shared" si="26"/>
        <v>0</v>
      </c>
      <c r="G320" s="129">
        <f t="shared" si="26"/>
        <v>0</v>
      </c>
      <c r="H320" s="129">
        <f t="shared" si="26"/>
        <v>2.6597583669488349</v>
      </c>
    </row>
    <row r="321" spans="2:8">
      <c r="B321" s="128" t="str">
        <f>$B$35</f>
        <v>Teacher Education</v>
      </c>
      <c r="C321" s="129">
        <f t="shared" si="26"/>
        <v>1.4689136339281341</v>
      </c>
      <c r="D321" s="129">
        <f t="shared" si="26"/>
        <v>1.8568094166035323</v>
      </c>
      <c r="E321" s="129">
        <f t="shared" si="26"/>
        <v>0.76169622847109586</v>
      </c>
      <c r="F321" s="129">
        <f t="shared" si="26"/>
        <v>3.5032765391059448</v>
      </c>
      <c r="G321" s="129">
        <f t="shared" si="26"/>
        <v>0</v>
      </c>
      <c r="H321" s="129">
        <f t="shared" si="26"/>
        <v>0.95429863717853725</v>
      </c>
    </row>
    <row r="322" spans="2:8">
      <c r="B322" s="128" t="str">
        <f>$B$36</f>
        <v>Agriculture</v>
      </c>
      <c r="C322" s="129">
        <f t="shared" si="26"/>
        <v>0</v>
      </c>
      <c r="D322" s="129">
        <f t="shared" si="26"/>
        <v>0</v>
      </c>
      <c r="E322" s="129">
        <f t="shared" si="26"/>
        <v>0</v>
      </c>
      <c r="F322" s="129">
        <f t="shared" si="26"/>
        <v>0</v>
      </c>
      <c r="G322" s="129">
        <f t="shared" si="26"/>
        <v>0</v>
      </c>
      <c r="H322" s="129">
        <f t="shared" si="26"/>
        <v>0</v>
      </c>
    </row>
    <row r="323" spans="2:8">
      <c r="B323" s="128" t="str">
        <f>$B$37</f>
        <v>Engineering</v>
      </c>
      <c r="C323" s="129">
        <f t="shared" si="26"/>
        <v>1.849229589455774</v>
      </c>
      <c r="D323" s="129">
        <f t="shared" si="26"/>
        <v>1.9837253831616282</v>
      </c>
      <c r="E323" s="129">
        <f t="shared" si="26"/>
        <v>2.1164068165605472</v>
      </c>
      <c r="F323" s="129">
        <f t="shared" si="26"/>
        <v>19.410984590076961</v>
      </c>
      <c r="G323" s="129">
        <f t="shared" si="26"/>
        <v>0</v>
      </c>
      <c r="H323" s="129">
        <f t="shared" si="26"/>
        <v>2.4980073528555229</v>
      </c>
    </row>
    <row r="324" spans="2:8">
      <c r="B324" s="128" t="str">
        <f>$B$38</f>
        <v>Home Economics</v>
      </c>
      <c r="C324" s="129">
        <f t="shared" si="26"/>
        <v>0.2516941343964656</v>
      </c>
      <c r="D324" s="129">
        <f t="shared" si="26"/>
        <v>1.3247879990523228</v>
      </c>
      <c r="E324" s="129">
        <f t="shared" si="26"/>
        <v>0.51997109111252737</v>
      </c>
      <c r="F324" s="129">
        <f t="shared" si="26"/>
        <v>0</v>
      </c>
      <c r="G324" s="129">
        <f t="shared" si="26"/>
        <v>0</v>
      </c>
      <c r="H324" s="129">
        <f t="shared" si="26"/>
        <v>0.80262254246332354</v>
      </c>
    </row>
    <row r="325" spans="2:8">
      <c r="B325" s="128" t="str">
        <f>$B$39</f>
        <v>Law</v>
      </c>
      <c r="C325" s="129">
        <f t="shared" si="26"/>
        <v>0</v>
      </c>
      <c r="D325" s="129">
        <f t="shared" si="26"/>
        <v>0</v>
      </c>
      <c r="E325" s="129">
        <f t="shared" si="26"/>
        <v>0</v>
      </c>
      <c r="F325" s="129">
        <f t="shared" si="26"/>
        <v>0</v>
      </c>
      <c r="G325" s="129">
        <f t="shared" si="26"/>
        <v>0</v>
      </c>
      <c r="H325" s="129">
        <f t="shared" si="26"/>
        <v>0</v>
      </c>
    </row>
    <row r="326" spans="2:8">
      <c r="B326" s="128" t="str">
        <f>$B$40</f>
        <v>Social Service</v>
      </c>
      <c r="C326" s="129">
        <f t="shared" si="26"/>
        <v>1.9310532052975564</v>
      </c>
      <c r="D326" s="129">
        <f t="shared" si="26"/>
        <v>1.6961558570908972</v>
      </c>
      <c r="E326" s="129">
        <f t="shared" si="26"/>
        <v>0</v>
      </c>
      <c r="F326" s="129">
        <f t="shared" si="26"/>
        <v>0</v>
      </c>
      <c r="G326" s="129">
        <f t="shared" si="26"/>
        <v>0</v>
      </c>
      <c r="H326" s="129">
        <f t="shared" si="26"/>
        <v>1.7427445167833739</v>
      </c>
    </row>
    <row r="327" spans="2:8">
      <c r="B327" s="128" t="str">
        <f>$B$41</f>
        <v>Library Science</v>
      </c>
      <c r="C327" s="129">
        <f t="shared" si="26"/>
        <v>0.25021733839771337</v>
      </c>
      <c r="D327" s="129">
        <f t="shared" si="26"/>
        <v>0</v>
      </c>
      <c r="E327" s="129">
        <f t="shared" si="26"/>
        <v>0</v>
      </c>
      <c r="F327" s="129">
        <f t="shared" si="26"/>
        <v>0</v>
      </c>
      <c r="G327" s="129">
        <f t="shared" si="26"/>
        <v>0</v>
      </c>
      <c r="H327" s="129">
        <f t="shared" si="26"/>
        <v>0.25021733839771337</v>
      </c>
    </row>
    <row r="328" spans="2:8">
      <c r="B328" s="128" t="str">
        <f>$B$42</f>
        <v>Veterinary Science</v>
      </c>
      <c r="C328" s="129">
        <f t="shared" si="26"/>
        <v>0</v>
      </c>
      <c r="D328" s="129">
        <f t="shared" si="26"/>
        <v>0</v>
      </c>
      <c r="E328" s="129">
        <f t="shared" si="26"/>
        <v>0</v>
      </c>
      <c r="F328" s="129">
        <f t="shared" si="26"/>
        <v>0</v>
      </c>
      <c r="G328" s="129">
        <f t="shared" si="26"/>
        <v>0</v>
      </c>
      <c r="H328" s="129">
        <f t="shared" si="26"/>
        <v>0</v>
      </c>
    </row>
    <row r="329" spans="2:8">
      <c r="B329" s="128" t="str">
        <f>$B$43</f>
        <v>Vocational Training</v>
      </c>
      <c r="C329" s="129">
        <f t="shared" si="26"/>
        <v>0</v>
      </c>
      <c r="D329" s="129">
        <f t="shared" si="26"/>
        <v>0</v>
      </c>
      <c r="E329" s="129">
        <f t="shared" si="26"/>
        <v>0</v>
      </c>
      <c r="F329" s="129">
        <f t="shared" si="26"/>
        <v>0</v>
      </c>
      <c r="G329" s="129">
        <f t="shared" si="26"/>
        <v>0</v>
      </c>
      <c r="H329" s="129">
        <f t="shared" si="26"/>
        <v>0</v>
      </c>
    </row>
    <row r="330" spans="2:8">
      <c r="B330" s="128" t="str">
        <f>$B$44</f>
        <v>Physical Training</v>
      </c>
      <c r="C330" s="129">
        <f t="shared" si="26"/>
        <v>0</v>
      </c>
      <c r="D330" s="129">
        <f t="shared" si="26"/>
        <v>0</v>
      </c>
      <c r="E330" s="129">
        <f t="shared" si="26"/>
        <v>0</v>
      </c>
      <c r="F330" s="129">
        <f t="shared" si="26"/>
        <v>0</v>
      </c>
      <c r="G330" s="129">
        <f t="shared" si="26"/>
        <v>0</v>
      </c>
      <c r="H330" s="129">
        <f t="shared" si="26"/>
        <v>0</v>
      </c>
    </row>
    <row r="331" spans="2:8">
      <c r="B331" s="128" t="str">
        <f>$B$45</f>
        <v>Health Services</v>
      </c>
      <c r="C331" s="129">
        <f t="shared" si="26"/>
        <v>0.78836411907666826</v>
      </c>
      <c r="D331" s="129">
        <f t="shared" si="26"/>
        <v>1.3597416928284691</v>
      </c>
      <c r="E331" s="129">
        <f t="shared" si="26"/>
        <v>0.93545839478602133</v>
      </c>
      <c r="F331" s="129">
        <f t="shared" si="26"/>
        <v>3.5457056196976025</v>
      </c>
      <c r="G331" s="129">
        <f t="shared" si="26"/>
        <v>4.7923303996780682</v>
      </c>
      <c r="H331" s="129">
        <f t="shared" si="26"/>
        <v>1.0928174051777408</v>
      </c>
    </row>
    <row r="332" spans="2:8">
      <c r="B332" s="128" t="str">
        <f>$B$46</f>
        <v>Pharmacy</v>
      </c>
      <c r="C332" s="129">
        <f t="shared" si="26"/>
        <v>0</v>
      </c>
      <c r="D332" s="129">
        <f t="shared" si="26"/>
        <v>0</v>
      </c>
      <c r="E332" s="129">
        <f t="shared" si="26"/>
        <v>0</v>
      </c>
      <c r="F332" s="129">
        <f t="shared" si="26"/>
        <v>0</v>
      </c>
      <c r="G332" s="129">
        <f t="shared" si="26"/>
        <v>0</v>
      </c>
      <c r="H332" s="129">
        <f t="shared" si="26"/>
        <v>0</v>
      </c>
    </row>
    <row r="333" spans="2:8">
      <c r="B333" s="128" t="str">
        <f>$B$47</f>
        <v>Business Administration</v>
      </c>
      <c r="C333" s="129">
        <f t="shared" si="26"/>
        <v>0.96931004637106077</v>
      </c>
      <c r="D333" s="129">
        <f t="shared" si="26"/>
        <v>1.8223810675664192</v>
      </c>
      <c r="E333" s="129">
        <f t="shared" si="26"/>
        <v>1.066945984335518</v>
      </c>
      <c r="F333" s="129">
        <f t="shared" si="26"/>
        <v>0.98763313427208843</v>
      </c>
      <c r="G333" s="129">
        <f t="shared" si="26"/>
        <v>0</v>
      </c>
      <c r="H333" s="129">
        <f t="shared" si="26"/>
        <v>1.3615983823147615</v>
      </c>
    </row>
    <row r="334" spans="2:8">
      <c r="B334" s="128" t="str">
        <f>$B$48</f>
        <v>Optometry</v>
      </c>
      <c r="C334" s="129">
        <f t="shared" si="26"/>
        <v>0</v>
      </c>
      <c r="D334" s="129">
        <f t="shared" si="26"/>
        <v>0</v>
      </c>
      <c r="E334" s="129">
        <f t="shared" si="26"/>
        <v>0</v>
      </c>
      <c r="F334" s="129">
        <f t="shared" si="26"/>
        <v>0</v>
      </c>
      <c r="G334" s="129">
        <f t="shared" si="26"/>
        <v>0</v>
      </c>
      <c r="H334" s="129">
        <f t="shared" si="26"/>
        <v>0</v>
      </c>
    </row>
    <row r="335" spans="2:8">
      <c r="B335" s="128" t="str">
        <f>$B$49</f>
        <v>Teacher Ed-Practice Teaching</v>
      </c>
      <c r="C335" s="129">
        <f t="shared" ref="C335:H338" si="27">IF($C$293=0,"",C310/$C$293)</f>
        <v>0</v>
      </c>
      <c r="D335" s="129">
        <f t="shared" si="27"/>
        <v>0.9132010734205136</v>
      </c>
      <c r="E335" s="129">
        <f t="shared" si="27"/>
        <v>0</v>
      </c>
      <c r="F335" s="129">
        <f t="shared" si="27"/>
        <v>0</v>
      </c>
      <c r="G335" s="129">
        <f t="shared" si="27"/>
        <v>0</v>
      </c>
      <c r="H335" s="129">
        <f t="shared" si="27"/>
        <v>0.9132010734205136</v>
      </c>
    </row>
    <row r="336" spans="2:8">
      <c r="B336" s="128" t="str">
        <f>$B$50</f>
        <v>Technology</v>
      </c>
      <c r="C336" s="129">
        <f t="shared" si="27"/>
        <v>0.73605497974577228</v>
      </c>
      <c r="D336" s="129">
        <f t="shared" si="27"/>
        <v>1.566097906118221</v>
      </c>
      <c r="E336" s="129">
        <f t="shared" si="27"/>
        <v>0.777622617251994</v>
      </c>
      <c r="F336" s="129">
        <f t="shared" si="27"/>
        <v>0</v>
      </c>
      <c r="G336" s="129">
        <f t="shared" si="27"/>
        <v>0</v>
      </c>
      <c r="H336" s="129">
        <f t="shared" si="27"/>
        <v>1.2418132963724773</v>
      </c>
    </row>
    <row r="337" spans="2:10">
      <c r="B337" s="128" t="str">
        <f>$B$51</f>
        <v>Nursing</v>
      </c>
      <c r="C337" s="129">
        <f t="shared" si="27"/>
        <v>0.88390945889024364</v>
      </c>
      <c r="D337" s="129">
        <f t="shared" si="27"/>
        <v>2.7189489335090502</v>
      </c>
      <c r="E337" s="129">
        <f t="shared" si="27"/>
        <v>3.9672599146635652</v>
      </c>
      <c r="F337" s="129">
        <f t="shared" si="27"/>
        <v>0</v>
      </c>
      <c r="G337" s="129">
        <f t="shared" si="27"/>
        <v>0</v>
      </c>
      <c r="H337" s="129">
        <f t="shared" si="27"/>
        <v>2.5512029055801526</v>
      </c>
    </row>
    <row r="338" spans="2:10">
      <c r="B338" s="131" t="str">
        <f>$B$52</f>
        <v>Totals</v>
      </c>
      <c r="C338" s="129">
        <f t="shared" si="27"/>
        <v>1.0613589835480028</v>
      </c>
      <c r="D338" s="129">
        <f t="shared" si="27"/>
        <v>1.9647404021435824</v>
      </c>
      <c r="E338" s="129">
        <f t="shared" si="27"/>
        <v>1.0317763605635901</v>
      </c>
      <c r="F338" s="129">
        <f t="shared" si="27"/>
        <v>6.1714594640903648</v>
      </c>
      <c r="G338" s="129">
        <f t="shared" si="27"/>
        <v>4.7923303996780682</v>
      </c>
      <c r="H338" s="129">
        <f t="shared" si="27"/>
        <v>1.3548395759570084</v>
      </c>
      <c r="I338" s="351"/>
    </row>
    <row r="340" spans="2:10">
      <c r="B340" s="120" t="s">
        <v>236</v>
      </c>
      <c r="C340" s="121"/>
      <c r="D340" s="121"/>
      <c r="E340" s="121"/>
      <c r="F340" s="121"/>
      <c r="G340" s="121"/>
      <c r="H340" s="122"/>
      <c r="J340" s="360"/>
    </row>
    <row r="341" spans="2:10" ht="55.5" customHeight="1" thickBot="1">
      <c r="B341" s="382" t="s">
        <v>237</v>
      </c>
      <c r="C341" s="382"/>
      <c r="D341" s="382"/>
      <c r="E341" s="382"/>
      <c r="F341" s="382"/>
      <c r="G341" s="382"/>
      <c r="H341" s="382"/>
    </row>
    <row r="342" spans="2:10" ht="14.4" thickBot="1">
      <c r="B342" s="124" t="s">
        <v>31</v>
      </c>
      <c r="C342" s="125" t="s">
        <v>25</v>
      </c>
      <c r="D342" s="125" t="s">
        <v>26</v>
      </c>
      <c r="E342" s="125" t="s">
        <v>27</v>
      </c>
      <c r="F342" s="125" t="s">
        <v>28</v>
      </c>
      <c r="G342" s="125" t="s">
        <v>29</v>
      </c>
      <c r="H342" s="126" t="s">
        <v>1</v>
      </c>
    </row>
    <row r="343" spans="2:10">
      <c r="B343" s="128" t="str">
        <f>$B$32</f>
        <v>Liberal Arts</v>
      </c>
      <c r="C343" s="136">
        <f t="shared" ref="C343:D358" si="28">C293*30</f>
        <v>9670.7478932531194</v>
      </c>
      <c r="D343" s="136">
        <f t="shared" si="28"/>
        <v>15539.87479353317</v>
      </c>
      <c r="E343" s="136">
        <f>E293*24</f>
        <v>9778.421086877288</v>
      </c>
      <c r="F343" s="136">
        <f>F293*18</f>
        <v>30896.781223109629</v>
      </c>
      <c r="G343" s="136">
        <f>G293*24</f>
        <v>0</v>
      </c>
      <c r="H343" s="136">
        <f>IF((C32/30+D32/30+E32/24+F32/18+G32/24)=0,0,H268/(C32/30+D32/30+E32/24+F32/18+G32/24))</f>
        <v>10971.754293714826</v>
      </c>
    </row>
    <row r="344" spans="2:10">
      <c r="B344" s="128" t="str">
        <f>$B$33</f>
        <v>Science</v>
      </c>
      <c r="C344" s="139">
        <f t="shared" si="28"/>
        <v>7868.80444497603</v>
      </c>
      <c r="D344" s="139">
        <f t="shared" si="28"/>
        <v>26496.400874603303</v>
      </c>
      <c r="E344" s="139">
        <f>E294*24</f>
        <v>12426.26036027627</v>
      </c>
      <c r="F344" s="139">
        <f>F294*18</f>
        <v>0</v>
      </c>
      <c r="G344" s="139">
        <f>G294*24</f>
        <v>0</v>
      </c>
      <c r="H344" s="139">
        <f t="shared" ref="H344:H363" si="29">IF((C33/30+D33/30+E33/24+F33/18+G33/24)=0,0,H269/(C33/30+D33/30+E33/24+F33/18+G33/24))</f>
        <v>12354.021086507468</v>
      </c>
    </row>
    <row r="345" spans="2:10">
      <c r="B345" s="128" t="str">
        <f>$B$34</f>
        <v>Fine Arts</v>
      </c>
      <c r="C345" s="139">
        <f t="shared" si="28"/>
        <v>19155.88288394031</v>
      </c>
      <c r="D345" s="139">
        <f t="shared" si="28"/>
        <v>39170.079008681365</v>
      </c>
      <c r="E345" s="139">
        <f t="shared" ref="E345:E363" si="30">E295*24</f>
        <v>91930.238953537468</v>
      </c>
      <c r="F345" s="139">
        <f t="shared" ref="F345:F363" si="31">F295*18</f>
        <v>0</v>
      </c>
      <c r="G345" s="139">
        <f t="shared" ref="G345:G363" si="32">G295*24</f>
        <v>0</v>
      </c>
      <c r="H345" s="139">
        <f t="shared" si="29"/>
        <v>25628.880035441365</v>
      </c>
    </row>
    <row r="346" spans="2:10">
      <c r="B346" s="128" t="str">
        <f>$B$35</f>
        <v>Teacher Education</v>
      </c>
      <c r="C346" s="139">
        <f t="shared" si="28"/>
        <v>14205.493430681287</v>
      </c>
      <c r="D346" s="139">
        <f t="shared" si="28"/>
        <v>17956.735753791163</v>
      </c>
      <c r="E346" s="139">
        <f t="shared" si="30"/>
        <v>5892.9377574285572</v>
      </c>
      <c r="F346" s="139">
        <f t="shared" si="31"/>
        <v>20327.582526025137</v>
      </c>
      <c r="G346" s="139">
        <f t="shared" si="32"/>
        <v>0</v>
      </c>
      <c r="H346" s="139">
        <f t="shared" si="29"/>
        <v>7299.8979867283297</v>
      </c>
    </row>
    <row r="347" spans="2:10">
      <c r="B347" s="128" t="str">
        <f>$B$36</f>
        <v>Agriculture</v>
      </c>
      <c r="C347" s="139">
        <f t="shared" si="28"/>
        <v>0</v>
      </c>
      <c r="D347" s="139">
        <f t="shared" si="28"/>
        <v>0</v>
      </c>
      <c r="E347" s="139">
        <f t="shared" si="30"/>
        <v>0</v>
      </c>
      <c r="F347" s="139">
        <f t="shared" si="31"/>
        <v>0</v>
      </c>
      <c r="G347" s="139">
        <f t="shared" si="32"/>
        <v>0</v>
      </c>
      <c r="H347" s="139">
        <f t="shared" si="29"/>
        <v>0</v>
      </c>
    </row>
    <row r="348" spans="2:10">
      <c r="B348" s="128" t="str">
        <f>$B$37</f>
        <v>Engineering</v>
      </c>
      <c r="C348" s="139">
        <f t="shared" si="28"/>
        <v>17883.433156370756</v>
      </c>
      <c r="D348" s="139">
        <f t="shared" si="28"/>
        <v>19184.108070003054</v>
      </c>
      <c r="E348" s="139">
        <f t="shared" si="30"/>
        <v>16373.789410015564</v>
      </c>
      <c r="F348" s="139">
        <f t="shared" si="31"/>
        <v>112631.24299827332</v>
      </c>
      <c r="G348" s="139">
        <f t="shared" si="32"/>
        <v>0</v>
      </c>
      <c r="H348" s="139">
        <f t="shared" si="29"/>
        <v>21971.885233200697</v>
      </c>
    </row>
    <row r="349" spans="2:10">
      <c r="B349" s="128" t="str">
        <f>$B$38</f>
        <v>Home Economics</v>
      </c>
      <c r="C349" s="139">
        <f t="shared" si="28"/>
        <v>2434.0705199587869</v>
      </c>
      <c r="D349" s="139">
        <f t="shared" si="28"/>
        <v>12811.690750842266</v>
      </c>
      <c r="E349" s="139">
        <f t="shared" si="30"/>
        <v>4022.8074671431996</v>
      </c>
      <c r="F349" s="139">
        <f t="shared" si="31"/>
        <v>0</v>
      </c>
      <c r="G349" s="139">
        <f t="shared" si="32"/>
        <v>0</v>
      </c>
      <c r="H349" s="139">
        <f t="shared" si="29"/>
        <v>7204.2389394805023</v>
      </c>
    </row>
    <row r="350" spans="2:10">
      <c r="B350" s="128" t="str">
        <f>$B$39</f>
        <v>Law</v>
      </c>
      <c r="C350" s="139">
        <f t="shared" si="28"/>
        <v>0</v>
      </c>
      <c r="D350" s="139">
        <f t="shared" si="28"/>
        <v>0</v>
      </c>
      <c r="E350" s="139">
        <f t="shared" si="30"/>
        <v>0</v>
      </c>
      <c r="F350" s="139">
        <f t="shared" si="31"/>
        <v>0</v>
      </c>
      <c r="G350" s="139">
        <f t="shared" si="32"/>
        <v>0</v>
      </c>
      <c r="H350" s="139">
        <f t="shared" si="29"/>
        <v>0</v>
      </c>
    </row>
    <row r="351" spans="2:10">
      <c r="B351" s="128" t="str">
        <f>$B$40</f>
        <v>Social Service</v>
      </c>
      <c r="C351" s="139">
        <f t="shared" si="28"/>
        <v>18674.72871689103</v>
      </c>
      <c r="D351" s="139">
        <f t="shared" si="28"/>
        <v>16403.095681590734</v>
      </c>
      <c r="E351" s="139">
        <f t="shared" si="30"/>
        <v>0</v>
      </c>
      <c r="F351" s="139">
        <f t="shared" si="31"/>
        <v>0</v>
      </c>
      <c r="G351" s="139">
        <f t="shared" si="32"/>
        <v>0</v>
      </c>
      <c r="H351" s="139">
        <f t="shared" si="29"/>
        <v>16853.64286416124</v>
      </c>
    </row>
    <row r="352" spans="2:10">
      <c r="B352" s="128" t="str">
        <f>$B$41</f>
        <v>Library Science</v>
      </c>
      <c r="C352" s="139">
        <f t="shared" si="28"/>
        <v>2419.7887981650892</v>
      </c>
      <c r="D352" s="139">
        <f t="shared" si="28"/>
        <v>0</v>
      </c>
      <c r="E352" s="139">
        <f t="shared" si="30"/>
        <v>0</v>
      </c>
      <c r="F352" s="139">
        <f t="shared" si="31"/>
        <v>0</v>
      </c>
      <c r="G352" s="139">
        <f t="shared" si="32"/>
        <v>0</v>
      </c>
      <c r="H352" s="139">
        <f t="shared" si="29"/>
        <v>2419.7887981650897</v>
      </c>
    </row>
    <row r="353" spans="2:9">
      <c r="B353" s="128" t="str">
        <f>$B$42</f>
        <v>Veterinary Science</v>
      </c>
      <c r="C353" s="139">
        <f t="shared" si="28"/>
        <v>0</v>
      </c>
      <c r="D353" s="139">
        <f t="shared" si="28"/>
        <v>0</v>
      </c>
      <c r="E353" s="139">
        <f t="shared" si="30"/>
        <v>0</v>
      </c>
      <c r="F353" s="139">
        <f t="shared" si="31"/>
        <v>0</v>
      </c>
      <c r="G353" s="139">
        <f t="shared" si="32"/>
        <v>0</v>
      </c>
      <c r="H353" s="139">
        <f t="shared" si="29"/>
        <v>0</v>
      </c>
    </row>
    <row r="354" spans="2:9">
      <c r="B354" s="128" t="str">
        <f>$B$43</f>
        <v>Vocational Training</v>
      </c>
      <c r="C354" s="139">
        <f t="shared" si="28"/>
        <v>0</v>
      </c>
      <c r="D354" s="139">
        <f t="shared" si="28"/>
        <v>0</v>
      </c>
      <c r="E354" s="139">
        <f t="shared" si="30"/>
        <v>0</v>
      </c>
      <c r="F354" s="139">
        <f t="shared" si="31"/>
        <v>0</v>
      </c>
      <c r="G354" s="139">
        <f t="shared" si="32"/>
        <v>0</v>
      </c>
      <c r="H354" s="139">
        <f t="shared" si="29"/>
        <v>0</v>
      </c>
    </row>
    <row r="355" spans="2:9">
      <c r="B355" s="128" t="str">
        <f>$B$44</f>
        <v>Physical Training</v>
      </c>
      <c r="C355" s="139">
        <f t="shared" si="28"/>
        <v>0</v>
      </c>
      <c r="D355" s="139">
        <f t="shared" si="28"/>
        <v>0</v>
      </c>
      <c r="E355" s="139">
        <f t="shared" si="30"/>
        <v>0</v>
      </c>
      <c r="F355" s="139">
        <f t="shared" si="31"/>
        <v>0</v>
      </c>
      <c r="G355" s="139">
        <f t="shared" si="32"/>
        <v>0</v>
      </c>
      <c r="H355" s="139">
        <f t="shared" si="29"/>
        <v>0</v>
      </c>
    </row>
    <row r="356" spans="2:9">
      <c r="B356" s="128" t="str">
        <f>$B$45</f>
        <v>Health Services</v>
      </c>
      <c r="C356" s="139">
        <f t="shared" si="28"/>
        <v>7624.0706436770406</v>
      </c>
      <c r="D356" s="139">
        <f t="shared" si="28"/>
        <v>13149.719111289347</v>
      </c>
      <c r="E356" s="139">
        <f t="shared" si="30"/>
        <v>7237.2658404822887</v>
      </c>
      <c r="F356" s="139">
        <f t="shared" si="31"/>
        <v>20573.775091071799</v>
      </c>
      <c r="G356" s="139">
        <f t="shared" si="32"/>
        <v>37076.335293167649</v>
      </c>
      <c r="H356" s="139">
        <f t="shared" si="29"/>
        <v>8894.8737875028564</v>
      </c>
    </row>
    <row r="357" spans="2:9">
      <c r="B357" s="128" t="str">
        <f>$B$46</f>
        <v>Pharmacy</v>
      </c>
      <c r="C357" s="139">
        <f t="shared" si="28"/>
        <v>0</v>
      </c>
      <c r="D357" s="139">
        <f t="shared" si="28"/>
        <v>0</v>
      </c>
      <c r="E357" s="139">
        <f t="shared" si="30"/>
        <v>0</v>
      </c>
      <c r="F357" s="139">
        <f t="shared" si="31"/>
        <v>0</v>
      </c>
      <c r="G357" s="139">
        <f t="shared" si="32"/>
        <v>0</v>
      </c>
      <c r="H357" s="139">
        <f t="shared" si="29"/>
        <v>0</v>
      </c>
    </row>
    <row r="358" spans="2:9">
      <c r="B358" s="128" t="str">
        <f>$B$47</f>
        <v>Business Administration</v>
      </c>
      <c r="C358" s="139">
        <f t="shared" si="28"/>
        <v>9373.9530888520185</v>
      </c>
      <c r="D358" s="139">
        <f t="shared" si="28"/>
        <v>17623.787869872318</v>
      </c>
      <c r="E358" s="139">
        <f t="shared" si="30"/>
        <v>8254.5325041820688</v>
      </c>
      <c r="F358" s="139">
        <f t="shared" si="31"/>
        <v>5730.6906315412652</v>
      </c>
      <c r="G358" s="139">
        <f t="shared" si="32"/>
        <v>0</v>
      </c>
      <c r="H358" s="139">
        <f t="shared" si="29"/>
        <v>11952.752752256016</v>
      </c>
    </row>
    <row r="359" spans="2:9">
      <c r="B359" s="128" t="str">
        <f>$B$48</f>
        <v>Optometry</v>
      </c>
      <c r="C359" s="139">
        <f t="shared" ref="C359:D363" si="33">C309*30</f>
        <v>0</v>
      </c>
      <c r="D359" s="139">
        <f t="shared" si="33"/>
        <v>0</v>
      </c>
      <c r="E359" s="139">
        <f t="shared" si="30"/>
        <v>0</v>
      </c>
      <c r="F359" s="139">
        <f t="shared" si="31"/>
        <v>0</v>
      </c>
      <c r="G359" s="139">
        <f t="shared" si="32"/>
        <v>0</v>
      </c>
      <c r="H359" s="139">
        <f t="shared" si="29"/>
        <v>0</v>
      </c>
    </row>
    <row r="360" spans="2:9">
      <c r="B360" s="128" t="str">
        <f>$B$49</f>
        <v>Teacher Ed-Practice Teaching</v>
      </c>
      <c r="C360" s="139">
        <f t="shared" si="33"/>
        <v>0</v>
      </c>
      <c r="D360" s="139">
        <f t="shared" si="33"/>
        <v>8831.3373568979187</v>
      </c>
      <c r="E360" s="139">
        <f t="shared" si="30"/>
        <v>0</v>
      </c>
      <c r="F360" s="139">
        <f t="shared" si="31"/>
        <v>0</v>
      </c>
      <c r="G360" s="139">
        <f t="shared" si="32"/>
        <v>0</v>
      </c>
      <c r="H360" s="139">
        <f t="shared" si="29"/>
        <v>8831.3373568979205</v>
      </c>
    </row>
    <row r="361" spans="2:9">
      <c r="B361" s="128" t="str">
        <f>$B$50</f>
        <v>Technology</v>
      </c>
      <c r="C361" s="139">
        <f t="shared" si="33"/>
        <v>7118.2021446948947</v>
      </c>
      <c r="D361" s="139">
        <f t="shared" si="33"/>
        <v>15145.338026220907</v>
      </c>
      <c r="E361" s="139">
        <f t="shared" si="30"/>
        <v>6016.1538300285583</v>
      </c>
      <c r="F361" s="139">
        <f t="shared" si="31"/>
        <v>0</v>
      </c>
      <c r="G361" s="139">
        <f t="shared" si="32"/>
        <v>0</v>
      </c>
      <c r="H361" s="139">
        <f t="shared" si="29"/>
        <v>11629.683376179757</v>
      </c>
    </row>
    <row r="362" spans="2:9">
      <c r="B362" s="128" t="str">
        <f>$B$51</f>
        <v>Nursing</v>
      </c>
      <c r="C362" s="139">
        <f t="shared" si="33"/>
        <v>8548.0655373893278</v>
      </c>
      <c r="D362" s="139">
        <f t="shared" si="33"/>
        <v>26294.269670595462</v>
      </c>
      <c r="E362" s="139">
        <f t="shared" si="30"/>
        <v>30693.096369376181</v>
      </c>
      <c r="F362" s="139">
        <f t="shared" si="31"/>
        <v>0</v>
      </c>
      <c r="G362" s="139">
        <f t="shared" si="32"/>
        <v>0</v>
      </c>
      <c r="H362" s="139">
        <f t="shared" si="29"/>
        <v>24307.905481253623</v>
      </c>
    </row>
    <row r="363" spans="2:9">
      <c r="B363" s="131" t="str">
        <f>$B$52</f>
        <v>Totals</v>
      </c>
      <c r="C363" s="136">
        <f t="shared" si="33"/>
        <v>10264.13515413212</v>
      </c>
      <c r="D363" s="136">
        <f t="shared" si="33"/>
        <v>19000.509104819335</v>
      </c>
      <c r="E363" s="136">
        <f t="shared" si="30"/>
        <v>7982.4392521829677</v>
      </c>
      <c r="F363" s="136">
        <f t="shared" si="31"/>
        <v>35809.577166389354</v>
      </c>
      <c r="G363" s="136">
        <f t="shared" si="32"/>
        <v>37076.335293167649</v>
      </c>
      <c r="H363" s="136">
        <f t="shared" si="29"/>
        <v>11776.195843639904</v>
      </c>
      <c r="I363" s="351"/>
    </row>
  </sheetData>
  <mergeCells count="45">
    <mergeCell ref="B316:H316"/>
    <mergeCell ref="B341:H341"/>
    <mergeCell ref="B215:G215"/>
    <mergeCell ref="B216:H216"/>
    <mergeCell ref="B241:G241"/>
    <mergeCell ref="B264:H264"/>
    <mergeCell ref="B266:H266"/>
    <mergeCell ref="B291:H291"/>
    <mergeCell ref="I140:I141"/>
    <mergeCell ref="B165:G165"/>
    <mergeCell ref="B166:G166"/>
    <mergeCell ref="B190:G190"/>
    <mergeCell ref="B191:H191"/>
    <mergeCell ref="B89:G89"/>
    <mergeCell ref="B113:H113"/>
    <mergeCell ref="B114:G114"/>
    <mergeCell ref="B139:G139"/>
    <mergeCell ref="B140:F141"/>
    <mergeCell ref="B58:G58"/>
    <mergeCell ref="D83:F83"/>
    <mergeCell ref="B84:C84"/>
    <mergeCell ref="D84:F84"/>
    <mergeCell ref="B87:G87"/>
    <mergeCell ref="D27:F27"/>
    <mergeCell ref="B28:C28"/>
    <mergeCell ref="D28:F28"/>
    <mergeCell ref="D54:F54"/>
    <mergeCell ref="B55:C55"/>
    <mergeCell ref="D55:F55"/>
    <mergeCell ref="B16:E16"/>
    <mergeCell ref="B17:E17"/>
    <mergeCell ref="B18:E18"/>
    <mergeCell ref="D20:F20"/>
    <mergeCell ref="B21:C21"/>
    <mergeCell ref="D21:F21"/>
    <mergeCell ref="B11:H11"/>
    <mergeCell ref="B12:E12"/>
    <mergeCell ref="B13:E13"/>
    <mergeCell ref="B14:E14"/>
    <mergeCell ref="B15:E15"/>
    <mergeCell ref="B1:H1"/>
    <mergeCell ref="B2:H2"/>
    <mergeCell ref="B8:H8"/>
    <mergeCell ref="B9:G9"/>
    <mergeCell ref="B10:G10"/>
  </mergeCells>
  <conditionalFormatting sqref="B7:G7">
    <cfRule type="expression" dxfId="67" priority="24" stopIfTrue="1">
      <formula>#REF!&gt;5</formula>
    </cfRule>
  </conditionalFormatting>
  <conditionalFormatting sqref="C25">
    <cfRule type="expression" dxfId="66" priority="20" stopIfTrue="1">
      <formula>C52=0</formula>
    </cfRule>
  </conditionalFormatting>
  <conditionalFormatting sqref="D25:G25">
    <cfRule type="expression" dxfId="65" priority="19" stopIfTrue="1">
      <formula>D52=0</formula>
    </cfRule>
  </conditionalFormatting>
  <conditionalFormatting sqref="C25:G25">
    <cfRule type="expression" dxfId="64" priority="18" stopIfTrue="1">
      <formula>AND(C52=0,C25&gt;0)</formula>
    </cfRule>
  </conditionalFormatting>
  <conditionalFormatting sqref="C116:G135">
    <cfRule type="expression" dxfId="63" priority="17" stopIfTrue="1">
      <formula>C32=0</formula>
    </cfRule>
  </conditionalFormatting>
  <conditionalFormatting sqref="H188">
    <cfRule type="expression" dxfId="62" priority="15" stopIfTrue="1">
      <formula>$H$188&lt;&gt;$I$163</formula>
    </cfRule>
  </conditionalFormatting>
  <conditionalFormatting sqref="C293:G312">
    <cfRule type="expression" dxfId="61" priority="13" stopIfTrue="1">
      <formula>C32=0</formula>
    </cfRule>
  </conditionalFormatting>
  <conditionalFormatting sqref="H138">
    <cfRule type="cellIs" dxfId="60" priority="12" operator="lessThan">
      <formula>0</formula>
    </cfRule>
  </conditionalFormatting>
  <conditionalFormatting sqref="C61:G80">
    <cfRule type="expression" dxfId="59" priority="6" stopIfTrue="1">
      <formula>C32=0</formula>
    </cfRule>
  </conditionalFormatting>
  <conditionalFormatting sqref="C91:G110">
    <cfRule type="expression" dxfId="58" priority="5" stopIfTrue="1">
      <formula>C32=0</formula>
    </cfRule>
  </conditionalFormatting>
  <conditionalFormatting sqref="C143:H162">
    <cfRule type="expression" dxfId="57" priority="3" stopIfTrue="1">
      <formula>C32=0</formula>
    </cfRule>
  </conditionalFormatting>
  <conditionalFormatting sqref="H143:H162">
    <cfRule type="expression" dxfId="56" priority="4" stopIfTrue="1">
      <formula>OR(AND(#REF!&gt;0,H143&gt;0,H61=0),AND(#REF!&gt;0,H143&gt;0,H32=0))</formula>
    </cfRule>
  </conditionalFormatting>
  <conditionalFormatting sqref="H143:H162">
    <cfRule type="expression" dxfId="55" priority="2" stopIfTrue="1">
      <formula>OR(AND(#REF!&gt;0,H143&gt;0,H61=0),AND(#REF!&gt;0,H143&gt;0,H32=0))</formula>
    </cfRule>
  </conditionalFormatting>
  <conditionalFormatting sqref="H143:H162">
    <cfRule type="expression" dxfId="54" priority="1" stopIfTrue="1">
      <formula>OR(AND(#REF!&gt;0,H143&gt;0,H61=0),AND(#REF!&gt;0,H143&gt;0,H32=0))</formula>
    </cfRule>
  </conditionalFormatting>
  <pageMargins left="0.25" right="0.25" top="0.5" bottom="0.5" header="0.17" footer="0.17"/>
  <pageSetup scale="69"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FFC000"/>
    <pageSetUpPr autoPageBreaks="0"/>
  </sheetPr>
  <dimension ref="A1:E59"/>
  <sheetViews>
    <sheetView showGridLines="0" zoomScale="70" zoomScaleNormal="70" workbookViewId="0">
      <selection sqref="A1:XFD1048576"/>
    </sheetView>
  </sheetViews>
  <sheetFormatPr defaultColWidth="9.109375" defaultRowHeight="13.8"/>
  <cols>
    <col min="1" max="1" width="40.109375" style="217" customWidth="1"/>
    <col min="2" max="2" width="15.88671875" style="199" customWidth="1"/>
    <col min="3" max="3" width="17.33203125" style="107" customWidth="1"/>
    <col min="4" max="4" width="16.109375" style="107" customWidth="1"/>
    <col min="5" max="16384" width="9.109375" style="107"/>
  </cols>
  <sheetData>
    <row r="1" spans="1:4">
      <c r="A1" s="120" t="str">
        <f>'Relative Weights'!A1</f>
        <v>THECB Texas Public University Expenditure Study Fiscal Year 2022</v>
      </c>
      <c r="B1" s="107"/>
    </row>
    <row r="2" spans="1:4">
      <c r="A2" s="120" t="str">
        <f>'Relative Weights'!A2</f>
        <v>Institution Survey for the Year Ended August 31, 2022</v>
      </c>
      <c r="B2" s="107"/>
    </row>
    <row r="3" spans="1:4" ht="14.4" thickBot="1">
      <c r="A3" s="198" t="str">
        <f>"FY "&amp;'Relative Weights'!H1&amp;" Average Total Expenditure per Full-Time Student Equivalent (FTSE)"</f>
        <v>FY 2022 Average Total Expenditure per Full-Time Student Equivalent (FTSE)</v>
      </c>
    </row>
    <row r="4" spans="1:4" s="113" customFormat="1" ht="42" thickBot="1">
      <c r="A4" s="200" t="s">
        <v>176</v>
      </c>
      <c r="B4" s="201" t="s">
        <v>838</v>
      </c>
      <c r="C4" s="201" t="s">
        <v>223</v>
      </c>
      <c r="D4" s="202" t="s">
        <v>224</v>
      </c>
    </row>
    <row r="5" spans="1:4">
      <c r="A5" s="203" t="s">
        <v>698</v>
      </c>
      <c r="B5" s="204">
        <f>C5/D5*1000000</f>
        <v>32129.107777777775</v>
      </c>
      <c r="C5" s="205">
        <f>UTA!$H$288/1000000</f>
        <v>520.85242168669299</v>
      </c>
      <c r="D5" s="206">
        <f>UTA!$H$363</f>
        <v>16211.232048184749</v>
      </c>
    </row>
    <row r="6" spans="1:4">
      <c r="A6" s="207" t="s">
        <v>699</v>
      </c>
      <c r="B6" s="208">
        <f t="shared" ref="B6:B40" si="0">C6/D6*1000000</f>
        <v>48001.712499999994</v>
      </c>
      <c r="C6" s="136">
        <f>UT!$H$288/1000000</f>
        <v>2045.1660896400003</v>
      </c>
      <c r="D6" s="209">
        <f>UT!$H$363</f>
        <v>42606.106805876989</v>
      </c>
    </row>
    <row r="7" spans="1:4">
      <c r="A7" s="207" t="s">
        <v>700</v>
      </c>
      <c r="B7" s="208">
        <f t="shared" si="0"/>
        <v>25385.835138888884</v>
      </c>
      <c r="C7" s="136">
        <f>UTD!$H$288/1000000</f>
        <v>458.34944026505906</v>
      </c>
      <c r="D7" s="209">
        <f>UTD!$H$363</f>
        <v>18055.322496083954</v>
      </c>
    </row>
    <row r="8" spans="1:4">
      <c r="A8" s="207" t="s">
        <v>701</v>
      </c>
      <c r="B8" s="208">
        <f t="shared" si="0"/>
        <v>18463.951666666668</v>
      </c>
      <c r="C8" s="136">
        <f>UTEP!$H$288/1000000</f>
        <v>318.14211783827409</v>
      </c>
      <c r="D8" s="209">
        <f>UTEP!$H$363</f>
        <v>17230.445767068501</v>
      </c>
    </row>
    <row r="9" spans="1:4">
      <c r="A9" s="207" t="s">
        <v>804</v>
      </c>
      <c r="B9" s="208">
        <f t="shared" si="0"/>
        <v>26323.924999999999</v>
      </c>
      <c r="C9" s="136">
        <f>UTRGV!$H$288/1000000</f>
        <v>327.12659899900007</v>
      </c>
      <c r="D9" s="209">
        <f>UTRGV!$H$363</f>
        <v>12426.968964506626</v>
      </c>
    </row>
    <row r="10" spans="1:4">
      <c r="A10" s="207" t="s">
        <v>702</v>
      </c>
      <c r="B10" s="208">
        <f t="shared" si="0"/>
        <v>3526.2916666666665</v>
      </c>
      <c r="C10" s="210">
        <f>UTPB!$H$288/1000000</f>
        <v>69.251604809557108</v>
      </c>
      <c r="D10" s="211">
        <f>UTPB!$H$363</f>
        <v>19638.649140732952</v>
      </c>
    </row>
    <row r="11" spans="1:4">
      <c r="A11" s="207" t="s">
        <v>703</v>
      </c>
      <c r="B11" s="208">
        <f t="shared" si="0"/>
        <v>27458.298333333329</v>
      </c>
      <c r="C11" s="136">
        <f>UTSA!$H$288/1000000</f>
        <v>424.13479542810893</v>
      </c>
      <c r="D11" s="209">
        <f>UTSA!$H$363</f>
        <v>15446.506927678962</v>
      </c>
    </row>
    <row r="12" spans="1:4">
      <c r="A12" s="207" t="s">
        <v>704</v>
      </c>
      <c r="B12" s="208">
        <f t="shared" si="0"/>
        <v>7389.9277777777779</v>
      </c>
      <c r="C12" s="210">
        <f>UTT!$H$288/1000000</f>
        <v>112.46736931631138</v>
      </c>
      <c r="D12" s="211">
        <f>UTT!$H$363</f>
        <v>15219.007911621484</v>
      </c>
    </row>
    <row r="13" spans="1:4">
      <c r="A13" s="207" t="s">
        <v>103</v>
      </c>
      <c r="B13" s="208">
        <f t="shared" si="0"/>
        <v>58580.174999999996</v>
      </c>
      <c r="C13" s="136">
        <f>TAMU!$H$288/1000000</f>
        <v>1379.0856799999995</v>
      </c>
      <c r="D13" s="209">
        <f>TAMU!$H$363</f>
        <v>23541.849781090608</v>
      </c>
    </row>
    <row r="14" spans="1:4">
      <c r="A14" s="207" t="s">
        <v>690</v>
      </c>
      <c r="B14" s="208">
        <f t="shared" si="0"/>
        <v>1886.3055555555554</v>
      </c>
      <c r="C14" s="136">
        <f>TAMUG!$H$288/1000000</f>
        <v>48.82113233023037</v>
      </c>
      <c r="D14" s="209">
        <f>TAMUG!$H$363</f>
        <v>25881.87909771148</v>
      </c>
    </row>
    <row r="15" spans="1:4">
      <c r="A15" s="212" t="s">
        <v>686</v>
      </c>
      <c r="B15" s="208">
        <f t="shared" si="0"/>
        <v>8157.8485555555571</v>
      </c>
      <c r="C15" s="210">
        <f>PVAMU!$H$288/1000000</f>
        <v>139.41756753589229</v>
      </c>
      <c r="D15" s="211">
        <f>PVAMU!$H$363</f>
        <v>17089.992120649</v>
      </c>
    </row>
    <row r="16" spans="1:4">
      <c r="A16" s="212" t="s">
        <v>689</v>
      </c>
      <c r="B16" s="208">
        <f t="shared" si="0"/>
        <v>11367.891666666668</v>
      </c>
      <c r="C16" s="210">
        <f>TAR!$H$288/1000000</f>
        <v>143.96830204957595</v>
      </c>
      <c r="D16" s="211">
        <f>TAR!$H$363</f>
        <v>12664.468159186006</v>
      </c>
    </row>
    <row r="17" spans="1:4">
      <c r="A17" s="207" t="s">
        <v>696</v>
      </c>
      <c r="B17" s="208">
        <f t="shared" si="0"/>
        <v>1498.2083333333333</v>
      </c>
      <c r="C17" s="210">
        <f>TAMUCT!$H$288/1000000</f>
        <v>34.965483379141688</v>
      </c>
      <c r="D17" s="211">
        <f>TAMUCT!$H$363</f>
        <v>23338.198434224229</v>
      </c>
    </row>
    <row r="18" spans="1:4">
      <c r="A18" s="207" t="s">
        <v>692</v>
      </c>
      <c r="B18" s="208">
        <f t="shared" si="0"/>
        <v>8962.0833333333321</v>
      </c>
      <c r="C18" s="136">
        <f>TAMUCC!$H$288/1000000</f>
        <v>170.20916654227145</v>
      </c>
      <c r="D18" s="209">
        <f>TAMUCC!$H$363</f>
        <v>18992.142810054</v>
      </c>
    </row>
    <row r="19" spans="1:4">
      <c r="A19" s="207" t="s">
        <v>693</v>
      </c>
      <c r="B19" s="208">
        <f t="shared" si="0"/>
        <v>5136.4416666666666</v>
      </c>
      <c r="C19" s="136">
        <f>TAMUK!$H$288/1000000</f>
        <v>99.06072559803745</v>
      </c>
      <c r="D19" s="209">
        <f>TAMUK!$H$363</f>
        <v>19285.865980119983</v>
      </c>
    </row>
    <row r="20" spans="1:4">
      <c r="A20" s="207" t="s">
        <v>694</v>
      </c>
      <c r="B20" s="208">
        <f t="shared" si="0"/>
        <v>4678.5791666666664</v>
      </c>
      <c r="C20" s="136">
        <f>TAMUSA!$H$288/1000000</f>
        <v>75.152965006206244</v>
      </c>
      <c r="D20" s="209">
        <f>TAMUSA!$H$363</f>
        <v>16063.202593993992</v>
      </c>
    </row>
    <row r="21" spans="1:4">
      <c r="A21" s="207" t="s">
        <v>709</v>
      </c>
      <c r="B21" s="208">
        <f t="shared" si="0"/>
        <v>6470.9194444444438</v>
      </c>
      <c r="C21" s="136">
        <f>TAMIU!$H$288/1000000</f>
        <v>84.823673999999997</v>
      </c>
      <c r="D21" s="209">
        <f>TAMIU!$H$363</f>
        <v>13108.442274432064</v>
      </c>
    </row>
    <row r="22" spans="1:4">
      <c r="A22" s="207" t="s">
        <v>121</v>
      </c>
      <c r="B22" s="208">
        <f>C22/D22*1000000</f>
        <v>7323.5666666666666</v>
      </c>
      <c r="C22" s="136">
        <f>WTAMU!$H$288/1000000</f>
        <v>99.264645472473916</v>
      </c>
      <c r="D22" s="209">
        <f>WTAMU!$H$363</f>
        <v>13554.139668623291</v>
      </c>
    </row>
    <row r="23" spans="1:4">
      <c r="A23" s="207" t="s">
        <v>691</v>
      </c>
      <c r="B23" s="208">
        <f>C23/D23*1000000</f>
        <v>8619.5512499999986</v>
      </c>
      <c r="C23" s="136">
        <f>TAMUC!$H$288/1000000</f>
        <v>119.52989600108869</v>
      </c>
      <c r="D23" s="209">
        <f>TAMUC!$H$363</f>
        <v>13867.29918231981</v>
      </c>
    </row>
    <row r="24" spans="1:4">
      <c r="A24" s="207" t="s">
        <v>695</v>
      </c>
      <c r="B24" s="208">
        <f t="shared" si="0"/>
        <v>1564.5444444444443</v>
      </c>
      <c r="C24" s="136">
        <f>TAMUT!$H$288/1000000</f>
        <v>30.444015142596999</v>
      </c>
      <c r="D24" s="209">
        <f>TAMUT!$H$363</f>
        <v>19458.709051507576</v>
      </c>
    </row>
    <row r="25" spans="1:4">
      <c r="A25" s="207" t="s">
        <v>113</v>
      </c>
      <c r="B25" s="208">
        <f t="shared" si="0"/>
        <v>39205.263888888876</v>
      </c>
      <c r="C25" s="210">
        <f>UH!$H$288/1000000</f>
        <v>729.96208022432279</v>
      </c>
      <c r="D25" s="211">
        <f>UH!$H$363</f>
        <v>18618.981427930157</v>
      </c>
    </row>
    <row r="26" spans="1:4">
      <c r="A26" s="207" t="s">
        <v>705</v>
      </c>
      <c r="B26" s="208">
        <f t="shared" si="0"/>
        <v>6544.8541666666661</v>
      </c>
      <c r="C26" s="210">
        <f>UHCL!$H$288/1000000</f>
        <v>107.91615530923659</v>
      </c>
      <c r="D26" s="211">
        <f>UHCL!$H$363</f>
        <v>16488.702813098575</v>
      </c>
    </row>
    <row r="27" spans="1:4">
      <c r="A27" s="207" t="s">
        <v>706</v>
      </c>
      <c r="B27" s="208">
        <f t="shared" si="0"/>
        <v>10457.608333333334</v>
      </c>
      <c r="C27" s="136">
        <f>UHD!$H$288/1000000</f>
        <v>135.25787041663742</v>
      </c>
      <c r="D27" s="209">
        <f>UHD!$H$363</f>
        <v>12933.920080512744</v>
      </c>
    </row>
    <row r="28" spans="1:4">
      <c r="A28" s="207" t="s">
        <v>707</v>
      </c>
      <c r="B28" s="208">
        <f t="shared" si="0"/>
        <v>3016.4666666666672</v>
      </c>
      <c r="C28" s="210">
        <f>UHV!$H$288/1000000</f>
        <v>44.331022346808517</v>
      </c>
      <c r="D28" s="211">
        <f>UHV!$H$363</f>
        <v>14696.340866844823</v>
      </c>
    </row>
    <row r="29" spans="1:4">
      <c r="A29" s="212" t="s">
        <v>685</v>
      </c>
      <c r="B29" s="208">
        <f t="shared" si="0"/>
        <v>4233.6333333333341</v>
      </c>
      <c r="C29" s="210">
        <f>MID!$H$288/1000000</f>
        <v>66.167555989114206</v>
      </c>
      <c r="D29" s="211">
        <f>MID!$H$363</f>
        <v>15629.023767397792</v>
      </c>
    </row>
    <row r="30" spans="1:4">
      <c r="A30" s="207" t="s">
        <v>91</v>
      </c>
      <c r="B30" s="208">
        <f t="shared" si="0"/>
        <v>35335.744444444441</v>
      </c>
      <c r="C30" s="210">
        <f>UNT!$H$288/1000000</f>
        <v>463.39892419299991</v>
      </c>
      <c r="D30" s="211">
        <f>UNT!$H$363</f>
        <v>13114.168994559175</v>
      </c>
    </row>
    <row r="31" spans="1:4">
      <c r="A31" s="207" t="s">
        <v>708</v>
      </c>
      <c r="B31" s="208">
        <f t="shared" si="0"/>
        <v>3303.35</v>
      </c>
      <c r="C31" s="210">
        <f>UNTD!$H$288/1000000</f>
        <v>44.737642999999998</v>
      </c>
      <c r="D31" s="211">
        <f>UNTD!$H$363</f>
        <v>13543.113203263354</v>
      </c>
    </row>
    <row r="32" spans="1:4">
      <c r="A32" s="207" t="s">
        <v>97</v>
      </c>
      <c r="B32" s="208">
        <f t="shared" si="0"/>
        <v>9725.5361111111124</v>
      </c>
      <c r="C32" s="210">
        <f>SFASU!$H$288/1000000</f>
        <v>134.16242413496764</v>
      </c>
      <c r="D32" s="211">
        <f>SFASU!$H$363</f>
        <v>13794.861548217521</v>
      </c>
    </row>
    <row r="33" spans="1:5">
      <c r="A33" s="207" t="s">
        <v>107</v>
      </c>
      <c r="B33" s="208">
        <f t="shared" si="0"/>
        <v>6729.8638888888891</v>
      </c>
      <c r="C33" s="136">
        <f>TSU!$H$288/1000000</f>
        <v>204.64939929969435</v>
      </c>
      <c r="D33" s="209">
        <f>TSU!$H$363</f>
        <v>30409.143881434768</v>
      </c>
    </row>
    <row r="34" spans="1:5">
      <c r="A34" s="207" t="s">
        <v>109</v>
      </c>
      <c r="B34" s="208">
        <f t="shared" si="0"/>
        <v>36687.726111111107</v>
      </c>
      <c r="C34" s="136">
        <f>TTU!$H$288/1000000</f>
        <v>651.66284190947226</v>
      </c>
      <c r="D34" s="209">
        <f>TTU!$H$363</f>
        <v>17762.421141497565</v>
      </c>
    </row>
    <row r="35" spans="1:5">
      <c r="A35" s="212" t="s">
        <v>683</v>
      </c>
      <c r="B35" s="208">
        <f>C35/D35*1000000</f>
        <v>7355.3499999999995</v>
      </c>
      <c r="C35" s="136">
        <f>ASU!$H$288/1000000</f>
        <v>87.612925026859187</v>
      </c>
      <c r="D35" s="209">
        <f>ASU!$H$363</f>
        <v>11911.455610794754</v>
      </c>
    </row>
    <row r="36" spans="1:5">
      <c r="A36" s="207" t="s">
        <v>111</v>
      </c>
      <c r="B36" s="208">
        <f t="shared" si="0"/>
        <v>12618.050000000003</v>
      </c>
      <c r="C36" s="136">
        <f>TWU!$H$288/1000000</f>
        <v>164.93509500124506</v>
      </c>
      <c r="D36" s="209">
        <f>TWU!$H$363</f>
        <v>13071.361660577113</v>
      </c>
    </row>
    <row r="37" spans="1:5">
      <c r="A37" s="212" t="s">
        <v>684</v>
      </c>
      <c r="B37" s="208">
        <f t="shared" si="0"/>
        <v>12862.383388888888</v>
      </c>
      <c r="C37" s="136">
        <f>LU!$H$288/1000000</f>
        <v>151.46994580353626</v>
      </c>
      <c r="D37" s="209">
        <f>LU!$H$363</f>
        <v>11776.195843639904</v>
      </c>
    </row>
    <row r="38" spans="1:5">
      <c r="A38" s="212" t="s">
        <v>687</v>
      </c>
      <c r="B38" s="208">
        <f t="shared" si="0"/>
        <v>17120.227777777778</v>
      </c>
      <c r="C38" s="136">
        <f>SHSU!$H$288/1000000</f>
        <v>234.82085499999997</v>
      </c>
      <c r="D38" s="209">
        <f>SHSU!$H$363</f>
        <v>13715.988948745164</v>
      </c>
    </row>
    <row r="39" spans="1:5">
      <c r="A39" s="207" t="s">
        <v>697</v>
      </c>
      <c r="B39" s="208">
        <f t="shared" si="0"/>
        <v>30891.494444444445</v>
      </c>
      <c r="C39" s="136">
        <f>TXST!$H$288/1000000</f>
        <v>407.02184969075739</v>
      </c>
      <c r="D39" s="209">
        <f>TXST!$H$363</f>
        <v>13175.854940354191</v>
      </c>
    </row>
    <row r="40" spans="1:5">
      <c r="A40" s="212" t="s">
        <v>688</v>
      </c>
      <c r="B40" s="208">
        <f t="shared" si="0"/>
        <v>1502.6833333333332</v>
      </c>
      <c r="C40" s="210">
        <f>SRSU!$H$288/1000000</f>
        <v>33.303343028729891</v>
      </c>
      <c r="D40" s="211">
        <f>SRSU!$H$363</f>
        <v>22162.58228861474</v>
      </c>
    </row>
    <row r="41" spans="1:5" ht="14.4" thickBot="1">
      <c r="A41" s="213" t="s">
        <v>179</v>
      </c>
      <c r="B41" s="214">
        <f>SUM(B5:B40)</f>
        <v>550515.40083333338</v>
      </c>
      <c r="C41" s="215">
        <f>SUM(C5:C40)</f>
        <v>10361.6436214149</v>
      </c>
      <c r="D41" s="216">
        <f>C41/B41*1000000</f>
        <v>18821.714353004725</v>
      </c>
    </row>
    <row r="42" spans="1:5">
      <c r="B42" s="218"/>
      <c r="C42" s="219"/>
    </row>
    <row r="43" spans="1:5">
      <c r="B43" s="218"/>
      <c r="C43" s="219"/>
      <c r="D43" s="220"/>
      <c r="E43" s="107" t="s">
        <v>900</v>
      </c>
    </row>
    <row r="44" spans="1:5">
      <c r="B44" s="221"/>
      <c r="C44" s="219"/>
      <c r="E44" s="222" t="s">
        <v>900</v>
      </c>
    </row>
    <row r="45" spans="1:5">
      <c r="B45" s="218"/>
      <c r="C45" s="223"/>
    </row>
    <row r="46" spans="1:5">
      <c r="B46" s="218"/>
      <c r="C46" s="219"/>
    </row>
    <row r="47" spans="1:5">
      <c r="B47" s="218"/>
    </row>
    <row r="48" spans="1:5">
      <c r="B48" s="218"/>
      <c r="C48" s="219"/>
    </row>
    <row r="49" spans="2:3">
      <c r="B49" s="218"/>
    </row>
    <row r="50" spans="2:3">
      <c r="B50" s="218"/>
      <c r="C50" s="219"/>
    </row>
    <row r="51" spans="2:3">
      <c r="B51" s="218"/>
    </row>
    <row r="52" spans="2:3">
      <c r="B52" s="218"/>
      <c r="C52" s="224"/>
    </row>
    <row r="53" spans="2:3">
      <c r="B53" s="218"/>
    </row>
    <row r="54" spans="2:3">
      <c r="B54" s="218"/>
      <c r="C54" s="219"/>
    </row>
    <row r="55" spans="2:3">
      <c r="B55" s="218"/>
    </row>
    <row r="56" spans="2:3">
      <c r="B56" s="218"/>
    </row>
    <row r="57" spans="2:3">
      <c r="B57" s="218"/>
    </row>
    <row r="58" spans="2:3">
      <c r="B58" s="218"/>
    </row>
    <row r="59" spans="2:3">
      <c r="B59" s="218"/>
    </row>
  </sheetData>
  <dataConsolidate link="1"/>
  <pageMargins left="0.75" right="0.75" top="1" bottom="1" header="0.5" footer="0.5"/>
  <pageSetup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tabColor rgb="FFFFC000"/>
    <pageSetUpPr fitToPage="1"/>
  </sheetPr>
  <dimension ref="B1:W363"/>
  <sheetViews>
    <sheetView showGridLines="0" showZeros="0" zoomScale="70" zoomScaleNormal="70" workbookViewId="0"/>
  </sheetViews>
  <sheetFormatPr defaultColWidth="9.109375" defaultRowHeight="13.8"/>
  <cols>
    <col min="1" max="1" width="1.88671875" style="107" customWidth="1"/>
    <col min="2" max="2" width="30.5546875" style="107" customWidth="1"/>
    <col min="3"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5.88671875" style="107" bestFit="1" customWidth="1"/>
    <col min="11" max="16384" width="9.109375" style="107"/>
  </cols>
  <sheetData>
    <row r="1" spans="2:8">
      <c r="B1" s="392" t="str">
        <f>'Relative Weights'!A1</f>
        <v>THECB Texas Public University Expenditure Study Fiscal Year 2022</v>
      </c>
      <c r="C1" s="392"/>
      <c r="D1" s="392"/>
      <c r="E1" s="392"/>
      <c r="F1" s="392"/>
      <c r="G1" s="392"/>
      <c r="H1" s="392"/>
    </row>
    <row r="2" spans="2:8">
      <c r="B2" s="393" t="str">
        <f>'Relative Weights'!A2</f>
        <v>Institution Survey for the Year Ended August 31, 2022</v>
      </c>
      <c r="C2" s="393"/>
      <c r="D2" s="393"/>
      <c r="E2" s="393"/>
      <c r="F2" s="393"/>
      <c r="G2" s="393"/>
      <c r="H2" s="393"/>
    </row>
    <row r="3" spans="2:8">
      <c r="B3" s="119" t="s">
        <v>94</v>
      </c>
      <c r="C3" s="119"/>
      <c r="D3" s="119"/>
      <c r="E3" s="119"/>
      <c r="F3" s="119"/>
      <c r="G3" s="119"/>
      <c r="H3" s="119"/>
    </row>
    <row r="4" spans="2:8">
      <c r="B4" s="294" t="s">
        <v>160</v>
      </c>
      <c r="C4" s="119"/>
      <c r="D4" s="119"/>
      <c r="E4" s="119"/>
      <c r="F4" s="119"/>
      <c r="G4" s="119"/>
      <c r="H4" s="119"/>
    </row>
    <row r="5" spans="2:8">
      <c r="B5" s="119"/>
      <c r="C5" s="119"/>
      <c r="D5" s="119"/>
      <c r="E5" s="119"/>
      <c r="F5" s="119"/>
      <c r="G5" s="119"/>
      <c r="H5" s="246"/>
    </row>
    <row r="6" spans="2:8">
      <c r="B6" s="295" t="s">
        <v>10</v>
      </c>
      <c r="C6" s="295"/>
      <c r="D6" s="295"/>
      <c r="E6" s="295"/>
      <c r="F6" s="295"/>
      <c r="G6" s="295"/>
      <c r="H6" s="296"/>
    </row>
    <row r="7" spans="2:8">
      <c r="B7" s="119"/>
      <c r="C7" s="119"/>
      <c r="D7" s="119"/>
      <c r="E7" s="119"/>
      <c r="F7" s="119"/>
      <c r="G7" s="119"/>
      <c r="H7" s="297"/>
    </row>
    <row r="8" spans="2:8" ht="129" customHeight="1">
      <c r="B8" s="381" t="s">
        <v>227</v>
      </c>
      <c r="C8" s="381"/>
      <c r="D8" s="381"/>
      <c r="E8" s="381"/>
      <c r="F8" s="381"/>
      <c r="G8" s="381"/>
      <c r="H8" s="381"/>
    </row>
    <row r="9" spans="2:8" ht="99.75" customHeight="1">
      <c r="B9" s="382" t="s">
        <v>41</v>
      </c>
      <c r="C9" s="382"/>
      <c r="D9" s="382"/>
      <c r="E9" s="382"/>
      <c r="F9" s="382"/>
      <c r="G9" s="382"/>
      <c r="H9" s="298"/>
    </row>
    <row r="10" spans="2:8">
      <c r="B10" s="392" t="s">
        <v>20</v>
      </c>
      <c r="C10" s="392"/>
      <c r="D10" s="392"/>
      <c r="E10" s="392"/>
      <c r="F10" s="392"/>
      <c r="G10" s="392"/>
      <c r="H10" s="298"/>
    </row>
    <row r="11" spans="2:8" ht="21" customHeight="1" thickBot="1">
      <c r="B11" s="382" t="s">
        <v>888</v>
      </c>
      <c r="C11" s="382"/>
      <c r="D11" s="382"/>
      <c r="E11" s="382"/>
      <c r="F11" s="382"/>
      <c r="G11" s="382"/>
      <c r="H11" s="382"/>
    </row>
    <row r="12" spans="2:8" ht="14.4" thickBot="1">
      <c r="B12" s="397" t="s">
        <v>16</v>
      </c>
      <c r="C12" s="398"/>
      <c r="D12" s="398"/>
      <c r="E12" s="398"/>
      <c r="F12" s="299"/>
      <c r="G12" s="300"/>
      <c r="H12" s="301" t="s">
        <v>17</v>
      </c>
    </row>
    <row r="13" spans="2:8">
      <c r="B13" s="399" t="s">
        <v>12</v>
      </c>
      <c r="C13" s="399"/>
      <c r="D13" s="399"/>
      <c r="E13" s="399"/>
      <c r="F13" s="354"/>
      <c r="G13" s="303"/>
      <c r="H13" s="355">
        <f>Data!$G35</f>
        <v>110918936</v>
      </c>
    </row>
    <row r="14" spans="2:8">
      <c r="B14" s="385" t="s">
        <v>13</v>
      </c>
      <c r="C14" s="385"/>
      <c r="D14" s="385"/>
      <c r="E14" s="385"/>
      <c r="F14" s="356"/>
      <c r="G14" s="303"/>
      <c r="H14" s="357">
        <f>Data!$H35</f>
        <v>10825769</v>
      </c>
    </row>
    <row r="15" spans="2:8">
      <c r="B15" s="385" t="s">
        <v>14</v>
      </c>
      <c r="C15" s="385"/>
      <c r="D15" s="385"/>
      <c r="E15" s="385"/>
      <c r="F15" s="356"/>
      <c r="G15" s="303"/>
      <c r="H15" s="357">
        <f>Data!$I35</f>
        <v>53288652</v>
      </c>
    </row>
    <row r="16" spans="2:8">
      <c r="B16" s="385" t="s">
        <v>18</v>
      </c>
      <c r="C16" s="385"/>
      <c r="D16" s="385"/>
      <c r="E16" s="385"/>
      <c r="F16" s="356"/>
      <c r="G16" s="303"/>
      <c r="H16" s="357">
        <f>Data!$J35</f>
        <v>31667143</v>
      </c>
    </row>
    <row r="17" spans="2:23">
      <c r="B17" s="385" t="s">
        <v>15</v>
      </c>
      <c r="C17" s="385"/>
      <c r="D17" s="385"/>
      <c r="E17" s="385"/>
      <c r="F17" s="356"/>
      <c r="G17" s="303"/>
      <c r="H17" s="357">
        <f>Data!$K35</f>
        <v>28120355</v>
      </c>
    </row>
    <row r="18" spans="2:23">
      <c r="B18" s="385" t="s">
        <v>1</v>
      </c>
      <c r="C18" s="385"/>
      <c r="D18" s="385"/>
      <c r="E18" s="385"/>
      <c r="F18" s="358"/>
      <c r="G18" s="303"/>
      <c r="H18" s="359">
        <f>SUM(H13:H17)</f>
        <v>234820855</v>
      </c>
    </row>
    <row r="19" spans="2:23" ht="13.5" customHeight="1">
      <c r="B19" s="308"/>
      <c r="D19" s="308"/>
      <c r="E19" s="308"/>
      <c r="F19" s="308"/>
      <c r="G19" s="308"/>
      <c r="H19" s="298"/>
    </row>
    <row r="20" spans="2:23" ht="13.5" customHeight="1">
      <c r="B20" s="308"/>
      <c r="D20" s="390" t="s">
        <v>22</v>
      </c>
      <c r="E20" s="390"/>
      <c r="F20" s="390"/>
      <c r="G20" s="309" t="s">
        <v>23</v>
      </c>
      <c r="H20" s="309" t="s">
        <v>24</v>
      </c>
    </row>
    <row r="21" spans="2:23">
      <c r="B21" s="388" t="s">
        <v>21</v>
      </c>
      <c r="C21" s="389"/>
      <c r="D21" s="384" t="str">
        <f>Data!L35</f>
        <v>Amanda Withers</v>
      </c>
      <c r="E21" s="384"/>
      <c r="F21" s="384"/>
      <c r="G21" s="310" t="str">
        <f>Data!M35</f>
        <v>936-294-1074</v>
      </c>
      <c r="H21" s="311" t="str">
        <f>Data!N35</f>
        <v>withers@shsu.edu</v>
      </c>
    </row>
    <row r="22" spans="2:23" ht="13.5" customHeight="1">
      <c r="B22" s="308"/>
      <c r="C22" s="308"/>
      <c r="D22" s="308"/>
      <c r="E22" s="308"/>
      <c r="F22" s="308"/>
      <c r="G22" s="308"/>
      <c r="H22" s="298"/>
    </row>
    <row r="23" spans="2:23" ht="13.5" customHeight="1" thickBot="1">
      <c r="B23" s="117" t="s">
        <v>937</v>
      </c>
      <c r="C23" s="308"/>
      <c r="D23" s="308"/>
      <c r="E23" s="308"/>
      <c r="F23" s="308"/>
      <c r="G23" s="308"/>
      <c r="H23" s="298"/>
    </row>
    <row r="24" spans="2:23" s="315" customFormat="1">
      <c r="B24" s="312"/>
      <c r="C24" s="123" t="s">
        <v>25</v>
      </c>
      <c r="D24" s="313" t="s">
        <v>26</v>
      </c>
      <c r="E24" s="313" t="s">
        <v>27</v>
      </c>
      <c r="F24" s="313" t="s">
        <v>28</v>
      </c>
      <c r="G24" s="313" t="s">
        <v>29</v>
      </c>
      <c r="H24" s="314" t="s">
        <v>30</v>
      </c>
      <c r="J24" s="107"/>
    </row>
    <row r="25" spans="2:23" s="315" customFormat="1" ht="14.4" thickBot="1">
      <c r="B25" s="316" t="s">
        <v>680</v>
      </c>
      <c r="C25" s="317">
        <f>Data!O35</f>
        <v>7149</v>
      </c>
      <c r="D25" s="318">
        <f>Data!P35</f>
        <v>11268</v>
      </c>
      <c r="E25" s="318">
        <f>Data!Q35</f>
        <v>2446</v>
      </c>
      <c r="F25" s="318">
        <f>Data!R35</f>
        <v>356</v>
      </c>
      <c r="G25" s="318">
        <f>Data!S35</f>
        <v>0</v>
      </c>
      <c r="H25" s="319">
        <f>SUM(C25:G25)</f>
        <v>21219</v>
      </c>
    </row>
    <row r="26" spans="2:23">
      <c r="C26" s="320"/>
      <c r="D26" s="320"/>
      <c r="E26" s="320"/>
      <c r="F26" s="320"/>
      <c r="G26" s="320"/>
      <c r="H26" s="320"/>
      <c r="I26" s="320"/>
    </row>
    <row r="27" spans="2:23" ht="13.5" customHeight="1">
      <c r="B27" s="308"/>
      <c r="D27" s="390" t="s">
        <v>22</v>
      </c>
      <c r="E27" s="390"/>
      <c r="F27" s="390"/>
      <c r="G27" s="309" t="s">
        <v>23</v>
      </c>
      <c r="H27" s="309" t="s">
        <v>24</v>
      </c>
    </row>
    <row r="28" spans="2:23">
      <c r="B28" s="388" t="s">
        <v>952</v>
      </c>
      <c r="C28" s="389"/>
      <c r="D28" s="384" t="str">
        <f>Data!T35</f>
        <v>House, Shanna</v>
      </c>
      <c r="E28" s="384"/>
      <c r="F28" s="384"/>
      <c r="G28" s="310" t="str">
        <f>Data!U35</f>
        <v>(936) 294-1061</v>
      </c>
      <c r="H28" s="311" t="str">
        <f>Data!V35</f>
        <v>shouse@shsu.edu</v>
      </c>
    </row>
    <row r="29" spans="2:23" ht="13.5" customHeight="1">
      <c r="B29" s="308"/>
      <c r="C29" s="308"/>
      <c r="D29" s="308"/>
      <c r="E29" s="308"/>
      <c r="F29" s="308"/>
      <c r="G29" s="308"/>
      <c r="H29" s="298"/>
    </row>
    <row r="30" spans="2:23" ht="14.4" thickBot="1">
      <c r="B30" s="117" t="s">
        <v>938</v>
      </c>
    </row>
    <row r="31" spans="2:23" ht="14.4" thickBot="1">
      <c r="B31" s="124" t="s">
        <v>31</v>
      </c>
      <c r="C31" s="125" t="s">
        <v>25</v>
      </c>
      <c r="D31" s="125" t="s">
        <v>26</v>
      </c>
      <c r="E31" s="125" t="s">
        <v>27</v>
      </c>
      <c r="F31" s="125" t="s">
        <v>28</v>
      </c>
      <c r="G31" s="125" t="s">
        <v>29</v>
      </c>
      <c r="H31" s="126" t="s">
        <v>30</v>
      </c>
    </row>
    <row r="32" spans="2:23">
      <c r="B32" s="128" t="s">
        <v>42</v>
      </c>
      <c r="C32" s="141">
        <f>Data!W35</f>
        <v>135809</v>
      </c>
      <c r="D32" s="141">
        <f>Data!AQ35</f>
        <v>83907</v>
      </c>
      <c r="E32" s="141">
        <f>Data!BK35</f>
        <v>16994</v>
      </c>
      <c r="F32" s="141">
        <f>Data!CE35</f>
        <v>1478</v>
      </c>
      <c r="G32" s="141">
        <f>Data!CY35</f>
        <v>0</v>
      </c>
      <c r="H32" s="142">
        <f>SUM(C32:G32)</f>
        <v>238188</v>
      </c>
      <c r="W32" s="145"/>
    </row>
    <row r="33" spans="2:23">
      <c r="B33" s="130" t="s">
        <v>43</v>
      </c>
      <c r="C33" s="141">
        <f>Data!X35</f>
        <v>48180</v>
      </c>
      <c r="D33" s="141">
        <f>Data!AR35</f>
        <v>12090</v>
      </c>
      <c r="E33" s="141">
        <f>Data!BL35</f>
        <v>2014</v>
      </c>
      <c r="F33" s="141">
        <f>Data!CF35</f>
        <v>0</v>
      </c>
      <c r="G33" s="141">
        <f>Data!CZ35</f>
        <v>0</v>
      </c>
      <c r="H33" s="142">
        <f t="shared" ref="H33:H52" si="0">SUM(C33:G33)</f>
        <v>62284</v>
      </c>
      <c r="W33" s="145"/>
    </row>
    <row r="34" spans="2:23">
      <c r="B34" s="130" t="s">
        <v>44</v>
      </c>
      <c r="C34" s="141">
        <f>Data!Y35</f>
        <v>20648</v>
      </c>
      <c r="D34" s="141">
        <f>Data!AS35</f>
        <v>10469</v>
      </c>
      <c r="E34" s="141">
        <f>Data!BM35</f>
        <v>1135</v>
      </c>
      <c r="F34" s="141">
        <f>Data!CG35</f>
        <v>0</v>
      </c>
      <c r="G34" s="141">
        <f>Data!DA35</f>
        <v>0</v>
      </c>
      <c r="H34" s="142">
        <f t="shared" si="0"/>
        <v>32252</v>
      </c>
      <c r="W34" s="145"/>
    </row>
    <row r="35" spans="2:23">
      <c r="B35" s="130" t="s">
        <v>45</v>
      </c>
      <c r="C35" s="141">
        <f>Data!Z35</f>
        <v>3468</v>
      </c>
      <c r="D35" s="141">
        <f>Data!AT35</f>
        <v>14122</v>
      </c>
      <c r="E35" s="141">
        <f>Data!BN35</f>
        <v>9336</v>
      </c>
      <c r="F35" s="141">
        <f>Data!CH35</f>
        <v>2940</v>
      </c>
      <c r="G35" s="141">
        <f>Data!DB35</f>
        <v>0</v>
      </c>
      <c r="H35" s="142">
        <f t="shared" si="0"/>
        <v>29866</v>
      </c>
      <c r="W35" s="145"/>
    </row>
    <row r="36" spans="2:23">
      <c r="B36" s="130" t="s">
        <v>46</v>
      </c>
      <c r="C36" s="141">
        <f>Data!AA35</f>
        <v>5829</v>
      </c>
      <c r="D36" s="141">
        <f>Data!AU35</f>
        <v>7421</v>
      </c>
      <c r="E36" s="141">
        <f>Data!BO35</f>
        <v>601</v>
      </c>
      <c r="F36" s="141">
        <f>Data!CI35</f>
        <v>0</v>
      </c>
      <c r="G36" s="141">
        <f>Data!DC35</f>
        <v>0</v>
      </c>
      <c r="H36" s="142">
        <f t="shared" si="0"/>
        <v>13851</v>
      </c>
      <c r="W36" s="145"/>
    </row>
    <row r="37" spans="2:23">
      <c r="B37" s="130" t="s">
        <v>47</v>
      </c>
      <c r="C37" s="141">
        <f>Data!AB35</f>
        <v>3349</v>
      </c>
      <c r="D37" s="141">
        <f>Data!AV35</f>
        <v>2091</v>
      </c>
      <c r="E37" s="141">
        <f>Data!BP35</f>
        <v>1143</v>
      </c>
      <c r="F37" s="141">
        <f>Data!CJ35</f>
        <v>220</v>
      </c>
      <c r="G37" s="141">
        <f>Data!DD35</f>
        <v>0</v>
      </c>
      <c r="H37" s="142">
        <f t="shared" si="0"/>
        <v>6803</v>
      </c>
      <c r="W37" s="145"/>
    </row>
    <row r="38" spans="2:23">
      <c r="B38" s="130" t="s">
        <v>48</v>
      </c>
      <c r="C38" s="141">
        <f>Data!AC35</f>
        <v>2399</v>
      </c>
      <c r="D38" s="141">
        <f>Data!AW35</f>
        <v>1127</v>
      </c>
      <c r="E38" s="141">
        <f>Data!BQ35</f>
        <v>300</v>
      </c>
      <c r="F38" s="141">
        <f>Data!CK35</f>
        <v>0</v>
      </c>
      <c r="G38" s="141">
        <f>Data!DE35</f>
        <v>0</v>
      </c>
      <c r="H38" s="142">
        <f t="shared" si="0"/>
        <v>3826</v>
      </c>
      <c r="W38" s="145"/>
    </row>
    <row r="39" spans="2:23">
      <c r="B39" s="130" t="s">
        <v>49</v>
      </c>
      <c r="C39" s="141">
        <f>Data!AD35</f>
        <v>0</v>
      </c>
      <c r="D39" s="141">
        <f>Data!AX35</f>
        <v>0</v>
      </c>
      <c r="E39" s="141">
        <f>Data!BR35</f>
        <v>0</v>
      </c>
      <c r="F39" s="141">
        <f>Data!CL35</f>
        <v>0</v>
      </c>
      <c r="G39" s="141">
        <f>Data!DF35</f>
        <v>0</v>
      </c>
      <c r="H39" s="142">
        <f t="shared" si="0"/>
        <v>0</v>
      </c>
      <c r="W39" s="145"/>
    </row>
    <row r="40" spans="2:23">
      <c r="B40" s="130" t="s">
        <v>50</v>
      </c>
      <c r="C40" s="141">
        <f>Data!AE35</f>
        <v>0</v>
      </c>
      <c r="D40" s="141">
        <f>Data!AY35</f>
        <v>0</v>
      </c>
      <c r="E40" s="141">
        <f>Data!BS35</f>
        <v>0</v>
      </c>
      <c r="F40" s="141">
        <f>Data!CM35</f>
        <v>0</v>
      </c>
      <c r="G40" s="141">
        <f>Data!DG35</f>
        <v>0</v>
      </c>
      <c r="H40" s="142">
        <f t="shared" si="0"/>
        <v>0</v>
      </c>
      <c r="W40" s="145"/>
    </row>
    <row r="41" spans="2:23">
      <c r="B41" s="130" t="s">
        <v>51</v>
      </c>
      <c r="C41" s="141">
        <f>Data!AF35</f>
        <v>377</v>
      </c>
      <c r="D41" s="141">
        <f>Data!AZ35</f>
        <v>0</v>
      </c>
      <c r="E41" s="141">
        <f>Data!BT35</f>
        <v>1798</v>
      </c>
      <c r="F41" s="141">
        <f>Data!CN35</f>
        <v>0</v>
      </c>
      <c r="G41" s="141">
        <f>Data!DH35</f>
        <v>0</v>
      </c>
      <c r="H41" s="142">
        <f t="shared" si="0"/>
        <v>2175</v>
      </c>
      <c r="W41" s="145"/>
    </row>
    <row r="42" spans="2:23">
      <c r="B42" s="130" t="s">
        <v>52</v>
      </c>
      <c r="C42" s="141">
        <f>Data!AG35</f>
        <v>0</v>
      </c>
      <c r="D42" s="141">
        <f>Data!BA35</f>
        <v>0</v>
      </c>
      <c r="E42" s="141">
        <f>Data!BU35</f>
        <v>0</v>
      </c>
      <c r="F42" s="141">
        <f>Data!CO35</f>
        <v>0</v>
      </c>
      <c r="G42" s="141">
        <f>Data!DI35</f>
        <v>0</v>
      </c>
      <c r="H42" s="142">
        <f t="shared" si="0"/>
        <v>0</v>
      </c>
      <c r="W42" s="145"/>
    </row>
    <row r="43" spans="2:23">
      <c r="B43" s="130" t="s">
        <v>53</v>
      </c>
      <c r="C43" s="141">
        <f>Data!AH35</f>
        <v>45</v>
      </c>
      <c r="D43" s="141">
        <f>Data!BB35</f>
        <v>567</v>
      </c>
      <c r="E43" s="141">
        <f>Data!BV35</f>
        <v>0</v>
      </c>
      <c r="F43" s="141">
        <f>Data!CP35</f>
        <v>0</v>
      </c>
      <c r="G43" s="141">
        <f>Data!DJ35</f>
        <v>0</v>
      </c>
      <c r="H43" s="142">
        <f t="shared" si="0"/>
        <v>612</v>
      </c>
      <c r="W43" s="145"/>
    </row>
    <row r="44" spans="2:23">
      <c r="B44" s="130" t="s">
        <v>54</v>
      </c>
      <c r="C44" s="141">
        <f>Data!AI35</f>
        <v>0</v>
      </c>
      <c r="D44" s="141">
        <f>Data!BC35</f>
        <v>0</v>
      </c>
      <c r="E44" s="141">
        <f>Data!BW35</f>
        <v>0</v>
      </c>
      <c r="F44" s="141">
        <f>Data!CQ35</f>
        <v>0</v>
      </c>
      <c r="G44" s="141">
        <f>Data!DK35</f>
        <v>0</v>
      </c>
      <c r="H44" s="142">
        <f t="shared" si="0"/>
        <v>0</v>
      </c>
      <c r="W44" s="145"/>
    </row>
    <row r="45" spans="2:23">
      <c r="B45" s="130" t="s">
        <v>55</v>
      </c>
      <c r="C45" s="141">
        <f>Data!AJ35</f>
        <v>6509</v>
      </c>
      <c r="D45" s="141">
        <f>Data!BD35</f>
        <v>12783</v>
      </c>
      <c r="E45" s="141">
        <f>Data!BX35</f>
        <v>1455</v>
      </c>
      <c r="F45" s="141">
        <f>Data!CR35</f>
        <v>0</v>
      </c>
      <c r="G45" s="141">
        <f>Data!DL35</f>
        <v>0</v>
      </c>
      <c r="H45" s="142">
        <f t="shared" si="0"/>
        <v>20747</v>
      </c>
      <c r="W45" s="145"/>
    </row>
    <row r="46" spans="2:23">
      <c r="B46" s="130" t="s">
        <v>56</v>
      </c>
      <c r="C46" s="141">
        <f>Data!AK35</f>
        <v>0</v>
      </c>
      <c r="D46" s="141">
        <f>Data!BE35</f>
        <v>0</v>
      </c>
      <c r="E46" s="141">
        <f>Data!BY35</f>
        <v>0</v>
      </c>
      <c r="F46" s="141">
        <f>Data!CS35</f>
        <v>0</v>
      </c>
      <c r="G46" s="141">
        <f>Data!DM35</f>
        <v>0</v>
      </c>
      <c r="H46" s="142">
        <f t="shared" si="0"/>
        <v>0</v>
      </c>
      <c r="W46" s="145"/>
    </row>
    <row r="47" spans="2:23">
      <c r="B47" s="130" t="s">
        <v>57</v>
      </c>
      <c r="C47" s="141">
        <f>Data!AL35</f>
        <v>15694</v>
      </c>
      <c r="D47" s="141">
        <f>Data!BF35</f>
        <v>37037</v>
      </c>
      <c r="E47" s="141">
        <f>Data!BZ35</f>
        <v>7011</v>
      </c>
      <c r="F47" s="141">
        <f>Data!CT35</f>
        <v>18</v>
      </c>
      <c r="G47" s="141">
        <f>Data!DN35</f>
        <v>0</v>
      </c>
      <c r="H47" s="142">
        <f t="shared" si="0"/>
        <v>59760</v>
      </c>
      <c r="W47" s="145"/>
    </row>
    <row r="48" spans="2:23">
      <c r="B48" s="130" t="s">
        <v>58</v>
      </c>
      <c r="C48" s="141">
        <f>Data!AM35</f>
        <v>0</v>
      </c>
      <c r="D48" s="141">
        <f>Data!BG35</f>
        <v>0</v>
      </c>
      <c r="E48" s="141">
        <f>Data!CA35</f>
        <v>0</v>
      </c>
      <c r="F48" s="141">
        <f>Data!CU35</f>
        <v>0</v>
      </c>
      <c r="G48" s="141">
        <f>Data!DO35</f>
        <v>0</v>
      </c>
      <c r="H48" s="142">
        <f t="shared" si="0"/>
        <v>0</v>
      </c>
      <c r="W48" s="145"/>
    </row>
    <row r="49" spans="2:23">
      <c r="B49" s="130" t="s">
        <v>59</v>
      </c>
      <c r="C49" s="141">
        <f>Data!AN35</f>
        <v>0</v>
      </c>
      <c r="D49" s="141">
        <f>Data!BH35</f>
        <v>1983</v>
      </c>
      <c r="E49" s="141">
        <f>Data!CB35</f>
        <v>0</v>
      </c>
      <c r="F49" s="141">
        <f>Data!CV35</f>
        <v>0</v>
      </c>
      <c r="G49" s="141">
        <f>Data!DP35</f>
        <v>0</v>
      </c>
      <c r="H49" s="142">
        <f t="shared" si="0"/>
        <v>1983</v>
      </c>
      <c r="W49" s="145"/>
    </row>
    <row r="50" spans="2:23">
      <c r="B50" s="130" t="s">
        <v>60</v>
      </c>
      <c r="C50" s="141">
        <f>Data!AO35</f>
        <v>4873</v>
      </c>
      <c r="D50" s="141">
        <f>Data!BI35</f>
        <v>12408</v>
      </c>
      <c r="E50" s="141">
        <f>Data!CC35</f>
        <v>983</v>
      </c>
      <c r="F50" s="141">
        <f>Data!CW35</f>
        <v>212</v>
      </c>
      <c r="G50" s="141">
        <f>Data!DQ35</f>
        <v>0</v>
      </c>
      <c r="H50" s="142">
        <f t="shared" si="0"/>
        <v>18476</v>
      </c>
      <c r="W50" s="145"/>
    </row>
    <row r="51" spans="2:23">
      <c r="B51" s="130" t="s">
        <v>0</v>
      </c>
      <c r="C51" s="141">
        <f>Data!AP35</f>
        <v>99</v>
      </c>
      <c r="D51" s="141">
        <f>Data!BJ35</f>
        <v>8747</v>
      </c>
      <c r="E51" s="141">
        <f>Data!CD35</f>
        <v>0</v>
      </c>
      <c r="F51" s="141">
        <f>Data!CX35</f>
        <v>0</v>
      </c>
      <c r="G51" s="141">
        <f>Data!DR35</f>
        <v>0</v>
      </c>
      <c r="H51" s="142">
        <f t="shared" si="0"/>
        <v>8846</v>
      </c>
      <c r="W51" s="145"/>
    </row>
    <row r="52" spans="2:23">
      <c r="B52" s="143" t="s">
        <v>33</v>
      </c>
      <c r="C52" s="142">
        <f>SUM(C32:C51)</f>
        <v>247279</v>
      </c>
      <c r="D52" s="142">
        <f>SUM(D32:D51)</f>
        <v>204752</v>
      </c>
      <c r="E52" s="142">
        <f>SUM(E32:E51)</f>
        <v>42770</v>
      </c>
      <c r="F52" s="142">
        <f>SUM(F32:F51)</f>
        <v>4868</v>
      </c>
      <c r="G52" s="142">
        <f>SUM(G32:G51)</f>
        <v>0</v>
      </c>
      <c r="H52" s="142">
        <f t="shared" si="0"/>
        <v>499669</v>
      </c>
    </row>
    <row r="53" spans="2:23">
      <c r="B53" s="144"/>
      <c r="C53" s="145"/>
      <c r="D53" s="145"/>
      <c r="E53" s="145"/>
      <c r="F53" s="145"/>
      <c r="G53" s="145"/>
      <c r="H53" s="145"/>
    </row>
    <row r="54" spans="2:23" ht="13.5" customHeight="1">
      <c r="B54" s="308"/>
      <c r="D54" s="390" t="s">
        <v>22</v>
      </c>
      <c r="E54" s="390"/>
      <c r="F54" s="390"/>
      <c r="G54" s="309" t="s">
        <v>23</v>
      </c>
      <c r="H54" s="309" t="s">
        <v>24</v>
      </c>
    </row>
    <row r="55" spans="2:23">
      <c r="B55" s="388" t="s">
        <v>953</v>
      </c>
      <c r="C55" s="389"/>
      <c r="D55" s="384" t="str">
        <f>Data!T35</f>
        <v>House, Shanna</v>
      </c>
      <c r="E55" s="384"/>
      <c r="F55" s="384"/>
      <c r="G55" s="310" t="str">
        <f>Data!U35</f>
        <v>(936) 294-1061</v>
      </c>
      <c r="H55" s="311" t="str">
        <f>Data!V35</f>
        <v>shouse@shsu.edu</v>
      </c>
    </row>
    <row r="56" spans="2:23" ht="13.5" customHeight="1">
      <c r="B56" s="308"/>
      <c r="C56" s="308"/>
      <c r="D56" s="308"/>
      <c r="E56" s="308"/>
      <c r="F56" s="308"/>
      <c r="G56" s="308"/>
      <c r="H56" s="298"/>
    </row>
    <row r="57" spans="2:23">
      <c r="B57" s="117" t="s">
        <v>9</v>
      </c>
    </row>
    <row r="58" spans="2:23" ht="31.5" customHeight="1">
      <c r="B58" s="391" t="s">
        <v>39</v>
      </c>
      <c r="C58" s="391"/>
      <c r="D58" s="391"/>
      <c r="E58" s="391"/>
      <c r="F58" s="391"/>
      <c r="G58" s="391"/>
      <c r="H58" s="321"/>
    </row>
    <row r="59" spans="2:23" ht="8.25" customHeight="1" thickBot="1">
      <c r="B59" s="320"/>
    </row>
    <row r="60" spans="2:23" ht="14.4" thickBot="1">
      <c r="B60" s="124" t="s">
        <v>31</v>
      </c>
      <c r="C60" s="125" t="s">
        <v>25</v>
      </c>
      <c r="D60" s="125" t="s">
        <v>26</v>
      </c>
      <c r="E60" s="125" t="s">
        <v>27</v>
      </c>
      <c r="F60" s="125" t="s">
        <v>28</v>
      </c>
      <c r="G60" s="125" t="s">
        <v>29</v>
      </c>
      <c r="H60" s="126" t="s">
        <v>30</v>
      </c>
    </row>
    <row r="61" spans="2:23">
      <c r="B61" s="128" t="str">
        <f>$B$32</f>
        <v>Liberal Arts</v>
      </c>
      <c r="C61" s="322">
        <f>Data!DS35</f>
        <v>8783154.9831072148</v>
      </c>
      <c r="D61" s="322">
        <f>Data!EM35</f>
        <v>7973760.2295255186</v>
      </c>
      <c r="E61" s="322">
        <f>Data!FG35</f>
        <v>4525475.237095885</v>
      </c>
      <c r="F61" s="322">
        <f>Data!GA35</f>
        <v>940185.32052669534</v>
      </c>
      <c r="G61" s="322">
        <f>Data!GU35</f>
        <v>0</v>
      </c>
      <c r="H61" s="323">
        <f>SUM(C61:G61)</f>
        <v>22222575.770255316</v>
      </c>
    </row>
    <row r="62" spans="2:23">
      <c r="B62" s="128" t="str">
        <f>$B$33</f>
        <v>Science</v>
      </c>
      <c r="C62" s="322">
        <f>Data!DT35</f>
        <v>2776221.0198644144</v>
      </c>
      <c r="D62" s="322">
        <f>Data!EN35</f>
        <v>1940108.49054149</v>
      </c>
      <c r="E62" s="322">
        <f>Data!FH35</f>
        <v>730473.37029190466</v>
      </c>
      <c r="F62" s="322">
        <f>Data!GB35</f>
        <v>0</v>
      </c>
      <c r="G62" s="322">
        <f>Data!GV35</f>
        <v>0</v>
      </c>
      <c r="H62" s="142">
        <f t="shared" ref="H62:H81" si="1">SUM(C62:G62)</f>
        <v>5446802.8806978092</v>
      </c>
    </row>
    <row r="63" spans="2:23">
      <c r="B63" s="128" t="str">
        <f>$B$34</f>
        <v>Fine Arts</v>
      </c>
      <c r="C63" s="322">
        <f>Data!DU35</f>
        <v>2419836.1059843139</v>
      </c>
      <c r="D63" s="322">
        <f>Data!EO35</f>
        <v>2264470.2676353185</v>
      </c>
      <c r="E63" s="322">
        <f>Data!FI35</f>
        <v>537258.67770591285</v>
      </c>
      <c r="F63" s="322">
        <f>Data!GC35</f>
        <v>0</v>
      </c>
      <c r="G63" s="322">
        <f>Data!GW35</f>
        <v>0</v>
      </c>
      <c r="H63" s="142">
        <f t="shared" si="1"/>
        <v>5221565.0513255456</v>
      </c>
    </row>
    <row r="64" spans="2:23">
      <c r="B64" s="128" t="str">
        <f>$B$35</f>
        <v>Teacher Education</v>
      </c>
      <c r="C64" s="322">
        <f>Data!DV35</f>
        <v>348785.78386741126</v>
      </c>
      <c r="D64" s="322">
        <f>Data!EP35</f>
        <v>1642846.5585027183</v>
      </c>
      <c r="E64" s="322">
        <f>Data!FJ35</f>
        <v>1624159.7280047417</v>
      </c>
      <c r="F64" s="322">
        <f>Data!GD35</f>
        <v>1316867.4447926544</v>
      </c>
      <c r="G64" s="322">
        <f>Data!GX35</f>
        <v>0</v>
      </c>
      <c r="H64" s="142">
        <f t="shared" si="1"/>
        <v>4932659.515167526</v>
      </c>
    </row>
    <row r="65" spans="2:8">
      <c r="B65" s="128" t="str">
        <f>$B$36</f>
        <v>Agriculture</v>
      </c>
      <c r="C65" s="322">
        <f>Data!DW35</f>
        <v>351925.04488751257</v>
      </c>
      <c r="D65" s="322">
        <f>Data!EQ35</f>
        <v>879783.24237583717</v>
      </c>
      <c r="E65" s="322">
        <f>Data!FK35</f>
        <v>122161.51220662506</v>
      </c>
      <c r="F65" s="322">
        <f>Data!GE35</f>
        <v>0</v>
      </c>
      <c r="G65" s="322">
        <f>Data!GY35</f>
        <v>0</v>
      </c>
      <c r="H65" s="142">
        <f t="shared" si="1"/>
        <v>1353869.7994699746</v>
      </c>
    </row>
    <row r="66" spans="2:8">
      <c r="B66" s="128" t="str">
        <f>$B$37</f>
        <v>Engineering</v>
      </c>
      <c r="C66" s="322">
        <f>Data!DX35</f>
        <v>409364.93399249413</v>
      </c>
      <c r="D66" s="322">
        <f>Data!ER35</f>
        <v>357699.4288592377</v>
      </c>
      <c r="E66" s="322">
        <f>Data!FL35</f>
        <v>283557.35765448964</v>
      </c>
      <c r="F66" s="322">
        <f>Data!GF35</f>
        <v>176716.40625</v>
      </c>
      <c r="G66" s="322">
        <f>Data!GZ35</f>
        <v>0</v>
      </c>
      <c r="H66" s="142">
        <f t="shared" si="1"/>
        <v>1227338.1267562215</v>
      </c>
    </row>
    <row r="67" spans="2:8">
      <c r="B67" s="128" t="str">
        <f>$B$38</f>
        <v>Home Economics</v>
      </c>
      <c r="C67" s="322">
        <f>Data!DY35</f>
        <v>207757.51641725923</v>
      </c>
      <c r="D67" s="322">
        <f>Data!ES35</f>
        <v>178404.21367720771</v>
      </c>
      <c r="E67" s="322">
        <f>Data!FM35</f>
        <v>90120.75</v>
      </c>
      <c r="F67" s="322">
        <f>Data!GG35</f>
        <v>0</v>
      </c>
      <c r="G67" s="322">
        <f>Data!HA35</f>
        <v>0</v>
      </c>
      <c r="H67" s="142">
        <f t="shared" si="1"/>
        <v>476282.48009446694</v>
      </c>
    </row>
    <row r="68" spans="2:8">
      <c r="B68" s="128" t="str">
        <f>$B$39</f>
        <v>Law</v>
      </c>
      <c r="C68" s="322">
        <f>Data!DZ35</f>
        <v>0</v>
      </c>
      <c r="D68" s="322">
        <f>Data!ET35</f>
        <v>0</v>
      </c>
      <c r="E68" s="322">
        <f>Data!FN35</f>
        <v>0</v>
      </c>
      <c r="F68" s="322">
        <f>Data!GH35</f>
        <v>0</v>
      </c>
      <c r="G68" s="322">
        <f>Data!HB35</f>
        <v>0</v>
      </c>
      <c r="H68" s="142">
        <f t="shared" si="1"/>
        <v>0</v>
      </c>
    </row>
    <row r="69" spans="2:8">
      <c r="B69" s="128" t="str">
        <f>$B$40</f>
        <v>Social Service</v>
      </c>
      <c r="C69" s="322">
        <f>Data!EA35</f>
        <v>0</v>
      </c>
      <c r="D69" s="322">
        <f>Data!EU35</f>
        <v>0</v>
      </c>
      <c r="E69" s="322">
        <f>Data!FO35</f>
        <v>0</v>
      </c>
      <c r="F69" s="322">
        <f>Data!GI35</f>
        <v>0</v>
      </c>
      <c r="G69" s="322">
        <f>Data!HC35</f>
        <v>0</v>
      </c>
      <c r="H69" s="142">
        <f t="shared" si="1"/>
        <v>0</v>
      </c>
    </row>
    <row r="70" spans="2:8">
      <c r="B70" s="128" t="str">
        <f>$B$41</f>
        <v>Library Science</v>
      </c>
      <c r="C70" s="322">
        <f>Data!EB35</f>
        <v>20550</v>
      </c>
      <c r="D70" s="322">
        <f>Data!EV35</f>
        <v>0</v>
      </c>
      <c r="E70" s="322">
        <f>Data!FP35</f>
        <v>334377.75</v>
      </c>
      <c r="F70" s="322">
        <f>Data!GJ35</f>
        <v>0</v>
      </c>
      <c r="G70" s="322">
        <f>Data!HD35</f>
        <v>0</v>
      </c>
      <c r="H70" s="142">
        <f t="shared" si="1"/>
        <v>354927.75</v>
      </c>
    </row>
    <row r="71" spans="2:8">
      <c r="B71" s="128" t="str">
        <f>$B$42</f>
        <v>Veterinary Science</v>
      </c>
      <c r="C71" s="322">
        <f>Data!EC35</f>
        <v>0</v>
      </c>
      <c r="D71" s="322">
        <f>Data!EW35</f>
        <v>0</v>
      </c>
      <c r="E71" s="322">
        <f>Data!FQ35</f>
        <v>0</v>
      </c>
      <c r="F71" s="322">
        <f>Data!GK35</f>
        <v>0</v>
      </c>
      <c r="G71" s="322">
        <f>Data!HE35</f>
        <v>0</v>
      </c>
      <c r="H71" s="142">
        <f t="shared" si="1"/>
        <v>0</v>
      </c>
    </row>
    <row r="72" spans="2:8">
      <c r="B72" s="128" t="str">
        <f>$B$43</f>
        <v>Vocational Training</v>
      </c>
      <c r="C72" s="322">
        <f>Data!ED35</f>
        <v>10783.859722222222</v>
      </c>
      <c r="D72" s="322">
        <f>Data!EX35</f>
        <v>32221.590277777777</v>
      </c>
      <c r="E72" s="322">
        <f>Data!FR35</f>
        <v>0</v>
      </c>
      <c r="F72" s="322">
        <f>Data!GL35</f>
        <v>0</v>
      </c>
      <c r="G72" s="322">
        <f>Data!HF35</f>
        <v>0</v>
      </c>
      <c r="H72" s="142">
        <f t="shared" si="1"/>
        <v>43005.45</v>
      </c>
    </row>
    <row r="73" spans="2:8">
      <c r="B73" s="128" t="str">
        <f>$B$44</f>
        <v>Physical Training</v>
      </c>
      <c r="C73" s="322">
        <f>Data!EE35</f>
        <v>0</v>
      </c>
      <c r="D73" s="322">
        <f>Data!EY35</f>
        <v>0</v>
      </c>
      <c r="E73" s="322">
        <f>Data!FS35</f>
        <v>0</v>
      </c>
      <c r="F73" s="322">
        <f>Data!GM35</f>
        <v>0</v>
      </c>
      <c r="G73" s="322">
        <f>Data!HG35</f>
        <v>0</v>
      </c>
      <c r="H73" s="142">
        <f t="shared" si="1"/>
        <v>0</v>
      </c>
    </row>
    <row r="74" spans="2:8">
      <c r="B74" s="128" t="str">
        <f>$B$45</f>
        <v>Health Services</v>
      </c>
      <c r="C74" s="322">
        <f>Data!EF35</f>
        <v>273055.59538067074</v>
      </c>
      <c r="D74" s="322">
        <f>Data!EZ35</f>
        <v>985221.42196382664</v>
      </c>
      <c r="E74" s="322">
        <f>Data!FT35</f>
        <v>468560.65135566192</v>
      </c>
      <c r="F74" s="322">
        <f>Data!GN35</f>
        <v>0</v>
      </c>
      <c r="G74" s="322">
        <f>Data!HH35</f>
        <v>0</v>
      </c>
      <c r="H74" s="142">
        <f t="shared" si="1"/>
        <v>1726837.6687001593</v>
      </c>
    </row>
    <row r="75" spans="2:8">
      <c r="B75" s="128" t="str">
        <f>$B$46</f>
        <v>Pharmacy</v>
      </c>
      <c r="C75" s="322">
        <f>Data!EG35</f>
        <v>0</v>
      </c>
      <c r="D75" s="322">
        <f>Data!FA35</f>
        <v>0</v>
      </c>
      <c r="E75" s="322">
        <f>Data!FU35</f>
        <v>0</v>
      </c>
      <c r="F75" s="322">
        <f>Data!GO35</f>
        <v>0</v>
      </c>
      <c r="G75" s="322">
        <f>Data!HI35</f>
        <v>0</v>
      </c>
      <c r="H75" s="142">
        <f t="shared" si="1"/>
        <v>0</v>
      </c>
    </row>
    <row r="76" spans="2:8">
      <c r="B76" s="128" t="str">
        <f>$B$47</f>
        <v>Business Administration</v>
      </c>
      <c r="C76" s="322">
        <f>Data!EH35</f>
        <v>1517368.9144349359</v>
      </c>
      <c r="D76" s="322">
        <f>Data!FB35</f>
        <v>5477849.5479885899</v>
      </c>
      <c r="E76" s="322">
        <f>Data!FV35</f>
        <v>1293030.9945175443</v>
      </c>
      <c r="F76" s="322">
        <f>Data!GP35</f>
        <v>20794.21875</v>
      </c>
      <c r="G76" s="322">
        <f>Data!HJ35</f>
        <v>0</v>
      </c>
      <c r="H76" s="142">
        <f t="shared" si="1"/>
        <v>8309043.67569107</v>
      </c>
    </row>
    <row r="77" spans="2:8">
      <c r="B77" s="128" t="str">
        <f>$B$48</f>
        <v>Optometry</v>
      </c>
      <c r="C77" s="322">
        <f>Data!EI35</f>
        <v>0</v>
      </c>
      <c r="D77" s="322">
        <f>Data!FC35</f>
        <v>0</v>
      </c>
      <c r="E77" s="322">
        <f>Data!FW35</f>
        <v>0</v>
      </c>
      <c r="F77" s="322">
        <f>Data!GQ35</f>
        <v>0</v>
      </c>
      <c r="G77" s="322">
        <f>Data!HK35</f>
        <v>0</v>
      </c>
      <c r="H77" s="142">
        <f t="shared" si="1"/>
        <v>0</v>
      </c>
    </row>
    <row r="78" spans="2:8">
      <c r="B78" s="128" t="str">
        <f>$B$49</f>
        <v>Teacher Ed-Practice Teaching</v>
      </c>
      <c r="C78" s="322">
        <f>Data!EJ35</f>
        <v>0</v>
      </c>
      <c r="D78" s="322">
        <f>Data!FD35</f>
        <v>380229.51904761908</v>
      </c>
      <c r="E78" s="322">
        <f>Data!FX35</f>
        <v>0</v>
      </c>
      <c r="F78" s="322">
        <f>Data!GR35</f>
        <v>0</v>
      </c>
      <c r="G78" s="322">
        <f>Data!HL35</f>
        <v>0</v>
      </c>
      <c r="H78" s="142">
        <f t="shared" si="1"/>
        <v>380229.51904761908</v>
      </c>
    </row>
    <row r="79" spans="2:8">
      <c r="B79" s="128" t="str">
        <f>$B$50</f>
        <v>Technology</v>
      </c>
      <c r="C79" s="322">
        <f>Data!EK35</f>
        <v>465765.69993364316</v>
      </c>
      <c r="D79" s="322">
        <f>Data!FE35</f>
        <v>1337861.0987766741</v>
      </c>
      <c r="E79" s="322">
        <f>Data!FY35</f>
        <v>460832.62070707069</v>
      </c>
      <c r="F79" s="322">
        <f>Data!GS35</f>
        <v>65296.56520562771</v>
      </c>
      <c r="G79" s="322">
        <f>Data!HM35</f>
        <v>0</v>
      </c>
      <c r="H79" s="142">
        <f t="shared" si="1"/>
        <v>2329755.9846230154</v>
      </c>
    </row>
    <row r="80" spans="2:8">
      <c r="B80" s="128" t="str">
        <f>$B$51</f>
        <v>Nursing</v>
      </c>
      <c r="C80" s="322">
        <f>Data!EL35</f>
        <v>13234.232925527995</v>
      </c>
      <c r="D80" s="322">
        <f>Data!FF35</f>
        <v>2298821.9099316141</v>
      </c>
      <c r="E80" s="322">
        <f>Data!FZ35</f>
        <v>0</v>
      </c>
      <c r="F80" s="322">
        <f>Data!GT35</f>
        <v>0</v>
      </c>
      <c r="G80" s="322">
        <f>Data!HN35</f>
        <v>0</v>
      </c>
      <c r="H80" s="142">
        <f t="shared" si="1"/>
        <v>2312056.1428571423</v>
      </c>
    </row>
    <row r="81" spans="2:8">
      <c r="B81" s="131" t="str">
        <f>$B$52</f>
        <v>Totals</v>
      </c>
      <c r="C81" s="323">
        <f>SUM(C61:C80)</f>
        <v>17597803.690517623</v>
      </c>
      <c r="D81" s="323">
        <f>SUM(D61:D80)</f>
        <v>25749277.51910343</v>
      </c>
      <c r="E81" s="323">
        <f>SUM(E61:E80)</f>
        <v>10470008.649539836</v>
      </c>
      <c r="F81" s="323">
        <f>SUM(F61:F80)</f>
        <v>2519859.9555249773</v>
      </c>
      <c r="G81" s="323">
        <f>SUM(G61:G80)</f>
        <v>0</v>
      </c>
      <c r="H81" s="323">
        <f t="shared" si="1"/>
        <v>56336949.814685866</v>
      </c>
    </row>
    <row r="82" spans="2:8">
      <c r="B82" s="144"/>
      <c r="C82" s="324"/>
      <c r="D82" s="324"/>
      <c r="E82" s="324"/>
      <c r="F82" s="324"/>
      <c r="G82" s="324"/>
      <c r="H82" s="325"/>
    </row>
    <row r="83" spans="2:8" ht="13.5" customHeight="1">
      <c r="B83" s="308"/>
      <c r="D83" s="390" t="s">
        <v>22</v>
      </c>
      <c r="E83" s="390"/>
      <c r="F83" s="390"/>
      <c r="G83" s="309" t="s">
        <v>23</v>
      </c>
      <c r="H83" s="309" t="s">
        <v>24</v>
      </c>
    </row>
    <row r="84" spans="2:8">
      <c r="B84" s="388" t="s">
        <v>38</v>
      </c>
      <c r="C84" s="389"/>
      <c r="D84" s="384" t="str">
        <f>Data!T35</f>
        <v>House, Shanna</v>
      </c>
      <c r="E84" s="384"/>
      <c r="F84" s="384"/>
      <c r="G84" s="310" t="str">
        <f>Data!U35</f>
        <v>(936) 294-1061</v>
      </c>
      <c r="H84" s="311" t="str">
        <f>Data!V35</f>
        <v>shouse@shsu.edu</v>
      </c>
    </row>
    <row r="85" spans="2:8" ht="13.5" customHeight="1">
      <c r="B85" s="308"/>
      <c r="C85" s="308"/>
      <c r="D85" s="308"/>
      <c r="E85" s="308"/>
      <c r="F85" s="308"/>
      <c r="G85" s="308"/>
      <c r="H85" s="298"/>
    </row>
    <row r="86" spans="2:8">
      <c r="B86" s="120" t="s">
        <v>32</v>
      </c>
      <c r="C86" s="326"/>
      <c r="D86" s="326"/>
      <c r="E86" s="326"/>
      <c r="F86" s="326"/>
      <c r="G86" s="326"/>
      <c r="H86" s="122">
        <f>H13+H14</f>
        <v>121744705</v>
      </c>
    </row>
    <row r="87" spans="2:8" ht="42.75" customHeight="1">
      <c r="B87" s="382" t="s">
        <v>8</v>
      </c>
      <c r="C87" s="382"/>
      <c r="D87" s="382"/>
      <c r="E87" s="382"/>
      <c r="F87" s="382"/>
      <c r="G87" s="382"/>
      <c r="H87" s="321"/>
    </row>
    <row r="88" spans="2:8">
      <c r="B88" s="120" t="s">
        <v>5</v>
      </c>
      <c r="C88" s="327"/>
      <c r="D88" s="327"/>
      <c r="E88" s="327"/>
      <c r="F88" s="327"/>
      <c r="G88" s="327"/>
      <c r="H88" s="122"/>
    </row>
    <row r="89" spans="2:8" ht="98.25" customHeight="1" thickBot="1">
      <c r="B89" s="383" t="s">
        <v>228</v>
      </c>
      <c r="C89" s="383"/>
      <c r="D89" s="383"/>
      <c r="E89" s="383"/>
      <c r="F89" s="383"/>
      <c r="G89" s="383"/>
      <c r="H89" s="328"/>
    </row>
    <row r="90" spans="2:8" ht="14.4" thickBot="1">
      <c r="B90" s="124" t="s">
        <v>31</v>
      </c>
      <c r="C90" s="125" t="s">
        <v>25</v>
      </c>
      <c r="D90" s="125" t="s">
        <v>26</v>
      </c>
      <c r="E90" s="125" t="s">
        <v>27</v>
      </c>
      <c r="F90" s="125" t="s">
        <v>28</v>
      </c>
      <c r="G90" s="125" t="s">
        <v>29</v>
      </c>
      <c r="H90" s="126" t="s">
        <v>30</v>
      </c>
    </row>
    <row r="91" spans="2:8">
      <c r="B91" s="128" t="str">
        <f>$B$32</f>
        <v>Liberal Arts</v>
      </c>
      <c r="C91" s="329">
        <f>Data!HR35</f>
        <v>0</v>
      </c>
      <c r="D91" s="329">
        <f>Data!IL35</f>
        <v>0</v>
      </c>
      <c r="E91" s="329">
        <f>Data!JF35</f>
        <v>0</v>
      </c>
      <c r="F91" s="329">
        <f>Data!JZ35</f>
        <v>0</v>
      </c>
      <c r="G91" s="329">
        <f>Data!KT35</f>
        <v>0</v>
      </c>
      <c r="H91" s="134">
        <f t="shared" ref="H91:H111" si="2">SUM(C91:G91)</f>
        <v>0</v>
      </c>
    </row>
    <row r="92" spans="2:8">
      <c r="B92" s="128" t="str">
        <f>$B$33</f>
        <v>Science</v>
      </c>
      <c r="C92" s="329">
        <f>Data!HS35</f>
        <v>0</v>
      </c>
      <c r="D92" s="329">
        <f>Data!IM35</f>
        <v>0</v>
      </c>
      <c r="E92" s="329">
        <f>Data!JG35</f>
        <v>0</v>
      </c>
      <c r="F92" s="329">
        <f>Data!KA35</f>
        <v>0</v>
      </c>
      <c r="G92" s="329">
        <f>Data!KU35</f>
        <v>0</v>
      </c>
      <c r="H92" s="137">
        <f t="shared" si="2"/>
        <v>0</v>
      </c>
    </row>
    <row r="93" spans="2:8">
      <c r="B93" s="128" t="str">
        <f>$B$34</f>
        <v>Fine Arts</v>
      </c>
      <c r="C93" s="329">
        <f>Data!HT35</f>
        <v>0</v>
      </c>
      <c r="D93" s="329">
        <f>Data!IN35</f>
        <v>0</v>
      </c>
      <c r="E93" s="329">
        <f>Data!JH35</f>
        <v>0</v>
      </c>
      <c r="F93" s="329">
        <f>Data!KB35</f>
        <v>0</v>
      </c>
      <c r="G93" s="329">
        <f>Data!KV35</f>
        <v>0</v>
      </c>
      <c r="H93" s="137">
        <f t="shared" si="2"/>
        <v>0</v>
      </c>
    </row>
    <row r="94" spans="2:8">
      <c r="B94" s="128" t="str">
        <f>$B$35</f>
        <v>Teacher Education</v>
      </c>
      <c r="C94" s="329">
        <f>Data!HU35</f>
        <v>0</v>
      </c>
      <c r="D94" s="329">
        <f>Data!IO35</f>
        <v>0</v>
      </c>
      <c r="E94" s="329">
        <f>Data!JI35</f>
        <v>0</v>
      </c>
      <c r="F94" s="329">
        <f>Data!KC35</f>
        <v>0</v>
      </c>
      <c r="G94" s="329">
        <f>Data!KW35</f>
        <v>0</v>
      </c>
      <c r="H94" s="137">
        <f t="shared" si="2"/>
        <v>0</v>
      </c>
    </row>
    <row r="95" spans="2:8">
      <c r="B95" s="128" t="str">
        <f>$B$36</f>
        <v>Agriculture</v>
      </c>
      <c r="C95" s="329">
        <f>Data!HV35</f>
        <v>0</v>
      </c>
      <c r="D95" s="329">
        <f>Data!IP35</f>
        <v>0</v>
      </c>
      <c r="E95" s="329">
        <f>Data!JJ35</f>
        <v>0</v>
      </c>
      <c r="F95" s="329">
        <f>Data!KD35</f>
        <v>0</v>
      </c>
      <c r="G95" s="329">
        <f>Data!KX35</f>
        <v>0</v>
      </c>
      <c r="H95" s="137">
        <f t="shared" si="2"/>
        <v>0</v>
      </c>
    </row>
    <row r="96" spans="2:8">
      <c r="B96" s="128" t="str">
        <f>$B$37</f>
        <v>Engineering</v>
      </c>
      <c r="C96" s="329">
        <f>Data!HW35</f>
        <v>0</v>
      </c>
      <c r="D96" s="329">
        <f>Data!IQ35</f>
        <v>0</v>
      </c>
      <c r="E96" s="329">
        <f>Data!JK35</f>
        <v>0</v>
      </c>
      <c r="F96" s="329">
        <f>Data!KE35</f>
        <v>0</v>
      </c>
      <c r="G96" s="329">
        <f>Data!KY35</f>
        <v>0</v>
      </c>
      <c r="H96" s="137">
        <f t="shared" si="2"/>
        <v>0</v>
      </c>
    </row>
    <row r="97" spans="2:8">
      <c r="B97" s="128" t="str">
        <f>$B$38</f>
        <v>Home Economics</v>
      </c>
      <c r="C97" s="329">
        <f>Data!HX35</f>
        <v>0</v>
      </c>
      <c r="D97" s="329">
        <f>Data!IR35</f>
        <v>0</v>
      </c>
      <c r="E97" s="329">
        <f>Data!JL35</f>
        <v>0</v>
      </c>
      <c r="F97" s="329">
        <f>Data!KF35</f>
        <v>0</v>
      </c>
      <c r="G97" s="329">
        <f>Data!KZ35</f>
        <v>0</v>
      </c>
      <c r="H97" s="137">
        <f t="shared" si="2"/>
        <v>0</v>
      </c>
    </row>
    <row r="98" spans="2:8">
      <c r="B98" s="128" t="str">
        <f>$B$39</f>
        <v>Law</v>
      </c>
      <c r="C98" s="329">
        <f>Data!HY35</f>
        <v>0</v>
      </c>
      <c r="D98" s="329">
        <f>Data!IS35</f>
        <v>0</v>
      </c>
      <c r="E98" s="329">
        <f>Data!JM35</f>
        <v>0</v>
      </c>
      <c r="F98" s="329">
        <f>Data!KG35</f>
        <v>0</v>
      </c>
      <c r="G98" s="329">
        <f>Data!LA35</f>
        <v>0</v>
      </c>
      <c r="H98" s="137">
        <f t="shared" si="2"/>
        <v>0</v>
      </c>
    </row>
    <row r="99" spans="2:8">
      <c r="B99" s="128" t="str">
        <f>$B$40</f>
        <v>Social Service</v>
      </c>
      <c r="C99" s="329">
        <f>Data!HZ35</f>
        <v>0</v>
      </c>
      <c r="D99" s="329">
        <f>Data!IT35</f>
        <v>0</v>
      </c>
      <c r="E99" s="329">
        <f>Data!JN35</f>
        <v>0</v>
      </c>
      <c r="F99" s="329">
        <f>Data!KH35</f>
        <v>0</v>
      </c>
      <c r="G99" s="329">
        <f>Data!LB35</f>
        <v>0</v>
      </c>
      <c r="H99" s="137">
        <f t="shared" si="2"/>
        <v>0</v>
      </c>
    </row>
    <row r="100" spans="2:8">
      <c r="B100" s="128" t="str">
        <f>$B$41</f>
        <v>Library Science</v>
      </c>
      <c r="C100" s="329">
        <f>Data!IA35</f>
        <v>0</v>
      </c>
      <c r="D100" s="329">
        <f>Data!IU35</f>
        <v>0</v>
      </c>
      <c r="E100" s="329">
        <f>Data!JO35</f>
        <v>0</v>
      </c>
      <c r="F100" s="329">
        <f>Data!KI35</f>
        <v>0</v>
      </c>
      <c r="G100" s="329">
        <f>Data!LC35</f>
        <v>0</v>
      </c>
      <c r="H100" s="137">
        <f t="shared" si="2"/>
        <v>0</v>
      </c>
    </row>
    <row r="101" spans="2:8">
      <c r="B101" s="128" t="str">
        <f>$B$42</f>
        <v>Veterinary Science</v>
      </c>
      <c r="C101" s="329">
        <f>Data!IB35</f>
        <v>0</v>
      </c>
      <c r="D101" s="329">
        <f>Data!IV35</f>
        <v>0</v>
      </c>
      <c r="E101" s="329">
        <f>Data!JP35</f>
        <v>0</v>
      </c>
      <c r="F101" s="329">
        <f>Data!KJ35</f>
        <v>0</v>
      </c>
      <c r="G101" s="329">
        <f>Data!LD35</f>
        <v>0</v>
      </c>
      <c r="H101" s="137">
        <f t="shared" si="2"/>
        <v>0</v>
      </c>
    </row>
    <row r="102" spans="2:8">
      <c r="B102" s="128" t="str">
        <f>$B$43</f>
        <v>Vocational Training</v>
      </c>
      <c r="C102" s="329">
        <f>Data!IC35</f>
        <v>0</v>
      </c>
      <c r="D102" s="329">
        <f>Data!IW35</f>
        <v>0</v>
      </c>
      <c r="E102" s="329">
        <f>Data!JQ35</f>
        <v>0</v>
      </c>
      <c r="F102" s="329">
        <f>Data!KK35</f>
        <v>0</v>
      </c>
      <c r="G102" s="329">
        <f>Data!LE35</f>
        <v>0</v>
      </c>
      <c r="H102" s="137">
        <f t="shared" si="2"/>
        <v>0</v>
      </c>
    </row>
    <row r="103" spans="2:8">
      <c r="B103" s="128" t="str">
        <f>$B$44</f>
        <v>Physical Training</v>
      </c>
      <c r="C103" s="329">
        <f>Data!ID35</f>
        <v>0</v>
      </c>
      <c r="D103" s="329">
        <f>Data!IX35</f>
        <v>0</v>
      </c>
      <c r="E103" s="329">
        <f>Data!JR35</f>
        <v>0</v>
      </c>
      <c r="F103" s="329">
        <f>Data!KL35</f>
        <v>0</v>
      </c>
      <c r="G103" s="329">
        <f>Data!LF35</f>
        <v>0</v>
      </c>
      <c r="H103" s="137">
        <f t="shared" si="2"/>
        <v>0</v>
      </c>
    </row>
    <row r="104" spans="2:8">
      <c r="B104" s="128" t="str">
        <f>$B$45</f>
        <v>Health Services</v>
      </c>
      <c r="C104" s="329">
        <f>Data!IE35</f>
        <v>0</v>
      </c>
      <c r="D104" s="329">
        <f>Data!IY35</f>
        <v>0</v>
      </c>
      <c r="E104" s="329">
        <f>Data!JS35</f>
        <v>0</v>
      </c>
      <c r="F104" s="329">
        <f>Data!KM35</f>
        <v>0</v>
      </c>
      <c r="G104" s="329">
        <f>Data!LG35</f>
        <v>0</v>
      </c>
      <c r="H104" s="137">
        <f t="shared" si="2"/>
        <v>0</v>
      </c>
    </row>
    <row r="105" spans="2:8">
      <c r="B105" s="128" t="str">
        <f>$B$46</f>
        <v>Pharmacy</v>
      </c>
      <c r="C105" s="329">
        <f>Data!IF35</f>
        <v>0</v>
      </c>
      <c r="D105" s="329">
        <f>Data!IZ35</f>
        <v>0</v>
      </c>
      <c r="E105" s="329">
        <f>Data!JT35</f>
        <v>0</v>
      </c>
      <c r="F105" s="329">
        <f>Data!KN35</f>
        <v>0</v>
      </c>
      <c r="G105" s="329">
        <f>Data!LH35</f>
        <v>0</v>
      </c>
      <c r="H105" s="137">
        <f t="shared" si="2"/>
        <v>0</v>
      </c>
    </row>
    <row r="106" spans="2:8">
      <c r="B106" s="128" t="str">
        <f>$B$47</f>
        <v>Business Administration</v>
      </c>
      <c r="C106" s="329">
        <f>Data!IG35</f>
        <v>0</v>
      </c>
      <c r="D106" s="329">
        <f>Data!JA35</f>
        <v>0</v>
      </c>
      <c r="E106" s="329">
        <f>Data!JU35</f>
        <v>0</v>
      </c>
      <c r="F106" s="329">
        <f>Data!KO35</f>
        <v>0</v>
      </c>
      <c r="G106" s="329">
        <f>Data!LI35</f>
        <v>0</v>
      </c>
      <c r="H106" s="137">
        <f t="shared" si="2"/>
        <v>0</v>
      </c>
    </row>
    <row r="107" spans="2:8">
      <c r="B107" s="128" t="str">
        <f>$B$48</f>
        <v>Optometry</v>
      </c>
      <c r="C107" s="329">
        <f>Data!IH35</f>
        <v>0</v>
      </c>
      <c r="D107" s="329">
        <f>Data!JB35</f>
        <v>0</v>
      </c>
      <c r="E107" s="329">
        <f>Data!JV35</f>
        <v>0</v>
      </c>
      <c r="F107" s="329">
        <f>Data!KP35</f>
        <v>0</v>
      </c>
      <c r="G107" s="329">
        <f>Data!LJ35</f>
        <v>0</v>
      </c>
      <c r="H107" s="137">
        <f t="shared" si="2"/>
        <v>0</v>
      </c>
    </row>
    <row r="108" spans="2:8">
      <c r="B108" s="128" t="str">
        <f>$B$49</f>
        <v>Teacher Ed-Practice Teaching</v>
      </c>
      <c r="C108" s="329">
        <f>Data!II35</f>
        <v>0</v>
      </c>
      <c r="D108" s="329">
        <f>Data!JC35</f>
        <v>0</v>
      </c>
      <c r="E108" s="329">
        <f>Data!JW35</f>
        <v>0</v>
      </c>
      <c r="F108" s="329">
        <f>Data!KQ35</f>
        <v>0</v>
      </c>
      <c r="G108" s="329">
        <f>Data!LK35</f>
        <v>0</v>
      </c>
      <c r="H108" s="137">
        <f t="shared" si="2"/>
        <v>0</v>
      </c>
    </row>
    <row r="109" spans="2:8">
      <c r="B109" s="128" t="str">
        <f>$B$50</f>
        <v>Technology</v>
      </c>
      <c r="C109" s="329">
        <f>Data!IJ35</f>
        <v>0</v>
      </c>
      <c r="D109" s="329">
        <f>Data!JD35</f>
        <v>0</v>
      </c>
      <c r="E109" s="329">
        <f>Data!JX35</f>
        <v>0</v>
      </c>
      <c r="F109" s="329">
        <f>Data!KR35</f>
        <v>0</v>
      </c>
      <c r="G109" s="329">
        <f>Data!LL35</f>
        <v>0</v>
      </c>
      <c r="H109" s="137">
        <f t="shared" si="2"/>
        <v>0</v>
      </c>
    </row>
    <row r="110" spans="2:8">
      <c r="B110" s="128" t="str">
        <f>$B$51</f>
        <v>Nursing</v>
      </c>
      <c r="C110" s="329">
        <f>Data!IK35</f>
        <v>0</v>
      </c>
      <c r="D110" s="329">
        <f>Data!JE35</f>
        <v>0</v>
      </c>
      <c r="E110" s="329">
        <f>Data!JY35</f>
        <v>0</v>
      </c>
      <c r="F110" s="329">
        <f>Data!KS35</f>
        <v>0</v>
      </c>
      <c r="G110" s="329">
        <f>Data!HPM35</f>
        <v>0</v>
      </c>
      <c r="H110" s="137">
        <f t="shared" si="2"/>
        <v>0</v>
      </c>
    </row>
    <row r="111" spans="2:8">
      <c r="B111" s="131" t="str">
        <f>$B$52</f>
        <v>Totals</v>
      </c>
      <c r="C111" s="134">
        <f>SUM(C91:C110)</f>
        <v>0</v>
      </c>
      <c r="D111" s="134">
        <f>SUM(D91:D110)</f>
        <v>0</v>
      </c>
      <c r="E111" s="134">
        <f>SUM(E91:E110)</f>
        <v>0</v>
      </c>
      <c r="F111" s="134">
        <f>SUM(F91:F110)</f>
        <v>0</v>
      </c>
      <c r="G111" s="134">
        <f>SUM(G91:G110)</f>
        <v>0</v>
      </c>
      <c r="H111" s="134">
        <f t="shared" si="2"/>
        <v>0</v>
      </c>
    </row>
    <row r="112" spans="2:8">
      <c r="B112" s="330"/>
      <c r="C112" s="331"/>
      <c r="D112" s="331"/>
      <c r="E112" s="331"/>
      <c r="F112" s="331"/>
      <c r="G112" s="331"/>
      <c r="H112" s="332"/>
    </row>
    <row r="113" spans="2:8">
      <c r="B113" s="395" t="s">
        <v>62</v>
      </c>
      <c r="C113" s="395"/>
      <c r="D113" s="395"/>
      <c r="E113" s="395"/>
      <c r="F113" s="395"/>
      <c r="G113" s="395"/>
      <c r="H113" s="395"/>
    </row>
    <row r="114" spans="2:8" ht="36.75" customHeight="1" thickBot="1">
      <c r="B114" s="394" t="s">
        <v>36</v>
      </c>
      <c r="C114" s="394"/>
      <c r="D114" s="394"/>
      <c r="E114" s="394"/>
      <c r="F114" s="394"/>
      <c r="G114" s="394"/>
      <c r="H114" s="328"/>
    </row>
    <row r="115" spans="2:8" ht="14.4" thickBot="1">
      <c r="B115" s="124" t="s">
        <v>31</v>
      </c>
      <c r="C115" s="125" t="s">
        <v>25</v>
      </c>
      <c r="D115" s="125" t="s">
        <v>26</v>
      </c>
      <c r="E115" s="125" t="s">
        <v>27</v>
      </c>
      <c r="F115" s="125" t="s">
        <v>28</v>
      </c>
      <c r="G115" s="125" t="s">
        <v>29</v>
      </c>
      <c r="H115" s="126" t="s">
        <v>30</v>
      </c>
    </row>
    <row r="116" spans="2:8">
      <c r="B116" s="128" t="str">
        <f>$B$32</f>
        <v>Liberal Arts</v>
      </c>
      <c r="C116" s="323">
        <f t="shared" ref="C116:G131" si="3">C91+C61</f>
        <v>8783154.9831072148</v>
      </c>
      <c r="D116" s="323">
        <f t="shared" si="3"/>
        <v>7973760.2295255186</v>
      </c>
      <c r="E116" s="323">
        <f t="shared" si="3"/>
        <v>4525475.237095885</v>
      </c>
      <c r="F116" s="323">
        <f t="shared" si="3"/>
        <v>940185.32052669534</v>
      </c>
      <c r="G116" s="323">
        <f t="shared" si="3"/>
        <v>0</v>
      </c>
      <c r="H116" s="134">
        <f t="shared" ref="H116:H136" si="4">SUM(C116:G116)</f>
        <v>22222575.770255316</v>
      </c>
    </row>
    <row r="117" spans="2:8">
      <c r="B117" s="128" t="str">
        <f>$B$33</f>
        <v>Science</v>
      </c>
      <c r="C117" s="142">
        <f t="shared" si="3"/>
        <v>2776221.0198644144</v>
      </c>
      <c r="D117" s="142">
        <f t="shared" si="3"/>
        <v>1940108.49054149</v>
      </c>
      <c r="E117" s="142">
        <f t="shared" si="3"/>
        <v>730473.37029190466</v>
      </c>
      <c r="F117" s="142">
        <f t="shared" si="3"/>
        <v>0</v>
      </c>
      <c r="G117" s="142">
        <f t="shared" si="3"/>
        <v>0</v>
      </c>
      <c r="H117" s="137">
        <f t="shared" si="4"/>
        <v>5446802.8806978092</v>
      </c>
    </row>
    <row r="118" spans="2:8">
      <c r="B118" s="128" t="str">
        <f>$B$34</f>
        <v>Fine Arts</v>
      </c>
      <c r="C118" s="142">
        <f t="shared" si="3"/>
        <v>2419836.1059843139</v>
      </c>
      <c r="D118" s="142">
        <f t="shared" si="3"/>
        <v>2264470.2676353185</v>
      </c>
      <c r="E118" s="142">
        <f t="shared" si="3"/>
        <v>537258.67770591285</v>
      </c>
      <c r="F118" s="142">
        <f t="shared" si="3"/>
        <v>0</v>
      </c>
      <c r="G118" s="142">
        <f t="shared" si="3"/>
        <v>0</v>
      </c>
      <c r="H118" s="137">
        <f t="shared" si="4"/>
        <v>5221565.0513255456</v>
      </c>
    </row>
    <row r="119" spans="2:8">
      <c r="B119" s="128" t="str">
        <f>$B$35</f>
        <v>Teacher Education</v>
      </c>
      <c r="C119" s="142">
        <f t="shared" si="3"/>
        <v>348785.78386741126</v>
      </c>
      <c r="D119" s="142">
        <f t="shared" si="3"/>
        <v>1642846.5585027183</v>
      </c>
      <c r="E119" s="142">
        <f t="shared" si="3"/>
        <v>1624159.7280047417</v>
      </c>
      <c r="F119" s="142">
        <f t="shared" si="3"/>
        <v>1316867.4447926544</v>
      </c>
      <c r="G119" s="142">
        <f t="shared" si="3"/>
        <v>0</v>
      </c>
      <c r="H119" s="137">
        <f t="shared" si="4"/>
        <v>4932659.515167526</v>
      </c>
    </row>
    <row r="120" spans="2:8">
      <c r="B120" s="128" t="str">
        <f>$B$36</f>
        <v>Agriculture</v>
      </c>
      <c r="C120" s="142">
        <f t="shared" si="3"/>
        <v>351925.04488751257</v>
      </c>
      <c r="D120" s="142">
        <f t="shared" si="3"/>
        <v>879783.24237583717</v>
      </c>
      <c r="E120" s="142">
        <f t="shared" si="3"/>
        <v>122161.51220662506</v>
      </c>
      <c r="F120" s="142">
        <f t="shared" si="3"/>
        <v>0</v>
      </c>
      <c r="G120" s="142">
        <f t="shared" si="3"/>
        <v>0</v>
      </c>
      <c r="H120" s="137">
        <f t="shared" si="4"/>
        <v>1353869.7994699746</v>
      </c>
    </row>
    <row r="121" spans="2:8">
      <c r="B121" s="128" t="str">
        <f>$B$37</f>
        <v>Engineering</v>
      </c>
      <c r="C121" s="142">
        <f t="shared" si="3"/>
        <v>409364.93399249413</v>
      </c>
      <c r="D121" s="142">
        <f t="shared" si="3"/>
        <v>357699.4288592377</v>
      </c>
      <c r="E121" s="142">
        <f t="shared" si="3"/>
        <v>283557.35765448964</v>
      </c>
      <c r="F121" s="142">
        <f t="shared" si="3"/>
        <v>176716.40625</v>
      </c>
      <c r="G121" s="142">
        <f t="shared" si="3"/>
        <v>0</v>
      </c>
      <c r="H121" s="137">
        <f t="shared" si="4"/>
        <v>1227338.1267562215</v>
      </c>
    </row>
    <row r="122" spans="2:8">
      <c r="B122" s="128" t="str">
        <f>$B$38</f>
        <v>Home Economics</v>
      </c>
      <c r="C122" s="142">
        <f t="shared" si="3"/>
        <v>207757.51641725923</v>
      </c>
      <c r="D122" s="142">
        <f t="shared" si="3"/>
        <v>178404.21367720771</v>
      </c>
      <c r="E122" s="142">
        <f t="shared" si="3"/>
        <v>90120.75</v>
      </c>
      <c r="F122" s="142">
        <f t="shared" si="3"/>
        <v>0</v>
      </c>
      <c r="G122" s="142">
        <f t="shared" si="3"/>
        <v>0</v>
      </c>
      <c r="H122" s="137">
        <f t="shared" si="4"/>
        <v>476282.48009446694</v>
      </c>
    </row>
    <row r="123" spans="2:8">
      <c r="B123" s="128" t="str">
        <f>$B$39</f>
        <v>Law</v>
      </c>
      <c r="C123" s="142">
        <f t="shared" si="3"/>
        <v>0</v>
      </c>
      <c r="D123" s="142">
        <f t="shared" si="3"/>
        <v>0</v>
      </c>
      <c r="E123" s="142">
        <f t="shared" si="3"/>
        <v>0</v>
      </c>
      <c r="F123" s="142">
        <f t="shared" si="3"/>
        <v>0</v>
      </c>
      <c r="G123" s="142">
        <f t="shared" si="3"/>
        <v>0</v>
      </c>
      <c r="H123" s="137">
        <f t="shared" si="4"/>
        <v>0</v>
      </c>
    </row>
    <row r="124" spans="2:8">
      <c r="B124" s="128" t="str">
        <f>$B$40</f>
        <v>Social Service</v>
      </c>
      <c r="C124" s="142">
        <f t="shared" si="3"/>
        <v>0</v>
      </c>
      <c r="D124" s="142">
        <f t="shared" si="3"/>
        <v>0</v>
      </c>
      <c r="E124" s="142">
        <f t="shared" si="3"/>
        <v>0</v>
      </c>
      <c r="F124" s="142">
        <f t="shared" si="3"/>
        <v>0</v>
      </c>
      <c r="G124" s="142">
        <f t="shared" si="3"/>
        <v>0</v>
      </c>
      <c r="H124" s="137">
        <f t="shared" si="4"/>
        <v>0</v>
      </c>
    </row>
    <row r="125" spans="2:8">
      <c r="B125" s="128" t="str">
        <f>$B$41</f>
        <v>Library Science</v>
      </c>
      <c r="C125" s="142">
        <f t="shared" si="3"/>
        <v>20550</v>
      </c>
      <c r="D125" s="142">
        <f t="shared" si="3"/>
        <v>0</v>
      </c>
      <c r="E125" s="142">
        <f t="shared" si="3"/>
        <v>334377.75</v>
      </c>
      <c r="F125" s="142">
        <f t="shared" si="3"/>
        <v>0</v>
      </c>
      <c r="G125" s="142">
        <f t="shared" si="3"/>
        <v>0</v>
      </c>
      <c r="H125" s="137">
        <f t="shared" si="4"/>
        <v>354927.75</v>
      </c>
    </row>
    <row r="126" spans="2:8">
      <c r="B126" s="128" t="str">
        <f>$B$42</f>
        <v>Veterinary Science</v>
      </c>
      <c r="C126" s="142">
        <f t="shared" si="3"/>
        <v>0</v>
      </c>
      <c r="D126" s="142">
        <f t="shared" si="3"/>
        <v>0</v>
      </c>
      <c r="E126" s="142">
        <f t="shared" si="3"/>
        <v>0</v>
      </c>
      <c r="F126" s="142">
        <f t="shared" si="3"/>
        <v>0</v>
      </c>
      <c r="G126" s="142">
        <f t="shared" si="3"/>
        <v>0</v>
      </c>
      <c r="H126" s="137">
        <f t="shared" si="4"/>
        <v>0</v>
      </c>
    </row>
    <row r="127" spans="2:8">
      <c r="B127" s="128" t="str">
        <f>$B$43</f>
        <v>Vocational Training</v>
      </c>
      <c r="C127" s="142">
        <f t="shared" si="3"/>
        <v>10783.859722222222</v>
      </c>
      <c r="D127" s="142">
        <f t="shared" si="3"/>
        <v>32221.590277777777</v>
      </c>
      <c r="E127" s="142">
        <f t="shared" si="3"/>
        <v>0</v>
      </c>
      <c r="F127" s="142">
        <f t="shared" si="3"/>
        <v>0</v>
      </c>
      <c r="G127" s="142">
        <f t="shared" si="3"/>
        <v>0</v>
      </c>
      <c r="H127" s="137">
        <f t="shared" si="4"/>
        <v>43005.45</v>
      </c>
    </row>
    <row r="128" spans="2:8">
      <c r="B128" s="128" t="str">
        <f>$B$44</f>
        <v>Physical Training</v>
      </c>
      <c r="C128" s="142">
        <f t="shared" si="3"/>
        <v>0</v>
      </c>
      <c r="D128" s="142">
        <f t="shared" si="3"/>
        <v>0</v>
      </c>
      <c r="E128" s="142">
        <f t="shared" si="3"/>
        <v>0</v>
      </c>
      <c r="F128" s="142">
        <f t="shared" si="3"/>
        <v>0</v>
      </c>
      <c r="G128" s="142">
        <f t="shared" si="3"/>
        <v>0</v>
      </c>
      <c r="H128" s="137">
        <f t="shared" si="4"/>
        <v>0</v>
      </c>
    </row>
    <row r="129" spans="2:12">
      <c r="B129" s="128" t="str">
        <f>$B$45</f>
        <v>Health Services</v>
      </c>
      <c r="C129" s="142">
        <f t="shared" si="3"/>
        <v>273055.59538067074</v>
      </c>
      <c r="D129" s="142">
        <f t="shared" si="3"/>
        <v>985221.42196382664</v>
      </c>
      <c r="E129" s="142">
        <f t="shared" si="3"/>
        <v>468560.65135566192</v>
      </c>
      <c r="F129" s="142">
        <f t="shared" si="3"/>
        <v>0</v>
      </c>
      <c r="G129" s="142">
        <f t="shared" si="3"/>
        <v>0</v>
      </c>
      <c r="H129" s="137">
        <f t="shared" si="4"/>
        <v>1726837.6687001593</v>
      </c>
    </row>
    <row r="130" spans="2:12">
      <c r="B130" s="128" t="str">
        <f>$B$46</f>
        <v>Pharmacy</v>
      </c>
      <c r="C130" s="142">
        <f t="shared" si="3"/>
        <v>0</v>
      </c>
      <c r="D130" s="142">
        <f t="shared" si="3"/>
        <v>0</v>
      </c>
      <c r="E130" s="142">
        <f t="shared" si="3"/>
        <v>0</v>
      </c>
      <c r="F130" s="142">
        <f t="shared" si="3"/>
        <v>0</v>
      </c>
      <c r="G130" s="142">
        <f t="shared" si="3"/>
        <v>0</v>
      </c>
      <c r="H130" s="137">
        <f t="shared" si="4"/>
        <v>0</v>
      </c>
    </row>
    <row r="131" spans="2:12">
      <c r="B131" s="128" t="str">
        <f>$B$47</f>
        <v>Business Administration</v>
      </c>
      <c r="C131" s="142">
        <f t="shared" si="3"/>
        <v>1517368.9144349359</v>
      </c>
      <c r="D131" s="142">
        <f t="shared" si="3"/>
        <v>5477849.5479885899</v>
      </c>
      <c r="E131" s="142">
        <f t="shared" si="3"/>
        <v>1293030.9945175443</v>
      </c>
      <c r="F131" s="142">
        <f t="shared" si="3"/>
        <v>20794.21875</v>
      </c>
      <c r="G131" s="142">
        <f t="shared" si="3"/>
        <v>0</v>
      </c>
      <c r="H131" s="137">
        <f t="shared" si="4"/>
        <v>8309043.67569107</v>
      </c>
    </row>
    <row r="132" spans="2:12">
      <c r="B132" s="128" t="str">
        <f>$B$48</f>
        <v>Optometry</v>
      </c>
      <c r="C132" s="142">
        <f t="shared" ref="C132:G135" si="5">C107+C77</f>
        <v>0</v>
      </c>
      <c r="D132" s="142">
        <f t="shared" si="5"/>
        <v>0</v>
      </c>
      <c r="E132" s="142">
        <f t="shared" si="5"/>
        <v>0</v>
      </c>
      <c r="F132" s="142">
        <f t="shared" si="5"/>
        <v>0</v>
      </c>
      <c r="G132" s="142">
        <f t="shared" si="5"/>
        <v>0</v>
      </c>
      <c r="H132" s="137">
        <f t="shared" si="4"/>
        <v>0</v>
      </c>
    </row>
    <row r="133" spans="2:12">
      <c r="B133" s="128" t="str">
        <f>$B$49</f>
        <v>Teacher Ed-Practice Teaching</v>
      </c>
      <c r="C133" s="142">
        <f t="shared" si="5"/>
        <v>0</v>
      </c>
      <c r="D133" s="142">
        <f t="shared" si="5"/>
        <v>380229.51904761908</v>
      </c>
      <c r="E133" s="142">
        <f t="shared" si="5"/>
        <v>0</v>
      </c>
      <c r="F133" s="142">
        <f t="shared" si="5"/>
        <v>0</v>
      </c>
      <c r="G133" s="142">
        <f t="shared" si="5"/>
        <v>0</v>
      </c>
      <c r="H133" s="137">
        <f t="shared" si="4"/>
        <v>380229.51904761908</v>
      </c>
    </row>
    <row r="134" spans="2:12">
      <c r="B134" s="128" t="str">
        <f>$B$50</f>
        <v>Technology</v>
      </c>
      <c r="C134" s="142">
        <f t="shared" si="5"/>
        <v>465765.69993364316</v>
      </c>
      <c r="D134" s="142">
        <f t="shared" si="5"/>
        <v>1337861.0987766741</v>
      </c>
      <c r="E134" s="142">
        <f t="shared" si="5"/>
        <v>460832.62070707069</v>
      </c>
      <c r="F134" s="142">
        <f t="shared" si="5"/>
        <v>65296.56520562771</v>
      </c>
      <c r="G134" s="142">
        <f t="shared" si="5"/>
        <v>0</v>
      </c>
      <c r="H134" s="137">
        <f t="shared" si="4"/>
        <v>2329755.9846230154</v>
      </c>
    </row>
    <row r="135" spans="2:12">
      <c r="B135" s="128" t="str">
        <f>$B$51</f>
        <v>Nursing</v>
      </c>
      <c r="C135" s="142">
        <f t="shared" si="5"/>
        <v>13234.232925527995</v>
      </c>
      <c r="D135" s="142">
        <f t="shared" si="5"/>
        <v>2298821.9099316141</v>
      </c>
      <c r="E135" s="142">
        <f t="shared" si="5"/>
        <v>0</v>
      </c>
      <c r="F135" s="142">
        <f t="shared" si="5"/>
        <v>0</v>
      </c>
      <c r="G135" s="142">
        <f t="shared" si="5"/>
        <v>0</v>
      </c>
      <c r="H135" s="137">
        <f t="shared" si="4"/>
        <v>2312056.1428571423</v>
      </c>
    </row>
    <row r="136" spans="2:12">
      <c r="B136" s="131" t="str">
        <f>$B$52</f>
        <v>Totals</v>
      </c>
      <c r="C136" s="134">
        <f>SUM(C116:C135)</f>
        <v>17597803.690517623</v>
      </c>
      <c r="D136" s="134">
        <f>SUM(D116:D135)</f>
        <v>25749277.51910343</v>
      </c>
      <c r="E136" s="134">
        <f>SUM(E116:E135)</f>
        <v>10470008.649539836</v>
      </c>
      <c r="F136" s="134">
        <f>SUM(F116:F135)</f>
        <v>2519859.9555249773</v>
      </c>
      <c r="G136" s="134">
        <f>SUM(G116:G135)</f>
        <v>0</v>
      </c>
      <c r="H136" s="134">
        <f t="shared" si="4"/>
        <v>56336949.814685866</v>
      </c>
    </row>
    <row r="137" spans="2:12">
      <c r="B137" s="330"/>
      <c r="C137" s="333"/>
      <c r="D137" s="333"/>
      <c r="E137" s="333"/>
      <c r="F137" s="333"/>
      <c r="G137" s="333"/>
      <c r="H137" s="334"/>
    </row>
    <row r="138" spans="2:12">
      <c r="B138" s="120" t="s">
        <v>4</v>
      </c>
      <c r="C138" s="327"/>
      <c r="D138" s="327"/>
      <c r="E138" s="327"/>
      <c r="F138" s="327"/>
      <c r="G138" s="327"/>
      <c r="H138" s="122">
        <f>H86-H81-H111</f>
        <v>65407755.185314134</v>
      </c>
    </row>
    <row r="139" spans="2:12" ht="152.25" customHeight="1" thickBot="1">
      <c r="B139" s="382" t="s">
        <v>887</v>
      </c>
      <c r="C139" s="382"/>
      <c r="D139" s="382"/>
      <c r="E139" s="382"/>
      <c r="F139" s="382"/>
      <c r="G139" s="382"/>
      <c r="H139" s="321"/>
    </row>
    <row r="140" spans="2:12" ht="36.75" customHeight="1" thickTop="1">
      <c r="B140" s="429" t="s">
        <v>889</v>
      </c>
      <c r="C140" s="404"/>
      <c r="D140" s="404"/>
      <c r="E140" s="404"/>
      <c r="F140" s="405"/>
      <c r="G140" s="335" t="s">
        <v>2</v>
      </c>
      <c r="H140" s="336">
        <v>1</v>
      </c>
      <c r="I140" s="396" t="str">
        <f>IF(H140+H141=1,"","Error, the two cells on the left must equal 100%")</f>
        <v/>
      </c>
      <c r="L140" s="290"/>
    </row>
    <row r="141" spans="2:12" ht="37.5" customHeight="1" thickBot="1">
      <c r="B141" s="406"/>
      <c r="C141" s="407"/>
      <c r="D141" s="407"/>
      <c r="E141" s="407"/>
      <c r="F141" s="408"/>
      <c r="G141" s="335" t="s">
        <v>3</v>
      </c>
      <c r="H141" s="337">
        <f>1-H140</f>
        <v>0</v>
      </c>
      <c r="I141" s="396"/>
    </row>
    <row r="142" spans="2:12" ht="42" thickBot="1">
      <c r="B142" s="338" t="s">
        <v>31</v>
      </c>
      <c r="C142" s="339" t="s">
        <v>25</v>
      </c>
      <c r="D142" s="339" t="s">
        <v>26</v>
      </c>
      <c r="E142" s="339" t="s">
        <v>27</v>
      </c>
      <c r="F142" s="339" t="s">
        <v>28</v>
      </c>
      <c r="G142" s="340" t="s">
        <v>29</v>
      </c>
      <c r="H142" s="341" t="s">
        <v>6</v>
      </c>
      <c r="I142" s="342" t="s">
        <v>7</v>
      </c>
    </row>
    <row r="143" spans="2:12">
      <c r="B143" s="128" t="str">
        <f>$B$32</f>
        <v>Liberal Arts</v>
      </c>
      <c r="C143" s="329">
        <f>Data!LN35</f>
        <v>0</v>
      </c>
      <c r="D143" s="329">
        <f>Data!MH35</f>
        <v>0</v>
      </c>
      <c r="E143" s="329">
        <f>Data!NB35</f>
        <v>0</v>
      </c>
      <c r="F143" s="329">
        <f>Data!NV35</f>
        <v>0</v>
      </c>
      <c r="G143" s="329">
        <f>Data!OP35</f>
        <v>0</v>
      </c>
      <c r="H143" s="343">
        <f>Data!PJ35</f>
        <v>25800629.965753824</v>
      </c>
      <c r="I143" s="344">
        <f t="shared" ref="I143:I162" si="6">SUM(C143:H143)</f>
        <v>25800629.965753824</v>
      </c>
    </row>
    <row r="144" spans="2:12">
      <c r="B144" s="128" t="str">
        <f>$B$33</f>
        <v>Science</v>
      </c>
      <c r="C144" s="329">
        <f>Data!LO35</f>
        <v>0</v>
      </c>
      <c r="D144" s="329">
        <f>Data!MI35</f>
        <v>0</v>
      </c>
      <c r="E144" s="329">
        <f>Data!NC35</f>
        <v>0</v>
      </c>
      <c r="F144" s="329">
        <f>Data!NW35</f>
        <v>0</v>
      </c>
      <c r="G144" s="329">
        <f>Data!OQ35</f>
        <v>0</v>
      </c>
      <c r="H144" s="343">
        <f>Data!PK35</f>
        <v>6323791.9435687261</v>
      </c>
      <c r="I144" s="344">
        <f t="shared" si="6"/>
        <v>6323791.9435687261</v>
      </c>
    </row>
    <row r="145" spans="2:9">
      <c r="B145" s="128" t="str">
        <f>$B$34</f>
        <v>Fine Arts</v>
      </c>
      <c r="C145" s="329">
        <f>Data!LP35</f>
        <v>0</v>
      </c>
      <c r="D145" s="329">
        <f>Data!MJ35</f>
        <v>0</v>
      </c>
      <c r="E145" s="329">
        <f>Data!ND35</f>
        <v>0</v>
      </c>
      <c r="F145" s="329">
        <f>Data!NX35</f>
        <v>0</v>
      </c>
      <c r="G145" s="329">
        <f>Data!OR35</f>
        <v>0</v>
      </c>
      <c r="H145" s="343">
        <f>Data!PL35</f>
        <v>6062288.598951865</v>
      </c>
      <c r="I145" s="344">
        <f t="shared" si="6"/>
        <v>6062288.598951865</v>
      </c>
    </row>
    <row r="146" spans="2:9">
      <c r="B146" s="128" t="str">
        <f>$B$35</f>
        <v>Teacher Education</v>
      </c>
      <c r="C146" s="329">
        <f>Data!LQ35</f>
        <v>0</v>
      </c>
      <c r="D146" s="329">
        <f>Data!MK35</f>
        <v>0</v>
      </c>
      <c r="E146" s="329">
        <f>Data!NE35</f>
        <v>0</v>
      </c>
      <c r="F146" s="329">
        <f>Data!NY35</f>
        <v>0</v>
      </c>
      <c r="G146" s="329">
        <f>Data!OS35</f>
        <v>0</v>
      </c>
      <c r="H146" s="343">
        <f>Data!PN35</f>
        <v>5726866.4178990368</v>
      </c>
      <c r="I146" s="344">
        <f t="shared" si="6"/>
        <v>5726866.4178990368</v>
      </c>
    </row>
    <row r="147" spans="2:9">
      <c r="B147" s="128" t="str">
        <f>$B$36</f>
        <v>Agriculture</v>
      </c>
      <c r="C147" s="329">
        <f>Data!LR35</f>
        <v>0</v>
      </c>
      <c r="D147" s="329">
        <f>Data!ML35</f>
        <v>0</v>
      </c>
      <c r="E147" s="329">
        <f>Data!NF35</f>
        <v>0</v>
      </c>
      <c r="F147" s="329">
        <f>Data!NZ35</f>
        <v>0</v>
      </c>
      <c r="G147" s="329">
        <f>Data!OT35</f>
        <v>0</v>
      </c>
      <c r="H147" s="343">
        <f>Data!PM35</f>
        <v>1571856.2096068319</v>
      </c>
      <c r="I147" s="344">
        <f t="shared" si="6"/>
        <v>1571856.2096068319</v>
      </c>
    </row>
    <row r="148" spans="2:9">
      <c r="B148" s="128" t="str">
        <f>$B$37</f>
        <v>Engineering</v>
      </c>
      <c r="C148" s="329">
        <f>Data!LS35</f>
        <v>0</v>
      </c>
      <c r="D148" s="329">
        <f>Data!MM35</f>
        <v>0</v>
      </c>
      <c r="E148" s="329">
        <f>Data!NG35</f>
        <v>0</v>
      </c>
      <c r="F148" s="329">
        <f>Data!OA35</f>
        <v>0</v>
      </c>
      <c r="G148" s="329">
        <f>Data!OU35</f>
        <v>0</v>
      </c>
      <c r="H148" s="343">
        <f>Data!PO35</f>
        <v>1424951.6878094515</v>
      </c>
      <c r="I148" s="344">
        <f t="shared" si="6"/>
        <v>1424951.6878094515</v>
      </c>
    </row>
    <row r="149" spans="2:9">
      <c r="B149" s="128" t="str">
        <f>$B$38</f>
        <v>Home Economics</v>
      </c>
      <c r="C149" s="329">
        <f>Data!LT35</f>
        <v>0</v>
      </c>
      <c r="D149" s="329">
        <f>Data!MN35</f>
        <v>0</v>
      </c>
      <c r="E149" s="329">
        <f>Data!NH35</f>
        <v>0</v>
      </c>
      <c r="F149" s="329">
        <f>Data!OB35</f>
        <v>0</v>
      </c>
      <c r="G149" s="329">
        <f>Data!OV35</f>
        <v>0</v>
      </c>
      <c r="H149" s="343">
        <f>Data!PP35</f>
        <v>552968.66371974442</v>
      </c>
      <c r="I149" s="344">
        <f t="shared" si="6"/>
        <v>552968.66371974442</v>
      </c>
    </row>
    <row r="150" spans="2:9">
      <c r="B150" s="128" t="str">
        <f>$B$39</f>
        <v>Law</v>
      </c>
      <c r="C150" s="329">
        <f>Data!LU35</f>
        <v>0</v>
      </c>
      <c r="D150" s="329">
        <f>Data!MO35</f>
        <v>0</v>
      </c>
      <c r="E150" s="329">
        <f>Data!NI35</f>
        <v>0</v>
      </c>
      <c r="F150" s="329">
        <f>Data!OC35</f>
        <v>0</v>
      </c>
      <c r="G150" s="329">
        <f>Data!OW35</f>
        <v>0</v>
      </c>
      <c r="H150" s="343">
        <f>Data!PQ35</f>
        <v>0</v>
      </c>
      <c r="I150" s="344">
        <f t="shared" si="6"/>
        <v>0</v>
      </c>
    </row>
    <row r="151" spans="2:9">
      <c r="B151" s="128" t="str">
        <f>$B$40</f>
        <v>Social Service</v>
      </c>
      <c r="C151" s="329">
        <f>Data!LV35</f>
        <v>0</v>
      </c>
      <c r="D151" s="329">
        <f>Data!MP35</f>
        <v>0</v>
      </c>
      <c r="E151" s="329">
        <f>Data!NJ35</f>
        <v>0</v>
      </c>
      <c r="F151" s="329">
        <f>Data!OD35</f>
        <v>0</v>
      </c>
      <c r="G151" s="329">
        <f>Data!OX35</f>
        <v>0</v>
      </c>
      <c r="H151" s="343">
        <f>Data!PR35</f>
        <v>0</v>
      </c>
      <c r="I151" s="344">
        <f t="shared" si="6"/>
        <v>0</v>
      </c>
    </row>
    <row r="152" spans="2:9">
      <c r="B152" s="128" t="str">
        <f>$B$41</f>
        <v>Library Science</v>
      </c>
      <c r="C152" s="329">
        <f>Data!LW35</f>
        <v>0</v>
      </c>
      <c r="D152" s="329">
        <f>Data!MQ35</f>
        <v>0</v>
      </c>
      <c r="E152" s="329">
        <f>Data!NK35</f>
        <v>0</v>
      </c>
      <c r="F152" s="329">
        <f>Data!OE35</f>
        <v>0</v>
      </c>
      <c r="G152" s="329">
        <f>Data!OY35</f>
        <v>0</v>
      </c>
      <c r="H152" s="343">
        <f>Data!PS35</f>
        <v>412074.62343697395</v>
      </c>
      <c r="I152" s="344">
        <f t="shared" si="6"/>
        <v>412074.62343697395</v>
      </c>
    </row>
    <row r="153" spans="2:9">
      <c r="B153" s="128" t="str">
        <f>$B$42</f>
        <v>Veterinary Science</v>
      </c>
      <c r="C153" s="329">
        <f>Data!LX35</f>
        <v>0</v>
      </c>
      <c r="D153" s="329">
        <f>Data!MR35</f>
        <v>0</v>
      </c>
      <c r="E153" s="329">
        <f>Data!NL35</f>
        <v>0</v>
      </c>
      <c r="F153" s="329">
        <f>Data!OF35</f>
        <v>0</v>
      </c>
      <c r="G153" s="329">
        <f>Data!OZ35</f>
        <v>0</v>
      </c>
      <c r="H153" s="343">
        <f>Data!PT35</f>
        <v>0</v>
      </c>
      <c r="I153" s="344">
        <f t="shared" si="6"/>
        <v>0</v>
      </c>
    </row>
    <row r="154" spans="2:9">
      <c r="B154" s="128" t="str">
        <f>$B$43</f>
        <v>Vocational Training</v>
      </c>
      <c r="C154" s="329">
        <f>Data!LY35</f>
        <v>0</v>
      </c>
      <c r="D154" s="329">
        <f>Data!MS35</f>
        <v>0</v>
      </c>
      <c r="E154" s="329">
        <f>Data!NM35</f>
        <v>0</v>
      </c>
      <c r="F154" s="329">
        <f>Data!OG35</f>
        <v>0</v>
      </c>
      <c r="G154" s="329">
        <f>Data!PA35</f>
        <v>0</v>
      </c>
      <c r="H154" s="343">
        <f>Data!PU35</f>
        <v>49929.752222776639</v>
      </c>
      <c r="I154" s="344">
        <f t="shared" si="6"/>
        <v>49929.752222776639</v>
      </c>
    </row>
    <row r="155" spans="2:9">
      <c r="B155" s="128" t="str">
        <f>$B$44</f>
        <v>Physical Training</v>
      </c>
      <c r="C155" s="329">
        <f>Data!LZ35</f>
        <v>0</v>
      </c>
      <c r="D155" s="329">
        <f>Data!MT35</f>
        <v>0</v>
      </c>
      <c r="E155" s="329">
        <f>Data!NN35</f>
        <v>0</v>
      </c>
      <c r="F155" s="329">
        <f>Data!OH35</f>
        <v>0</v>
      </c>
      <c r="G155" s="329">
        <f>Data!PB35</f>
        <v>0</v>
      </c>
      <c r="H155" s="343">
        <f>Data!PV35</f>
        <v>0</v>
      </c>
      <c r="I155" s="344">
        <f t="shared" si="6"/>
        <v>0</v>
      </c>
    </row>
    <row r="156" spans="2:9">
      <c r="B156" s="128" t="str">
        <f>$B$45</f>
        <v>Health Services</v>
      </c>
      <c r="C156" s="329">
        <f>Data!MA35</f>
        <v>0</v>
      </c>
      <c r="D156" s="329">
        <f>Data!MU35</f>
        <v>0</v>
      </c>
      <c r="E156" s="329">
        <f>Data!NO35</f>
        <v>0</v>
      </c>
      <c r="F156" s="329">
        <f>Data!OI35</f>
        <v>0</v>
      </c>
      <c r="G156" s="329">
        <f>Data!PC35</f>
        <v>0</v>
      </c>
      <c r="H156" s="343">
        <f>Data!PW35</f>
        <v>2004875.5896556417</v>
      </c>
      <c r="I156" s="344">
        <f t="shared" si="6"/>
        <v>2004875.5896556417</v>
      </c>
    </row>
    <row r="157" spans="2:9">
      <c r="B157" s="128" t="str">
        <f>$B$46</f>
        <v>Pharmacy</v>
      </c>
      <c r="C157" s="329">
        <f>Data!MB35</f>
        <v>0</v>
      </c>
      <c r="D157" s="329">
        <f>Data!MV35</f>
        <v>0</v>
      </c>
      <c r="E157" s="329">
        <f>Data!NP35</f>
        <v>0</v>
      </c>
      <c r="F157" s="329">
        <f>Data!OJ35</f>
        <v>0</v>
      </c>
      <c r="G157" s="329">
        <f>Data!PD35</f>
        <v>0</v>
      </c>
      <c r="H157" s="343">
        <f>Data!PX35</f>
        <v>0</v>
      </c>
      <c r="I157" s="344">
        <f t="shared" si="6"/>
        <v>0</v>
      </c>
    </row>
    <row r="158" spans="2:9">
      <c r="B158" s="128" t="str">
        <f>$B$47</f>
        <v>Business Administration</v>
      </c>
      <c r="C158" s="329">
        <f>Data!MC35</f>
        <v>0</v>
      </c>
      <c r="D158" s="329">
        <f>Data!MW35</f>
        <v>0</v>
      </c>
      <c r="E158" s="329">
        <f>Data!NQ35</f>
        <v>0</v>
      </c>
      <c r="F158" s="329">
        <f>Data!OK35</f>
        <v>0</v>
      </c>
      <c r="G158" s="329">
        <f>Data!PE35</f>
        <v>0</v>
      </c>
      <c r="H158" s="343">
        <f>Data!PY35</f>
        <v>9646881.7774371468</v>
      </c>
      <c r="I158" s="344">
        <f t="shared" si="6"/>
        <v>9646881.7774371468</v>
      </c>
    </row>
    <row r="159" spans="2:9">
      <c r="B159" s="128" t="str">
        <f>$B$48</f>
        <v>Optometry</v>
      </c>
      <c r="C159" s="329">
        <f>Data!MD35</f>
        <v>0</v>
      </c>
      <c r="D159" s="329">
        <f>Data!MX35</f>
        <v>0</v>
      </c>
      <c r="E159" s="329">
        <f>Data!NR35</f>
        <v>0</v>
      </c>
      <c r="F159" s="329">
        <f>Data!OL35</f>
        <v>0</v>
      </c>
      <c r="G159" s="329">
        <f>Data!PF35</f>
        <v>0</v>
      </c>
      <c r="H159" s="343">
        <f>Data!PZ35</f>
        <v>0</v>
      </c>
      <c r="I159" s="344">
        <f t="shared" si="6"/>
        <v>0</v>
      </c>
    </row>
    <row r="160" spans="2:9">
      <c r="B160" s="128" t="str">
        <f>$B$49</f>
        <v>Teacher Ed-Practice Teaching</v>
      </c>
      <c r="C160" s="329">
        <f>Data!ME35</f>
        <v>0</v>
      </c>
      <c r="D160" s="329">
        <f>Data!MY35</f>
        <v>0</v>
      </c>
      <c r="E160" s="329">
        <f>Data!NS35</f>
        <v>0</v>
      </c>
      <c r="F160" s="329">
        <f>Data!OM35</f>
        <v>0</v>
      </c>
      <c r="G160" s="329">
        <f>Data!PG35</f>
        <v>0</v>
      </c>
      <c r="H160" s="343">
        <f>Data!QA35</f>
        <v>441450.22721150814</v>
      </c>
      <c r="I160" s="344">
        <f t="shared" si="6"/>
        <v>441450.22721150814</v>
      </c>
    </row>
    <row r="161" spans="2:10">
      <c r="B161" s="128" t="str">
        <f>$B$50</f>
        <v>Technology</v>
      </c>
      <c r="C161" s="329">
        <f>Data!MF35</f>
        <v>0</v>
      </c>
      <c r="D161" s="329">
        <f>Data!MZ35</f>
        <v>0</v>
      </c>
      <c r="E161" s="329">
        <f>Data!NT35</f>
        <v>0</v>
      </c>
      <c r="F161" s="329">
        <f>Data!ON35</f>
        <v>0</v>
      </c>
      <c r="G161" s="329">
        <f>Data!PH35</f>
        <v>0</v>
      </c>
      <c r="H161" s="343">
        <f>Data!QB35</f>
        <v>2704869.7095776973</v>
      </c>
      <c r="I161" s="344">
        <f t="shared" si="6"/>
        <v>2704869.7095776973</v>
      </c>
    </row>
    <row r="162" spans="2:10">
      <c r="B162" s="128" t="str">
        <f>$B$51</f>
        <v>Nursing</v>
      </c>
      <c r="C162" s="329">
        <f>Data!MG35</f>
        <v>0</v>
      </c>
      <c r="D162" s="329">
        <f>Data!NA35</f>
        <v>0</v>
      </c>
      <c r="E162" s="329">
        <f>Data!NU35</f>
        <v>0</v>
      </c>
      <c r="F162" s="329">
        <f>Data!OO35</f>
        <v>0</v>
      </c>
      <c r="G162" s="329">
        <f>Data!PI35</f>
        <v>0</v>
      </c>
      <c r="H162" s="343">
        <f>Data!QC35</f>
        <v>2684320.0184629108</v>
      </c>
      <c r="I162" s="344">
        <f t="shared" si="6"/>
        <v>2684320.0184629108</v>
      </c>
    </row>
    <row r="163" spans="2:10" ht="14.4" thickBot="1">
      <c r="B163" s="131" t="str">
        <f>$B$52</f>
        <v>Totals</v>
      </c>
      <c r="C163" s="134">
        <f t="shared" ref="C163:H163" si="7">SUM(C143:C162)</f>
        <v>0</v>
      </c>
      <c r="D163" s="134">
        <f t="shared" si="7"/>
        <v>0</v>
      </c>
      <c r="E163" s="134">
        <f t="shared" si="7"/>
        <v>0</v>
      </c>
      <c r="F163" s="134">
        <f t="shared" si="7"/>
        <v>0</v>
      </c>
      <c r="G163" s="135">
        <f t="shared" si="7"/>
        <v>0</v>
      </c>
      <c r="H163" s="345">
        <f t="shared" si="7"/>
        <v>65407755.185314134</v>
      </c>
      <c r="I163" s="344">
        <f>SUM(I143:I162)</f>
        <v>65407755.185314134</v>
      </c>
    </row>
    <row r="164" spans="2:10" ht="14.4" thickTop="1">
      <c r="B164" s="144"/>
      <c r="C164" s="331"/>
      <c r="D164" s="331"/>
      <c r="E164" s="331"/>
      <c r="F164" s="331"/>
      <c r="G164" s="331"/>
      <c r="H164" s="346"/>
      <c r="I164" s="347"/>
    </row>
    <row r="165" spans="2:10">
      <c r="B165" s="387" t="s">
        <v>63</v>
      </c>
      <c r="C165" s="387"/>
      <c r="D165" s="387"/>
      <c r="E165" s="387"/>
      <c r="F165" s="387"/>
      <c r="G165" s="387"/>
      <c r="H165" s="348"/>
      <c r="I165" s="348"/>
    </row>
    <row r="166" spans="2:10" ht="43.5" customHeight="1" thickBot="1">
      <c r="B166" s="394" t="s">
        <v>40</v>
      </c>
      <c r="C166" s="394"/>
      <c r="D166" s="394"/>
      <c r="E166" s="394"/>
      <c r="F166" s="394"/>
      <c r="G166" s="394"/>
      <c r="H166" s="328"/>
    </row>
    <row r="167" spans="2:10" ht="14.4" thickBot="1">
      <c r="B167" s="124" t="s">
        <v>31</v>
      </c>
      <c r="C167" s="125" t="s">
        <v>25</v>
      </c>
      <c r="D167" s="125" t="s">
        <v>26</v>
      </c>
      <c r="E167" s="125" t="s">
        <v>27</v>
      </c>
      <c r="F167" s="125" t="s">
        <v>28</v>
      </c>
      <c r="G167" s="125" t="s">
        <v>29</v>
      </c>
      <c r="H167" s="126" t="s">
        <v>1</v>
      </c>
    </row>
    <row r="168" spans="2:10">
      <c r="B168" s="128" t="str">
        <f>$B$32</f>
        <v>Liberal Arts</v>
      </c>
      <c r="C168" s="323">
        <f t="shared" ref="C168:G183" si="8">C143+$H$140*IF($H116=0,0,$H143*C116/$H116)+IF($H32=0,0,$H$141*$H143*C32/$H32)</f>
        <v>10197329.688232288</v>
      </c>
      <c r="D168" s="323">
        <f t="shared" si="8"/>
        <v>9257614.3847823888</v>
      </c>
      <c r="E168" s="323">
        <f t="shared" si="8"/>
        <v>5254121.4492235035</v>
      </c>
      <c r="F168" s="323">
        <f t="shared" si="8"/>
        <v>1091564.4435156414</v>
      </c>
      <c r="G168" s="323">
        <f t="shared" si="8"/>
        <v>0</v>
      </c>
      <c r="H168" s="134">
        <f t="shared" ref="H168:H188" si="9">SUM(C168:G168)</f>
        <v>25800629.96575382</v>
      </c>
      <c r="I168" s="349"/>
      <c r="J168" s="290"/>
    </row>
    <row r="169" spans="2:10">
      <c r="B169" s="128" t="str">
        <f>$B$33</f>
        <v>Science</v>
      </c>
      <c r="C169" s="142">
        <f t="shared" si="8"/>
        <v>3223220.0253106174</v>
      </c>
      <c r="D169" s="142">
        <f t="shared" si="8"/>
        <v>2252485.1203287444</v>
      </c>
      <c r="E169" s="142">
        <f t="shared" si="8"/>
        <v>848086.79792936414</v>
      </c>
      <c r="F169" s="142">
        <f t="shared" si="8"/>
        <v>0</v>
      </c>
      <c r="G169" s="142">
        <f t="shared" si="8"/>
        <v>0</v>
      </c>
      <c r="H169" s="137">
        <f t="shared" si="9"/>
        <v>6323791.9435687261</v>
      </c>
      <c r="I169" s="349"/>
      <c r="J169" s="290"/>
    </row>
    <row r="170" spans="2:10">
      <c r="B170" s="128" t="str">
        <f>$B$34</f>
        <v>Fine Arts</v>
      </c>
      <c r="C170" s="142">
        <f t="shared" si="8"/>
        <v>2809453.6202161694</v>
      </c>
      <c r="D170" s="142">
        <f t="shared" si="8"/>
        <v>2629072.3473158902</v>
      </c>
      <c r="E170" s="142">
        <f t="shared" si="8"/>
        <v>623762.63141980465</v>
      </c>
      <c r="F170" s="142">
        <f t="shared" si="8"/>
        <v>0</v>
      </c>
      <c r="G170" s="142">
        <f t="shared" si="8"/>
        <v>0</v>
      </c>
      <c r="H170" s="137">
        <f t="shared" si="9"/>
        <v>6062288.5989518641</v>
      </c>
      <c r="I170" s="349"/>
      <c r="J170" s="290"/>
    </row>
    <row r="171" spans="2:10">
      <c r="B171" s="128" t="str">
        <f>$B$35</f>
        <v>Teacher Education</v>
      </c>
      <c r="C171" s="142">
        <f t="shared" si="8"/>
        <v>404943.74009170395</v>
      </c>
      <c r="D171" s="142">
        <f t="shared" si="8"/>
        <v>1907361.0811206964</v>
      </c>
      <c r="E171" s="142">
        <f t="shared" si="8"/>
        <v>1885665.4863392676</v>
      </c>
      <c r="F171" s="142">
        <f t="shared" si="8"/>
        <v>1528896.1103473683</v>
      </c>
      <c r="G171" s="142">
        <f t="shared" si="8"/>
        <v>0</v>
      </c>
      <c r="H171" s="137">
        <f t="shared" si="9"/>
        <v>5726866.4178990368</v>
      </c>
      <c r="I171" s="349"/>
      <c r="J171" s="290"/>
    </row>
    <row r="172" spans="2:10">
      <c r="B172" s="128" t="str">
        <f>$B$36</f>
        <v>Agriculture</v>
      </c>
      <c r="C172" s="142">
        <f t="shared" si="8"/>
        <v>408588.45314310282</v>
      </c>
      <c r="D172" s="142">
        <f t="shared" si="8"/>
        <v>1021437.0341800074</v>
      </c>
      <c r="E172" s="142">
        <f t="shared" si="8"/>
        <v>141830.72228372202</v>
      </c>
      <c r="F172" s="142">
        <f t="shared" si="8"/>
        <v>0</v>
      </c>
      <c r="G172" s="142">
        <f t="shared" si="8"/>
        <v>0</v>
      </c>
      <c r="H172" s="137">
        <f t="shared" si="9"/>
        <v>1571856.2096068324</v>
      </c>
      <c r="I172" s="349"/>
      <c r="J172" s="290"/>
    </row>
    <row r="173" spans="2:10">
      <c r="B173" s="128" t="str">
        <f>$B$37</f>
        <v>Engineering</v>
      </c>
      <c r="C173" s="142">
        <f t="shared" si="8"/>
        <v>475276.73173838545</v>
      </c>
      <c r="D173" s="142">
        <f t="shared" si="8"/>
        <v>415292.56996893324</v>
      </c>
      <c r="E173" s="142">
        <f t="shared" si="8"/>
        <v>329212.8929852827</v>
      </c>
      <c r="F173" s="142">
        <f t="shared" si="8"/>
        <v>205169.49311685003</v>
      </c>
      <c r="G173" s="142">
        <f t="shared" si="8"/>
        <v>0</v>
      </c>
      <c r="H173" s="137">
        <f t="shared" si="9"/>
        <v>1424951.6878094515</v>
      </c>
      <c r="I173" s="349"/>
      <c r="J173" s="290"/>
    </row>
    <row r="174" spans="2:10">
      <c r="B174" s="128" t="str">
        <f>$B$38</f>
        <v>Home Economics</v>
      </c>
      <c r="C174" s="142">
        <f t="shared" si="8"/>
        <v>241208.5286198192</v>
      </c>
      <c r="D174" s="142">
        <f t="shared" si="8"/>
        <v>207129.05421062402</v>
      </c>
      <c r="E174" s="142">
        <f t="shared" si="8"/>
        <v>104631.0808893012</v>
      </c>
      <c r="F174" s="142">
        <f t="shared" si="8"/>
        <v>0</v>
      </c>
      <c r="G174" s="142">
        <f t="shared" si="8"/>
        <v>0</v>
      </c>
      <c r="H174" s="137">
        <f t="shared" si="9"/>
        <v>552968.66371974442</v>
      </c>
      <c r="I174" s="349"/>
      <c r="J174" s="290"/>
    </row>
    <row r="175" spans="2:10">
      <c r="B175" s="128" t="str">
        <f>$B$39</f>
        <v>Law</v>
      </c>
      <c r="C175" s="142">
        <f t="shared" si="8"/>
        <v>0</v>
      </c>
      <c r="D175" s="142">
        <f t="shared" si="8"/>
        <v>0</v>
      </c>
      <c r="E175" s="142">
        <f t="shared" si="8"/>
        <v>0</v>
      </c>
      <c r="F175" s="142">
        <f t="shared" si="8"/>
        <v>0</v>
      </c>
      <c r="G175" s="142">
        <f t="shared" si="8"/>
        <v>0</v>
      </c>
      <c r="H175" s="137">
        <f t="shared" si="9"/>
        <v>0</v>
      </c>
      <c r="I175" s="349"/>
      <c r="J175" s="290"/>
    </row>
    <row r="176" spans="2:10">
      <c r="B176" s="128" t="str">
        <f>$B$40</f>
        <v>Social Service</v>
      </c>
      <c r="C176" s="142">
        <f t="shared" si="8"/>
        <v>0</v>
      </c>
      <c r="D176" s="142">
        <f t="shared" si="8"/>
        <v>0</v>
      </c>
      <c r="E176" s="142">
        <f t="shared" si="8"/>
        <v>0</v>
      </c>
      <c r="F176" s="142">
        <f t="shared" si="8"/>
        <v>0</v>
      </c>
      <c r="G176" s="142">
        <f t="shared" si="8"/>
        <v>0</v>
      </c>
      <c r="H176" s="137">
        <f t="shared" si="9"/>
        <v>0</v>
      </c>
      <c r="I176" s="349"/>
      <c r="J176" s="290"/>
    </row>
    <row r="177" spans="2:10">
      <c r="B177" s="128" t="str">
        <f>$B$41</f>
        <v>Library Science</v>
      </c>
      <c r="C177" s="142">
        <f t="shared" si="8"/>
        <v>23858.75297614744</v>
      </c>
      <c r="D177" s="142">
        <f t="shared" si="8"/>
        <v>0</v>
      </c>
      <c r="E177" s="142">
        <f t="shared" si="8"/>
        <v>388215.8704608265</v>
      </c>
      <c r="F177" s="142">
        <f t="shared" si="8"/>
        <v>0</v>
      </c>
      <c r="G177" s="142">
        <f t="shared" si="8"/>
        <v>0</v>
      </c>
      <c r="H177" s="137">
        <f t="shared" si="9"/>
        <v>412074.62343697395</v>
      </c>
      <c r="I177" s="349"/>
      <c r="J177" s="290"/>
    </row>
    <row r="178" spans="2:10">
      <c r="B178" s="128" t="str">
        <f>$B$42</f>
        <v>Veterinary Science</v>
      </c>
      <c r="C178" s="142">
        <f t="shared" si="8"/>
        <v>0</v>
      </c>
      <c r="D178" s="142">
        <f t="shared" si="8"/>
        <v>0</v>
      </c>
      <c r="E178" s="142">
        <f t="shared" si="8"/>
        <v>0</v>
      </c>
      <c r="F178" s="142">
        <f t="shared" si="8"/>
        <v>0</v>
      </c>
      <c r="G178" s="142">
        <f t="shared" si="8"/>
        <v>0</v>
      </c>
      <c r="H178" s="137">
        <f t="shared" si="9"/>
        <v>0</v>
      </c>
      <c r="I178" s="349"/>
      <c r="J178" s="290"/>
    </row>
    <row r="179" spans="2:10">
      <c r="B179" s="128" t="str">
        <f>$B$43</f>
        <v>Vocational Training</v>
      </c>
      <c r="C179" s="142">
        <f t="shared" si="8"/>
        <v>12520.167651675229</v>
      </c>
      <c r="D179" s="142">
        <f t="shared" si="8"/>
        <v>37409.584571101412</v>
      </c>
      <c r="E179" s="142">
        <f t="shared" si="8"/>
        <v>0</v>
      </c>
      <c r="F179" s="142">
        <f t="shared" si="8"/>
        <v>0</v>
      </c>
      <c r="G179" s="142">
        <f t="shared" si="8"/>
        <v>0</v>
      </c>
      <c r="H179" s="137">
        <f t="shared" si="9"/>
        <v>49929.752222776639</v>
      </c>
      <c r="I179" s="349"/>
      <c r="J179" s="290"/>
    </row>
    <row r="180" spans="2:10">
      <c r="B180" s="128" t="str">
        <f>$B$44</f>
        <v>Physical Training</v>
      </c>
      <c r="C180" s="142">
        <f t="shared" si="8"/>
        <v>0</v>
      </c>
      <c r="D180" s="142">
        <f t="shared" si="8"/>
        <v>0</v>
      </c>
      <c r="E180" s="142">
        <f t="shared" si="8"/>
        <v>0</v>
      </c>
      <c r="F180" s="142">
        <f t="shared" si="8"/>
        <v>0</v>
      </c>
      <c r="G180" s="142">
        <f t="shared" si="8"/>
        <v>0</v>
      </c>
      <c r="H180" s="137">
        <f t="shared" si="9"/>
        <v>0</v>
      </c>
      <c r="I180" s="349"/>
      <c r="J180" s="290"/>
    </row>
    <row r="181" spans="2:10">
      <c r="B181" s="128" t="str">
        <f>$B$45</f>
        <v>Health Services</v>
      </c>
      <c r="C181" s="142">
        <f t="shared" si="8"/>
        <v>317020.24325753236</v>
      </c>
      <c r="D181" s="142">
        <f t="shared" si="8"/>
        <v>1143851.8021140469</v>
      </c>
      <c r="E181" s="142">
        <f t="shared" si="8"/>
        <v>544003.54428406246</v>
      </c>
      <c r="F181" s="142">
        <f t="shared" si="8"/>
        <v>0</v>
      </c>
      <c r="G181" s="142">
        <f t="shared" si="8"/>
        <v>0</v>
      </c>
      <c r="H181" s="137">
        <f t="shared" si="9"/>
        <v>2004875.5896556417</v>
      </c>
      <c r="I181" s="349"/>
      <c r="J181" s="290"/>
    </row>
    <row r="182" spans="2:10">
      <c r="B182" s="128" t="str">
        <f>$B$46</f>
        <v>Pharmacy</v>
      </c>
      <c r="C182" s="142">
        <f t="shared" si="8"/>
        <v>0</v>
      </c>
      <c r="D182" s="142">
        <f t="shared" si="8"/>
        <v>0</v>
      </c>
      <c r="E182" s="142">
        <f t="shared" si="8"/>
        <v>0</v>
      </c>
      <c r="F182" s="142">
        <f t="shared" si="8"/>
        <v>0</v>
      </c>
      <c r="G182" s="142">
        <f t="shared" si="8"/>
        <v>0</v>
      </c>
      <c r="H182" s="137">
        <f t="shared" si="9"/>
        <v>0</v>
      </c>
      <c r="I182" s="349"/>
      <c r="J182" s="290"/>
    </row>
    <row r="183" spans="2:10">
      <c r="B183" s="128" t="str">
        <f>$B$47</f>
        <v>Business Administration</v>
      </c>
      <c r="C183" s="142">
        <f t="shared" si="8"/>
        <v>1761680.2969921234</v>
      </c>
      <c r="D183" s="142">
        <f t="shared" si="8"/>
        <v>6359837.4309469908</v>
      </c>
      <c r="E183" s="142">
        <f t="shared" si="8"/>
        <v>1501221.7561409411</v>
      </c>
      <c r="F183" s="142">
        <f t="shared" si="8"/>
        <v>24142.293357091159</v>
      </c>
      <c r="G183" s="142">
        <f t="shared" si="8"/>
        <v>0</v>
      </c>
      <c r="H183" s="137">
        <f t="shared" si="9"/>
        <v>9646881.7774371468</v>
      </c>
      <c r="I183" s="349"/>
      <c r="J183" s="290"/>
    </row>
    <row r="184" spans="2:10">
      <c r="B184" s="128" t="str">
        <f>$B$48</f>
        <v>Optometry</v>
      </c>
      <c r="C184" s="142">
        <f t="shared" ref="C184:G187" si="10">C159+$H$140*IF($H132=0,0,$H159*C132/$H132)+IF($H48=0,0,$H$141*$H159*C48/$H48)</f>
        <v>0</v>
      </c>
      <c r="D184" s="142">
        <f t="shared" si="10"/>
        <v>0</v>
      </c>
      <c r="E184" s="142">
        <f t="shared" si="10"/>
        <v>0</v>
      </c>
      <c r="F184" s="142">
        <f t="shared" si="10"/>
        <v>0</v>
      </c>
      <c r="G184" s="142">
        <f t="shared" si="10"/>
        <v>0</v>
      </c>
      <c r="H184" s="137">
        <f t="shared" si="9"/>
        <v>0</v>
      </c>
      <c r="I184" s="349"/>
      <c r="J184" s="290"/>
    </row>
    <row r="185" spans="2:10">
      <c r="B185" s="128" t="str">
        <f>$B$49</f>
        <v>Teacher Ed-Practice Teaching</v>
      </c>
      <c r="C185" s="142">
        <f t="shared" si="10"/>
        <v>0</v>
      </c>
      <c r="D185" s="142">
        <f t="shared" si="10"/>
        <v>441450.22721150814</v>
      </c>
      <c r="E185" s="142">
        <f t="shared" si="10"/>
        <v>0</v>
      </c>
      <c r="F185" s="142">
        <f t="shared" si="10"/>
        <v>0</v>
      </c>
      <c r="G185" s="142">
        <f t="shared" si="10"/>
        <v>0</v>
      </c>
      <c r="H185" s="137">
        <f t="shared" si="9"/>
        <v>441450.22721150814</v>
      </c>
      <c r="I185" s="349"/>
      <c r="J185" s="290"/>
    </row>
    <row r="186" spans="2:10">
      <c r="B186" s="128" t="str">
        <f>$B$50</f>
        <v>Technology</v>
      </c>
      <c r="C186" s="142">
        <f t="shared" si="10"/>
        <v>540758.57807684701</v>
      </c>
      <c r="D186" s="142">
        <f t="shared" si="10"/>
        <v>1553269.9499810152</v>
      </c>
      <c r="E186" s="142">
        <f t="shared" si="10"/>
        <v>535031.22436986119</v>
      </c>
      <c r="F186" s="142">
        <f t="shared" si="10"/>
        <v>75809.957149974478</v>
      </c>
      <c r="G186" s="142">
        <f t="shared" si="10"/>
        <v>0</v>
      </c>
      <c r="H186" s="137">
        <f t="shared" si="9"/>
        <v>2704869.7095776978</v>
      </c>
      <c r="I186" s="349"/>
      <c r="J186" s="290"/>
    </row>
    <row r="187" spans="2:10">
      <c r="B187" s="128" t="str">
        <f>$B$51</f>
        <v>Nursing</v>
      </c>
      <c r="C187" s="142">
        <f t="shared" si="10"/>
        <v>15365.075143502165</v>
      </c>
      <c r="D187" s="142">
        <f t="shared" si="10"/>
        <v>2668954.9433194082</v>
      </c>
      <c r="E187" s="142">
        <f t="shared" si="10"/>
        <v>0</v>
      </c>
      <c r="F187" s="142">
        <f t="shared" si="10"/>
        <v>0</v>
      </c>
      <c r="G187" s="142">
        <f t="shared" si="10"/>
        <v>0</v>
      </c>
      <c r="H187" s="137">
        <f t="shared" si="9"/>
        <v>2684320.0184629103</v>
      </c>
      <c r="I187" s="349"/>
      <c r="J187" s="290"/>
    </row>
    <row r="188" spans="2:10">
      <c r="B188" s="131" t="str">
        <f>$B$52</f>
        <v>Totals</v>
      </c>
      <c r="C188" s="134">
        <f>SUM(C168:C187)</f>
        <v>20431223.901449908</v>
      </c>
      <c r="D188" s="134">
        <f>SUM(D168:D187)</f>
        <v>29895165.530051358</v>
      </c>
      <c r="E188" s="134">
        <f>SUM(E168:E187)</f>
        <v>12155783.456325939</v>
      </c>
      <c r="F188" s="134">
        <f>SUM(F168:F187)</f>
        <v>2925582.297486925</v>
      </c>
      <c r="G188" s="134">
        <f>SUM(G168:G187)</f>
        <v>0</v>
      </c>
      <c r="H188" s="134">
        <f t="shared" si="9"/>
        <v>65407755.185314134</v>
      </c>
      <c r="I188" s="349"/>
      <c r="J188" s="290"/>
    </row>
    <row r="189" spans="2:10">
      <c r="B189" s="330"/>
      <c r="C189" s="331"/>
      <c r="D189" s="331"/>
      <c r="E189" s="331"/>
      <c r="F189" s="331"/>
      <c r="G189" s="331"/>
      <c r="H189" s="346"/>
    </row>
    <row r="190" spans="2:10">
      <c r="B190" s="392" t="s">
        <v>34</v>
      </c>
      <c r="C190" s="392"/>
      <c r="D190" s="392"/>
      <c r="E190" s="392"/>
      <c r="F190" s="392"/>
      <c r="G190" s="392"/>
      <c r="H190" s="122">
        <f>H15</f>
        <v>53288652</v>
      </c>
    </row>
    <row r="191" spans="2:10" ht="43.5" customHeight="1" thickBot="1">
      <c r="B191" s="382" t="s">
        <v>229</v>
      </c>
      <c r="C191" s="382"/>
      <c r="D191" s="382"/>
      <c r="E191" s="382"/>
      <c r="F191" s="382"/>
      <c r="G191" s="382"/>
      <c r="H191" s="382"/>
    </row>
    <row r="192" spans="2:10" ht="14.4" thickBot="1">
      <c r="B192" s="124" t="s">
        <v>31</v>
      </c>
      <c r="C192" s="125" t="s">
        <v>25</v>
      </c>
      <c r="D192" s="125" t="s">
        <v>26</v>
      </c>
      <c r="E192" s="125" t="s">
        <v>27</v>
      </c>
      <c r="F192" s="125" t="s">
        <v>28</v>
      </c>
      <c r="G192" s="125" t="s">
        <v>29</v>
      </c>
      <c r="H192" s="126" t="s">
        <v>1</v>
      </c>
    </row>
    <row r="193" spans="2:8">
      <c r="B193" s="128" t="str">
        <f>$B$32</f>
        <v>Liberal Arts</v>
      </c>
      <c r="C193" s="136">
        <f t="shared" ref="C193:G208" si="11">$H$190*IF($H$136=0,0,C116/$H$136)</f>
        <v>8307913.2061007908</v>
      </c>
      <c r="D193" s="136">
        <f t="shared" si="11"/>
        <v>7542313.444379271</v>
      </c>
      <c r="E193" s="136">
        <f t="shared" si="11"/>
        <v>4280609.3662769729</v>
      </c>
      <c r="F193" s="136">
        <f t="shared" si="11"/>
        <v>889313.4705705205</v>
      </c>
      <c r="G193" s="136">
        <f t="shared" si="11"/>
        <v>0</v>
      </c>
      <c r="H193" s="136">
        <f>SUM(C193:G193)</f>
        <v>21020149.487327553</v>
      </c>
    </row>
    <row r="194" spans="2:8">
      <c r="B194" s="128" t="str">
        <f>$B$33</f>
        <v>Science</v>
      </c>
      <c r="C194" s="139">
        <f t="shared" si="11"/>
        <v>2626004.3592930674</v>
      </c>
      <c r="D194" s="139">
        <f t="shared" si="11"/>
        <v>1835132.4758402209</v>
      </c>
      <c r="E194" s="139">
        <f t="shared" si="11"/>
        <v>690948.68204251386</v>
      </c>
      <c r="F194" s="139">
        <f t="shared" si="11"/>
        <v>0</v>
      </c>
      <c r="G194" s="139">
        <f t="shared" si="11"/>
        <v>0</v>
      </c>
      <c r="H194" s="139">
        <f t="shared" ref="H194:H213" si="12">SUM(C194:G194)</f>
        <v>5152085.517175802</v>
      </c>
    </row>
    <row r="195" spans="2:8">
      <c r="B195" s="128" t="str">
        <f>$B$34</f>
        <v>Fine Arts</v>
      </c>
      <c r="C195" s="139">
        <f t="shared" si="11"/>
        <v>2288902.8350487426</v>
      </c>
      <c r="D195" s="139">
        <f t="shared" si="11"/>
        <v>2141943.581491326</v>
      </c>
      <c r="E195" s="139">
        <f t="shared" si="11"/>
        <v>508188.51223619777</v>
      </c>
      <c r="F195" s="139">
        <f t="shared" si="11"/>
        <v>0</v>
      </c>
      <c r="G195" s="139">
        <f t="shared" si="11"/>
        <v>0</v>
      </c>
      <c r="H195" s="139">
        <f t="shared" si="12"/>
        <v>4939034.9287762661</v>
      </c>
    </row>
    <row r="196" spans="2:8">
      <c r="B196" s="128" t="str">
        <f>$B$35</f>
        <v>Teacher Education</v>
      </c>
      <c r="C196" s="139">
        <f t="shared" si="11"/>
        <v>329913.5704044209</v>
      </c>
      <c r="D196" s="139">
        <f t="shared" si="11"/>
        <v>1553954.8881048549</v>
      </c>
      <c r="E196" s="139">
        <f t="shared" si="11"/>
        <v>1536279.1706465043</v>
      </c>
      <c r="F196" s="139">
        <f t="shared" si="11"/>
        <v>1245613.9572077445</v>
      </c>
      <c r="G196" s="139">
        <f t="shared" si="11"/>
        <v>0</v>
      </c>
      <c r="H196" s="139">
        <f t="shared" si="12"/>
        <v>4665761.5863635242</v>
      </c>
    </row>
    <row r="197" spans="2:8">
      <c r="B197" s="128" t="str">
        <f>$B$36</f>
        <v>Agriculture</v>
      </c>
      <c r="C197" s="139">
        <f t="shared" si="11"/>
        <v>332882.97127876029</v>
      </c>
      <c r="D197" s="139">
        <f t="shared" si="11"/>
        <v>832179.64750687242</v>
      </c>
      <c r="E197" s="139">
        <f t="shared" si="11"/>
        <v>115551.55778198733</v>
      </c>
      <c r="F197" s="139">
        <f t="shared" si="11"/>
        <v>0</v>
      </c>
      <c r="G197" s="139">
        <f t="shared" si="11"/>
        <v>0</v>
      </c>
      <c r="H197" s="139">
        <f t="shared" si="12"/>
        <v>1280614.1765676201</v>
      </c>
    </row>
    <row r="198" spans="2:8">
      <c r="B198" s="128" t="str">
        <f>$B$37</f>
        <v>Engineering</v>
      </c>
      <c r="C198" s="139">
        <f t="shared" si="11"/>
        <v>387214.88437491521</v>
      </c>
      <c r="D198" s="139">
        <f t="shared" si="11"/>
        <v>338344.91302384617</v>
      </c>
      <c r="E198" s="139">
        <f t="shared" si="11"/>
        <v>268214.54487318854</v>
      </c>
      <c r="F198" s="139">
        <f t="shared" si="11"/>
        <v>167154.5780579705</v>
      </c>
      <c r="G198" s="139">
        <f t="shared" si="11"/>
        <v>0</v>
      </c>
      <c r="H198" s="139">
        <f t="shared" si="12"/>
        <v>1160928.9203299205</v>
      </c>
    </row>
    <row r="199" spans="2:8">
      <c r="B199" s="128" t="str">
        <f>$B$38</f>
        <v>Home Economics</v>
      </c>
      <c r="C199" s="139">
        <f t="shared" si="11"/>
        <v>196516.10584458028</v>
      </c>
      <c r="D199" s="139">
        <f t="shared" si="11"/>
        <v>168751.06105762415</v>
      </c>
      <c r="E199" s="139">
        <f t="shared" si="11"/>
        <v>85244.467450332406</v>
      </c>
      <c r="F199" s="139">
        <f t="shared" si="11"/>
        <v>0</v>
      </c>
      <c r="G199" s="139">
        <f t="shared" si="11"/>
        <v>0</v>
      </c>
      <c r="H199" s="139">
        <f t="shared" si="12"/>
        <v>450511.63435253681</v>
      </c>
    </row>
    <row r="200" spans="2:8">
      <c r="B200" s="128" t="str">
        <f>$B$39</f>
        <v>Law</v>
      </c>
      <c r="C200" s="139">
        <f t="shared" si="11"/>
        <v>0</v>
      </c>
      <c r="D200" s="139">
        <f t="shared" si="11"/>
        <v>0</v>
      </c>
      <c r="E200" s="139">
        <f t="shared" si="11"/>
        <v>0</v>
      </c>
      <c r="F200" s="139">
        <f t="shared" si="11"/>
        <v>0</v>
      </c>
      <c r="G200" s="139">
        <f t="shared" si="11"/>
        <v>0</v>
      </c>
      <c r="H200" s="139">
        <f t="shared" si="12"/>
        <v>0</v>
      </c>
    </row>
    <row r="201" spans="2:8">
      <c r="B201" s="128" t="str">
        <f>$B$40</f>
        <v>Social Service</v>
      </c>
      <c r="C201" s="139">
        <f t="shared" si="11"/>
        <v>0</v>
      </c>
      <c r="D201" s="139">
        <f t="shared" si="11"/>
        <v>0</v>
      </c>
      <c r="E201" s="139">
        <f t="shared" si="11"/>
        <v>0</v>
      </c>
      <c r="F201" s="139">
        <f t="shared" si="11"/>
        <v>0</v>
      </c>
      <c r="G201" s="139">
        <f t="shared" si="11"/>
        <v>0</v>
      </c>
      <c r="H201" s="139">
        <f t="shared" si="12"/>
        <v>0</v>
      </c>
    </row>
    <row r="202" spans="2:8">
      <c r="B202" s="128" t="str">
        <f>$B$41</f>
        <v>Library Science</v>
      </c>
      <c r="C202" s="139">
        <f t="shared" si="11"/>
        <v>19438.073985229054</v>
      </c>
      <c r="D202" s="139">
        <f t="shared" si="11"/>
        <v>0</v>
      </c>
      <c r="E202" s="139">
        <f t="shared" si="11"/>
        <v>316285.13107126148</v>
      </c>
      <c r="F202" s="139">
        <f t="shared" si="11"/>
        <v>0</v>
      </c>
      <c r="G202" s="139">
        <f t="shared" si="11"/>
        <v>0</v>
      </c>
      <c r="H202" s="139">
        <f t="shared" si="12"/>
        <v>335723.20505649055</v>
      </c>
    </row>
    <row r="203" spans="2:8">
      <c r="B203" s="128" t="str">
        <f>$B$42</f>
        <v>Veterinary Science</v>
      </c>
      <c r="C203" s="139">
        <f t="shared" si="11"/>
        <v>0</v>
      </c>
      <c r="D203" s="139">
        <f t="shared" si="11"/>
        <v>0</v>
      </c>
      <c r="E203" s="139">
        <f t="shared" si="11"/>
        <v>0</v>
      </c>
      <c r="F203" s="139">
        <f t="shared" si="11"/>
        <v>0</v>
      </c>
      <c r="G203" s="139">
        <f t="shared" si="11"/>
        <v>0</v>
      </c>
      <c r="H203" s="139">
        <f t="shared" si="12"/>
        <v>0</v>
      </c>
    </row>
    <row r="204" spans="2:8">
      <c r="B204" s="128" t="str">
        <f>$B$43</f>
        <v>Vocational Training</v>
      </c>
      <c r="C204" s="139">
        <f t="shared" si="11"/>
        <v>10200.363169191589</v>
      </c>
      <c r="D204" s="139">
        <f t="shared" si="11"/>
        <v>30478.134099327566</v>
      </c>
      <c r="E204" s="139">
        <f t="shared" si="11"/>
        <v>0</v>
      </c>
      <c r="F204" s="139">
        <f t="shared" si="11"/>
        <v>0</v>
      </c>
      <c r="G204" s="139">
        <f t="shared" si="11"/>
        <v>0</v>
      </c>
      <c r="H204" s="139">
        <f t="shared" si="12"/>
        <v>40678.497268519153</v>
      </c>
    </row>
    <row r="205" spans="2:8">
      <c r="B205" s="128" t="str">
        <f>$B$44</f>
        <v>Physical Training</v>
      </c>
      <c r="C205" s="139">
        <f t="shared" si="11"/>
        <v>0</v>
      </c>
      <c r="D205" s="139">
        <f t="shared" si="11"/>
        <v>0</v>
      </c>
      <c r="E205" s="139">
        <f t="shared" si="11"/>
        <v>0</v>
      </c>
      <c r="F205" s="139">
        <f t="shared" si="11"/>
        <v>0</v>
      </c>
      <c r="G205" s="139">
        <f t="shared" si="11"/>
        <v>0</v>
      </c>
      <c r="H205" s="139">
        <f t="shared" si="12"/>
        <v>0</v>
      </c>
    </row>
    <row r="206" spans="2:8">
      <c r="B206" s="128" t="str">
        <f>$B$45</f>
        <v>Health Services</v>
      </c>
      <c r="C206" s="139">
        <f t="shared" si="11"/>
        <v>258281.01533285869</v>
      </c>
      <c r="D206" s="139">
        <f t="shared" si="11"/>
        <v>931912.74413457094</v>
      </c>
      <c r="E206" s="139">
        <f t="shared" si="11"/>
        <v>443207.62080868473</v>
      </c>
      <c r="F206" s="139">
        <f t="shared" si="11"/>
        <v>0</v>
      </c>
      <c r="G206" s="139">
        <f t="shared" si="11"/>
        <v>0</v>
      </c>
      <c r="H206" s="139">
        <f t="shared" si="12"/>
        <v>1633401.3802761144</v>
      </c>
    </row>
    <row r="207" spans="2:8">
      <c r="B207" s="128" t="str">
        <f>$B$46</f>
        <v>Pharmacy</v>
      </c>
      <c r="C207" s="139">
        <f t="shared" si="11"/>
        <v>0</v>
      </c>
      <c r="D207" s="139">
        <f t="shared" si="11"/>
        <v>0</v>
      </c>
      <c r="E207" s="139">
        <f t="shared" si="11"/>
        <v>0</v>
      </c>
      <c r="F207" s="139">
        <f t="shared" si="11"/>
        <v>0</v>
      </c>
      <c r="G207" s="139">
        <f t="shared" si="11"/>
        <v>0</v>
      </c>
      <c r="H207" s="139">
        <f t="shared" si="12"/>
        <v>0</v>
      </c>
    </row>
    <row r="208" spans="2:8">
      <c r="B208" s="128" t="str">
        <f>$B$47</f>
        <v>Business Administration</v>
      </c>
      <c r="C208" s="139">
        <f t="shared" si="11"/>
        <v>1435266.6287918722</v>
      </c>
      <c r="D208" s="139">
        <f t="shared" si="11"/>
        <v>5181452.3013993055</v>
      </c>
      <c r="E208" s="139">
        <f t="shared" si="11"/>
        <v>1223067.2572567556</v>
      </c>
      <c r="F208" s="139">
        <f t="shared" si="11"/>
        <v>19669.078468493291</v>
      </c>
      <c r="G208" s="139">
        <f t="shared" si="11"/>
        <v>0</v>
      </c>
      <c r="H208" s="139">
        <f t="shared" si="12"/>
        <v>7859455.2659164267</v>
      </c>
    </row>
    <row r="209" spans="2:8">
      <c r="B209" s="128" t="str">
        <f>$B$48</f>
        <v>Optometry</v>
      </c>
      <c r="C209" s="139">
        <f t="shared" ref="C209:G212" si="13">$H$190*IF($H$136=0,0,C132/$H$136)</f>
        <v>0</v>
      </c>
      <c r="D209" s="139">
        <f t="shared" si="13"/>
        <v>0</v>
      </c>
      <c r="E209" s="139">
        <f t="shared" si="13"/>
        <v>0</v>
      </c>
      <c r="F209" s="139">
        <f t="shared" si="13"/>
        <v>0</v>
      </c>
      <c r="G209" s="139">
        <f t="shared" si="13"/>
        <v>0</v>
      </c>
      <c r="H209" s="139">
        <f t="shared" si="12"/>
        <v>0</v>
      </c>
    </row>
    <row r="210" spans="2:8">
      <c r="B210" s="128" t="str">
        <f>$B$49</f>
        <v>Teacher Ed-Practice Teaching</v>
      </c>
      <c r="C210" s="139">
        <f t="shared" si="13"/>
        <v>0</v>
      </c>
      <c r="D210" s="139">
        <f t="shared" si="13"/>
        <v>359655.93784017902</v>
      </c>
      <c r="E210" s="139">
        <f t="shared" si="13"/>
        <v>0</v>
      </c>
      <c r="F210" s="139">
        <f t="shared" si="13"/>
        <v>0</v>
      </c>
      <c r="G210" s="139">
        <f t="shared" si="13"/>
        <v>0</v>
      </c>
      <c r="H210" s="139">
        <f t="shared" si="12"/>
        <v>359655.93784017902</v>
      </c>
    </row>
    <row r="211" spans="2:8">
      <c r="B211" s="128" t="str">
        <f>$B$50</f>
        <v>Technology</v>
      </c>
      <c r="C211" s="139">
        <f t="shared" si="13"/>
        <v>440563.8995178662</v>
      </c>
      <c r="D211" s="139">
        <f t="shared" si="13"/>
        <v>1265471.6798044196</v>
      </c>
      <c r="E211" s="139">
        <f t="shared" si="13"/>
        <v>435897.7409299775</v>
      </c>
      <c r="F211" s="139">
        <f t="shared" si="13"/>
        <v>61763.477637388045</v>
      </c>
      <c r="G211" s="139">
        <f t="shared" si="13"/>
        <v>0</v>
      </c>
      <c r="H211" s="139">
        <f t="shared" si="12"/>
        <v>2203696.7978896517</v>
      </c>
    </row>
    <row r="212" spans="2:8">
      <c r="B212" s="128" t="str">
        <f>$B$51</f>
        <v>Nursing</v>
      </c>
      <c r="C212" s="139">
        <f t="shared" si="13"/>
        <v>12518.150790470438</v>
      </c>
      <c r="D212" s="139">
        <f t="shared" si="13"/>
        <v>2174436.5140689183</v>
      </c>
      <c r="E212" s="139">
        <f t="shared" si="13"/>
        <v>0</v>
      </c>
      <c r="F212" s="139">
        <f t="shared" si="13"/>
        <v>0</v>
      </c>
      <c r="G212" s="139">
        <f t="shared" si="13"/>
        <v>0</v>
      </c>
      <c r="H212" s="139">
        <f t="shared" si="12"/>
        <v>2186954.664859389</v>
      </c>
    </row>
    <row r="213" spans="2:8">
      <c r="B213" s="131" t="str">
        <f>$B$52</f>
        <v>Totals</v>
      </c>
      <c r="C213" s="136">
        <f>SUM(C193:C212)</f>
        <v>16645616.063932763</v>
      </c>
      <c r="D213" s="136">
        <f>SUM(D193:D212)</f>
        <v>24356027.322750732</v>
      </c>
      <c r="E213" s="136">
        <f>SUM(E193:E212)</f>
        <v>9903494.0513743758</v>
      </c>
      <c r="F213" s="136">
        <f>SUM(F193:F212)</f>
        <v>2383514.5619421164</v>
      </c>
      <c r="G213" s="136">
        <f>SUM(G193:G212)</f>
        <v>0</v>
      </c>
      <c r="H213" s="136">
        <f t="shared" si="12"/>
        <v>53288651.999999985</v>
      </c>
    </row>
    <row r="214" spans="2:8">
      <c r="B214" s="144"/>
      <c r="C214" s="145"/>
      <c r="D214" s="145"/>
      <c r="E214" s="145"/>
      <c r="F214" s="145"/>
      <c r="G214" s="145"/>
      <c r="H214" s="145"/>
    </row>
    <row r="215" spans="2:8">
      <c r="B215" s="392" t="s">
        <v>35</v>
      </c>
      <c r="C215" s="392"/>
      <c r="D215" s="392"/>
      <c r="E215" s="392"/>
      <c r="F215" s="392"/>
      <c r="G215" s="392"/>
      <c r="H215" s="122">
        <f>H17</f>
        <v>28120355</v>
      </c>
    </row>
    <row r="216" spans="2:8" ht="60.75" customHeight="1" thickBot="1">
      <c r="B216" s="382" t="s">
        <v>230</v>
      </c>
      <c r="C216" s="382"/>
      <c r="D216" s="382"/>
      <c r="E216" s="382"/>
      <c r="F216" s="382"/>
      <c r="G216" s="382"/>
      <c r="H216" s="382"/>
    </row>
    <row r="217" spans="2:8" ht="14.4" thickBot="1">
      <c r="B217" s="124" t="s">
        <v>31</v>
      </c>
      <c r="C217" s="125" t="s">
        <v>25</v>
      </c>
      <c r="D217" s="125" t="s">
        <v>26</v>
      </c>
      <c r="E217" s="125" t="s">
        <v>27</v>
      </c>
      <c r="F217" s="125" t="s">
        <v>28</v>
      </c>
      <c r="G217" s="125" t="s">
        <v>29</v>
      </c>
      <c r="H217" s="126" t="s">
        <v>1</v>
      </c>
    </row>
    <row r="218" spans="2:8">
      <c r="B218" s="128" t="str">
        <f>$B$32</f>
        <v>Liberal Arts</v>
      </c>
      <c r="C218" s="136">
        <f t="shared" ref="C218:G233" si="14">$H$215*IF($H$25=0,0,C$25/$H$25)*IF(C$52=0,0,C32/C$52)</f>
        <v>5203343.524470848</v>
      </c>
      <c r="D218" s="136">
        <f t="shared" si="14"/>
        <v>6119455.2833661735</v>
      </c>
      <c r="E218" s="136">
        <f t="shared" si="14"/>
        <v>1287978.7643172266</v>
      </c>
      <c r="F218" s="136">
        <f t="shared" si="14"/>
        <v>143241.79305085522</v>
      </c>
      <c r="G218" s="136">
        <f t="shared" si="14"/>
        <v>0</v>
      </c>
      <c r="H218" s="136">
        <f>SUM(C218:G218)</f>
        <v>12754019.365205102</v>
      </c>
    </row>
    <row r="219" spans="2:8">
      <c r="B219" s="128" t="str">
        <f>$B$33</f>
        <v>Science</v>
      </c>
      <c r="C219" s="139">
        <f t="shared" si="14"/>
        <v>1845953.4420326008</v>
      </c>
      <c r="D219" s="139">
        <f t="shared" si="14"/>
        <v>881740.66974027245</v>
      </c>
      <c r="E219" s="139">
        <f t="shared" si="14"/>
        <v>152641.47530510148</v>
      </c>
      <c r="F219" s="139">
        <f t="shared" si="14"/>
        <v>0</v>
      </c>
      <c r="G219" s="139">
        <f t="shared" si="14"/>
        <v>0</v>
      </c>
      <c r="H219" s="139">
        <f t="shared" ref="H219:H238" si="15">SUM(C219:G219)</f>
        <v>2880335.5870779748</v>
      </c>
    </row>
    <row r="220" spans="2:8">
      <c r="B220" s="128" t="str">
        <f>$B$34</f>
        <v>Fine Arts</v>
      </c>
      <c r="C220" s="139">
        <f t="shared" si="14"/>
        <v>791101.01019280078</v>
      </c>
      <c r="D220" s="139">
        <f t="shared" si="14"/>
        <v>763518.86447567516</v>
      </c>
      <c r="E220" s="139">
        <f t="shared" si="14"/>
        <v>86021.884047313884</v>
      </c>
      <c r="F220" s="139">
        <f t="shared" si="14"/>
        <v>0</v>
      </c>
      <c r="G220" s="139">
        <f t="shared" si="14"/>
        <v>0</v>
      </c>
      <c r="H220" s="139">
        <f t="shared" si="15"/>
        <v>1640641.7587157898</v>
      </c>
    </row>
    <row r="221" spans="2:8">
      <c r="B221" s="128" t="str">
        <f>$B$35</f>
        <v>Teacher Education</v>
      </c>
      <c r="C221" s="139">
        <f t="shared" si="14"/>
        <v>132871.86668677998</v>
      </c>
      <c r="D221" s="139">
        <f t="shared" si="14"/>
        <v>1029937.2818918219</v>
      </c>
      <c r="E221" s="139">
        <f t="shared" si="14"/>
        <v>707577.36516803736</v>
      </c>
      <c r="F221" s="139">
        <f t="shared" si="14"/>
        <v>284932.93069655914</v>
      </c>
      <c r="G221" s="139">
        <f t="shared" si="14"/>
        <v>0</v>
      </c>
      <c r="H221" s="139">
        <f t="shared" si="15"/>
        <v>2155319.4444431984</v>
      </c>
    </row>
    <row r="222" spans="2:8">
      <c r="B222" s="128" t="str">
        <f>$B$36</f>
        <v>Agriculture</v>
      </c>
      <c r="C222" s="139">
        <f t="shared" si="14"/>
        <v>223330.48181004627</v>
      </c>
      <c r="D222" s="139">
        <f t="shared" si="14"/>
        <v>541223.9462483509</v>
      </c>
      <c r="E222" s="139">
        <f t="shared" si="14"/>
        <v>45549.913931661358</v>
      </c>
      <c r="F222" s="139">
        <f t="shared" si="14"/>
        <v>0</v>
      </c>
      <c r="G222" s="139">
        <f t="shared" si="14"/>
        <v>0</v>
      </c>
      <c r="H222" s="139">
        <f t="shared" si="15"/>
        <v>810104.34199005854</v>
      </c>
    </row>
    <row r="223" spans="2:8">
      <c r="B223" s="128" t="str">
        <f>$B$37</f>
        <v>Engineering</v>
      </c>
      <c r="C223" s="139">
        <f t="shared" si="14"/>
        <v>128312.53792791987</v>
      </c>
      <c r="D223" s="139">
        <f t="shared" si="14"/>
        <v>152499.56496500495</v>
      </c>
      <c r="E223" s="139">
        <f t="shared" si="14"/>
        <v>86628.205696986581</v>
      </c>
      <c r="F223" s="139">
        <f t="shared" si="14"/>
        <v>21321.51182083095</v>
      </c>
      <c r="G223" s="139">
        <f t="shared" si="14"/>
        <v>0</v>
      </c>
      <c r="H223" s="139">
        <f t="shared" si="15"/>
        <v>388761.82041074231</v>
      </c>
    </row>
    <row r="224" spans="2:8">
      <c r="B224" s="128" t="str">
        <f>$B$38</f>
        <v>Home Economics</v>
      </c>
      <c r="C224" s="139">
        <f t="shared" si="14"/>
        <v>91914.535231137575</v>
      </c>
      <c r="D224" s="139">
        <f t="shared" si="14"/>
        <v>82193.691877360383</v>
      </c>
      <c r="E224" s="139">
        <f t="shared" si="14"/>
        <v>22737.061862726136</v>
      </c>
      <c r="F224" s="139">
        <f t="shared" si="14"/>
        <v>0</v>
      </c>
      <c r="G224" s="139">
        <f t="shared" si="14"/>
        <v>0</v>
      </c>
      <c r="H224" s="139">
        <f t="shared" si="15"/>
        <v>196845.2889712241</v>
      </c>
    </row>
    <row r="225" spans="2:10">
      <c r="B225" s="128" t="str">
        <f>$B$39</f>
        <v>Law</v>
      </c>
      <c r="C225" s="139">
        <f t="shared" si="14"/>
        <v>0</v>
      </c>
      <c r="D225" s="139">
        <f t="shared" si="14"/>
        <v>0</v>
      </c>
      <c r="E225" s="139">
        <f t="shared" si="14"/>
        <v>0</v>
      </c>
      <c r="F225" s="139">
        <f t="shared" si="14"/>
        <v>0</v>
      </c>
      <c r="G225" s="139">
        <f t="shared" si="14"/>
        <v>0</v>
      </c>
      <c r="H225" s="139">
        <f t="shared" si="15"/>
        <v>0</v>
      </c>
    </row>
    <row r="226" spans="2:10">
      <c r="B226" s="128" t="str">
        <f>$B$40</f>
        <v>Social Service</v>
      </c>
      <c r="C226" s="139">
        <f t="shared" si="14"/>
        <v>0</v>
      </c>
      <c r="D226" s="139">
        <f t="shared" si="14"/>
        <v>0</v>
      </c>
      <c r="E226" s="139">
        <f t="shared" si="14"/>
        <v>0</v>
      </c>
      <c r="F226" s="139">
        <f t="shared" si="14"/>
        <v>0</v>
      </c>
      <c r="G226" s="139">
        <f t="shared" si="14"/>
        <v>0</v>
      </c>
      <c r="H226" s="139">
        <f t="shared" si="15"/>
        <v>0</v>
      </c>
    </row>
    <row r="227" spans="2:10">
      <c r="B227" s="128" t="str">
        <f>$B$41</f>
        <v>Library Science</v>
      </c>
      <c r="C227" s="139">
        <f t="shared" si="14"/>
        <v>14444.260017565182</v>
      </c>
      <c r="D227" s="139">
        <f t="shared" si="14"/>
        <v>0</v>
      </c>
      <c r="E227" s="139">
        <f t="shared" si="14"/>
        <v>136270.79076393865</v>
      </c>
      <c r="F227" s="139">
        <f t="shared" si="14"/>
        <v>0</v>
      </c>
      <c r="G227" s="139">
        <f t="shared" si="14"/>
        <v>0</v>
      </c>
      <c r="H227" s="139">
        <f t="shared" si="15"/>
        <v>150715.05078150384</v>
      </c>
    </row>
    <row r="228" spans="2:10">
      <c r="B228" s="128" t="str">
        <f>$B$42</f>
        <v>Veterinary Science</v>
      </c>
      <c r="C228" s="139">
        <f t="shared" si="14"/>
        <v>0</v>
      </c>
      <c r="D228" s="139">
        <f t="shared" si="14"/>
        <v>0</v>
      </c>
      <c r="E228" s="139">
        <f t="shared" si="14"/>
        <v>0</v>
      </c>
      <c r="F228" s="139">
        <f t="shared" si="14"/>
        <v>0</v>
      </c>
      <c r="G228" s="139">
        <f t="shared" si="14"/>
        <v>0</v>
      </c>
      <c r="H228" s="139">
        <f t="shared" si="15"/>
        <v>0</v>
      </c>
    </row>
    <row r="229" spans="2:10">
      <c r="B229" s="128" t="str">
        <f>$B$43</f>
        <v>Vocational Training</v>
      </c>
      <c r="C229" s="139">
        <f t="shared" si="14"/>
        <v>1724.1159172160033</v>
      </c>
      <c r="D229" s="139">
        <f t="shared" si="14"/>
        <v>41352.1058513428</v>
      </c>
      <c r="E229" s="139">
        <f t="shared" si="14"/>
        <v>0</v>
      </c>
      <c r="F229" s="139">
        <f t="shared" si="14"/>
        <v>0</v>
      </c>
      <c r="G229" s="139">
        <f t="shared" si="14"/>
        <v>0</v>
      </c>
      <c r="H229" s="139">
        <f t="shared" si="15"/>
        <v>43076.221768558804</v>
      </c>
    </row>
    <row r="230" spans="2:10">
      <c r="B230" s="128" t="str">
        <f>$B$44</f>
        <v>Physical Training</v>
      </c>
      <c r="C230" s="139">
        <f t="shared" si="14"/>
        <v>0</v>
      </c>
      <c r="D230" s="139">
        <f t="shared" si="14"/>
        <v>0</v>
      </c>
      <c r="E230" s="139">
        <f t="shared" si="14"/>
        <v>0</v>
      </c>
      <c r="F230" s="139">
        <f t="shared" si="14"/>
        <v>0</v>
      </c>
      <c r="G230" s="139">
        <f t="shared" si="14"/>
        <v>0</v>
      </c>
      <c r="H230" s="139">
        <f t="shared" si="15"/>
        <v>0</v>
      </c>
    </row>
    <row r="231" spans="2:10">
      <c r="B231" s="128" t="str">
        <f>$B$45</f>
        <v>Health Services</v>
      </c>
      <c r="C231" s="139">
        <f t="shared" si="14"/>
        <v>249383.78900353253</v>
      </c>
      <c r="D231" s="139">
        <f t="shared" si="14"/>
        <v>932282.13244746916</v>
      </c>
      <c r="E231" s="139">
        <f t="shared" si="14"/>
        <v>110274.75003422175</v>
      </c>
      <c r="F231" s="139">
        <f t="shared" si="14"/>
        <v>0</v>
      </c>
      <c r="G231" s="139">
        <f t="shared" si="14"/>
        <v>0</v>
      </c>
      <c r="H231" s="139">
        <f t="shared" si="15"/>
        <v>1291940.6714852233</v>
      </c>
    </row>
    <row r="232" spans="2:10">
      <c r="B232" s="128" t="str">
        <f>$B$46</f>
        <v>Pharmacy</v>
      </c>
      <c r="C232" s="139">
        <f t="shared" si="14"/>
        <v>0</v>
      </c>
      <c r="D232" s="139">
        <f t="shared" si="14"/>
        <v>0</v>
      </c>
      <c r="E232" s="139">
        <f t="shared" si="14"/>
        <v>0</v>
      </c>
      <c r="F232" s="139">
        <f t="shared" si="14"/>
        <v>0</v>
      </c>
      <c r="G232" s="139">
        <f t="shared" si="14"/>
        <v>0</v>
      </c>
      <c r="H232" s="139">
        <f t="shared" si="15"/>
        <v>0</v>
      </c>
    </row>
    <row r="233" spans="2:10">
      <c r="B233" s="128" t="str">
        <f>$B$47</f>
        <v>Business Administration</v>
      </c>
      <c r="C233" s="139">
        <f t="shared" si="14"/>
        <v>601295.00455084338</v>
      </c>
      <c r="D233" s="139">
        <f t="shared" si="14"/>
        <v>2701160.3957957379</v>
      </c>
      <c r="E233" s="139">
        <f t="shared" si="14"/>
        <v>531365.13573190977</v>
      </c>
      <c r="F233" s="139">
        <f t="shared" si="14"/>
        <v>1744.4873307952598</v>
      </c>
      <c r="G233" s="139">
        <f t="shared" si="14"/>
        <v>0</v>
      </c>
      <c r="H233" s="139">
        <f t="shared" si="15"/>
        <v>3835565.0234092865</v>
      </c>
    </row>
    <row r="234" spans="2:10">
      <c r="B234" s="128" t="str">
        <f>$B$48</f>
        <v>Optometry</v>
      </c>
      <c r="C234" s="139">
        <f t="shared" ref="C234:G237" si="16">$H$215*IF($H$25=0,0,C$25/$H$25)*IF(C$52=0,0,C48/C$52)</f>
        <v>0</v>
      </c>
      <c r="D234" s="139">
        <f t="shared" si="16"/>
        <v>0</v>
      </c>
      <c r="E234" s="139">
        <f t="shared" si="16"/>
        <v>0</v>
      </c>
      <c r="F234" s="139">
        <f t="shared" si="16"/>
        <v>0</v>
      </c>
      <c r="G234" s="139">
        <f t="shared" si="16"/>
        <v>0</v>
      </c>
      <c r="H234" s="139">
        <f t="shared" si="15"/>
        <v>0</v>
      </c>
    </row>
    <row r="235" spans="2:10">
      <c r="B235" s="128" t="str">
        <f>$B$49</f>
        <v>Teacher Ed-Practice Teaching</v>
      </c>
      <c r="C235" s="139">
        <f t="shared" si="16"/>
        <v>0</v>
      </c>
      <c r="D235" s="139">
        <f t="shared" si="16"/>
        <v>144622.97337427296</v>
      </c>
      <c r="E235" s="139">
        <f t="shared" si="16"/>
        <v>0</v>
      </c>
      <c r="F235" s="139">
        <f t="shared" si="16"/>
        <v>0</v>
      </c>
      <c r="G235" s="139">
        <f t="shared" si="16"/>
        <v>0</v>
      </c>
      <c r="H235" s="139">
        <f t="shared" si="15"/>
        <v>144622.97337427296</v>
      </c>
    </row>
    <row r="236" spans="2:10">
      <c r="B236" s="128" t="str">
        <f>$B$50</f>
        <v>Technology</v>
      </c>
      <c r="C236" s="139">
        <f t="shared" si="16"/>
        <v>186702.59699096851</v>
      </c>
      <c r="D236" s="139">
        <f t="shared" si="16"/>
        <v>904932.85609076102</v>
      </c>
      <c r="E236" s="139">
        <f t="shared" si="16"/>
        <v>74501.772703532639</v>
      </c>
      <c r="F236" s="139">
        <f t="shared" si="16"/>
        <v>20546.184118255282</v>
      </c>
      <c r="G236" s="139">
        <f t="shared" si="16"/>
        <v>0</v>
      </c>
      <c r="H236" s="139">
        <f t="shared" si="15"/>
        <v>1186683.4099035175</v>
      </c>
    </row>
    <row r="237" spans="2:10">
      <c r="B237" s="128" t="str">
        <f>$B$51</f>
        <v>Nursing</v>
      </c>
      <c r="C237" s="139">
        <f t="shared" si="16"/>
        <v>3793.0550178752069</v>
      </c>
      <c r="D237" s="139">
        <f t="shared" si="16"/>
        <v>637930.98744567111</v>
      </c>
      <c r="E237" s="139">
        <f t="shared" si="16"/>
        <v>0</v>
      </c>
      <c r="F237" s="139">
        <f t="shared" si="16"/>
        <v>0</v>
      </c>
      <c r="G237" s="139">
        <f t="shared" si="16"/>
        <v>0</v>
      </c>
      <c r="H237" s="139">
        <f t="shared" si="15"/>
        <v>641724.04246354627</v>
      </c>
    </row>
    <row r="238" spans="2:10">
      <c r="B238" s="131" t="str">
        <f>$B$52</f>
        <v>Totals</v>
      </c>
      <c r="C238" s="136">
        <f>SUM(C218:C237)</f>
        <v>9474170.2198501322</v>
      </c>
      <c r="D238" s="136">
        <f>SUM(D218:D237)</f>
        <v>14932850.753569914</v>
      </c>
      <c r="E238" s="136">
        <f>SUM(E218:E237)</f>
        <v>3241547.1195626562</v>
      </c>
      <c r="F238" s="136">
        <f>SUM(F218:F237)</f>
        <v>471786.90701729583</v>
      </c>
      <c r="G238" s="136">
        <f>SUM(G218:G237)</f>
        <v>0</v>
      </c>
      <c r="H238" s="136">
        <f t="shared" si="15"/>
        <v>28120354.999999996</v>
      </c>
    </row>
    <row r="239" spans="2:10">
      <c r="B239" s="330"/>
      <c r="C239" s="350"/>
      <c r="D239" s="350"/>
      <c r="E239" s="350"/>
      <c r="F239" s="350"/>
      <c r="G239" s="350"/>
      <c r="H239" s="350"/>
    </row>
    <row r="240" spans="2:10">
      <c r="B240" s="120" t="s">
        <v>11</v>
      </c>
      <c r="C240" s="121"/>
      <c r="D240" s="121"/>
      <c r="E240" s="121"/>
      <c r="F240" s="121"/>
      <c r="G240" s="121"/>
      <c r="H240" s="122">
        <f>H16</f>
        <v>31667143</v>
      </c>
      <c r="J240" s="360"/>
    </row>
    <row r="241" spans="2:8" ht="61.5" customHeight="1" thickBot="1">
      <c r="B241" s="394" t="s">
        <v>231</v>
      </c>
      <c r="C241" s="394"/>
      <c r="D241" s="394"/>
      <c r="E241" s="394"/>
      <c r="F241" s="394"/>
      <c r="G241" s="394"/>
      <c r="H241" s="328"/>
    </row>
    <row r="242" spans="2:8" ht="14.4" thickBot="1">
      <c r="B242" s="124" t="s">
        <v>31</v>
      </c>
      <c r="C242" s="125" t="s">
        <v>25</v>
      </c>
      <c r="D242" s="125" t="s">
        <v>26</v>
      </c>
      <c r="E242" s="125" t="s">
        <v>27</v>
      </c>
      <c r="F242" s="125" t="s">
        <v>28</v>
      </c>
      <c r="G242" s="125" t="s">
        <v>29</v>
      </c>
      <c r="H242" s="126" t="s">
        <v>1</v>
      </c>
    </row>
    <row r="243" spans="2:8">
      <c r="B243" s="128" t="str">
        <f>$B$32</f>
        <v>Liberal Arts</v>
      </c>
      <c r="C243" s="136">
        <f t="shared" ref="C243:G258" si="17">$H$240*IF($H$25=0,0,C$25/$H$25)*IF(C$52=0,0,C32/C$52)</f>
        <v>5859635.2523836326</v>
      </c>
      <c r="D243" s="136">
        <f t="shared" si="17"/>
        <v>6891295.132670342</v>
      </c>
      <c r="E243" s="136">
        <f t="shared" si="17"/>
        <v>1450430.0429563178</v>
      </c>
      <c r="F243" s="136">
        <f t="shared" si="17"/>
        <v>161308.71548804553</v>
      </c>
      <c r="G243" s="136">
        <f t="shared" si="17"/>
        <v>0</v>
      </c>
      <c r="H243" s="136">
        <f>SUM(C243:G243)</f>
        <v>14362669.143498339</v>
      </c>
    </row>
    <row r="244" spans="2:8">
      <c r="B244" s="128" t="str">
        <f>$B$33</f>
        <v>Science</v>
      </c>
      <c r="C244" s="139">
        <f t="shared" si="17"/>
        <v>2078781.4243521667</v>
      </c>
      <c r="D244" s="139">
        <f t="shared" si="17"/>
        <v>992953.60522941395</v>
      </c>
      <c r="E244" s="139">
        <f t="shared" si="17"/>
        <v>171893.96884276948</v>
      </c>
      <c r="F244" s="139">
        <f t="shared" si="17"/>
        <v>0</v>
      </c>
      <c r="G244" s="139">
        <f t="shared" si="17"/>
        <v>0</v>
      </c>
      <c r="H244" s="139">
        <f t="shared" ref="H244:H263" si="18">SUM(C244:G244)</f>
        <v>3243628.9984243503</v>
      </c>
    </row>
    <row r="245" spans="2:8">
      <c r="B245" s="128" t="str">
        <f>$B$34</f>
        <v>Fine Arts</v>
      </c>
      <c r="C245" s="139">
        <f t="shared" si="17"/>
        <v>890881.66978048033</v>
      </c>
      <c r="D245" s="139">
        <f t="shared" si="17"/>
        <v>859820.61978054058</v>
      </c>
      <c r="E245" s="139">
        <f t="shared" si="17"/>
        <v>96871.7252415806</v>
      </c>
      <c r="F245" s="139">
        <f t="shared" si="17"/>
        <v>0</v>
      </c>
      <c r="G245" s="139">
        <f t="shared" si="17"/>
        <v>0</v>
      </c>
      <c r="H245" s="139">
        <f t="shared" si="18"/>
        <v>1847574.0148026014</v>
      </c>
    </row>
    <row r="246" spans="2:8">
      <c r="B246" s="128" t="str">
        <f>$B$35</f>
        <v>Teacher Education</v>
      </c>
      <c r="C246" s="139">
        <f t="shared" si="17"/>
        <v>149630.84225100279</v>
      </c>
      <c r="D246" s="139">
        <f t="shared" si="17"/>
        <v>1159842.0854466322</v>
      </c>
      <c r="E246" s="139">
        <f t="shared" si="17"/>
        <v>796823.28357303666</v>
      </c>
      <c r="F246" s="139">
        <f t="shared" si="17"/>
        <v>320871.19319002295</v>
      </c>
      <c r="G246" s="139">
        <f t="shared" si="17"/>
        <v>0</v>
      </c>
      <c r="H246" s="139">
        <f t="shared" si="18"/>
        <v>2427167.4044606946</v>
      </c>
    </row>
    <row r="247" spans="2:8">
      <c r="B247" s="128" t="str">
        <f>$B$36</f>
        <v>Agriculture</v>
      </c>
      <c r="C247" s="139">
        <f t="shared" si="17"/>
        <v>251498.89835095018</v>
      </c>
      <c r="D247" s="139">
        <f t="shared" si="17"/>
        <v>609487.8994547131</v>
      </c>
      <c r="E247" s="139">
        <f t="shared" si="17"/>
        <v>51295.072132325942</v>
      </c>
      <c r="F247" s="139">
        <f t="shared" si="17"/>
        <v>0</v>
      </c>
      <c r="G247" s="139">
        <f t="shared" si="17"/>
        <v>0</v>
      </c>
      <c r="H247" s="139">
        <f t="shared" si="18"/>
        <v>912281.86993798928</v>
      </c>
    </row>
    <row r="248" spans="2:8">
      <c r="B248" s="128" t="str">
        <f>$B$37</f>
        <v>Engineering</v>
      </c>
      <c r="C248" s="139">
        <f t="shared" si="17"/>
        <v>144496.45060513503</v>
      </c>
      <c r="D248" s="139">
        <f t="shared" si="17"/>
        <v>171734.15951486392</v>
      </c>
      <c r="E248" s="139">
        <f t="shared" si="17"/>
        <v>97554.521542842849</v>
      </c>
      <c r="F248" s="139">
        <f t="shared" si="17"/>
        <v>24010.769558437089</v>
      </c>
      <c r="G248" s="139">
        <f t="shared" si="17"/>
        <v>0</v>
      </c>
      <c r="H248" s="139">
        <f t="shared" si="18"/>
        <v>437795.90122127888</v>
      </c>
    </row>
    <row r="249" spans="2:8">
      <c r="B249" s="128" t="str">
        <f>$B$38</f>
        <v>Home Economics</v>
      </c>
      <c r="C249" s="139">
        <f t="shared" si="17"/>
        <v>103507.6097347623</v>
      </c>
      <c r="D249" s="139">
        <f t="shared" si="17"/>
        <v>92560.687600789868</v>
      </c>
      <c r="E249" s="139">
        <f t="shared" si="17"/>
        <v>25604.861297334079</v>
      </c>
      <c r="F249" s="139">
        <f t="shared" si="17"/>
        <v>0</v>
      </c>
      <c r="G249" s="139">
        <f t="shared" si="17"/>
        <v>0</v>
      </c>
      <c r="H249" s="139">
        <f t="shared" si="18"/>
        <v>221673.15863288625</v>
      </c>
    </row>
    <row r="250" spans="2:8">
      <c r="B250" s="128" t="str">
        <f>$B$39</f>
        <v>Law</v>
      </c>
      <c r="C250" s="139">
        <f t="shared" si="17"/>
        <v>0</v>
      </c>
      <c r="D250" s="139">
        <f t="shared" si="17"/>
        <v>0</v>
      </c>
      <c r="E250" s="139">
        <f t="shared" si="17"/>
        <v>0</v>
      </c>
      <c r="F250" s="139">
        <f t="shared" si="17"/>
        <v>0</v>
      </c>
      <c r="G250" s="139">
        <f t="shared" si="17"/>
        <v>0</v>
      </c>
      <c r="H250" s="139">
        <f t="shared" si="18"/>
        <v>0</v>
      </c>
    </row>
    <row r="251" spans="2:8">
      <c r="B251" s="128" t="str">
        <f>$B$40</f>
        <v>Social Service</v>
      </c>
      <c r="C251" s="139">
        <f t="shared" si="17"/>
        <v>0</v>
      </c>
      <c r="D251" s="139">
        <f t="shared" si="17"/>
        <v>0</v>
      </c>
      <c r="E251" s="139">
        <f t="shared" si="17"/>
        <v>0</v>
      </c>
      <c r="F251" s="139">
        <f t="shared" si="17"/>
        <v>0</v>
      </c>
      <c r="G251" s="139">
        <f t="shared" si="17"/>
        <v>0</v>
      </c>
      <c r="H251" s="139">
        <f t="shared" si="18"/>
        <v>0</v>
      </c>
    </row>
    <row r="252" spans="2:8">
      <c r="B252" s="128" t="str">
        <f>$B$41</f>
        <v>Library Science</v>
      </c>
      <c r="C252" s="139">
        <f t="shared" si="17"/>
        <v>16266.097903295287</v>
      </c>
      <c r="D252" s="139">
        <f t="shared" si="17"/>
        <v>0</v>
      </c>
      <c r="E252" s="139">
        <f t="shared" si="17"/>
        <v>153458.46870868895</v>
      </c>
      <c r="F252" s="139">
        <f t="shared" si="17"/>
        <v>0</v>
      </c>
      <c r="G252" s="139">
        <f t="shared" si="17"/>
        <v>0</v>
      </c>
      <c r="H252" s="139">
        <f t="shared" si="18"/>
        <v>169724.56661198422</v>
      </c>
    </row>
    <row r="253" spans="2:8">
      <c r="B253" s="128" t="str">
        <f>$B$42</f>
        <v>Veterinary Science</v>
      </c>
      <c r="C253" s="139">
        <f t="shared" si="17"/>
        <v>0</v>
      </c>
      <c r="D253" s="139">
        <f t="shared" si="17"/>
        <v>0</v>
      </c>
      <c r="E253" s="139">
        <f t="shared" si="17"/>
        <v>0</v>
      </c>
      <c r="F253" s="139">
        <f t="shared" si="17"/>
        <v>0</v>
      </c>
      <c r="G253" s="139">
        <f t="shared" si="17"/>
        <v>0</v>
      </c>
      <c r="H253" s="139">
        <f t="shared" si="18"/>
        <v>0</v>
      </c>
    </row>
    <row r="254" spans="2:8">
      <c r="B254" s="128" t="str">
        <f>$B$43</f>
        <v>Vocational Training</v>
      </c>
      <c r="C254" s="139">
        <f t="shared" si="17"/>
        <v>1941.5766728071296</v>
      </c>
      <c r="D254" s="139">
        <f t="shared" si="17"/>
        <v>46567.799351950183</v>
      </c>
      <c r="E254" s="139">
        <f t="shared" si="17"/>
        <v>0</v>
      </c>
      <c r="F254" s="139">
        <f t="shared" si="17"/>
        <v>0</v>
      </c>
      <c r="G254" s="139">
        <f t="shared" si="17"/>
        <v>0</v>
      </c>
      <c r="H254" s="139">
        <f t="shared" si="18"/>
        <v>48509.376024757315</v>
      </c>
    </row>
    <row r="255" spans="2:8">
      <c r="B255" s="128" t="str">
        <f>$B$44</f>
        <v>Physical Training</v>
      </c>
      <c r="C255" s="139">
        <f t="shared" si="17"/>
        <v>0</v>
      </c>
      <c r="D255" s="139">
        <f t="shared" si="17"/>
        <v>0</v>
      </c>
      <c r="E255" s="139">
        <f t="shared" si="17"/>
        <v>0</v>
      </c>
      <c r="F255" s="139">
        <f t="shared" si="17"/>
        <v>0</v>
      </c>
      <c r="G255" s="139">
        <f t="shared" si="17"/>
        <v>0</v>
      </c>
      <c r="H255" s="139">
        <f t="shared" si="18"/>
        <v>0</v>
      </c>
    </row>
    <row r="256" spans="2:8">
      <c r="B256" s="128" t="str">
        <f>$B$45</f>
        <v>Health Services</v>
      </c>
      <c r="C256" s="139">
        <f t="shared" si="17"/>
        <v>280838.27918448014</v>
      </c>
      <c r="D256" s="139">
        <f t="shared" si="17"/>
        <v>1049869.804437353</v>
      </c>
      <c r="E256" s="139">
        <f t="shared" si="17"/>
        <v>124183.57729207029</v>
      </c>
      <c r="F256" s="139">
        <f t="shared" si="17"/>
        <v>0</v>
      </c>
      <c r="G256" s="139">
        <f t="shared" si="17"/>
        <v>0</v>
      </c>
      <c r="H256" s="139">
        <f t="shared" si="18"/>
        <v>1454891.6609139035</v>
      </c>
    </row>
    <row r="257" spans="2:10">
      <c r="B257" s="128" t="str">
        <f>$B$46</f>
        <v>Pharmacy</v>
      </c>
      <c r="C257" s="139">
        <f t="shared" si="17"/>
        <v>0</v>
      </c>
      <c r="D257" s="139">
        <f t="shared" si="17"/>
        <v>0</v>
      </c>
      <c r="E257" s="139">
        <f t="shared" si="17"/>
        <v>0</v>
      </c>
      <c r="F257" s="139">
        <f t="shared" si="17"/>
        <v>0</v>
      </c>
      <c r="G257" s="139">
        <f t="shared" si="17"/>
        <v>0</v>
      </c>
      <c r="H257" s="139">
        <f t="shared" si="18"/>
        <v>0</v>
      </c>
    </row>
    <row r="258" spans="2:10">
      <c r="B258" s="128" t="str">
        <f>$B$47</f>
        <v>Business Administration</v>
      </c>
      <c r="C258" s="139">
        <f t="shared" si="17"/>
        <v>677135.65117855754</v>
      </c>
      <c r="D258" s="139">
        <f t="shared" si="17"/>
        <v>3041854.6465576352</v>
      </c>
      <c r="E258" s="139">
        <f t="shared" si="17"/>
        <v>598385.60851869744</v>
      </c>
      <c r="F258" s="139">
        <f t="shared" si="17"/>
        <v>1964.5175093266712</v>
      </c>
      <c r="G258" s="139">
        <f t="shared" si="17"/>
        <v>0</v>
      </c>
      <c r="H258" s="139">
        <f t="shared" si="18"/>
        <v>4319340.4237642167</v>
      </c>
    </row>
    <row r="259" spans="2:10">
      <c r="B259" s="128" t="str">
        <f>$B$48</f>
        <v>Optometry</v>
      </c>
      <c r="C259" s="139">
        <f t="shared" ref="C259:G262" si="19">$H$240*IF($H$25=0,0,C$25/$H$25)*IF(C$52=0,0,C48/C$52)</f>
        <v>0</v>
      </c>
      <c r="D259" s="139">
        <f t="shared" si="19"/>
        <v>0</v>
      </c>
      <c r="E259" s="139">
        <f t="shared" si="19"/>
        <v>0</v>
      </c>
      <c r="F259" s="139">
        <f t="shared" si="19"/>
        <v>0</v>
      </c>
      <c r="G259" s="139">
        <f t="shared" si="19"/>
        <v>0</v>
      </c>
      <c r="H259" s="139">
        <f t="shared" si="18"/>
        <v>0</v>
      </c>
    </row>
    <row r="260" spans="2:10">
      <c r="B260" s="128" t="str">
        <f>$B$49</f>
        <v>Teacher Ed-Practice Teaching</v>
      </c>
      <c r="C260" s="139">
        <f t="shared" si="19"/>
        <v>0</v>
      </c>
      <c r="D260" s="139">
        <f t="shared" si="19"/>
        <v>162864.10249544482</v>
      </c>
      <c r="E260" s="139">
        <f t="shared" si="19"/>
        <v>0</v>
      </c>
      <c r="F260" s="139">
        <f t="shared" si="19"/>
        <v>0</v>
      </c>
      <c r="G260" s="139">
        <f t="shared" si="19"/>
        <v>0</v>
      </c>
      <c r="H260" s="139">
        <f t="shared" si="18"/>
        <v>162864.10249544482</v>
      </c>
    </row>
    <row r="261" spans="2:10">
      <c r="B261" s="128" t="str">
        <f>$B$50</f>
        <v>Technology</v>
      </c>
      <c r="C261" s="139">
        <f t="shared" si="19"/>
        <v>210251.18059086983</v>
      </c>
      <c r="D261" s="139">
        <f t="shared" si="19"/>
        <v>1019070.995342148</v>
      </c>
      <c r="E261" s="139">
        <f t="shared" si="19"/>
        <v>83898.595517598005</v>
      </c>
      <c r="F261" s="139">
        <f t="shared" si="19"/>
        <v>23137.650665403016</v>
      </c>
      <c r="G261" s="139">
        <f t="shared" si="19"/>
        <v>0</v>
      </c>
      <c r="H261" s="139">
        <f t="shared" si="18"/>
        <v>1336358.4221160191</v>
      </c>
    </row>
    <row r="262" spans="2:10">
      <c r="B262" s="128" t="str">
        <f>$B$51</f>
        <v>Nursing</v>
      </c>
      <c r="C262" s="139">
        <f t="shared" si="19"/>
        <v>4271.4686801756852</v>
      </c>
      <c r="D262" s="139">
        <f t="shared" si="19"/>
        <v>718392.48841535847</v>
      </c>
      <c r="E262" s="139">
        <f t="shared" si="19"/>
        <v>0</v>
      </c>
      <c r="F262" s="139">
        <f t="shared" si="19"/>
        <v>0</v>
      </c>
      <c r="G262" s="139">
        <f t="shared" si="19"/>
        <v>0</v>
      </c>
      <c r="H262" s="139">
        <f t="shared" si="18"/>
        <v>722663.95709553419</v>
      </c>
    </row>
    <row r="263" spans="2:10">
      <c r="B263" s="131" t="str">
        <f>$B$52</f>
        <v>Totals</v>
      </c>
      <c r="C263" s="136">
        <f>SUM(C243:C262)</f>
        <v>10669136.401668314</v>
      </c>
      <c r="D263" s="136">
        <f>SUM(D243:D262)</f>
        <v>16816314.026297182</v>
      </c>
      <c r="E263" s="136">
        <f>SUM(E243:E262)</f>
        <v>3650399.7256232616</v>
      </c>
      <c r="F263" s="136">
        <f>SUM(F243:F262)</f>
        <v>531292.84641123528</v>
      </c>
      <c r="G263" s="136">
        <f>SUM(G243:G262)</f>
        <v>0</v>
      </c>
      <c r="H263" s="136">
        <f t="shared" si="18"/>
        <v>31667142.999999993</v>
      </c>
      <c r="I263" s="351"/>
    </row>
    <row r="264" spans="2:10">
      <c r="B264" s="401"/>
      <c r="C264" s="401"/>
      <c r="D264" s="401"/>
      <c r="E264" s="401"/>
      <c r="F264" s="401"/>
      <c r="G264" s="401"/>
      <c r="H264" s="402"/>
      <c r="I264" s="352"/>
    </row>
    <row r="265" spans="2:10">
      <c r="B265" s="120" t="s">
        <v>232</v>
      </c>
      <c r="C265" s="121"/>
      <c r="D265" s="121"/>
      <c r="E265" s="121"/>
      <c r="F265" s="121"/>
      <c r="G265" s="121"/>
      <c r="H265" s="122"/>
      <c r="J265" s="360"/>
    </row>
    <row r="266" spans="2:10" ht="45" customHeight="1" thickBot="1">
      <c r="B266" s="382" t="s">
        <v>233</v>
      </c>
      <c r="C266" s="382"/>
      <c r="D266" s="382"/>
      <c r="E266" s="382"/>
      <c r="F266" s="382"/>
      <c r="G266" s="382"/>
      <c r="H266" s="382"/>
    </row>
    <row r="267" spans="2:10" ht="14.4" thickBot="1">
      <c r="B267" s="124" t="s">
        <v>31</v>
      </c>
      <c r="C267" s="125" t="s">
        <v>25</v>
      </c>
      <c r="D267" s="125" t="s">
        <v>26</v>
      </c>
      <c r="E267" s="125" t="s">
        <v>27</v>
      </c>
      <c r="F267" s="125" t="s">
        <v>28</v>
      </c>
      <c r="G267" s="125" t="s">
        <v>29</v>
      </c>
      <c r="H267" s="126" t="s">
        <v>1</v>
      </c>
    </row>
    <row r="268" spans="2:10">
      <c r="B268" s="128" t="str">
        <f>$B$32</f>
        <v>Liberal Arts</v>
      </c>
      <c r="C268" s="136">
        <f t="shared" ref="C268:G283" si="20">C243+C218+C193+C168+C116</f>
        <v>38351376.654294774</v>
      </c>
      <c r="D268" s="136">
        <f t="shared" si="20"/>
        <v>37784438.474723697</v>
      </c>
      <c r="E268" s="136">
        <f t="shared" si="20"/>
        <v>16798614.859869905</v>
      </c>
      <c r="F268" s="136">
        <f t="shared" si="20"/>
        <v>3225613.7431517583</v>
      </c>
      <c r="G268" s="136">
        <f t="shared" si="20"/>
        <v>0</v>
      </c>
      <c r="H268" s="136">
        <f>SUM(C268:G268)</f>
        <v>96160043.732040137</v>
      </c>
    </row>
    <row r="269" spans="2:10">
      <c r="B269" s="128" t="str">
        <f>$B$33</f>
        <v>Science</v>
      </c>
      <c r="C269" s="139">
        <f t="shared" si="20"/>
        <v>12550180.270852866</v>
      </c>
      <c r="D269" s="139">
        <f t="shared" si="20"/>
        <v>7902420.3616801407</v>
      </c>
      <c r="E269" s="139">
        <f t="shared" si="20"/>
        <v>2594044.2944116537</v>
      </c>
      <c r="F269" s="139">
        <f t="shared" si="20"/>
        <v>0</v>
      </c>
      <c r="G269" s="139">
        <f t="shared" si="20"/>
        <v>0</v>
      </c>
      <c r="H269" s="139">
        <f t="shared" ref="H269:H288" si="21">SUM(C269:G269)</f>
        <v>23046644.926944658</v>
      </c>
    </row>
    <row r="270" spans="2:10">
      <c r="B270" s="128" t="str">
        <f>$B$34</f>
        <v>Fine Arts</v>
      </c>
      <c r="C270" s="139">
        <f t="shared" si="20"/>
        <v>9200175.2412225064</v>
      </c>
      <c r="D270" s="139">
        <f t="shared" si="20"/>
        <v>8658825.6806987505</v>
      </c>
      <c r="E270" s="139">
        <f t="shared" si="20"/>
        <v>1852103.4306508098</v>
      </c>
      <c r="F270" s="139">
        <f t="shared" si="20"/>
        <v>0</v>
      </c>
      <c r="G270" s="139">
        <f t="shared" si="20"/>
        <v>0</v>
      </c>
      <c r="H270" s="139">
        <f t="shared" si="21"/>
        <v>19711104.352572069</v>
      </c>
    </row>
    <row r="271" spans="2:10">
      <c r="B271" s="128" t="str">
        <f>$B$35</f>
        <v>Teacher Education</v>
      </c>
      <c r="C271" s="139">
        <f t="shared" si="20"/>
        <v>1366145.8033013188</v>
      </c>
      <c r="D271" s="139">
        <f t="shared" si="20"/>
        <v>7293941.8950667251</v>
      </c>
      <c r="E271" s="139">
        <f t="shared" si="20"/>
        <v>6550505.0337315872</v>
      </c>
      <c r="F271" s="139">
        <f t="shared" si="20"/>
        <v>4697181.6362343486</v>
      </c>
      <c r="G271" s="139">
        <f t="shared" si="20"/>
        <v>0</v>
      </c>
      <c r="H271" s="139">
        <f t="shared" si="21"/>
        <v>19907774.36833398</v>
      </c>
    </row>
    <row r="272" spans="2:10">
      <c r="B272" s="128" t="str">
        <f>$B$36</f>
        <v>Agriculture</v>
      </c>
      <c r="C272" s="139">
        <f t="shared" si="20"/>
        <v>1568225.8494703723</v>
      </c>
      <c r="D272" s="139">
        <f t="shared" si="20"/>
        <v>3884111.7697657808</v>
      </c>
      <c r="E272" s="139">
        <f t="shared" si="20"/>
        <v>476388.7783363217</v>
      </c>
      <c r="F272" s="139">
        <f t="shared" si="20"/>
        <v>0</v>
      </c>
      <c r="G272" s="139">
        <f t="shared" si="20"/>
        <v>0</v>
      </c>
      <c r="H272" s="139">
        <f t="shared" si="21"/>
        <v>5928726.3975724746</v>
      </c>
    </row>
    <row r="273" spans="2:10">
      <c r="B273" s="128" t="str">
        <f>$B$37</f>
        <v>Engineering</v>
      </c>
      <c r="C273" s="139">
        <f t="shared" si="20"/>
        <v>1544665.5386388497</v>
      </c>
      <c r="D273" s="139">
        <f t="shared" si="20"/>
        <v>1435570.6363318861</v>
      </c>
      <c r="E273" s="139">
        <f t="shared" si="20"/>
        <v>1065167.5227527902</v>
      </c>
      <c r="F273" s="139">
        <f t="shared" si="20"/>
        <v>594372.75880408857</v>
      </c>
      <c r="G273" s="139">
        <f t="shared" si="20"/>
        <v>0</v>
      </c>
      <c r="H273" s="139">
        <f t="shared" si="21"/>
        <v>4639776.456527615</v>
      </c>
    </row>
    <row r="274" spans="2:10">
      <c r="B274" s="128" t="str">
        <f>$B$38</f>
        <v>Home Economics</v>
      </c>
      <c r="C274" s="139">
        <f t="shared" si="20"/>
        <v>840904.29584755853</v>
      </c>
      <c r="D274" s="139">
        <f t="shared" si="20"/>
        <v>729038.70842360612</v>
      </c>
      <c r="E274" s="139">
        <f t="shared" si="20"/>
        <v>328338.22149969381</v>
      </c>
      <c r="F274" s="139">
        <f t="shared" si="20"/>
        <v>0</v>
      </c>
      <c r="G274" s="139">
        <f t="shared" si="20"/>
        <v>0</v>
      </c>
      <c r="H274" s="139">
        <f t="shared" si="21"/>
        <v>1898281.2257708583</v>
      </c>
    </row>
    <row r="275" spans="2:10">
      <c r="B275" s="128" t="str">
        <f>$B$39</f>
        <v>Law</v>
      </c>
      <c r="C275" s="139">
        <f t="shared" si="20"/>
        <v>0</v>
      </c>
      <c r="D275" s="139">
        <f t="shared" si="20"/>
        <v>0</v>
      </c>
      <c r="E275" s="139">
        <f t="shared" si="20"/>
        <v>0</v>
      </c>
      <c r="F275" s="139">
        <f t="shared" si="20"/>
        <v>0</v>
      </c>
      <c r="G275" s="139">
        <f t="shared" si="20"/>
        <v>0</v>
      </c>
      <c r="H275" s="139">
        <f t="shared" si="21"/>
        <v>0</v>
      </c>
    </row>
    <row r="276" spans="2:10">
      <c r="B276" s="128" t="str">
        <f>$B$40</f>
        <v>Social Service</v>
      </c>
      <c r="C276" s="139">
        <f t="shared" si="20"/>
        <v>0</v>
      </c>
      <c r="D276" s="139">
        <f t="shared" si="20"/>
        <v>0</v>
      </c>
      <c r="E276" s="139">
        <f t="shared" si="20"/>
        <v>0</v>
      </c>
      <c r="F276" s="139">
        <f t="shared" si="20"/>
        <v>0</v>
      </c>
      <c r="G276" s="139">
        <f t="shared" si="20"/>
        <v>0</v>
      </c>
      <c r="H276" s="139">
        <f t="shared" si="21"/>
        <v>0</v>
      </c>
    </row>
    <row r="277" spans="2:10">
      <c r="B277" s="128" t="str">
        <f>$B$41</f>
        <v>Library Science</v>
      </c>
      <c r="C277" s="139">
        <f t="shared" si="20"/>
        <v>94557.184882236965</v>
      </c>
      <c r="D277" s="139">
        <f t="shared" si="20"/>
        <v>0</v>
      </c>
      <c r="E277" s="139">
        <f t="shared" si="20"/>
        <v>1328608.0110047155</v>
      </c>
      <c r="F277" s="139">
        <f t="shared" si="20"/>
        <v>0</v>
      </c>
      <c r="G277" s="139">
        <f t="shared" si="20"/>
        <v>0</v>
      </c>
      <c r="H277" s="139">
        <f t="shared" si="21"/>
        <v>1423165.1958869523</v>
      </c>
    </row>
    <row r="278" spans="2:10">
      <c r="B278" s="128" t="str">
        <f>$B$42</f>
        <v>Veterinary Science</v>
      </c>
      <c r="C278" s="139">
        <f t="shared" si="20"/>
        <v>0</v>
      </c>
      <c r="D278" s="139">
        <f t="shared" si="20"/>
        <v>0</v>
      </c>
      <c r="E278" s="139">
        <f t="shared" si="20"/>
        <v>0</v>
      </c>
      <c r="F278" s="139">
        <f t="shared" si="20"/>
        <v>0</v>
      </c>
      <c r="G278" s="139">
        <f t="shared" si="20"/>
        <v>0</v>
      </c>
      <c r="H278" s="139">
        <f t="shared" si="21"/>
        <v>0</v>
      </c>
    </row>
    <row r="279" spans="2:10">
      <c r="B279" s="128" t="str">
        <f>$B$43</f>
        <v>Vocational Training</v>
      </c>
      <c r="C279" s="139">
        <f t="shared" si="20"/>
        <v>37170.083133112174</v>
      </c>
      <c r="D279" s="139">
        <f t="shared" si="20"/>
        <v>188029.21415149976</v>
      </c>
      <c r="E279" s="139">
        <f t="shared" si="20"/>
        <v>0</v>
      </c>
      <c r="F279" s="139">
        <f t="shared" si="20"/>
        <v>0</v>
      </c>
      <c r="G279" s="139">
        <f t="shared" si="20"/>
        <v>0</v>
      </c>
      <c r="H279" s="139">
        <f t="shared" si="21"/>
        <v>225199.29728461194</v>
      </c>
    </row>
    <row r="280" spans="2:10">
      <c r="B280" s="128" t="str">
        <f>$B$44</f>
        <v>Physical Training</v>
      </c>
      <c r="C280" s="139">
        <f t="shared" si="20"/>
        <v>0</v>
      </c>
      <c r="D280" s="139">
        <f t="shared" si="20"/>
        <v>0</v>
      </c>
      <c r="E280" s="139">
        <f t="shared" si="20"/>
        <v>0</v>
      </c>
      <c r="F280" s="139">
        <f t="shared" si="20"/>
        <v>0</v>
      </c>
      <c r="G280" s="139">
        <f t="shared" si="20"/>
        <v>0</v>
      </c>
      <c r="H280" s="139">
        <f t="shared" si="21"/>
        <v>0</v>
      </c>
    </row>
    <row r="281" spans="2:10">
      <c r="B281" s="128" t="str">
        <f>$B$45</f>
        <v>Health Services</v>
      </c>
      <c r="C281" s="139">
        <f t="shared" si="20"/>
        <v>1378578.9221590743</v>
      </c>
      <c r="D281" s="139">
        <f t="shared" si="20"/>
        <v>5043137.9050972667</v>
      </c>
      <c r="E281" s="139">
        <f t="shared" si="20"/>
        <v>1690230.1437747013</v>
      </c>
      <c r="F281" s="139">
        <f t="shared" si="20"/>
        <v>0</v>
      </c>
      <c r="G281" s="139">
        <f t="shared" si="20"/>
        <v>0</v>
      </c>
      <c r="H281" s="139">
        <f t="shared" si="21"/>
        <v>8111946.9710310418</v>
      </c>
    </row>
    <row r="282" spans="2:10">
      <c r="B282" s="128" t="str">
        <f>$B$46</f>
        <v>Pharmacy</v>
      </c>
      <c r="C282" s="139">
        <f t="shared" si="20"/>
        <v>0</v>
      </c>
      <c r="D282" s="139">
        <f t="shared" si="20"/>
        <v>0</v>
      </c>
      <c r="E282" s="139">
        <f t="shared" si="20"/>
        <v>0</v>
      </c>
      <c r="F282" s="139">
        <f t="shared" si="20"/>
        <v>0</v>
      </c>
      <c r="G282" s="139">
        <f t="shared" si="20"/>
        <v>0</v>
      </c>
      <c r="H282" s="139">
        <f t="shared" si="21"/>
        <v>0</v>
      </c>
    </row>
    <row r="283" spans="2:10">
      <c r="B283" s="128" t="str">
        <f>$B$47</f>
        <v>Business Administration</v>
      </c>
      <c r="C283" s="139">
        <f t="shared" si="20"/>
        <v>5992746.4959483324</v>
      </c>
      <c r="D283" s="139">
        <f t="shared" si="20"/>
        <v>22762154.322688259</v>
      </c>
      <c r="E283" s="139">
        <f t="shared" si="20"/>
        <v>5147070.7521658484</v>
      </c>
      <c r="F283" s="139">
        <f t="shared" si="20"/>
        <v>68314.595415706382</v>
      </c>
      <c r="G283" s="139">
        <f t="shared" si="20"/>
        <v>0</v>
      </c>
      <c r="H283" s="139">
        <f t="shared" si="21"/>
        <v>33970286.166218147</v>
      </c>
    </row>
    <row r="284" spans="2:10">
      <c r="B284" s="128" t="str">
        <f>$B$48</f>
        <v>Optometry</v>
      </c>
      <c r="C284" s="139">
        <f t="shared" ref="C284:G287" si="22">C259+C234+C209+C184+C132</f>
        <v>0</v>
      </c>
      <c r="D284" s="139">
        <f t="shared" si="22"/>
        <v>0</v>
      </c>
      <c r="E284" s="139">
        <f t="shared" si="22"/>
        <v>0</v>
      </c>
      <c r="F284" s="139">
        <f t="shared" si="22"/>
        <v>0</v>
      </c>
      <c r="G284" s="139">
        <f t="shared" si="22"/>
        <v>0</v>
      </c>
      <c r="H284" s="139">
        <f t="shared" si="21"/>
        <v>0</v>
      </c>
    </row>
    <row r="285" spans="2:10">
      <c r="B285" s="128" t="str">
        <f>$B$49</f>
        <v>Teacher Ed-Practice Teaching</v>
      </c>
      <c r="C285" s="139">
        <f t="shared" si="22"/>
        <v>0</v>
      </c>
      <c r="D285" s="139">
        <f t="shared" si="22"/>
        <v>1488822.759969024</v>
      </c>
      <c r="E285" s="139">
        <f t="shared" si="22"/>
        <v>0</v>
      </c>
      <c r="F285" s="139">
        <f t="shared" si="22"/>
        <v>0</v>
      </c>
      <c r="G285" s="139">
        <f t="shared" si="22"/>
        <v>0</v>
      </c>
      <c r="H285" s="139">
        <f t="shared" si="21"/>
        <v>1488822.759969024</v>
      </c>
    </row>
    <row r="286" spans="2:10">
      <c r="B286" s="128" t="str">
        <f>$B$50</f>
        <v>Technology</v>
      </c>
      <c r="C286" s="139">
        <f t="shared" si="22"/>
        <v>1844041.9551101949</v>
      </c>
      <c r="D286" s="139">
        <f t="shared" si="22"/>
        <v>6080606.5799950175</v>
      </c>
      <c r="E286" s="139">
        <f t="shared" si="22"/>
        <v>1590161.9542280401</v>
      </c>
      <c r="F286" s="139">
        <f t="shared" si="22"/>
        <v>246553.83477664852</v>
      </c>
      <c r="G286" s="139">
        <f t="shared" si="22"/>
        <v>0</v>
      </c>
      <c r="H286" s="139">
        <f t="shared" si="21"/>
        <v>9761364.3241099026</v>
      </c>
    </row>
    <row r="287" spans="2:10">
      <c r="B287" s="128" t="str">
        <f>$B$51</f>
        <v>Nursing</v>
      </c>
      <c r="C287" s="139">
        <f t="shared" si="22"/>
        <v>49181.982557551484</v>
      </c>
      <c r="D287" s="139">
        <f t="shared" si="22"/>
        <v>8498536.8431809694</v>
      </c>
      <c r="E287" s="139">
        <f t="shared" si="22"/>
        <v>0</v>
      </c>
      <c r="F287" s="139">
        <f t="shared" si="22"/>
        <v>0</v>
      </c>
      <c r="G287" s="139">
        <f t="shared" si="22"/>
        <v>0</v>
      </c>
      <c r="H287" s="139">
        <f t="shared" si="21"/>
        <v>8547718.8257385213</v>
      </c>
    </row>
    <row r="288" spans="2:10">
      <c r="B288" s="131" t="str">
        <f>$B$52</f>
        <v>Totals</v>
      </c>
      <c r="C288" s="136">
        <f>SUM(C268:C287)</f>
        <v>74817950.277418748</v>
      </c>
      <c r="D288" s="136">
        <f>SUM(D268:D287)</f>
        <v>111749635.15177262</v>
      </c>
      <c r="E288" s="136">
        <f>SUM(E268:E287)</f>
        <v>39421233.002426066</v>
      </c>
      <c r="F288" s="136">
        <f>SUM(F268:F287)</f>
        <v>8832036.56838255</v>
      </c>
      <c r="G288" s="136">
        <f>SUM(G268:G287)</f>
        <v>0</v>
      </c>
      <c r="H288" s="136">
        <f t="shared" si="21"/>
        <v>234820854.99999997</v>
      </c>
      <c r="I288" s="353"/>
      <c r="J288" s="140"/>
    </row>
    <row r="289" spans="2:10">
      <c r="H289" s="140"/>
    </row>
    <row r="290" spans="2:10">
      <c r="B290" s="120" t="s">
        <v>222</v>
      </c>
      <c r="C290" s="121"/>
      <c r="D290" s="121"/>
      <c r="E290" s="121"/>
      <c r="F290" s="121"/>
      <c r="G290" s="121"/>
      <c r="H290" s="122"/>
      <c r="J290" s="360"/>
    </row>
    <row r="291" spans="2:10" ht="30" customHeight="1" thickBot="1">
      <c r="B291" s="382" t="s">
        <v>234</v>
      </c>
      <c r="C291" s="382"/>
      <c r="D291" s="382"/>
      <c r="E291" s="382"/>
      <c r="F291" s="382"/>
      <c r="G291" s="382"/>
      <c r="H291" s="382"/>
    </row>
    <row r="292" spans="2:10" ht="14.4" thickBot="1">
      <c r="B292" s="124" t="s">
        <v>31</v>
      </c>
      <c r="C292" s="125" t="s">
        <v>25</v>
      </c>
      <c r="D292" s="125" t="s">
        <v>26</v>
      </c>
      <c r="E292" s="125" t="s">
        <v>27</v>
      </c>
      <c r="F292" s="125" t="s">
        <v>28</v>
      </c>
      <c r="G292" s="125" t="s">
        <v>29</v>
      </c>
      <c r="H292" s="126" t="s">
        <v>1</v>
      </c>
    </row>
    <row r="293" spans="2:10">
      <c r="B293" s="128" t="str">
        <f>$B$32</f>
        <v>Liberal Arts</v>
      </c>
      <c r="C293" s="134">
        <f t="shared" ref="C293:H308" si="23">IF(C32=0,0,C268/C32)</f>
        <v>282.39201123853923</v>
      </c>
      <c r="D293" s="134">
        <f t="shared" si="23"/>
        <v>450.31330490571344</v>
      </c>
      <c r="E293" s="134">
        <f t="shared" si="23"/>
        <v>988.50269859185039</v>
      </c>
      <c r="F293" s="134">
        <f t="shared" si="23"/>
        <v>2182.4179588306888</v>
      </c>
      <c r="G293" s="135">
        <f t="shared" si="23"/>
        <v>0</v>
      </c>
      <c r="H293" s="136">
        <f t="shared" si="23"/>
        <v>403.71489635095026</v>
      </c>
    </row>
    <row r="294" spans="2:10">
      <c r="B294" s="128" t="str">
        <f>$B$33</f>
        <v>Science</v>
      </c>
      <c r="C294" s="137">
        <f t="shared" si="23"/>
        <v>260.48526921653934</v>
      </c>
      <c r="D294" s="137">
        <f t="shared" si="23"/>
        <v>653.63278425807619</v>
      </c>
      <c r="E294" s="137">
        <f t="shared" si="23"/>
        <v>1288.0061044745053</v>
      </c>
      <c r="F294" s="137">
        <f t="shared" si="23"/>
        <v>0</v>
      </c>
      <c r="G294" s="138">
        <f t="shared" si="23"/>
        <v>0</v>
      </c>
      <c r="H294" s="139">
        <f t="shared" si="23"/>
        <v>370.02512566541418</v>
      </c>
    </row>
    <row r="295" spans="2:10">
      <c r="B295" s="128" t="str">
        <f>$B$34</f>
        <v>Fine Arts</v>
      </c>
      <c r="C295" s="137">
        <f t="shared" si="23"/>
        <v>445.57222206618104</v>
      </c>
      <c r="D295" s="137">
        <f t="shared" si="23"/>
        <v>827.0919553633347</v>
      </c>
      <c r="E295" s="137">
        <f t="shared" si="23"/>
        <v>1631.8091900007134</v>
      </c>
      <c r="F295" s="137">
        <f t="shared" si="23"/>
        <v>0</v>
      </c>
      <c r="G295" s="138">
        <f t="shared" si="23"/>
        <v>0</v>
      </c>
      <c r="H295" s="139">
        <f t="shared" si="23"/>
        <v>611.15913284670933</v>
      </c>
    </row>
    <row r="296" spans="2:10">
      <c r="B296" s="128" t="str">
        <f>$B$35</f>
        <v>Teacher Education</v>
      </c>
      <c r="C296" s="137">
        <f t="shared" si="23"/>
        <v>393.92900902575514</v>
      </c>
      <c r="D296" s="137">
        <f t="shared" si="23"/>
        <v>516.49496495303254</v>
      </c>
      <c r="E296" s="137">
        <f t="shared" si="23"/>
        <v>701.63935665505437</v>
      </c>
      <c r="F296" s="137">
        <f t="shared" si="23"/>
        <v>1597.6808286511389</v>
      </c>
      <c r="G296" s="138">
        <f t="shared" si="23"/>
        <v>0</v>
      </c>
      <c r="H296" s="139">
        <f t="shared" si="23"/>
        <v>666.56982415904304</v>
      </c>
    </row>
    <row r="297" spans="2:10">
      <c r="B297" s="128" t="str">
        <f>$B$36</f>
        <v>Agriculture</v>
      </c>
      <c r="C297" s="137">
        <f t="shared" si="23"/>
        <v>269.03857427867086</v>
      </c>
      <c r="D297" s="137">
        <f t="shared" si="23"/>
        <v>523.39465971779828</v>
      </c>
      <c r="E297" s="137">
        <f t="shared" si="23"/>
        <v>792.66019689903783</v>
      </c>
      <c r="F297" s="137">
        <f t="shared" si="23"/>
        <v>0</v>
      </c>
      <c r="G297" s="138">
        <f t="shared" si="23"/>
        <v>0</v>
      </c>
      <c r="H297" s="139">
        <f t="shared" si="23"/>
        <v>428.03598278625907</v>
      </c>
    </row>
    <row r="298" spans="2:10">
      <c r="B298" s="128" t="str">
        <f>$B$37</f>
        <v>Engineering</v>
      </c>
      <c r="C298" s="137">
        <f t="shared" si="23"/>
        <v>461.23187179422206</v>
      </c>
      <c r="D298" s="137">
        <f t="shared" si="23"/>
        <v>686.54741096694693</v>
      </c>
      <c r="E298" s="137">
        <f t="shared" si="23"/>
        <v>931.9050942719075</v>
      </c>
      <c r="F298" s="137">
        <f t="shared" si="23"/>
        <v>2701.6943582004028</v>
      </c>
      <c r="G298" s="138">
        <f t="shared" si="23"/>
        <v>0</v>
      </c>
      <c r="H298" s="139">
        <f t="shared" si="23"/>
        <v>682.01917632333016</v>
      </c>
    </row>
    <row r="299" spans="2:10">
      <c r="B299" s="128" t="str">
        <f>$B$38</f>
        <v>Home Economics</v>
      </c>
      <c r="C299" s="137">
        <f t="shared" si="23"/>
        <v>350.52284112028286</v>
      </c>
      <c r="D299" s="137">
        <f t="shared" si="23"/>
        <v>646.88439079290697</v>
      </c>
      <c r="E299" s="137">
        <f t="shared" si="23"/>
        <v>1094.4607383323128</v>
      </c>
      <c r="F299" s="137">
        <f t="shared" si="23"/>
        <v>0</v>
      </c>
      <c r="G299" s="138">
        <f t="shared" si="23"/>
        <v>0</v>
      </c>
      <c r="H299" s="139">
        <f t="shared" si="23"/>
        <v>496.1529602119337</v>
      </c>
    </row>
    <row r="300" spans="2:10">
      <c r="B300" s="128" t="str">
        <f>$B$39</f>
        <v>Law</v>
      </c>
      <c r="C300" s="137">
        <f t="shared" si="23"/>
        <v>0</v>
      </c>
      <c r="D300" s="137">
        <f t="shared" si="23"/>
        <v>0</v>
      </c>
      <c r="E300" s="137">
        <f t="shared" si="23"/>
        <v>0</v>
      </c>
      <c r="F300" s="137">
        <f t="shared" si="23"/>
        <v>0</v>
      </c>
      <c r="G300" s="138">
        <f t="shared" si="23"/>
        <v>0</v>
      </c>
      <c r="H300" s="139">
        <f t="shared" si="23"/>
        <v>0</v>
      </c>
    </row>
    <row r="301" spans="2:10">
      <c r="B301" s="128" t="str">
        <f>$B$40</f>
        <v>Social Service</v>
      </c>
      <c r="C301" s="137">
        <f t="shared" si="23"/>
        <v>0</v>
      </c>
      <c r="D301" s="137">
        <f t="shared" si="23"/>
        <v>0</v>
      </c>
      <c r="E301" s="137">
        <f t="shared" si="23"/>
        <v>0</v>
      </c>
      <c r="F301" s="137">
        <f t="shared" si="23"/>
        <v>0</v>
      </c>
      <c r="G301" s="138">
        <f t="shared" si="23"/>
        <v>0</v>
      </c>
      <c r="H301" s="139">
        <f t="shared" si="23"/>
        <v>0</v>
      </c>
    </row>
    <row r="302" spans="2:10">
      <c r="B302" s="128" t="str">
        <f>$B$41</f>
        <v>Library Science</v>
      </c>
      <c r="C302" s="137">
        <f t="shared" si="23"/>
        <v>250.81481401123864</v>
      </c>
      <c r="D302" s="137">
        <f t="shared" si="23"/>
        <v>0</v>
      </c>
      <c r="E302" s="137">
        <f t="shared" si="23"/>
        <v>738.93660233855144</v>
      </c>
      <c r="F302" s="137">
        <f t="shared" si="23"/>
        <v>0</v>
      </c>
      <c r="G302" s="138">
        <f t="shared" si="23"/>
        <v>0</v>
      </c>
      <c r="H302" s="139">
        <f t="shared" si="23"/>
        <v>654.3288256951505</v>
      </c>
    </row>
    <row r="303" spans="2:10">
      <c r="B303" s="128" t="str">
        <f>$B$42</f>
        <v>Veterinary Science</v>
      </c>
      <c r="C303" s="137">
        <f t="shared" si="23"/>
        <v>0</v>
      </c>
      <c r="D303" s="137">
        <f t="shared" si="23"/>
        <v>0</v>
      </c>
      <c r="E303" s="137">
        <f t="shared" si="23"/>
        <v>0</v>
      </c>
      <c r="F303" s="137">
        <f t="shared" si="23"/>
        <v>0</v>
      </c>
      <c r="G303" s="138">
        <f t="shared" si="23"/>
        <v>0</v>
      </c>
      <c r="H303" s="139">
        <f t="shared" si="23"/>
        <v>0</v>
      </c>
    </row>
    <row r="304" spans="2:10">
      <c r="B304" s="128" t="str">
        <f>$B$43</f>
        <v>Vocational Training</v>
      </c>
      <c r="C304" s="137">
        <f t="shared" si="23"/>
        <v>826.00184740249279</v>
      </c>
      <c r="D304" s="137">
        <f t="shared" si="23"/>
        <v>331.62118897971737</v>
      </c>
      <c r="E304" s="137">
        <f t="shared" si="23"/>
        <v>0</v>
      </c>
      <c r="F304" s="137">
        <f t="shared" si="23"/>
        <v>0</v>
      </c>
      <c r="G304" s="138">
        <f t="shared" si="23"/>
        <v>0</v>
      </c>
      <c r="H304" s="139">
        <f t="shared" si="23"/>
        <v>367.97270798139203</v>
      </c>
    </row>
    <row r="305" spans="2:10">
      <c r="B305" s="128" t="str">
        <f>$B$44</f>
        <v>Physical Training</v>
      </c>
      <c r="C305" s="137">
        <f t="shared" si="23"/>
        <v>0</v>
      </c>
      <c r="D305" s="137">
        <f t="shared" si="23"/>
        <v>0</v>
      </c>
      <c r="E305" s="137">
        <f t="shared" si="23"/>
        <v>0</v>
      </c>
      <c r="F305" s="137">
        <f t="shared" si="23"/>
        <v>0</v>
      </c>
      <c r="G305" s="138">
        <f t="shared" si="23"/>
        <v>0</v>
      </c>
      <c r="H305" s="139">
        <f t="shared" si="23"/>
        <v>0</v>
      </c>
    </row>
    <row r="306" spans="2:10">
      <c r="B306" s="128" t="str">
        <f>$B$45</f>
        <v>Health Services</v>
      </c>
      <c r="C306" s="137">
        <f t="shared" si="23"/>
        <v>211.79580921171828</v>
      </c>
      <c r="D306" s="137">
        <f t="shared" si="23"/>
        <v>394.51911954136483</v>
      </c>
      <c r="E306" s="137">
        <f t="shared" si="23"/>
        <v>1161.6702019070112</v>
      </c>
      <c r="F306" s="137">
        <f t="shared" si="23"/>
        <v>0</v>
      </c>
      <c r="G306" s="138">
        <f t="shared" si="23"/>
        <v>0</v>
      </c>
      <c r="H306" s="139">
        <f t="shared" si="23"/>
        <v>390.99373263753995</v>
      </c>
    </row>
    <row r="307" spans="2:10">
      <c r="B307" s="128" t="str">
        <f>$B$46</f>
        <v>Pharmacy</v>
      </c>
      <c r="C307" s="137">
        <f t="shared" si="23"/>
        <v>0</v>
      </c>
      <c r="D307" s="137">
        <f t="shared" si="23"/>
        <v>0</v>
      </c>
      <c r="E307" s="137">
        <f t="shared" si="23"/>
        <v>0</v>
      </c>
      <c r="F307" s="137">
        <f t="shared" si="23"/>
        <v>0</v>
      </c>
      <c r="G307" s="138">
        <f t="shared" si="23"/>
        <v>0</v>
      </c>
      <c r="H307" s="139">
        <f t="shared" si="23"/>
        <v>0</v>
      </c>
    </row>
    <row r="308" spans="2:10">
      <c r="B308" s="128" t="str">
        <f>$B$47</f>
        <v>Business Administration</v>
      </c>
      <c r="C308" s="137">
        <f t="shared" si="23"/>
        <v>381.84952822405586</v>
      </c>
      <c r="D308" s="137">
        <f t="shared" si="23"/>
        <v>614.57878129136429</v>
      </c>
      <c r="E308" s="137">
        <f t="shared" si="23"/>
        <v>734.14216975693171</v>
      </c>
      <c r="F308" s="137">
        <f t="shared" si="23"/>
        <v>3795.2553008725768</v>
      </c>
      <c r="G308" s="138">
        <f t="shared" si="23"/>
        <v>0</v>
      </c>
      <c r="H308" s="139">
        <f t="shared" si="23"/>
        <v>568.44521697152186</v>
      </c>
    </row>
    <row r="309" spans="2:10">
      <c r="B309" s="128" t="str">
        <f>$B$48</f>
        <v>Optometry</v>
      </c>
      <c r="C309" s="137">
        <f t="shared" ref="C309:H313" si="24">IF(C48=0,0,C284/C48)</f>
        <v>0</v>
      </c>
      <c r="D309" s="137">
        <f t="shared" si="24"/>
        <v>0</v>
      </c>
      <c r="E309" s="137">
        <f t="shared" si="24"/>
        <v>0</v>
      </c>
      <c r="F309" s="137">
        <f t="shared" si="24"/>
        <v>0</v>
      </c>
      <c r="G309" s="138">
        <f t="shared" si="24"/>
        <v>0</v>
      </c>
      <c r="H309" s="139">
        <f t="shared" si="24"/>
        <v>0</v>
      </c>
    </row>
    <row r="310" spans="2:10">
      <c r="B310" s="128" t="str">
        <f>$B$49</f>
        <v>Teacher Ed-Practice Teaching</v>
      </c>
      <c r="C310" s="137">
        <f t="shared" si="24"/>
        <v>0</v>
      </c>
      <c r="D310" s="137">
        <f t="shared" si="24"/>
        <v>750.79312151740999</v>
      </c>
      <c r="E310" s="137">
        <f t="shared" si="24"/>
        <v>0</v>
      </c>
      <c r="F310" s="137">
        <f t="shared" si="24"/>
        <v>0</v>
      </c>
      <c r="G310" s="138">
        <f t="shared" si="24"/>
        <v>0</v>
      </c>
      <c r="H310" s="139">
        <f t="shared" si="24"/>
        <v>750.79312151740999</v>
      </c>
    </row>
    <row r="311" spans="2:10">
      <c r="B311" s="128" t="str">
        <f>$B$50</f>
        <v>Technology</v>
      </c>
      <c r="C311" s="137">
        <f t="shared" si="24"/>
        <v>378.42026577266466</v>
      </c>
      <c r="D311" s="137">
        <f t="shared" si="24"/>
        <v>490.05533365530442</v>
      </c>
      <c r="E311" s="137">
        <f t="shared" si="24"/>
        <v>1617.6622118291355</v>
      </c>
      <c r="F311" s="137">
        <f t="shared" si="24"/>
        <v>1162.9897866823044</v>
      </c>
      <c r="G311" s="138">
        <f t="shared" si="24"/>
        <v>0</v>
      </c>
      <c r="H311" s="139">
        <f t="shared" si="24"/>
        <v>528.32671163184148</v>
      </c>
    </row>
    <row r="312" spans="2:10">
      <c r="B312" s="128" t="str">
        <f>$B$51</f>
        <v>Nursing</v>
      </c>
      <c r="C312" s="137">
        <f t="shared" si="24"/>
        <v>496.78770260153016</v>
      </c>
      <c r="D312" s="137">
        <f t="shared" si="24"/>
        <v>971.59447161094886</v>
      </c>
      <c r="E312" s="137">
        <f t="shared" si="24"/>
        <v>0</v>
      </c>
      <c r="F312" s="137">
        <f t="shared" si="24"/>
        <v>0</v>
      </c>
      <c r="G312" s="138">
        <f t="shared" si="24"/>
        <v>0</v>
      </c>
      <c r="H312" s="139">
        <f t="shared" si="24"/>
        <v>966.28067213865268</v>
      </c>
    </row>
    <row r="313" spans="2:10">
      <c r="B313" s="131" t="str">
        <f>$B$52</f>
        <v>Totals</v>
      </c>
      <c r="C313" s="136">
        <f t="shared" si="24"/>
        <v>302.56491767363485</v>
      </c>
      <c r="D313" s="136">
        <f t="shared" si="24"/>
        <v>545.78043267842372</v>
      </c>
      <c r="E313" s="136">
        <f t="shared" si="24"/>
        <v>921.70289928515467</v>
      </c>
      <c r="F313" s="136">
        <f t="shared" si="24"/>
        <v>1814.304964745799</v>
      </c>
      <c r="G313" s="136">
        <f t="shared" si="24"/>
        <v>0</v>
      </c>
      <c r="H313" s="136">
        <f t="shared" si="24"/>
        <v>469.95281876602303</v>
      </c>
      <c r="I313" s="351"/>
    </row>
    <row r="315" spans="2:10">
      <c r="B315" s="120" t="s">
        <v>37</v>
      </c>
      <c r="C315" s="121"/>
      <c r="D315" s="121"/>
      <c r="E315" s="121"/>
      <c r="F315" s="121"/>
      <c r="G315" s="121"/>
      <c r="H315" s="122"/>
      <c r="J315" s="360"/>
    </row>
    <row r="316" spans="2:10" ht="55.5" customHeight="1" thickBot="1">
      <c r="B316" s="382" t="s">
        <v>235</v>
      </c>
      <c r="C316" s="382"/>
      <c r="D316" s="382"/>
      <c r="E316" s="382"/>
      <c r="F316" s="382"/>
      <c r="G316" s="382"/>
      <c r="H316" s="382"/>
    </row>
    <row r="317" spans="2:10" ht="14.4" thickBot="1">
      <c r="B317" s="124" t="s">
        <v>31</v>
      </c>
      <c r="C317" s="125" t="s">
        <v>25</v>
      </c>
      <c r="D317" s="125" t="s">
        <v>26</v>
      </c>
      <c r="E317" s="125" t="s">
        <v>27</v>
      </c>
      <c r="F317" s="125" t="s">
        <v>28</v>
      </c>
      <c r="G317" s="125" t="s">
        <v>29</v>
      </c>
      <c r="H317" s="126" t="s">
        <v>1</v>
      </c>
    </row>
    <row r="318" spans="2:10">
      <c r="B318" s="128" t="str">
        <f>$B$32</f>
        <v>Liberal Arts</v>
      </c>
      <c r="C318" s="129">
        <f t="shared" ref="C318:H318" si="25">IF($C$293=0,"",C293/$C$293)</f>
        <v>1</v>
      </c>
      <c r="D318" s="129">
        <f t="shared" si="25"/>
        <v>1.594638966345721</v>
      </c>
      <c r="E318" s="129">
        <f t="shared" si="25"/>
        <v>3.5004626875115554</v>
      </c>
      <c r="F318" s="129">
        <f t="shared" si="25"/>
        <v>7.7283275446031636</v>
      </c>
      <c r="G318" s="129">
        <f t="shared" si="25"/>
        <v>0</v>
      </c>
      <c r="H318" s="129">
        <f t="shared" si="25"/>
        <v>1.42962576944122</v>
      </c>
    </row>
    <row r="319" spans="2:10">
      <c r="B319" s="128" t="str">
        <f>$B$33</f>
        <v>Science</v>
      </c>
      <c r="C319" s="129">
        <f t="shared" ref="C319:H334" si="26">IF($C$293=0,"",C294/$C$293)</f>
        <v>0.92242435639053877</v>
      </c>
      <c r="D319" s="129">
        <f t="shared" si="26"/>
        <v>2.3146291617504233</v>
      </c>
      <c r="E319" s="129">
        <f t="shared" si="26"/>
        <v>4.5610571588957391</v>
      </c>
      <c r="F319" s="129">
        <f t="shared" si="26"/>
        <v>0</v>
      </c>
      <c r="G319" s="129">
        <f t="shared" si="26"/>
        <v>0</v>
      </c>
      <c r="H319" s="129">
        <f t="shared" si="26"/>
        <v>1.3103243397096331</v>
      </c>
    </row>
    <row r="320" spans="2:10">
      <c r="B320" s="128" t="str">
        <f>$B$34</f>
        <v>Fine Arts</v>
      </c>
      <c r="C320" s="129">
        <f t="shared" si="26"/>
        <v>1.5778499544372802</v>
      </c>
      <c r="D320" s="129">
        <f t="shared" si="26"/>
        <v>2.928878730442138</v>
      </c>
      <c r="E320" s="129">
        <f t="shared" si="26"/>
        <v>5.77852462200961</v>
      </c>
      <c r="F320" s="129">
        <f t="shared" si="26"/>
        <v>0</v>
      </c>
      <c r="G320" s="129">
        <f t="shared" si="26"/>
        <v>0</v>
      </c>
      <c r="H320" s="129">
        <f t="shared" si="26"/>
        <v>2.1642224585824326</v>
      </c>
    </row>
    <row r="321" spans="2:8">
      <c r="B321" s="128" t="str">
        <f>$B$35</f>
        <v>Teacher Education</v>
      </c>
      <c r="C321" s="129">
        <f t="shared" si="26"/>
        <v>1.3949722136190303</v>
      </c>
      <c r="D321" s="129">
        <f t="shared" si="26"/>
        <v>1.8289999164202428</v>
      </c>
      <c r="E321" s="129">
        <f t="shared" si="26"/>
        <v>2.4846289155905792</v>
      </c>
      <c r="F321" s="129">
        <f t="shared" si="26"/>
        <v>5.6576700652539449</v>
      </c>
      <c r="G321" s="129">
        <f t="shared" si="26"/>
        <v>0</v>
      </c>
      <c r="H321" s="129">
        <f t="shared" si="26"/>
        <v>2.3604415055353147</v>
      </c>
    </row>
    <row r="322" spans="2:8">
      <c r="B322" s="128" t="str">
        <f>$B$36</f>
        <v>Agriculture</v>
      </c>
      <c r="C322" s="129">
        <f t="shared" si="26"/>
        <v>0.95271312066760772</v>
      </c>
      <c r="D322" s="129">
        <f t="shared" si="26"/>
        <v>1.8534329545026746</v>
      </c>
      <c r="E322" s="129">
        <f t="shared" si="26"/>
        <v>2.8069497909042131</v>
      </c>
      <c r="F322" s="129">
        <f t="shared" si="26"/>
        <v>0</v>
      </c>
      <c r="G322" s="129">
        <f t="shared" si="26"/>
        <v>0</v>
      </c>
      <c r="H322" s="129">
        <f t="shared" si="26"/>
        <v>1.5157510331434021</v>
      </c>
    </row>
    <row r="323" spans="2:8">
      <c r="B323" s="128" t="str">
        <f>$B$37</f>
        <v>Engineering</v>
      </c>
      <c r="C323" s="129">
        <f t="shared" si="26"/>
        <v>1.6333035406041112</v>
      </c>
      <c r="D323" s="129">
        <f t="shared" si="26"/>
        <v>2.4311856697214207</v>
      </c>
      <c r="E323" s="129">
        <f t="shared" si="26"/>
        <v>3.300040571915182</v>
      </c>
      <c r="F323" s="129">
        <f t="shared" si="26"/>
        <v>9.5671770116692709</v>
      </c>
      <c r="G323" s="129">
        <f t="shared" si="26"/>
        <v>0</v>
      </c>
      <c r="H323" s="129">
        <f t="shared" si="26"/>
        <v>2.4151503908771059</v>
      </c>
    </row>
    <row r="324" spans="2:8">
      <c r="B324" s="128" t="str">
        <f>$B$38</f>
        <v>Home Economics</v>
      </c>
      <c r="C324" s="129">
        <f t="shared" si="26"/>
        <v>1.2412633048043022</v>
      </c>
      <c r="D324" s="129">
        <f t="shared" si="26"/>
        <v>2.2907319082991959</v>
      </c>
      <c r="E324" s="129">
        <f t="shared" si="26"/>
        <v>3.8756788250918732</v>
      </c>
      <c r="F324" s="129">
        <f t="shared" si="26"/>
        <v>0</v>
      </c>
      <c r="G324" s="129">
        <f t="shared" si="26"/>
        <v>0</v>
      </c>
      <c r="H324" s="129">
        <f t="shared" si="26"/>
        <v>1.7569652839535483</v>
      </c>
    </row>
    <row r="325" spans="2:8">
      <c r="B325" s="128" t="str">
        <f>$B$39</f>
        <v>Law</v>
      </c>
      <c r="C325" s="129">
        <f t="shared" si="26"/>
        <v>0</v>
      </c>
      <c r="D325" s="129">
        <f t="shared" si="26"/>
        <v>0</v>
      </c>
      <c r="E325" s="129">
        <f t="shared" si="26"/>
        <v>0</v>
      </c>
      <c r="F325" s="129">
        <f t="shared" si="26"/>
        <v>0</v>
      </c>
      <c r="G325" s="129">
        <f t="shared" si="26"/>
        <v>0</v>
      </c>
      <c r="H325" s="129">
        <f t="shared" si="26"/>
        <v>0</v>
      </c>
    </row>
    <row r="326" spans="2:8">
      <c r="B326" s="128" t="str">
        <f>$B$40</f>
        <v>Social Service</v>
      </c>
      <c r="C326" s="129">
        <f t="shared" si="26"/>
        <v>0</v>
      </c>
      <c r="D326" s="129">
        <f t="shared" si="26"/>
        <v>0</v>
      </c>
      <c r="E326" s="129">
        <f t="shared" si="26"/>
        <v>0</v>
      </c>
      <c r="F326" s="129">
        <f t="shared" si="26"/>
        <v>0</v>
      </c>
      <c r="G326" s="129">
        <f t="shared" si="26"/>
        <v>0</v>
      </c>
      <c r="H326" s="129">
        <f t="shared" si="26"/>
        <v>0</v>
      </c>
    </row>
    <row r="327" spans="2:8">
      <c r="B327" s="128" t="str">
        <f>$B$41</f>
        <v>Library Science</v>
      </c>
      <c r="C327" s="129">
        <f t="shared" si="26"/>
        <v>0.88817956609747351</v>
      </c>
      <c r="D327" s="129">
        <f t="shared" si="26"/>
        <v>0</v>
      </c>
      <c r="E327" s="129">
        <f t="shared" si="26"/>
        <v>2.6167050515971026</v>
      </c>
      <c r="F327" s="129">
        <f t="shared" si="26"/>
        <v>0</v>
      </c>
      <c r="G327" s="129">
        <f t="shared" si="26"/>
        <v>0</v>
      </c>
      <c r="H327" s="129">
        <f t="shared" si="26"/>
        <v>2.3170939674438338</v>
      </c>
    </row>
    <row r="328" spans="2:8">
      <c r="B328" s="128" t="str">
        <f>$B$42</f>
        <v>Veterinary Science</v>
      </c>
      <c r="C328" s="129">
        <f t="shared" si="26"/>
        <v>0</v>
      </c>
      <c r="D328" s="129">
        <f t="shared" si="26"/>
        <v>0</v>
      </c>
      <c r="E328" s="129">
        <f t="shared" si="26"/>
        <v>0</v>
      </c>
      <c r="F328" s="129">
        <f t="shared" si="26"/>
        <v>0</v>
      </c>
      <c r="G328" s="129">
        <f t="shared" si="26"/>
        <v>0</v>
      </c>
      <c r="H328" s="129">
        <f t="shared" si="26"/>
        <v>0</v>
      </c>
    </row>
    <row r="329" spans="2:8">
      <c r="B329" s="128" t="str">
        <f>$B$43</f>
        <v>Vocational Training</v>
      </c>
      <c r="C329" s="129">
        <f t="shared" si="26"/>
        <v>2.9250184655711138</v>
      </c>
      <c r="D329" s="129">
        <f t="shared" si="26"/>
        <v>1.1743292153530285</v>
      </c>
      <c r="E329" s="129">
        <f t="shared" si="26"/>
        <v>0</v>
      </c>
      <c r="F329" s="129">
        <f t="shared" si="26"/>
        <v>0</v>
      </c>
      <c r="G329" s="129">
        <f t="shared" si="26"/>
        <v>0</v>
      </c>
      <c r="H329" s="129">
        <f t="shared" si="26"/>
        <v>1.3030563661043584</v>
      </c>
    </row>
    <row r="330" spans="2:8">
      <c r="B330" s="128" t="str">
        <f>$B$44</f>
        <v>Physical Training</v>
      </c>
      <c r="C330" s="129">
        <f t="shared" si="26"/>
        <v>0</v>
      </c>
      <c r="D330" s="129">
        <f t="shared" si="26"/>
        <v>0</v>
      </c>
      <c r="E330" s="129">
        <f t="shared" si="26"/>
        <v>0</v>
      </c>
      <c r="F330" s="129">
        <f t="shared" si="26"/>
        <v>0</v>
      </c>
      <c r="G330" s="129">
        <f t="shared" si="26"/>
        <v>0</v>
      </c>
      <c r="H330" s="129">
        <f t="shared" si="26"/>
        <v>0</v>
      </c>
    </row>
    <row r="331" spans="2:8">
      <c r="B331" s="128" t="str">
        <f>$B$45</f>
        <v>Health Services</v>
      </c>
      <c r="C331" s="129">
        <f t="shared" si="26"/>
        <v>0.75000637689007543</v>
      </c>
      <c r="D331" s="129">
        <f t="shared" si="26"/>
        <v>1.3970618992054658</v>
      </c>
      <c r="E331" s="129">
        <f t="shared" si="26"/>
        <v>4.1136794090316435</v>
      </c>
      <c r="F331" s="129">
        <f t="shared" si="26"/>
        <v>0</v>
      </c>
      <c r="G331" s="129">
        <f t="shared" si="26"/>
        <v>0</v>
      </c>
      <c r="H331" s="129">
        <f t="shared" si="26"/>
        <v>1.3845778813737892</v>
      </c>
    </row>
    <row r="332" spans="2:8">
      <c r="B332" s="128" t="str">
        <f>$B$46</f>
        <v>Pharmacy</v>
      </c>
      <c r="C332" s="129">
        <f t="shared" si="26"/>
        <v>0</v>
      </c>
      <c r="D332" s="129">
        <f t="shared" si="26"/>
        <v>0</v>
      </c>
      <c r="E332" s="129">
        <f t="shared" si="26"/>
        <v>0</v>
      </c>
      <c r="F332" s="129">
        <f t="shared" si="26"/>
        <v>0</v>
      </c>
      <c r="G332" s="129">
        <f t="shared" si="26"/>
        <v>0</v>
      </c>
      <c r="H332" s="129">
        <f t="shared" si="26"/>
        <v>0</v>
      </c>
    </row>
    <row r="333" spans="2:8">
      <c r="B333" s="128" t="str">
        <f>$B$47</f>
        <v>Business Administration</v>
      </c>
      <c r="C333" s="129">
        <f t="shared" si="26"/>
        <v>1.3521966381035613</v>
      </c>
      <c r="D333" s="129">
        <f t="shared" si="26"/>
        <v>2.1763320378501207</v>
      </c>
      <c r="E333" s="129">
        <f t="shared" si="26"/>
        <v>2.5997271188270084</v>
      </c>
      <c r="F333" s="129">
        <f t="shared" si="26"/>
        <v>13.439669501368041</v>
      </c>
      <c r="G333" s="129">
        <f t="shared" si="26"/>
        <v>0</v>
      </c>
      <c r="H333" s="129">
        <f t="shared" si="26"/>
        <v>2.0129649365022253</v>
      </c>
    </row>
    <row r="334" spans="2:8">
      <c r="B334" s="128" t="str">
        <f>$B$48</f>
        <v>Optometry</v>
      </c>
      <c r="C334" s="129">
        <f t="shared" si="26"/>
        <v>0</v>
      </c>
      <c r="D334" s="129">
        <f t="shared" si="26"/>
        <v>0</v>
      </c>
      <c r="E334" s="129">
        <f t="shared" si="26"/>
        <v>0</v>
      </c>
      <c r="F334" s="129">
        <f t="shared" si="26"/>
        <v>0</v>
      </c>
      <c r="G334" s="129">
        <f t="shared" si="26"/>
        <v>0</v>
      </c>
      <c r="H334" s="129">
        <f t="shared" si="26"/>
        <v>0</v>
      </c>
    </row>
    <row r="335" spans="2:8">
      <c r="B335" s="128" t="str">
        <f>$B$49</f>
        <v>Teacher Ed-Practice Teaching</v>
      </c>
      <c r="C335" s="129">
        <f t="shared" ref="C335:H338" si="27">IF($C$293=0,"",C310/$C$293)</f>
        <v>0</v>
      </c>
      <c r="D335" s="129">
        <f t="shared" si="27"/>
        <v>2.6586910806170359</v>
      </c>
      <c r="E335" s="129">
        <f t="shared" si="27"/>
        <v>0</v>
      </c>
      <c r="F335" s="129">
        <f t="shared" si="27"/>
        <v>0</v>
      </c>
      <c r="G335" s="129">
        <f t="shared" si="27"/>
        <v>0</v>
      </c>
      <c r="H335" s="129">
        <f t="shared" si="27"/>
        <v>2.6586910806170359</v>
      </c>
    </row>
    <row r="336" spans="2:8">
      <c r="B336" s="128" t="str">
        <f>$B$50</f>
        <v>Technology</v>
      </c>
      <c r="C336" s="129">
        <f t="shared" si="27"/>
        <v>1.3400530139395814</v>
      </c>
      <c r="D336" s="129">
        <f t="shared" si="27"/>
        <v>1.7353725110918594</v>
      </c>
      <c r="E336" s="129">
        <f t="shared" si="27"/>
        <v>5.7284276730572268</v>
      </c>
      <c r="F336" s="129">
        <f t="shared" si="27"/>
        <v>4.1183522918426885</v>
      </c>
      <c r="G336" s="129">
        <f t="shared" si="27"/>
        <v>0</v>
      </c>
      <c r="H336" s="129">
        <f t="shared" si="27"/>
        <v>1.8708982216411174</v>
      </c>
    </row>
    <row r="337" spans="2:10">
      <c r="B337" s="128" t="str">
        <f>$B$51</f>
        <v>Nursing</v>
      </c>
      <c r="C337" s="129">
        <f t="shared" si="27"/>
        <v>1.7592130188905692</v>
      </c>
      <c r="D337" s="129">
        <f t="shared" si="27"/>
        <v>3.4405876687150112</v>
      </c>
      <c r="E337" s="129">
        <f t="shared" si="27"/>
        <v>0</v>
      </c>
      <c r="F337" s="129">
        <f t="shared" si="27"/>
        <v>0</v>
      </c>
      <c r="G337" s="129">
        <f t="shared" si="27"/>
        <v>0</v>
      </c>
      <c r="H337" s="129">
        <f t="shared" si="27"/>
        <v>3.4217705660321465</v>
      </c>
    </row>
    <row r="338" spans="2:10">
      <c r="B338" s="131" t="str">
        <f>$B$52</f>
        <v>Totals</v>
      </c>
      <c r="C338" s="129">
        <f t="shared" si="27"/>
        <v>1.0714358254917324</v>
      </c>
      <c r="D338" s="129">
        <f t="shared" si="27"/>
        <v>1.9327049312928253</v>
      </c>
      <c r="E338" s="129">
        <f t="shared" si="27"/>
        <v>3.2639127971172792</v>
      </c>
      <c r="F338" s="129">
        <f t="shared" si="27"/>
        <v>6.4247744006229635</v>
      </c>
      <c r="G338" s="129">
        <f t="shared" si="27"/>
        <v>0</v>
      </c>
      <c r="H338" s="129">
        <f t="shared" si="27"/>
        <v>1.6641859544994331</v>
      </c>
      <c r="I338" s="351"/>
    </row>
    <row r="340" spans="2:10">
      <c r="B340" s="120" t="s">
        <v>236</v>
      </c>
      <c r="C340" s="121"/>
      <c r="D340" s="121"/>
      <c r="E340" s="121"/>
      <c r="F340" s="121"/>
      <c r="G340" s="121"/>
      <c r="H340" s="122"/>
      <c r="J340" s="360"/>
    </row>
    <row r="341" spans="2:10" ht="55.5" customHeight="1" thickBot="1">
      <c r="B341" s="382" t="s">
        <v>237</v>
      </c>
      <c r="C341" s="382"/>
      <c r="D341" s="382"/>
      <c r="E341" s="382"/>
      <c r="F341" s="382"/>
      <c r="G341" s="382"/>
      <c r="H341" s="382"/>
    </row>
    <row r="342" spans="2:10" ht="14.4" thickBot="1">
      <c r="B342" s="124" t="s">
        <v>31</v>
      </c>
      <c r="C342" s="125" t="s">
        <v>25</v>
      </c>
      <c r="D342" s="125" t="s">
        <v>26</v>
      </c>
      <c r="E342" s="125" t="s">
        <v>27</v>
      </c>
      <c r="F342" s="125" t="s">
        <v>28</v>
      </c>
      <c r="G342" s="125" t="s">
        <v>29</v>
      </c>
      <c r="H342" s="126" t="s">
        <v>1</v>
      </c>
    </row>
    <row r="343" spans="2:10">
      <c r="B343" s="128" t="str">
        <f>$B$32</f>
        <v>Liberal Arts</v>
      </c>
      <c r="C343" s="136">
        <f t="shared" ref="C343:D358" si="28">C293*30</f>
        <v>8471.7603371561763</v>
      </c>
      <c r="D343" s="136">
        <f t="shared" si="28"/>
        <v>13509.399147171403</v>
      </c>
      <c r="E343" s="136">
        <f>E293*24</f>
        <v>23724.06476620441</v>
      </c>
      <c r="F343" s="136">
        <f>F293*18</f>
        <v>39283.523258952395</v>
      </c>
      <c r="G343" s="136">
        <f>G293*24</f>
        <v>0</v>
      </c>
      <c r="H343" s="136">
        <f>IF((C32/30+D32/30+E32/24+F32/18+G32/24)=0,0,H268/(C32/30+D32/30+E32/24+F32/18+G32/24))</f>
        <v>11851.037651215362</v>
      </c>
    </row>
    <row r="344" spans="2:10">
      <c r="B344" s="128" t="str">
        <f>$B$33</f>
        <v>Science</v>
      </c>
      <c r="C344" s="139">
        <f t="shared" si="28"/>
        <v>7814.5580764961796</v>
      </c>
      <c r="D344" s="139">
        <f t="shared" si="28"/>
        <v>19608.983527742286</v>
      </c>
      <c r="E344" s="139">
        <f>E294*24</f>
        <v>30912.146507388126</v>
      </c>
      <c r="F344" s="139">
        <f>F294*18</f>
        <v>0</v>
      </c>
      <c r="G344" s="139">
        <f>G294*24</f>
        <v>0</v>
      </c>
      <c r="H344" s="139">
        <f t="shared" ref="H344:H363" si="29">IF((C33/30+D33/30+E33/24+F33/18+G33/24)=0,0,H269/(C33/30+D33/30+E33/24+F33/18+G33/24))</f>
        <v>11011.735581259642</v>
      </c>
    </row>
    <row r="345" spans="2:10">
      <c r="B345" s="128" t="str">
        <f>$B$34</f>
        <v>Fine Arts</v>
      </c>
      <c r="C345" s="139">
        <f t="shared" si="28"/>
        <v>13367.166661985431</v>
      </c>
      <c r="D345" s="139">
        <f t="shared" si="28"/>
        <v>24812.758660900043</v>
      </c>
      <c r="E345" s="139">
        <f t="shared" ref="E345:E363" si="30">E295*24</f>
        <v>39163.420560017126</v>
      </c>
      <c r="F345" s="139">
        <f t="shared" ref="F345:F363" si="31">F295*18</f>
        <v>0</v>
      </c>
      <c r="G345" s="139">
        <f t="shared" ref="G345:G363" si="32">G295*24</f>
        <v>0</v>
      </c>
      <c r="H345" s="139">
        <f t="shared" si="29"/>
        <v>18174.873195705095</v>
      </c>
    </row>
    <row r="346" spans="2:10">
      <c r="B346" s="128" t="str">
        <f>$B$35</f>
        <v>Teacher Education</v>
      </c>
      <c r="C346" s="139">
        <f t="shared" si="28"/>
        <v>11817.870270772653</v>
      </c>
      <c r="D346" s="139">
        <f t="shared" si="28"/>
        <v>15494.848948590976</v>
      </c>
      <c r="E346" s="139">
        <f t="shared" si="30"/>
        <v>16839.344559721307</v>
      </c>
      <c r="F346" s="139">
        <f t="shared" si="31"/>
        <v>28758.254915720499</v>
      </c>
      <c r="G346" s="139">
        <f t="shared" si="32"/>
        <v>0</v>
      </c>
      <c r="H346" s="139">
        <f t="shared" si="29"/>
        <v>17483.408403103611</v>
      </c>
    </row>
    <row r="347" spans="2:10">
      <c r="B347" s="128" t="str">
        <f>$B$36</f>
        <v>Agriculture</v>
      </c>
      <c r="C347" s="139">
        <f t="shared" si="28"/>
        <v>8071.1572283601263</v>
      </c>
      <c r="D347" s="139">
        <f t="shared" si="28"/>
        <v>15701.839791533948</v>
      </c>
      <c r="E347" s="139">
        <f t="shared" si="30"/>
        <v>19023.844725576906</v>
      </c>
      <c r="F347" s="139">
        <f t="shared" si="31"/>
        <v>0</v>
      </c>
      <c r="G347" s="139">
        <f t="shared" si="32"/>
        <v>0</v>
      </c>
      <c r="H347" s="139">
        <f t="shared" si="29"/>
        <v>12703.279487701042</v>
      </c>
    </row>
    <row r="348" spans="2:10">
      <c r="B348" s="128" t="str">
        <f>$B$37</f>
        <v>Engineering</v>
      </c>
      <c r="C348" s="139">
        <f t="shared" si="28"/>
        <v>13836.956153826663</v>
      </c>
      <c r="D348" s="139">
        <f t="shared" si="28"/>
        <v>20596.422329008408</v>
      </c>
      <c r="E348" s="139">
        <f t="shared" si="30"/>
        <v>22365.722262525778</v>
      </c>
      <c r="F348" s="139">
        <f t="shared" si="31"/>
        <v>48630.49844760725</v>
      </c>
      <c r="G348" s="139">
        <f t="shared" si="32"/>
        <v>0</v>
      </c>
      <c r="H348" s="139">
        <f t="shared" si="29"/>
        <v>19237.77165965956</v>
      </c>
    </row>
    <row r="349" spans="2:10">
      <c r="B349" s="128" t="str">
        <f>$B$38</f>
        <v>Home Economics</v>
      </c>
      <c r="C349" s="139">
        <f t="shared" si="28"/>
        <v>10515.685233608487</v>
      </c>
      <c r="D349" s="139">
        <f t="shared" si="28"/>
        <v>19406.531723787208</v>
      </c>
      <c r="E349" s="139">
        <f t="shared" si="30"/>
        <v>26267.057719975506</v>
      </c>
      <c r="F349" s="139">
        <f t="shared" si="31"/>
        <v>0</v>
      </c>
      <c r="G349" s="139">
        <f t="shared" si="32"/>
        <v>0</v>
      </c>
      <c r="H349" s="139">
        <f t="shared" si="29"/>
        <v>14598.420090521853</v>
      </c>
    </row>
    <row r="350" spans="2:10">
      <c r="B350" s="128" t="str">
        <f>$B$39</f>
        <v>Law</v>
      </c>
      <c r="C350" s="139">
        <f t="shared" si="28"/>
        <v>0</v>
      </c>
      <c r="D350" s="139">
        <f t="shared" si="28"/>
        <v>0</v>
      </c>
      <c r="E350" s="139">
        <f t="shared" si="30"/>
        <v>0</v>
      </c>
      <c r="F350" s="139">
        <f t="shared" si="31"/>
        <v>0</v>
      </c>
      <c r="G350" s="139">
        <f t="shared" si="32"/>
        <v>0</v>
      </c>
      <c r="H350" s="139">
        <f t="shared" si="29"/>
        <v>0</v>
      </c>
    </row>
    <row r="351" spans="2:10">
      <c r="B351" s="128" t="str">
        <f>$B$40</f>
        <v>Social Service</v>
      </c>
      <c r="C351" s="139">
        <f t="shared" si="28"/>
        <v>0</v>
      </c>
      <c r="D351" s="139">
        <f t="shared" si="28"/>
        <v>0</v>
      </c>
      <c r="E351" s="139">
        <f t="shared" si="30"/>
        <v>0</v>
      </c>
      <c r="F351" s="139">
        <f t="shared" si="31"/>
        <v>0</v>
      </c>
      <c r="G351" s="139">
        <f t="shared" si="32"/>
        <v>0</v>
      </c>
      <c r="H351" s="139">
        <f t="shared" si="29"/>
        <v>0</v>
      </c>
    </row>
    <row r="352" spans="2:10">
      <c r="B352" s="128" t="str">
        <f>$B$41</f>
        <v>Library Science</v>
      </c>
      <c r="C352" s="139">
        <f t="shared" si="28"/>
        <v>7524.4444203371595</v>
      </c>
      <c r="D352" s="139">
        <f t="shared" si="28"/>
        <v>0</v>
      </c>
      <c r="E352" s="139">
        <f t="shared" si="30"/>
        <v>17734.478456125235</v>
      </c>
      <c r="F352" s="139">
        <f t="shared" si="31"/>
        <v>0</v>
      </c>
      <c r="G352" s="139">
        <f t="shared" si="32"/>
        <v>0</v>
      </c>
      <c r="H352" s="139">
        <f t="shared" si="29"/>
        <v>16267.843732752361</v>
      </c>
    </row>
    <row r="353" spans="2:9">
      <c r="B353" s="128" t="str">
        <f>$B$42</f>
        <v>Veterinary Science</v>
      </c>
      <c r="C353" s="139">
        <f t="shared" si="28"/>
        <v>0</v>
      </c>
      <c r="D353" s="139">
        <f t="shared" si="28"/>
        <v>0</v>
      </c>
      <c r="E353" s="139">
        <f t="shared" si="30"/>
        <v>0</v>
      </c>
      <c r="F353" s="139">
        <f t="shared" si="31"/>
        <v>0</v>
      </c>
      <c r="G353" s="139">
        <f t="shared" si="32"/>
        <v>0</v>
      </c>
      <c r="H353" s="139">
        <f t="shared" si="29"/>
        <v>0</v>
      </c>
    </row>
    <row r="354" spans="2:9">
      <c r="B354" s="128" t="str">
        <f>$B$43</f>
        <v>Vocational Training</v>
      </c>
      <c r="C354" s="139">
        <f t="shared" si="28"/>
        <v>24780.055422074784</v>
      </c>
      <c r="D354" s="139">
        <f t="shared" si="28"/>
        <v>9948.6356693915204</v>
      </c>
      <c r="E354" s="139">
        <f t="shared" si="30"/>
        <v>0</v>
      </c>
      <c r="F354" s="139">
        <f t="shared" si="31"/>
        <v>0</v>
      </c>
      <c r="G354" s="139">
        <f t="shared" si="32"/>
        <v>0</v>
      </c>
      <c r="H354" s="139">
        <f t="shared" si="29"/>
        <v>11039.181239441763</v>
      </c>
    </row>
    <row r="355" spans="2:9">
      <c r="B355" s="128" t="str">
        <f>$B$44</f>
        <v>Physical Training</v>
      </c>
      <c r="C355" s="139">
        <f t="shared" si="28"/>
        <v>0</v>
      </c>
      <c r="D355" s="139">
        <f t="shared" si="28"/>
        <v>0</v>
      </c>
      <c r="E355" s="139">
        <f t="shared" si="30"/>
        <v>0</v>
      </c>
      <c r="F355" s="139">
        <f t="shared" si="31"/>
        <v>0</v>
      </c>
      <c r="G355" s="139">
        <f t="shared" si="32"/>
        <v>0</v>
      </c>
      <c r="H355" s="139">
        <f t="shared" si="29"/>
        <v>0</v>
      </c>
    </row>
    <row r="356" spans="2:9">
      <c r="B356" s="128" t="str">
        <f>$B$45</f>
        <v>Health Services</v>
      </c>
      <c r="C356" s="139">
        <f t="shared" si="28"/>
        <v>6353.8742763515484</v>
      </c>
      <c r="D356" s="139">
        <f t="shared" si="28"/>
        <v>11835.573586240946</v>
      </c>
      <c r="E356" s="139">
        <f t="shared" si="30"/>
        <v>27880.08484576827</v>
      </c>
      <c r="F356" s="139">
        <f t="shared" si="31"/>
        <v>0</v>
      </c>
      <c r="G356" s="139">
        <f t="shared" si="32"/>
        <v>0</v>
      </c>
      <c r="H356" s="139">
        <f t="shared" si="29"/>
        <v>11527.700774767891</v>
      </c>
    </row>
    <row r="357" spans="2:9">
      <c r="B357" s="128" t="str">
        <f>$B$46</f>
        <v>Pharmacy</v>
      </c>
      <c r="C357" s="139">
        <f t="shared" si="28"/>
        <v>0</v>
      </c>
      <c r="D357" s="139">
        <f t="shared" si="28"/>
        <v>0</v>
      </c>
      <c r="E357" s="139">
        <f t="shared" si="30"/>
        <v>0</v>
      </c>
      <c r="F357" s="139">
        <f t="shared" si="31"/>
        <v>0</v>
      </c>
      <c r="G357" s="139">
        <f t="shared" si="32"/>
        <v>0</v>
      </c>
      <c r="H357" s="139">
        <f t="shared" si="29"/>
        <v>0</v>
      </c>
    </row>
    <row r="358" spans="2:9">
      <c r="B358" s="128" t="str">
        <f>$B$47</f>
        <v>Business Administration</v>
      </c>
      <c r="C358" s="139">
        <f t="shared" si="28"/>
        <v>11455.485846721676</v>
      </c>
      <c r="D358" s="139">
        <f t="shared" si="28"/>
        <v>18437.363438740929</v>
      </c>
      <c r="E358" s="139">
        <f t="shared" si="30"/>
        <v>17619.412074166361</v>
      </c>
      <c r="F358" s="139">
        <f t="shared" si="31"/>
        <v>68314.595415706382</v>
      </c>
      <c r="G358" s="139">
        <f t="shared" si="32"/>
        <v>0</v>
      </c>
      <c r="H358" s="139">
        <f t="shared" si="29"/>
        <v>16564.205218006486</v>
      </c>
    </row>
    <row r="359" spans="2:9">
      <c r="B359" s="128" t="str">
        <f>$B$48</f>
        <v>Optometry</v>
      </c>
      <c r="C359" s="139">
        <f t="shared" ref="C359:D363" si="33">C309*30</f>
        <v>0</v>
      </c>
      <c r="D359" s="139">
        <f t="shared" si="33"/>
        <v>0</v>
      </c>
      <c r="E359" s="139">
        <f t="shared" si="30"/>
        <v>0</v>
      </c>
      <c r="F359" s="139">
        <f t="shared" si="31"/>
        <v>0</v>
      </c>
      <c r="G359" s="139">
        <f t="shared" si="32"/>
        <v>0</v>
      </c>
      <c r="H359" s="139">
        <f t="shared" si="29"/>
        <v>0</v>
      </c>
    </row>
    <row r="360" spans="2:9">
      <c r="B360" s="128" t="str">
        <f>$B$49</f>
        <v>Teacher Ed-Practice Teaching</v>
      </c>
      <c r="C360" s="139">
        <f t="shared" si="33"/>
        <v>0</v>
      </c>
      <c r="D360" s="139">
        <f t="shared" si="33"/>
        <v>22523.793645522299</v>
      </c>
      <c r="E360" s="139">
        <f t="shared" si="30"/>
        <v>0</v>
      </c>
      <c r="F360" s="139">
        <f t="shared" si="31"/>
        <v>0</v>
      </c>
      <c r="G360" s="139">
        <f t="shared" si="32"/>
        <v>0</v>
      </c>
      <c r="H360" s="139">
        <f t="shared" si="29"/>
        <v>22523.793645522303</v>
      </c>
    </row>
    <row r="361" spans="2:9">
      <c r="B361" s="128" t="str">
        <f>$B$50</f>
        <v>Technology</v>
      </c>
      <c r="C361" s="139">
        <f t="shared" si="33"/>
        <v>11352.60797317994</v>
      </c>
      <c r="D361" s="139">
        <f t="shared" si="33"/>
        <v>14701.660009659132</v>
      </c>
      <c r="E361" s="139">
        <f t="shared" si="30"/>
        <v>38823.893083899253</v>
      </c>
      <c r="F361" s="139">
        <f t="shared" si="31"/>
        <v>20933.81616028148</v>
      </c>
      <c r="G361" s="139">
        <f t="shared" si="32"/>
        <v>0</v>
      </c>
      <c r="H361" s="139">
        <f t="shared" si="29"/>
        <v>15524.55261679367</v>
      </c>
    </row>
    <row r="362" spans="2:9">
      <c r="B362" s="128" t="str">
        <f>$B$51</f>
        <v>Nursing</v>
      </c>
      <c r="C362" s="139">
        <f t="shared" si="33"/>
        <v>14903.631078045904</v>
      </c>
      <c r="D362" s="139">
        <f t="shared" si="33"/>
        <v>29147.834148328468</v>
      </c>
      <c r="E362" s="139">
        <f t="shared" si="30"/>
        <v>0</v>
      </c>
      <c r="F362" s="139">
        <f t="shared" si="31"/>
        <v>0</v>
      </c>
      <c r="G362" s="139">
        <f t="shared" si="32"/>
        <v>0</v>
      </c>
      <c r="H362" s="139">
        <f t="shared" si="29"/>
        <v>28988.420164159579</v>
      </c>
    </row>
    <row r="363" spans="2:9">
      <c r="B363" s="131" t="str">
        <f>$B$52</f>
        <v>Totals</v>
      </c>
      <c r="C363" s="136">
        <f t="shared" si="33"/>
        <v>9076.947530209045</v>
      </c>
      <c r="D363" s="136">
        <f t="shared" si="33"/>
        <v>16373.412980352712</v>
      </c>
      <c r="E363" s="136">
        <f t="shared" si="30"/>
        <v>22120.869582843712</v>
      </c>
      <c r="F363" s="136">
        <f t="shared" si="31"/>
        <v>32657.489365424382</v>
      </c>
      <c r="G363" s="136">
        <f t="shared" si="32"/>
        <v>0</v>
      </c>
      <c r="H363" s="136">
        <f t="shared" si="29"/>
        <v>13715.988948745164</v>
      </c>
      <c r="I363" s="351"/>
    </row>
  </sheetData>
  <mergeCells count="45">
    <mergeCell ref="B316:H316"/>
    <mergeCell ref="B341:H341"/>
    <mergeCell ref="B215:G215"/>
    <mergeCell ref="B216:H216"/>
    <mergeCell ref="B241:G241"/>
    <mergeCell ref="B264:H264"/>
    <mergeCell ref="B266:H266"/>
    <mergeCell ref="B291:H291"/>
    <mergeCell ref="I140:I141"/>
    <mergeCell ref="B165:G165"/>
    <mergeCell ref="B166:G166"/>
    <mergeCell ref="B190:G190"/>
    <mergeCell ref="B191:H191"/>
    <mergeCell ref="B89:G89"/>
    <mergeCell ref="B113:H113"/>
    <mergeCell ref="B114:G114"/>
    <mergeCell ref="B139:G139"/>
    <mergeCell ref="B140:F141"/>
    <mergeCell ref="B58:G58"/>
    <mergeCell ref="D83:F83"/>
    <mergeCell ref="B84:C84"/>
    <mergeCell ref="D84:F84"/>
    <mergeCell ref="B87:G87"/>
    <mergeCell ref="D27:F27"/>
    <mergeCell ref="B28:C28"/>
    <mergeCell ref="D28:F28"/>
    <mergeCell ref="D54:F54"/>
    <mergeCell ref="B55:C55"/>
    <mergeCell ref="D55:F55"/>
    <mergeCell ref="B16:E16"/>
    <mergeCell ref="B17:E17"/>
    <mergeCell ref="B18:E18"/>
    <mergeCell ref="D20:F20"/>
    <mergeCell ref="B21:C21"/>
    <mergeCell ref="D21:F21"/>
    <mergeCell ref="B11:H11"/>
    <mergeCell ref="B12:E12"/>
    <mergeCell ref="B13:E13"/>
    <mergeCell ref="B14:E14"/>
    <mergeCell ref="B15:E15"/>
    <mergeCell ref="B1:H1"/>
    <mergeCell ref="B2:H2"/>
    <mergeCell ref="B8:H8"/>
    <mergeCell ref="B9:G9"/>
    <mergeCell ref="B10:G10"/>
  </mergeCells>
  <conditionalFormatting sqref="B7:G7">
    <cfRule type="expression" dxfId="53" priority="24" stopIfTrue="1">
      <formula>#REF!&gt;5</formula>
    </cfRule>
  </conditionalFormatting>
  <conditionalFormatting sqref="C25">
    <cfRule type="expression" dxfId="52" priority="20" stopIfTrue="1">
      <formula>C52=0</formula>
    </cfRule>
  </conditionalFormatting>
  <conditionalFormatting sqref="D25:G25">
    <cfRule type="expression" dxfId="51" priority="19" stopIfTrue="1">
      <formula>D52=0</formula>
    </cfRule>
  </conditionalFormatting>
  <conditionalFormatting sqref="C25:G25">
    <cfRule type="expression" dxfId="50" priority="18" stopIfTrue="1">
      <formula>AND(C52=0,C25&gt;0)</formula>
    </cfRule>
  </conditionalFormatting>
  <conditionalFormatting sqref="C116:G135">
    <cfRule type="expression" dxfId="49" priority="17" stopIfTrue="1">
      <formula>C32=0</formula>
    </cfRule>
  </conditionalFormatting>
  <conditionalFormatting sqref="H188">
    <cfRule type="expression" dxfId="48" priority="15" stopIfTrue="1">
      <formula>$H$188&lt;&gt;$I$163</formula>
    </cfRule>
  </conditionalFormatting>
  <conditionalFormatting sqref="C293:G312">
    <cfRule type="expression" dxfId="47" priority="13" stopIfTrue="1">
      <formula>C32=0</formula>
    </cfRule>
  </conditionalFormatting>
  <conditionalFormatting sqref="H138">
    <cfRule type="cellIs" dxfId="46" priority="12" operator="lessThan">
      <formula>0</formula>
    </cfRule>
  </conditionalFormatting>
  <conditionalFormatting sqref="C61:G80">
    <cfRule type="expression" dxfId="45" priority="6" stopIfTrue="1">
      <formula>C32=0</formula>
    </cfRule>
  </conditionalFormatting>
  <conditionalFormatting sqref="C91:G110">
    <cfRule type="expression" dxfId="44" priority="5" stopIfTrue="1">
      <formula>C32=0</formula>
    </cfRule>
  </conditionalFormatting>
  <conditionalFormatting sqref="C143:H162">
    <cfRule type="expression" dxfId="43" priority="3" stopIfTrue="1">
      <formula>C32=0</formula>
    </cfRule>
  </conditionalFormatting>
  <conditionalFormatting sqref="H143:H162">
    <cfRule type="expression" dxfId="42" priority="4" stopIfTrue="1">
      <formula>OR(AND(#REF!&gt;0,H143&gt;0,H61=0),AND(#REF!&gt;0,H143&gt;0,H32=0))</formula>
    </cfRule>
  </conditionalFormatting>
  <conditionalFormatting sqref="H143:H162">
    <cfRule type="expression" dxfId="41" priority="2" stopIfTrue="1">
      <formula>OR(AND(#REF!&gt;0,H143&gt;0,H61=0),AND(#REF!&gt;0,H143&gt;0,H32=0))</formula>
    </cfRule>
  </conditionalFormatting>
  <conditionalFormatting sqref="H143:H162">
    <cfRule type="expression" dxfId="40" priority="1"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tabColor rgb="FFFFC000"/>
    <pageSetUpPr fitToPage="1"/>
  </sheetPr>
  <dimension ref="B1:W363"/>
  <sheetViews>
    <sheetView showGridLines="0" showZeros="0" zoomScale="70" zoomScaleNormal="70" workbookViewId="0">
      <selection activeCell="D21" sqref="D21:F21"/>
    </sheetView>
  </sheetViews>
  <sheetFormatPr defaultColWidth="9.109375" defaultRowHeight="13.8"/>
  <cols>
    <col min="1" max="1" width="1.88671875" style="107" customWidth="1"/>
    <col min="2" max="2" width="30.5546875" style="107" customWidth="1"/>
    <col min="3"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5.88671875" style="107" bestFit="1" customWidth="1"/>
    <col min="11" max="16384" width="9.109375" style="107"/>
  </cols>
  <sheetData>
    <row r="1" spans="2:8">
      <c r="B1" s="392" t="str">
        <f>'Relative Weights'!A1</f>
        <v>THECB Texas Public University Expenditure Study Fiscal Year 2022</v>
      </c>
      <c r="C1" s="392"/>
      <c r="D1" s="392"/>
      <c r="E1" s="392"/>
      <c r="F1" s="392"/>
      <c r="G1" s="392"/>
      <c r="H1" s="392"/>
    </row>
    <row r="2" spans="2:8">
      <c r="B2" s="393" t="str">
        <f>'Relative Weights'!A2</f>
        <v>Institution Survey for the Year Ended August 31, 2022</v>
      </c>
      <c r="C2" s="393"/>
      <c r="D2" s="393"/>
      <c r="E2" s="393"/>
      <c r="F2" s="393"/>
      <c r="G2" s="393"/>
      <c r="H2" s="393"/>
    </row>
    <row r="3" spans="2:8">
      <c r="B3" s="119" t="s">
        <v>96</v>
      </c>
      <c r="C3" s="119"/>
      <c r="D3" s="119"/>
      <c r="E3" s="119"/>
      <c r="F3" s="119"/>
      <c r="G3" s="119"/>
      <c r="H3" s="119"/>
    </row>
    <row r="4" spans="2:8">
      <c r="B4" s="294" t="s">
        <v>161</v>
      </c>
      <c r="C4" s="119"/>
      <c r="D4" s="119"/>
      <c r="E4" s="119"/>
      <c r="F4" s="119"/>
      <c r="G4" s="119"/>
      <c r="H4" s="119"/>
    </row>
    <row r="5" spans="2:8">
      <c r="B5" s="119"/>
      <c r="C5" s="119"/>
      <c r="D5" s="119"/>
      <c r="E5" s="119"/>
      <c r="F5" s="119"/>
      <c r="G5" s="119"/>
      <c r="H5" s="246"/>
    </row>
    <row r="6" spans="2:8">
      <c r="B6" s="295" t="s">
        <v>10</v>
      </c>
      <c r="C6" s="295"/>
      <c r="D6" s="295"/>
      <c r="E6" s="295"/>
      <c r="F6" s="295"/>
      <c r="G6" s="295"/>
      <c r="H6" s="296"/>
    </row>
    <row r="7" spans="2:8">
      <c r="B7" s="119"/>
      <c r="C7" s="119"/>
      <c r="D7" s="119"/>
      <c r="E7" s="119"/>
      <c r="F7" s="119"/>
      <c r="G7" s="119"/>
      <c r="H7" s="297"/>
    </row>
    <row r="8" spans="2:8" ht="129" customHeight="1">
      <c r="B8" s="381" t="s">
        <v>227</v>
      </c>
      <c r="C8" s="381"/>
      <c r="D8" s="381"/>
      <c r="E8" s="381"/>
      <c r="F8" s="381"/>
      <c r="G8" s="381"/>
      <c r="H8" s="381"/>
    </row>
    <row r="9" spans="2:8" ht="99.75" customHeight="1">
      <c r="B9" s="382" t="s">
        <v>41</v>
      </c>
      <c r="C9" s="382"/>
      <c r="D9" s="382"/>
      <c r="E9" s="382"/>
      <c r="F9" s="382"/>
      <c r="G9" s="382"/>
      <c r="H9" s="298"/>
    </row>
    <row r="10" spans="2:8">
      <c r="B10" s="392" t="s">
        <v>20</v>
      </c>
      <c r="C10" s="392"/>
      <c r="D10" s="392"/>
      <c r="E10" s="392"/>
      <c r="F10" s="392"/>
      <c r="G10" s="392"/>
      <c r="H10" s="298"/>
    </row>
    <row r="11" spans="2:8" ht="21" customHeight="1" thickBot="1">
      <c r="B11" s="382" t="s">
        <v>888</v>
      </c>
      <c r="C11" s="382"/>
      <c r="D11" s="382"/>
      <c r="E11" s="382"/>
      <c r="F11" s="382"/>
      <c r="G11" s="382"/>
      <c r="H11" s="382"/>
    </row>
    <row r="12" spans="2:8" ht="14.4" thickBot="1">
      <c r="B12" s="397" t="s">
        <v>16</v>
      </c>
      <c r="C12" s="398"/>
      <c r="D12" s="398"/>
      <c r="E12" s="398"/>
      <c r="F12" s="299"/>
      <c r="G12" s="300"/>
      <c r="H12" s="301" t="s">
        <v>17</v>
      </c>
    </row>
    <row r="13" spans="2:8">
      <c r="B13" s="399" t="s">
        <v>12</v>
      </c>
      <c r="C13" s="399"/>
      <c r="D13" s="399"/>
      <c r="E13" s="399"/>
      <c r="F13" s="354"/>
      <c r="G13" s="303"/>
      <c r="H13" s="355">
        <f>Data!$G36</f>
        <v>193502697</v>
      </c>
    </row>
    <row r="14" spans="2:8">
      <c r="B14" s="385" t="s">
        <v>13</v>
      </c>
      <c r="C14" s="385"/>
      <c r="D14" s="385"/>
      <c r="E14" s="385"/>
      <c r="F14" s="356"/>
      <c r="G14" s="303"/>
      <c r="H14" s="357">
        <f>Data!$H36</f>
        <v>102632157</v>
      </c>
    </row>
    <row r="15" spans="2:8">
      <c r="B15" s="385" t="s">
        <v>14</v>
      </c>
      <c r="C15" s="385"/>
      <c r="D15" s="385"/>
      <c r="E15" s="385"/>
      <c r="F15" s="356"/>
      <c r="G15" s="303"/>
      <c r="H15" s="357">
        <f>Data!$I36</f>
        <v>50170481</v>
      </c>
    </row>
    <row r="16" spans="2:8">
      <c r="B16" s="385" t="s">
        <v>18</v>
      </c>
      <c r="C16" s="385"/>
      <c r="D16" s="385"/>
      <c r="E16" s="385"/>
      <c r="F16" s="356"/>
      <c r="G16" s="303"/>
      <c r="H16" s="357">
        <f>Data!$J36</f>
        <v>20000454</v>
      </c>
    </row>
    <row r="17" spans="2:23">
      <c r="B17" s="385" t="s">
        <v>15</v>
      </c>
      <c r="C17" s="385"/>
      <c r="D17" s="385"/>
      <c r="E17" s="385"/>
      <c r="F17" s="356"/>
      <c r="G17" s="303"/>
      <c r="H17" s="357">
        <f>Data!$K36</f>
        <v>40716061</v>
      </c>
    </row>
    <row r="18" spans="2:23">
      <c r="B18" s="385" t="s">
        <v>1</v>
      </c>
      <c r="C18" s="385"/>
      <c r="D18" s="385"/>
      <c r="E18" s="385"/>
      <c r="F18" s="358"/>
      <c r="G18" s="303"/>
      <c r="H18" s="359">
        <f>SUM(H13:H17)</f>
        <v>407021850</v>
      </c>
    </row>
    <row r="19" spans="2:23" ht="13.5" customHeight="1">
      <c r="B19" s="308"/>
      <c r="D19" s="308"/>
      <c r="E19" s="308"/>
      <c r="F19" s="308"/>
      <c r="G19" s="308"/>
      <c r="H19" s="298"/>
    </row>
    <row r="20" spans="2:23" ht="13.5" customHeight="1">
      <c r="B20" s="308"/>
      <c r="D20" s="390" t="s">
        <v>22</v>
      </c>
      <c r="E20" s="390"/>
      <c r="F20" s="390"/>
      <c r="G20" s="309" t="s">
        <v>23</v>
      </c>
      <c r="H20" s="309" t="s">
        <v>24</v>
      </c>
    </row>
    <row r="21" spans="2:23">
      <c r="B21" s="388" t="s">
        <v>21</v>
      </c>
      <c r="C21" s="389"/>
      <c r="D21" s="384" t="str">
        <f>Data!L36</f>
        <v>Cindy Haley</v>
      </c>
      <c r="E21" s="384"/>
      <c r="F21" s="384"/>
      <c r="G21" s="310" t="str">
        <f>Data!M36</f>
        <v>(512) 245-2087</v>
      </c>
      <c r="H21" s="311" t="str">
        <f>Data!N36</f>
        <v>clj12@txstate.edu</v>
      </c>
    </row>
    <row r="22" spans="2:23" ht="13.5" customHeight="1">
      <c r="B22" s="308"/>
      <c r="C22" s="308"/>
      <c r="D22" s="308"/>
      <c r="E22" s="308"/>
      <c r="F22" s="308"/>
      <c r="G22" s="308"/>
      <c r="H22" s="298"/>
    </row>
    <row r="23" spans="2:23" ht="13.5" customHeight="1" thickBot="1">
      <c r="B23" s="117" t="s">
        <v>937</v>
      </c>
      <c r="C23" s="308"/>
      <c r="D23" s="308"/>
      <c r="E23" s="308"/>
      <c r="F23" s="308"/>
      <c r="G23" s="308"/>
      <c r="H23" s="298"/>
    </row>
    <row r="24" spans="2:23" s="315" customFormat="1">
      <c r="B24" s="312"/>
      <c r="C24" s="123" t="s">
        <v>25</v>
      </c>
      <c r="D24" s="313" t="s">
        <v>26</v>
      </c>
      <c r="E24" s="313" t="s">
        <v>27</v>
      </c>
      <c r="F24" s="313" t="s">
        <v>28</v>
      </c>
      <c r="G24" s="313" t="s">
        <v>29</v>
      </c>
      <c r="H24" s="314" t="s">
        <v>30</v>
      </c>
      <c r="J24" s="107"/>
    </row>
    <row r="25" spans="2:23" s="315" customFormat="1" ht="14.4" thickBot="1">
      <c r="B25" s="316" t="s">
        <v>680</v>
      </c>
      <c r="C25" s="317">
        <f>Data!O36</f>
        <v>14727</v>
      </c>
      <c r="D25" s="318">
        <f>Data!P36</f>
        <v>18892</v>
      </c>
      <c r="E25" s="318">
        <f>Data!Q36</f>
        <v>3662</v>
      </c>
      <c r="F25" s="318">
        <f>Data!R36</f>
        <v>457</v>
      </c>
      <c r="G25" s="318">
        <f>Data!S36</f>
        <v>126</v>
      </c>
      <c r="H25" s="319">
        <f>SUM(C25:G25)</f>
        <v>37864</v>
      </c>
    </row>
    <row r="26" spans="2:23">
      <c r="C26" s="320"/>
      <c r="D26" s="320"/>
      <c r="E26" s="320"/>
      <c r="F26" s="320"/>
      <c r="G26" s="320"/>
      <c r="H26" s="320"/>
      <c r="I26" s="320"/>
    </row>
    <row r="27" spans="2:23" ht="13.5" customHeight="1">
      <c r="B27" s="308"/>
      <c r="D27" s="390" t="s">
        <v>22</v>
      </c>
      <c r="E27" s="390"/>
      <c r="F27" s="390"/>
      <c r="G27" s="309" t="s">
        <v>23</v>
      </c>
      <c r="H27" s="309" t="s">
        <v>24</v>
      </c>
    </row>
    <row r="28" spans="2:23">
      <c r="B28" s="388" t="s">
        <v>952</v>
      </c>
      <c r="C28" s="389"/>
      <c r="D28" s="384" t="str">
        <f>Data!T36</f>
        <v>Proff, Kate</v>
      </c>
      <c r="E28" s="384"/>
      <c r="F28" s="384"/>
      <c r="G28" s="310" t="str">
        <f>Data!U36</f>
        <v>(512) 245-2386</v>
      </c>
      <c r="H28" s="311" t="str">
        <f>Data!V36</f>
        <v>kproff@txstate.edu</v>
      </c>
    </row>
    <row r="29" spans="2:23" ht="13.5" customHeight="1">
      <c r="B29" s="308"/>
      <c r="C29" s="308"/>
      <c r="D29" s="308"/>
      <c r="E29" s="308"/>
      <c r="F29" s="308"/>
      <c r="G29" s="308"/>
      <c r="H29" s="298"/>
    </row>
    <row r="30" spans="2:23" ht="14.4" thickBot="1">
      <c r="B30" s="117" t="s">
        <v>938</v>
      </c>
    </row>
    <row r="31" spans="2:23" ht="14.4" thickBot="1">
      <c r="B31" s="124" t="s">
        <v>31</v>
      </c>
      <c r="C31" s="125" t="s">
        <v>25</v>
      </c>
      <c r="D31" s="125" t="s">
        <v>26</v>
      </c>
      <c r="E31" s="125" t="s">
        <v>27</v>
      </c>
      <c r="F31" s="125" t="s">
        <v>28</v>
      </c>
      <c r="G31" s="125" t="s">
        <v>29</v>
      </c>
      <c r="H31" s="126" t="s">
        <v>30</v>
      </c>
    </row>
    <row r="32" spans="2:23">
      <c r="B32" s="128" t="s">
        <v>42</v>
      </c>
      <c r="C32" s="141">
        <f>Data!W36</f>
        <v>282053</v>
      </c>
      <c r="D32" s="141">
        <f>Data!AQ36</f>
        <v>116215</v>
      </c>
      <c r="E32" s="141">
        <f>Data!BK36</f>
        <v>18959</v>
      </c>
      <c r="F32" s="141">
        <f>Data!CE36</f>
        <v>1717</v>
      </c>
      <c r="G32" s="141">
        <f>Data!CY36</f>
        <v>0</v>
      </c>
      <c r="H32" s="142">
        <f>SUM(C32:G32)</f>
        <v>418944</v>
      </c>
      <c r="W32" s="145"/>
    </row>
    <row r="33" spans="2:23">
      <c r="B33" s="130" t="s">
        <v>43</v>
      </c>
      <c r="C33" s="141">
        <f>Data!X36</f>
        <v>89243</v>
      </c>
      <c r="D33" s="141">
        <f>Data!AR36</f>
        <v>30698</v>
      </c>
      <c r="E33" s="141">
        <f>Data!BL36</f>
        <v>4181</v>
      </c>
      <c r="F33" s="141">
        <f>Data!CF36</f>
        <v>763</v>
      </c>
      <c r="G33" s="141">
        <f>Data!CZ36</f>
        <v>0</v>
      </c>
      <c r="H33" s="142">
        <f t="shared" ref="H33:H52" si="0">SUM(C33:G33)</f>
        <v>124885</v>
      </c>
      <c r="W33" s="145"/>
    </row>
    <row r="34" spans="2:23">
      <c r="B34" s="130" t="s">
        <v>44</v>
      </c>
      <c r="C34" s="141">
        <f>Data!Y36</f>
        <v>46689</v>
      </c>
      <c r="D34" s="141">
        <f>Data!AS36</f>
        <v>22902</v>
      </c>
      <c r="E34" s="141">
        <f>Data!BM36</f>
        <v>2090</v>
      </c>
      <c r="F34" s="141">
        <f>Data!CG36</f>
        <v>0</v>
      </c>
      <c r="G34" s="141">
        <f>Data!DA36</f>
        <v>0</v>
      </c>
      <c r="H34" s="142">
        <f t="shared" si="0"/>
        <v>71681</v>
      </c>
      <c r="W34" s="145"/>
    </row>
    <row r="35" spans="2:23">
      <c r="B35" s="130" t="s">
        <v>45</v>
      </c>
      <c r="C35" s="141">
        <f>Data!Z36</f>
        <v>2630</v>
      </c>
      <c r="D35" s="141">
        <f>Data!AT36</f>
        <v>20406</v>
      </c>
      <c r="E35" s="141">
        <f>Data!BN36</f>
        <v>9673</v>
      </c>
      <c r="F35" s="141">
        <f>Data!CH36</f>
        <v>2358</v>
      </c>
      <c r="G35" s="141">
        <f>Data!DB36</f>
        <v>0</v>
      </c>
      <c r="H35" s="142">
        <f t="shared" si="0"/>
        <v>35067</v>
      </c>
      <c r="W35" s="145"/>
    </row>
    <row r="36" spans="2:23">
      <c r="B36" s="130" t="s">
        <v>46</v>
      </c>
      <c r="C36" s="141">
        <f>Data!AA36</f>
        <v>3346</v>
      </c>
      <c r="D36" s="141">
        <f>Data!AU36</f>
        <v>6543</v>
      </c>
      <c r="E36" s="141">
        <f>Data!BO36</f>
        <v>561</v>
      </c>
      <c r="F36" s="141">
        <f>Data!CI36</f>
        <v>0</v>
      </c>
      <c r="G36" s="141">
        <f>Data!DC36</f>
        <v>0</v>
      </c>
      <c r="H36" s="142">
        <f t="shared" si="0"/>
        <v>10450</v>
      </c>
      <c r="W36" s="145"/>
    </row>
    <row r="37" spans="2:23">
      <c r="B37" s="130" t="s">
        <v>47</v>
      </c>
      <c r="C37" s="141">
        <f>Data!AB36</f>
        <v>13746</v>
      </c>
      <c r="D37" s="141">
        <f>Data!AV36</f>
        <v>24780</v>
      </c>
      <c r="E37" s="141">
        <f>Data!BP36</f>
        <v>4713</v>
      </c>
      <c r="F37" s="141">
        <f>Data!CJ36</f>
        <v>1354</v>
      </c>
      <c r="G37" s="141">
        <f>Data!DD36</f>
        <v>0</v>
      </c>
      <c r="H37" s="142">
        <f t="shared" si="0"/>
        <v>44593</v>
      </c>
      <c r="W37" s="145"/>
    </row>
    <row r="38" spans="2:23">
      <c r="B38" s="130" t="s">
        <v>48</v>
      </c>
      <c r="C38" s="141">
        <f>Data!AC36</f>
        <v>13730</v>
      </c>
      <c r="D38" s="141">
        <f>Data!AW36</f>
        <v>10413</v>
      </c>
      <c r="E38" s="141">
        <f>Data!BQ36</f>
        <v>1663</v>
      </c>
      <c r="F38" s="141">
        <f>Data!CK36</f>
        <v>0</v>
      </c>
      <c r="G38" s="141">
        <f>Data!DE36</f>
        <v>0</v>
      </c>
      <c r="H38" s="142">
        <f t="shared" si="0"/>
        <v>25806</v>
      </c>
      <c r="W38" s="145"/>
    </row>
    <row r="39" spans="2:23">
      <c r="B39" s="130" t="s">
        <v>49</v>
      </c>
      <c r="C39" s="141">
        <f>Data!AD36</f>
        <v>0</v>
      </c>
      <c r="D39" s="141">
        <f>Data!AX36</f>
        <v>0</v>
      </c>
      <c r="E39" s="141">
        <f>Data!BR36</f>
        <v>0</v>
      </c>
      <c r="F39" s="141">
        <f>Data!CL36</f>
        <v>0</v>
      </c>
      <c r="G39" s="141">
        <f>Data!DF36</f>
        <v>0</v>
      </c>
      <c r="H39" s="142">
        <f t="shared" si="0"/>
        <v>0</v>
      </c>
      <c r="W39" s="145"/>
    </row>
    <row r="40" spans="2:23">
      <c r="B40" s="130" t="s">
        <v>50</v>
      </c>
      <c r="C40" s="141">
        <f>Data!AE36</f>
        <v>1846</v>
      </c>
      <c r="D40" s="141">
        <f>Data!AY36</f>
        <v>6183</v>
      </c>
      <c r="E40" s="141">
        <f>Data!BS36</f>
        <v>5755</v>
      </c>
      <c r="F40" s="141">
        <f>Data!CM36</f>
        <v>0</v>
      </c>
      <c r="G40" s="141">
        <f>Data!DG36</f>
        <v>0</v>
      </c>
      <c r="H40" s="142">
        <f t="shared" si="0"/>
        <v>13784</v>
      </c>
      <c r="W40" s="145"/>
    </row>
    <row r="41" spans="2:23">
      <c r="B41" s="130" t="s">
        <v>51</v>
      </c>
      <c r="C41" s="141">
        <f>Data!AF36</f>
        <v>0</v>
      </c>
      <c r="D41" s="141">
        <f>Data!AZ36</f>
        <v>0</v>
      </c>
      <c r="E41" s="141">
        <f>Data!BT36</f>
        <v>0</v>
      </c>
      <c r="F41" s="141">
        <f>Data!CN36</f>
        <v>0</v>
      </c>
      <c r="G41" s="141">
        <f>Data!DH36</f>
        <v>0</v>
      </c>
      <c r="H41" s="142">
        <f t="shared" si="0"/>
        <v>0</v>
      </c>
      <c r="W41" s="145"/>
    </row>
    <row r="42" spans="2:23">
      <c r="B42" s="130" t="s">
        <v>52</v>
      </c>
      <c r="C42" s="141">
        <f>Data!AG36</f>
        <v>0</v>
      </c>
      <c r="D42" s="141">
        <f>Data!BA36</f>
        <v>0</v>
      </c>
      <c r="E42" s="141">
        <f>Data!BU36</f>
        <v>0</v>
      </c>
      <c r="F42" s="141">
        <f>Data!CO36</f>
        <v>0</v>
      </c>
      <c r="G42" s="141">
        <f>Data!DI36</f>
        <v>0</v>
      </c>
      <c r="H42" s="142">
        <f t="shared" si="0"/>
        <v>0</v>
      </c>
      <c r="W42" s="145"/>
    </row>
    <row r="43" spans="2:23">
      <c r="B43" s="130" t="s">
        <v>53</v>
      </c>
      <c r="C43" s="141">
        <f>Data!AH36</f>
        <v>6045</v>
      </c>
      <c r="D43" s="141">
        <f>Data!BB36</f>
        <v>0</v>
      </c>
      <c r="E43" s="141">
        <f>Data!BV36</f>
        <v>0</v>
      </c>
      <c r="F43" s="141">
        <f>Data!CP36</f>
        <v>0</v>
      </c>
      <c r="G43" s="141">
        <f>Data!DJ36</f>
        <v>0</v>
      </c>
      <c r="H43" s="142">
        <f t="shared" si="0"/>
        <v>6045</v>
      </c>
      <c r="W43" s="145"/>
    </row>
    <row r="44" spans="2:23">
      <c r="B44" s="130" t="s">
        <v>54</v>
      </c>
      <c r="C44" s="141">
        <f>Data!AI36</f>
        <v>0</v>
      </c>
      <c r="D44" s="141">
        <f>Data!BC36</f>
        <v>0</v>
      </c>
      <c r="E44" s="141">
        <f>Data!BW36</f>
        <v>0</v>
      </c>
      <c r="F44" s="141">
        <f>Data!CQ36</f>
        <v>0</v>
      </c>
      <c r="G44" s="141">
        <f>Data!DK36</f>
        <v>0</v>
      </c>
      <c r="H44" s="142">
        <f t="shared" si="0"/>
        <v>0</v>
      </c>
      <c r="W44" s="145"/>
    </row>
    <row r="45" spans="2:23">
      <c r="B45" s="130" t="s">
        <v>55</v>
      </c>
      <c r="C45" s="141">
        <f>Data!AJ36</f>
        <v>11659</v>
      </c>
      <c r="D45" s="141">
        <f>Data!BD36</f>
        <v>24448</v>
      </c>
      <c r="E45" s="141">
        <f>Data!BX36</f>
        <v>6671</v>
      </c>
      <c r="F45" s="141">
        <f>Data!CR36</f>
        <v>0</v>
      </c>
      <c r="G45" s="141">
        <f>Data!DL36</f>
        <v>4203</v>
      </c>
      <c r="H45" s="142">
        <f t="shared" si="0"/>
        <v>46981</v>
      </c>
      <c r="W45" s="145"/>
    </row>
    <row r="46" spans="2:23">
      <c r="B46" s="130" t="s">
        <v>56</v>
      </c>
      <c r="C46" s="141">
        <f>Data!AK36</f>
        <v>0</v>
      </c>
      <c r="D46" s="141">
        <f>Data!BE36</f>
        <v>0</v>
      </c>
      <c r="E46" s="141">
        <f>Data!BY36</f>
        <v>0</v>
      </c>
      <c r="F46" s="141">
        <f>Data!CS36</f>
        <v>0</v>
      </c>
      <c r="G46" s="141">
        <f>Data!DM36</f>
        <v>0</v>
      </c>
      <c r="H46" s="142">
        <f t="shared" si="0"/>
        <v>0</v>
      </c>
      <c r="W46" s="145"/>
    </row>
    <row r="47" spans="2:23">
      <c r="B47" s="130" t="s">
        <v>57</v>
      </c>
      <c r="C47" s="141">
        <f>Data!AL36</f>
        <v>26460</v>
      </c>
      <c r="D47" s="141">
        <f>Data!BF36</f>
        <v>51665</v>
      </c>
      <c r="E47" s="141">
        <f>Data!BZ36</f>
        <v>7037</v>
      </c>
      <c r="F47" s="141">
        <f>Data!CT36</f>
        <v>152</v>
      </c>
      <c r="G47" s="141">
        <f>Data!DN36</f>
        <v>0</v>
      </c>
      <c r="H47" s="142">
        <f t="shared" si="0"/>
        <v>85314</v>
      </c>
      <c r="W47" s="145"/>
    </row>
    <row r="48" spans="2:23">
      <c r="B48" s="130" t="s">
        <v>58</v>
      </c>
      <c r="C48" s="141">
        <f>Data!AM36</f>
        <v>0</v>
      </c>
      <c r="D48" s="141">
        <f>Data!BG36</f>
        <v>0</v>
      </c>
      <c r="E48" s="141">
        <f>Data!CA36</f>
        <v>0</v>
      </c>
      <c r="F48" s="141">
        <f>Data!CU36</f>
        <v>0</v>
      </c>
      <c r="G48" s="141">
        <f>Data!DO36</f>
        <v>0</v>
      </c>
      <c r="H48" s="142">
        <f t="shared" si="0"/>
        <v>0</v>
      </c>
      <c r="W48" s="145"/>
    </row>
    <row r="49" spans="2:23">
      <c r="B49" s="130" t="s">
        <v>59</v>
      </c>
      <c r="C49" s="141">
        <f>Data!AN36</f>
        <v>0</v>
      </c>
      <c r="D49" s="141">
        <f>Data!BH36</f>
        <v>3672</v>
      </c>
      <c r="E49" s="141">
        <f>Data!CB36</f>
        <v>0</v>
      </c>
      <c r="F49" s="141">
        <f>Data!CV36</f>
        <v>0</v>
      </c>
      <c r="G49" s="141">
        <f>Data!DP36</f>
        <v>0</v>
      </c>
      <c r="H49" s="142">
        <f t="shared" si="0"/>
        <v>3672</v>
      </c>
      <c r="W49" s="145"/>
    </row>
    <row r="50" spans="2:23">
      <c r="B50" s="130" t="s">
        <v>60</v>
      </c>
      <c r="C50" s="141">
        <f>Data!AO36</f>
        <v>5026</v>
      </c>
      <c r="D50" s="141">
        <f>Data!BI36</f>
        <v>5760</v>
      </c>
      <c r="E50" s="141">
        <f>Data!CC36</f>
        <v>1058</v>
      </c>
      <c r="F50" s="141">
        <f>Data!CW36</f>
        <v>0</v>
      </c>
      <c r="G50" s="141">
        <f>Data!DQ36</f>
        <v>0</v>
      </c>
      <c r="H50" s="142">
        <f t="shared" si="0"/>
        <v>11844</v>
      </c>
      <c r="W50" s="145"/>
    </row>
    <row r="51" spans="2:23">
      <c r="B51" s="130" t="s">
        <v>0</v>
      </c>
      <c r="C51" s="141">
        <f>Data!AP36</f>
        <v>13</v>
      </c>
      <c r="D51" s="141">
        <f>Data!BJ36</f>
        <v>5288</v>
      </c>
      <c r="E51" s="141">
        <f>Data!CD36</f>
        <v>1206</v>
      </c>
      <c r="F51" s="141">
        <f>Data!CX36</f>
        <v>0</v>
      </c>
      <c r="G51" s="141">
        <f>Data!DR36</f>
        <v>0</v>
      </c>
      <c r="H51" s="142">
        <f t="shared" si="0"/>
        <v>6507</v>
      </c>
      <c r="W51" s="145"/>
    </row>
    <row r="52" spans="2:23">
      <c r="B52" s="143" t="s">
        <v>33</v>
      </c>
      <c r="C52" s="142">
        <f>SUM(C32:C51)</f>
        <v>502486</v>
      </c>
      <c r="D52" s="142">
        <f>SUM(D32:D51)</f>
        <v>328973</v>
      </c>
      <c r="E52" s="142">
        <f>SUM(E32:E51)</f>
        <v>63567</v>
      </c>
      <c r="F52" s="142">
        <f>SUM(F32:F51)</f>
        <v>6344</v>
      </c>
      <c r="G52" s="142">
        <f>SUM(G32:G51)</f>
        <v>4203</v>
      </c>
      <c r="H52" s="142">
        <f t="shared" si="0"/>
        <v>905573</v>
      </c>
    </row>
    <row r="53" spans="2:23">
      <c r="B53" s="144"/>
      <c r="C53" s="145"/>
      <c r="D53" s="145"/>
      <c r="E53" s="145"/>
      <c r="F53" s="145"/>
      <c r="G53" s="145"/>
      <c r="H53" s="145"/>
    </row>
    <row r="54" spans="2:23" ht="13.5" customHeight="1">
      <c r="B54" s="308"/>
      <c r="D54" s="390" t="s">
        <v>22</v>
      </c>
      <c r="E54" s="390"/>
      <c r="F54" s="390"/>
      <c r="G54" s="309" t="s">
        <v>23</v>
      </c>
      <c r="H54" s="309" t="s">
        <v>24</v>
      </c>
    </row>
    <row r="55" spans="2:23">
      <c r="B55" s="388" t="s">
        <v>953</v>
      </c>
      <c r="C55" s="389"/>
      <c r="D55" s="384" t="str">
        <f>Data!T36</f>
        <v>Proff, Kate</v>
      </c>
      <c r="E55" s="384"/>
      <c r="F55" s="384"/>
      <c r="G55" s="310" t="str">
        <f>Data!U36</f>
        <v>(512) 245-2386</v>
      </c>
      <c r="H55" s="311" t="str">
        <f>Data!V36</f>
        <v>kproff@txstate.edu</v>
      </c>
    </row>
    <row r="56" spans="2:23" ht="13.5" customHeight="1">
      <c r="B56" s="308"/>
      <c r="C56" s="308"/>
      <c r="D56" s="308"/>
      <c r="E56" s="308"/>
      <c r="F56" s="308"/>
      <c r="G56" s="308"/>
      <c r="H56" s="298"/>
    </row>
    <row r="57" spans="2:23">
      <c r="B57" s="117" t="s">
        <v>9</v>
      </c>
    </row>
    <row r="58" spans="2:23" ht="31.5" customHeight="1">
      <c r="B58" s="391" t="s">
        <v>39</v>
      </c>
      <c r="C58" s="391"/>
      <c r="D58" s="391"/>
      <c r="E58" s="391"/>
      <c r="F58" s="391"/>
      <c r="G58" s="391"/>
      <c r="H58" s="321"/>
    </row>
    <row r="59" spans="2:23" ht="8.25" customHeight="1" thickBot="1">
      <c r="B59" s="320"/>
    </row>
    <row r="60" spans="2:23" ht="14.4" thickBot="1">
      <c r="B60" s="124" t="s">
        <v>31</v>
      </c>
      <c r="C60" s="125" t="s">
        <v>25</v>
      </c>
      <c r="D60" s="125" t="s">
        <v>26</v>
      </c>
      <c r="E60" s="125" t="s">
        <v>27</v>
      </c>
      <c r="F60" s="125" t="s">
        <v>28</v>
      </c>
      <c r="G60" s="125" t="s">
        <v>29</v>
      </c>
      <c r="H60" s="126" t="s">
        <v>30</v>
      </c>
    </row>
    <row r="61" spans="2:23">
      <c r="B61" s="128" t="str">
        <f>$B$32</f>
        <v>Liberal Arts</v>
      </c>
      <c r="C61" s="322">
        <f>Data!DS36</f>
        <v>12948849.913857464</v>
      </c>
      <c r="D61" s="322">
        <f>Data!EM36</f>
        <v>11747130.198778367</v>
      </c>
      <c r="E61" s="322">
        <f>Data!FG36</f>
        <v>6968759.3983374136</v>
      </c>
      <c r="F61" s="322">
        <f>Data!GA36</f>
        <v>1090208.9942942108</v>
      </c>
      <c r="G61" s="322">
        <f>Data!GU36</f>
        <v>0</v>
      </c>
      <c r="H61" s="323">
        <f>SUM(C61:G61)</f>
        <v>32754948.505267452</v>
      </c>
    </row>
    <row r="62" spans="2:23">
      <c r="B62" s="128" t="str">
        <f>$B$33</f>
        <v>Science</v>
      </c>
      <c r="C62" s="322">
        <f>Data!DT36</f>
        <v>2846554.6938342508</v>
      </c>
      <c r="D62" s="322">
        <f>Data!EN36</f>
        <v>2923941.3640923635</v>
      </c>
      <c r="E62" s="322">
        <f>Data!FH36</f>
        <v>2659603.9988024626</v>
      </c>
      <c r="F62" s="322">
        <f>Data!GB36</f>
        <v>670352.17479398218</v>
      </c>
      <c r="G62" s="322">
        <f>Data!GV36</f>
        <v>0</v>
      </c>
      <c r="H62" s="142">
        <f t="shared" ref="H62:H81" si="1">SUM(C62:G62)</f>
        <v>9100452.2315230593</v>
      </c>
    </row>
    <row r="63" spans="2:23">
      <c r="B63" s="128" t="str">
        <f>$B$34</f>
        <v>Fine Arts</v>
      </c>
      <c r="C63" s="322">
        <f>Data!DU36</f>
        <v>4776557.7255665166</v>
      </c>
      <c r="D63" s="322">
        <f>Data!EO36</f>
        <v>4443140.6709866691</v>
      </c>
      <c r="E63" s="322">
        <f>Data!FI36</f>
        <v>1490354.2484332167</v>
      </c>
      <c r="F63" s="322">
        <f>Data!GC36</f>
        <v>0</v>
      </c>
      <c r="G63" s="322">
        <f>Data!GW36</f>
        <v>0</v>
      </c>
      <c r="H63" s="142">
        <f t="shared" si="1"/>
        <v>10710052.644986402</v>
      </c>
    </row>
    <row r="64" spans="2:23">
      <c r="B64" s="128" t="str">
        <f>$B$35</f>
        <v>Teacher Education</v>
      </c>
      <c r="C64" s="322">
        <f>Data!DV36</f>
        <v>170409.63660818341</v>
      </c>
      <c r="D64" s="322">
        <f>Data!EP36</f>
        <v>2038225.8473944238</v>
      </c>
      <c r="E64" s="322">
        <f>Data!FJ36</f>
        <v>1886821.3596808622</v>
      </c>
      <c r="F64" s="322">
        <f>Data!GD36</f>
        <v>1170689.242774508</v>
      </c>
      <c r="G64" s="322">
        <f>Data!GX36</f>
        <v>0</v>
      </c>
      <c r="H64" s="142">
        <f t="shared" si="1"/>
        <v>5266146.0864579771</v>
      </c>
    </row>
    <row r="65" spans="2:8">
      <c r="B65" s="128" t="str">
        <f>$B$36</f>
        <v>Agriculture</v>
      </c>
      <c r="C65" s="322">
        <f>Data!DW36</f>
        <v>177804.47421068506</v>
      </c>
      <c r="D65" s="322">
        <f>Data!EQ36</f>
        <v>615617.83057472471</v>
      </c>
      <c r="E65" s="322">
        <f>Data!FK36</f>
        <v>297294.55301173544</v>
      </c>
      <c r="F65" s="322">
        <f>Data!GE36</f>
        <v>0</v>
      </c>
      <c r="G65" s="322">
        <f>Data!GY36</f>
        <v>0</v>
      </c>
      <c r="H65" s="142">
        <f t="shared" si="1"/>
        <v>1090716.8577971451</v>
      </c>
    </row>
    <row r="66" spans="2:8">
      <c r="B66" s="128" t="str">
        <f>$B$37</f>
        <v>Engineering</v>
      </c>
      <c r="C66" s="322">
        <f>Data!DX36</f>
        <v>1050435.7609606651</v>
      </c>
      <c r="D66" s="322">
        <f>Data!ER36</f>
        <v>2787283.3190122354</v>
      </c>
      <c r="E66" s="322">
        <f>Data!FL36</f>
        <v>1749472.6172347339</v>
      </c>
      <c r="F66" s="322">
        <f>Data!GF36</f>
        <v>1258361.6686750138</v>
      </c>
      <c r="G66" s="322">
        <f>Data!GZ36</f>
        <v>0</v>
      </c>
      <c r="H66" s="142">
        <f t="shared" si="1"/>
        <v>6845553.3658826482</v>
      </c>
    </row>
    <row r="67" spans="2:8">
      <c r="B67" s="128" t="str">
        <f>$B$38</f>
        <v>Home Economics</v>
      </c>
      <c r="C67" s="322">
        <f>Data!DY36</f>
        <v>635197.11449464492</v>
      </c>
      <c r="D67" s="322">
        <f>Data!ES36</f>
        <v>770949.28410851234</v>
      </c>
      <c r="E67" s="322">
        <f>Data!FM36</f>
        <v>504467.23418829439</v>
      </c>
      <c r="F67" s="322">
        <f>Data!GG36</f>
        <v>0</v>
      </c>
      <c r="G67" s="322">
        <f>Data!HA36</f>
        <v>0</v>
      </c>
      <c r="H67" s="142">
        <f t="shared" si="1"/>
        <v>1910613.6327914516</v>
      </c>
    </row>
    <row r="68" spans="2:8">
      <c r="B68" s="128" t="str">
        <f>$B$39</f>
        <v>Law</v>
      </c>
      <c r="C68" s="322">
        <f>Data!DZ36</f>
        <v>0</v>
      </c>
      <c r="D68" s="322">
        <f>Data!ET36</f>
        <v>0</v>
      </c>
      <c r="E68" s="322">
        <f>Data!FN36</f>
        <v>0</v>
      </c>
      <c r="F68" s="322">
        <f>Data!GH36</f>
        <v>0</v>
      </c>
      <c r="G68" s="322">
        <f>Data!HB36</f>
        <v>0</v>
      </c>
      <c r="H68" s="142">
        <f t="shared" si="1"/>
        <v>0</v>
      </c>
    </row>
    <row r="69" spans="2:8">
      <c r="B69" s="128" t="str">
        <f>$B$40</f>
        <v>Social Service</v>
      </c>
      <c r="C69" s="322">
        <f>Data!EA36</f>
        <v>144434.43654979675</v>
      </c>
      <c r="D69" s="322">
        <f>Data!EU36</f>
        <v>722910.91447910969</v>
      </c>
      <c r="E69" s="322">
        <f>Data!FO36</f>
        <v>973629.6401172803</v>
      </c>
      <c r="F69" s="322">
        <f>Data!GI36</f>
        <v>0</v>
      </c>
      <c r="G69" s="322">
        <f>Data!HC36</f>
        <v>0</v>
      </c>
      <c r="H69" s="142">
        <f t="shared" si="1"/>
        <v>1840974.9911461868</v>
      </c>
    </row>
    <row r="70" spans="2:8">
      <c r="B70" s="128" t="str">
        <f>$B$41</f>
        <v>Library Science</v>
      </c>
      <c r="C70" s="322">
        <f>Data!EB36</f>
        <v>0</v>
      </c>
      <c r="D70" s="322">
        <f>Data!EV36</f>
        <v>0</v>
      </c>
      <c r="E70" s="322">
        <f>Data!FP36</f>
        <v>0</v>
      </c>
      <c r="F70" s="322">
        <f>Data!GJ36</f>
        <v>0</v>
      </c>
      <c r="G70" s="322">
        <f>Data!HD36</f>
        <v>0</v>
      </c>
      <c r="H70" s="142">
        <f t="shared" si="1"/>
        <v>0</v>
      </c>
    </row>
    <row r="71" spans="2:8">
      <c r="B71" s="128" t="str">
        <f>$B$42</f>
        <v>Veterinary Science</v>
      </c>
      <c r="C71" s="322">
        <f>Data!EC36</f>
        <v>0</v>
      </c>
      <c r="D71" s="322">
        <f>Data!EW36</f>
        <v>0</v>
      </c>
      <c r="E71" s="322">
        <f>Data!FQ36</f>
        <v>0</v>
      </c>
      <c r="F71" s="322">
        <f>Data!GK36</f>
        <v>0</v>
      </c>
      <c r="G71" s="322">
        <f>Data!HE36</f>
        <v>0</v>
      </c>
      <c r="H71" s="142">
        <f t="shared" si="1"/>
        <v>0</v>
      </c>
    </row>
    <row r="72" spans="2:8">
      <c r="B72" s="128" t="str">
        <f>$B$43</f>
        <v>Vocational Training</v>
      </c>
      <c r="C72" s="322">
        <f>Data!ED36</f>
        <v>286782.54268292681</v>
      </c>
      <c r="D72" s="322">
        <f>Data!EX36</f>
        <v>0</v>
      </c>
      <c r="E72" s="322">
        <f>Data!FR36</f>
        <v>0</v>
      </c>
      <c r="F72" s="322">
        <f>Data!GL36</f>
        <v>0</v>
      </c>
      <c r="G72" s="322">
        <f>Data!HF36</f>
        <v>0</v>
      </c>
      <c r="H72" s="142">
        <f t="shared" si="1"/>
        <v>286782.54268292681</v>
      </c>
    </row>
    <row r="73" spans="2:8">
      <c r="B73" s="128" t="str">
        <f>$B$44</f>
        <v>Physical Training</v>
      </c>
      <c r="C73" s="322">
        <f>Data!EE36</f>
        <v>0</v>
      </c>
      <c r="D73" s="322">
        <f>Data!EY36</f>
        <v>0</v>
      </c>
      <c r="E73" s="322">
        <f>Data!FS36</f>
        <v>0</v>
      </c>
      <c r="F73" s="322">
        <f>Data!GM36</f>
        <v>0</v>
      </c>
      <c r="G73" s="322">
        <f>Data!HG36</f>
        <v>0</v>
      </c>
      <c r="H73" s="142">
        <f t="shared" si="1"/>
        <v>0</v>
      </c>
    </row>
    <row r="74" spans="2:8">
      <c r="B74" s="128" t="str">
        <f>$B$45</f>
        <v>Health Services</v>
      </c>
      <c r="C74" s="322">
        <f>Data!EF36</f>
        <v>698301.63664160424</v>
      </c>
      <c r="D74" s="322">
        <f>Data!EZ36</f>
        <v>3096718.9548326726</v>
      </c>
      <c r="E74" s="322">
        <f>Data!FT36</f>
        <v>2000437.2246048469</v>
      </c>
      <c r="F74" s="322">
        <f>Data!GN36</f>
        <v>0</v>
      </c>
      <c r="G74" s="322">
        <f>Data!HH36</f>
        <v>1420139.7899999993</v>
      </c>
      <c r="H74" s="142">
        <f t="shared" si="1"/>
        <v>7215597.606079123</v>
      </c>
    </row>
    <row r="75" spans="2:8">
      <c r="B75" s="128" t="str">
        <f>$B$46</f>
        <v>Pharmacy</v>
      </c>
      <c r="C75" s="322">
        <f>Data!EG36</f>
        <v>0</v>
      </c>
      <c r="D75" s="322">
        <f>Data!FA36</f>
        <v>0</v>
      </c>
      <c r="E75" s="322">
        <f>Data!FU36</f>
        <v>0</v>
      </c>
      <c r="F75" s="322">
        <f>Data!GO36</f>
        <v>0</v>
      </c>
      <c r="G75" s="322">
        <f>Data!HI36</f>
        <v>0</v>
      </c>
      <c r="H75" s="142">
        <f t="shared" si="1"/>
        <v>0</v>
      </c>
    </row>
    <row r="76" spans="2:8">
      <c r="B76" s="128" t="str">
        <f>$B$47</f>
        <v>Business Administration</v>
      </c>
      <c r="C76" s="322">
        <f>Data!EH36</f>
        <v>1356951.091365732</v>
      </c>
      <c r="D76" s="322">
        <f>Data!FB36</f>
        <v>6890359.270153041</v>
      </c>
      <c r="E76" s="322">
        <f>Data!FV36</f>
        <v>2215403.7284499407</v>
      </c>
      <c r="F76" s="322">
        <f>Data!GP36</f>
        <v>75820.095760233919</v>
      </c>
      <c r="G76" s="322">
        <f>Data!HJ36</f>
        <v>0</v>
      </c>
      <c r="H76" s="142">
        <f t="shared" si="1"/>
        <v>10538534.185728949</v>
      </c>
    </row>
    <row r="77" spans="2:8">
      <c r="B77" s="128" t="str">
        <f>$B$48</f>
        <v>Optometry</v>
      </c>
      <c r="C77" s="322">
        <f>Data!EI36</f>
        <v>0</v>
      </c>
      <c r="D77" s="322">
        <f>Data!FC36</f>
        <v>0</v>
      </c>
      <c r="E77" s="322">
        <f>Data!FW36</f>
        <v>0</v>
      </c>
      <c r="F77" s="322">
        <f>Data!GQ36</f>
        <v>0</v>
      </c>
      <c r="G77" s="322">
        <f>Data!HK36</f>
        <v>0</v>
      </c>
      <c r="H77" s="142">
        <f t="shared" si="1"/>
        <v>0</v>
      </c>
    </row>
    <row r="78" spans="2:8">
      <c r="B78" s="128" t="str">
        <f>$B$49</f>
        <v>Teacher Ed-Practice Teaching</v>
      </c>
      <c r="C78" s="322">
        <f>Data!EJ36</f>
        <v>0</v>
      </c>
      <c r="D78" s="322">
        <f>Data!FD36</f>
        <v>627498.20138491527</v>
      </c>
      <c r="E78" s="322">
        <f>Data!FX36</f>
        <v>0</v>
      </c>
      <c r="F78" s="322">
        <f>Data!GR36</f>
        <v>0</v>
      </c>
      <c r="G78" s="322">
        <f>Data!HL36</f>
        <v>0</v>
      </c>
      <c r="H78" s="142">
        <f t="shared" si="1"/>
        <v>627498.20138491527</v>
      </c>
    </row>
    <row r="79" spans="2:8">
      <c r="B79" s="128" t="str">
        <f>$B$50</f>
        <v>Technology</v>
      </c>
      <c r="C79" s="322">
        <f>Data!EK36</f>
        <v>733014.01948212599</v>
      </c>
      <c r="D79" s="322">
        <f>Data!FE36</f>
        <v>1098576.6593827149</v>
      </c>
      <c r="E79" s="322">
        <f>Data!FY36</f>
        <v>236881.55651911165</v>
      </c>
      <c r="F79" s="322">
        <f>Data!GS36</f>
        <v>0</v>
      </c>
      <c r="G79" s="322">
        <f>Data!HM36</f>
        <v>0</v>
      </c>
      <c r="H79" s="142">
        <f t="shared" si="1"/>
        <v>2068472.2353839525</v>
      </c>
    </row>
    <row r="80" spans="2:8">
      <c r="B80" s="128" t="str">
        <f>$B$51</f>
        <v>Nursing</v>
      </c>
      <c r="C80" s="322">
        <f>Data!EL36</f>
        <v>3479.5602234810813</v>
      </c>
      <c r="D80" s="322">
        <f>Data!FF36</f>
        <v>1488943.8850290442</v>
      </c>
      <c r="E80" s="322">
        <f>Data!FZ36</f>
        <v>560231.91363636369</v>
      </c>
      <c r="F80" s="322">
        <f>Data!GT36</f>
        <v>0</v>
      </c>
      <c r="G80" s="322">
        <f>Data!HN36</f>
        <v>0</v>
      </c>
      <c r="H80" s="142">
        <f t="shared" si="1"/>
        <v>2052655.3588888892</v>
      </c>
    </row>
    <row r="81" spans="2:8">
      <c r="B81" s="131" t="str">
        <f>$B$52</f>
        <v>Totals</v>
      </c>
      <c r="C81" s="323">
        <f>SUM(C61:C80)</f>
        <v>25828772.606478073</v>
      </c>
      <c r="D81" s="323">
        <f>SUM(D61:D80)</f>
        <v>39251296.400208801</v>
      </c>
      <c r="E81" s="323">
        <f>SUM(E61:E80)</f>
        <v>21543357.473016266</v>
      </c>
      <c r="F81" s="323">
        <f>SUM(F61:F80)</f>
        <v>4265432.1762979487</v>
      </c>
      <c r="G81" s="323">
        <f>SUM(G61:G80)</f>
        <v>1420139.7899999993</v>
      </c>
      <c r="H81" s="323">
        <f t="shared" si="1"/>
        <v>92308998.446001098</v>
      </c>
    </row>
    <row r="82" spans="2:8">
      <c r="B82" s="144"/>
      <c r="C82" s="324"/>
      <c r="D82" s="324"/>
      <c r="E82" s="324"/>
      <c r="F82" s="324"/>
      <c r="G82" s="324"/>
      <c r="H82" s="325"/>
    </row>
    <row r="83" spans="2:8" ht="13.5" customHeight="1">
      <c r="B83" s="308"/>
      <c r="D83" s="390" t="s">
        <v>22</v>
      </c>
      <c r="E83" s="390"/>
      <c r="F83" s="390"/>
      <c r="G83" s="309" t="s">
        <v>23</v>
      </c>
      <c r="H83" s="309" t="s">
        <v>24</v>
      </c>
    </row>
    <row r="84" spans="2:8">
      <c r="B84" s="388" t="s">
        <v>38</v>
      </c>
      <c r="C84" s="389"/>
      <c r="D84" s="384" t="str">
        <f>Data!T36</f>
        <v>Proff, Kate</v>
      </c>
      <c r="E84" s="384"/>
      <c r="F84" s="384"/>
      <c r="G84" s="310" t="str">
        <f>Data!U36</f>
        <v>(512) 245-2386</v>
      </c>
      <c r="H84" s="311" t="str">
        <f>Data!V36</f>
        <v>kproff@txstate.edu</v>
      </c>
    </row>
    <row r="85" spans="2:8" ht="13.5" customHeight="1">
      <c r="B85" s="308"/>
      <c r="C85" s="308"/>
      <c r="D85" s="308"/>
      <c r="E85" s="308"/>
      <c r="F85" s="308"/>
      <c r="G85" s="308"/>
      <c r="H85" s="298"/>
    </row>
    <row r="86" spans="2:8">
      <c r="B86" s="120" t="s">
        <v>32</v>
      </c>
      <c r="C86" s="326"/>
      <c r="D86" s="326"/>
      <c r="E86" s="326"/>
      <c r="F86" s="326"/>
      <c r="G86" s="326"/>
      <c r="H86" s="122">
        <f>H13+H14</f>
        <v>296134854</v>
      </c>
    </row>
    <row r="87" spans="2:8" ht="42.75" customHeight="1">
      <c r="B87" s="382" t="s">
        <v>8</v>
      </c>
      <c r="C87" s="382"/>
      <c r="D87" s="382"/>
      <c r="E87" s="382"/>
      <c r="F87" s="382"/>
      <c r="G87" s="382"/>
      <c r="H87" s="321"/>
    </row>
    <row r="88" spans="2:8">
      <c r="B88" s="120" t="s">
        <v>5</v>
      </c>
      <c r="C88" s="327"/>
      <c r="D88" s="327"/>
      <c r="E88" s="327"/>
      <c r="F88" s="327"/>
      <c r="G88" s="327"/>
      <c r="H88" s="122"/>
    </row>
    <row r="89" spans="2:8" ht="98.25" customHeight="1" thickBot="1">
      <c r="B89" s="383" t="s">
        <v>228</v>
      </c>
      <c r="C89" s="383"/>
      <c r="D89" s="383"/>
      <c r="E89" s="383"/>
      <c r="F89" s="383"/>
      <c r="G89" s="383"/>
      <c r="H89" s="328"/>
    </row>
    <row r="90" spans="2:8" ht="14.4" thickBot="1">
      <c r="B90" s="124" t="s">
        <v>31</v>
      </c>
      <c r="C90" s="125" t="s">
        <v>25</v>
      </c>
      <c r="D90" s="125" t="s">
        <v>26</v>
      </c>
      <c r="E90" s="125" t="s">
        <v>27</v>
      </c>
      <c r="F90" s="125" t="s">
        <v>28</v>
      </c>
      <c r="G90" s="125" t="s">
        <v>29</v>
      </c>
      <c r="H90" s="126" t="s">
        <v>30</v>
      </c>
    </row>
    <row r="91" spans="2:8">
      <c r="B91" s="128" t="str">
        <f>$B$32</f>
        <v>Liberal Arts</v>
      </c>
      <c r="C91" s="329">
        <f>Data!HR36</f>
        <v>3689344.8103203494</v>
      </c>
      <c r="D91" s="329">
        <f>Data!IL36</f>
        <v>1931704.3696237956</v>
      </c>
      <c r="E91" s="329">
        <f>Data!JF36</f>
        <v>261570.57986822151</v>
      </c>
      <c r="F91" s="329">
        <f>Data!JZ36</f>
        <v>29141.188168148663</v>
      </c>
      <c r="G91" s="329">
        <f>Data!KT36</f>
        <v>0</v>
      </c>
      <c r="H91" s="134">
        <f t="shared" ref="H91:H111" si="2">SUM(C91:G91)</f>
        <v>5911760.9479805147</v>
      </c>
    </row>
    <row r="92" spans="2:8">
      <c r="B92" s="128" t="str">
        <f>$B$33</f>
        <v>Science</v>
      </c>
      <c r="C92" s="329">
        <f>Data!HS36</f>
        <v>2005355.6969982337</v>
      </c>
      <c r="D92" s="329">
        <f>Data!IM36</f>
        <v>784745.90733708127</v>
      </c>
      <c r="E92" s="329">
        <f>Data!JG36</f>
        <v>85527.235187228449</v>
      </c>
      <c r="F92" s="329">
        <f>Data!KA36</f>
        <v>24286.926574990437</v>
      </c>
      <c r="G92" s="329">
        <f>Data!KU36</f>
        <v>0</v>
      </c>
      <c r="H92" s="137">
        <f t="shared" si="2"/>
        <v>2899915.766097534</v>
      </c>
    </row>
    <row r="93" spans="2:8">
      <c r="B93" s="128" t="str">
        <f>$B$34</f>
        <v>Fine Arts</v>
      </c>
      <c r="C93" s="329">
        <f>Data!HT36</f>
        <v>285552.85620068456</v>
      </c>
      <c r="D93" s="329">
        <f>Data!IN36</f>
        <v>204004.1782807032</v>
      </c>
      <c r="E93" s="329">
        <f>Data!JH36</f>
        <v>14219.893600476631</v>
      </c>
      <c r="F93" s="329">
        <f>Data!KB36</f>
        <v>0</v>
      </c>
      <c r="G93" s="329">
        <f>Data!KV36</f>
        <v>0</v>
      </c>
      <c r="H93" s="137">
        <f t="shared" si="2"/>
        <v>503776.92808186437</v>
      </c>
    </row>
    <row r="94" spans="2:8">
      <c r="B94" s="128" t="str">
        <f>$B$35</f>
        <v>Teacher Education</v>
      </c>
      <c r="C94" s="329">
        <f>Data!HU36</f>
        <v>5310.2785024206587</v>
      </c>
      <c r="D94" s="329">
        <f>Data!IO36</f>
        <v>136848.36134820021</v>
      </c>
      <c r="E94" s="329">
        <f>Data!JI36</f>
        <v>75050.383454532901</v>
      </c>
      <c r="F94" s="329">
        <f>Data!KC36</f>
        <v>19137.211236714513</v>
      </c>
      <c r="G94" s="329">
        <f>Data!KW36</f>
        <v>0</v>
      </c>
      <c r="H94" s="137">
        <f t="shared" si="2"/>
        <v>236346.23454186827</v>
      </c>
    </row>
    <row r="95" spans="2:8">
      <c r="B95" s="128" t="str">
        <f>$B$36</f>
        <v>Agriculture</v>
      </c>
      <c r="C95" s="329">
        <f>Data!HV36</f>
        <v>23950.313046064675</v>
      </c>
      <c r="D95" s="329">
        <f>Data!IP36</f>
        <v>69132.054317389324</v>
      </c>
      <c r="E95" s="329">
        <f>Data!JJ36</f>
        <v>5205.7828821550884</v>
      </c>
      <c r="F95" s="329">
        <f>Data!KD36</f>
        <v>0</v>
      </c>
      <c r="G95" s="329">
        <f>Data!KX36</f>
        <v>0</v>
      </c>
      <c r="H95" s="137">
        <f t="shared" si="2"/>
        <v>98288.150245609097</v>
      </c>
    </row>
    <row r="96" spans="2:8">
      <c r="B96" s="128" t="str">
        <f>$B$37</f>
        <v>Engineering</v>
      </c>
      <c r="C96" s="329">
        <f>Data!HW36</f>
        <v>470774.84588458325</v>
      </c>
      <c r="D96" s="329">
        <f>Data!IQ36</f>
        <v>911093.14934810146</v>
      </c>
      <c r="E96" s="329">
        <f>Data!JK36</f>
        <v>148898.65183631828</v>
      </c>
      <c r="F96" s="329">
        <f>Data!KE36</f>
        <v>48629.552694575243</v>
      </c>
      <c r="G96" s="329">
        <f>Data!KY36</f>
        <v>0</v>
      </c>
      <c r="H96" s="137">
        <f t="shared" si="2"/>
        <v>1579396.1997635781</v>
      </c>
    </row>
    <row r="97" spans="2:8">
      <c r="B97" s="128" t="str">
        <f>$B$38</f>
        <v>Home Economics</v>
      </c>
      <c r="C97" s="329">
        <f>Data!HX36</f>
        <v>177805.99176308452</v>
      </c>
      <c r="D97" s="329">
        <f>Data!IR36</f>
        <v>179332.4106278645</v>
      </c>
      <c r="E97" s="329">
        <f>Data!JL36</f>
        <v>24175.567353610459</v>
      </c>
      <c r="F97" s="329">
        <f>Data!KF36</f>
        <v>0</v>
      </c>
      <c r="G97" s="329">
        <f>Data!KZ36</f>
        <v>0</v>
      </c>
      <c r="H97" s="137">
        <f t="shared" si="2"/>
        <v>381313.96974455949</v>
      </c>
    </row>
    <row r="98" spans="2:8">
      <c r="B98" s="128" t="str">
        <f>$B$39</f>
        <v>Law</v>
      </c>
      <c r="C98" s="329">
        <f>Data!HY36</f>
        <v>0</v>
      </c>
      <c r="D98" s="329">
        <f>Data!IS36</f>
        <v>0</v>
      </c>
      <c r="E98" s="329">
        <f>Data!JM36</f>
        <v>0</v>
      </c>
      <c r="F98" s="329">
        <f>Data!KG36</f>
        <v>0</v>
      </c>
      <c r="G98" s="329">
        <f>Data!LA36</f>
        <v>0</v>
      </c>
      <c r="H98" s="137">
        <f t="shared" si="2"/>
        <v>0</v>
      </c>
    </row>
    <row r="99" spans="2:8">
      <c r="B99" s="128" t="str">
        <f>$B$40</f>
        <v>Social Service</v>
      </c>
      <c r="C99" s="329">
        <f>Data!HZ36</f>
        <v>22569.725120835425</v>
      </c>
      <c r="D99" s="329">
        <f>Data!IT36</f>
        <v>86715.259674788744</v>
      </c>
      <c r="E99" s="329">
        <f>Data!JN36</f>
        <v>76327.90665133993</v>
      </c>
      <c r="F99" s="329">
        <f>Data!KH36</f>
        <v>0</v>
      </c>
      <c r="G99" s="329">
        <f>Data!LB36</f>
        <v>0</v>
      </c>
      <c r="H99" s="137">
        <f t="shared" si="2"/>
        <v>185612.89144696412</v>
      </c>
    </row>
    <row r="100" spans="2:8">
      <c r="B100" s="128" t="str">
        <f>$B$41</f>
        <v>Library Science</v>
      </c>
      <c r="C100" s="329">
        <f>Data!IA36</f>
        <v>0</v>
      </c>
      <c r="D100" s="329">
        <f>Data!IU36</f>
        <v>0</v>
      </c>
      <c r="E100" s="329">
        <f>Data!JO36</f>
        <v>0</v>
      </c>
      <c r="F100" s="329">
        <f>Data!KI36</f>
        <v>0</v>
      </c>
      <c r="G100" s="329">
        <f>Data!LC36</f>
        <v>0</v>
      </c>
      <c r="H100" s="137">
        <f t="shared" si="2"/>
        <v>0</v>
      </c>
    </row>
    <row r="101" spans="2:8">
      <c r="B101" s="128" t="str">
        <f>$B$42</f>
        <v>Veterinary Science</v>
      </c>
      <c r="C101" s="329">
        <f>Data!IB36</f>
        <v>0</v>
      </c>
      <c r="D101" s="329">
        <f>Data!IV36</f>
        <v>0</v>
      </c>
      <c r="E101" s="329">
        <f>Data!JP36</f>
        <v>0</v>
      </c>
      <c r="F101" s="329">
        <f>Data!KJ36</f>
        <v>0</v>
      </c>
      <c r="G101" s="329">
        <f>Data!LD36</f>
        <v>0</v>
      </c>
      <c r="H101" s="137">
        <f t="shared" si="2"/>
        <v>0</v>
      </c>
    </row>
    <row r="102" spans="2:8">
      <c r="B102" s="128" t="str">
        <f>$B$43</f>
        <v>Vocational Training</v>
      </c>
      <c r="C102" s="329">
        <f>Data!IC36</f>
        <v>63860.549255026774</v>
      </c>
      <c r="D102" s="329">
        <f>Data!IW36</f>
        <v>0</v>
      </c>
      <c r="E102" s="329">
        <f>Data!JQ36</f>
        <v>0</v>
      </c>
      <c r="F102" s="329">
        <f>Data!KK36</f>
        <v>0</v>
      </c>
      <c r="G102" s="329">
        <f>Data!LE36</f>
        <v>0</v>
      </c>
      <c r="H102" s="137">
        <f t="shared" si="2"/>
        <v>63860.549255026774</v>
      </c>
    </row>
    <row r="103" spans="2:8">
      <c r="B103" s="128" t="str">
        <f>$B$44</f>
        <v>Physical Training</v>
      </c>
      <c r="C103" s="329">
        <f>Data!ID36</f>
        <v>0</v>
      </c>
      <c r="D103" s="329">
        <f>Data!IX36</f>
        <v>0</v>
      </c>
      <c r="E103" s="329">
        <f>Data!JR36</f>
        <v>0</v>
      </c>
      <c r="F103" s="329">
        <f>Data!KL36</f>
        <v>0</v>
      </c>
      <c r="G103" s="329">
        <f>Data!LF36</f>
        <v>0</v>
      </c>
      <c r="H103" s="137">
        <f t="shared" si="2"/>
        <v>0</v>
      </c>
    </row>
    <row r="104" spans="2:8">
      <c r="B104" s="128" t="str">
        <f>$B$45</f>
        <v>Health Services</v>
      </c>
      <c r="C104" s="329">
        <f>Data!IE36</f>
        <v>140241.14878459618</v>
      </c>
      <c r="D104" s="329">
        <f>Data!IY36</f>
        <v>422857.64881091128</v>
      </c>
      <c r="E104" s="329">
        <f>Data!JS36</f>
        <v>100713.31454351933</v>
      </c>
      <c r="F104" s="329">
        <f>Data!KM36</f>
        <v>0</v>
      </c>
      <c r="G104" s="329">
        <f>Data!LG36</f>
        <v>63199</v>
      </c>
      <c r="H104" s="137">
        <f t="shared" si="2"/>
        <v>727011.11213902675</v>
      </c>
    </row>
    <row r="105" spans="2:8">
      <c r="B105" s="128" t="str">
        <f>$B$46</f>
        <v>Pharmacy</v>
      </c>
      <c r="C105" s="329">
        <f>Data!IF36</f>
        <v>0</v>
      </c>
      <c r="D105" s="329">
        <f>Data!IZ36</f>
        <v>0</v>
      </c>
      <c r="E105" s="329">
        <f>Data!JT36</f>
        <v>0</v>
      </c>
      <c r="F105" s="329">
        <f>Data!KN36</f>
        <v>0</v>
      </c>
      <c r="G105" s="329">
        <f>Data!LH36</f>
        <v>0</v>
      </c>
      <c r="H105" s="137">
        <f t="shared" si="2"/>
        <v>0</v>
      </c>
    </row>
    <row r="106" spans="2:8">
      <c r="B106" s="128" t="str">
        <f>$B$47</f>
        <v>Business Administration</v>
      </c>
      <c r="C106" s="329">
        <f>Data!IG36</f>
        <v>249892.23362570992</v>
      </c>
      <c r="D106" s="329">
        <f>Data!JA36</f>
        <v>639223.60147591366</v>
      </c>
      <c r="E106" s="329">
        <f>Data!JU36</f>
        <v>80302.298540263408</v>
      </c>
      <c r="F106" s="329">
        <f>Data!KO36</f>
        <v>1766.5394135353604</v>
      </c>
      <c r="G106" s="329">
        <f>Data!LI36</f>
        <v>0</v>
      </c>
      <c r="H106" s="137">
        <f t="shared" si="2"/>
        <v>971184.67305542238</v>
      </c>
    </row>
    <row r="107" spans="2:8">
      <c r="B107" s="128" t="str">
        <f>$B$48</f>
        <v>Optometry</v>
      </c>
      <c r="C107" s="329">
        <f>Data!IH36</f>
        <v>0</v>
      </c>
      <c r="D107" s="329">
        <f>Data!JB36</f>
        <v>0</v>
      </c>
      <c r="E107" s="329">
        <f>Data!JV36</f>
        <v>0</v>
      </c>
      <c r="F107" s="329">
        <f>Data!KP36</f>
        <v>0</v>
      </c>
      <c r="G107" s="329">
        <f>Data!LJ36</f>
        <v>0</v>
      </c>
      <c r="H107" s="137">
        <f t="shared" si="2"/>
        <v>0</v>
      </c>
    </row>
    <row r="108" spans="2:8">
      <c r="B108" s="128" t="str">
        <f>$B$49</f>
        <v>Teacher Ed-Practice Teaching</v>
      </c>
      <c r="C108" s="329">
        <f>Data!II36</f>
        <v>0</v>
      </c>
      <c r="D108" s="329">
        <f>Data!JC36</f>
        <v>54355.967727086252</v>
      </c>
      <c r="E108" s="329">
        <f>Data!JW36</f>
        <v>0</v>
      </c>
      <c r="F108" s="329">
        <f>Data!KQ36</f>
        <v>0</v>
      </c>
      <c r="G108" s="329">
        <f>Data!LK36</f>
        <v>0</v>
      </c>
      <c r="H108" s="137">
        <f t="shared" si="2"/>
        <v>54355.967727086252</v>
      </c>
    </row>
    <row r="109" spans="2:8">
      <c r="B109" s="128" t="str">
        <f>$B$50</f>
        <v>Technology</v>
      </c>
      <c r="C109" s="329">
        <f>Data!IJ36</f>
        <v>84681.557192858629</v>
      </c>
      <c r="D109" s="329">
        <f>Data!JD36</f>
        <v>114716.30904167877</v>
      </c>
      <c r="E109" s="329">
        <f>Data!JX36</f>
        <v>18087.322895562036</v>
      </c>
      <c r="F109" s="329">
        <f>Data!KR36</f>
        <v>0</v>
      </c>
      <c r="G109" s="329">
        <f>Data!LL36</f>
        <v>0</v>
      </c>
      <c r="H109" s="137">
        <f t="shared" si="2"/>
        <v>217485.18913009943</v>
      </c>
    </row>
    <row r="110" spans="2:8">
      <c r="B110" s="128" t="str">
        <f>$B$51</f>
        <v>Nursing</v>
      </c>
      <c r="C110" s="329">
        <f>Data!IK36</f>
        <v>0</v>
      </c>
      <c r="D110" s="329">
        <f>Data!JE36</f>
        <v>263158.1499771027</v>
      </c>
      <c r="E110" s="329">
        <f>Data!JY36</f>
        <v>59327.515570141957</v>
      </c>
      <c r="F110" s="329">
        <f>Data!KS36</f>
        <v>0</v>
      </c>
      <c r="G110" s="329">
        <f>Data!HPM36</f>
        <v>0</v>
      </c>
      <c r="H110" s="137">
        <f t="shared" si="2"/>
        <v>322485.66554724466</v>
      </c>
    </row>
    <row r="111" spans="2:8">
      <c r="B111" s="131" t="str">
        <f>$B$52</f>
        <v>Totals</v>
      </c>
      <c r="C111" s="134">
        <f>SUM(C91:C110)</f>
        <v>7219340.0066944463</v>
      </c>
      <c r="D111" s="134">
        <f>SUM(D91:D110)</f>
        <v>5797887.3675906174</v>
      </c>
      <c r="E111" s="134">
        <f>SUM(E91:E110)</f>
        <v>949406.45238336991</v>
      </c>
      <c r="F111" s="134">
        <f>SUM(F91:F110)</f>
        <v>122961.41808796421</v>
      </c>
      <c r="G111" s="134">
        <f>SUM(G91:G110)</f>
        <v>63199</v>
      </c>
      <c r="H111" s="134">
        <f t="shared" si="2"/>
        <v>14152794.244756399</v>
      </c>
    </row>
    <row r="112" spans="2:8">
      <c r="B112" s="330"/>
      <c r="C112" s="331"/>
      <c r="D112" s="331"/>
      <c r="E112" s="331"/>
      <c r="F112" s="331"/>
      <c r="G112" s="331"/>
      <c r="H112" s="332"/>
    </row>
    <row r="113" spans="2:8">
      <c r="B113" s="395" t="s">
        <v>62</v>
      </c>
      <c r="C113" s="395"/>
      <c r="D113" s="395"/>
      <c r="E113" s="395"/>
      <c r="F113" s="395"/>
      <c r="G113" s="395"/>
      <c r="H113" s="395"/>
    </row>
    <row r="114" spans="2:8" ht="36.75" customHeight="1" thickBot="1">
      <c r="B114" s="394" t="s">
        <v>36</v>
      </c>
      <c r="C114" s="394"/>
      <c r="D114" s="394"/>
      <c r="E114" s="394"/>
      <c r="F114" s="394"/>
      <c r="G114" s="394"/>
      <c r="H114" s="328"/>
    </row>
    <row r="115" spans="2:8" ht="14.4" thickBot="1">
      <c r="B115" s="124" t="s">
        <v>31</v>
      </c>
      <c r="C115" s="125" t="s">
        <v>25</v>
      </c>
      <c r="D115" s="125" t="s">
        <v>26</v>
      </c>
      <c r="E115" s="125" t="s">
        <v>27</v>
      </c>
      <c r="F115" s="125" t="s">
        <v>28</v>
      </c>
      <c r="G115" s="125" t="s">
        <v>29</v>
      </c>
      <c r="H115" s="126" t="s">
        <v>30</v>
      </c>
    </row>
    <row r="116" spans="2:8">
      <c r="B116" s="128" t="str">
        <f>$B$32</f>
        <v>Liberal Arts</v>
      </c>
      <c r="C116" s="323">
        <f t="shared" ref="C116:G131" si="3">C91+C61</f>
        <v>16638194.724177813</v>
      </c>
      <c r="D116" s="323">
        <f t="shared" si="3"/>
        <v>13678834.568402162</v>
      </c>
      <c r="E116" s="323">
        <f t="shared" si="3"/>
        <v>7230329.9782056352</v>
      </c>
      <c r="F116" s="323">
        <f t="shared" si="3"/>
        <v>1119350.1824623595</v>
      </c>
      <c r="G116" s="323">
        <f t="shared" si="3"/>
        <v>0</v>
      </c>
      <c r="H116" s="134">
        <f t="shared" ref="H116:H136" si="4">SUM(C116:G116)</f>
        <v>38666709.453247964</v>
      </c>
    </row>
    <row r="117" spans="2:8">
      <c r="B117" s="128" t="str">
        <f>$B$33</f>
        <v>Science</v>
      </c>
      <c r="C117" s="142">
        <f t="shared" si="3"/>
        <v>4851910.3908324847</v>
      </c>
      <c r="D117" s="142">
        <f t="shared" si="3"/>
        <v>3708687.2714294447</v>
      </c>
      <c r="E117" s="142">
        <f t="shared" si="3"/>
        <v>2745131.2339896909</v>
      </c>
      <c r="F117" s="142">
        <f t="shared" si="3"/>
        <v>694639.10136897257</v>
      </c>
      <c r="G117" s="142">
        <f t="shared" si="3"/>
        <v>0</v>
      </c>
      <c r="H117" s="137">
        <f t="shared" si="4"/>
        <v>12000367.997620594</v>
      </c>
    </row>
    <row r="118" spans="2:8">
      <c r="B118" s="128" t="str">
        <f>$B$34</f>
        <v>Fine Arts</v>
      </c>
      <c r="C118" s="142">
        <f t="shared" si="3"/>
        <v>5062110.5817672014</v>
      </c>
      <c r="D118" s="142">
        <f t="shared" si="3"/>
        <v>4647144.8492673719</v>
      </c>
      <c r="E118" s="142">
        <f t="shared" si="3"/>
        <v>1504574.1420336934</v>
      </c>
      <c r="F118" s="142">
        <f t="shared" si="3"/>
        <v>0</v>
      </c>
      <c r="G118" s="142">
        <f t="shared" si="3"/>
        <v>0</v>
      </c>
      <c r="H118" s="137">
        <f t="shared" si="4"/>
        <v>11213829.573068265</v>
      </c>
    </row>
    <row r="119" spans="2:8">
      <c r="B119" s="128" t="str">
        <f>$B$35</f>
        <v>Teacher Education</v>
      </c>
      <c r="C119" s="142">
        <f t="shared" si="3"/>
        <v>175719.91511060408</v>
      </c>
      <c r="D119" s="142">
        <f t="shared" si="3"/>
        <v>2175074.2087426241</v>
      </c>
      <c r="E119" s="142">
        <f t="shared" si="3"/>
        <v>1961871.743135395</v>
      </c>
      <c r="F119" s="142">
        <f t="shared" si="3"/>
        <v>1189826.4540112226</v>
      </c>
      <c r="G119" s="142">
        <f t="shared" si="3"/>
        <v>0</v>
      </c>
      <c r="H119" s="137">
        <f t="shared" si="4"/>
        <v>5502492.3209998459</v>
      </c>
    </row>
    <row r="120" spans="2:8">
      <c r="B120" s="128" t="str">
        <f>$B$36</f>
        <v>Agriculture</v>
      </c>
      <c r="C120" s="142">
        <f t="shared" si="3"/>
        <v>201754.78725674973</v>
      </c>
      <c r="D120" s="142">
        <f t="shared" si="3"/>
        <v>684749.88489211397</v>
      </c>
      <c r="E120" s="142">
        <f t="shared" si="3"/>
        <v>302500.33589389053</v>
      </c>
      <c r="F120" s="142">
        <f t="shared" si="3"/>
        <v>0</v>
      </c>
      <c r="G120" s="142">
        <f t="shared" si="3"/>
        <v>0</v>
      </c>
      <c r="H120" s="137">
        <f t="shared" si="4"/>
        <v>1189005.0080427541</v>
      </c>
    </row>
    <row r="121" spans="2:8">
      <c r="B121" s="128" t="str">
        <f>$B$37</f>
        <v>Engineering</v>
      </c>
      <c r="C121" s="142">
        <f t="shared" si="3"/>
        <v>1521210.6068452483</v>
      </c>
      <c r="D121" s="142">
        <f t="shared" si="3"/>
        <v>3698376.468360337</v>
      </c>
      <c r="E121" s="142">
        <f t="shared" si="3"/>
        <v>1898371.2690710521</v>
      </c>
      <c r="F121" s="142">
        <f t="shared" si="3"/>
        <v>1306991.221369589</v>
      </c>
      <c r="G121" s="142">
        <f t="shared" si="3"/>
        <v>0</v>
      </c>
      <c r="H121" s="137">
        <f t="shared" si="4"/>
        <v>8424949.5656462256</v>
      </c>
    </row>
    <row r="122" spans="2:8">
      <c r="B122" s="128" t="str">
        <f>$B$38</f>
        <v>Home Economics</v>
      </c>
      <c r="C122" s="142">
        <f t="shared" si="3"/>
        <v>813003.10625772947</v>
      </c>
      <c r="D122" s="142">
        <f t="shared" si="3"/>
        <v>950281.69473637687</v>
      </c>
      <c r="E122" s="142">
        <f t="shared" si="3"/>
        <v>528642.8015419048</v>
      </c>
      <c r="F122" s="142">
        <f t="shared" si="3"/>
        <v>0</v>
      </c>
      <c r="G122" s="142">
        <f t="shared" si="3"/>
        <v>0</v>
      </c>
      <c r="H122" s="137">
        <f t="shared" si="4"/>
        <v>2291927.602536011</v>
      </c>
    </row>
    <row r="123" spans="2:8">
      <c r="B123" s="128" t="str">
        <f>$B$39</f>
        <v>Law</v>
      </c>
      <c r="C123" s="142">
        <f t="shared" si="3"/>
        <v>0</v>
      </c>
      <c r="D123" s="142">
        <f t="shared" si="3"/>
        <v>0</v>
      </c>
      <c r="E123" s="142">
        <f t="shared" si="3"/>
        <v>0</v>
      </c>
      <c r="F123" s="142">
        <f t="shared" si="3"/>
        <v>0</v>
      </c>
      <c r="G123" s="142">
        <f t="shared" si="3"/>
        <v>0</v>
      </c>
      <c r="H123" s="137">
        <f t="shared" si="4"/>
        <v>0</v>
      </c>
    </row>
    <row r="124" spans="2:8">
      <c r="B124" s="128" t="str">
        <f>$B$40</f>
        <v>Social Service</v>
      </c>
      <c r="C124" s="142">
        <f t="shared" si="3"/>
        <v>167004.16167063217</v>
      </c>
      <c r="D124" s="142">
        <f t="shared" si="3"/>
        <v>809626.17415389838</v>
      </c>
      <c r="E124" s="142">
        <f t="shared" si="3"/>
        <v>1049957.5467686201</v>
      </c>
      <c r="F124" s="142">
        <f t="shared" si="3"/>
        <v>0</v>
      </c>
      <c r="G124" s="142">
        <f t="shared" si="3"/>
        <v>0</v>
      </c>
      <c r="H124" s="137">
        <f t="shared" si="4"/>
        <v>2026587.8825931507</v>
      </c>
    </row>
    <row r="125" spans="2:8">
      <c r="B125" s="128" t="str">
        <f>$B$41</f>
        <v>Library Science</v>
      </c>
      <c r="C125" s="142">
        <f t="shared" si="3"/>
        <v>0</v>
      </c>
      <c r="D125" s="142">
        <f t="shared" si="3"/>
        <v>0</v>
      </c>
      <c r="E125" s="142">
        <f t="shared" si="3"/>
        <v>0</v>
      </c>
      <c r="F125" s="142">
        <f t="shared" si="3"/>
        <v>0</v>
      </c>
      <c r="G125" s="142">
        <f t="shared" si="3"/>
        <v>0</v>
      </c>
      <c r="H125" s="137">
        <f t="shared" si="4"/>
        <v>0</v>
      </c>
    </row>
    <row r="126" spans="2:8">
      <c r="B126" s="128" t="str">
        <f>$B$42</f>
        <v>Veterinary Science</v>
      </c>
      <c r="C126" s="142">
        <f t="shared" si="3"/>
        <v>0</v>
      </c>
      <c r="D126" s="142">
        <f t="shared" si="3"/>
        <v>0</v>
      </c>
      <c r="E126" s="142">
        <f t="shared" si="3"/>
        <v>0</v>
      </c>
      <c r="F126" s="142">
        <f t="shared" si="3"/>
        <v>0</v>
      </c>
      <c r="G126" s="142">
        <f t="shared" si="3"/>
        <v>0</v>
      </c>
      <c r="H126" s="137">
        <f t="shared" si="4"/>
        <v>0</v>
      </c>
    </row>
    <row r="127" spans="2:8">
      <c r="B127" s="128" t="str">
        <f>$B$43</f>
        <v>Vocational Training</v>
      </c>
      <c r="C127" s="142">
        <f t="shared" si="3"/>
        <v>350643.09193795361</v>
      </c>
      <c r="D127" s="142">
        <f t="shared" si="3"/>
        <v>0</v>
      </c>
      <c r="E127" s="142">
        <f t="shared" si="3"/>
        <v>0</v>
      </c>
      <c r="F127" s="142">
        <f t="shared" si="3"/>
        <v>0</v>
      </c>
      <c r="G127" s="142">
        <f t="shared" si="3"/>
        <v>0</v>
      </c>
      <c r="H127" s="137">
        <f t="shared" si="4"/>
        <v>350643.09193795361</v>
      </c>
    </row>
    <row r="128" spans="2:8">
      <c r="B128" s="128" t="str">
        <f>$B$44</f>
        <v>Physical Training</v>
      </c>
      <c r="C128" s="142">
        <f t="shared" si="3"/>
        <v>0</v>
      </c>
      <c r="D128" s="142">
        <f t="shared" si="3"/>
        <v>0</v>
      </c>
      <c r="E128" s="142">
        <f t="shared" si="3"/>
        <v>0</v>
      </c>
      <c r="F128" s="142">
        <f t="shared" si="3"/>
        <v>0</v>
      </c>
      <c r="G128" s="142">
        <f t="shared" si="3"/>
        <v>0</v>
      </c>
      <c r="H128" s="137">
        <f t="shared" si="4"/>
        <v>0</v>
      </c>
    </row>
    <row r="129" spans="2:12">
      <c r="B129" s="128" t="str">
        <f>$B$45</f>
        <v>Health Services</v>
      </c>
      <c r="C129" s="142">
        <f t="shared" si="3"/>
        <v>838542.78542620037</v>
      </c>
      <c r="D129" s="142">
        <f t="shared" si="3"/>
        <v>3519576.6036435841</v>
      </c>
      <c r="E129" s="142">
        <f t="shared" si="3"/>
        <v>2101150.5391483661</v>
      </c>
      <c r="F129" s="142">
        <f t="shared" si="3"/>
        <v>0</v>
      </c>
      <c r="G129" s="142">
        <f t="shared" si="3"/>
        <v>1483338.7899999993</v>
      </c>
      <c r="H129" s="137">
        <f t="shared" si="4"/>
        <v>7942608.7182181496</v>
      </c>
    </row>
    <row r="130" spans="2:12">
      <c r="B130" s="128" t="str">
        <f>$B$46</f>
        <v>Pharmacy</v>
      </c>
      <c r="C130" s="142">
        <f t="shared" si="3"/>
        <v>0</v>
      </c>
      <c r="D130" s="142">
        <f t="shared" si="3"/>
        <v>0</v>
      </c>
      <c r="E130" s="142">
        <f t="shared" si="3"/>
        <v>0</v>
      </c>
      <c r="F130" s="142">
        <f t="shared" si="3"/>
        <v>0</v>
      </c>
      <c r="G130" s="142">
        <f t="shared" si="3"/>
        <v>0</v>
      </c>
      <c r="H130" s="137">
        <f t="shared" si="4"/>
        <v>0</v>
      </c>
    </row>
    <row r="131" spans="2:12">
      <c r="B131" s="128" t="str">
        <f>$B$47</f>
        <v>Business Administration</v>
      </c>
      <c r="C131" s="142">
        <f t="shared" si="3"/>
        <v>1606843.324991442</v>
      </c>
      <c r="D131" s="142">
        <f t="shared" si="3"/>
        <v>7529582.871628955</v>
      </c>
      <c r="E131" s="142">
        <f t="shared" si="3"/>
        <v>2295706.0269902041</v>
      </c>
      <c r="F131" s="142">
        <f t="shared" si="3"/>
        <v>77586.635173769275</v>
      </c>
      <c r="G131" s="142">
        <f t="shared" si="3"/>
        <v>0</v>
      </c>
      <c r="H131" s="137">
        <f t="shared" si="4"/>
        <v>11509718.858784372</v>
      </c>
    </row>
    <row r="132" spans="2:12">
      <c r="B132" s="128" t="str">
        <f>$B$48</f>
        <v>Optometry</v>
      </c>
      <c r="C132" s="142">
        <f t="shared" ref="C132:G135" si="5">C107+C77</f>
        <v>0</v>
      </c>
      <c r="D132" s="142">
        <f t="shared" si="5"/>
        <v>0</v>
      </c>
      <c r="E132" s="142">
        <f t="shared" si="5"/>
        <v>0</v>
      </c>
      <c r="F132" s="142">
        <f t="shared" si="5"/>
        <v>0</v>
      </c>
      <c r="G132" s="142">
        <f t="shared" si="5"/>
        <v>0</v>
      </c>
      <c r="H132" s="137">
        <f t="shared" si="4"/>
        <v>0</v>
      </c>
    </row>
    <row r="133" spans="2:12">
      <c r="B133" s="128" t="str">
        <f>$B$49</f>
        <v>Teacher Ed-Practice Teaching</v>
      </c>
      <c r="C133" s="142">
        <f t="shared" si="5"/>
        <v>0</v>
      </c>
      <c r="D133" s="142">
        <f t="shared" si="5"/>
        <v>681854.16911200155</v>
      </c>
      <c r="E133" s="142">
        <f t="shared" si="5"/>
        <v>0</v>
      </c>
      <c r="F133" s="142">
        <f t="shared" si="5"/>
        <v>0</v>
      </c>
      <c r="G133" s="142">
        <f t="shared" si="5"/>
        <v>0</v>
      </c>
      <c r="H133" s="137">
        <f t="shared" si="4"/>
        <v>681854.16911200155</v>
      </c>
    </row>
    <row r="134" spans="2:12">
      <c r="B134" s="128" t="str">
        <f>$B$50</f>
        <v>Technology</v>
      </c>
      <c r="C134" s="142">
        <f t="shared" si="5"/>
        <v>817695.57667498465</v>
      </c>
      <c r="D134" s="142">
        <f t="shared" si="5"/>
        <v>1213292.9684243936</v>
      </c>
      <c r="E134" s="142">
        <f t="shared" si="5"/>
        <v>254968.87941467369</v>
      </c>
      <c r="F134" s="142">
        <f t="shared" si="5"/>
        <v>0</v>
      </c>
      <c r="G134" s="142">
        <f t="shared" si="5"/>
        <v>0</v>
      </c>
      <c r="H134" s="137">
        <f t="shared" si="4"/>
        <v>2285957.424514052</v>
      </c>
    </row>
    <row r="135" spans="2:12">
      <c r="B135" s="128" t="str">
        <f>$B$51</f>
        <v>Nursing</v>
      </c>
      <c r="C135" s="142">
        <f t="shared" si="5"/>
        <v>3479.5602234810813</v>
      </c>
      <c r="D135" s="142">
        <f t="shared" si="5"/>
        <v>1752102.0350061469</v>
      </c>
      <c r="E135" s="142">
        <f t="shared" si="5"/>
        <v>619559.42920650565</v>
      </c>
      <c r="F135" s="142">
        <f t="shared" si="5"/>
        <v>0</v>
      </c>
      <c r="G135" s="142">
        <f t="shared" si="5"/>
        <v>0</v>
      </c>
      <c r="H135" s="137">
        <f t="shared" si="4"/>
        <v>2375141.0244361339</v>
      </c>
    </row>
    <row r="136" spans="2:12">
      <c r="B136" s="131" t="str">
        <f>$B$52</f>
        <v>Totals</v>
      </c>
      <c r="C136" s="134">
        <f>SUM(C116:C135)</f>
        <v>33048112.613172524</v>
      </c>
      <c r="D136" s="134">
        <f>SUM(D116:D135)</f>
        <v>45049183.767799407</v>
      </c>
      <c r="E136" s="134">
        <f>SUM(E116:E135)</f>
        <v>22492763.925399628</v>
      </c>
      <c r="F136" s="134">
        <f>SUM(F116:F135)</f>
        <v>4388393.5943859136</v>
      </c>
      <c r="G136" s="134">
        <f>SUM(G116:G135)</f>
        <v>1483338.7899999993</v>
      </c>
      <c r="H136" s="134">
        <f t="shared" si="4"/>
        <v>106461792.69075748</v>
      </c>
    </row>
    <row r="137" spans="2:12">
      <c r="B137" s="330"/>
      <c r="C137" s="333"/>
      <c r="D137" s="333"/>
      <c r="E137" s="333"/>
      <c r="F137" s="333"/>
      <c r="G137" s="333"/>
      <c r="H137" s="334"/>
    </row>
    <row r="138" spans="2:12">
      <c r="B138" s="120" t="s">
        <v>4</v>
      </c>
      <c r="C138" s="327"/>
      <c r="D138" s="327"/>
      <c r="E138" s="327"/>
      <c r="F138" s="327"/>
      <c r="G138" s="327"/>
      <c r="H138" s="122">
        <f>H86-H81-H111</f>
        <v>189673061.30924249</v>
      </c>
    </row>
    <row r="139" spans="2:12" ht="152.25" customHeight="1" thickBot="1">
      <c r="B139" s="382" t="s">
        <v>887</v>
      </c>
      <c r="C139" s="382"/>
      <c r="D139" s="382"/>
      <c r="E139" s="382"/>
      <c r="F139" s="382"/>
      <c r="G139" s="382"/>
      <c r="H139" s="321"/>
    </row>
    <row r="140" spans="2:12" ht="36.75" customHeight="1" thickTop="1">
      <c r="B140" s="429" t="s">
        <v>889</v>
      </c>
      <c r="C140" s="404"/>
      <c r="D140" s="404"/>
      <c r="E140" s="404"/>
      <c r="F140" s="405"/>
      <c r="G140" s="335" t="s">
        <v>2</v>
      </c>
      <c r="H140" s="336">
        <v>1</v>
      </c>
      <c r="I140" s="396" t="str">
        <f>IF(H140+H141=1,"","Error, the two cells on the left must equal 100%")</f>
        <v/>
      </c>
      <c r="L140" s="290"/>
    </row>
    <row r="141" spans="2:12" ht="37.5" customHeight="1" thickBot="1">
      <c r="B141" s="406"/>
      <c r="C141" s="407"/>
      <c r="D141" s="407"/>
      <c r="E141" s="407"/>
      <c r="F141" s="408"/>
      <c r="G141" s="335" t="s">
        <v>3</v>
      </c>
      <c r="H141" s="337">
        <f>1-H140</f>
        <v>0</v>
      </c>
      <c r="I141" s="396"/>
    </row>
    <row r="142" spans="2:12" ht="42" thickBot="1">
      <c r="B142" s="338" t="s">
        <v>31</v>
      </c>
      <c r="C142" s="339" t="s">
        <v>25</v>
      </c>
      <c r="D142" s="339" t="s">
        <v>26</v>
      </c>
      <c r="E142" s="339" t="s">
        <v>27</v>
      </c>
      <c r="F142" s="339" t="s">
        <v>28</v>
      </c>
      <c r="G142" s="340" t="s">
        <v>29</v>
      </c>
      <c r="H142" s="341" t="s">
        <v>6</v>
      </c>
      <c r="I142" s="342" t="s">
        <v>7</v>
      </c>
    </row>
    <row r="143" spans="2:12">
      <c r="B143" s="128" t="str">
        <f>$B$32</f>
        <v>Liberal Arts</v>
      </c>
      <c r="C143" s="329">
        <f>Data!LN36</f>
        <v>0</v>
      </c>
      <c r="D143" s="329">
        <f>Data!MH36</f>
        <v>0</v>
      </c>
      <c r="E143" s="329">
        <f>Data!NB36</f>
        <v>0</v>
      </c>
      <c r="F143" s="329">
        <f>Data!NV36</f>
        <v>0</v>
      </c>
      <c r="G143" s="329">
        <f>Data!OP36</f>
        <v>0</v>
      </c>
      <c r="H143" s="343">
        <f>Data!PJ36</f>
        <v>81270632.157861128</v>
      </c>
      <c r="I143" s="344">
        <f t="shared" ref="I143:I162" si="6">SUM(C143:H143)</f>
        <v>81270632.157861128</v>
      </c>
    </row>
    <row r="144" spans="2:12">
      <c r="B144" s="128" t="str">
        <f>$B$33</f>
        <v>Science</v>
      </c>
      <c r="C144" s="329">
        <f>Data!LO36</f>
        <v>0</v>
      </c>
      <c r="D144" s="329">
        <f>Data!MI36</f>
        <v>0</v>
      </c>
      <c r="E144" s="329">
        <f>Data!NC36</f>
        <v>0</v>
      </c>
      <c r="F144" s="329">
        <f>Data!NW36</f>
        <v>0</v>
      </c>
      <c r="G144" s="329">
        <f>Data!OQ36</f>
        <v>0</v>
      </c>
      <c r="H144" s="343">
        <f>Data!PK36</f>
        <v>33295081.718975235</v>
      </c>
      <c r="I144" s="344">
        <f t="shared" si="6"/>
        <v>33295081.718975235</v>
      </c>
    </row>
    <row r="145" spans="2:9">
      <c r="B145" s="128" t="str">
        <f>$B$34</f>
        <v>Fine Arts</v>
      </c>
      <c r="C145" s="329">
        <f>Data!LP36</f>
        <v>0</v>
      </c>
      <c r="D145" s="329">
        <f>Data!MJ36</f>
        <v>0</v>
      </c>
      <c r="E145" s="329">
        <f>Data!ND36</f>
        <v>0</v>
      </c>
      <c r="F145" s="329">
        <f>Data!NX36</f>
        <v>0</v>
      </c>
      <c r="G145" s="329">
        <f>Data!OR36</f>
        <v>0</v>
      </c>
      <c r="H145" s="343">
        <f>Data!PL36</f>
        <v>11109991.86704207</v>
      </c>
      <c r="I145" s="344">
        <f t="shared" si="6"/>
        <v>11109991.86704207</v>
      </c>
    </row>
    <row r="146" spans="2:9">
      <c r="B146" s="128" t="str">
        <f>$B$35</f>
        <v>Teacher Education</v>
      </c>
      <c r="C146" s="329">
        <f>Data!LQ36</f>
        <v>0</v>
      </c>
      <c r="D146" s="329">
        <f>Data!MK36</f>
        <v>0</v>
      </c>
      <c r="E146" s="329">
        <f>Data!NE36</f>
        <v>0</v>
      </c>
      <c r="F146" s="329">
        <f>Data!NY36</f>
        <v>0</v>
      </c>
      <c r="G146" s="329">
        <f>Data!OS36</f>
        <v>0</v>
      </c>
      <c r="H146" s="343">
        <f>Data!PN36</f>
        <v>10259223.104228048</v>
      </c>
      <c r="I146" s="344">
        <f t="shared" si="6"/>
        <v>10259223.104228048</v>
      </c>
    </row>
    <row r="147" spans="2:9">
      <c r="B147" s="128" t="str">
        <f>$B$36</f>
        <v>Agriculture</v>
      </c>
      <c r="C147" s="329">
        <f>Data!LR36</f>
        <v>0</v>
      </c>
      <c r="D147" s="329">
        <f>Data!ML36</f>
        <v>0</v>
      </c>
      <c r="E147" s="329">
        <f>Data!NF36</f>
        <v>0</v>
      </c>
      <c r="F147" s="329">
        <f>Data!NZ36</f>
        <v>0</v>
      </c>
      <c r="G147" s="329">
        <f>Data!OT36</f>
        <v>0</v>
      </c>
      <c r="H147" s="343">
        <f>Data!PM36</f>
        <v>1916605.1859096885</v>
      </c>
      <c r="I147" s="344">
        <f t="shared" si="6"/>
        <v>1916605.1859096885</v>
      </c>
    </row>
    <row r="148" spans="2:9">
      <c r="B148" s="128" t="str">
        <f>$B$37</f>
        <v>Engineering</v>
      </c>
      <c r="C148" s="329">
        <f>Data!LS36</f>
        <v>0</v>
      </c>
      <c r="D148" s="329">
        <f>Data!MM36</f>
        <v>0</v>
      </c>
      <c r="E148" s="329">
        <f>Data!NG36</f>
        <v>0</v>
      </c>
      <c r="F148" s="329">
        <f>Data!OA36</f>
        <v>0</v>
      </c>
      <c r="G148" s="329">
        <f>Data!OU36</f>
        <v>0</v>
      </c>
      <c r="H148" s="343">
        <f>Data!PO36</f>
        <v>16395494.670195047</v>
      </c>
      <c r="I148" s="344">
        <f t="shared" si="6"/>
        <v>16395494.670195047</v>
      </c>
    </row>
    <row r="149" spans="2:9">
      <c r="B149" s="128" t="str">
        <f>$B$38</f>
        <v>Home Economics</v>
      </c>
      <c r="C149" s="329">
        <f>Data!LT36</f>
        <v>0</v>
      </c>
      <c r="D149" s="329">
        <f>Data!MN36</f>
        <v>0</v>
      </c>
      <c r="E149" s="329">
        <f>Data!NH36</f>
        <v>0</v>
      </c>
      <c r="F149" s="329">
        <f>Data!OB36</f>
        <v>0</v>
      </c>
      <c r="G149" s="329">
        <f>Data!OV36</f>
        <v>0</v>
      </c>
      <c r="H149" s="343">
        <f>Data!PP36</f>
        <v>4263478.1693004044</v>
      </c>
      <c r="I149" s="344">
        <f t="shared" si="6"/>
        <v>4263478.1693004044</v>
      </c>
    </row>
    <row r="150" spans="2:9">
      <c r="B150" s="128" t="str">
        <f>$B$39</f>
        <v>Law</v>
      </c>
      <c r="C150" s="329">
        <f>Data!LU36</f>
        <v>0</v>
      </c>
      <c r="D150" s="329">
        <f>Data!MO36</f>
        <v>0</v>
      </c>
      <c r="E150" s="329">
        <f>Data!NI36</f>
        <v>0</v>
      </c>
      <c r="F150" s="329">
        <f>Data!OC36</f>
        <v>0</v>
      </c>
      <c r="G150" s="329">
        <f>Data!OW36</f>
        <v>0</v>
      </c>
      <c r="H150" s="343">
        <f>Data!PQ36</f>
        <v>0</v>
      </c>
      <c r="I150" s="344">
        <f t="shared" si="6"/>
        <v>0</v>
      </c>
    </row>
    <row r="151" spans="2:9">
      <c r="B151" s="128" t="str">
        <f>$B$40</f>
        <v>Social Service</v>
      </c>
      <c r="C151" s="329">
        <f>Data!LV36</f>
        <v>0</v>
      </c>
      <c r="D151" s="329">
        <f>Data!MP36</f>
        <v>0</v>
      </c>
      <c r="E151" s="329">
        <f>Data!NJ36</f>
        <v>0</v>
      </c>
      <c r="F151" s="329">
        <f>Data!OD36</f>
        <v>0</v>
      </c>
      <c r="G151" s="329">
        <f>Data!OX36</f>
        <v>0</v>
      </c>
      <c r="H151" s="343">
        <f>Data!PR36</f>
        <v>2884843.2563480665</v>
      </c>
      <c r="I151" s="344">
        <f t="shared" si="6"/>
        <v>2884843.2563480665</v>
      </c>
    </row>
    <row r="152" spans="2:9">
      <c r="B152" s="128" t="str">
        <f>$B$41</f>
        <v>Library Science</v>
      </c>
      <c r="C152" s="329">
        <f>Data!LW36</f>
        <v>0</v>
      </c>
      <c r="D152" s="329">
        <f>Data!MQ36</f>
        <v>0</v>
      </c>
      <c r="E152" s="329">
        <f>Data!NK36</f>
        <v>0</v>
      </c>
      <c r="F152" s="329">
        <f>Data!OE36</f>
        <v>0</v>
      </c>
      <c r="G152" s="329">
        <f>Data!OY36</f>
        <v>0</v>
      </c>
      <c r="H152" s="343">
        <f>Data!PS36</f>
        <v>0</v>
      </c>
      <c r="I152" s="344">
        <f t="shared" si="6"/>
        <v>0</v>
      </c>
    </row>
    <row r="153" spans="2:9">
      <c r="B153" s="128" t="str">
        <f>$B$42</f>
        <v>Veterinary Science</v>
      </c>
      <c r="C153" s="329">
        <f>Data!LX36</f>
        <v>0</v>
      </c>
      <c r="D153" s="329">
        <f>Data!MR36</f>
        <v>0</v>
      </c>
      <c r="E153" s="329">
        <f>Data!NL36</f>
        <v>0</v>
      </c>
      <c r="F153" s="329">
        <f>Data!OF36</f>
        <v>0</v>
      </c>
      <c r="G153" s="329">
        <f>Data!OZ36</f>
        <v>0</v>
      </c>
      <c r="H153" s="343">
        <f>Data!PT36</f>
        <v>0</v>
      </c>
      <c r="I153" s="344">
        <f t="shared" si="6"/>
        <v>0</v>
      </c>
    </row>
    <row r="154" spans="2:9">
      <c r="B154" s="128" t="str">
        <f>$B$43</f>
        <v>Vocational Training</v>
      </c>
      <c r="C154" s="329">
        <f>Data!LY36</f>
        <v>0</v>
      </c>
      <c r="D154" s="329">
        <f>Data!MS36</f>
        <v>0</v>
      </c>
      <c r="E154" s="329">
        <f>Data!NM36</f>
        <v>0</v>
      </c>
      <c r="F154" s="329">
        <f>Data!OG36</f>
        <v>0</v>
      </c>
      <c r="G154" s="329">
        <f>Data!PA36</f>
        <v>0</v>
      </c>
      <c r="H154" s="343">
        <f>Data!PU36</f>
        <v>442150.30529965839</v>
      </c>
      <c r="I154" s="344">
        <f t="shared" si="6"/>
        <v>442150.30529965839</v>
      </c>
    </row>
    <row r="155" spans="2:9">
      <c r="B155" s="128" t="str">
        <f>$B$44</f>
        <v>Physical Training</v>
      </c>
      <c r="C155" s="329">
        <f>Data!LZ36</f>
        <v>0</v>
      </c>
      <c r="D155" s="329">
        <f>Data!MT36</f>
        <v>0</v>
      </c>
      <c r="E155" s="329">
        <f>Data!NN36</f>
        <v>0</v>
      </c>
      <c r="F155" s="329">
        <f>Data!OH36</f>
        <v>0</v>
      </c>
      <c r="G155" s="329">
        <f>Data!PB36</f>
        <v>0</v>
      </c>
      <c r="H155" s="343">
        <f>Data!PV36</f>
        <v>0</v>
      </c>
      <c r="I155" s="344">
        <f t="shared" si="6"/>
        <v>0</v>
      </c>
    </row>
    <row r="156" spans="2:9">
      <c r="B156" s="128" t="str">
        <f>$B$45</f>
        <v>Health Services</v>
      </c>
      <c r="C156" s="329">
        <f>Data!MA36</f>
        <v>0</v>
      </c>
      <c r="D156" s="329">
        <f>Data!MU36</f>
        <v>0</v>
      </c>
      <c r="E156" s="329">
        <f>Data!NO36</f>
        <v>0</v>
      </c>
      <c r="F156" s="329">
        <f>Data!OI36</f>
        <v>0</v>
      </c>
      <c r="G156" s="329">
        <f>Data!PC36</f>
        <v>0</v>
      </c>
      <c r="H156" s="343">
        <f>Data!PW36</f>
        <v>9579110.5402176008</v>
      </c>
      <c r="I156" s="344">
        <f t="shared" si="6"/>
        <v>9579110.5402176008</v>
      </c>
    </row>
    <row r="157" spans="2:9">
      <c r="B157" s="128" t="str">
        <f>$B$46</f>
        <v>Pharmacy</v>
      </c>
      <c r="C157" s="329">
        <f>Data!MB36</f>
        <v>0</v>
      </c>
      <c r="D157" s="329">
        <f>Data!MV36</f>
        <v>0</v>
      </c>
      <c r="E157" s="329">
        <f>Data!NP36</f>
        <v>0</v>
      </c>
      <c r="F157" s="329">
        <f>Data!OJ36</f>
        <v>0</v>
      </c>
      <c r="G157" s="329">
        <f>Data!PD36</f>
        <v>0</v>
      </c>
      <c r="H157" s="343">
        <f>Data!PX36</f>
        <v>0</v>
      </c>
      <c r="I157" s="344">
        <f t="shared" si="6"/>
        <v>0</v>
      </c>
    </row>
    <row r="158" spans="2:9">
      <c r="B158" s="128" t="str">
        <f>$B$47</f>
        <v>Business Administration</v>
      </c>
      <c r="C158" s="329">
        <f>Data!MC36</f>
        <v>0</v>
      </c>
      <c r="D158" s="329">
        <f>Data!MW36</f>
        <v>0</v>
      </c>
      <c r="E158" s="329">
        <f>Data!NQ36</f>
        <v>0</v>
      </c>
      <c r="F158" s="329">
        <f>Data!OK36</f>
        <v>0</v>
      </c>
      <c r="G158" s="329">
        <f>Data!PE36</f>
        <v>0</v>
      </c>
      <c r="H158" s="343">
        <f>Data!PY36</f>
        <v>8730747.7384630367</v>
      </c>
      <c r="I158" s="344">
        <f t="shared" si="6"/>
        <v>8730747.7384630367</v>
      </c>
    </row>
    <row r="159" spans="2:9">
      <c r="B159" s="128" t="str">
        <f>$B$48</f>
        <v>Optometry</v>
      </c>
      <c r="C159" s="329">
        <f>Data!MD36</f>
        <v>0</v>
      </c>
      <c r="D159" s="329">
        <f>Data!MX36</f>
        <v>0</v>
      </c>
      <c r="E159" s="329">
        <f>Data!NR36</f>
        <v>0</v>
      </c>
      <c r="F159" s="329">
        <f>Data!OL36</f>
        <v>0</v>
      </c>
      <c r="G159" s="329">
        <f>Data!PF36</f>
        <v>0</v>
      </c>
      <c r="H159" s="343">
        <f>Data!PZ36</f>
        <v>0</v>
      </c>
      <c r="I159" s="344">
        <f t="shared" si="6"/>
        <v>0</v>
      </c>
    </row>
    <row r="160" spans="2:9">
      <c r="B160" s="128" t="str">
        <f>$B$49</f>
        <v>Teacher Ed-Practice Teaching</v>
      </c>
      <c r="C160" s="329">
        <f>Data!ME36</f>
        <v>0</v>
      </c>
      <c r="D160" s="329">
        <f>Data!MY36</f>
        <v>0</v>
      </c>
      <c r="E160" s="329">
        <f>Data!NS36</f>
        <v>0</v>
      </c>
      <c r="F160" s="329">
        <f>Data!OM36</f>
        <v>0</v>
      </c>
      <c r="G160" s="329">
        <f>Data!PG36</f>
        <v>0</v>
      </c>
      <c r="H160" s="343">
        <f>Data!QA36</f>
        <v>2733785.8408567943</v>
      </c>
      <c r="I160" s="344">
        <f t="shared" si="6"/>
        <v>2733785.8408567943</v>
      </c>
    </row>
    <row r="161" spans="2:10">
      <c r="B161" s="128" t="str">
        <f>$B$50</f>
        <v>Technology</v>
      </c>
      <c r="C161" s="329">
        <f>Data!MF36</f>
        <v>0</v>
      </c>
      <c r="D161" s="329">
        <f>Data!MZ36</f>
        <v>0</v>
      </c>
      <c r="E161" s="329">
        <f>Data!NT36</f>
        <v>0</v>
      </c>
      <c r="F161" s="329">
        <f>Data!ON36</f>
        <v>0</v>
      </c>
      <c r="G161" s="329">
        <f>Data!PH36</f>
        <v>0</v>
      </c>
      <c r="H161" s="343">
        <f>Data!QB36</f>
        <v>2732619.0742964181</v>
      </c>
      <c r="I161" s="344">
        <f t="shared" si="6"/>
        <v>2732619.0742964181</v>
      </c>
    </row>
    <row r="162" spans="2:10">
      <c r="B162" s="128" t="str">
        <f>$B$51</f>
        <v>Nursing</v>
      </c>
      <c r="C162" s="329">
        <f>Data!MG36</f>
        <v>0</v>
      </c>
      <c r="D162" s="329">
        <f>Data!NA36</f>
        <v>0</v>
      </c>
      <c r="E162" s="329">
        <f>Data!NU36</f>
        <v>0</v>
      </c>
      <c r="F162" s="329">
        <f>Data!OO36</f>
        <v>0</v>
      </c>
      <c r="G162" s="329">
        <f>Data!PI36</f>
        <v>0</v>
      </c>
      <c r="H162" s="343">
        <f>Data!QC36</f>
        <v>4059297.3710067687</v>
      </c>
      <c r="I162" s="344">
        <f t="shared" si="6"/>
        <v>4059297.3710067687</v>
      </c>
    </row>
    <row r="163" spans="2:10" ht="14.4" thickBot="1">
      <c r="B163" s="131" t="str">
        <f>$B$52</f>
        <v>Totals</v>
      </c>
      <c r="C163" s="134">
        <f t="shared" ref="C163:H163" si="7">SUM(C143:C162)</f>
        <v>0</v>
      </c>
      <c r="D163" s="134">
        <f t="shared" si="7"/>
        <v>0</v>
      </c>
      <c r="E163" s="134">
        <f t="shared" si="7"/>
        <v>0</v>
      </c>
      <c r="F163" s="134">
        <f t="shared" si="7"/>
        <v>0</v>
      </c>
      <c r="G163" s="135">
        <f t="shared" si="7"/>
        <v>0</v>
      </c>
      <c r="H163" s="345">
        <f t="shared" si="7"/>
        <v>189673060.99999997</v>
      </c>
      <c r="I163" s="344">
        <f>SUM(I143:I162)</f>
        <v>189673060.99999997</v>
      </c>
    </row>
    <row r="164" spans="2:10" ht="14.4" thickTop="1">
      <c r="B164" s="144"/>
      <c r="C164" s="331"/>
      <c r="D164" s="331"/>
      <c r="E164" s="331"/>
      <c r="F164" s="331"/>
      <c r="G164" s="331"/>
      <c r="H164" s="346"/>
      <c r="I164" s="347"/>
    </row>
    <row r="165" spans="2:10">
      <c r="B165" s="387" t="s">
        <v>63</v>
      </c>
      <c r="C165" s="387"/>
      <c r="D165" s="387"/>
      <c r="E165" s="387"/>
      <c r="F165" s="387"/>
      <c r="G165" s="387"/>
      <c r="H165" s="348"/>
      <c r="I165" s="348"/>
    </row>
    <row r="166" spans="2:10" ht="43.5" customHeight="1" thickBot="1">
      <c r="B166" s="394" t="s">
        <v>40</v>
      </c>
      <c r="C166" s="394"/>
      <c r="D166" s="394"/>
      <c r="E166" s="394"/>
      <c r="F166" s="394"/>
      <c r="G166" s="394"/>
      <c r="H166" s="328"/>
    </row>
    <row r="167" spans="2:10" ht="14.4" thickBot="1">
      <c r="B167" s="124" t="s">
        <v>31</v>
      </c>
      <c r="C167" s="125" t="s">
        <v>25</v>
      </c>
      <c r="D167" s="125" t="s">
        <v>26</v>
      </c>
      <c r="E167" s="125" t="s">
        <v>27</v>
      </c>
      <c r="F167" s="125" t="s">
        <v>28</v>
      </c>
      <c r="G167" s="125" t="s">
        <v>29</v>
      </c>
      <c r="H167" s="126" t="s">
        <v>1</v>
      </c>
    </row>
    <row r="168" spans="2:10">
      <c r="B168" s="128" t="str">
        <f>$B$32</f>
        <v>Liberal Arts</v>
      </c>
      <c r="C168" s="323">
        <f t="shared" ref="C168:G183" si="8">C143+$H$140*IF($H116=0,0,$H143*C116/$H116)+IF($H32=0,0,$H$141*$H143*C32/$H32)</f>
        <v>34970563.110224463</v>
      </c>
      <c r="D168" s="323">
        <f t="shared" si="8"/>
        <v>28750507.821230352</v>
      </c>
      <c r="E168" s="323">
        <f t="shared" si="8"/>
        <v>15196883.736620814</v>
      </c>
      <c r="F168" s="323">
        <f t="shared" si="8"/>
        <v>2352677.4897855124</v>
      </c>
      <c r="G168" s="323">
        <f t="shared" si="8"/>
        <v>0</v>
      </c>
      <c r="H168" s="134">
        <f t="shared" ref="H168:H188" si="9">SUM(C168:G168)</f>
        <v>81270632.157861128</v>
      </c>
      <c r="I168" s="349"/>
      <c r="J168" s="290"/>
    </row>
    <row r="169" spans="2:10">
      <c r="B169" s="128" t="str">
        <f>$B$33</f>
        <v>Science</v>
      </c>
      <c r="C169" s="142">
        <f t="shared" si="8"/>
        <v>13461649.925064247</v>
      </c>
      <c r="D169" s="142">
        <f t="shared" si="8"/>
        <v>10289771.596741883</v>
      </c>
      <c r="E169" s="142">
        <f t="shared" si="8"/>
        <v>7616380.4962581601</v>
      </c>
      <c r="F169" s="142">
        <f t="shared" si="8"/>
        <v>1927279.7009109426</v>
      </c>
      <c r="G169" s="142">
        <f t="shared" si="8"/>
        <v>0</v>
      </c>
      <c r="H169" s="137">
        <f t="shared" si="9"/>
        <v>33295081.718975231</v>
      </c>
      <c r="I169" s="349"/>
      <c r="J169" s="290"/>
    </row>
    <row r="170" spans="2:10">
      <c r="B170" s="128" t="str">
        <f>$B$34</f>
        <v>Fine Arts</v>
      </c>
      <c r="C170" s="142">
        <f t="shared" si="8"/>
        <v>5015236.5012368504</v>
      </c>
      <c r="D170" s="142">
        <f t="shared" si="8"/>
        <v>4604113.2642432619</v>
      </c>
      <c r="E170" s="142">
        <f t="shared" si="8"/>
        <v>1490642.1015619601</v>
      </c>
      <c r="F170" s="142">
        <f t="shared" si="8"/>
        <v>0</v>
      </c>
      <c r="G170" s="142">
        <f t="shared" si="8"/>
        <v>0</v>
      </c>
      <c r="H170" s="137">
        <f t="shared" si="9"/>
        <v>11109991.867042072</v>
      </c>
      <c r="I170" s="349"/>
      <c r="J170" s="290"/>
    </row>
    <row r="171" spans="2:10">
      <c r="B171" s="128" t="str">
        <f>$B$35</f>
        <v>Teacher Education</v>
      </c>
      <c r="C171" s="142">
        <f t="shared" si="8"/>
        <v>327624.23058650031</v>
      </c>
      <c r="D171" s="142">
        <f t="shared" si="8"/>
        <v>4055357.1498102765</v>
      </c>
      <c r="E171" s="142">
        <f t="shared" si="8"/>
        <v>3657847.8879275406</v>
      </c>
      <c r="F171" s="142">
        <f t="shared" si="8"/>
        <v>2218393.8359037298</v>
      </c>
      <c r="G171" s="142">
        <f t="shared" si="8"/>
        <v>0</v>
      </c>
      <c r="H171" s="137">
        <f t="shared" si="9"/>
        <v>10259223.104228048</v>
      </c>
      <c r="I171" s="349"/>
      <c r="J171" s="290"/>
    </row>
    <row r="172" spans="2:10">
      <c r="B172" s="128" t="str">
        <f>$B$36</f>
        <v>Agriculture</v>
      </c>
      <c r="C172" s="142">
        <f t="shared" si="8"/>
        <v>325216.68867898337</v>
      </c>
      <c r="D172" s="142">
        <f t="shared" si="8"/>
        <v>1103775.990477659</v>
      </c>
      <c r="E172" s="142">
        <f t="shared" si="8"/>
        <v>487612.5067530463</v>
      </c>
      <c r="F172" s="142">
        <f t="shared" si="8"/>
        <v>0</v>
      </c>
      <c r="G172" s="142">
        <f t="shared" si="8"/>
        <v>0</v>
      </c>
      <c r="H172" s="137">
        <f t="shared" si="9"/>
        <v>1916605.1859096887</v>
      </c>
      <c r="I172" s="349"/>
      <c r="J172" s="290"/>
    </row>
    <row r="173" spans="2:10">
      <c r="B173" s="128" t="str">
        <f>$B$37</f>
        <v>Engineering</v>
      </c>
      <c r="C173" s="142">
        <f t="shared" si="8"/>
        <v>2960373.8517884375</v>
      </c>
      <c r="D173" s="142">
        <f t="shared" si="8"/>
        <v>7197278.8920458807</v>
      </c>
      <c r="E173" s="142">
        <f t="shared" si="8"/>
        <v>3694352.8007598766</v>
      </c>
      <c r="F173" s="142">
        <f t="shared" si="8"/>
        <v>2543489.1256008539</v>
      </c>
      <c r="G173" s="142">
        <f t="shared" si="8"/>
        <v>0</v>
      </c>
      <c r="H173" s="137">
        <f t="shared" si="9"/>
        <v>16395494.670195049</v>
      </c>
      <c r="I173" s="349"/>
      <c r="J173" s="290"/>
    </row>
    <row r="174" spans="2:10">
      <c r="B174" s="128" t="str">
        <f>$B$38</f>
        <v>Home Economics</v>
      </c>
      <c r="C174" s="142">
        <f t="shared" si="8"/>
        <v>1512360.5960624076</v>
      </c>
      <c r="D174" s="142">
        <f t="shared" si="8"/>
        <v>1767728.2893715121</v>
      </c>
      <c r="E174" s="142">
        <f t="shared" si="8"/>
        <v>983389.28386648477</v>
      </c>
      <c r="F174" s="142">
        <f t="shared" si="8"/>
        <v>0</v>
      </c>
      <c r="G174" s="142">
        <f t="shared" si="8"/>
        <v>0</v>
      </c>
      <c r="H174" s="137">
        <f t="shared" si="9"/>
        <v>4263478.1693004044</v>
      </c>
      <c r="I174" s="349"/>
      <c r="J174" s="290"/>
    </row>
    <row r="175" spans="2:10">
      <c r="B175" s="128" t="str">
        <f>$B$39</f>
        <v>Law</v>
      </c>
      <c r="C175" s="142">
        <f t="shared" si="8"/>
        <v>0</v>
      </c>
      <c r="D175" s="142">
        <f t="shared" si="8"/>
        <v>0</v>
      </c>
      <c r="E175" s="142">
        <f t="shared" si="8"/>
        <v>0</v>
      </c>
      <c r="F175" s="142">
        <f t="shared" si="8"/>
        <v>0</v>
      </c>
      <c r="G175" s="142">
        <f t="shared" si="8"/>
        <v>0</v>
      </c>
      <c r="H175" s="137">
        <f t="shared" si="9"/>
        <v>0</v>
      </c>
      <c r="I175" s="349"/>
      <c r="J175" s="290"/>
    </row>
    <row r="176" spans="2:10">
      <c r="B176" s="128" t="str">
        <f>$B$40</f>
        <v>Social Service</v>
      </c>
      <c r="C176" s="142">
        <f t="shared" si="8"/>
        <v>237730.04551922792</v>
      </c>
      <c r="D176" s="142">
        <f t="shared" si="8"/>
        <v>1152501.0233862398</v>
      </c>
      <c r="E176" s="142">
        <f t="shared" si="8"/>
        <v>1494612.1874425986</v>
      </c>
      <c r="F176" s="142">
        <f t="shared" si="8"/>
        <v>0</v>
      </c>
      <c r="G176" s="142">
        <f t="shared" si="8"/>
        <v>0</v>
      </c>
      <c r="H176" s="137">
        <f t="shared" si="9"/>
        <v>2884843.256348066</v>
      </c>
      <c r="I176" s="349"/>
      <c r="J176" s="290"/>
    </row>
    <row r="177" spans="2:10">
      <c r="B177" s="128" t="str">
        <f>$B$41</f>
        <v>Library Science</v>
      </c>
      <c r="C177" s="142">
        <f t="shared" si="8"/>
        <v>0</v>
      </c>
      <c r="D177" s="142">
        <f t="shared" si="8"/>
        <v>0</v>
      </c>
      <c r="E177" s="142">
        <f t="shared" si="8"/>
        <v>0</v>
      </c>
      <c r="F177" s="142">
        <f t="shared" si="8"/>
        <v>0</v>
      </c>
      <c r="G177" s="142">
        <f t="shared" si="8"/>
        <v>0</v>
      </c>
      <c r="H177" s="137">
        <f t="shared" si="9"/>
        <v>0</v>
      </c>
      <c r="I177" s="349"/>
      <c r="J177" s="290"/>
    </row>
    <row r="178" spans="2:10">
      <c r="B178" s="128" t="str">
        <f>$B$42</f>
        <v>Veterinary Science</v>
      </c>
      <c r="C178" s="142">
        <f t="shared" si="8"/>
        <v>0</v>
      </c>
      <c r="D178" s="142">
        <f t="shared" si="8"/>
        <v>0</v>
      </c>
      <c r="E178" s="142">
        <f t="shared" si="8"/>
        <v>0</v>
      </c>
      <c r="F178" s="142">
        <f t="shared" si="8"/>
        <v>0</v>
      </c>
      <c r="G178" s="142">
        <f t="shared" si="8"/>
        <v>0</v>
      </c>
      <c r="H178" s="137">
        <f t="shared" si="9"/>
        <v>0</v>
      </c>
      <c r="I178" s="349"/>
      <c r="J178" s="290"/>
    </row>
    <row r="179" spans="2:10">
      <c r="B179" s="128" t="str">
        <f>$B$43</f>
        <v>Vocational Training</v>
      </c>
      <c r="C179" s="142">
        <f t="shared" si="8"/>
        <v>442150.30529965839</v>
      </c>
      <c r="D179" s="142">
        <f t="shared" si="8"/>
        <v>0</v>
      </c>
      <c r="E179" s="142">
        <f t="shared" si="8"/>
        <v>0</v>
      </c>
      <c r="F179" s="142">
        <f t="shared" si="8"/>
        <v>0</v>
      </c>
      <c r="G179" s="142">
        <f t="shared" si="8"/>
        <v>0</v>
      </c>
      <c r="H179" s="137">
        <f t="shared" si="9"/>
        <v>442150.30529965839</v>
      </c>
      <c r="I179" s="349"/>
      <c r="J179" s="290"/>
    </row>
    <row r="180" spans="2:10">
      <c r="B180" s="128" t="str">
        <f>$B$44</f>
        <v>Physical Training</v>
      </c>
      <c r="C180" s="142">
        <f t="shared" si="8"/>
        <v>0</v>
      </c>
      <c r="D180" s="142">
        <f t="shared" si="8"/>
        <v>0</v>
      </c>
      <c r="E180" s="142">
        <f t="shared" si="8"/>
        <v>0</v>
      </c>
      <c r="F180" s="142">
        <f t="shared" si="8"/>
        <v>0</v>
      </c>
      <c r="G180" s="142">
        <f t="shared" si="8"/>
        <v>0</v>
      </c>
      <c r="H180" s="137">
        <f t="shared" si="9"/>
        <v>0</v>
      </c>
      <c r="I180" s="349"/>
      <c r="J180" s="290"/>
    </row>
    <row r="181" spans="2:10">
      <c r="B181" s="128" t="str">
        <f>$B$45</f>
        <v>Health Services</v>
      </c>
      <c r="C181" s="142">
        <f t="shared" si="8"/>
        <v>1011316.8505802407</v>
      </c>
      <c r="D181" s="142">
        <f t="shared" si="8"/>
        <v>4244753.1456175065</v>
      </c>
      <c r="E181" s="142">
        <f t="shared" si="8"/>
        <v>2534073.3744032839</v>
      </c>
      <c r="F181" s="142">
        <f t="shared" si="8"/>
        <v>0</v>
      </c>
      <c r="G181" s="142">
        <f t="shared" si="8"/>
        <v>1788967.16961657</v>
      </c>
      <c r="H181" s="137">
        <f t="shared" si="9"/>
        <v>9579110.5402176008</v>
      </c>
      <c r="I181" s="349"/>
      <c r="J181" s="290"/>
    </row>
    <row r="182" spans="2:10">
      <c r="B182" s="128" t="str">
        <f>$B$46</f>
        <v>Pharmacy</v>
      </c>
      <c r="C182" s="142">
        <f t="shared" si="8"/>
        <v>0</v>
      </c>
      <c r="D182" s="142">
        <f t="shared" si="8"/>
        <v>0</v>
      </c>
      <c r="E182" s="142">
        <f t="shared" si="8"/>
        <v>0</v>
      </c>
      <c r="F182" s="142">
        <f t="shared" si="8"/>
        <v>0</v>
      </c>
      <c r="G182" s="142">
        <f t="shared" si="8"/>
        <v>0</v>
      </c>
      <c r="H182" s="137">
        <f t="shared" si="9"/>
        <v>0</v>
      </c>
      <c r="I182" s="349"/>
      <c r="J182" s="290"/>
    </row>
    <row r="183" spans="2:10">
      <c r="B183" s="128" t="str">
        <f>$B$47</f>
        <v>Business Administration</v>
      </c>
      <c r="C183" s="142">
        <f t="shared" si="8"/>
        <v>1218878.0540913369</v>
      </c>
      <c r="D183" s="142">
        <f t="shared" si="8"/>
        <v>5711598.1228222363</v>
      </c>
      <c r="E183" s="142">
        <f t="shared" si="8"/>
        <v>1741417.879032156</v>
      </c>
      <c r="F183" s="142">
        <f t="shared" si="8"/>
        <v>58853.68251730581</v>
      </c>
      <c r="G183" s="142">
        <f t="shared" si="8"/>
        <v>0</v>
      </c>
      <c r="H183" s="137">
        <f t="shared" si="9"/>
        <v>8730747.7384630349</v>
      </c>
      <c r="I183" s="349"/>
      <c r="J183" s="290"/>
    </row>
    <row r="184" spans="2:10">
      <c r="B184" s="128" t="str">
        <f>$B$48</f>
        <v>Optometry</v>
      </c>
      <c r="C184" s="142">
        <f t="shared" ref="C184:G187" si="10">C159+$H$140*IF($H132=0,0,$H159*C132/$H132)+IF($H48=0,0,$H$141*$H159*C48/$H48)</f>
        <v>0</v>
      </c>
      <c r="D184" s="142">
        <f t="shared" si="10"/>
        <v>0</v>
      </c>
      <c r="E184" s="142">
        <f t="shared" si="10"/>
        <v>0</v>
      </c>
      <c r="F184" s="142">
        <f t="shared" si="10"/>
        <v>0</v>
      </c>
      <c r="G184" s="142">
        <f t="shared" si="10"/>
        <v>0</v>
      </c>
      <c r="H184" s="137">
        <f t="shared" si="9"/>
        <v>0</v>
      </c>
      <c r="I184" s="349"/>
      <c r="J184" s="290"/>
    </row>
    <row r="185" spans="2:10">
      <c r="B185" s="128" t="str">
        <f>$B$49</f>
        <v>Teacher Ed-Practice Teaching</v>
      </c>
      <c r="C185" s="142">
        <f t="shared" si="10"/>
        <v>0</v>
      </c>
      <c r="D185" s="142">
        <f t="shared" si="10"/>
        <v>2733785.8408567943</v>
      </c>
      <c r="E185" s="142">
        <f t="shared" si="10"/>
        <v>0</v>
      </c>
      <c r="F185" s="142">
        <f t="shared" si="10"/>
        <v>0</v>
      </c>
      <c r="G185" s="142">
        <f t="shared" si="10"/>
        <v>0</v>
      </c>
      <c r="H185" s="137">
        <f t="shared" si="9"/>
        <v>2733785.8408567943</v>
      </c>
      <c r="I185" s="349"/>
      <c r="J185" s="290"/>
    </row>
    <row r="186" spans="2:10">
      <c r="B186" s="128" t="str">
        <f>$B$50</f>
        <v>Technology</v>
      </c>
      <c r="C186" s="142">
        <f t="shared" si="10"/>
        <v>977468.13034580962</v>
      </c>
      <c r="D186" s="142">
        <f t="shared" si="10"/>
        <v>1450362.7550854411</v>
      </c>
      <c r="E186" s="142">
        <f t="shared" si="10"/>
        <v>304788.18886516744</v>
      </c>
      <c r="F186" s="142">
        <f t="shared" si="10"/>
        <v>0</v>
      </c>
      <c r="G186" s="142">
        <f t="shared" si="10"/>
        <v>0</v>
      </c>
      <c r="H186" s="137">
        <f t="shared" si="9"/>
        <v>2732619.0742964181</v>
      </c>
      <c r="I186" s="349"/>
      <c r="J186" s="290"/>
    </row>
    <row r="187" spans="2:10">
      <c r="B187" s="128" t="str">
        <f>$B$51</f>
        <v>Nursing</v>
      </c>
      <c r="C187" s="142">
        <f t="shared" si="10"/>
        <v>5946.8341130563795</v>
      </c>
      <c r="D187" s="142">
        <f t="shared" si="10"/>
        <v>2994476.1642625178</v>
      </c>
      <c r="E187" s="142">
        <f t="shared" si="10"/>
        <v>1058874.3726311938</v>
      </c>
      <c r="F187" s="142">
        <f t="shared" si="10"/>
        <v>0</v>
      </c>
      <c r="G187" s="142">
        <f t="shared" si="10"/>
        <v>0</v>
      </c>
      <c r="H187" s="137">
        <f t="shared" si="9"/>
        <v>4059297.3710067682</v>
      </c>
      <c r="I187" s="349"/>
      <c r="J187" s="290"/>
    </row>
    <row r="188" spans="2:10">
      <c r="B188" s="131" t="str">
        <f>$B$52</f>
        <v>Totals</v>
      </c>
      <c r="C188" s="134">
        <f>SUM(C168:C187)</f>
        <v>62466515.1235912</v>
      </c>
      <c r="D188" s="134">
        <f>SUM(D168:D187)</f>
        <v>76056010.055951551</v>
      </c>
      <c r="E188" s="134">
        <f>SUM(E168:E187)</f>
        <v>40260874.816122286</v>
      </c>
      <c r="F188" s="134">
        <f>SUM(F168:F187)</f>
        <v>9100693.8347183447</v>
      </c>
      <c r="G188" s="134">
        <f>SUM(G168:G187)</f>
        <v>1788967.16961657</v>
      </c>
      <c r="H188" s="134">
        <f t="shared" si="9"/>
        <v>189673060.99999997</v>
      </c>
      <c r="I188" s="349"/>
      <c r="J188" s="290"/>
    </row>
    <row r="189" spans="2:10">
      <c r="B189" s="330"/>
      <c r="C189" s="331"/>
      <c r="D189" s="331"/>
      <c r="E189" s="331"/>
      <c r="F189" s="331"/>
      <c r="G189" s="331"/>
      <c r="H189" s="346"/>
    </row>
    <row r="190" spans="2:10">
      <c r="B190" s="392" t="s">
        <v>34</v>
      </c>
      <c r="C190" s="392"/>
      <c r="D190" s="392"/>
      <c r="E190" s="392"/>
      <c r="F190" s="392"/>
      <c r="G190" s="392"/>
      <c r="H190" s="122">
        <f>H15</f>
        <v>50170481</v>
      </c>
    </row>
    <row r="191" spans="2:10" ht="43.5" customHeight="1" thickBot="1">
      <c r="B191" s="382" t="s">
        <v>229</v>
      </c>
      <c r="C191" s="382"/>
      <c r="D191" s="382"/>
      <c r="E191" s="382"/>
      <c r="F191" s="382"/>
      <c r="G191" s="382"/>
      <c r="H191" s="382"/>
    </row>
    <row r="192" spans="2:10" ht="14.4" thickBot="1">
      <c r="B192" s="124" t="s">
        <v>31</v>
      </c>
      <c r="C192" s="125" t="s">
        <v>25</v>
      </c>
      <c r="D192" s="125" t="s">
        <v>26</v>
      </c>
      <c r="E192" s="125" t="s">
        <v>27</v>
      </c>
      <c r="F192" s="125" t="s">
        <v>28</v>
      </c>
      <c r="G192" s="125" t="s">
        <v>29</v>
      </c>
      <c r="H192" s="126" t="s">
        <v>1</v>
      </c>
    </row>
    <row r="193" spans="2:8">
      <c r="B193" s="128" t="str">
        <f>$B$32</f>
        <v>Liberal Arts</v>
      </c>
      <c r="C193" s="136">
        <f t="shared" ref="C193:G208" si="11">$H$190*IF($H$136=0,0,C116/$H$136)</f>
        <v>7840805.7124152863</v>
      </c>
      <c r="D193" s="136">
        <f t="shared" si="11"/>
        <v>6446197.198741544</v>
      </c>
      <c r="E193" s="136">
        <f t="shared" si="11"/>
        <v>3407317.5326756304</v>
      </c>
      <c r="F193" s="136">
        <f t="shared" si="11"/>
        <v>527497.57112111594</v>
      </c>
      <c r="G193" s="136">
        <f t="shared" si="11"/>
        <v>0</v>
      </c>
      <c r="H193" s="136">
        <f>SUM(C193:G193)</f>
        <v>18221818.014953576</v>
      </c>
    </row>
    <row r="194" spans="2:8">
      <c r="B194" s="128" t="str">
        <f>$B$33</f>
        <v>Science</v>
      </c>
      <c r="C194" s="139">
        <f t="shared" si="11"/>
        <v>2286479.2328271265</v>
      </c>
      <c r="D194" s="139">
        <f t="shared" si="11"/>
        <v>1747731.4591786526</v>
      </c>
      <c r="E194" s="139">
        <f t="shared" si="11"/>
        <v>1293652.4074645133</v>
      </c>
      <c r="F194" s="139">
        <f t="shared" si="11"/>
        <v>327351.03323236317</v>
      </c>
      <c r="G194" s="139">
        <f t="shared" si="11"/>
        <v>0</v>
      </c>
      <c r="H194" s="139">
        <f t="shared" ref="H194:H213" si="12">SUM(C194:G194)</f>
        <v>5655214.1327026552</v>
      </c>
    </row>
    <row r="195" spans="2:8">
      <c r="B195" s="128" t="str">
        <f>$B$34</f>
        <v>Fine Arts</v>
      </c>
      <c r="C195" s="139">
        <f t="shared" si="11"/>
        <v>2385536.7859543725</v>
      </c>
      <c r="D195" s="139">
        <f t="shared" si="11"/>
        <v>2189982.7766535203</v>
      </c>
      <c r="E195" s="139">
        <f t="shared" si="11"/>
        <v>709035.66902406653</v>
      </c>
      <c r="F195" s="139">
        <f t="shared" si="11"/>
        <v>0</v>
      </c>
      <c r="G195" s="139">
        <f t="shared" si="11"/>
        <v>0</v>
      </c>
      <c r="H195" s="139">
        <f t="shared" si="12"/>
        <v>5284555.2316319589</v>
      </c>
    </row>
    <row r="196" spans="2:8">
      <c r="B196" s="128" t="str">
        <f>$B$35</f>
        <v>Teacher Education</v>
      </c>
      <c r="C196" s="139">
        <f t="shared" si="11"/>
        <v>82808.606163397199</v>
      </c>
      <c r="D196" s="139">
        <f t="shared" si="11"/>
        <v>1025011.1002760292</v>
      </c>
      <c r="E196" s="139">
        <f t="shared" si="11"/>
        <v>924538.71502350038</v>
      </c>
      <c r="F196" s="139">
        <f t="shared" si="11"/>
        <v>560709.75319439452</v>
      </c>
      <c r="G196" s="139">
        <f t="shared" si="11"/>
        <v>0</v>
      </c>
      <c r="H196" s="139">
        <f t="shared" si="12"/>
        <v>2593068.1746573215</v>
      </c>
    </row>
    <row r="197" spans="2:8">
      <c r="B197" s="128" t="str">
        <f>$B$36</f>
        <v>Agriculture</v>
      </c>
      <c r="C197" s="139">
        <f t="shared" si="11"/>
        <v>95077.627991159694</v>
      </c>
      <c r="D197" s="139">
        <f t="shared" si="11"/>
        <v>322690.70641635428</v>
      </c>
      <c r="E197" s="139">
        <f t="shared" si="11"/>
        <v>142554.30958730806</v>
      </c>
      <c r="F197" s="139">
        <f t="shared" si="11"/>
        <v>0</v>
      </c>
      <c r="G197" s="139">
        <f t="shared" si="11"/>
        <v>0</v>
      </c>
      <c r="H197" s="139">
        <f t="shared" si="12"/>
        <v>560322.64399482205</v>
      </c>
    </row>
    <row r="198" spans="2:8">
      <c r="B198" s="128" t="str">
        <f>$B$37</f>
        <v>Engineering</v>
      </c>
      <c r="C198" s="139">
        <f t="shared" si="11"/>
        <v>716875.65950928919</v>
      </c>
      <c r="D198" s="139">
        <f t="shared" si="11"/>
        <v>1742872.4582507233</v>
      </c>
      <c r="E198" s="139">
        <f t="shared" si="11"/>
        <v>894613.90118169202</v>
      </c>
      <c r="F198" s="139">
        <f t="shared" si="11"/>
        <v>615924.04731864377</v>
      </c>
      <c r="G198" s="139">
        <f t="shared" si="11"/>
        <v>0</v>
      </c>
      <c r="H198" s="139">
        <f t="shared" si="12"/>
        <v>3970286.0662603481</v>
      </c>
    </row>
    <row r="199" spans="2:8">
      <c r="B199" s="128" t="str">
        <f>$B$38</f>
        <v>Home Economics</v>
      </c>
      <c r="C199" s="139">
        <f t="shared" si="11"/>
        <v>383130.47211147973</v>
      </c>
      <c r="D199" s="139">
        <f t="shared" si="11"/>
        <v>447823.47267911647</v>
      </c>
      <c r="E199" s="139">
        <f t="shared" si="11"/>
        <v>249124.71376078419</v>
      </c>
      <c r="F199" s="139">
        <f t="shared" si="11"/>
        <v>0</v>
      </c>
      <c r="G199" s="139">
        <f t="shared" si="11"/>
        <v>0</v>
      </c>
      <c r="H199" s="139">
        <f t="shared" si="12"/>
        <v>1080078.6585513803</v>
      </c>
    </row>
    <row r="200" spans="2:8">
      <c r="B200" s="128" t="str">
        <f>$B$39</f>
        <v>Law</v>
      </c>
      <c r="C200" s="139">
        <f t="shared" si="11"/>
        <v>0</v>
      </c>
      <c r="D200" s="139">
        <f t="shared" si="11"/>
        <v>0</v>
      </c>
      <c r="E200" s="139">
        <f t="shared" si="11"/>
        <v>0</v>
      </c>
      <c r="F200" s="139">
        <f t="shared" si="11"/>
        <v>0</v>
      </c>
      <c r="G200" s="139">
        <f t="shared" si="11"/>
        <v>0</v>
      </c>
      <c r="H200" s="139">
        <f t="shared" si="12"/>
        <v>0</v>
      </c>
    </row>
    <row r="201" spans="2:8">
      <c r="B201" s="128" t="str">
        <f>$B$40</f>
        <v>Social Service</v>
      </c>
      <c r="C201" s="139">
        <f t="shared" si="11"/>
        <v>78701.277784746315</v>
      </c>
      <c r="D201" s="139">
        <f t="shared" si="11"/>
        <v>381539.08140058239</v>
      </c>
      <c r="E201" s="139">
        <f t="shared" si="11"/>
        <v>494796.05612103152</v>
      </c>
      <c r="F201" s="139">
        <f t="shared" si="11"/>
        <v>0</v>
      </c>
      <c r="G201" s="139">
        <f t="shared" si="11"/>
        <v>0</v>
      </c>
      <c r="H201" s="139">
        <f t="shared" si="12"/>
        <v>955036.41530636023</v>
      </c>
    </row>
    <row r="202" spans="2:8">
      <c r="B202" s="128" t="str">
        <f>$B$41</f>
        <v>Library Science</v>
      </c>
      <c r="C202" s="139">
        <f t="shared" si="11"/>
        <v>0</v>
      </c>
      <c r="D202" s="139">
        <f t="shared" si="11"/>
        <v>0</v>
      </c>
      <c r="E202" s="139">
        <f t="shared" si="11"/>
        <v>0</v>
      </c>
      <c r="F202" s="139">
        <f t="shared" si="11"/>
        <v>0</v>
      </c>
      <c r="G202" s="139">
        <f t="shared" si="11"/>
        <v>0</v>
      </c>
      <c r="H202" s="139">
        <f t="shared" si="12"/>
        <v>0</v>
      </c>
    </row>
    <row r="203" spans="2:8">
      <c r="B203" s="128" t="str">
        <f>$B$42</f>
        <v>Veterinary Science</v>
      </c>
      <c r="C203" s="139">
        <f t="shared" si="11"/>
        <v>0</v>
      </c>
      <c r="D203" s="139">
        <f t="shared" si="11"/>
        <v>0</v>
      </c>
      <c r="E203" s="139">
        <f t="shared" si="11"/>
        <v>0</v>
      </c>
      <c r="F203" s="139">
        <f t="shared" si="11"/>
        <v>0</v>
      </c>
      <c r="G203" s="139">
        <f t="shared" si="11"/>
        <v>0</v>
      </c>
      <c r="H203" s="139">
        <f t="shared" si="12"/>
        <v>0</v>
      </c>
    </row>
    <row r="204" spans="2:8">
      <c r="B204" s="128" t="str">
        <f>$B$43</f>
        <v>Vocational Training</v>
      </c>
      <c r="C204" s="139">
        <f t="shared" si="11"/>
        <v>165241.74670770505</v>
      </c>
      <c r="D204" s="139">
        <f t="shared" si="11"/>
        <v>0</v>
      </c>
      <c r="E204" s="139">
        <f t="shared" si="11"/>
        <v>0</v>
      </c>
      <c r="F204" s="139">
        <f t="shared" si="11"/>
        <v>0</v>
      </c>
      <c r="G204" s="139">
        <f t="shared" si="11"/>
        <v>0</v>
      </c>
      <c r="H204" s="139">
        <f t="shared" si="12"/>
        <v>165241.74670770505</v>
      </c>
    </row>
    <row r="205" spans="2:8">
      <c r="B205" s="128" t="str">
        <f>$B$44</f>
        <v>Physical Training</v>
      </c>
      <c r="C205" s="139">
        <f t="shared" si="11"/>
        <v>0</v>
      </c>
      <c r="D205" s="139">
        <f t="shared" si="11"/>
        <v>0</v>
      </c>
      <c r="E205" s="139">
        <f t="shared" si="11"/>
        <v>0</v>
      </c>
      <c r="F205" s="139">
        <f t="shared" si="11"/>
        <v>0</v>
      </c>
      <c r="G205" s="139">
        <f t="shared" si="11"/>
        <v>0</v>
      </c>
      <c r="H205" s="139">
        <f t="shared" si="12"/>
        <v>0</v>
      </c>
    </row>
    <row r="206" spans="2:8">
      <c r="B206" s="128" t="str">
        <f>$B$45</f>
        <v>Health Services</v>
      </c>
      <c r="C206" s="139">
        <f t="shared" si="11"/>
        <v>395166.13256846456</v>
      </c>
      <c r="D206" s="139">
        <f t="shared" si="11"/>
        <v>1658612.4153860386</v>
      </c>
      <c r="E206" s="139">
        <f t="shared" si="11"/>
        <v>990174.32017782051</v>
      </c>
      <c r="F206" s="139">
        <f t="shared" si="11"/>
        <v>0</v>
      </c>
      <c r="G206" s="139">
        <f t="shared" si="11"/>
        <v>699028.43733269896</v>
      </c>
      <c r="H206" s="139">
        <f t="shared" si="12"/>
        <v>3742981.305465023</v>
      </c>
    </row>
    <row r="207" spans="2:8">
      <c r="B207" s="128" t="str">
        <f>$B$46</f>
        <v>Pharmacy</v>
      </c>
      <c r="C207" s="139">
        <f t="shared" si="11"/>
        <v>0</v>
      </c>
      <c r="D207" s="139">
        <f t="shared" si="11"/>
        <v>0</v>
      </c>
      <c r="E207" s="139">
        <f t="shared" si="11"/>
        <v>0</v>
      </c>
      <c r="F207" s="139">
        <f t="shared" si="11"/>
        <v>0</v>
      </c>
      <c r="G207" s="139">
        <f t="shared" si="11"/>
        <v>0</v>
      </c>
      <c r="H207" s="139">
        <f t="shared" si="12"/>
        <v>0</v>
      </c>
    </row>
    <row r="208" spans="2:8">
      <c r="B208" s="128" t="str">
        <f>$B$47</f>
        <v>Business Administration</v>
      </c>
      <c r="C208" s="139">
        <f t="shared" si="11"/>
        <v>757230.36846305791</v>
      </c>
      <c r="D208" s="139">
        <f t="shared" si="11"/>
        <v>3548341.4739810363</v>
      </c>
      <c r="E208" s="139">
        <f t="shared" si="11"/>
        <v>1081859.2538945347</v>
      </c>
      <c r="F208" s="139">
        <f t="shared" si="11"/>
        <v>36562.96505495024</v>
      </c>
      <c r="G208" s="139">
        <f t="shared" si="11"/>
        <v>0</v>
      </c>
      <c r="H208" s="139">
        <f t="shared" si="12"/>
        <v>5423994.0613935795</v>
      </c>
    </row>
    <row r="209" spans="2:8">
      <c r="B209" s="128" t="str">
        <f>$B$48</f>
        <v>Optometry</v>
      </c>
      <c r="C209" s="139">
        <f t="shared" ref="C209:G212" si="13">$H$190*IF($H$136=0,0,C132/$H$136)</f>
        <v>0</v>
      </c>
      <c r="D209" s="139">
        <f t="shared" si="13"/>
        <v>0</v>
      </c>
      <c r="E209" s="139">
        <f t="shared" si="13"/>
        <v>0</v>
      </c>
      <c r="F209" s="139">
        <f t="shared" si="13"/>
        <v>0</v>
      </c>
      <c r="G209" s="139">
        <f t="shared" si="13"/>
        <v>0</v>
      </c>
      <c r="H209" s="139">
        <f t="shared" si="12"/>
        <v>0</v>
      </c>
    </row>
    <row r="210" spans="2:8">
      <c r="B210" s="128" t="str">
        <f>$B$49</f>
        <v>Teacher Ed-Practice Teaching</v>
      </c>
      <c r="C210" s="139">
        <f t="shared" si="13"/>
        <v>0</v>
      </c>
      <c r="D210" s="139">
        <f t="shared" si="13"/>
        <v>321326.09053063899</v>
      </c>
      <c r="E210" s="139">
        <f t="shared" si="13"/>
        <v>0</v>
      </c>
      <c r="F210" s="139">
        <f t="shared" si="13"/>
        <v>0</v>
      </c>
      <c r="G210" s="139">
        <f t="shared" si="13"/>
        <v>0</v>
      </c>
      <c r="H210" s="139">
        <f t="shared" si="12"/>
        <v>321326.09053063899</v>
      </c>
    </row>
    <row r="211" spans="2:8">
      <c r="B211" s="128" t="str">
        <f>$B$50</f>
        <v>Technology</v>
      </c>
      <c r="C211" s="139">
        <f t="shared" si="13"/>
        <v>385341.81471582426</v>
      </c>
      <c r="D211" s="139">
        <f t="shared" si="13"/>
        <v>571768.42772678775</v>
      </c>
      <c r="E211" s="139">
        <f t="shared" si="13"/>
        <v>120154.9494608098</v>
      </c>
      <c r="F211" s="139">
        <f t="shared" si="13"/>
        <v>0</v>
      </c>
      <c r="G211" s="139">
        <f t="shared" si="13"/>
        <v>0</v>
      </c>
      <c r="H211" s="139">
        <f t="shared" si="12"/>
        <v>1077265.1919034219</v>
      </c>
    </row>
    <row r="212" spans="2:8">
      <c r="B212" s="128" t="str">
        <f>$B$51</f>
        <v>Nursing</v>
      </c>
      <c r="C212" s="139">
        <f t="shared" si="13"/>
        <v>1639.7545604703009</v>
      </c>
      <c r="D212" s="139">
        <f t="shared" si="13"/>
        <v>825684.02837883669</v>
      </c>
      <c r="E212" s="139">
        <f t="shared" si="13"/>
        <v>291969.48300189927</v>
      </c>
      <c r="F212" s="139">
        <f t="shared" si="13"/>
        <v>0</v>
      </c>
      <c r="G212" s="139">
        <f t="shared" si="13"/>
        <v>0</v>
      </c>
      <c r="H212" s="139">
        <f t="shared" si="12"/>
        <v>1119293.2659412064</v>
      </c>
    </row>
    <row r="213" spans="2:8">
      <c r="B213" s="131" t="str">
        <f>$B$52</f>
        <v>Totals</v>
      </c>
      <c r="C213" s="136">
        <f>SUM(C193:C212)</f>
        <v>15574035.191772383</v>
      </c>
      <c r="D213" s="136">
        <f>SUM(D193:D212)</f>
        <v>21229580.689599857</v>
      </c>
      <c r="E213" s="136">
        <f>SUM(E193:E212)</f>
        <v>10599791.31137359</v>
      </c>
      <c r="F213" s="136">
        <f>SUM(F193:F212)</f>
        <v>2068045.3699214677</v>
      </c>
      <c r="G213" s="136">
        <f>SUM(G193:G212)</f>
        <v>699028.43733269896</v>
      </c>
      <c r="H213" s="136">
        <f t="shared" si="12"/>
        <v>50170481</v>
      </c>
    </row>
    <row r="214" spans="2:8">
      <c r="B214" s="144"/>
      <c r="C214" s="145"/>
      <c r="D214" s="145"/>
      <c r="E214" s="145"/>
      <c r="F214" s="145"/>
      <c r="G214" s="145"/>
      <c r="H214" s="145"/>
    </row>
    <row r="215" spans="2:8">
      <c r="B215" s="392" t="s">
        <v>35</v>
      </c>
      <c r="C215" s="392"/>
      <c r="D215" s="392"/>
      <c r="E215" s="392"/>
      <c r="F215" s="392"/>
      <c r="G215" s="392"/>
      <c r="H215" s="122">
        <f>H17</f>
        <v>40716061</v>
      </c>
    </row>
    <row r="216" spans="2:8" ht="60.75" customHeight="1" thickBot="1">
      <c r="B216" s="382" t="s">
        <v>230</v>
      </c>
      <c r="C216" s="382"/>
      <c r="D216" s="382"/>
      <c r="E216" s="382"/>
      <c r="F216" s="382"/>
      <c r="G216" s="382"/>
      <c r="H216" s="382"/>
    </row>
    <row r="217" spans="2:8" ht="14.4" thickBot="1">
      <c r="B217" s="124" t="s">
        <v>31</v>
      </c>
      <c r="C217" s="125" t="s">
        <v>25</v>
      </c>
      <c r="D217" s="125" t="s">
        <v>26</v>
      </c>
      <c r="E217" s="125" t="s">
        <v>27</v>
      </c>
      <c r="F217" s="125" t="s">
        <v>28</v>
      </c>
      <c r="G217" s="125" t="s">
        <v>29</v>
      </c>
      <c r="H217" s="126" t="s">
        <v>1</v>
      </c>
    </row>
    <row r="218" spans="2:8">
      <c r="B218" s="128" t="str">
        <f>$B$32</f>
        <v>Liberal Arts</v>
      </c>
      <c r="C218" s="136">
        <f t="shared" ref="C218:G233" si="14">$H$215*IF($H$25=0,0,C$25/$H$25)*IF(C$52=0,0,C32/C$52)</f>
        <v>8889151.5173616987</v>
      </c>
      <c r="D218" s="136">
        <f t="shared" si="14"/>
        <v>7176606.4821813321</v>
      </c>
      <c r="E218" s="136">
        <f t="shared" si="14"/>
        <v>1174468.3445508529</v>
      </c>
      <c r="F218" s="136">
        <f t="shared" si="14"/>
        <v>133003.35183146762</v>
      </c>
      <c r="G218" s="136">
        <f t="shared" si="14"/>
        <v>0</v>
      </c>
      <c r="H218" s="136">
        <f>SUM(C218:G218)</f>
        <v>17373229.695925348</v>
      </c>
    </row>
    <row r="219" spans="2:8">
      <c r="B219" s="128" t="str">
        <f>$B$33</f>
        <v>Science</v>
      </c>
      <c r="C219" s="139">
        <f t="shared" si="14"/>
        <v>2812572.6330296434</v>
      </c>
      <c r="D219" s="139">
        <f t="shared" si="14"/>
        <v>1895688.7302844084</v>
      </c>
      <c r="E219" s="139">
        <f t="shared" si="14"/>
        <v>259003.75275948714</v>
      </c>
      <c r="F219" s="139">
        <f t="shared" si="14"/>
        <v>59103.993854053464</v>
      </c>
      <c r="G219" s="139">
        <f t="shared" si="14"/>
        <v>0</v>
      </c>
      <c r="H219" s="139">
        <f t="shared" ref="H219:H238" si="15">SUM(C219:G219)</f>
        <v>5026369.1099275928</v>
      </c>
    </row>
    <row r="220" spans="2:8">
      <c r="B220" s="128" t="str">
        <f>$B$34</f>
        <v>Fine Arts</v>
      </c>
      <c r="C220" s="139">
        <f t="shared" si="14"/>
        <v>1471445.4205206125</v>
      </c>
      <c r="D220" s="139">
        <f t="shared" si="14"/>
        <v>1414263.5774634674</v>
      </c>
      <c r="E220" s="139">
        <f t="shared" si="14"/>
        <v>129470.90247962883</v>
      </c>
      <c r="F220" s="139">
        <f t="shared" si="14"/>
        <v>0</v>
      </c>
      <c r="G220" s="139">
        <f t="shared" si="14"/>
        <v>0</v>
      </c>
      <c r="H220" s="139">
        <f t="shared" si="15"/>
        <v>3015179.9004637087</v>
      </c>
    </row>
    <row r="221" spans="2:8">
      <c r="B221" s="128" t="str">
        <f>$B$35</f>
        <v>Teacher Education</v>
      </c>
      <c r="C221" s="139">
        <f t="shared" si="14"/>
        <v>82886.79252006278</v>
      </c>
      <c r="D221" s="139">
        <f t="shared" si="14"/>
        <v>1260128.4849235665</v>
      </c>
      <c r="E221" s="139">
        <f t="shared" si="14"/>
        <v>599221.07161983231</v>
      </c>
      <c r="F221" s="139">
        <f t="shared" si="14"/>
        <v>182656.90368002368</v>
      </c>
      <c r="G221" s="139">
        <f t="shared" si="14"/>
        <v>0</v>
      </c>
      <c r="H221" s="139">
        <f t="shared" si="15"/>
        <v>2124893.2527434854</v>
      </c>
    </row>
    <row r="222" spans="2:8">
      <c r="B222" s="128" t="str">
        <f>$B$36</f>
        <v>Agriculture</v>
      </c>
      <c r="C222" s="139">
        <f t="shared" si="14"/>
        <v>105452.17025556274</v>
      </c>
      <c r="D222" s="139">
        <f t="shared" si="14"/>
        <v>404048.84234317823</v>
      </c>
      <c r="E222" s="139">
        <f t="shared" si="14"/>
        <v>34752.715928742473</v>
      </c>
      <c r="F222" s="139">
        <f t="shared" si="14"/>
        <v>0</v>
      </c>
      <c r="G222" s="139">
        <f t="shared" si="14"/>
        <v>0</v>
      </c>
      <c r="H222" s="139">
        <f t="shared" si="15"/>
        <v>544253.72852748341</v>
      </c>
    </row>
    <row r="223" spans="2:8">
      <c r="B223" s="128" t="str">
        <f>$B$37</f>
        <v>Engineering</v>
      </c>
      <c r="C223" s="139">
        <f t="shared" si="14"/>
        <v>433217.43345276918</v>
      </c>
      <c r="D223" s="139">
        <f t="shared" si="14"/>
        <v>1530235.413917768</v>
      </c>
      <c r="E223" s="139">
        <f t="shared" si="14"/>
        <v>291959.98248157447</v>
      </c>
      <c r="F223" s="139">
        <f t="shared" si="14"/>
        <v>104884.41373314336</v>
      </c>
      <c r="G223" s="139">
        <f t="shared" si="14"/>
        <v>0</v>
      </c>
      <c r="H223" s="139">
        <f t="shared" si="15"/>
        <v>2360297.243585255</v>
      </c>
    </row>
    <row r="224" spans="2:8">
      <c r="B224" s="128" t="str">
        <f>$B$38</f>
        <v>Home Economics</v>
      </c>
      <c r="C224" s="139">
        <f t="shared" si="14"/>
        <v>432713.17920169653</v>
      </c>
      <c r="D224" s="139">
        <f t="shared" si="14"/>
        <v>643032.33918989985</v>
      </c>
      <c r="E224" s="139">
        <f t="shared" si="14"/>
        <v>103019.19178163767</v>
      </c>
      <c r="F224" s="139">
        <f t="shared" si="14"/>
        <v>0</v>
      </c>
      <c r="G224" s="139">
        <f t="shared" si="14"/>
        <v>0</v>
      </c>
      <c r="H224" s="139">
        <f t="shared" si="15"/>
        <v>1178764.7101732341</v>
      </c>
    </row>
    <row r="225" spans="2:10">
      <c r="B225" s="128" t="str">
        <f>$B$39</f>
        <v>Law</v>
      </c>
      <c r="C225" s="139">
        <f t="shared" si="14"/>
        <v>0</v>
      </c>
      <c r="D225" s="139">
        <f t="shared" si="14"/>
        <v>0</v>
      </c>
      <c r="E225" s="139">
        <f t="shared" si="14"/>
        <v>0</v>
      </c>
      <c r="F225" s="139">
        <f t="shared" si="14"/>
        <v>0</v>
      </c>
      <c r="G225" s="139">
        <f t="shared" si="14"/>
        <v>0</v>
      </c>
      <c r="H225" s="139">
        <f t="shared" si="15"/>
        <v>0</v>
      </c>
    </row>
    <row r="226" spans="2:10">
      <c r="B226" s="128" t="str">
        <f>$B$40</f>
        <v>Social Service</v>
      </c>
      <c r="C226" s="139">
        <f t="shared" si="14"/>
        <v>58178.33421750414</v>
      </c>
      <c r="D226" s="139">
        <f t="shared" si="14"/>
        <v>381817.81938069244</v>
      </c>
      <c r="E226" s="139">
        <f t="shared" si="14"/>
        <v>356509.59032070043</v>
      </c>
      <c r="F226" s="139">
        <f t="shared" si="14"/>
        <v>0</v>
      </c>
      <c r="G226" s="139">
        <f t="shared" si="14"/>
        <v>0</v>
      </c>
      <c r="H226" s="139">
        <f t="shared" si="15"/>
        <v>796505.743918897</v>
      </c>
    </row>
    <row r="227" spans="2:10">
      <c r="B227" s="128" t="str">
        <f>$B$41</f>
        <v>Library Science</v>
      </c>
      <c r="C227" s="139">
        <f t="shared" si="14"/>
        <v>0</v>
      </c>
      <c r="D227" s="139">
        <f t="shared" si="14"/>
        <v>0</v>
      </c>
      <c r="E227" s="139">
        <f t="shared" si="14"/>
        <v>0</v>
      </c>
      <c r="F227" s="139">
        <f t="shared" si="14"/>
        <v>0</v>
      </c>
      <c r="G227" s="139">
        <f t="shared" si="14"/>
        <v>0</v>
      </c>
      <c r="H227" s="139">
        <f t="shared" si="15"/>
        <v>0</v>
      </c>
    </row>
    <row r="228" spans="2:10">
      <c r="B228" s="128" t="str">
        <f>$B$42</f>
        <v>Veterinary Science</v>
      </c>
      <c r="C228" s="139">
        <f t="shared" si="14"/>
        <v>0</v>
      </c>
      <c r="D228" s="139">
        <f t="shared" si="14"/>
        <v>0</v>
      </c>
      <c r="E228" s="139">
        <f t="shared" si="14"/>
        <v>0</v>
      </c>
      <c r="F228" s="139">
        <f t="shared" si="14"/>
        <v>0</v>
      </c>
      <c r="G228" s="139">
        <f t="shared" si="14"/>
        <v>0</v>
      </c>
      <c r="H228" s="139">
        <f t="shared" si="15"/>
        <v>0</v>
      </c>
    </row>
    <row r="229" spans="2:10">
      <c r="B229" s="128" t="str">
        <f>$B$43</f>
        <v>Vocational Training</v>
      </c>
      <c r="C229" s="139">
        <f t="shared" si="14"/>
        <v>190513.5592333762</v>
      </c>
      <c r="D229" s="139">
        <f t="shared" si="14"/>
        <v>0</v>
      </c>
      <c r="E229" s="139">
        <f t="shared" si="14"/>
        <v>0</v>
      </c>
      <c r="F229" s="139">
        <f t="shared" si="14"/>
        <v>0</v>
      </c>
      <c r="G229" s="139">
        <f t="shared" si="14"/>
        <v>0</v>
      </c>
      <c r="H229" s="139">
        <f t="shared" si="15"/>
        <v>190513.5592333762</v>
      </c>
    </row>
    <row r="230" spans="2:10">
      <c r="B230" s="128" t="str">
        <f>$B$44</f>
        <v>Physical Training</v>
      </c>
      <c r="C230" s="139">
        <f t="shared" si="14"/>
        <v>0</v>
      </c>
      <c r="D230" s="139">
        <f t="shared" si="14"/>
        <v>0</v>
      </c>
      <c r="E230" s="139">
        <f t="shared" si="14"/>
        <v>0</v>
      </c>
      <c r="F230" s="139">
        <f t="shared" si="14"/>
        <v>0</v>
      </c>
      <c r="G230" s="139">
        <f t="shared" si="14"/>
        <v>0</v>
      </c>
      <c r="H230" s="139">
        <f t="shared" si="15"/>
        <v>0</v>
      </c>
    </row>
    <row r="231" spans="2:10">
      <c r="B231" s="128" t="str">
        <f>$B$45</f>
        <v>Health Services</v>
      </c>
      <c r="C231" s="139">
        <f t="shared" si="14"/>
        <v>367443.7695784836</v>
      </c>
      <c r="D231" s="139">
        <f t="shared" si="14"/>
        <v>1509733.4705190312</v>
      </c>
      <c r="E231" s="139">
        <f t="shared" si="14"/>
        <v>413253.77533091098</v>
      </c>
      <c r="F231" s="139">
        <f t="shared" si="14"/>
        <v>0</v>
      </c>
      <c r="G231" s="139">
        <f t="shared" si="14"/>
        <v>135490.80091907881</v>
      </c>
      <c r="H231" s="139">
        <f t="shared" si="15"/>
        <v>2425921.8163475045</v>
      </c>
    </row>
    <row r="232" spans="2:10">
      <c r="B232" s="128" t="str">
        <f>$B$46</f>
        <v>Pharmacy</v>
      </c>
      <c r="C232" s="139">
        <f t="shared" si="14"/>
        <v>0</v>
      </c>
      <c r="D232" s="139">
        <f t="shared" si="14"/>
        <v>0</v>
      </c>
      <c r="E232" s="139">
        <f t="shared" si="14"/>
        <v>0</v>
      </c>
      <c r="F232" s="139">
        <f t="shared" si="14"/>
        <v>0</v>
      </c>
      <c r="G232" s="139">
        <f t="shared" si="14"/>
        <v>0</v>
      </c>
      <c r="H232" s="139">
        <f t="shared" si="15"/>
        <v>0</v>
      </c>
    </row>
    <row r="233" spans="2:10">
      <c r="B233" s="128" t="str">
        <f>$B$47</f>
        <v>Business Administration</v>
      </c>
      <c r="C233" s="139">
        <f t="shared" si="14"/>
        <v>833910.46771135402</v>
      </c>
      <c r="D233" s="139">
        <f t="shared" si="14"/>
        <v>3190460.5593245151</v>
      </c>
      <c r="E233" s="139">
        <f t="shared" si="14"/>
        <v>435926.67021490337</v>
      </c>
      <c r="F233" s="139">
        <f t="shared" si="14"/>
        <v>11774.321187177098</v>
      </c>
      <c r="G233" s="139">
        <f t="shared" si="14"/>
        <v>0</v>
      </c>
      <c r="H233" s="139">
        <f t="shared" si="15"/>
        <v>4472072.018437949</v>
      </c>
    </row>
    <row r="234" spans="2:10">
      <c r="B234" s="128" t="str">
        <f>$B$48</f>
        <v>Optometry</v>
      </c>
      <c r="C234" s="139">
        <f t="shared" ref="C234:G237" si="16">$H$215*IF($H$25=0,0,C$25/$H$25)*IF(C$52=0,0,C48/C$52)</f>
        <v>0</v>
      </c>
      <c r="D234" s="139">
        <f t="shared" si="16"/>
        <v>0</v>
      </c>
      <c r="E234" s="139">
        <f t="shared" si="16"/>
        <v>0</v>
      </c>
      <c r="F234" s="139">
        <f t="shared" si="16"/>
        <v>0</v>
      </c>
      <c r="G234" s="139">
        <f t="shared" si="16"/>
        <v>0</v>
      </c>
      <c r="H234" s="139">
        <f t="shared" si="15"/>
        <v>0</v>
      </c>
    </row>
    <row r="235" spans="2:10">
      <c r="B235" s="128" t="str">
        <f>$B$49</f>
        <v>Teacher Ed-Practice Teaching</v>
      </c>
      <c r="C235" s="139">
        <f t="shared" si="16"/>
        <v>0</v>
      </c>
      <c r="D235" s="139">
        <f t="shared" si="16"/>
        <v>226756.43421735452</v>
      </c>
      <c r="E235" s="139">
        <f t="shared" si="16"/>
        <v>0</v>
      </c>
      <c r="F235" s="139">
        <f t="shared" si="16"/>
        <v>0</v>
      </c>
      <c r="G235" s="139">
        <f t="shared" si="16"/>
        <v>0</v>
      </c>
      <c r="H235" s="139">
        <f t="shared" si="15"/>
        <v>226756.43421735452</v>
      </c>
    </row>
    <row r="236" spans="2:10">
      <c r="B236" s="128" t="str">
        <f>$B$50</f>
        <v>Technology</v>
      </c>
      <c r="C236" s="139">
        <f t="shared" si="16"/>
        <v>158398.86661818839</v>
      </c>
      <c r="D236" s="139">
        <f t="shared" si="16"/>
        <v>355696.36739977176</v>
      </c>
      <c r="E236" s="139">
        <f t="shared" si="16"/>
        <v>65540.772642797747</v>
      </c>
      <c r="F236" s="139">
        <f t="shared" si="16"/>
        <v>0</v>
      </c>
      <c r="G236" s="139">
        <f t="shared" si="16"/>
        <v>0</v>
      </c>
      <c r="H236" s="139">
        <f t="shared" si="15"/>
        <v>579636.00666075794</v>
      </c>
    </row>
    <row r="237" spans="2:10">
      <c r="B237" s="128" t="str">
        <f>$B$51</f>
        <v>Nursing</v>
      </c>
      <c r="C237" s="139">
        <f t="shared" si="16"/>
        <v>409.70657899650803</v>
      </c>
      <c r="D237" s="139">
        <f t="shared" si="16"/>
        <v>326549.02618229046</v>
      </c>
      <c r="E237" s="139">
        <f t="shared" si="16"/>
        <v>74709.047076761897</v>
      </c>
      <c r="F237" s="139">
        <f t="shared" si="16"/>
        <v>0</v>
      </c>
      <c r="G237" s="139">
        <f t="shared" si="16"/>
        <v>0</v>
      </c>
      <c r="H237" s="139">
        <f t="shared" si="15"/>
        <v>401667.77983804885</v>
      </c>
    </row>
    <row r="238" spans="2:10">
      <c r="B238" s="131" t="str">
        <f>$B$52</f>
        <v>Totals</v>
      </c>
      <c r="C238" s="136">
        <f>SUM(C218:C237)</f>
        <v>15836293.850279948</v>
      </c>
      <c r="D238" s="136">
        <f>SUM(D218:D237)</f>
        <v>20315017.547327276</v>
      </c>
      <c r="E238" s="136">
        <f>SUM(E218:E237)</f>
        <v>3937835.8171878303</v>
      </c>
      <c r="F238" s="136">
        <f>SUM(F218:F237)</f>
        <v>491422.98428586521</v>
      </c>
      <c r="G238" s="136">
        <f>SUM(G218:G237)</f>
        <v>135490.80091907881</v>
      </c>
      <c r="H238" s="136">
        <f t="shared" si="15"/>
        <v>40716061</v>
      </c>
    </row>
    <row r="239" spans="2:10">
      <c r="B239" s="330"/>
      <c r="C239" s="350"/>
      <c r="D239" s="350"/>
      <c r="E239" s="350"/>
      <c r="F239" s="350"/>
      <c r="G239" s="350"/>
      <c r="H239" s="350"/>
    </row>
    <row r="240" spans="2:10">
      <c r="B240" s="120" t="s">
        <v>11</v>
      </c>
      <c r="C240" s="121"/>
      <c r="D240" s="121"/>
      <c r="E240" s="121"/>
      <c r="F240" s="121"/>
      <c r="G240" s="121"/>
      <c r="H240" s="122">
        <f>H16</f>
        <v>20000454</v>
      </c>
      <c r="J240" s="360"/>
    </row>
    <row r="241" spans="2:8" ht="61.5" customHeight="1" thickBot="1">
      <c r="B241" s="394" t="s">
        <v>231</v>
      </c>
      <c r="C241" s="394"/>
      <c r="D241" s="394"/>
      <c r="E241" s="394"/>
      <c r="F241" s="394"/>
      <c r="G241" s="394"/>
      <c r="H241" s="328"/>
    </row>
    <row r="242" spans="2:8" ht="14.4" thickBot="1">
      <c r="B242" s="124" t="s">
        <v>31</v>
      </c>
      <c r="C242" s="125" t="s">
        <v>25</v>
      </c>
      <c r="D242" s="125" t="s">
        <v>26</v>
      </c>
      <c r="E242" s="125" t="s">
        <v>27</v>
      </c>
      <c r="F242" s="125" t="s">
        <v>28</v>
      </c>
      <c r="G242" s="125" t="s">
        <v>29</v>
      </c>
      <c r="H242" s="126" t="s">
        <v>1</v>
      </c>
    </row>
    <row r="243" spans="2:8">
      <c r="B243" s="128" t="str">
        <f>$B$32</f>
        <v>Liberal Arts</v>
      </c>
      <c r="C243" s="136">
        <f t="shared" ref="C243:G258" si="17">$H$240*IF($H$25=0,0,C$25/$H$25)*IF(C$52=0,0,C32/C$52)</f>
        <v>4366509.4720735112</v>
      </c>
      <c r="D243" s="136">
        <f t="shared" si="17"/>
        <v>3525276.8636673759</v>
      </c>
      <c r="E243" s="136">
        <f t="shared" si="17"/>
        <v>576919.75900236238</v>
      </c>
      <c r="F243" s="136">
        <f t="shared" si="17"/>
        <v>65333.614176260417</v>
      </c>
      <c r="G243" s="136">
        <f t="shared" si="17"/>
        <v>0</v>
      </c>
      <c r="H243" s="136">
        <f>SUM(C243:G243)</f>
        <v>8534039.7089195084</v>
      </c>
    </row>
    <row r="244" spans="2:8">
      <c r="B244" s="128" t="str">
        <f>$B$33</f>
        <v>Science</v>
      </c>
      <c r="C244" s="139">
        <f t="shared" si="17"/>
        <v>1381585.7474171745</v>
      </c>
      <c r="D244" s="139">
        <f t="shared" si="17"/>
        <v>931196.05180795165</v>
      </c>
      <c r="E244" s="139">
        <f t="shared" si="17"/>
        <v>127227.25420058427</v>
      </c>
      <c r="F244" s="139">
        <f t="shared" si="17"/>
        <v>29032.933964173968</v>
      </c>
      <c r="G244" s="139">
        <f t="shared" si="17"/>
        <v>0</v>
      </c>
      <c r="H244" s="139">
        <f t="shared" ref="H244:H263" si="18">SUM(C244:G244)</f>
        <v>2469041.9873898844</v>
      </c>
    </row>
    <row r="245" spans="2:8">
      <c r="B245" s="128" t="str">
        <f>$B$34</f>
        <v>Fine Arts</v>
      </c>
      <c r="C245" s="139">
        <f t="shared" si="17"/>
        <v>722800.18557377555</v>
      </c>
      <c r="D245" s="139">
        <f t="shared" si="17"/>
        <v>694711.44629961916</v>
      </c>
      <c r="E245" s="139">
        <f t="shared" si="17"/>
        <v>63598.41216915119</v>
      </c>
      <c r="F245" s="139">
        <f t="shared" si="17"/>
        <v>0</v>
      </c>
      <c r="G245" s="139">
        <f t="shared" si="17"/>
        <v>0</v>
      </c>
      <c r="H245" s="139">
        <f t="shared" si="18"/>
        <v>1481110.0440425461</v>
      </c>
    </row>
    <row r="246" spans="2:8">
      <c r="B246" s="128" t="str">
        <f>$B$35</f>
        <v>Teacher Education</v>
      </c>
      <c r="C246" s="139">
        <f t="shared" si="17"/>
        <v>40715.46805583821</v>
      </c>
      <c r="D246" s="139">
        <f t="shared" si="17"/>
        <v>618997.54489520693</v>
      </c>
      <c r="E246" s="139">
        <f t="shared" si="17"/>
        <v>294348.05785272701</v>
      </c>
      <c r="F246" s="139">
        <f t="shared" si="17"/>
        <v>89724.322788364618</v>
      </c>
      <c r="G246" s="139">
        <f t="shared" si="17"/>
        <v>0</v>
      </c>
      <c r="H246" s="139">
        <f t="shared" si="18"/>
        <v>1043785.3935921368</v>
      </c>
    </row>
    <row r="247" spans="2:8">
      <c r="B247" s="128" t="str">
        <f>$B$36</f>
        <v>Agriculture</v>
      </c>
      <c r="C247" s="139">
        <f t="shared" si="17"/>
        <v>51799.983313625336</v>
      </c>
      <c r="D247" s="139">
        <f t="shared" si="17"/>
        <v>198475.98433055665</v>
      </c>
      <c r="E247" s="139">
        <f t="shared" si="17"/>
        <v>17071.15274014058</v>
      </c>
      <c r="F247" s="139">
        <f t="shared" si="17"/>
        <v>0</v>
      </c>
      <c r="G247" s="139">
        <f t="shared" si="17"/>
        <v>0</v>
      </c>
      <c r="H247" s="139">
        <f t="shared" si="18"/>
        <v>267347.12038432254</v>
      </c>
    </row>
    <row r="248" spans="2:8">
      <c r="B248" s="128" t="str">
        <f>$B$37</f>
        <v>Engineering</v>
      </c>
      <c r="C248" s="139">
        <f t="shared" si="17"/>
        <v>212804.11554963954</v>
      </c>
      <c r="D248" s="139">
        <f t="shared" si="17"/>
        <v>751678.87692361209</v>
      </c>
      <c r="E248" s="139">
        <f t="shared" si="17"/>
        <v>143415.94093455002</v>
      </c>
      <c r="F248" s="139">
        <f t="shared" si="17"/>
        <v>51521.091202479096</v>
      </c>
      <c r="G248" s="139">
        <f t="shared" si="17"/>
        <v>0</v>
      </c>
      <c r="H248" s="139">
        <f t="shared" si="18"/>
        <v>1159420.0246102808</v>
      </c>
    </row>
    <row r="249" spans="2:8">
      <c r="B249" s="128" t="str">
        <f>$B$38</f>
        <v>Home Economics</v>
      </c>
      <c r="C249" s="139">
        <f t="shared" si="17"/>
        <v>212556.41688466104</v>
      </c>
      <c r="D249" s="139">
        <f t="shared" si="17"/>
        <v>315868.9324215324</v>
      </c>
      <c r="E249" s="139">
        <f t="shared" si="17"/>
        <v>50604.860974783936</v>
      </c>
      <c r="F249" s="139">
        <f t="shared" si="17"/>
        <v>0</v>
      </c>
      <c r="G249" s="139">
        <f t="shared" si="17"/>
        <v>0</v>
      </c>
      <c r="H249" s="139">
        <f t="shared" si="18"/>
        <v>579030.21028097731</v>
      </c>
    </row>
    <row r="250" spans="2:8">
      <c r="B250" s="128" t="str">
        <f>$B$39</f>
        <v>Law</v>
      </c>
      <c r="C250" s="139">
        <f t="shared" si="17"/>
        <v>0</v>
      </c>
      <c r="D250" s="139">
        <f t="shared" si="17"/>
        <v>0</v>
      </c>
      <c r="E250" s="139">
        <f t="shared" si="17"/>
        <v>0</v>
      </c>
      <c r="F250" s="139">
        <f t="shared" si="17"/>
        <v>0</v>
      </c>
      <c r="G250" s="139">
        <f t="shared" si="17"/>
        <v>0</v>
      </c>
      <c r="H250" s="139">
        <f t="shared" si="18"/>
        <v>0</v>
      </c>
    </row>
    <row r="251" spans="2:8">
      <c r="B251" s="128" t="str">
        <f>$B$40</f>
        <v>Social Service</v>
      </c>
      <c r="C251" s="139">
        <f t="shared" si="17"/>
        <v>28578.233471892519</v>
      </c>
      <c r="D251" s="139">
        <f t="shared" si="17"/>
        <v>187555.71008953563</v>
      </c>
      <c r="E251" s="139">
        <f t="shared" si="17"/>
        <v>175123.85743227997</v>
      </c>
      <c r="F251" s="139">
        <f t="shared" si="17"/>
        <v>0</v>
      </c>
      <c r="G251" s="139">
        <f t="shared" si="17"/>
        <v>0</v>
      </c>
      <c r="H251" s="139">
        <f t="shared" si="18"/>
        <v>391257.80099370808</v>
      </c>
    </row>
    <row r="252" spans="2:8">
      <c r="B252" s="128" t="str">
        <f>$B$41</f>
        <v>Library Science</v>
      </c>
      <c r="C252" s="139">
        <f t="shared" si="17"/>
        <v>0</v>
      </c>
      <c r="D252" s="139">
        <f t="shared" si="17"/>
        <v>0</v>
      </c>
      <c r="E252" s="139">
        <f t="shared" si="17"/>
        <v>0</v>
      </c>
      <c r="F252" s="139">
        <f t="shared" si="17"/>
        <v>0</v>
      </c>
      <c r="G252" s="139">
        <f t="shared" si="17"/>
        <v>0</v>
      </c>
      <c r="H252" s="139">
        <f t="shared" si="18"/>
        <v>0</v>
      </c>
    </row>
    <row r="253" spans="2:8">
      <c r="B253" s="128" t="str">
        <f>$B$42</f>
        <v>Veterinary Science</v>
      </c>
      <c r="C253" s="139">
        <f t="shared" si="17"/>
        <v>0</v>
      </c>
      <c r="D253" s="139">
        <f t="shared" si="17"/>
        <v>0</v>
      </c>
      <c r="E253" s="139">
        <f t="shared" si="17"/>
        <v>0</v>
      </c>
      <c r="F253" s="139">
        <f t="shared" si="17"/>
        <v>0</v>
      </c>
      <c r="G253" s="139">
        <f t="shared" si="17"/>
        <v>0</v>
      </c>
      <c r="H253" s="139">
        <f t="shared" si="18"/>
        <v>0</v>
      </c>
    </row>
    <row r="254" spans="2:8">
      <c r="B254" s="128" t="str">
        <f>$B$43</f>
        <v>Vocational Training</v>
      </c>
      <c r="C254" s="139">
        <f t="shared" si="17"/>
        <v>93583.651862183251</v>
      </c>
      <c r="D254" s="139">
        <f t="shared" si="17"/>
        <v>0</v>
      </c>
      <c r="E254" s="139">
        <f t="shared" si="17"/>
        <v>0</v>
      </c>
      <c r="F254" s="139">
        <f t="shared" si="17"/>
        <v>0</v>
      </c>
      <c r="G254" s="139">
        <f t="shared" si="17"/>
        <v>0</v>
      </c>
      <c r="H254" s="139">
        <f t="shared" si="18"/>
        <v>93583.651862183251</v>
      </c>
    </row>
    <row r="255" spans="2:8">
      <c r="B255" s="128" t="str">
        <f>$B$44</f>
        <v>Physical Training</v>
      </c>
      <c r="C255" s="139">
        <f t="shared" si="17"/>
        <v>0</v>
      </c>
      <c r="D255" s="139">
        <f t="shared" si="17"/>
        <v>0</v>
      </c>
      <c r="E255" s="139">
        <f t="shared" si="17"/>
        <v>0</v>
      </c>
      <c r="F255" s="139">
        <f t="shared" si="17"/>
        <v>0</v>
      </c>
      <c r="G255" s="139">
        <f t="shared" si="17"/>
        <v>0</v>
      </c>
      <c r="H255" s="139">
        <f t="shared" si="18"/>
        <v>0</v>
      </c>
    </row>
    <row r="256" spans="2:8">
      <c r="B256" s="128" t="str">
        <f>$B$45</f>
        <v>Health Services</v>
      </c>
      <c r="C256" s="139">
        <f t="shared" si="17"/>
        <v>180494.9209365086</v>
      </c>
      <c r="D256" s="139">
        <f t="shared" si="17"/>
        <v>741607.9573457815</v>
      </c>
      <c r="E256" s="139">
        <f t="shared" si="17"/>
        <v>202997.61128249168</v>
      </c>
      <c r="F256" s="139">
        <f t="shared" si="17"/>
        <v>0</v>
      </c>
      <c r="G256" s="139">
        <f t="shared" si="17"/>
        <v>66555.493450242968</v>
      </c>
      <c r="H256" s="139">
        <f t="shared" si="18"/>
        <v>1191655.9830150248</v>
      </c>
    </row>
    <row r="257" spans="2:10">
      <c r="B257" s="128" t="str">
        <f>$B$46</f>
        <v>Pharmacy</v>
      </c>
      <c r="C257" s="139">
        <f t="shared" si="17"/>
        <v>0</v>
      </c>
      <c r="D257" s="139">
        <f t="shared" si="17"/>
        <v>0</v>
      </c>
      <c r="E257" s="139">
        <f t="shared" si="17"/>
        <v>0</v>
      </c>
      <c r="F257" s="139">
        <f t="shared" si="17"/>
        <v>0</v>
      </c>
      <c r="G257" s="139">
        <f t="shared" si="17"/>
        <v>0</v>
      </c>
      <c r="H257" s="139">
        <f t="shared" si="18"/>
        <v>0</v>
      </c>
    </row>
    <row r="258" spans="2:10">
      <c r="B258" s="128" t="str">
        <f>$B$47</f>
        <v>Business Administration</v>
      </c>
      <c r="C258" s="139">
        <f t="shared" si="17"/>
        <v>409631.66720816685</v>
      </c>
      <c r="D258" s="139">
        <f t="shared" si="17"/>
        <v>1567211.0240620831</v>
      </c>
      <c r="E258" s="139">
        <f t="shared" si="17"/>
        <v>214134.94087766358</v>
      </c>
      <c r="F258" s="139">
        <f t="shared" si="17"/>
        <v>5783.756176349204</v>
      </c>
      <c r="G258" s="139">
        <f t="shared" si="17"/>
        <v>0</v>
      </c>
      <c r="H258" s="139">
        <f t="shared" si="18"/>
        <v>2196761.3883242626</v>
      </c>
    </row>
    <row r="259" spans="2:10">
      <c r="B259" s="128" t="str">
        <f>$B$48</f>
        <v>Optometry</v>
      </c>
      <c r="C259" s="139">
        <f t="shared" ref="C259:G262" si="19">$H$240*IF($H$25=0,0,C$25/$H$25)*IF(C$52=0,0,C48/C$52)</f>
        <v>0</v>
      </c>
      <c r="D259" s="139">
        <f t="shared" si="19"/>
        <v>0</v>
      </c>
      <c r="E259" s="139">
        <f t="shared" si="19"/>
        <v>0</v>
      </c>
      <c r="F259" s="139">
        <f t="shared" si="19"/>
        <v>0</v>
      </c>
      <c r="G259" s="139">
        <f t="shared" si="19"/>
        <v>0</v>
      </c>
      <c r="H259" s="139">
        <f t="shared" si="18"/>
        <v>0</v>
      </c>
    </row>
    <row r="260" spans="2:10">
      <c r="B260" s="128" t="str">
        <f>$B$49</f>
        <v>Teacher Ed-Practice Teaching</v>
      </c>
      <c r="C260" s="139">
        <f t="shared" si="19"/>
        <v>0</v>
      </c>
      <c r="D260" s="139">
        <f t="shared" si="19"/>
        <v>111386.7972584142</v>
      </c>
      <c r="E260" s="139">
        <f t="shared" si="19"/>
        <v>0</v>
      </c>
      <c r="F260" s="139">
        <f t="shared" si="19"/>
        <v>0</v>
      </c>
      <c r="G260" s="139">
        <f t="shared" si="19"/>
        <v>0</v>
      </c>
      <c r="H260" s="139">
        <f t="shared" si="18"/>
        <v>111386.7972584142</v>
      </c>
    </row>
    <row r="261" spans="2:10">
      <c r="B261" s="128" t="str">
        <f>$B$50</f>
        <v>Technology</v>
      </c>
      <c r="C261" s="139">
        <f t="shared" si="19"/>
        <v>77808.343136366093</v>
      </c>
      <c r="D261" s="139">
        <f t="shared" si="19"/>
        <v>174724.38785633599</v>
      </c>
      <c r="E261" s="139">
        <f t="shared" si="19"/>
        <v>32194.794294240171</v>
      </c>
      <c r="F261" s="139">
        <f t="shared" si="19"/>
        <v>0</v>
      </c>
      <c r="G261" s="139">
        <f t="shared" si="19"/>
        <v>0</v>
      </c>
      <c r="H261" s="139">
        <f t="shared" si="18"/>
        <v>284727.52528694225</v>
      </c>
    </row>
    <row r="262" spans="2:10">
      <c r="B262" s="128" t="str">
        <f>$B$51</f>
        <v>Nursing</v>
      </c>
      <c r="C262" s="139">
        <f t="shared" si="19"/>
        <v>201.25516529501775</v>
      </c>
      <c r="D262" s="139">
        <f t="shared" si="19"/>
        <v>160406.69496255289</v>
      </c>
      <c r="E262" s="139">
        <f t="shared" si="19"/>
        <v>36698.413911959971</v>
      </c>
      <c r="F262" s="139">
        <f t="shared" si="19"/>
        <v>0</v>
      </c>
      <c r="G262" s="139">
        <f t="shared" si="19"/>
        <v>0</v>
      </c>
      <c r="H262" s="139">
        <f t="shared" si="18"/>
        <v>197306.36403980787</v>
      </c>
    </row>
    <row r="263" spans="2:10">
      <c r="B263" s="131" t="str">
        <f>$B$52</f>
        <v>Totals</v>
      </c>
      <c r="C263" s="136">
        <f>SUM(C243:C262)</f>
        <v>7779069.4606486382</v>
      </c>
      <c r="D263" s="136">
        <f>SUM(D243:D262)</f>
        <v>9979098.2719205599</v>
      </c>
      <c r="E263" s="136">
        <f>SUM(E243:E262)</f>
        <v>1934335.0556729352</v>
      </c>
      <c r="F263" s="136">
        <f>SUM(F243:F262)</f>
        <v>241395.71830762731</v>
      </c>
      <c r="G263" s="136">
        <f>SUM(G243:G262)</f>
        <v>66555.493450242968</v>
      </c>
      <c r="H263" s="136">
        <f t="shared" si="18"/>
        <v>20000454.000000004</v>
      </c>
      <c r="I263" s="351"/>
    </row>
    <row r="264" spans="2:10">
      <c r="B264" s="401"/>
      <c r="C264" s="401"/>
      <c r="D264" s="401"/>
      <c r="E264" s="401"/>
      <c r="F264" s="401"/>
      <c r="G264" s="401"/>
      <c r="H264" s="402"/>
      <c r="I264" s="352"/>
    </row>
    <row r="265" spans="2:10">
      <c r="B265" s="120" t="s">
        <v>232</v>
      </c>
      <c r="C265" s="121"/>
      <c r="D265" s="121"/>
      <c r="E265" s="121"/>
      <c r="F265" s="121"/>
      <c r="G265" s="121"/>
      <c r="H265" s="122"/>
      <c r="J265" s="360"/>
    </row>
    <row r="266" spans="2:10" ht="45" customHeight="1" thickBot="1">
      <c r="B266" s="382" t="s">
        <v>233</v>
      </c>
      <c r="C266" s="382"/>
      <c r="D266" s="382"/>
      <c r="E266" s="382"/>
      <c r="F266" s="382"/>
      <c r="G266" s="382"/>
      <c r="H266" s="382"/>
    </row>
    <row r="267" spans="2:10" ht="14.4" thickBot="1">
      <c r="B267" s="124" t="s">
        <v>31</v>
      </c>
      <c r="C267" s="125" t="s">
        <v>25</v>
      </c>
      <c r="D267" s="125" t="s">
        <v>26</v>
      </c>
      <c r="E267" s="125" t="s">
        <v>27</v>
      </c>
      <c r="F267" s="125" t="s">
        <v>28</v>
      </c>
      <c r="G267" s="125" t="s">
        <v>29</v>
      </c>
      <c r="H267" s="126" t="s">
        <v>1</v>
      </c>
    </row>
    <row r="268" spans="2:10">
      <c r="B268" s="128" t="str">
        <f>$B$32</f>
        <v>Liberal Arts</v>
      </c>
      <c r="C268" s="136">
        <f t="shared" ref="C268:G283" si="20">C243+C218+C193+C168+C116</f>
        <v>72705224.536252767</v>
      </c>
      <c r="D268" s="136">
        <f t="shared" si="20"/>
        <v>59577422.934222765</v>
      </c>
      <c r="E268" s="136">
        <f t="shared" si="20"/>
        <v>27585919.351055294</v>
      </c>
      <c r="F268" s="136">
        <f t="shared" si="20"/>
        <v>4197862.2093767161</v>
      </c>
      <c r="G268" s="136">
        <f t="shared" si="20"/>
        <v>0</v>
      </c>
      <c r="H268" s="136">
        <f>SUM(C268:G268)</f>
        <v>164066429.03090754</v>
      </c>
    </row>
    <row r="269" spans="2:10">
      <c r="B269" s="128" t="str">
        <f>$B$33</f>
        <v>Science</v>
      </c>
      <c r="C269" s="139">
        <f t="shared" si="20"/>
        <v>24794197.929170676</v>
      </c>
      <c r="D269" s="139">
        <f t="shared" si="20"/>
        <v>18573075.109442342</v>
      </c>
      <c r="E269" s="139">
        <f t="shared" si="20"/>
        <v>12041395.144672437</v>
      </c>
      <c r="F269" s="139">
        <f t="shared" si="20"/>
        <v>3037406.7633305057</v>
      </c>
      <c r="G269" s="139">
        <f t="shared" si="20"/>
        <v>0</v>
      </c>
      <c r="H269" s="139">
        <f t="shared" ref="H269:H288" si="21">SUM(C269:G269)</f>
        <v>58446074.946615964</v>
      </c>
    </row>
    <row r="270" spans="2:10">
      <c r="B270" s="128" t="str">
        <f>$B$34</f>
        <v>Fine Arts</v>
      </c>
      <c r="C270" s="139">
        <f t="shared" si="20"/>
        <v>14657129.475052813</v>
      </c>
      <c r="D270" s="139">
        <f t="shared" si="20"/>
        <v>13550215.913927242</v>
      </c>
      <c r="E270" s="139">
        <f t="shared" si="20"/>
        <v>3897321.2272685003</v>
      </c>
      <c r="F270" s="139">
        <f t="shared" si="20"/>
        <v>0</v>
      </c>
      <c r="G270" s="139">
        <f t="shared" si="20"/>
        <v>0</v>
      </c>
      <c r="H270" s="139">
        <f t="shared" si="21"/>
        <v>32104666.616248555</v>
      </c>
    </row>
    <row r="271" spans="2:10">
      <c r="B271" s="128" t="str">
        <f>$B$35</f>
        <v>Teacher Education</v>
      </c>
      <c r="C271" s="139">
        <f t="shared" si="20"/>
        <v>709755.0124364025</v>
      </c>
      <c r="D271" s="139">
        <f t="shared" si="20"/>
        <v>9134568.4886477031</v>
      </c>
      <c r="E271" s="139">
        <f t="shared" si="20"/>
        <v>7437827.4755589943</v>
      </c>
      <c r="F271" s="139">
        <f t="shared" si="20"/>
        <v>4241311.2695777351</v>
      </c>
      <c r="G271" s="139">
        <f t="shared" si="20"/>
        <v>0</v>
      </c>
      <c r="H271" s="139">
        <f t="shared" si="21"/>
        <v>21523462.246220835</v>
      </c>
    </row>
    <row r="272" spans="2:10">
      <c r="B272" s="128" t="str">
        <f>$B$36</f>
        <v>Agriculture</v>
      </c>
      <c r="C272" s="139">
        <f t="shared" si="20"/>
        <v>779301.25749608083</v>
      </c>
      <c r="D272" s="139">
        <f t="shared" si="20"/>
        <v>2713741.4084598622</v>
      </c>
      <c r="E272" s="139">
        <f t="shared" si="20"/>
        <v>984491.02090312797</v>
      </c>
      <c r="F272" s="139">
        <f t="shared" si="20"/>
        <v>0</v>
      </c>
      <c r="G272" s="139">
        <f t="shared" si="20"/>
        <v>0</v>
      </c>
      <c r="H272" s="139">
        <f t="shared" si="21"/>
        <v>4477533.6868590713</v>
      </c>
    </row>
    <row r="273" spans="2:10">
      <c r="B273" s="128" t="str">
        <f>$B$37</f>
        <v>Engineering</v>
      </c>
      <c r="C273" s="139">
        <f t="shared" si="20"/>
        <v>5844481.6671453845</v>
      </c>
      <c r="D273" s="139">
        <f t="shared" si="20"/>
        <v>14920442.10949832</v>
      </c>
      <c r="E273" s="139">
        <f t="shared" si="20"/>
        <v>6922713.8944287449</v>
      </c>
      <c r="F273" s="139">
        <f t="shared" si="20"/>
        <v>4622809.8992247088</v>
      </c>
      <c r="G273" s="139">
        <f t="shared" si="20"/>
        <v>0</v>
      </c>
      <c r="H273" s="139">
        <f t="shared" si="21"/>
        <v>32310447.570297159</v>
      </c>
    </row>
    <row r="274" spans="2:10">
      <c r="B274" s="128" t="str">
        <f>$B$38</f>
        <v>Home Economics</v>
      </c>
      <c r="C274" s="139">
        <f t="shared" si="20"/>
        <v>3353763.7705179742</v>
      </c>
      <c r="D274" s="139">
        <f t="shared" si="20"/>
        <v>4124734.7283984381</v>
      </c>
      <c r="E274" s="139">
        <f t="shared" si="20"/>
        <v>1914780.8519255952</v>
      </c>
      <c r="F274" s="139">
        <f t="shared" si="20"/>
        <v>0</v>
      </c>
      <c r="G274" s="139">
        <f t="shared" si="20"/>
        <v>0</v>
      </c>
      <c r="H274" s="139">
        <f t="shared" si="21"/>
        <v>9393279.3508420065</v>
      </c>
    </row>
    <row r="275" spans="2:10">
      <c r="B275" s="128" t="str">
        <f>$B$39</f>
        <v>Law</v>
      </c>
      <c r="C275" s="139">
        <f t="shared" si="20"/>
        <v>0</v>
      </c>
      <c r="D275" s="139">
        <f t="shared" si="20"/>
        <v>0</v>
      </c>
      <c r="E275" s="139">
        <f t="shared" si="20"/>
        <v>0</v>
      </c>
      <c r="F275" s="139">
        <f t="shared" si="20"/>
        <v>0</v>
      </c>
      <c r="G275" s="139">
        <f t="shared" si="20"/>
        <v>0</v>
      </c>
      <c r="H275" s="139">
        <f t="shared" si="21"/>
        <v>0</v>
      </c>
    </row>
    <row r="276" spans="2:10">
      <c r="B276" s="128" t="str">
        <f>$B$40</f>
        <v>Social Service</v>
      </c>
      <c r="C276" s="139">
        <f t="shared" si="20"/>
        <v>570192.0526640031</v>
      </c>
      <c r="D276" s="139">
        <f t="shared" si="20"/>
        <v>2913039.8084109486</v>
      </c>
      <c r="E276" s="139">
        <f t="shared" si="20"/>
        <v>3570999.2380852308</v>
      </c>
      <c r="F276" s="139">
        <f t="shared" si="20"/>
        <v>0</v>
      </c>
      <c r="G276" s="139">
        <f t="shared" si="20"/>
        <v>0</v>
      </c>
      <c r="H276" s="139">
        <f t="shared" si="21"/>
        <v>7054231.0991601823</v>
      </c>
    </row>
    <row r="277" spans="2:10">
      <c r="B277" s="128" t="str">
        <f>$B$41</f>
        <v>Library Science</v>
      </c>
      <c r="C277" s="139">
        <f t="shared" si="20"/>
        <v>0</v>
      </c>
      <c r="D277" s="139">
        <f t="shared" si="20"/>
        <v>0</v>
      </c>
      <c r="E277" s="139">
        <f t="shared" si="20"/>
        <v>0</v>
      </c>
      <c r="F277" s="139">
        <f t="shared" si="20"/>
        <v>0</v>
      </c>
      <c r="G277" s="139">
        <f t="shared" si="20"/>
        <v>0</v>
      </c>
      <c r="H277" s="139">
        <f t="shared" si="21"/>
        <v>0</v>
      </c>
    </row>
    <row r="278" spans="2:10">
      <c r="B278" s="128" t="str">
        <f>$B$42</f>
        <v>Veterinary Science</v>
      </c>
      <c r="C278" s="139">
        <f t="shared" si="20"/>
        <v>0</v>
      </c>
      <c r="D278" s="139">
        <f t="shared" si="20"/>
        <v>0</v>
      </c>
      <c r="E278" s="139">
        <f t="shared" si="20"/>
        <v>0</v>
      </c>
      <c r="F278" s="139">
        <f t="shared" si="20"/>
        <v>0</v>
      </c>
      <c r="G278" s="139">
        <f t="shared" si="20"/>
        <v>0</v>
      </c>
      <c r="H278" s="139">
        <f t="shared" si="21"/>
        <v>0</v>
      </c>
    </row>
    <row r="279" spans="2:10">
      <c r="B279" s="128" t="str">
        <f>$B$43</f>
        <v>Vocational Training</v>
      </c>
      <c r="C279" s="139">
        <f t="shared" si="20"/>
        <v>1242132.3550408764</v>
      </c>
      <c r="D279" s="139">
        <f t="shared" si="20"/>
        <v>0</v>
      </c>
      <c r="E279" s="139">
        <f t="shared" si="20"/>
        <v>0</v>
      </c>
      <c r="F279" s="139">
        <f t="shared" si="20"/>
        <v>0</v>
      </c>
      <c r="G279" s="139">
        <f t="shared" si="20"/>
        <v>0</v>
      </c>
      <c r="H279" s="139">
        <f t="shared" si="21"/>
        <v>1242132.3550408764</v>
      </c>
    </row>
    <row r="280" spans="2:10">
      <c r="B280" s="128" t="str">
        <f>$B$44</f>
        <v>Physical Training</v>
      </c>
      <c r="C280" s="139">
        <f t="shared" si="20"/>
        <v>0</v>
      </c>
      <c r="D280" s="139">
        <f t="shared" si="20"/>
        <v>0</v>
      </c>
      <c r="E280" s="139">
        <f t="shared" si="20"/>
        <v>0</v>
      </c>
      <c r="F280" s="139">
        <f t="shared" si="20"/>
        <v>0</v>
      </c>
      <c r="G280" s="139">
        <f t="shared" si="20"/>
        <v>0</v>
      </c>
      <c r="H280" s="139">
        <f t="shared" si="21"/>
        <v>0</v>
      </c>
    </row>
    <row r="281" spans="2:10">
      <c r="B281" s="128" t="str">
        <f>$B$45</f>
        <v>Health Services</v>
      </c>
      <c r="C281" s="139">
        <f t="shared" si="20"/>
        <v>2792964.459089898</v>
      </c>
      <c r="D281" s="139">
        <f t="shared" si="20"/>
        <v>11674283.592511941</v>
      </c>
      <c r="E281" s="139">
        <f t="shared" si="20"/>
        <v>6241649.620342873</v>
      </c>
      <c r="F281" s="139">
        <f t="shared" si="20"/>
        <v>0</v>
      </c>
      <c r="G281" s="139">
        <f t="shared" si="20"/>
        <v>4173380.6913185902</v>
      </c>
      <c r="H281" s="139">
        <f t="shared" si="21"/>
        <v>24882278.363263302</v>
      </c>
    </row>
    <row r="282" spans="2:10">
      <c r="B282" s="128" t="str">
        <f>$B$46</f>
        <v>Pharmacy</v>
      </c>
      <c r="C282" s="139">
        <f t="shared" si="20"/>
        <v>0</v>
      </c>
      <c r="D282" s="139">
        <f t="shared" si="20"/>
        <v>0</v>
      </c>
      <c r="E282" s="139">
        <f t="shared" si="20"/>
        <v>0</v>
      </c>
      <c r="F282" s="139">
        <f t="shared" si="20"/>
        <v>0</v>
      </c>
      <c r="G282" s="139">
        <f t="shared" si="20"/>
        <v>0</v>
      </c>
      <c r="H282" s="139">
        <f t="shared" si="21"/>
        <v>0</v>
      </c>
    </row>
    <row r="283" spans="2:10">
      <c r="B283" s="128" t="str">
        <f>$B$47</f>
        <v>Business Administration</v>
      </c>
      <c r="C283" s="139">
        <f t="shared" si="20"/>
        <v>4826493.8824653579</v>
      </c>
      <c r="D283" s="139">
        <f t="shared" si="20"/>
        <v>21547194.051818825</v>
      </c>
      <c r="E283" s="139">
        <f t="shared" si="20"/>
        <v>5769044.771009462</v>
      </c>
      <c r="F283" s="139">
        <f t="shared" si="20"/>
        <v>190561.36010955164</v>
      </c>
      <c r="G283" s="139">
        <f t="shared" si="20"/>
        <v>0</v>
      </c>
      <c r="H283" s="139">
        <f t="shared" si="21"/>
        <v>32333294.065403201</v>
      </c>
    </row>
    <row r="284" spans="2:10">
      <c r="B284" s="128" t="str">
        <f>$B$48</f>
        <v>Optometry</v>
      </c>
      <c r="C284" s="139">
        <f t="shared" ref="C284:G287" si="22">C259+C234+C209+C184+C132</f>
        <v>0</v>
      </c>
      <c r="D284" s="139">
        <f t="shared" si="22"/>
        <v>0</v>
      </c>
      <c r="E284" s="139">
        <f t="shared" si="22"/>
        <v>0</v>
      </c>
      <c r="F284" s="139">
        <f t="shared" si="22"/>
        <v>0</v>
      </c>
      <c r="G284" s="139">
        <f t="shared" si="22"/>
        <v>0</v>
      </c>
      <c r="H284" s="139">
        <f t="shared" si="21"/>
        <v>0</v>
      </c>
    </row>
    <row r="285" spans="2:10">
      <c r="B285" s="128" t="str">
        <f>$B$49</f>
        <v>Teacher Ed-Practice Teaching</v>
      </c>
      <c r="C285" s="139">
        <f t="shared" si="22"/>
        <v>0</v>
      </c>
      <c r="D285" s="139">
        <f t="shared" si="22"/>
        <v>4075109.3319752035</v>
      </c>
      <c r="E285" s="139">
        <f t="shared" si="22"/>
        <v>0</v>
      </c>
      <c r="F285" s="139">
        <f t="shared" si="22"/>
        <v>0</v>
      </c>
      <c r="G285" s="139">
        <f t="shared" si="22"/>
        <v>0</v>
      </c>
      <c r="H285" s="139">
        <f t="shared" si="21"/>
        <v>4075109.3319752035</v>
      </c>
    </row>
    <row r="286" spans="2:10">
      <c r="B286" s="128" t="str">
        <f>$B$50</f>
        <v>Technology</v>
      </c>
      <c r="C286" s="139">
        <f t="shared" si="22"/>
        <v>2416712.7314911732</v>
      </c>
      <c r="D286" s="139">
        <f t="shared" si="22"/>
        <v>3765844.9064927306</v>
      </c>
      <c r="E286" s="139">
        <f t="shared" si="22"/>
        <v>777647.58467768889</v>
      </c>
      <c r="F286" s="139">
        <f t="shared" si="22"/>
        <v>0</v>
      </c>
      <c r="G286" s="139">
        <f t="shared" si="22"/>
        <v>0</v>
      </c>
      <c r="H286" s="139">
        <f t="shared" si="21"/>
        <v>6960205.2226615921</v>
      </c>
    </row>
    <row r="287" spans="2:10">
      <c r="B287" s="128" t="str">
        <f>$B$51</f>
        <v>Nursing</v>
      </c>
      <c r="C287" s="139">
        <f t="shared" si="22"/>
        <v>11677.110641299287</v>
      </c>
      <c r="D287" s="139">
        <f t="shared" si="22"/>
        <v>6059217.9487923449</v>
      </c>
      <c r="E287" s="139">
        <f t="shared" si="22"/>
        <v>2081810.7458283205</v>
      </c>
      <c r="F287" s="139">
        <f t="shared" si="22"/>
        <v>0</v>
      </c>
      <c r="G287" s="139">
        <f t="shared" si="22"/>
        <v>0</v>
      </c>
      <c r="H287" s="139">
        <f t="shared" si="21"/>
        <v>8152705.8052619649</v>
      </c>
    </row>
    <row r="288" spans="2:10">
      <c r="B288" s="131" t="str">
        <f>$B$52</f>
        <v>Totals</v>
      </c>
      <c r="C288" s="136">
        <f>SUM(C268:C287)</f>
        <v>134704026.2394647</v>
      </c>
      <c r="D288" s="136">
        <f>SUM(D268:D287)</f>
        <v>172628890.33259866</v>
      </c>
      <c r="E288" s="136">
        <f>SUM(E268:E287)</f>
        <v>79225600.925756276</v>
      </c>
      <c r="F288" s="136">
        <f>SUM(F268:F287)</f>
        <v>16289951.501619218</v>
      </c>
      <c r="G288" s="136">
        <f>SUM(G268:G287)</f>
        <v>4173380.6913185902</v>
      </c>
      <c r="H288" s="136">
        <f t="shared" si="21"/>
        <v>407021849.69075739</v>
      </c>
      <c r="I288" s="353"/>
      <c r="J288" s="140"/>
    </row>
    <row r="289" spans="2:10">
      <c r="H289" s="140"/>
    </row>
    <row r="290" spans="2:10">
      <c r="B290" s="120" t="s">
        <v>222</v>
      </c>
      <c r="C290" s="121"/>
      <c r="D290" s="121"/>
      <c r="E290" s="121"/>
      <c r="F290" s="121"/>
      <c r="G290" s="121"/>
      <c r="H290" s="122"/>
      <c r="J290" s="360"/>
    </row>
    <row r="291" spans="2:10" ht="30" customHeight="1" thickBot="1">
      <c r="B291" s="382" t="s">
        <v>234</v>
      </c>
      <c r="C291" s="382"/>
      <c r="D291" s="382"/>
      <c r="E291" s="382"/>
      <c r="F291" s="382"/>
      <c r="G291" s="382"/>
      <c r="H291" s="382"/>
    </row>
    <row r="292" spans="2:10" ht="14.4" thickBot="1">
      <c r="B292" s="124" t="s">
        <v>31</v>
      </c>
      <c r="C292" s="125" t="s">
        <v>25</v>
      </c>
      <c r="D292" s="125" t="s">
        <v>26</v>
      </c>
      <c r="E292" s="125" t="s">
        <v>27</v>
      </c>
      <c r="F292" s="125" t="s">
        <v>28</v>
      </c>
      <c r="G292" s="125" t="s">
        <v>29</v>
      </c>
      <c r="H292" s="126" t="s">
        <v>1</v>
      </c>
    </row>
    <row r="293" spans="2:10">
      <c r="B293" s="128" t="str">
        <f>$B$32</f>
        <v>Liberal Arts</v>
      </c>
      <c r="C293" s="134">
        <f t="shared" ref="C293:H308" si="23">IF(C32=0,0,C268/C32)</f>
        <v>257.77149874758561</v>
      </c>
      <c r="D293" s="134">
        <f t="shared" si="23"/>
        <v>512.64830645117036</v>
      </c>
      <c r="E293" s="134">
        <f t="shared" si="23"/>
        <v>1455.0302943749825</v>
      </c>
      <c r="F293" s="134">
        <f t="shared" si="23"/>
        <v>2444.881892473335</v>
      </c>
      <c r="G293" s="135">
        <f t="shared" si="23"/>
        <v>0</v>
      </c>
      <c r="H293" s="136">
        <f t="shared" si="23"/>
        <v>391.61899688480452</v>
      </c>
    </row>
    <row r="294" spans="2:10">
      <c r="B294" s="128" t="str">
        <f>$B$33</f>
        <v>Science</v>
      </c>
      <c r="C294" s="137">
        <f t="shared" si="23"/>
        <v>277.82792968827442</v>
      </c>
      <c r="D294" s="137">
        <f t="shared" si="23"/>
        <v>605.02557526361136</v>
      </c>
      <c r="E294" s="137">
        <f t="shared" si="23"/>
        <v>2880.0275399838406</v>
      </c>
      <c r="F294" s="137">
        <f t="shared" si="23"/>
        <v>3980.8738706821832</v>
      </c>
      <c r="G294" s="138">
        <f t="shared" si="23"/>
        <v>0</v>
      </c>
      <c r="H294" s="139">
        <f t="shared" si="23"/>
        <v>467.99915879902284</v>
      </c>
    </row>
    <row r="295" spans="2:10">
      <c r="B295" s="128" t="str">
        <f>$B$34</f>
        <v>Fine Arts</v>
      </c>
      <c r="C295" s="137">
        <f t="shared" si="23"/>
        <v>313.93110743543048</v>
      </c>
      <c r="D295" s="137">
        <f t="shared" si="23"/>
        <v>591.66081189098077</v>
      </c>
      <c r="E295" s="137">
        <f t="shared" si="23"/>
        <v>1864.7469986930623</v>
      </c>
      <c r="F295" s="137">
        <f t="shared" si="23"/>
        <v>0</v>
      </c>
      <c r="G295" s="138">
        <f t="shared" si="23"/>
        <v>0</v>
      </c>
      <c r="H295" s="139">
        <f t="shared" si="23"/>
        <v>447.88251581658398</v>
      </c>
    </row>
    <row r="296" spans="2:10">
      <c r="B296" s="128" t="str">
        <f>$B$35</f>
        <v>Teacher Education</v>
      </c>
      <c r="C296" s="137">
        <f t="shared" si="23"/>
        <v>269.86882602144584</v>
      </c>
      <c r="D296" s="137">
        <f t="shared" si="23"/>
        <v>447.6413059221652</v>
      </c>
      <c r="E296" s="137">
        <f t="shared" si="23"/>
        <v>768.92664897746249</v>
      </c>
      <c r="F296" s="137">
        <f t="shared" si="23"/>
        <v>1798.6901058429751</v>
      </c>
      <c r="G296" s="138">
        <f t="shared" si="23"/>
        <v>0</v>
      </c>
      <c r="H296" s="139">
        <f t="shared" si="23"/>
        <v>613.78111176379025</v>
      </c>
    </row>
    <row r="297" spans="2:10">
      <c r="B297" s="128" t="str">
        <f>$B$36</f>
        <v>Agriculture</v>
      </c>
      <c r="C297" s="137">
        <f t="shared" si="23"/>
        <v>232.90533696834453</v>
      </c>
      <c r="D297" s="137">
        <f t="shared" si="23"/>
        <v>414.75491494113743</v>
      </c>
      <c r="E297" s="137">
        <f t="shared" si="23"/>
        <v>1754.8859552640427</v>
      </c>
      <c r="F297" s="137">
        <f t="shared" si="23"/>
        <v>0</v>
      </c>
      <c r="G297" s="138">
        <f t="shared" si="23"/>
        <v>0</v>
      </c>
      <c r="H297" s="139">
        <f t="shared" si="23"/>
        <v>428.47212314440873</v>
      </c>
    </row>
    <row r="298" spans="2:10">
      <c r="B298" s="128" t="str">
        <f>$B$37</f>
        <v>Engineering</v>
      </c>
      <c r="C298" s="137">
        <f t="shared" si="23"/>
        <v>425.17689998147711</v>
      </c>
      <c r="D298" s="137">
        <f t="shared" si="23"/>
        <v>602.11630788935918</v>
      </c>
      <c r="E298" s="137">
        <f t="shared" si="23"/>
        <v>1468.8550592889337</v>
      </c>
      <c r="F298" s="137">
        <f t="shared" si="23"/>
        <v>3414.1875178912178</v>
      </c>
      <c r="G298" s="138">
        <f t="shared" si="23"/>
        <v>0</v>
      </c>
      <c r="H298" s="139">
        <f t="shared" si="23"/>
        <v>724.56321777626886</v>
      </c>
    </row>
    <row r="299" spans="2:10">
      <c r="B299" s="128" t="str">
        <f>$B$38</f>
        <v>Home Economics</v>
      </c>
      <c r="C299" s="137">
        <f t="shared" si="23"/>
        <v>244.26538751041326</v>
      </c>
      <c r="D299" s="137">
        <f t="shared" si="23"/>
        <v>396.11396604229697</v>
      </c>
      <c r="E299" s="137">
        <f t="shared" si="23"/>
        <v>1151.4015946636171</v>
      </c>
      <c r="F299" s="137">
        <f t="shared" si="23"/>
        <v>0</v>
      </c>
      <c r="G299" s="138">
        <f t="shared" si="23"/>
        <v>0</v>
      </c>
      <c r="H299" s="139">
        <f t="shared" si="23"/>
        <v>363.99594477416127</v>
      </c>
    </row>
    <row r="300" spans="2:10">
      <c r="B300" s="128" t="str">
        <f>$B$39</f>
        <v>Law</v>
      </c>
      <c r="C300" s="137">
        <f t="shared" si="23"/>
        <v>0</v>
      </c>
      <c r="D300" s="137">
        <f t="shared" si="23"/>
        <v>0</v>
      </c>
      <c r="E300" s="137">
        <f t="shared" si="23"/>
        <v>0</v>
      </c>
      <c r="F300" s="137">
        <f t="shared" si="23"/>
        <v>0</v>
      </c>
      <c r="G300" s="138">
        <f t="shared" si="23"/>
        <v>0</v>
      </c>
      <c r="H300" s="139">
        <f t="shared" si="23"/>
        <v>0</v>
      </c>
    </row>
    <row r="301" spans="2:10">
      <c r="B301" s="128" t="str">
        <f>$B$40</f>
        <v>Social Service</v>
      </c>
      <c r="C301" s="137">
        <f t="shared" si="23"/>
        <v>308.87976850704393</v>
      </c>
      <c r="D301" s="137">
        <f t="shared" si="23"/>
        <v>471.13695753047853</v>
      </c>
      <c r="E301" s="137">
        <f t="shared" si="23"/>
        <v>620.50377725199496</v>
      </c>
      <c r="F301" s="137">
        <f t="shared" si="23"/>
        <v>0</v>
      </c>
      <c r="G301" s="138">
        <f t="shared" si="23"/>
        <v>0</v>
      </c>
      <c r="H301" s="139">
        <f t="shared" si="23"/>
        <v>511.76952257401206</v>
      </c>
    </row>
    <row r="302" spans="2:10">
      <c r="B302" s="128" t="str">
        <f>$B$41</f>
        <v>Library Science</v>
      </c>
      <c r="C302" s="137">
        <f t="shared" si="23"/>
        <v>0</v>
      </c>
      <c r="D302" s="137">
        <f t="shared" si="23"/>
        <v>0</v>
      </c>
      <c r="E302" s="137">
        <f t="shared" si="23"/>
        <v>0</v>
      </c>
      <c r="F302" s="137">
        <f t="shared" si="23"/>
        <v>0</v>
      </c>
      <c r="G302" s="138">
        <f t="shared" si="23"/>
        <v>0</v>
      </c>
      <c r="H302" s="139">
        <f t="shared" si="23"/>
        <v>0</v>
      </c>
    </row>
    <row r="303" spans="2:10">
      <c r="B303" s="128" t="str">
        <f>$B$42</f>
        <v>Veterinary Science</v>
      </c>
      <c r="C303" s="137">
        <f t="shared" si="23"/>
        <v>0</v>
      </c>
      <c r="D303" s="137">
        <f t="shared" si="23"/>
        <v>0</v>
      </c>
      <c r="E303" s="137">
        <f t="shared" si="23"/>
        <v>0</v>
      </c>
      <c r="F303" s="137">
        <f t="shared" si="23"/>
        <v>0</v>
      </c>
      <c r="G303" s="138">
        <f t="shared" si="23"/>
        <v>0</v>
      </c>
      <c r="H303" s="139">
        <f t="shared" si="23"/>
        <v>0</v>
      </c>
    </row>
    <row r="304" spans="2:10">
      <c r="B304" s="128" t="str">
        <f>$B$43</f>
        <v>Vocational Training</v>
      </c>
      <c r="C304" s="137">
        <f t="shared" si="23"/>
        <v>205.48095203323018</v>
      </c>
      <c r="D304" s="137">
        <f t="shared" si="23"/>
        <v>0</v>
      </c>
      <c r="E304" s="137">
        <f t="shared" si="23"/>
        <v>0</v>
      </c>
      <c r="F304" s="137">
        <f t="shared" si="23"/>
        <v>0</v>
      </c>
      <c r="G304" s="138">
        <f t="shared" si="23"/>
        <v>0</v>
      </c>
      <c r="H304" s="139">
        <f t="shared" si="23"/>
        <v>205.48095203323018</v>
      </c>
    </row>
    <row r="305" spans="2:10">
      <c r="B305" s="128" t="str">
        <f>$B$44</f>
        <v>Physical Training</v>
      </c>
      <c r="C305" s="137">
        <f t="shared" si="23"/>
        <v>0</v>
      </c>
      <c r="D305" s="137">
        <f t="shared" si="23"/>
        <v>0</v>
      </c>
      <c r="E305" s="137">
        <f t="shared" si="23"/>
        <v>0</v>
      </c>
      <c r="F305" s="137">
        <f t="shared" si="23"/>
        <v>0</v>
      </c>
      <c r="G305" s="138">
        <f t="shared" si="23"/>
        <v>0</v>
      </c>
      <c r="H305" s="139">
        <f t="shared" si="23"/>
        <v>0</v>
      </c>
    </row>
    <row r="306" spans="2:10">
      <c r="B306" s="128" t="str">
        <f>$B$45</f>
        <v>Health Services</v>
      </c>
      <c r="C306" s="137">
        <f t="shared" si="23"/>
        <v>239.55437508275992</v>
      </c>
      <c r="D306" s="137">
        <f t="shared" si="23"/>
        <v>477.51487207591379</v>
      </c>
      <c r="E306" s="137">
        <f t="shared" si="23"/>
        <v>935.63927752104223</v>
      </c>
      <c r="F306" s="137">
        <f t="shared" si="23"/>
        <v>0</v>
      </c>
      <c r="G306" s="138">
        <f t="shared" si="23"/>
        <v>992.95281734917683</v>
      </c>
      <c r="H306" s="139">
        <f t="shared" si="23"/>
        <v>529.6242813746685</v>
      </c>
    </row>
    <row r="307" spans="2:10">
      <c r="B307" s="128" t="str">
        <f>$B$46</f>
        <v>Pharmacy</v>
      </c>
      <c r="C307" s="137">
        <f t="shared" si="23"/>
        <v>0</v>
      </c>
      <c r="D307" s="137">
        <f t="shared" si="23"/>
        <v>0</v>
      </c>
      <c r="E307" s="137">
        <f t="shared" si="23"/>
        <v>0</v>
      </c>
      <c r="F307" s="137">
        <f t="shared" si="23"/>
        <v>0</v>
      </c>
      <c r="G307" s="138">
        <f t="shared" si="23"/>
        <v>0</v>
      </c>
      <c r="H307" s="139">
        <f t="shared" si="23"/>
        <v>0</v>
      </c>
    </row>
    <row r="308" spans="2:10">
      <c r="B308" s="128" t="str">
        <f>$B$47</f>
        <v>Business Administration</v>
      </c>
      <c r="C308" s="137">
        <f t="shared" si="23"/>
        <v>182.40717620806342</v>
      </c>
      <c r="D308" s="137">
        <f t="shared" si="23"/>
        <v>417.05591893581391</v>
      </c>
      <c r="E308" s="137">
        <f t="shared" si="23"/>
        <v>819.81594017471389</v>
      </c>
      <c r="F308" s="137">
        <f t="shared" si="23"/>
        <v>1253.6931586154712</v>
      </c>
      <c r="G308" s="138">
        <f t="shared" si="23"/>
        <v>0</v>
      </c>
      <c r="H308" s="139">
        <f t="shared" si="23"/>
        <v>378.99165512580822</v>
      </c>
    </row>
    <row r="309" spans="2:10">
      <c r="B309" s="128" t="str">
        <f>$B$48</f>
        <v>Optometry</v>
      </c>
      <c r="C309" s="137">
        <f t="shared" ref="C309:H313" si="24">IF(C48=0,0,C284/C48)</f>
        <v>0</v>
      </c>
      <c r="D309" s="137">
        <f t="shared" si="24"/>
        <v>0</v>
      </c>
      <c r="E309" s="137">
        <f t="shared" si="24"/>
        <v>0</v>
      </c>
      <c r="F309" s="137">
        <f t="shared" si="24"/>
        <v>0</v>
      </c>
      <c r="G309" s="138">
        <f t="shared" si="24"/>
        <v>0</v>
      </c>
      <c r="H309" s="139">
        <f t="shared" si="24"/>
        <v>0</v>
      </c>
    </row>
    <row r="310" spans="2:10">
      <c r="B310" s="128" t="str">
        <f>$B$49</f>
        <v>Teacher Ed-Practice Teaching</v>
      </c>
      <c r="C310" s="137">
        <f t="shared" si="24"/>
        <v>0</v>
      </c>
      <c r="D310" s="137">
        <f t="shared" si="24"/>
        <v>1109.7792298407417</v>
      </c>
      <c r="E310" s="137">
        <f t="shared" si="24"/>
        <v>0</v>
      </c>
      <c r="F310" s="137">
        <f t="shared" si="24"/>
        <v>0</v>
      </c>
      <c r="G310" s="138">
        <f t="shared" si="24"/>
        <v>0</v>
      </c>
      <c r="H310" s="139">
        <f t="shared" si="24"/>
        <v>1109.7792298407417</v>
      </c>
    </row>
    <row r="311" spans="2:10">
      <c r="B311" s="128" t="str">
        <f>$B$50</f>
        <v>Technology</v>
      </c>
      <c r="C311" s="137">
        <f t="shared" si="24"/>
        <v>480.8421670296803</v>
      </c>
      <c r="D311" s="137">
        <f t="shared" si="24"/>
        <v>653.79251848832132</v>
      </c>
      <c r="E311" s="137">
        <f t="shared" si="24"/>
        <v>735.01662067834491</v>
      </c>
      <c r="F311" s="137">
        <f t="shared" si="24"/>
        <v>0</v>
      </c>
      <c r="G311" s="138">
        <f t="shared" si="24"/>
        <v>0</v>
      </c>
      <c r="H311" s="139">
        <f t="shared" si="24"/>
        <v>587.65663818486928</v>
      </c>
    </row>
    <row r="312" spans="2:10">
      <c r="B312" s="128" t="str">
        <f>$B$51</f>
        <v>Nursing</v>
      </c>
      <c r="C312" s="137">
        <f t="shared" si="24"/>
        <v>898.23928009994518</v>
      </c>
      <c r="D312" s="137">
        <f t="shared" si="24"/>
        <v>1145.843031163454</v>
      </c>
      <c r="E312" s="137">
        <f t="shared" si="24"/>
        <v>1726.2112320301164</v>
      </c>
      <c r="F312" s="137">
        <f t="shared" si="24"/>
        <v>0</v>
      </c>
      <c r="G312" s="138">
        <f t="shared" si="24"/>
        <v>0</v>
      </c>
      <c r="H312" s="139">
        <f t="shared" si="24"/>
        <v>1252.9131405043745</v>
      </c>
    </row>
    <row r="313" spans="2:10">
      <c r="B313" s="131" t="str">
        <f>$B$52</f>
        <v>Totals</v>
      </c>
      <c r="C313" s="136">
        <f t="shared" si="24"/>
        <v>268.07518267069071</v>
      </c>
      <c r="D313" s="136">
        <f t="shared" si="24"/>
        <v>524.75093801800961</v>
      </c>
      <c r="E313" s="136">
        <f t="shared" si="24"/>
        <v>1246.3322309650648</v>
      </c>
      <c r="F313" s="136">
        <f t="shared" si="24"/>
        <v>2567.7729353119826</v>
      </c>
      <c r="G313" s="136">
        <f t="shared" si="24"/>
        <v>992.95281734917683</v>
      </c>
      <c r="H313" s="136">
        <f t="shared" si="24"/>
        <v>449.46332288038337</v>
      </c>
      <c r="I313" s="351"/>
    </row>
    <row r="315" spans="2:10">
      <c r="B315" s="120" t="s">
        <v>37</v>
      </c>
      <c r="C315" s="121"/>
      <c r="D315" s="121"/>
      <c r="E315" s="121"/>
      <c r="F315" s="121"/>
      <c r="G315" s="121"/>
      <c r="H315" s="122"/>
      <c r="J315" s="360"/>
    </row>
    <row r="316" spans="2:10" ht="55.5" customHeight="1" thickBot="1">
      <c r="B316" s="382" t="s">
        <v>235</v>
      </c>
      <c r="C316" s="382"/>
      <c r="D316" s="382"/>
      <c r="E316" s="382"/>
      <c r="F316" s="382"/>
      <c r="G316" s="382"/>
      <c r="H316" s="382"/>
    </row>
    <row r="317" spans="2:10" ht="14.4" thickBot="1">
      <c r="B317" s="124" t="s">
        <v>31</v>
      </c>
      <c r="C317" s="125" t="s">
        <v>25</v>
      </c>
      <c r="D317" s="125" t="s">
        <v>26</v>
      </c>
      <c r="E317" s="125" t="s">
        <v>27</v>
      </c>
      <c r="F317" s="125" t="s">
        <v>28</v>
      </c>
      <c r="G317" s="125" t="s">
        <v>29</v>
      </c>
      <c r="H317" s="126" t="s">
        <v>1</v>
      </c>
    </row>
    <row r="318" spans="2:10">
      <c r="B318" s="128" t="str">
        <f>$B$32</f>
        <v>Liberal Arts</v>
      </c>
      <c r="C318" s="129">
        <f t="shared" ref="C318:H318" si="25">IF($C$293=0,"",C293/$C$293)</f>
        <v>1</v>
      </c>
      <c r="D318" s="129">
        <f t="shared" si="25"/>
        <v>1.988770321551975</v>
      </c>
      <c r="E318" s="129">
        <f t="shared" si="25"/>
        <v>5.6446515671609365</v>
      </c>
      <c r="F318" s="129">
        <f t="shared" si="25"/>
        <v>9.4846866482605456</v>
      </c>
      <c r="G318" s="129">
        <f t="shared" si="25"/>
        <v>0</v>
      </c>
      <c r="H318" s="129">
        <f t="shared" si="25"/>
        <v>1.5192486321704819</v>
      </c>
    </row>
    <row r="319" spans="2:10">
      <c r="B319" s="128" t="str">
        <f>$B$33</f>
        <v>Science</v>
      </c>
      <c r="C319" s="129">
        <f t="shared" ref="C319:H334" si="26">IF($C$293=0,"",C294/$C$293)</f>
        <v>1.077807015275682</v>
      </c>
      <c r="D319" s="129">
        <f t="shared" si="26"/>
        <v>2.3471391453407464</v>
      </c>
      <c r="E319" s="129">
        <f t="shared" si="26"/>
        <v>11.172792779561771</v>
      </c>
      <c r="F319" s="129">
        <f t="shared" si="26"/>
        <v>15.443421363586534</v>
      </c>
      <c r="G319" s="129">
        <f t="shared" si="26"/>
        <v>0</v>
      </c>
      <c r="H319" s="129">
        <f t="shared" si="26"/>
        <v>1.8155582020233194</v>
      </c>
    </row>
    <row r="320" spans="2:10">
      <c r="B320" s="128" t="str">
        <f>$B$34</f>
        <v>Fine Arts</v>
      </c>
      <c r="C320" s="129">
        <f t="shared" si="26"/>
        <v>1.2178658577876267</v>
      </c>
      <c r="D320" s="129">
        <f t="shared" si="26"/>
        <v>2.2952918176200132</v>
      </c>
      <c r="E320" s="129">
        <f t="shared" si="26"/>
        <v>7.2341085331511197</v>
      </c>
      <c r="F320" s="129">
        <f t="shared" si="26"/>
        <v>0</v>
      </c>
      <c r="G320" s="129">
        <f t="shared" si="26"/>
        <v>0</v>
      </c>
      <c r="H320" s="129">
        <f t="shared" si="26"/>
        <v>1.7375175998614123</v>
      </c>
    </row>
    <row r="321" spans="2:8">
      <c r="B321" s="128" t="str">
        <f>$B$35</f>
        <v>Teacher Education</v>
      </c>
      <c r="C321" s="129">
        <f t="shared" si="26"/>
        <v>1.0469304299840618</v>
      </c>
      <c r="D321" s="129">
        <f t="shared" si="26"/>
        <v>1.7365818490294129</v>
      </c>
      <c r="E321" s="129">
        <f t="shared" si="26"/>
        <v>2.9829777640793758</v>
      </c>
      <c r="F321" s="129">
        <f t="shared" si="26"/>
        <v>6.9778471032760843</v>
      </c>
      <c r="G321" s="129">
        <f t="shared" si="26"/>
        <v>0</v>
      </c>
      <c r="H321" s="129">
        <f t="shared" si="26"/>
        <v>2.381105416021247</v>
      </c>
    </row>
    <row r="322" spans="2:8">
      <c r="B322" s="128" t="str">
        <f>$B$36</f>
        <v>Agriculture</v>
      </c>
      <c r="C322" s="129">
        <f t="shared" si="26"/>
        <v>0.9035340916274438</v>
      </c>
      <c r="D322" s="129">
        <f t="shared" si="26"/>
        <v>1.6090022246690381</v>
      </c>
      <c r="E322" s="129">
        <f t="shared" si="26"/>
        <v>6.8079130694835195</v>
      </c>
      <c r="F322" s="129">
        <f t="shared" si="26"/>
        <v>0</v>
      </c>
      <c r="G322" s="129">
        <f t="shared" si="26"/>
        <v>0</v>
      </c>
      <c r="H322" s="129">
        <f t="shared" si="26"/>
        <v>1.6622168285717893</v>
      </c>
    </row>
    <row r="323" spans="2:8">
      <c r="B323" s="128" t="str">
        <f>$B$37</f>
        <v>Engineering</v>
      </c>
      <c r="C323" s="129">
        <f t="shared" si="26"/>
        <v>1.6494333238827843</v>
      </c>
      <c r="D323" s="129">
        <f t="shared" si="26"/>
        <v>2.3358529194065869</v>
      </c>
      <c r="E323" s="129">
        <f t="shared" si="26"/>
        <v>5.6982834270877341</v>
      </c>
      <c r="F323" s="129">
        <f t="shared" si="26"/>
        <v>13.24501558348951</v>
      </c>
      <c r="G323" s="129">
        <f t="shared" si="26"/>
        <v>0</v>
      </c>
      <c r="H323" s="129">
        <f t="shared" si="26"/>
        <v>2.8108740543335782</v>
      </c>
    </row>
    <row r="324" spans="2:8">
      <c r="B324" s="128" t="str">
        <f>$B$38</f>
        <v>Home Economics</v>
      </c>
      <c r="C324" s="129">
        <f t="shared" si="26"/>
        <v>0.94760432668936079</v>
      </c>
      <c r="D324" s="129">
        <f t="shared" si="26"/>
        <v>1.5366864372782296</v>
      </c>
      <c r="E324" s="129">
        <f t="shared" si="26"/>
        <v>4.4667529197674787</v>
      </c>
      <c r="F324" s="129">
        <f t="shared" si="26"/>
        <v>0</v>
      </c>
      <c r="G324" s="129">
        <f t="shared" si="26"/>
        <v>0</v>
      </c>
      <c r="H324" s="129">
        <f t="shared" si="26"/>
        <v>1.4120876301013887</v>
      </c>
    </row>
    <row r="325" spans="2:8">
      <c r="B325" s="128" t="str">
        <f>$B$39</f>
        <v>Law</v>
      </c>
      <c r="C325" s="129">
        <f t="shared" si="26"/>
        <v>0</v>
      </c>
      <c r="D325" s="129">
        <f t="shared" si="26"/>
        <v>0</v>
      </c>
      <c r="E325" s="129">
        <f t="shared" si="26"/>
        <v>0</v>
      </c>
      <c r="F325" s="129">
        <f t="shared" si="26"/>
        <v>0</v>
      </c>
      <c r="G325" s="129">
        <f t="shared" si="26"/>
        <v>0</v>
      </c>
      <c r="H325" s="129">
        <f t="shared" si="26"/>
        <v>0</v>
      </c>
    </row>
    <row r="326" spans="2:8">
      <c r="B326" s="128" t="str">
        <f>$B$40</f>
        <v>Social Service</v>
      </c>
      <c r="C326" s="129">
        <f t="shared" si="26"/>
        <v>1.1982696690975305</v>
      </c>
      <c r="D326" s="129">
        <f t="shared" si="26"/>
        <v>1.8277309936108341</v>
      </c>
      <c r="E326" s="129">
        <f t="shared" si="26"/>
        <v>2.4071853570576596</v>
      </c>
      <c r="F326" s="129">
        <f t="shared" si="26"/>
        <v>0</v>
      </c>
      <c r="G326" s="129">
        <f t="shared" si="26"/>
        <v>0</v>
      </c>
      <c r="H326" s="129">
        <f t="shared" si="26"/>
        <v>1.9853611631251202</v>
      </c>
    </row>
    <row r="327" spans="2:8">
      <c r="B327" s="128" t="str">
        <f>$B$41</f>
        <v>Library Science</v>
      </c>
      <c r="C327" s="129">
        <f t="shared" si="26"/>
        <v>0</v>
      </c>
      <c r="D327" s="129">
        <f t="shared" si="26"/>
        <v>0</v>
      </c>
      <c r="E327" s="129">
        <f t="shared" si="26"/>
        <v>0</v>
      </c>
      <c r="F327" s="129">
        <f t="shared" si="26"/>
        <v>0</v>
      </c>
      <c r="G327" s="129">
        <f t="shared" si="26"/>
        <v>0</v>
      </c>
      <c r="H327" s="129">
        <f t="shared" si="26"/>
        <v>0</v>
      </c>
    </row>
    <row r="328" spans="2:8">
      <c r="B328" s="128" t="str">
        <f>$B$42</f>
        <v>Veterinary Science</v>
      </c>
      <c r="C328" s="129">
        <f t="shared" si="26"/>
        <v>0</v>
      </c>
      <c r="D328" s="129">
        <f t="shared" si="26"/>
        <v>0</v>
      </c>
      <c r="E328" s="129">
        <f t="shared" si="26"/>
        <v>0</v>
      </c>
      <c r="F328" s="129">
        <f t="shared" si="26"/>
        <v>0</v>
      </c>
      <c r="G328" s="129">
        <f t="shared" si="26"/>
        <v>0</v>
      </c>
      <c r="H328" s="129">
        <f t="shared" si="26"/>
        <v>0</v>
      </c>
    </row>
    <row r="329" spans="2:8">
      <c r="B329" s="128" t="str">
        <f>$B$43</f>
        <v>Vocational Training</v>
      </c>
      <c r="C329" s="129">
        <f t="shared" si="26"/>
        <v>0.79714379996075801</v>
      </c>
      <c r="D329" s="129">
        <f t="shared" si="26"/>
        <v>0</v>
      </c>
      <c r="E329" s="129">
        <f t="shared" si="26"/>
        <v>0</v>
      </c>
      <c r="F329" s="129">
        <f t="shared" si="26"/>
        <v>0</v>
      </c>
      <c r="G329" s="129">
        <f t="shared" si="26"/>
        <v>0</v>
      </c>
      <c r="H329" s="129">
        <f t="shared" si="26"/>
        <v>0.79714379996075801</v>
      </c>
    </row>
    <row r="330" spans="2:8">
      <c r="B330" s="128" t="str">
        <f>$B$44</f>
        <v>Physical Training</v>
      </c>
      <c r="C330" s="129">
        <f t="shared" si="26"/>
        <v>0</v>
      </c>
      <c r="D330" s="129">
        <f t="shared" si="26"/>
        <v>0</v>
      </c>
      <c r="E330" s="129">
        <f t="shared" si="26"/>
        <v>0</v>
      </c>
      <c r="F330" s="129">
        <f t="shared" si="26"/>
        <v>0</v>
      </c>
      <c r="G330" s="129">
        <f t="shared" si="26"/>
        <v>0</v>
      </c>
      <c r="H330" s="129">
        <f t="shared" si="26"/>
        <v>0</v>
      </c>
    </row>
    <row r="331" spans="2:8">
      <c r="B331" s="128" t="str">
        <f>$B$45</f>
        <v>Health Services</v>
      </c>
      <c r="C331" s="129">
        <f t="shared" si="26"/>
        <v>0.92932840227358027</v>
      </c>
      <c r="D331" s="129">
        <f t="shared" si="26"/>
        <v>1.8524735061710789</v>
      </c>
      <c r="E331" s="129">
        <f t="shared" si="26"/>
        <v>3.6297235422339562</v>
      </c>
      <c r="F331" s="129">
        <f t="shared" si="26"/>
        <v>0</v>
      </c>
      <c r="G331" s="129">
        <f t="shared" si="26"/>
        <v>3.8520659660728964</v>
      </c>
      <c r="H331" s="129">
        <f t="shared" si="26"/>
        <v>2.0546270008434329</v>
      </c>
    </row>
    <row r="332" spans="2:8">
      <c r="B332" s="128" t="str">
        <f>$B$46</f>
        <v>Pharmacy</v>
      </c>
      <c r="C332" s="129">
        <f t="shared" si="26"/>
        <v>0</v>
      </c>
      <c r="D332" s="129">
        <f t="shared" si="26"/>
        <v>0</v>
      </c>
      <c r="E332" s="129">
        <f t="shared" si="26"/>
        <v>0</v>
      </c>
      <c r="F332" s="129">
        <f t="shared" si="26"/>
        <v>0</v>
      </c>
      <c r="G332" s="129">
        <f t="shared" si="26"/>
        <v>0</v>
      </c>
      <c r="H332" s="129">
        <f t="shared" si="26"/>
        <v>0</v>
      </c>
    </row>
    <row r="333" spans="2:8">
      <c r="B333" s="128" t="str">
        <f>$B$47</f>
        <v>Business Administration</v>
      </c>
      <c r="C333" s="129">
        <f t="shared" si="26"/>
        <v>0.70763128233459094</v>
      </c>
      <c r="D333" s="129">
        <f t="shared" si="26"/>
        <v>1.6179287507041358</v>
      </c>
      <c r="E333" s="129">
        <f t="shared" si="26"/>
        <v>3.1803979266827014</v>
      </c>
      <c r="F333" s="129">
        <f t="shared" si="26"/>
        <v>4.8635833081108384</v>
      </c>
      <c r="G333" s="129">
        <f t="shared" si="26"/>
        <v>0</v>
      </c>
      <c r="H333" s="129">
        <f t="shared" si="26"/>
        <v>1.4702620614272159</v>
      </c>
    </row>
    <row r="334" spans="2:8">
      <c r="B334" s="128" t="str">
        <f>$B$48</f>
        <v>Optometry</v>
      </c>
      <c r="C334" s="129">
        <f t="shared" si="26"/>
        <v>0</v>
      </c>
      <c r="D334" s="129">
        <f t="shared" si="26"/>
        <v>0</v>
      </c>
      <c r="E334" s="129">
        <f t="shared" si="26"/>
        <v>0</v>
      </c>
      <c r="F334" s="129">
        <f t="shared" si="26"/>
        <v>0</v>
      </c>
      <c r="G334" s="129">
        <f t="shared" si="26"/>
        <v>0</v>
      </c>
      <c r="H334" s="129">
        <f t="shared" si="26"/>
        <v>0</v>
      </c>
    </row>
    <row r="335" spans="2:8">
      <c r="B335" s="128" t="str">
        <f>$B$49</f>
        <v>Teacher Ed-Practice Teaching</v>
      </c>
      <c r="C335" s="129">
        <f t="shared" ref="C335:H338" si="27">IF($C$293=0,"",C310/$C$293)</f>
        <v>0</v>
      </c>
      <c r="D335" s="129">
        <f t="shared" si="27"/>
        <v>4.3052829161980277</v>
      </c>
      <c r="E335" s="129">
        <f t="shared" si="27"/>
        <v>0</v>
      </c>
      <c r="F335" s="129">
        <f t="shared" si="27"/>
        <v>0</v>
      </c>
      <c r="G335" s="129">
        <f t="shared" si="27"/>
        <v>0</v>
      </c>
      <c r="H335" s="129">
        <f t="shared" si="27"/>
        <v>4.3052829161980277</v>
      </c>
    </row>
    <row r="336" spans="2:8">
      <c r="B336" s="128" t="str">
        <f>$B$50</f>
        <v>Technology</v>
      </c>
      <c r="C336" s="129">
        <f t="shared" si="27"/>
        <v>1.8653814303206944</v>
      </c>
      <c r="D336" s="129">
        <f t="shared" si="27"/>
        <v>2.5363258609460408</v>
      </c>
      <c r="E336" s="129">
        <f t="shared" si="27"/>
        <v>2.8514270361522245</v>
      </c>
      <c r="F336" s="129">
        <f t="shared" si="27"/>
        <v>0</v>
      </c>
      <c r="G336" s="129">
        <f t="shared" si="27"/>
        <v>0</v>
      </c>
      <c r="H336" s="129">
        <f t="shared" si="27"/>
        <v>2.2797580067620782</v>
      </c>
    </row>
    <row r="337" spans="2:10">
      <c r="B337" s="128" t="str">
        <f>$B$51</f>
        <v>Nursing</v>
      </c>
      <c r="C337" s="129">
        <f t="shared" si="27"/>
        <v>3.48463381120159</v>
      </c>
      <c r="D337" s="129">
        <f t="shared" si="27"/>
        <v>4.4451890016183819</v>
      </c>
      <c r="E337" s="129">
        <f t="shared" si="27"/>
        <v>6.6966722093680842</v>
      </c>
      <c r="F337" s="129">
        <f t="shared" si="27"/>
        <v>0</v>
      </c>
      <c r="G337" s="129">
        <f t="shared" si="27"/>
        <v>0</v>
      </c>
      <c r="H337" s="129">
        <f t="shared" si="27"/>
        <v>4.8605573020749242</v>
      </c>
    </row>
    <row r="338" spans="2:10">
      <c r="B338" s="131" t="str">
        <f>$B$52</f>
        <v>Totals</v>
      </c>
      <c r="C338" s="129">
        <f t="shared" si="27"/>
        <v>1.0399721612869026</v>
      </c>
      <c r="D338" s="129">
        <f t="shared" si="27"/>
        <v>2.0357213290358955</v>
      </c>
      <c r="E338" s="129">
        <f t="shared" si="27"/>
        <v>4.8350272897528335</v>
      </c>
      <c r="F338" s="129">
        <f t="shared" si="27"/>
        <v>9.96143075471036</v>
      </c>
      <c r="G338" s="129">
        <f t="shared" si="27"/>
        <v>3.8520659660728964</v>
      </c>
      <c r="H338" s="129">
        <f t="shared" si="27"/>
        <v>1.7436501904367083</v>
      </c>
      <c r="I338" s="351"/>
    </row>
    <row r="340" spans="2:10">
      <c r="B340" s="120" t="s">
        <v>236</v>
      </c>
      <c r="C340" s="121"/>
      <c r="D340" s="121"/>
      <c r="E340" s="121"/>
      <c r="F340" s="121"/>
      <c r="G340" s="121"/>
      <c r="H340" s="122"/>
      <c r="J340" s="360"/>
    </row>
    <row r="341" spans="2:10" ht="55.5" customHeight="1" thickBot="1">
      <c r="B341" s="382" t="s">
        <v>237</v>
      </c>
      <c r="C341" s="382"/>
      <c r="D341" s="382"/>
      <c r="E341" s="382"/>
      <c r="F341" s="382"/>
      <c r="G341" s="382"/>
      <c r="H341" s="382"/>
    </row>
    <row r="342" spans="2:10" ht="14.4" thickBot="1">
      <c r="B342" s="124" t="s">
        <v>31</v>
      </c>
      <c r="C342" s="125" t="s">
        <v>25</v>
      </c>
      <c r="D342" s="125" t="s">
        <v>26</v>
      </c>
      <c r="E342" s="125" t="s">
        <v>27</v>
      </c>
      <c r="F342" s="125" t="s">
        <v>28</v>
      </c>
      <c r="G342" s="125" t="s">
        <v>29</v>
      </c>
      <c r="H342" s="126" t="s">
        <v>1</v>
      </c>
    </row>
    <row r="343" spans="2:10">
      <c r="B343" s="128" t="str">
        <f>$B$32</f>
        <v>Liberal Arts</v>
      </c>
      <c r="C343" s="136">
        <f t="shared" ref="C343:D358" si="28">C293*30</f>
        <v>7733.1449624275683</v>
      </c>
      <c r="D343" s="136">
        <f t="shared" si="28"/>
        <v>15379.449193535111</v>
      </c>
      <c r="E343" s="136">
        <f>E293*24</f>
        <v>34920.727064999577</v>
      </c>
      <c r="F343" s="136">
        <f>F293*18</f>
        <v>44007.874064520031</v>
      </c>
      <c r="G343" s="136">
        <f>G293*24</f>
        <v>0</v>
      </c>
      <c r="H343" s="136">
        <f>IF((C32/30+D32/30+E32/24+F32/18+G32/24)=0,0,H268/(C32/30+D32/30+E32/24+F32/18+G32/24))</f>
        <v>11585.837194099875</v>
      </c>
    </row>
    <row r="344" spans="2:10">
      <c r="B344" s="128" t="str">
        <f>$B$33</f>
        <v>Science</v>
      </c>
      <c r="C344" s="139">
        <f t="shared" si="28"/>
        <v>8334.8378906482321</v>
      </c>
      <c r="D344" s="139">
        <f t="shared" si="28"/>
        <v>18150.767257908341</v>
      </c>
      <c r="E344" s="139">
        <f>E294*24</f>
        <v>69120.660959612171</v>
      </c>
      <c r="F344" s="139">
        <f>F294*18</f>
        <v>71655.729672279296</v>
      </c>
      <c r="G344" s="139">
        <f>G294*24</f>
        <v>0</v>
      </c>
      <c r="H344" s="139">
        <f t="shared" ref="H344:H363" si="29">IF((C33/30+D33/30+E33/24+F33/18+G33/24)=0,0,H269/(C33/30+D33/30+E33/24+F33/18+G33/24))</f>
        <v>13867.425430581266</v>
      </c>
    </row>
    <row r="345" spans="2:10">
      <c r="B345" s="128" t="str">
        <f>$B$34</f>
        <v>Fine Arts</v>
      </c>
      <c r="C345" s="139">
        <f t="shared" si="28"/>
        <v>9417.9332230629152</v>
      </c>
      <c r="D345" s="139">
        <f t="shared" si="28"/>
        <v>17749.824356729423</v>
      </c>
      <c r="E345" s="139">
        <f t="shared" ref="E345:E363" si="30">E295*24</f>
        <v>44753.927968633492</v>
      </c>
      <c r="F345" s="139">
        <f t="shared" ref="F345:F363" si="31">F295*18</f>
        <v>0</v>
      </c>
      <c r="G345" s="139">
        <f t="shared" ref="G345:G363" si="32">G295*24</f>
        <v>0</v>
      </c>
      <c r="H345" s="139">
        <f t="shared" si="29"/>
        <v>13339.242536545413</v>
      </c>
    </row>
    <row r="346" spans="2:10">
      <c r="B346" s="128" t="str">
        <f>$B$35</f>
        <v>Teacher Education</v>
      </c>
      <c r="C346" s="139">
        <f t="shared" si="28"/>
        <v>8096.0647806433753</v>
      </c>
      <c r="D346" s="139">
        <f t="shared" si="28"/>
        <v>13429.239177664957</v>
      </c>
      <c r="E346" s="139">
        <f t="shared" si="30"/>
        <v>18454.239575459098</v>
      </c>
      <c r="F346" s="139">
        <f t="shared" si="31"/>
        <v>32376.421905173553</v>
      </c>
      <c r="G346" s="139">
        <f t="shared" si="32"/>
        <v>0</v>
      </c>
      <c r="H346" s="139">
        <f t="shared" si="29"/>
        <v>16532.240938279705</v>
      </c>
    </row>
    <row r="347" spans="2:10">
      <c r="B347" s="128" t="str">
        <f>$B$36</f>
        <v>Agriculture</v>
      </c>
      <c r="C347" s="139">
        <f t="shared" si="28"/>
        <v>6987.1601090503354</v>
      </c>
      <c r="D347" s="139">
        <f t="shared" si="28"/>
        <v>12442.647448234124</v>
      </c>
      <c r="E347" s="139">
        <f t="shared" si="30"/>
        <v>42117.262926337025</v>
      </c>
      <c r="F347" s="139">
        <f t="shared" si="31"/>
        <v>0</v>
      </c>
      <c r="G347" s="139">
        <f t="shared" si="32"/>
        <v>0</v>
      </c>
      <c r="H347" s="139">
        <f t="shared" si="29"/>
        <v>12683.931975710879</v>
      </c>
    </row>
    <row r="348" spans="2:10">
      <c r="B348" s="128" t="str">
        <f>$B$37</f>
        <v>Engineering</v>
      </c>
      <c r="C348" s="139">
        <f t="shared" si="28"/>
        <v>12755.306999444314</v>
      </c>
      <c r="D348" s="139">
        <f t="shared" si="28"/>
        <v>18063.489236680776</v>
      </c>
      <c r="E348" s="139">
        <f t="shared" si="30"/>
        <v>35252.521422934413</v>
      </c>
      <c r="F348" s="139">
        <f t="shared" si="31"/>
        <v>61455.375322041917</v>
      </c>
      <c r="G348" s="139">
        <f t="shared" si="32"/>
        <v>0</v>
      </c>
      <c r="H348" s="139">
        <f t="shared" si="29"/>
        <v>20767.775587198019</v>
      </c>
    </row>
    <row r="349" spans="2:10">
      <c r="B349" s="128" t="str">
        <f>$B$38</f>
        <v>Home Economics</v>
      </c>
      <c r="C349" s="139">
        <f t="shared" si="28"/>
        <v>7327.9616253123977</v>
      </c>
      <c r="D349" s="139">
        <f t="shared" si="28"/>
        <v>11883.418981268909</v>
      </c>
      <c r="E349" s="139">
        <f t="shared" si="30"/>
        <v>27633.638271926808</v>
      </c>
      <c r="F349" s="139">
        <f t="shared" si="31"/>
        <v>0</v>
      </c>
      <c r="G349" s="139">
        <f t="shared" si="32"/>
        <v>0</v>
      </c>
      <c r="H349" s="139">
        <f t="shared" si="29"/>
        <v>10746.741942290664</v>
      </c>
    </row>
    <row r="350" spans="2:10">
      <c r="B350" s="128" t="str">
        <f>$B$39</f>
        <v>Law</v>
      </c>
      <c r="C350" s="139">
        <f t="shared" si="28"/>
        <v>0</v>
      </c>
      <c r="D350" s="139">
        <f t="shared" si="28"/>
        <v>0</v>
      </c>
      <c r="E350" s="139">
        <f t="shared" si="30"/>
        <v>0</v>
      </c>
      <c r="F350" s="139">
        <f t="shared" si="31"/>
        <v>0</v>
      </c>
      <c r="G350" s="139">
        <f t="shared" si="32"/>
        <v>0</v>
      </c>
      <c r="H350" s="139">
        <f t="shared" si="29"/>
        <v>0</v>
      </c>
    </row>
    <row r="351" spans="2:10">
      <c r="B351" s="128" t="str">
        <f>$B$40</f>
        <v>Social Service</v>
      </c>
      <c r="C351" s="139">
        <f t="shared" si="28"/>
        <v>9266.3930552113179</v>
      </c>
      <c r="D351" s="139">
        <f t="shared" si="28"/>
        <v>14134.108725914355</v>
      </c>
      <c r="E351" s="139">
        <f t="shared" si="30"/>
        <v>14892.090654047879</v>
      </c>
      <c r="F351" s="139">
        <f t="shared" si="31"/>
        <v>0</v>
      </c>
      <c r="G351" s="139">
        <f t="shared" si="32"/>
        <v>0</v>
      </c>
      <c r="H351" s="139">
        <f t="shared" si="29"/>
        <v>13902.017242272617</v>
      </c>
    </row>
    <row r="352" spans="2:10">
      <c r="B352" s="128" t="str">
        <f>$B$41</f>
        <v>Library Science</v>
      </c>
      <c r="C352" s="139">
        <f t="shared" si="28"/>
        <v>0</v>
      </c>
      <c r="D352" s="139">
        <f t="shared" si="28"/>
        <v>0</v>
      </c>
      <c r="E352" s="139">
        <f t="shared" si="30"/>
        <v>0</v>
      </c>
      <c r="F352" s="139">
        <f t="shared" si="31"/>
        <v>0</v>
      </c>
      <c r="G352" s="139">
        <f t="shared" si="32"/>
        <v>0</v>
      </c>
      <c r="H352" s="139">
        <f t="shared" si="29"/>
        <v>0</v>
      </c>
    </row>
    <row r="353" spans="2:9">
      <c r="B353" s="128" t="str">
        <f>$B$42</f>
        <v>Veterinary Science</v>
      </c>
      <c r="C353" s="139">
        <f t="shared" si="28"/>
        <v>0</v>
      </c>
      <c r="D353" s="139">
        <f t="shared" si="28"/>
        <v>0</v>
      </c>
      <c r="E353" s="139">
        <f t="shared" si="30"/>
        <v>0</v>
      </c>
      <c r="F353" s="139">
        <f t="shared" si="31"/>
        <v>0</v>
      </c>
      <c r="G353" s="139">
        <f t="shared" si="32"/>
        <v>0</v>
      </c>
      <c r="H353" s="139">
        <f t="shared" si="29"/>
        <v>0</v>
      </c>
    </row>
    <row r="354" spans="2:9">
      <c r="B354" s="128" t="str">
        <f>$B$43</f>
        <v>Vocational Training</v>
      </c>
      <c r="C354" s="139">
        <f t="shared" si="28"/>
        <v>6164.4285609969056</v>
      </c>
      <c r="D354" s="139">
        <f t="shared" si="28"/>
        <v>0</v>
      </c>
      <c r="E354" s="139">
        <f t="shared" si="30"/>
        <v>0</v>
      </c>
      <c r="F354" s="139">
        <f t="shared" si="31"/>
        <v>0</v>
      </c>
      <c r="G354" s="139">
        <f t="shared" si="32"/>
        <v>0</v>
      </c>
      <c r="H354" s="139">
        <f t="shared" si="29"/>
        <v>6164.4285609969056</v>
      </c>
    </row>
    <row r="355" spans="2:9">
      <c r="B355" s="128" t="str">
        <f>$B$44</f>
        <v>Physical Training</v>
      </c>
      <c r="C355" s="139">
        <f t="shared" si="28"/>
        <v>0</v>
      </c>
      <c r="D355" s="139">
        <f t="shared" si="28"/>
        <v>0</v>
      </c>
      <c r="E355" s="139">
        <f t="shared" si="30"/>
        <v>0</v>
      </c>
      <c r="F355" s="139">
        <f t="shared" si="31"/>
        <v>0</v>
      </c>
      <c r="G355" s="139">
        <f t="shared" si="32"/>
        <v>0</v>
      </c>
      <c r="H355" s="139">
        <f t="shared" si="29"/>
        <v>0</v>
      </c>
    </row>
    <row r="356" spans="2:9">
      <c r="B356" s="128" t="str">
        <f>$B$45</f>
        <v>Health Services</v>
      </c>
      <c r="C356" s="139">
        <f t="shared" si="28"/>
        <v>7186.6312524827972</v>
      </c>
      <c r="D356" s="139">
        <f t="shared" si="28"/>
        <v>14325.446162277414</v>
      </c>
      <c r="E356" s="139">
        <f t="shared" si="30"/>
        <v>22455.342660505012</v>
      </c>
      <c r="F356" s="139">
        <f t="shared" si="31"/>
        <v>0</v>
      </c>
      <c r="G356" s="139">
        <f t="shared" si="32"/>
        <v>23830.867616380245</v>
      </c>
      <c r="H356" s="139">
        <f t="shared" si="29"/>
        <v>15019.635024454956</v>
      </c>
    </row>
    <row r="357" spans="2:9">
      <c r="B357" s="128" t="str">
        <f>$B$46</f>
        <v>Pharmacy</v>
      </c>
      <c r="C357" s="139">
        <f t="shared" si="28"/>
        <v>0</v>
      </c>
      <c r="D357" s="139">
        <f t="shared" si="28"/>
        <v>0</v>
      </c>
      <c r="E357" s="139">
        <f t="shared" si="30"/>
        <v>0</v>
      </c>
      <c r="F357" s="139">
        <f t="shared" si="31"/>
        <v>0</v>
      </c>
      <c r="G357" s="139">
        <f t="shared" si="32"/>
        <v>0</v>
      </c>
      <c r="H357" s="139">
        <f t="shared" si="29"/>
        <v>0</v>
      </c>
    </row>
    <row r="358" spans="2:9">
      <c r="B358" s="128" t="str">
        <f>$B$47</f>
        <v>Business Administration</v>
      </c>
      <c r="C358" s="139">
        <f t="shared" si="28"/>
        <v>5472.2152862419025</v>
      </c>
      <c r="D358" s="139">
        <f t="shared" si="28"/>
        <v>12511.677568074418</v>
      </c>
      <c r="E358" s="139">
        <f t="shared" si="30"/>
        <v>19675.582564193133</v>
      </c>
      <c r="F358" s="139">
        <f t="shared" si="31"/>
        <v>22566.476855078483</v>
      </c>
      <c r="G358" s="139">
        <f t="shared" si="32"/>
        <v>0</v>
      </c>
      <c r="H358" s="139">
        <f t="shared" si="29"/>
        <v>11127.08297386485</v>
      </c>
    </row>
    <row r="359" spans="2:9">
      <c r="B359" s="128" t="str">
        <f>$B$48</f>
        <v>Optometry</v>
      </c>
      <c r="C359" s="139">
        <f t="shared" ref="C359:D363" si="33">C309*30</f>
        <v>0</v>
      </c>
      <c r="D359" s="139">
        <f t="shared" si="33"/>
        <v>0</v>
      </c>
      <c r="E359" s="139">
        <f t="shared" si="30"/>
        <v>0</v>
      </c>
      <c r="F359" s="139">
        <f t="shared" si="31"/>
        <v>0</v>
      </c>
      <c r="G359" s="139">
        <f t="shared" si="32"/>
        <v>0</v>
      </c>
      <c r="H359" s="139">
        <f t="shared" si="29"/>
        <v>0</v>
      </c>
    </row>
    <row r="360" spans="2:9">
      <c r="B360" s="128" t="str">
        <f>$B$49</f>
        <v>Teacher Ed-Practice Teaching</v>
      </c>
      <c r="C360" s="139">
        <f t="shared" si="33"/>
        <v>0</v>
      </c>
      <c r="D360" s="139">
        <f t="shared" si="33"/>
        <v>33293.376895222253</v>
      </c>
      <c r="E360" s="139">
        <f t="shared" si="30"/>
        <v>0</v>
      </c>
      <c r="F360" s="139">
        <f t="shared" si="31"/>
        <v>0</v>
      </c>
      <c r="G360" s="139">
        <f t="shared" si="32"/>
        <v>0</v>
      </c>
      <c r="H360" s="139">
        <f t="shared" si="29"/>
        <v>33293.376895222253</v>
      </c>
    </row>
    <row r="361" spans="2:9">
      <c r="B361" s="128" t="str">
        <f>$B$50</f>
        <v>Technology</v>
      </c>
      <c r="C361" s="139">
        <f t="shared" si="33"/>
        <v>14425.265010890409</v>
      </c>
      <c r="D361" s="139">
        <f t="shared" si="33"/>
        <v>19613.775554649641</v>
      </c>
      <c r="E361" s="139">
        <f t="shared" si="30"/>
        <v>17640.398896280276</v>
      </c>
      <c r="F361" s="139">
        <f t="shared" si="31"/>
        <v>0</v>
      </c>
      <c r="G361" s="139">
        <f t="shared" si="32"/>
        <v>0</v>
      </c>
      <c r="H361" s="139">
        <f t="shared" si="29"/>
        <v>17244.593193198809</v>
      </c>
    </row>
    <row r="362" spans="2:9">
      <c r="B362" s="128" t="str">
        <f>$B$51</f>
        <v>Nursing</v>
      </c>
      <c r="C362" s="139">
        <f t="shared" si="33"/>
        <v>26947.178402998354</v>
      </c>
      <c r="D362" s="139">
        <f t="shared" si="33"/>
        <v>34375.29093490362</v>
      </c>
      <c r="E362" s="139">
        <f t="shared" si="30"/>
        <v>41429.069568722793</v>
      </c>
      <c r="F362" s="139">
        <f t="shared" si="31"/>
        <v>0</v>
      </c>
      <c r="G362" s="139">
        <f t="shared" si="32"/>
        <v>0</v>
      </c>
      <c r="H362" s="139">
        <f t="shared" si="29"/>
        <v>35922.916083991913</v>
      </c>
    </row>
    <row r="363" spans="2:9">
      <c r="B363" s="131" t="str">
        <f>$B$52</f>
        <v>Totals</v>
      </c>
      <c r="C363" s="136">
        <f t="shared" si="33"/>
        <v>8042.2554801207216</v>
      </c>
      <c r="D363" s="136">
        <f t="shared" si="33"/>
        <v>15742.528140540287</v>
      </c>
      <c r="E363" s="136">
        <f t="shared" si="30"/>
        <v>29911.973543161555</v>
      </c>
      <c r="F363" s="136">
        <f t="shared" si="31"/>
        <v>46219.912835615687</v>
      </c>
      <c r="G363" s="136">
        <f t="shared" si="32"/>
        <v>23830.867616380245</v>
      </c>
      <c r="H363" s="136">
        <f t="shared" si="29"/>
        <v>13175.854940354191</v>
      </c>
      <c r="I363" s="351"/>
    </row>
  </sheetData>
  <mergeCells count="45">
    <mergeCell ref="B316:H316"/>
    <mergeCell ref="B341:H341"/>
    <mergeCell ref="B215:G215"/>
    <mergeCell ref="B216:H216"/>
    <mergeCell ref="B241:G241"/>
    <mergeCell ref="B264:H264"/>
    <mergeCell ref="B266:H266"/>
    <mergeCell ref="B291:H291"/>
    <mergeCell ref="I140:I141"/>
    <mergeCell ref="B165:G165"/>
    <mergeCell ref="B166:G166"/>
    <mergeCell ref="B190:G190"/>
    <mergeCell ref="B191:H191"/>
    <mergeCell ref="B89:G89"/>
    <mergeCell ref="B113:H113"/>
    <mergeCell ref="B114:G114"/>
    <mergeCell ref="B139:G139"/>
    <mergeCell ref="B140:F141"/>
    <mergeCell ref="B58:G58"/>
    <mergeCell ref="D83:F83"/>
    <mergeCell ref="B84:C84"/>
    <mergeCell ref="D84:F84"/>
    <mergeCell ref="B87:G87"/>
    <mergeCell ref="D27:F27"/>
    <mergeCell ref="B28:C28"/>
    <mergeCell ref="D28:F28"/>
    <mergeCell ref="D54:F54"/>
    <mergeCell ref="B55:C55"/>
    <mergeCell ref="D55:F55"/>
    <mergeCell ref="B16:E16"/>
    <mergeCell ref="B17:E17"/>
    <mergeCell ref="B18:E18"/>
    <mergeCell ref="D20:F20"/>
    <mergeCell ref="B21:C21"/>
    <mergeCell ref="D21:F21"/>
    <mergeCell ref="B11:H11"/>
    <mergeCell ref="B12:E12"/>
    <mergeCell ref="B13:E13"/>
    <mergeCell ref="B14:E14"/>
    <mergeCell ref="B15:E15"/>
    <mergeCell ref="B1:H1"/>
    <mergeCell ref="B2:H2"/>
    <mergeCell ref="B8:H8"/>
    <mergeCell ref="B9:G9"/>
    <mergeCell ref="B10:G10"/>
  </mergeCells>
  <conditionalFormatting sqref="B7:G7">
    <cfRule type="expression" dxfId="39" priority="24" stopIfTrue="1">
      <formula>#REF!&gt;5</formula>
    </cfRule>
  </conditionalFormatting>
  <conditionalFormatting sqref="C25">
    <cfRule type="expression" dxfId="38" priority="20" stopIfTrue="1">
      <formula>C52=0</formula>
    </cfRule>
  </conditionalFormatting>
  <conditionalFormatting sqref="D25:G25">
    <cfRule type="expression" dxfId="37" priority="19" stopIfTrue="1">
      <formula>D52=0</formula>
    </cfRule>
  </conditionalFormatting>
  <conditionalFormatting sqref="C25:G25">
    <cfRule type="expression" dxfId="36" priority="18" stopIfTrue="1">
      <formula>AND(C52=0,C25&gt;0)</formula>
    </cfRule>
  </conditionalFormatting>
  <conditionalFormatting sqref="C116:G135">
    <cfRule type="expression" dxfId="35" priority="17" stopIfTrue="1">
      <formula>C32=0</formula>
    </cfRule>
  </conditionalFormatting>
  <conditionalFormatting sqref="H188">
    <cfRule type="expression" dxfId="34" priority="15" stopIfTrue="1">
      <formula>$H$188&lt;&gt;$I$163</formula>
    </cfRule>
  </conditionalFormatting>
  <conditionalFormatting sqref="C293:G312">
    <cfRule type="expression" dxfId="33" priority="13" stopIfTrue="1">
      <formula>C32=0</formula>
    </cfRule>
  </conditionalFormatting>
  <conditionalFormatting sqref="H138">
    <cfRule type="cellIs" dxfId="32" priority="12" operator="lessThan">
      <formula>0</formula>
    </cfRule>
  </conditionalFormatting>
  <conditionalFormatting sqref="C61:G80">
    <cfRule type="expression" dxfId="31" priority="6" stopIfTrue="1">
      <formula>C32=0</formula>
    </cfRule>
  </conditionalFormatting>
  <conditionalFormatting sqref="C91:G110">
    <cfRule type="expression" dxfId="30" priority="5" stopIfTrue="1">
      <formula>C32=0</formula>
    </cfRule>
  </conditionalFormatting>
  <conditionalFormatting sqref="C143:H162">
    <cfRule type="expression" dxfId="29" priority="3" stopIfTrue="1">
      <formula>C32=0</formula>
    </cfRule>
  </conditionalFormatting>
  <conditionalFormatting sqref="H143:H162">
    <cfRule type="expression" dxfId="28" priority="4" stopIfTrue="1">
      <formula>OR(AND(#REF!&gt;0,H143&gt;0,H61=0),AND(#REF!&gt;0,H143&gt;0,H32=0))</formula>
    </cfRule>
  </conditionalFormatting>
  <conditionalFormatting sqref="H143:H162">
    <cfRule type="expression" dxfId="27" priority="2" stopIfTrue="1">
      <formula>OR(AND(#REF!&gt;0,H143&gt;0,H61=0),AND(#REF!&gt;0,H143&gt;0,H32=0))</formula>
    </cfRule>
  </conditionalFormatting>
  <conditionalFormatting sqref="H143:H162">
    <cfRule type="expression" dxfId="26" priority="1"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tabColor rgb="FFFFC000"/>
    <pageSetUpPr fitToPage="1"/>
  </sheetPr>
  <dimension ref="B1:L363"/>
  <sheetViews>
    <sheetView showGridLines="0" showZeros="0" zoomScale="70" zoomScaleNormal="70" workbookViewId="0"/>
  </sheetViews>
  <sheetFormatPr defaultColWidth="9.109375" defaultRowHeight="13.8"/>
  <cols>
    <col min="1" max="1" width="1.88671875" style="107" customWidth="1"/>
    <col min="2" max="2" width="30.5546875" style="107" customWidth="1"/>
    <col min="3" max="5" width="15.88671875" style="107" bestFit="1" customWidth="1"/>
    <col min="6" max="6" width="16.6640625" style="107" bestFit="1" customWidth="1"/>
    <col min="7" max="7" width="17.5546875" style="107" bestFit="1" customWidth="1"/>
    <col min="8" max="8" width="22.88671875" style="107" bestFit="1" customWidth="1"/>
    <col min="9" max="9" width="16.33203125" style="107" bestFit="1" customWidth="1"/>
    <col min="10" max="16384" width="9.109375" style="107"/>
  </cols>
  <sheetData>
    <row r="1" spans="2:8">
      <c r="B1" s="392" t="str">
        <f>'Relative Weights'!A1</f>
        <v>THECB Texas Public University Expenditure Study Fiscal Year 2022</v>
      </c>
      <c r="C1" s="392"/>
      <c r="D1" s="392"/>
      <c r="E1" s="392"/>
      <c r="F1" s="392"/>
      <c r="G1" s="392"/>
      <c r="H1" s="392"/>
    </row>
    <row r="2" spans="2:8">
      <c r="B2" s="393" t="str">
        <f>'Relative Weights'!A2</f>
        <v>Institution Survey for the Year Ended August 31, 2022</v>
      </c>
      <c r="C2" s="393"/>
      <c r="D2" s="393"/>
      <c r="E2" s="393"/>
      <c r="F2" s="393"/>
      <c r="G2" s="393"/>
      <c r="H2" s="393"/>
    </row>
    <row r="3" spans="2:8">
      <c r="B3" s="119" t="s">
        <v>80</v>
      </c>
      <c r="C3" s="119"/>
      <c r="D3" s="119"/>
      <c r="E3" s="119"/>
      <c r="F3" s="119"/>
      <c r="G3" s="119"/>
      <c r="H3" s="119"/>
    </row>
    <row r="4" spans="2:8">
      <c r="B4" s="294" t="s">
        <v>162</v>
      </c>
      <c r="C4" s="119"/>
      <c r="D4" s="119"/>
      <c r="E4" s="119"/>
      <c r="F4" s="119"/>
      <c r="G4" s="119"/>
      <c r="H4" s="119"/>
    </row>
    <row r="5" spans="2:8">
      <c r="B5" s="119"/>
      <c r="C5" s="119"/>
      <c r="D5" s="119"/>
      <c r="E5" s="119"/>
      <c r="F5" s="119"/>
      <c r="G5" s="119"/>
      <c r="H5" s="246"/>
    </row>
    <row r="6" spans="2:8">
      <c r="B6" s="295" t="s">
        <v>10</v>
      </c>
      <c r="C6" s="295"/>
      <c r="D6" s="295"/>
      <c r="E6" s="295"/>
      <c r="F6" s="295"/>
      <c r="G6" s="295"/>
      <c r="H6" s="296"/>
    </row>
    <row r="7" spans="2:8">
      <c r="B7" s="119"/>
      <c r="C7" s="119"/>
      <c r="D7" s="119"/>
      <c r="E7" s="119"/>
      <c r="F7" s="119"/>
      <c r="G7" s="119"/>
      <c r="H7" s="297"/>
    </row>
    <row r="8" spans="2:8" ht="129" customHeight="1">
      <c r="B8" s="381" t="s">
        <v>227</v>
      </c>
      <c r="C8" s="381"/>
      <c r="D8" s="381"/>
      <c r="E8" s="381"/>
      <c r="F8" s="381"/>
      <c r="G8" s="381"/>
      <c r="H8" s="381"/>
    </row>
    <row r="9" spans="2:8" ht="99.75" customHeight="1">
      <c r="B9" s="382" t="s">
        <v>41</v>
      </c>
      <c r="C9" s="382"/>
      <c r="D9" s="382"/>
      <c r="E9" s="382"/>
      <c r="F9" s="382"/>
      <c r="G9" s="382"/>
      <c r="H9" s="298"/>
    </row>
    <row r="10" spans="2:8">
      <c r="B10" s="392" t="s">
        <v>20</v>
      </c>
      <c r="C10" s="392"/>
      <c r="D10" s="392"/>
      <c r="E10" s="392"/>
      <c r="F10" s="392"/>
      <c r="G10" s="392"/>
      <c r="H10" s="298"/>
    </row>
    <row r="11" spans="2:8" ht="21" customHeight="1" thickBot="1">
      <c r="B11" s="382" t="s">
        <v>888</v>
      </c>
      <c r="C11" s="382"/>
      <c r="D11" s="382"/>
      <c r="E11" s="382"/>
      <c r="F11" s="382"/>
      <c r="G11" s="382"/>
      <c r="H11" s="382"/>
    </row>
    <row r="12" spans="2:8" ht="14.4" thickBot="1">
      <c r="B12" s="397" t="s">
        <v>16</v>
      </c>
      <c r="C12" s="398"/>
      <c r="D12" s="398"/>
      <c r="E12" s="398"/>
      <c r="F12" s="299"/>
      <c r="G12" s="300"/>
      <c r="H12" s="301" t="s">
        <v>17</v>
      </c>
    </row>
    <row r="13" spans="2:8">
      <c r="B13" s="399" t="s">
        <v>12</v>
      </c>
      <c r="C13" s="399"/>
      <c r="D13" s="399"/>
      <c r="E13" s="399"/>
      <c r="F13" s="354"/>
      <c r="G13" s="303"/>
      <c r="H13" s="355">
        <f>Data!$G37</f>
        <v>11876224</v>
      </c>
    </row>
    <row r="14" spans="2:8">
      <c r="B14" s="385" t="s">
        <v>13</v>
      </c>
      <c r="C14" s="385"/>
      <c r="D14" s="385"/>
      <c r="E14" s="385"/>
      <c r="F14" s="356"/>
      <c r="G14" s="303"/>
      <c r="H14" s="357">
        <f>Data!$H37</f>
        <v>2847382</v>
      </c>
    </row>
    <row r="15" spans="2:8">
      <c r="B15" s="385" t="s">
        <v>14</v>
      </c>
      <c r="C15" s="385"/>
      <c r="D15" s="385"/>
      <c r="E15" s="385"/>
      <c r="F15" s="356"/>
      <c r="G15" s="303"/>
      <c r="H15" s="357">
        <f>Data!$I37</f>
        <v>6525836</v>
      </c>
    </row>
    <row r="16" spans="2:8">
      <c r="B16" s="385" t="s">
        <v>18</v>
      </c>
      <c r="C16" s="385"/>
      <c r="D16" s="385"/>
      <c r="E16" s="385"/>
      <c r="F16" s="356"/>
      <c r="G16" s="303"/>
      <c r="H16" s="357">
        <f>Data!$J37</f>
        <v>4123713</v>
      </c>
    </row>
    <row r="17" spans="2:12">
      <c r="B17" s="385" t="s">
        <v>15</v>
      </c>
      <c r="C17" s="385"/>
      <c r="D17" s="385"/>
      <c r="E17" s="385"/>
      <c r="F17" s="356"/>
      <c r="G17" s="303"/>
      <c r="H17" s="357">
        <f>Data!$K37</f>
        <v>7930188</v>
      </c>
    </row>
    <row r="18" spans="2:12">
      <c r="B18" s="385" t="s">
        <v>1</v>
      </c>
      <c r="C18" s="385"/>
      <c r="D18" s="385"/>
      <c r="E18" s="385"/>
      <c r="F18" s="358"/>
      <c r="G18" s="303"/>
      <c r="H18" s="359">
        <f>SUM(H13:H17)</f>
        <v>33303343</v>
      </c>
    </row>
    <row r="19" spans="2:12" ht="13.5" customHeight="1">
      <c r="B19" s="308"/>
      <c r="D19" s="308"/>
      <c r="E19" s="308"/>
      <c r="F19" s="308"/>
      <c r="G19" s="308"/>
      <c r="H19" s="298"/>
    </row>
    <row r="20" spans="2:12" ht="13.5" customHeight="1">
      <c r="B20" s="308"/>
      <c r="D20" s="390" t="s">
        <v>22</v>
      </c>
      <c r="E20" s="390"/>
      <c r="F20" s="390"/>
      <c r="G20" s="309" t="s">
        <v>23</v>
      </c>
      <c r="H20" s="309" t="s">
        <v>24</v>
      </c>
    </row>
    <row r="21" spans="2:12" ht="27.6">
      <c r="B21" s="388" t="s">
        <v>21</v>
      </c>
      <c r="C21" s="389"/>
      <c r="D21" s="384" t="str">
        <f>Data!L37</f>
        <v>Bonnie Albright</v>
      </c>
      <c r="E21" s="384"/>
      <c r="F21" s="384"/>
      <c r="G21" s="310" t="str">
        <f>Data!M37</f>
        <v>432-837-8078</v>
      </c>
      <c r="H21" s="311" t="str">
        <f>Data!N37</f>
        <v>bonnie.albright@sulross.edu</v>
      </c>
    </row>
    <row r="22" spans="2:12" ht="13.5" customHeight="1">
      <c r="B22" s="308"/>
      <c r="C22" s="308"/>
      <c r="D22" s="308"/>
      <c r="E22" s="308"/>
      <c r="F22" s="308"/>
      <c r="G22" s="308"/>
      <c r="H22" s="298"/>
    </row>
    <row r="23" spans="2:12" ht="13.5" customHeight="1" thickBot="1">
      <c r="B23" s="117" t="s">
        <v>937</v>
      </c>
      <c r="C23" s="308"/>
      <c r="D23" s="308"/>
      <c r="E23" s="308"/>
      <c r="F23" s="308"/>
      <c r="G23" s="308"/>
      <c r="H23" s="298"/>
    </row>
    <row r="24" spans="2:12" s="315" customFormat="1">
      <c r="B24" s="312"/>
      <c r="C24" s="123" t="s">
        <v>25</v>
      </c>
      <c r="D24" s="313" t="s">
        <v>26</v>
      </c>
      <c r="E24" s="313" t="s">
        <v>27</v>
      </c>
      <c r="F24" s="313" t="s">
        <v>28</v>
      </c>
      <c r="G24" s="313" t="s">
        <v>29</v>
      </c>
      <c r="H24" s="314" t="s">
        <v>30</v>
      </c>
    </row>
    <row r="25" spans="2:12" s="315" customFormat="1" ht="14.4" thickBot="1">
      <c r="B25" s="316" t="s">
        <v>680</v>
      </c>
      <c r="C25" s="317">
        <f>Data!O37+Data!O38</f>
        <v>599</v>
      </c>
      <c r="D25" s="318">
        <f>Data!P37+Data!P38</f>
        <v>1286</v>
      </c>
      <c r="E25" s="318">
        <f>Data!Q37+Data!Q38</f>
        <v>440</v>
      </c>
      <c r="F25" s="318">
        <f>Data!R37+Data!R38</f>
        <v>0</v>
      </c>
      <c r="G25" s="318">
        <f>Data!S37+Data!S38</f>
        <v>0</v>
      </c>
      <c r="H25" s="319">
        <f>SUM(C25:G25)</f>
        <v>2325</v>
      </c>
    </row>
    <row r="26" spans="2:12">
      <c r="C26" s="320"/>
      <c r="D26" s="320"/>
      <c r="E26" s="320"/>
      <c r="F26" s="320"/>
      <c r="G26" s="320"/>
      <c r="H26" s="320"/>
      <c r="I26" s="320"/>
    </row>
    <row r="27" spans="2:12" ht="13.5" customHeight="1">
      <c r="B27" s="308"/>
      <c r="D27" s="390" t="s">
        <v>22</v>
      </c>
      <c r="E27" s="390"/>
      <c r="F27" s="390"/>
      <c r="G27" s="309" t="s">
        <v>23</v>
      </c>
      <c r="H27" s="309" t="s">
        <v>24</v>
      </c>
    </row>
    <row r="28" spans="2:12">
      <c r="B28" s="388" t="s">
        <v>952</v>
      </c>
      <c r="C28" s="389"/>
      <c r="D28" s="384" t="str">
        <f>Data!T37</f>
        <v>Pipes, Pamela</v>
      </c>
      <c r="E28" s="384"/>
      <c r="F28" s="384"/>
      <c r="G28" s="310" t="str">
        <f>Data!U37</f>
        <v>(432) 837-8049</v>
      </c>
      <c r="H28" s="311" t="str">
        <f>Data!V37</f>
        <v>ppipes@sulross.edu</v>
      </c>
    </row>
    <row r="29" spans="2:12" ht="13.5" customHeight="1">
      <c r="B29" s="308"/>
      <c r="C29" s="308"/>
      <c r="D29" s="308"/>
      <c r="E29" s="308"/>
      <c r="F29" s="308"/>
      <c r="G29" s="308"/>
      <c r="H29" s="298"/>
    </row>
    <row r="30" spans="2:12" ht="14.4" thickBot="1">
      <c r="B30" s="117" t="s">
        <v>938</v>
      </c>
    </row>
    <row r="31" spans="2:12" ht="14.4" thickBot="1">
      <c r="B31" s="124" t="s">
        <v>31</v>
      </c>
      <c r="C31" s="125" t="s">
        <v>25</v>
      </c>
      <c r="D31" s="125" t="s">
        <v>26</v>
      </c>
      <c r="E31" s="125" t="s">
        <v>27</v>
      </c>
      <c r="F31" s="125" t="s">
        <v>28</v>
      </c>
      <c r="G31" s="125" t="s">
        <v>29</v>
      </c>
      <c r="H31" s="126" t="s">
        <v>30</v>
      </c>
    </row>
    <row r="32" spans="2:12">
      <c r="B32" s="128" t="s">
        <v>42</v>
      </c>
      <c r="C32" s="141">
        <f>Data!W37+Data!W38</f>
        <v>9889</v>
      </c>
      <c r="D32" s="141">
        <f>Data!AQ37+Data!AQ38</f>
        <v>7684</v>
      </c>
      <c r="E32" s="141">
        <f>Data!BK37+Data!BK38</f>
        <v>1774</v>
      </c>
      <c r="F32" s="141">
        <f>Data!CE37+Data!CE38</f>
        <v>0</v>
      </c>
      <c r="G32" s="141">
        <f>Data!CY37+Data!CY38</f>
        <v>0</v>
      </c>
      <c r="H32" s="142">
        <f>SUM(C32:G32)</f>
        <v>19347</v>
      </c>
      <c r="L32" s="145"/>
    </row>
    <row r="33" spans="2:12">
      <c r="B33" s="130" t="s">
        <v>43</v>
      </c>
      <c r="C33" s="141">
        <f>Data!X37+Data!X38</f>
        <v>2880</v>
      </c>
      <c r="D33" s="141">
        <f>Data!AR37+Data!AR38</f>
        <v>2223</v>
      </c>
      <c r="E33" s="141">
        <f>Data!BL37+Data!BL38</f>
        <v>435</v>
      </c>
      <c r="F33" s="141">
        <f>Data!CF37+Data!CF38</f>
        <v>0</v>
      </c>
      <c r="G33" s="141">
        <f>Data!CZ37+Data!CZ38</f>
        <v>0</v>
      </c>
      <c r="H33" s="142">
        <f t="shared" ref="H33:H52" si="0">SUM(C33:G33)</f>
        <v>5538</v>
      </c>
      <c r="L33" s="145"/>
    </row>
    <row r="34" spans="2:12">
      <c r="B34" s="130" t="s">
        <v>44</v>
      </c>
      <c r="C34" s="141">
        <f>Data!Y37+Data!Y38</f>
        <v>1217</v>
      </c>
      <c r="D34" s="141">
        <f>Data!AS37+Data!AS38</f>
        <v>425</v>
      </c>
      <c r="E34" s="141">
        <f>Data!BM37+Data!BM38</f>
        <v>36</v>
      </c>
      <c r="F34" s="141">
        <f>Data!CG37+Data!CG38</f>
        <v>0</v>
      </c>
      <c r="G34" s="141">
        <f>Data!DA37+Data!DA38</f>
        <v>0</v>
      </c>
      <c r="H34" s="142">
        <f t="shared" si="0"/>
        <v>1678</v>
      </c>
      <c r="L34" s="145"/>
    </row>
    <row r="35" spans="2:12">
      <c r="B35" s="130" t="s">
        <v>45</v>
      </c>
      <c r="C35" s="141">
        <f>Data!Z37+Data!Z38</f>
        <v>192</v>
      </c>
      <c r="D35" s="141">
        <f>Data!AT37+Data!AT38</f>
        <v>2517</v>
      </c>
      <c r="E35" s="141">
        <f>Data!BN37+Data!BN38</f>
        <v>2754</v>
      </c>
      <c r="F35" s="141">
        <f>Data!CH37+Data!CH38</f>
        <v>0</v>
      </c>
      <c r="G35" s="141">
        <f>Data!DB37+Data!DB38</f>
        <v>0</v>
      </c>
      <c r="H35" s="142">
        <f t="shared" si="0"/>
        <v>5463</v>
      </c>
      <c r="L35" s="145"/>
    </row>
    <row r="36" spans="2:12">
      <c r="B36" s="130" t="s">
        <v>46</v>
      </c>
      <c r="C36" s="141">
        <f>Data!AA37+Data!AA38</f>
        <v>805</v>
      </c>
      <c r="D36" s="141">
        <f>Data!AU37+Data!AU38</f>
        <v>1046</v>
      </c>
      <c r="E36" s="141">
        <f>Data!BO37+Data!BO38</f>
        <v>662</v>
      </c>
      <c r="F36" s="141">
        <f>Data!CI37+Data!CI38</f>
        <v>0</v>
      </c>
      <c r="G36" s="141">
        <f>Data!DC37+Data!DC38</f>
        <v>0</v>
      </c>
      <c r="H36" s="142">
        <f t="shared" si="0"/>
        <v>2513</v>
      </c>
      <c r="L36" s="145"/>
    </row>
    <row r="37" spans="2:12">
      <c r="B37" s="130" t="s">
        <v>47</v>
      </c>
      <c r="C37" s="141">
        <f>Data!AB37+Data!AB38</f>
        <v>189</v>
      </c>
      <c r="D37" s="141">
        <f>Data!AV37+Data!AV38</f>
        <v>90</v>
      </c>
      <c r="E37" s="141">
        <f>Data!BP37+Data!BP38</f>
        <v>0</v>
      </c>
      <c r="F37" s="141">
        <f>Data!CJ37+Data!CJ38</f>
        <v>0</v>
      </c>
      <c r="G37" s="141">
        <f>Data!DD37+Data!DD38</f>
        <v>0</v>
      </c>
      <c r="H37" s="142">
        <f t="shared" si="0"/>
        <v>279</v>
      </c>
      <c r="L37" s="145"/>
    </row>
    <row r="38" spans="2:12">
      <c r="B38" s="130" t="s">
        <v>48</v>
      </c>
      <c r="C38" s="141">
        <f>Data!AC37+Data!AC38</f>
        <v>162</v>
      </c>
      <c r="D38" s="141">
        <f>Data!AW37+Data!AW38</f>
        <v>63</v>
      </c>
      <c r="E38" s="141">
        <f>Data!BQ37+Data!BQ38</f>
        <v>60</v>
      </c>
      <c r="F38" s="141">
        <f>Data!CK37+Data!CK38</f>
        <v>0</v>
      </c>
      <c r="G38" s="141">
        <f>Data!DE37+Data!DE38</f>
        <v>0</v>
      </c>
      <c r="H38" s="142">
        <f t="shared" si="0"/>
        <v>285</v>
      </c>
      <c r="L38" s="145"/>
    </row>
    <row r="39" spans="2:12">
      <c r="B39" s="130" t="s">
        <v>49</v>
      </c>
      <c r="C39" s="141">
        <f>Data!AD37+Data!AD38</f>
        <v>0</v>
      </c>
      <c r="D39" s="141">
        <f>Data!AX37+Data!AX38</f>
        <v>0</v>
      </c>
      <c r="E39" s="141">
        <f>Data!BR37+Data!BR38</f>
        <v>0</v>
      </c>
      <c r="F39" s="141">
        <f>Data!CL37+Data!CL38</f>
        <v>0</v>
      </c>
      <c r="G39" s="141">
        <f>Data!DF37+Data!DF38</f>
        <v>0</v>
      </c>
      <c r="H39" s="142">
        <f t="shared" si="0"/>
        <v>0</v>
      </c>
      <c r="L39" s="145"/>
    </row>
    <row r="40" spans="2:12">
      <c r="B40" s="130" t="s">
        <v>50</v>
      </c>
      <c r="C40" s="141">
        <f>Data!AE37+Data!AE38</f>
        <v>0</v>
      </c>
      <c r="D40" s="141">
        <f>Data!AY37+Data!AY38</f>
        <v>0</v>
      </c>
      <c r="E40" s="141">
        <f>Data!BS37+Data!BS38</f>
        <v>0</v>
      </c>
      <c r="F40" s="141">
        <f>Data!CM37+Data!CM38</f>
        <v>0</v>
      </c>
      <c r="G40" s="141">
        <f>Data!DG37+Data!DG38</f>
        <v>0</v>
      </c>
      <c r="H40" s="142">
        <f t="shared" si="0"/>
        <v>0</v>
      </c>
      <c r="L40" s="145"/>
    </row>
    <row r="41" spans="2:12">
      <c r="B41" s="130" t="s">
        <v>51</v>
      </c>
      <c r="C41" s="141">
        <f>Data!AF37+Data!AF38</f>
        <v>0</v>
      </c>
      <c r="D41" s="141">
        <f>Data!AZ37+Data!AZ38</f>
        <v>0</v>
      </c>
      <c r="E41" s="141">
        <f>Data!BT37+Data!BT38</f>
        <v>0</v>
      </c>
      <c r="F41" s="141">
        <f>Data!CN37+Data!CN38</f>
        <v>0</v>
      </c>
      <c r="G41" s="141">
        <f>Data!DH37+Data!DH38</f>
        <v>0</v>
      </c>
      <c r="H41" s="142">
        <f t="shared" si="0"/>
        <v>0</v>
      </c>
      <c r="L41" s="145"/>
    </row>
    <row r="42" spans="2:12">
      <c r="B42" s="130" t="s">
        <v>52</v>
      </c>
      <c r="C42" s="141">
        <f>Data!AG37+Data!AG38</f>
        <v>0</v>
      </c>
      <c r="D42" s="141">
        <f>Data!BA37+Data!BA38</f>
        <v>0</v>
      </c>
      <c r="E42" s="141">
        <f>Data!BU37+Data!BU38</f>
        <v>0</v>
      </c>
      <c r="F42" s="141">
        <f>Data!CO37+Data!CO38</f>
        <v>0</v>
      </c>
      <c r="G42" s="141">
        <f>Data!DI37+Data!DI38</f>
        <v>0</v>
      </c>
      <c r="H42" s="142">
        <f t="shared" si="0"/>
        <v>0</v>
      </c>
      <c r="L42" s="145"/>
    </row>
    <row r="43" spans="2:12">
      <c r="B43" s="130" t="s">
        <v>53</v>
      </c>
      <c r="C43" s="141">
        <f>Data!AH37+Data!AH38</f>
        <v>109</v>
      </c>
      <c r="D43" s="141">
        <f>Data!BB37+Data!BB38</f>
        <v>12</v>
      </c>
      <c r="E43" s="141">
        <f>Data!BV37+Data!BV38</f>
        <v>0</v>
      </c>
      <c r="F43" s="141">
        <f>Data!CP37+Data!CP38</f>
        <v>0</v>
      </c>
      <c r="G43" s="141">
        <f>Data!DJ37+Data!DJ38</f>
        <v>0</v>
      </c>
      <c r="H43" s="142">
        <f t="shared" si="0"/>
        <v>121</v>
      </c>
      <c r="L43" s="145"/>
    </row>
    <row r="44" spans="2:12">
      <c r="B44" s="130" t="s">
        <v>54</v>
      </c>
      <c r="C44" s="141">
        <f>Data!AI37+Data!AI38</f>
        <v>18</v>
      </c>
      <c r="D44" s="141">
        <f>Data!BC37+Data!BC38</f>
        <v>105</v>
      </c>
      <c r="E44" s="141">
        <f>Data!BW37+Data!BW38</f>
        <v>0</v>
      </c>
      <c r="F44" s="141">
        <f>Data!CQ37+Data!CQ38</f>
        <v>0</v>
      </c>
      <c r="G44" s="141">
        <f>Data!DK37+Data!DK38</f>
        <v>0</v>
      </c>
      <c r="H44" s="142">
        <f t="shared" si="0"/>
        <v>123</v>
      </c>
      <c r="L44" s="145"/>
    </row>
    <row r="45" spans="2:12">
      <c r="B45" s="130" t="s">
        <v>55</v>
      </c>
      <c r="C45" s="141">
        <f>Data!AJ37+Data!AJ38</f>
        <v>396</v>
      </c>
      <c r="D45" s="141">
        <f>Data!BD37+Data!BD38</f>
        <v>327</v>
      </c>
      <c r="E45" s="141">
        <f>Data!BX37+Data!BX38</f>
        <v>417</v>
      </c>
      <c r="F45" s="141">
        <f>Data!CR37+Data!CR38</f>
        <v>0</v>
      </c>
      <c r="G45" s="141">
        <f>Data!DL37+Data!DL38</f>
        <v>0</v>
      </c>
      <c r="H45" s="142">
        <f t="shared" si="0"/>
        <v>1140</v>
      </c>
      <c r="L45" s="145"/>
    </row>
    <row r="46" spans="2:12">
      <c r="B46" s="130" t="s">
        <v>56</v>
      </c>
      <c r="C46" s="141">
        <f>Data!AK37+Data!AK38</f>
        <v>0</v>
      </c>
      <c r="D46" s="141">
        <f>Data!BE37+Data!BE38</f>
        <v>0</v>
      </c>
      <c r="E46" s="141">
        <f>Data!BY37+Data!BY38</f>
        <v>0</v>
      </c>
      <c r="F46" s="141">
        <f>Data!CS37+Data!CS38</f>
        <v>0</v>
      </c>
      <c r="G46" s="141">
        <f>Data!DM37+Data!DM38</f>
        <v>0</v>
      </c>
      <c r="H46" s="142">
        <f t="shared" si="0"/>
        <v>0</v>
      </c>
      <c r="L46" s="145"/>
    </row>
    <row r="47" spans="2:12">
      <c r="B47" s="130" t="s">
        <v>57</v>
      </c>
      <c r="C47" s="141">
        <f>Data!AL37+Data!AL38</f>
        <v>501</v>
      </c>
      <c r="D47" s="141">
        <f>Data!BF37+Data!BF38</f>
        <v>3621</v>
      </c>
      <c r="E47" s="141">
        <f>Data!BZ37+Data!BZ38</f>
        <v>1179</v>
      </c>
      <c r="F47" s="141">
        <f>Data!CT37+Data!CT38</f>
        <v>0</v>
      </c>
      <c r="G47" s="141">
        <f>Data!DN37+Data!DN38</f>
        <v>0</v>
      </c>
      <c r="H47" s="142">
        <f t="shared" si="0"/>
        <v>5301</v>
      </c>
      <c r="L47" s="145"/>
    </row>
    <row r="48" spans="2:12">
      <c r="B48" s="130" t="s">
        <v>58</v>
      </c>
      <c r="C48" s="141">
        <f>Data!AM37+Data!AM38</f>
        <v>0</v>
      </c>
      <c r="D48" s="141">
        <f>Data!BG37+Data!BG38</f>
        <v>0</v>
      </c>
      <c r="E48" s="141">
        <f>Data!CA37+Data!CA38</f>
        <v>0</v>
      </c>
      <c r="F48" s="141">
        <f>Data!CU37+Data!CU38</f>
        <v>0</v>
      </c>
      <c r="G48" s="141">
        <f>Data!DO37+Data!DO38</f>
        <v>0</v>
      </c>
      <c r="H48" s="142">
        <f t="shared" si="0"/>
        <v>0</v>
      </c>
      <c r="L48" s="145"/>
    </row>
    <row r="49" spans="2:12">
      <c r="B49" s="130" t="s">
        <v>59</v>
      </c>
      <c r="C49" s="141">
        <f>Data!AN37+Data!AN38</f>
        <v>0</v>
      </c>
      <c r="D49" s="141">
        <f>Data!BH37+Data!BH38</f>
        <v>294</v>
      </c>
      <c r="E49" s="141">
        <f>Data!CB37+Data!CB38</f>
        <v>0</v>
      </c>
      <c r="F49" s="141">
        <f>Data!CV37+Data!CV38</f>
        <v>0</v>
      </c>
      <c r="G49" s="141">
        <f>Data!DP37+Data!DP38</f>
        <v>0</v>
      </c>
      <c r="H49" s="142">
        <f t="shared" si="0"/>
        <v>294</v>
      </c>
      <c r="L49" s="145"/>
    </row>
    <row r="50" spans="2:12">
      <c r="B50" s="130" t="s">
        <v>60</v>
      </c>
      <c r="C50" s="141">
        <f>Data!AO37+Data!AO38</f>
        <v>450</v>
      </c>
      <c r="D50" s="141">
        <f>Data!BI37+Data!BI38</f>
        <v>366</v>
      </c>
      <c r="E50" s="141">
        <f>Data!CC37+Data!CC38</f>
        <v>81</v>
      </c>
      <c r="F50" s="141">
        <f>Data!CW37+Data!CW38</f>
        <v>0</v>
      </c>
      <c r="G50" s="141">
        <f>Data!DQ37+Data!DQ38</f>
        <v>0</v>
      </c>
      <c r="H50" s="142">
        <f t="shared" si="0"/>
        <v>897</v>
      </c>
      <c r="L50" s="145"/>
    </row>
    <row r="51" spans="2:12">
      <c r="B51" s="130" t="s">
        <v>0</v>
      </c>
      <c r="C51" s="141">
        <f>Data!AP37+Data!AP38</f>
        <v>3</v>
      </c>
      <c r="D51" s="141">
        <f>Data!BJ37+Data!BJ38</f>
        <v>249</v>
      </c>
      <c r="E51" s="141">
        <f>Data!CD37+Data!CD38</f>
        <v>0</v>
      </c>
      <c r="F51" s="141">
        <f>Data!CX37+Data!CX38</f>
        <v>0</v>
      </c>
      <c r="G51" s="141">
        <f>Data!DR37+Data!DR38</f>
        <v>0</v>
      </c>
      <c r="H51" s="142">
        <f t="shared" si="0"/>
        <v>252</v>
      </c>
      <c r="L51" s="145"/>
    </row>
    <row r="52" spans="2:12">
      <c r="B52" s="143" t="s">
        <v>33</v>
      </c>
      <c r="C52" s="142">
        <f>SUM(C32:C51)</f>
        <v>16811</v>
      </c>
      <c r="D52" s="142">
        <f>SUM(D32:D51)</f>
        <v>19022</v>
      </c>
      <c r="E52" s="142">
        <f>SUM(E32:E51)</f>
        <v>7398</v>
      </c>
      <c r="F52" s="142">
        <f>SUM(F32:F51)</f>
        <v>0</v>
      </c>
      <c r="G52" s="142">
        <f>SUM(G32:G51)</f>
        <v>0</v>
      </c>
      <c r="H52" s="142">
        <f t="shared" si="0"/>
        <v>43231</v>
      </c>
    </row>
    <row r="53" spans="2:12">
      <c r="B53" s="144"/>
      <c r="C53" s="145"/>
      <c r="D53" s="145"/>
      <c r="E53" s="145"/>
      <c r="F53" s="145"/>
      <c r="G53" s="145"/>
      <c r="H53" s="145"/>
    </row>
    <row r="54" spans="2:12" ht="13.5" customHeight="1">
      <c r="B54" s="308"/>
      <c r="D54" s="390" t="s">
        <v>22</v>
      </c>
      <c r="E54" s="390"/>
      <c r="F54" s="390"/>
      <c r="G54" s="309" t="s">
        <v>23</v>
      </c>
      <c r="H54" s="309" t="s">
        <v>24</v>
      </c>
    </row>
    <row r="55" spans="2:12">
      <c r="B55" s="388" t="s">
        <v>953</v>
      </c>
      <c r="C55" s="389"/>
      <c r="D55" s="384" t="str">
        <f>Data!T37</f>
        <v>Pipes, Pamela</v>
      </c>
      <c r="E55" s="384"/>
      <c r="F55" s="384"/>
      <c r="G55" s="310" t="str">
        <f>Data!U37</f>
        <v>(432) 837-8049</v>
      </c>
      <c r="H55" s="311" t="str">
        <f>Data!V37</f>
        <v>ppipes@sulross.edu</v>
      </c>
    </row>
    <row r="56" spans="2:12" ht="13.5" customHeight="1">
      <c r="B56" s="308"/>
      <c r="C56" s="308"/>
      <c r="D56" s="308"/>
      <c r="E56" s="308"/>
      <c r="F56" s="308"/>
      <c r="G56" s="308"/>
      <c r="H56" s="298"/>
    </row>
    <row r="57" spans="2:12">
      <c r="B57" s="117" t="s">
        <v>9</v>
      </c>
    </row>
    <row r="58" spans="2:12" ht="31.5" customHeight="1">
      <c r="B58" s="391" t="s">
        <v>39</v>
      </c>
      <c r="C58" s="391"/>
      <c r="D58" s="391"/>
      <c r="E58" s="391"/>
      <c r="F58" s="391"/>
      <c r="G58" s="391"/>
      <c r="H58" s="321"/>
    </row>
    <row r="59" spans="2:12" ht="8.25" customHeight="1" thickBot="1">
      <c r="B59" s="320"/>
    </row>
    <row r="60" spans="2:12" ht="14.4" thickBot="1">
      <c r="B60" s="124" t="s">
        <v>31</v>
      </c>
      <c r="C60" s="125" t="s">
        <v>25</v>
      </c>
      <c r="D60" s="125" t="s">
        <v>26</v>
      </c>
      <c r="E60" s="125" t="s">
        <v>27</v>
      </c>
      <c r="F60" s="125" t="s">
        <v>28</v>
      </c>
      <c r="G60" s="125" t="s">
        <v>29</v>
      </c>
      <c r="H60" s="126" t="s">
        <v>30</v>
      </c>
    </row>
    <row r="61" spans="2:12">
      <c r="B61" s="128" t="str">
        <f>$B$32</f>
        <v>Liberal Arts</v>
      </c>
      <c r="C61" s="322">
        <f>Data!DS37+Data!DS38</f>
        <v>1099944.7434300433</v>
      </c>
      <c r="D61" s="322">
        <f>Data!EM37+Data!EM38</f>
        <v>902928.52022051835</v>
      </c>
      <c r="E61" s="322">
        <f>Data!FG37+Data!FG38</f>
        <v>413644.74645568489</v>
      </c>
      <c r="F61" s="322">
        <f>Data!GA37+Data!GA38</f>
        <v>0</v>
      </c>
      <c r="G61" s="322">
        <f>Data!GU37+Data!GU38</f>
        <v>0</v>
      </c>
      <c r="H61" s="323">
        <f>SUM(C61:G61)</f>
        <v>2416518.0101062465</v>
      </c>
    </row>
    <row r="62" spans="2:12">
      <c r="B62" s="128" t="str">
        <f>$B$33</f>
        <v>Science</v>
      </c>
      <c r="C62" s="322">
        <f>Data!DT37+Data!DT38</f>
        <v>329109.23245561321</v>
      </c>
      <c r="D62" s="322">
        <f>Data!EN37+Data!EN38</f>
        <v>423664.21450816421</v>
      </c>
      <c r="E62" s="322">
        <f>Data!FH37+Data!FH38</f>
        <v>129780.76015796674</v>
      </c>
      <c r="F62" s="322">
        <f>Data!GB37+Data!GB38</f>
        <v>0</v>
      </c>
      <c r="G62" s="322">
        <f>Data!GV37+Data!GV38</f>
        <v>0</v>
      </c>
      <c r="H62" s="142">
        <f t="shared" ref="H62:H81" si="1">SUM(C62:G62)</f>
        <v>882554.20712174417</v>
      </c>
    </row>
    <row r="63" spans="2:12">
      <c r="B63" s="128" t="str">
        <f>$B$34</f>
        <v>Fine Arts</v>
      </c>
      <c r="C63" s="322">
        <f>Data!DU37+Data!DU38</f>
        <v>311972.37929451925</v>
      </c>
      <c r="D63" s="322">
        <f>Data!EO37+Data!EO38</f>
        <v>225671.20959098253</v>
      </c>
      <c r="E63" s="322">
        <f>Data!FI37+Data!FI38</f>
        <v>33051.199999999997</v>
      </c>
      <c r="F63" s="322">
        <f>Data!GC37+Data!GC38</f>
        <v>0</v>
      </c>
      <c r="G63" s="322">
        <f>Data!GW37+Data!GW38</f>
        <v>0</v>
      </c>
      <c r="H63" s="142">
        <f t="shared" si="1"/>
        <v>570694.78888550168</v>
      </c>
    </row>
    <row r="64" spans="2:12">
      <c r="B64" s="128" t="str">
        <f>$B$35</f>
        <v>Teacher Education</v>
      </c>
      <c r="C64" s="322">
        <f>Data!DV37+Data!DV38</f>
        <v>14925.363809634064</v>
      </c>
      <c r="D64" s="322">
        <f>Data!EP37+Data!EP38</f>
        <v>295197.74391965737</v>
      </c>
      <c r="E64" s="322">
        <f>Data!FJ37+Data!FJ38</f>
        <v>672947.50611420069</v>
      </c>
      <c r="F64" s="322">
        <f>Data!GD37+Data!GD38</f>
        <v>0</v>
      </c>
      <c r="G64" s="322">
        <f>Data!GX37+Data!GX38</f>
        <v>0</v>
      </c>
      <c r="H64" s="142">
        <f t="shared" si="1"/>
        <v>983070.61384349212</v>
      </c>
    </row>
    <row r="65" spans="2:8">
      <c r="B65" s="128" t="str">
        <f>$B$36</f>
        <v>Agriculture</v>
      </c>
      <c r="C65" s="322">
        <f>Data!DW37+Data!DW38</f>
        <v>88690.803167967562</v>
      </c>
      <c r="D65" s="322">
        <f>Data!EQ37+Data!EQ38</f>
        <v>130883.9611253668</v>
      </c>
      <c r="E65" s="322">
        <f>Data!FK37+Data!FK38</f>
        <v>178085.25712862739</v>
      </c>
      <c r="F65" s="322">
        <f>Data!GE37+Data!GE38</f>
        <v>0</v>
      </c>
      <c r="G65" s="322">
        <f>Data!GY37+Data!GY38</f>
        <v>0</v>
      </c>
      <c r="H65" s="142">
        <f t="shared" si="1"/>
        <v>397660.02142196172</v>
      </c>
    </row>
    <row r="66" spans="2:8">
      <c r="B66" s="128" t="str">
        <f>$B$37</f>
        <v>Engineering</v>
      </c>
      <c r="C66" s="322">
        <f>Data!DX37+Data!DX38</f>
        <v>48187.915203762837</v>
      </c>
      <c r="D66" s="322">
        <f>Data!ER37+Data!ER38</f>
        <v>46386.000478016591</v>
      </c>
      <c r="E66" s="322">
        <f>Data!FL37+Data!FL38</f>
        <v>0</v>
      </c>
      <c r="F66" s="322">
        <f>Data!GF37+Data!GF38</f>
        <v>0</v>
      </c>
      <c r="G66" s="322">
        <f>Data!GZ37+Data!GZ38</f>
        <v>0</v>
      </c>
      <c r="H66" s="142">
        <f t="shared" si="1"/>
        <v>94573.915681779428</v>
      </c>
    </row>
    <row r="67" spans="2:8">
      <c r="B67" s="128" t="str">
        <f>$B$38</f>
        <v>Home Economics</v>
      </c>
      <c r="C67" s="322">
        <f>Data!DY37+Data!DY38</f>
        <v>11144.458426214263</v>
      </c>
      <c r="D67" s="322">
        <f>Data!ES37+Data!ES38</f>
        <v>3664.3786643786648</v>
      </c>
      <c r="E67" s="322">
        <f>Data!FM37+Data!FM38</f>
        <v>14244.119814697831</v>
      </c>
      <c r="F67" s="322">
        <f>Data!GG37+Data!GG38</f>
        <v>0</v>
      </c>
      <c r="G67" s="322">
        <f>Data!HA37+Data!HA38</f>
        <v>0</v>
      </c>
      <c r="H67" s="142">
        <f t="shared" si="1"/>
        <v>29052.956905290761</v>
      </c>
    </row>
    <row r="68" spans="2:8">
      <c r="B68" s="128" t="str">
        <f>$B$39</f>
        <v>Law</v>
      </c>
      <c r="C68" s="322">
        <f>Data!DZ37+Data!DZ38</f>
        <v>0</v>
      </c>
      <c r="D68" s="322">
        <f>Data!ET37+Data!ET38</f>
        <v>0</v>
      </c>
      <c r="E68" s="322">
        <f>Data!FN37+Data!FN38</f>
        <v>0</v>
      </c>
      <c r="F68" s="322">
        <f>Data!GH37+Data!GH38</f>
        <v>0</v>
      </c>
      <c r="G68" s="322">
        <f>Data!HB37+Data!HB38</f>
        <v>0</v>
      </c>
      <c r="H68" s="142">
        <f t="shared" si="1"/>
        <v>0</v>
      </c>
    </row>
    <row r="69" spans="2:8">
      <c r="B69" s="128" t="str">
        <f>$B$40</f>
        <v>Social Service</v>
      </c>
      <c r="C69" s="322">
        <f>Data!EA37+Data!EA38</f>
        <v>0</v>
      </c>
      <c r="D69" s="322">
        <f>Data!EU37+Data!EU38</f>
        <v>0</v>
      </c>
      <c r="E69" s="322">
        <f>Data!FO37+Data!FO38</f>
        <v>0</v>
      </c>
      <c r="F69" s="322">
        <f>Data!GI37+Data!GI38</f>
        <v>0</v>
      </c>
      <c r="G69" s="322">
        <f>Data!HC37+Data!HC38</f>
        <v>0</v>
      </c>
      <c r="H69" s="142">
        <f t="shared" si="1"/>
        <v>0</v>
      </c>
    </row>
    <row r="70" spans="2:8">
      <c r="B70" s="128" t="str">
        <f>$B$41</f>
        <v>Library Science</v>
      </c>
      <c r="C70" s="322">
        <f>Data!EB37+Data!EB38</f>
        <v>0</v>
      </c>
      <c r="D70" s="322">
        <f>Data!EV37+Data!EV38</f>
        <v>0</v>
      </c>
      <c r="E70" s="322">
        <f>Data!FP37+Data!FP38</f>
        <v>0</v>
      </c>
      <c r="F70" s="322">
        <f>Data!GJ37+Data!GJ38</f>
        <v>0</v>
      </c>
      <c r="G70" s="322">
        <f>Data!HD37+Data!HD38</f>
        <v>0</v>
      </c>
      <c r="H70" s="142">
        <f t="shared" si="1"/>
        <v>0</v>
      </c>
    </row>
    <row r="71" spans="2:8">
      <c r="B71" s="128" t="str">
        <f>$B$42</f>
        <v>Veterinary Science</v>
      </c>
      <c r="C71" s="322">
        <f>Data!EC37+Data!EC38</f>
        <v>0</v>
      </c>
      <c r="D71" s="322">
        <f>Data!EW37+Data!EW38</f>
        <v>0</v>
      </c>
      <c r="E71" s="322">
        <f>Data!FQ37+Data!FQ38</f>
        <v>0</v>
      </c>
      <c r="F71" s="322">
        <f>Data!GK37+Data!GK38</f>
        <v>0</v>
      </c>
      <c r="G71" s="322">
        <f>Data!HE37+Data!HE38</f>
        <v>0</v>
      </c>
      <c r="H71" s="142">
        <f t="shared" si="1"/>
        <v>0</v>
      </c>
    </row>
    <row r="72" spans="2:8">
      <c r="B72" s="128" t="str">
        <f>$B$43</f>
        <v>Vocational Training</v>
      </c>
      <c r="C72" s="322">
        <f>Data!ED37+Data!ED38</f>
        <v>8818.0861618798954</v>
      </c>
      <c r="D72" s="322">
        <f>Data!EX37+Data!EX38</f>
        <v>4567.2297650130549</v>
      </c>
      <c r="E72" s="322">
        <f>Data!FR37+Data!FR38</f>
        <v>0</v>
      </c>
      <c r="F72" s="322">
        <f>Data!GL37+Data!GL38</f>
        <v>0</v>
      </c>
      <c r="G72" s="322">
        <f>Data!HF37+Data!HF38</f>
        <v>0</v>
      </c>
      <c r="H72" s="142">
        <f t="shared" si="1"/>
        <v>13385.31592689295</v>
      </c>
    </row>
    <row r="73" spans="2:8">
      <c r="B73" s="128" t="str">
        <f>$B$44</f>
        <v>Physical Training</v>
      </c>
      <c r="C73" s="322">
        <f>Data!EE37+Data!EE38</f>
        <v>1342.5333333333333</v>
      </c>
      <c r="D73" s="322">
        <f>Data!EY37+Data!EY38</f>
        <v>8059.4666666666672</v>
      </c>
      <c r="E73" s="322">
        <f>Data!FS37+Data!FS38</f>
        <v>0</v>
      </c>
      <c r="F73" s="322">
        <f>Data!GM37+Data!GM38</f>
        <v>0</v>
      </c>
      <c r="G73" s="322">
        <f>Data!HG37+Data!HG38</f>
        <v>0</v>
      </c>
      <c r="H73" s="142">
        <f t="shared" si="1"/>
        <v>9402</v>
      </c>
    </row>
    <row r="74" spans="2:8">
      <c r="B74" s="128" t="str">
        <f>$B$45</f>
        <v>Health Services</v>
      </c>
      <c r="C74" s="322">
        <f>Data!EF37+Data!EF38</f>
        <v>15575.028251734921</v>
      </c>
      <c r="D74" s="322">
        <f>Data!EZ37+Data!EZ38</f>
        <v>13022.250734255738</v>
      </c>
      <c r="E74" s="322">
        <f>Data!FT37+Data!FT38</f>
        <v>52071.511897241529</v>
      </c>
      <c r="F74" s="322">
        <f>Data!GN37+Data!GN38</f>
        <v>0</v>
      </c>
      <c r="G74" s="322">
        <f>Data!HH37+Data!HH38</f>
        <v>0</v>
      </c>
      <c r="H74" s="142">
        <f t="shared" si="1"/>
        <v>80668.790883232185</v>
      </c>
    </row>
    <row r="75" spans="2:8">
      <c r="B75" s="128" t="str">
        <f>$B$46</f>
        <v>Pharmacy</v>
      </c>
      <c r="C75" s="322">
        <f>Data!EG37+Data!EG38</f>
        <v>0</v>
      </c>
      <c r="D75" s="322">
        <f>Data!FA37+Data!FA38</f>
        <v>0</v>
      </c>
      <c r="E75" s="322">
        <f>Data!FU37+Data!FU38</f>
        <v>0</v>
      </c>
      <c r="F75" s="322">
        <f>Data!GO37+Data!GO38</f>
        <v>0</v>
      </c>
      <c r="G75" s="322">
        <f>Data!HI37+Data!HI38</f>
        <v>0</v>
      </c>
      <c r="H75" s="142">
        <f t="shared" si="1"/>
        <v>0</v>
      </c>
    </row>
    <row r="76" spans="2:8">
      <c r="B76" s="128" t="str">
        <f>$B$47</f>
        <v>Business Administration</v>
      </c>
      <c r="C76" s="322">
        <f>Data!EH37+Data!EH38</f>
        <v>62946.871402902514</v>
      </c>
      <c r="D76" s="322">
        <f>Data!FB37+Data!FB38</f>
        <v>454999.82849143696</v>
      </c>
      <c r="E76" s="322">
        <f>Data!FV37+Data!FV38</f>
        <v>227725.17773215414</v>
      </c>
      <c r="F76" s="322">
        <f>Data!GP37+Data!GP38</f>
        <v>0</v>
      </c>
      <c r="G76" s="322">
        <f>Data!HJ37+Data!HJ38</f>
        <v>0</v>
      </c>
      <c r="H76" s="142">
        <f t="shared" si="1"/>
        <v>745671.87762649357</v>
      </c>
    </row>
    <row r="77" spans="2:8">
      <c r="B77" s="128" t="str">
        <f>$B$48</f>
        <v>Optometry</v>
      </c>
      <c r="C77" s="322">
        <f>Data!EI37+Data!EI38</f>
        <v>0</v>
      </c>
      <c r="D77" s="322">
        <f>Data!FC37+Data!FC38</f>
        <v>0</v>
      </c>
      <c r="E77" s="322">
        <f>Data!FW37+Data!FW38</f>
        <v>0</v>
      </c>
      <c r="F77" s="322">
        <f>Data!GQ37+Data!GQ38</f>
        <v>0</v>
      </c>
      <c r="G77" s="322">
        <f>Data!HK37+Data!HK38</f>
        <v>0</v>
      </c>
      <c r="H77" s="142">
        <f t="shared" si="1"/>
        <v>0</v>
      </c>
    </row>
    <row r="78" spans="2:8">
      <c r="B78" s="128" t="str">
        <f>$B$49</f>
        <v>Teacher Ed-Practice Teaching</v>
      </c>
      <c r="C78" s="322">
        <f>Data!EJ37+Data!EJ38</f>
        <v>0</v>
      </c>
      <c r="D78" s="322">
        <f>Data!FD37+Data!FD38</f>
        <v>121733.0655608869</v>
      </c>
      <c r="E78" s="322">
        <f>Data!FX37+Data!FX38</f>
        <v>0</v>
      </c>
      <c r="F78" s="322">
        <f>Data!GR37+Data!GR38</f>
        <v>0</v>
      </c>
      <c r="G78" s="322">
        <f>Data!HL37+Data!HL38</f>
        <v>0</v>
      </c>
      <c r="H78" s="142">
        <f t="shared" si="1"/>
        <v>121733.0655608869</v>
      </c>
    </row>
    <row r="79" spans="2:8">
      <c r="B79" s="128" t="str">
        <f>$B$50</f>
        <v>Technology</v>
      </c>
      <c r="C79" s="322">
        <f>Data!EK37+Data!EK38</f>
        <v>40555.834644181508</v>
      </c>
      <c r="D79" s="322">
        <f>Data!FE37+Data!FE38</f>
        <v>56689.034884099434</v>
      </c>
      <c r="E79" s="322">
        <f>Data!FY37+Data!FY38</f>
        <v>19880.595238095237</v>
      </c>
      <c r="F79" s="322">
        <f>Data!GS37+Data!GS38</f>
        <v>0</v>
      </c>
      <c r="G79" s="322">
        <f>Data!HM37+Data!HM38</f>
        <v>0</v>
      </c>
      <c r="H79" s="142">
        <f t="shared" si="1"/>
        <v>117125.46476637619</v>
      </c>
    </row>
    <row r="80" spans="2:8">
      <c r="B80" s="128" t="str">
        <f>$B$51</f>
        <v>Nursing</v>
      </c>
      <c r="C80" s="322">
        <f>Data!EL37+Data!EL38</f>
        <v>2090</v>
      </c>
      <c r="D80" s="322">
        <f>Data!FF37+Data!FF38</f>
        <v>113130</v>
      </c>
      <c r="E80" s="322">
        <f>Data!FZ37+Data!FZ38</f>
        <v>0</v>
      </c>
      <c r="F80" s="322">
        <f>Data!GT37+Data!GT38</f>
        <v>0</v>
      </c>
      <c r="G80" s="322">
        <f>Data!HN37+Data!HN38</f>
        <v>0</v>
      </c>
      <c r="H80" s="142">
        <f t="shared" si="1"/>
        <v>115220</v>
      </c>
    </row>
    <row r="81" spans="2:8">
      <c r="B81" s="131" t="str">
        <f>$B$52</f>
        <v>Totals</v>
      </c>
      <c r="C81" s="323">
        <f>SUM(C61:C80)</f>
        <v>2035303.249581787</v>
      </c>
      <c r="D81" s="323">
        <f>SUM(D61:D80)</f>
        <v>2800596.9046094432</v>
      </c>
      <c r="E81" s="323">
        <f>SUM(E61:E80)</f>
        <v>1741430.8745386684</v>
      </c>
      <c r="F81" s="323">
        <f>SUM(F61:F80)</f>
        <v>0</v>
      </c>
      <c r="G81" s="323">
        <f>SUM(G61:G80)</f>
        <v>0</v>
      </c>
      <c r="H81" s="323">
        <f t="shared" si="1"/>
        <v>6577331.0287298989</v>
      </c>
    </row>
    <row r="82" spans="2:8">
      <c r="B82" s="144"/>
      <c r="C82" s="324"/>
      <c r="D82" s="324"/>
      <c r="E82" s="324"/>
      <c r="F82" s="324"/>
      <c r="G82" s="324"/>
      <c r="H82" s="325"/>
    </row>
    <row r="83" spans="2:8" ht="13.5" customHeight="1">
      <c r="B83" s="308"/>
      <c r="D83" s="390" t="s">
        <v>22</v>
      </c>
      <c r="E83" s="390"/>
      <c r="F83" s="390"/>
      <c r="G83" s="309" t="s">
        <v>23</v>
      </c>
      <c r="H83" s="309" t="s">
        <v>24</v>
      </c>
    </row>
    <row r="84" spans="2:8">
      <c r="B84" s="388" t="s">
        <v>38</v>
      </c>
      <c r="C84" s="389"/>
      <c r="D84" s="384" t="str">
        <f>Data!T37</f>
        <v>Pipes, Pamela</v>
      </c>
      <c r="E84" s="384"/>
      <c r="F84" s="384"/>
      <c r="G84" s="310" t="str">
        <f>Data!U37</f>
        <v>(432) 837-8049</v>
      </c>
      <c r="H84" s="311" t="str">
        <f>Data!V37</f>
        <v>ppipes@sulross.edu</v>
      </c>
    </row>
    <row r="85" spans="2:8" ht="13.5" customHeight="1">
      <c r="B85" s="308"/>
      <c r="C85" s="308"/>
      <c r="D85" s="308"/>
      <c r="E85" s="308"/>
      <c r="F85" s="308"/>
      <c r="G85" s="308"/>
      <c r="H85" s="298"/>
    </row>
    <row r="86" spans="2:8">
      <c r="B86" s="120" t="s">
        <v>32</v>
      </c>
      <c r="C86" s="326"/>
      <c r="D86" s="326"/>
      <c r="E86" s="326"/>
      <c r="F86" s="326"/>
      <c r="G86" s="326"/>
      <c r="H86" s="122">
        <f>H13+H14</f>
        <v>14723606</v>
      </c>
    </row>
    <row r="87" spans="2:8" ht="42.75" customHeight="1">
      <c r="B87" s="382" t="s">
        <v>8</v>
      </c>
      <c r="C87" s="382"/>
      <c r="D87" s="382"/>
      <c r="E87" s="382"/>
      <c r="F87" s="382"/>
      <c r="G87" s="382"/>
      <c r="H87" s="321"/>
    </row>
    <row r="88" spans="2:8">
      <c r="B88" s="120" t="s">
        <v>5</v>
      </c>
      <c r="C88" s="327"/>
      <c r="D88" s="327"/>
      <c r="E88" s="327"/>
      <c r="F88" s="327"/>
      <c r="G88" s="327"/>
      <c r="H88" s="122"/>
    </row>
    <row r="89" spans="2:8" ht="98.25" customHeight="1" thickBot="1">
      <c r="B89" s="383" t="s">
        <v>228</v>
      </c>
      <c r="C89" s="383"/>
      <c r="D89" s="383"/>
      <c r="E89" s="383"/>
      <c r="F89" s="383"/>
      <c r="G89" s="383"/>
      <c r="H89" s="328"/>
    </row>
    <row r="90" spans="2:8" ht="14.4" thickBot="1">
      <c r="B90" s="124" t="s">
        <v>31</v>
      </c>
      <c r="C90" s="125" t="s">
        <v>25</v>
      </c>
      <c r="D90" s="125" t="s">
        <v>26</v>
      </c>
      <c r="E90" s="125" t="s">
        <v>27</v>
      </c>
      <c r="F90" s="125" t="s">
        <v>28</v>
      </c>
      <c r="G90" s="125" t="s">
        <v>29</v>
      </c>
      <c r="H90" s="126" t="s">
        <v>30</v>
      </c>
    </row>
    <row r="91" spans="2:8">
      <c r="B91" s="128" t="str">
        <f>$B$32</f>
        <v>Liberal Arts</v>
      </c>
      <c r="C91" s="329">
        <f>Data!HR37</f>
        <v>19839</v>
      </c>
      <c r="D91" s="329">
        <f>Data!IL37</f>
        <v>15415</v>
      </c>
      <c r="E91" s="329">
        <f>Data!JF37</f>
        <v>3559</v>
      </c>
      <c r="F91" s="329">
        <f>Data!JZ37</f>
        <v>0</v>
      </c>
      <c r="G91" s="329">
        <f>Data!KT37</f>
        <v>0</v>
      </c>
      <c r="H91" s="134">
        <f t="shared" ref="H91:H111" si="2">SUM(C91:G91)</f>
        <v>38813</v>
      </c>
    </row>
    <row r="92" spans="2:8">
      <c r="B92" s="128" t="str">
        <f>$B$33</f>
        <v>Science</v>
      </c>
      <c r="C92" s="329">
        <f>Data!HS37</f>
        <v>74626</v>
      </c>
      <c r="D92" s="329">
        <f>Data!IM37</f>
        <v>57602</v>
      </c>
      <c r="E92" s="329">
        <f>Data!JG37</f>
        <v>11272</v>
      </c>
      <c r="F92" s="329">
        <f>Data!KA37</f>
        <v>0</v>
      </c>
      <c r="G92" s="329">
        <f>Data!KU37</f>
        <v>0</v>
      </c>
      <c r="H92" s="137">
        <f t="shared" si="2"/>
        <v>143500</v>
      </c>
    </row>
    <row r="93" spans="2:8">
      <c r="B93" s="128" t="str">
        <f>$B$34</f>
        <v>Fine Arts</v>
      </c>
      <c r="C93" s="329">
        <f>Data!HT37</f>
        <v>8159</v>
      </c>
      <c r="D93" s="329">
        <f>Data!IN37</f>
        <v>2849</v>
      </c>
      <c r="E93" s="329">
        <f>Data!JH37</f>
        <v>241</v>
      </c>
      <c r="F93" s="329">
        <f>Data!KB37</f>
        <v>0</v>
      </c>
      <c r="G93" s="329">
        <f>Data!KV37</f>
        <v>0</v>
      </c>
      <c r="H93" s="137">
        <f t="shared" si="2"/>
        <v>11249</v>
      </c>
    </row>
    <row r="94" spans="2:8">
      <c r="B94" s="128" t="str">
        <f>$B$35</f>
        <v>Teacher Education</v>
      </c>
      <c r="C94" s="329">
        <f>Data!HU37</f>
        <v>0</v>
      </c>
      <c r="D94" s="329">
        <f>Data!IO37</f>
        <v>0</v>
      </c>
      <c r="E94" s="329">
        <f>Data!JI37</f>
        <v>0</v>
      </c>
      <c r="F94" s="329">
        <f>Data!KC37</f>
        <v>0</v>
      </c>
      <c r="G94" s="329">
        <f>Data!KW37</f>
        <v>0</v>
      </c>
      <c r="H94" s="137">
        <f t="shared" si="2"/>
        <v>0</v>
      </c>
    </row>
    <row r="95" spans="2:8">
      <c r="B95" s="128" t="str">
        <f>$B$36</f>
        <v>Agriculture</v>
      </c>
      <c r="C95" s="329">
        <f>Data!HV37</f>
        <v>0</v>
      </c>
      <c r="D95" s="329">
        <f>Data!IP37</f>
        <v>0</v>
      </c>
      <c r="E95" s="329">
        <f>Data!JJ37</f>
        <v>0</v>
      </c>
      <c r="F95" s="329">
        <f>Data!KD37</f>
        <v>0</v>
      </c>
      <c r="G95" s="329">
        <f>Data!KX37</f>
        <v>0</v>
      </c>
      <c r="H95" s="137">
        <f t="shared" si="2"/>
        <v>0</v>
      </c>
    </row>
    <row r="96" spans="2:8">
      <c r="B96" s="128" t="str">
        <f>$B$37</f>
        <v>Engineering</v>
      </c>
      <c r="C96" s="329">
        <f>Data!HW37</f>
        <v>0</v>
      </c>
      <c r="D96" s="329">
        <f>Data!IQ37</f>
        <v>0</v>
      </c>
      <c r="E96" s="329">
        <f>Data!JK37</f>
        <v>0</v>
      </c>
      <c r="F96" s="329">
        <f>Data!KE37</f>
        <v>0</v>
      </c>
      <c r="G96" s="329">
        <f>Data!KY37</f>
        <v>0</v>
      </c>
      <c r="H96" s="137">
        <f t="shared" si="2"/>
        <v>0</v>
      </c>
    </row>
    <row r="97" spans="2:8">
      <c r="B97" s="128" t="str">
        <f>$B$38</f>
        <v>Home Economics</v>
      </c>
      <c r="C97" s="329">
        <f>Data!HX37</f>
        <v>0</v>
      </c>
      <c r="D97" s="329">
        <f>Data!IR37</f>
        <v>0</v>
      </c>
      <c r="E97" s="329">
        <f>Data!JL37</f>
        <v>0</v>
      </c>
      <c r="F97" s="329">
        <f>Data!KF37</f>
        <v>0</v>
      </c>
      <c r="G97" s="329">
        <f>Data!KZ37</f>
        <v>0</v>
      </c>
      <c r="H97" s="137">
        <f t="shared" si="2"/>
        <v>0</v>
      </c>
    </row>
    <row r="98" spans="2:8">
      <c r="B98" s="128" t="str">
        <f>$B$39</f>
        <v>Law</v>
      </c>
      <c r="C98" s="329">
        <f>Data!HY37</f>
        <v>0</v>
      </c>
      <c r="D98" s="329">
        <f>Data!IS37</f>
        <v>0</v>
      </c>
      <c r="E98" s="329">
        <f>Data!JM37</f>
        <v>0</v>
      </c>
      <c r="F98" s="329">
        <f>Data!KG37</f>
        <v>0</v>
      </c>
      <c r="G98" s="329">
        <f>Data!LA37</f>
        <v>0</v>
      </c>
      <c r="H98" s="137">
        <f t="shared" si="2"/>
        <v>0</v>
      </c>
    </row>
    <row r="99" spans="2:8">
      <c r="B99" s="128" t="str">
        <f>$B$40</f>
        <v>Social Service</v>
      </c>
      <c r="C99" s="329">
        <f>Data!HZ37</f>
        <v>0</v>
      </c>
      <c r="D99" s="329">
        <f>Data!IT37</f>
        <v>0</v>
      </c>
      <c r="E99" s="329">
        <f>Data!JN37</f>
        <v>0</v>
      </c>
      <c r="F99" s="329">
        <f>Data!KH37</f>
        <v>0</v>
      </c>
      <c r="G99" s="329">
        <f>Data!LB37</f>
        <v>0</v>
      </c>
      <c r="H99" s="137">
        <f t="shared" si="2"/>
        <v>0</v>
      </c>
    </row>
    <row r="100" spans="2:8">
      <c r="B100" s="128" t="str">
        <f>$B$41</f>
        <v>Library Science</v>
      </c>
      <c r="C100" s="329">
        <f>Data!IA37</f>
        <v>0</v>
      </c>
      <c r="D100" s="329">
        <f>Data!IU37</f>
        <v>0</v>
      </c>
      <c r="E100" s="329">
        <f>Data!JO37</f>
        <v>0</v>
      </c>
      <c r="F100" s="329">
        <f>Data!KI37</f>
        <v>0</v>
      </c>
      <c r="G100" s="329">
        <f>Data!LC37</f>
        <v>0</v>
      </c>
      <c r="H100" s="137">
        <f t="shared" si="2"/>
        <v>0</v>
      </c>
    </row>
    <row r="101" spans="2:8">
      <c r="B101" s="128" t="str">
        <f>$B$42</f>
        <v>Veterinary Science</v>
      </c>
      <c r="C101" s="329">
        <f>Data!IB37</f>
        <v>0</v>
      </c>
      <c r="D101" s="329">
        <f>Data!IV37</f>
        <v>0</v>
      </c>
      <c r="E101" s="329">
        <f>Data!JP37</f>
        <v>0</v>
      </c>
      <c r="F101" s="329">
        <f>Data!KJ37</f>
        <v>0</v>
      </c>
      <c r="G101" s="329">
        <f>Data!LD37</f>
        <v>0</v>
      </c>
      <c r="H101" s="137">
        <f t="shared" si="2"/>
        <v>0</v>
      </c>
    </row>
    <row r="102" spans="2:8">
      <c r="B102" s="128" t="str">
        <f>$B$43</f>
        <v>Vocational Training</v>
      </c>
      <c r="C102" s="329">
        <f>Data!IC37</f>
        <v>0</v>
      </c>
      <c r="D102" s="329">
        <f>Data!IW37</f>
        <v>0</v>
      </c>
      <c r="E102" s="329">
        <f>Data!JQ37</f>
        <v>0</v>
      </c>
      <c r="F102" s="329">
        <f>Data!KK37</f>
        <v>0</v>
      </c>
      <c r="G102" s="329">
        <f>Data!LE37</f>
        <v>0</v>
      </c>
      <c r="H102" s="137">
        <f t="shared" si="2"/>
        <v>0</v>
      </c>
    </row>
    <row r="103" spans="2:8">
      <c r="B103" s="128" t="str">
        <f>$B$44</f>
        <v>Physical Training</v>
      </c>
      <c r="C103" s="329">
        <f>Data!ID37</f>
        <v>11362</v>
      </c>
      <c r="D103" s="329">
        <f>Data!IX37</f>
        <v>66278</v>
      </c>
      <c r="E103" s="329">
        <f>Data!JR37</f>
        <v>0</v>
      </c>
      <c r="F103" s="329">
        <f>Data!KL37</f>
        <v>0</v>
      </c>
      <c r="G103" s="329">
        <f>Data!LF37</f>
        <v>0</v>
      </c>
      <c r="H103" s="137">
        <f t="shared" si="2"/>
        <v>77640</v>
      </c>
    </row>
    <row r="104" spans="2:8">
      <c r="B104" s="128" t="str">
        <f>$B$45</f>
        <v>Health Services</v>
      </c>
      <c r="C104" s="329">
        <f>Data!IE37</f>
        <v>0</v>
      </c>
      <c r="D104" s="329">
        <f>Data!IY37</f>
        <v>0</v>
      </c>
      <c r="E104" s="329">
        <f>Data!JS37</f>
        <v>0</v>
      </c>
      <c r="F104" s="329">
        <f>Data!KM37</f>
        <v>0</v>
      </c>
      <c r="G104" s="329">
        <f>Data!LG37</f>
        <v>0</v>
      </c>
      <c r="H104" s="137">
        <f t="shared" si="2"/>
        <v>0</v>
      </c>
    </row>
    <row r="105" spans="2:8">
      <c r="B105" s="128" t="str">
        <f>$B$46</f>
        <v>Pharmacy</v>
      </c>
      <c r="C105" s="329">
        <f>Data!IF37</f>
        <v>0</v>
      </c>
      <c r="D105" s="329">
        <f>Data!IZ37</f>
        <v>0</v>
      </c>
      <c r="E105" s="329">
        <f>Data!JT37</f>
        <v>0</v>
      </c>
      <c r="F105" s="329">
        <f>Data!KN37</f>
        <v>0</v>
      </c>
      <c r="G105" s="329">
        <f>Data!LH37</f>
        <v>0</v>
      </c>
      <c r="H105" s="137">
        <f t="shared" si="2"/>
        <v>0</v>
      </c>
    </row>
    <row r="106" spans="2:8">
      <c r="B106" s="128" t="str">
        <f>$B$47</f>
        <v>Business Administration</v>
      </c>
      <c r="C106" s="329">
        <f>Data!IG37</f>
        <v>1063</v>
      </c>
      <c r="D106" s="329">
        <f>Data!JA37</f>
        <v>7985</v>
      </c>
      <c r="E106" s="329">
        <f>Data!JU37</f>
        <v>2502</v>
      </c>
      <c r="F106" s="329">
        <f>Data!KO37</f>
        <v>0</v>
      </c>
      <c r="G106" s="329">
        <f>Data!LI37</f>
        <v>0</v>
      </c>
      <c r="H106" s="137">
        <f t="shared" si="2"/>
        <v>11550</v>
      </c>
    </row>
    <row r="107" spans="2:8">
      <c r="B107" s="128" t="str">
        <f>$B$48</f>
        <v>Optometry</v>
      </c>
      <c r="C107" s="329">
        <f>Data!IH37</f>
        <v>0</v>
      </c>
      <c r="D107" s="329">
        <f>Data!JB37</f>
        <v>0</v>
      </c>
      <c r="E107" s="329">
        <f>Data!JV37</f>
        <v>0</v>
      </c>
      <c r="F107" s="329">
        <f>Data!KP37</f>
        <v>0</v>
      </c>
      <c r="G107" s="329">
        <f>Data!LJ37</f>
        <v>0</v>
      </c>
      <c r="H107" s="137">
        <f t="shared" si="2"/>
        <v>0</v>
      </c>
    </row>
    <row r="108" spans="2:8">
      <c r="B108" s="128" t="str">
        <f>$B$49</f>
        <v>Teacher Ed-Practice Teaching</v>
      </c>
      <c r="C108" s="329">
        <f>Data!II37</f>
        <v>0</v>
      </c>
      <c r="D108" s="329">
        <f>Data!JC37</f>
        <v>0</v>
      </c>
      <c r="E108" s="329">
        <f>Data!JW37</f>
        <v>0</v>
      </c>
      <c r="F108" s="329">
        <f>Data!KQ37</f>
        <v>0</v>
      </c>
      <c r="G108" s="329">
        <f>Data!LK37</f>
        <v>0</v>
      </c>
      <c r="H108" s="137">
        <f t="shared" si="2"/>
        <v>0</v>
      </c>
    </row>
    <row r="109" spans="2:8">
      <c r="B109" s="128" t="str">
        <f>$B$50</f>
        <v>Technology</v>
      </c>
      <c r="C109" s="329">
        <f>Data!IJ37</f>
        <v>0</v>
      </c>
      <c r="D109" s="329">
        <f>Data!JD37</f>
        <v>0</v>
      </c>
      <c r="E109" s="329">
        <f>Data!JX37</f>
        <v>0</v>
      </c>
      <c r="F109" s="329">
        <f>Data!KR37</f>
        <v>0</v>
      </c>
      <c r="G109" s="329">
        <f>Data!LL37</f>
        <v>0</v>
      </c>
      <c r="H109" s="137">
        <f t="shared" si="2"/>
        <v>0</v>
      </c>
    </row>
    <row r="110" spans="2:8">
      <c r="B110" s="128" t="str">
        <f>$B$51</f>
        <v>Nursing</v>
      </c>
      <c r="C110" s="329">
        <f>Data!IK37</f>
        <v>0</v>
      </c>
      <c r="D110" s="329">
        <f>Data!JE37</f>
        <v>0</v>
      </c>
      <c r="E110" s="329">
        <f>Data!JY37</f>
        <v>0</v>
      </c>
      <c r="F110" s="329">
        <f>Data!KS37</f>
        <v>0</v>
      </c>
      <c r="G110" s="329">
        <f>Data!HPM37</f>
        <v>0</v>
      </c>
      <c r="H110" s="137">
        <f t="shared" si="2"/>
        <v>0</v>
      </c>
    </row>
    <row r="111" spans="2:8">
      <c r="B111" s="131" t="str">
        <f>$B$52</f>
        <v>Totals</v>
      </c>
      <c r="C111" s="134">
        <f>SUM(C91:C110)</f>
        <v>115049</v>
      </c>
      <c r="D111" s="134">
        <f>SUM(D91:D110)</f>
        <v>150129</v>
      </c>
      <c r="E111" s="134">
        <f>SUM(E91:E110)</f>
        <v>17574</v>
      </c>
      <c r="F111" s="134">
        <f>SUM(F91:F110)</f>
        <v>0</v>
      </c>
      <c r="G111" s="134">
        <f>SUM(G91:G110)</f>
        <v>0</v>
      </c>
      <c r="H111" s="134">
        <f t="shared" si="2"/>
        <v>282752</v>
      </c>
    </row>
    <row r="112" spans="2:8">
      <c r="B112" s="330"/>
      <c r="C112" s="331"/>
      <c r="D112" s="331"/>
      <c r="E112" s="331"/>
      <c r="F112" s="331"/>
      <c r="G112" s="331"/>
      <c r="H112" s="332"/>
    </row>
    <row r="113" spans="2:8">
      <c r="B113" s="395" t="s">
        <v>62</v>
      </c>
      <c r="C113" s="395"/>
      <c r="D113" s="395"/>
      <c r="E113" s="395"/>
      <c r="F113" s="395"/>
      <c r="G113" s="395"/>
      <c r="H113" s="395"/>
    </row>
    <row r="114" spans="2:8" ht="36.75" customHeight="1" thickBot="1">
      <c r="B114" s="394" t="s">
        <v>36</v>
      </c>
      <c r="C114" s="394"/>
      <c r="D114" s="394"/>
      <c r="E114" s="394"/>
      <c r="F114" s="394"/>
      <c r="G114" s="394"/>
      <c r="H114" s="328"/>
    </row>
    <row r="115" spans="2:8" ht="14.4" thickBot="1">
      <c r="B115" s="124" t="s">
        <v>31</v>
      </c>
      <c r="C115" s="125" t="s">
        <v>25</v>
      </c>
      <c r="D115" s="125" t="s">
        <v>26</v>
      </c>
      <c r="E115" s="125" t="s">
        <v>27</v>
      </c>
      <c r="F115" s="125" t="s">
        <v>28</v>
      </c>
      <c r="G115" s="125" t="s">
        <v>29</v>
      </c>
      <c r="H115" s="126" t="s">
        <v>30</v>
      </c>
    </row>
    <row r="116" spans="2:8">
      <c r="B116" s="128" t="str">
        <f>$B$32</f>
        <v>Liberal Arts</v>
      </c>
      <c r="C116" s="323">
        <f t="shared" ref="C116:G131" si="3">C91+C61</f>
        <v>1119783.7434300433</v>
      </c>
      <c r="D116" s="323">
        <f t="shared" si="3"/>
        <v>918343.52022051835</v>
      </c>
      <c r="E116" s="323">
        <f t="shared" si="3"/>
        <v>417203.74645568489</v>
      </c>
      <c r="F116" s="323">
        <f t="shared" si="3"/>
        <v>0</v>
      </c>
      <c r="G116" s="323">
        <f t="shared" si="3"/>
        <v>0</v>
      </c>
      <c r="H116" s="134">
        <f t="shared" ref="H116:H136" si="4">SUM(C116:G116)</f>
        <v>2455331.0101062465</v>
      </c>
    </row>
    <row r="117" spans="2:8">
      <c r="B117" s="128" t="str">
        <f>$B$33</f>
        <v>Science</v>
      </c>
      <c r="C117" s="142">
        <f t="shared" si="3"/>
        <v>403735.23245561321</v>
      </c>
      <c r="D117" s="142">
        <f t="shared" si="3"/>
        <v>481266.21450816421</v>
      </c>
      <c r="E117" s="142">
        <f t="shared" si="3"/>
        <v>141052.76015796675</v>
      </c>
      <c r="F117" s="142">
        <f t="shared" si="3"/>
        <v>0</v>
      </c>
      <c r="G117" s="142">
        <f t="shared" si="3"/>
        <v>0</v>
      </c>
      <c r="H117" s="137">
        <f t="shared" si="4"/>
        <v>1026054.2071217442</v>
      </c>
    </row>
    <row r="118" spans="2:8">
      <c r="B118" s="128" t="str">
        <f>$B$34</f>
        <v>Fine Arts</v>
      </c>
      <c r="C118" s="142">
        <f t="shared" si="3"/>
        <v>320131.37929451925</v>
      </c>
      <c r="D118" s="142">
        <f t="shared" si="3"/>
        <v>228520.20959098253</v>
      </c>
      <c r="E118" s="142">
        <f t="shared" si="3"/>
        <v>33292.199999999997</v>
      </c>
      <c r="F118" s="142">
        <f t="shared" si="3"/>
        <v>0</v>
      </c>
      <c r="G118" s="142">
        <f t="shared" si="3"/>
        <v>0</v>
      </c>
      <c r="H118" s="137">
        <f t="shared" si="4"/>
        <v>581943.78888550168</v>
      </c>
    </row>
    <row r="119" spans="2:8">
      <c r="B119" s="128" t="str">
        <f>$B$35</f>
        <v>Teacher Education</v>
      </c>
      <c r="C119" s="142">
        <f t="shared" si="3"/>
        <v>14925.363809634064</v>
      </c>
      <c r="D119" s="142">
        <f t="shared" si="3"/>
        <v>295197.74391965737</v>
      </c>
      <c r="E119" s="142">
        <f t="shared" si="3"/>
        <v>672947.50611420069</v>
      </c>
      <c r="F119" s="142">
        <f t="shared" si="3"/>
        <v>0</v>
      </c>
      <c r="G119" s="142">
        <f t="shared" si="3"/>
        <v>0</v>
      </c>
      <c r="H119" s="137">
        <f t="shared" si="4"/>
        <v>983070.61384349212</v>
      </c>
    </row>
    <row r="120" spans="2:8">
      <c r="B120" s="128" t="str">
        <f>$B$36</f>
        <v>Agriculture</v>
      </c>
      <c r="C120" s="142">
        <f t="shared" si="3"/>
        <v>88690.803167967562</v>
      </c>
      <c r="D120" s="142">
        <f t="shared" si="3"/>
        <v>130883.9611253668</v>
      </c>
      <c r="E120" s="142">
        <f t="shared" si="3"/>
        <v>178085.25712862739</v>
      </c>
      <c r="F120" s="142">
        <f t="shared" si="3"/>
        <v>0</v>
      </c>
      <c r="G120" s="142">
        <f t="shared" si="3"/>
        <v>0</v>
      </c>
      <c r="H120" s="137">
        <f t="shared" si="4"/>
        <v>397660.02142196172</v>
      </c>
    </row>
    <row r="121" spans="2:8">
      <c r="B121" s="128" t="str">
        <f>$B$37</f>
        <v>Engineering</v>
      </c>
      <c r="C121" s="142">
        <f t="shared" si="3"/>
        <v>48187.915203762837</v>
      </c>
      <c r="D121" s="142">
        <f t="shared" si="3"/>
        <v>46386.000478016591</v>
      </c>
      <c r="E121" s="142">
        <f t="shared" si="3"/>
        <v>0</v>
      </c>
      <c r="F121" s="142">
        <f t="shared" si="3"/>
        <v>0</v>
      </c>
      <c r="G121" s="142">
        <f t="shared" si="3"/>
        <v>0</v>
      </c>
      <c r="H121" s="137">
        <f t="shared" si="4"/>
        <v>94573.915681779428</v>
      </c>
    </row>
    <row r="122" spans="2:8">
      <c r="B122" s="128" t="str">
        <f>$B$38</f>
        <v>Home Economics</v>
      </c>
      <c r="C122" s="142">
        <f t="shared" si="3"/>
        <v>11144.458426214263</v>
      </c>
      <c r="D122" s="142">
        <f t="shared" si="3"/>
        <v>3664.3786643786648</v>
      </c>
      <c r="E122" s="142">
        <f t="shared" si="3"/>
        <v>14244.119814697831</v>
      </c>
      <c r="F122" s="142">
        <f t="shared" si="3"/>
        <v>0</v>
      </c>
      <c r="G122" s="142">
        <f t="shared" si="3"/>
        <v>0</v>
      </c>
      <c r="H122" s="137">
        <f t="shared" si="4"/>
        <v>29052.956905290761</v>
      </c>
    </row>
    <row r="123" spans="2:8">
      <c r="B123" s="128" t="str">
        <f>$B$39</f>
        <v>Law</v>
      </c>
      <c r="C123" s="142">
        <f t="shared" si="3"/>
        <v>0</v>
      </c>
      <c r="D123" s="142">
        <f t="shared" si="3"/>
        <v>0</v>
      </c>
      <c r="E123" s="142">
        <f t="shared" si="3"/>
        <v>0</v>
      </c>
      <c r="F123" s="142">
        <f t="shared" si="3"/>
        <v>0</v>
      </c>
      <c r="G123" s="142">
        <f t="shared" si="3"/>
        <v>0</v>
      </c>
      <c r="H123" s="137">
        <f t="shared" si="4"/>
        <v>0</v>
      </c>
    </row>
    <row r="124" spans="2:8">
      <c r="B124" s="128" t="str">
        <f>$B$40</f>
        <v>Social Service</v>
      </c>
      <c r="C124" s="142">
        <f t="shared" si="3"/>
        <v>0</v>
      </c>
      <c r="D124" s="142">
        <f t="shared" si="3"/>
        <v>0</v>
      </c>
      <c r="E124" s="142">
        <f t="shared" si="3"/>
        <v>0</v>
      </c>
      <c r="F124" s="142">
        <f t="shared" si="3"/>
        <v>0</v>
      </c>
      <c r="G124" s="142">
        <f t="shared" si="3"/>
        <v>0</v>
      </c>
      <c r="H124" s="137">
        <f t="shared" si="4"/>
        <v>0</v>
      </c>
    </row>
    <row r="125" spans="2:8">
      <c r="B125" s="128" t="str">
        <f>$B$41</f>
        <v>Library Science</v>
      </c>
      <c r="C125" s="142">
        <f t="shared" si="3"/>
        <v>0</v>
      </c>
      <c r="D125" s="142">
        <f t="shared" si="3"/>
        <v>0</v>
      </c>
      <c r="E125" s="142">
        <f t="shared" si="3"/>
        <v>0</v>
      </c>
      <c r="F125" s="142">
        <f t="shared" si="3"/>
        <v>0</v>
      </c>
      <c r="G125" s="142">
        <f t="shared" si="3"/>
        <v>0</v>
      </c>
      <c r="H125" s="137">
        <f t="shared" si="4"/>
        <v>0</v>
      </c>
    </row>
    <row r="126" spans="2:8">
      <c r="B126" s="128" t="str">
        <f>$B$42</f>
        <v>Veterinary Science</v>
      </c>
      <c r="C126" s="142">
        <f t="shared" si="3"/>
        <v>0</v>
      </c>
      <c r="D126" s="142">
        <f t="shared" si="3"/>
        <v>0</v>
      </c>
      <c r="E126" s="142">
        <f t="shared" si="3"/>
        <v>0</v>
      </c>
      <c r="F126" s="142">
        <f t="shared" si="3"/>
        <v>0</v>
      </c>
      <c r="G126" s="142">
        <f t="shared" si="3"/>
        <v>0</v>
      </c>
      <c r="H126" s="137">
        <f t="shared" si="4"/>
        <v>0</v>
      </c>
    </row>
    <row r="127" spans="2:8">
      <c r="B127" s="128" t="str">
        <f>$B$43</f>
        <v>Vocational Training</v>
      </c>
      <c r="C127" s="142">
        <f t="shared" si="3"/>
        <v>8818.0861618798954</v>
      </c>
      <c r="D127" s="142">
        <f t="shared" si="3"/>
        <v>4567.2297650130549</v>
      </c>
      <c r="E127" s="142">
        <f t="shared" si="3"/>
        <v>0</v>
      </c>
      <c r="F127" s="142">
        <f t="shared" si="3"/>
        <v>0</v>
      </c>
      <c r="G127" s="142">
        <f t="shared" si="3"/>
        <v>0</v>
      </c>
      <c r="H127" s="137">
        <f t="shared" si="4"/>
        <v>13385.31592689295</v>
      </c>
    </row>
    <row r="128" spans="2:8">
      <c r="B128" s="128" t="str">
        <f>$B$44</f>
        <v>Physical Training</v>
      </c>
      <c r="C128" s="142">
        <f t="shared" si="3"/>
        <v>12704.533333333333</v>
      </c>
      <c r="D128" s="142">
        <f t="shared" si="3"/>
        <v>74337.466666666674</v>
      </c>
      <c r="E128" s="142">
        <f t="shared" si="3"/>
        <v>0</v>
      </c>
      <c r="F128" s="142">
        <f t="shared" si="3"/>
        <v>0</v>
      </c>
      <c r="G128" s="142">
        <f t="shared" si="3"/>
        <v>0</v>
      </c>
      <c r="H128" s="137">
        <f t="shared" si="4"/>
        <v>87042</v>
      </c>
    </row>
    <row r="129" spans="2:9">
      <c r="B129" s="128" t="str">
        <f>$B$45</f>
        <v>Health Services</v>
      </c>
      <c r="C129" s="142">
        <f t="shared" si="3"/>
        <v>15575.028251734921</v>
      </c>
      <c r="D129" s="142">
        <f t="shared" si="3"/>
        <v>13022.250734255738</v>
      </c>
      <c r="E129" s="142">
        <f t="shared" si="3"/>
        <v>52071.511897241529</v>
      </c>
      <c r="F129" s="142">
        <f t="shared" si="3"/>
        <v>0</v>
      </c>
      <c r="G129" s="142">
        <f t="shared" si="3"/>
        <v>0</v>
      </c>
      <c r="H129" s="137">
        <f t="shared" si="4"/>
        <v>80668.790883232185</v>
      </c>
    </row>
    <row r="130" spans="2:9">
      <c r="B130" s="128" t="str">
        <f>$B$46</f>
        <v>Pharmacy</v>
      </c>
      <c r="C130" s="142">
        <f t="shared" si="3"/>
        <v>0</v>
      </c>
      <c r="D130" s="142">
        <f t="shared" si="3"/>
        <v>0</v>
      </c>
      <c r="E130" s="142">
        <f t="shared" si="3"/>
        <v>0</v>
      </c>
      <c r="F130" s="142">
        <f t="shared" si="3"/>
        <v>0</v>
      </c>
      <c r="G130" s="142">
        <f t="shared" si="3"/>
        <v>0</v>
      </c>
      <c r="H130" s="137">
        <f t="shared" si="4"/>
        <v>0</v>
      </c>
    </row>
    <row r="131" spans="2:9">
      <c r="B131" s="128" t="str">
        <f>$B$47</f>
        <v>Business Administration</v>
      </c>
      <c r="C131" s="142">
        <f t="shared" si="3"/>
        <v>64009.871402902514</v>
      </c>
      <c r="D131" s="142">
        <f t="shared" si="3"/>
        <v>462984.82849143696</v>
      </c>
      <c r="E131" s="142">
        <f t="shared" si="3"/>
        <v>230227.17773215414</v>
      </c>
      <c r="F131" s="142">
        <f t="shared" si="3"/>
        <v>0</v>
      </c>
      <c r="G131" s="142">
        <f t="shared" si="3"/>
        <v>0</v>
      </c>
      <c r="H131" s="137">
        <f t="shared" si="4"/>
        <v>757221.87762649357</v>
      </c>
    </row>
    <row r="132" spans="2:9">
      <c r="B132" s="128" t="str">
        <f>$B$48</f>
        <v>Optometry</v>
      </c>
      <c r="C132" s="142">
        <f t="shared" ref="C132:G135" si="5">C107+C77</f>
        <v>0</v>
      </c>
      <c r="D132" s="142">
        <f t="shared" si="5"/>
        <v>0</v>
      </c>
      <c r="E132" s="142">
        <f t="shared" si="5"/>
        <v>0</v>
      </c>
      <c r="F132" s="142">
        <f t="shared" si="5"/>
        <v>0</v>
      </c>
      <c r="G132" s="142">
        <f t="shared" si="5"/>
        <v>0</v>
      </c>
      <c r="H132" s="137">
        <f t="shared" si="4"/>
        <v>0</v>
      </c>
    </row>
    <row r="133" spans="2:9">
      <c r="B133" s="128" t="str">
        <f>$B$49</f>
        <v>Teacher Ed-Practice Teaching</v>
      </c>
      <c r="C133" s="142">
        <f t="shared" si="5"/>
        <v>0</v>
      </c>
      <c r="D133" s="142">
        <f t="shared" si="5"/>
        <v>121733.0655608869</v>
      </c>
      <c r="E133" s="142">
        <f t="shared" si="5"/>
        <v>0</v>
      </c>
      <c r="F133" s="142">
        <f t="shared" si="5"/>
        <v>0</v>
      </c>
      <c r="G133" s="142">
        <f t="shared" si="5"/>
        <v>0</v>
      </c>
      <c r="H133" s="137">
        <f t="shared" si="4"/>
        <v>121733.0655608869</v>
      </c>
    </row>
    <row r="134" spans="2:9">
      <c r="B134" s="128" t="str">
        <f>$B$50</f>
        <v>Technology</v>
      </c>
      <c r="C134" s="142">
        <f t="shared" si="5"/>
        <v>40555.834644181508</v>
      </c>
      <c r="D134" s="142">
        <f t="shared" si="5"/>
        <v>56689.034884099434</v>
      </c>
      <c r="E134" s="142">
        <f t="shared" si="5"/>
        <v>19880.595238095237</v>
      </c>
      <c r="F134" s="142">
        <f t="shared" si="5"/>
        <v>0</v>
      </c>
      <c r="G134" s="142">
        <f t="shared" si="5"/>
        <v>0</v>
      </c>
      <c r="H134" s="137">
        <f t="shared" si="4"/>
        <v>117125.46476637619</v>
      </c>
    </row>
    <row r="135" spans="2:9">
      <c r="B135" s="128" t="str">
        <f>$B$51</f>
        <v>Nursing</v>
      </c>
      <c r="C135" s="142">
        <f t="shared" si="5"/>
        <v>2090</v>
      </c>
      <c r="D135" s="142">
        <f t="shared" si="5"/>
        <v>113130</v>
      </c>
      <c r="E135" s="142">
        <f t="shared" si="5"/>
        <v>0</v>
      </c>
      <c r="F135" s="142">
        <f t="shared" si="5"/>
        <v>0</v>
      </c>
      <c r="G135" s="142">
        <f t="shared" si="5"/>
        <v>0</v>
      </c>
      <c r="H135" s="137">
        <f t="shared" si="4"/>
        <v>115220</v>
      </c>
    </row>
    <row r="136" spans="2:9">
      <c r="B136" s="131" t="str">
        <f>$B$52</f>
        <v>Totals</v>
      </c>
      <c r="C136" s="134">
        <f>SUM(C116:C135)</f>
        <v>2150352.2495817873</v>
      </c>
      <c r="D136" s="134">
        <f>SUM(D116:D135)</f>
        <v>2950725.9046094427</v>
      </c>
      <c r="E136" s="134">
        <f>SUM(E116:E135)</f>
        <v>1759004.8745386684</v>
      </c>
      <c r="F136" s="134">
        <f>SUM(F116:F135)</f>
        <v>0</v>
      </c>
      <c r="G136" s="134">
        <f>SUM(G116:G135)</f>
        <v>0</v>
      </c>
      <c r="H136" s="134">
        <f t="shared" si="4"/>
        <v>6860083.0287298979</v>
      </c>
    </row>
    <row r="137" spans="2:9">
      <c r="B137" s="330"/>
      <c r="C137" s="333"/>
      <c r="D137" s="333"/>
      <c r="E137" s="333"/>
      <c r="F137" s="333"/>
      <c r="G137" s="333"/>
      <c r="H137" s="334"/>
    </row>
    <row r="138" spans="2:9">
      <c r="B138" s="120" t="s">
        <v>4</v>
      </c>
      <c r="C138" s="327"/>
      <c r="D138" s="327"/>
      <c r="E138" s="327"/>
      <c r="F138" s="327"/>
      <c r="G138" s="327"/>
      <c r="H138" s="122">
        <f>H86-H81-H111</f>
        <v>7863522.9712701011</v>
      </c>
    </row>
    <row r="139" spans="2:9" ht="152.25" customHeight="1" thickBot="1">
      <c r="B139" s="382" t="s">
        <v>887</v>
      </c>
      <c r="C139" s="382"/>
      <c r="D139" s="382"/>
      <c r="E139" s="382"/>
      <c r="F139" s="382"/>
      <c r="G139" s="382"/>
      <c r="H139" s="321"/>
    </row>
    <row r="140" spans="2:9" ht="36.75" customHeight="1" thickTop="1">
      <c r="B140" s="429" t="s">
        <v>889</v>
      </c>
      <c r="C140" s="404"/>
      <c r="D140" s="404"/>
      <c r="E140" s="404"/>
      <c r="F140" s="405"/>
      <c r="G140" s="335" t="s">
        <v>2</v>
      </c>
      <c r="H140" s="336">
        <v>1</v>
      </c>
      <c r="I140" s="396" t="str">
        <f>IF(H140+H141=1,"","Error, the two cells on the left must equal 100%")</f>
        <v/>
      </c>
    </row>
    <row r="141" spans="2:9" ht="37.5" customHeight="1" thickBot="1">
      <c r="B141" s="406"/>
      <c r="C141" s="407"/>
      <c r="D141" s="407"/>
      <c r="E141" s="407"/>
      <c r="F141" s="408"/>
      <c r="G141" s="335" t="s">
        <v>3</v>
      </c>
      <c r="H141" s="337">
        <f>1-H140</f>
        <v>0</v>
      </c>
      <c r="I141" s="396"/>
    </row>
    <row r="142" spans="2:9" ht="42" thickBot="1">
      <c r="B142" s="338" t="s">
        <v>31</v>
      </c>
      <c r="C142" s="339" t="s">
        <v>25</v>
      </c>
      <c r="D142" s="339" t="s">
        <v>26</v>
      </c>
      <c r="E142" s="339" t="s">
        <v>27</v>
      </c>
      <c r="F142" s="339" t="s">
        <v>28</v>
      </c>
      <c r="G142" s="340" t="s">
        <v>29</v>
      </c>
      <c r="H142" s="341" t="s">
        <v>6</v>
      </c>
      <c r="I142" s="342" t="s">
        <v>7</v>
      </c>
    </row>
    <row r="143" spans="2:9">
      <c r="B143" s="128" t="str">
        <f>$B$32</f>
        <v>Liberal Arts</v>
      </c>
      <c r="C143" s="329">
        <f>Data!LN37</f>
        <v>0</v>
      </c>
      <c r="D143" s="329">
        <f>Data!MH37</f>
        <v>0</v>
      </c>
      <c r="E143" s="329">
        <f>Data!NB37</f>
        <v>0</v>
      </c>
      <c r="F143" s="329">
        <f>Data!NV37</f>
        <v>0</v>
      </c>
      <c r="G143" s="329">
        <f>Data!OP37</f>
        <v>0</v>
      </c>
      <c r="H143" s="343">
        <f>Data!PJ37</f>
        <v>2814600</v>
      </c>
      <c r="I143" s="344">
        <f t="shared" ref="I143:I162" si="6">SUM(C143:H143)</f>
        <v>2814600</v>
      </c>
    </row>
    <row r="144" spans="2:9">
      <c r="B144" s="128" t="str">
        <f>$B$33</f>
        <v>Science</v>
      </c>
      <c r="C144" s="329">
        <f>Data!LO37</f>
        <v>0</v>
      </c>
      <c r="D144" s="329">
        <f>Data!MI37</f>
        <v>0</v>
      </c>
      <c r="E144" s="329">
        <f>Data!NC37</f>
        <v>0</v>
      </c>
      <c r="F144" s="329">
        <f>Data!NW37</f>
        <v>0</v>
      </c>
      <c r="G144" s="329">
        <f>Data!OQ37</f>
        <v>0</v>
      </c>
      <c r="H144" s="343">
        <f>Data!PK37</f>
        <v>1176189</v>
      </c>
      <c r="I144" s="344">
        <f t="shared" si="6"/>
        <v>1176189</v>
      </c>
    </row>
    <row r="145" spans="2:9">
      <c r="B145" s="128" t="str">
        <f>$B$34</f>
        <v>Fine Arts</v>
      </c>
      <c r="C145" s="329">
        <f>Data!LP37</f>
        <v>0</v>
      </c>
      <c r="D145" s="329">
        <f>Data!MJ37</f>
        <v>0</v>
      </c>
      <c r="E145" s="329">
        <f>Data!ND37</f>
        <v>0</v>
      </c>
      <c r="F145" s="329">
        <f>Data!NX37</f>
        <v>0</v>
      </c>
      <c r="G145" s="329">
        <f>Data!OR37</f>
        <v>0</v>
      </c>
      <c r="H145" s="343">
        <f>Data!PL37</f>
        <v>667096</v>
      </c>
      <c r="I145" s="344">
        <f t="shared" si="6"/>
        <v>667096</v>
      </c>
    </row>
    <row r="146" spans="2:9">
      <c r="B146" s="128" t="str">
        <f>$B$35</f>
        <v>Teacher Education</v>
      </c>
      <c r="C146" s="329">
        <f>Data!LQ37</f>
        <v>0</v>
      </c>
      <c r="D146" s="329">
        <f>Data!MK37</f>
        <v>0</v>
      </c>
      <c r="E146" s="329">
        <f>Data!NE37</f>
        <v>0</v>
      </c>
      <c r="F146" s="329">
        <f>Data!NY37</f>
        <v>0</v>
      </c>
      <c r="G146" s="329">
        <f>Data!OS37</f>
        <v>0</v>
      </c>
      <c r="H146" s="343">
        <f>Data!PN37</f>
        <v>1126916</v>
      </c>
      <c r="I146" s="344">
        <f t="shared" si="6"/>
        <v>1126916</v>
      </c>
    </row>
    <row r="147" spans="2:9">
      <c r="B147" s="128" t="str">
        <f>$B$36</f>
        <v>Agriculture</v>
      </c>
      <c r="C147" s="329">
        <f>Data!LR37</f>
        <v>0</v>
      </c>
      <c r="D147" s="329">
        <f>Data!ML37</f>
        <v>0</v>
      </c>
      <c r="E147" s="329">
        <f>Data!NF37</f>
        <v>0</v>
      </c>
      <c r="F147" s="329">
        <f>Data!NZ37</f>
        <v>0</v>
      </c>
      <c r="G147" s="329">
        <f>Data!OT37</f>
        <v>0</v>
      </c>
      <c r="H147" s="343">
        <f>Data!PM37</f>
        <v>455847</v>
      </c>
      <c r="I147" s="344">
        <f t="shared" si="6"/>
        <v>455847</v>
      </c>
    </row>
    <row r="148" spans="2:9">
      <c r="B148" s="128" t="str">
        <f>$B$37</f>
        <v>Engineering</v>
      </c>
      <c r="C148" s="329">
        <f>Data!LS37</f>
        <v>0</v>
      </c>
      <c r="D148" s="329">
        <f>Data!MM37</f>
        <v>0</v>
      </c>
      <c r="E148" s="329">
        <f>Data!NG37</f>
        <v>0</v>
      </c>
      <c r="F148" s="329">
        <f>Data!OA37</f>
        <v>0</v>
      </c>
      <c r="G148" s="329">
        <f>Data!OU37</f>
        <v>0</v>
      </c>
      <c r="H148" s="343">
        <f>Data!PO37</f>
        <v>108412</v>
      </c>
      <c r="I148" s="344">
        <f t="shared" si="6"/>
        <v>108412</v>
      </c>
    </row>
    <row r="149" spans="2:9">
      <c r="B149" s="128" t="str">
        <f>$B$38</f>
        <v>Home Economics</v>
      </c>
      <c r="C149" s="329">
        <f>Data!LT37</f>
        <v>0</v>
      </c>
      <c r="D149" s="329">
        <f>Data!MN37</f>
        <v>0</v>
      </c>
      <c r="E149" s="329">
        <f>Data!NH37</f>
        <v>0</v>
      </c>
      <c r="F149" s="329">
        <f>Data!OB37</f>
        <v>0</v>
      </c>
      <c r="G149" s="329">
        <f>Data!OV37</f>
        <v>0</v>
      </c>
      <c r="H149" s="343">
        <f>Data!PP37</f>
        <v>33304</v>
      </c>
      <c r="I149" s="344">
        <f t="shared" si="6"/>
        <v>33304</v>
      </c>
    </row>
    <row r="150" spans="2:9">
      <c r="B150" s="128" t="str">
        <f>$B$39</f>
        <v>Law</v>
      </c>
      <c r="C150" s="329">
        <f>Data!LU37</f>
        <v>0</v>
      </c>
      <c r="D150" s="329">
        <f>Data!MO37</f>
        <v>0</v>
      </c>
      <c r="E150" s="329">
        <f>Data!NI37</f>
        <v>0</v>
      </c>
      <c r="F150" s="329">
        <f>Data!OC37</f>
        <v>0</v>
      </c>
      <c r="G150" s="329">
        <f>Data!OW37</f>
        <v>0</v>
      </c>
      <c r="H150" s="343">
        <f>Data!PQ37</f>
        <v>0</v>
      </c>
      <c r="I150" s="344">
        <f t="shared" si="6"/>
        <v>0</v>
      </c>
    </row>
    <row r="151" spans="2:9">
      <c r="B151" s="128" t="str">
        <f>$B$40</f>
        <v>Social Service</v>
      </c>
      <c r="C151" s="329">
        <f>Data!LV37</f>
        <v>0</v>
      </c>
      <c r="D151" s="329">
        <f>Data!MP37</f>
        <v>0</v>
      </c>
      <c r="E151" s="329">
        <f>Data!NJ37</f>
        <v>0</v>
      </c>
      <c r="F151" s="329">
        <f>Data!OD37</f>
        <v>0</v>
      </c>
      <c r="G151" s="329">
        <f>Data!OX37</f>
        <v>0</v>
      </c>
      <c r="H151" s="343">
        <f>Data!PR37</f>
        <v>0</v>
      </c>
      <c r="I151" s="344">
        <f t="shared" si="6"/>
        <v>0</v>
      </c>
    </row>
    <row r="152" spans="2:9">
      <c r="B152" s="128" t="str">
        <f>$B$41</f>
        <v>Library Science</v>
      </c>
      <c r="C152" s="329">
        <f>Data!LW37</f>
        <v>0</v>
      </c>
      <c r="D152" s="329">
        <f>Data!MQ37</f>
        <v>0</v>
      </c>
      <c r="E152" s="329">
        <f>Data!NK37</f>
        <v>0</v>
      </c>
      <c r="F152" s="329">
        <f>Data!OE37</f>
        <v>0</v>
      </c>
      <c r="G152" s="329">
        <f>Data!OY37</f>
        <v>0</v>
      </c>
      <c r="H152" s="343">
        <f>Data!PS37</f>
        <v>0</v>
      </c>
      <c r="I152" s="344">
        <f t="shared" si="6"/>
        <v>0</v>
      </c>
    </row>
    <row r="153" spans="2:9">
      <c r="B153" s="128" t="str">
        <f>$B$42</f>
        <v>Veterinary Science</v>
      </c>
      <c r="C153" s="329">
        <f>Data!LX37</f>
        <v>0</v>
      </c>
      <c r="D153" s="329">
        <f>Data!MR37</f>
        <v>0</v>
      </c>
      <c r="E153" s="329">
        <f>Data!NL37</f>
        <v>0</v>
      </c>
      <c r="F153" s="329">
        <f>Data!OF37</f>
        <v>0</v>
      </c>
      <c r="G153" s="329">
        <f>Data!OZ37</f>
        <v>0</v>
      </c>
      <c r="H153" s="343">
        <f>Data!PT37</f>
        <v>0</v>
      </c>
      <c r="I153" s="344">
        <f t="shared" si="6"/>
        <v>0</v>
      </c>
    </row>
    <row r="154" spans="2:9">
      <c r="B154" s="128" t="str">
        <f>$B$43</f>
        <v>Vocational Training</v>
      </c>
      <c r="C154" s="329">
        <f>Data!LY37</f>
        <v>0</v>
      </c>
      <c r="D154" s="329">
        <f>Data!MS37</f>
        <v>0</v>
      </c>
      <c r="E154" s="329">
        <f>Data!NM37</f>
        <v>0</v>
      </c>
      <c r="F154" s="329">
        <f>Data!OG37</f>
        <v>0</v>
      </c>
      <c r="G154" s="329">
        <f>Data!PA37</f>
        <v>0</v>
      </c>
      <c r="H154" s="343">
        <f>Data!PU37</f>
        <v>15344</v>
      </c>
      <c r="I154" s="344">
        <f t="shared" si="6"/>
        <v>15344</v>
      </c>
    </row>
    <row r="155" spans="2:9">
      <c r="B155" s="128" t="str">
        <f>$B$44</f>
        <v>Physical Training</v>
      </c>
      <c r="C155" s="329">
        <f>Data!LZ37</f>
        <v>0</v>
      </c>
      <c r="D155" s="329">
        <f>Data!MT37</f>
        <v>0</v>
      </c>
      <c r="E155" s="329">
        <f>Data!NN37</f>
        <v>0</v>
      </c>
      <c r="F155" s="329">
        <f>Data!OH37</f>
        <v>0</v>
      </c>
      <c r="G155" s="329">
        <f>Data!PB37</f>
        <v>0</v>
      </c>
      <c r="H155" s="343">
        <f>Data!PV37</f>
        <v>99779</v>
      </c>
      <c r="I155" s="344">
        <f t="shared" si="6"/>
        <v>99779</v>
      </c>
    </row>
    <row r="156" spans="2:9">
      <c r="B156" s="128" t="str">
        <f>$B$45</f>
        <v>Health Services</v>
      </c>
      <c r="C156" s="329">
        <f>Data!MA37</f>
        <v>0</v>
      </c>
      <c r="D156" s="329">
        <f>Data!MU37</f>
        <v>0</v>
      </c>
      <c r="E156" s="329">
        <f>Data!NO37</f>
        <v>0</v>
      </c>
      <c r="F156" s="329">
        <f>Data!OI37</f>
        <v>0</v>
      </c>
      <c r="G156" s="329">
        <f>Data!PC37</f>
        <v>0</v>
      </c>
      <c r="H156" s="343">
        <f>Data!PW37</f>
        <v>92472</v>
      </c>
      <c r="I156" s="344">
        <f t="shared" si="6"/>
        <v>92472</v>
      </c>
    </row>
    <row r="157" spans="2:9">
      <c r="B157" s="128" t="str">
        <f>$B$46</f>
        <v>Pharmacy</v>
      </c>
      <c r="C157" s="329">
        <f>Data!MB37</f>
        <v>0</v>
      </c>
      <c r="D157" s="329">
        <f>Data!MV37</f>
        <v>0</v>
      </c>
      <c r="E157" s="329">
        <f>Data!NP37</f>
        <v>0</v>
      </c>
      <c r="F157" s="329">
        <f>Data!OJ37</f>
        <v>0</v>
      </c>
      <c r="G157" s="329">
        <f>Data!PD37</f>
        <v>0</v>
      </c>
      <c r="H157" s="343">
        <f>Data!PX37</f>
        <v>0</v>
      </c>
      <c r="I157" s="344">
        <f t="shared" si="6"/>
        <v>0</v>
      </c>
    </row>
    <row r="158" spans="2:9">
      <c r="B158" s="128" t="str">
        <f>$B$47</f>
        <v>Business Administration</v>
      </c>
      <c r="C158" s="329">
        <f>Data!MC37</f>
        <v>0</v>
      </c>
      <c r="D158" s="329">
        <f>Data!MW37</f>
        <v>0</v>
      </c>
      <c r="E158" s="329">
        <f>Data!NQ37</f>
        <v>0</v>
      </c>
      <c r="F158" s="329">
        <f>Data!OK37</f>
        <v>0</v>
      </c>
      <c r="G158" s="329">
        <f>Data!PE37</f>
        <v>0</v>
      </c>
      <c r="H158" s="343">
        <f>Data!PY37</f>
        <v>867676</v>
      </c>
      <c r="I158" s="344">
        <f t="shared" si="6"/>
        <v>867676</v>
      </c>
    </row>
    <row r="159" spans="2:9">
      <c r="B159" s="128" t="str">
        <f>$B$48</f>
        <v>Optometry</v>
      </c>
      <c r="C159" s="329">
        <f>Data!MD37</f>
        <v>0</v>
      </c>
      <c r="D159" s="329">
        <f>Data!MX37</f>
        <v>0</v>
      </c>
      <c r="E159" s="329">
        <f>Data!NR37</f>
        <v>0</v>
      </c>
      <c r="F159" s="329">
        <f>Data!OL37</f>
        <v>0</v>
      </c>
      <c r="G159" s="329">
        <f>Data!PF37</f>
        <v>0</v>
      </c>
      <c r="H159" s="343">
        <f>Data!PZ37</f>
        <v>0</v>
      </c>
      <c r="I159" s="344">
        <f t="shared" si="6"/>
        <v>0</v>
      </c>
    </row>
    <row r="160" spans="2:9">
      <c r="B160" s="128" t="str">
        <f>$B$49</f>
        <v>Teacher Ed-Practice Teaching</v>
      </c>
      <c r="C160" s="329">
        <f>Data!ME37</f>
        <v>0</v>
      </c>
      <c r="D160" s="329">
        <f>Data!MY37</f>
        <v>0</v>
      </c>
      <c r="E160" s="329">
        <f>Data!NS37</f>
        <v>0</v>
      </c>
      <c r="F160" s="329">
        <f>Data!OM37</f>
        <v>0</v>
      </c>
      <c r="G160" s="329">
        <f>Data!PG37</f>
        <v>0</v>
      </c>
      <c r="H160" s="343">
        <f>Data!QA37</f>
        <v>139545</v>
      </c>
      <c r="I160" s="344">
        <f t="shared" si="6"/>
        <v>139545</v>
      </c>
    </row>
    <row r="161" spans="2:9">
      <c r="B161" s="128" t="str">
        <f>$B$50</f>
        <v>Technology</v>
      </c>
      <c r="C161" s="329">
        <f>Data!MF37</f>
        <v>0</v>
      </c>
      <c r="D161" s="329">
        <f>Data!MZ37</f>
        <v>0</v>
      </c>
      <c r="E161" s="329">
        <f>Data!NT37</f>
        <v>0</v>
      </c>
      <c r="F161" s="329">
        <f>Data!ON37</f>
        <v>0</v>
      </c>
      <c r="G161" s="329">
        <f>Data!PH37</f>
        <v>0</v>
      </c>
      <c r="H161" s="343">
        <f>Data!QB37</f>
        <v>134264</v>
      </c>
      <c r="I161" s="344">
        <f t="shared" si="6"/>
        <v>134264</v>
      </c>
    </row>
    <row r="162" spans="2:9">
      <c r="B162" s="128" t="str">
        <f>$B$51</f>
        <v>Nursing</v>
      </c>
      <c r="C162" s="329">
        <f>Data!MG37</f>
        <v>0</v>
      </c>
      <c r="D162" s="329">
        <f>Data!NA37</f>
        <v>0</v>
      </c>
      <c r="E162" s="329">
        <f>Data!NU37</f>
        <v>0</v>
      </c>
      <c r="F162" s="329">
        <f>Data!OO37</f>
        <v>0</v>
      </c>
      <c r="G162" s="329">
        <f>Data!PI37</f>
        <v>0</v>
      </c>
      <c r="H162" s="343">
        <f>Data!QC37</f>
        <v>132079</v>
      </c>
      <c r="I162" s="344">
        <f t="shared" si="6"/>
        <v>132079</v>
      </c>
    </row>
    <row r="163" spans="2:9" ht="14.4" thickBot="1">
      <c r="B163" s="131" t="str">
        <f>$B$52</f>
        <v>Totals</v>
      </c>
      <c r="C163" s="134">
        <f t="shared" ref="C163:H163" si="7">SUM(C143:C162)</f>
        <v>0</v>
      </c>
      <c r="D163" s="134">
        <f t="shared" si="7"/>
        <v>0</v>
      </c>
      <c r="E163" s="134">
        <f t="shared" si="7"/>
        <v>0</v>
      </c>
      <c r="F163" s="134">
        <f t="shared" si="7"/>
        <v>0</v>
      </c>
      <c r="G163" s="135">
        <f t="shared" si="7"/>
        <v>0</v>
      </c>
      <c r="H163" s="345">
        <f t="shared" si="7"/>
        <v>7863523</v>
      </c>
      <c r="I163" s="344">
        <f>SUM(I143:I162)</f>
        <v>7863523</v>
      </c>
    </row>
    <row r="164" spans="2:9" ht="14.4" thickTop="1">
      <c r="B164" s="144"/>
      <c r="C164" s="331"/>
      <c r="D164" s="331"/>
      <c r="E164" s="331"/>
      <c r="F164" s="331"/>
      <c r="G164" s="331"/>
      <c r="H164" s="346"/>
      <c r="I164" s="347"/>
    </row>
    <row r="165" spans="2:9">
      <c r="B165" s="387" t="s">
        <v>63</v>
      </c>
      <c r="C165" s="387"/>
      <c r="D165" s="387"/>
      <c r="E165" s="387"/>
      <c r="F165" s="387"/>
      <c r="G165" s="387"/>
      <c r="H165" s="348"/>
      <c r="I165" s="348"/>
    </row>
    <row r="166" spans="2:9" ht="43.5" customHeight="1" thickBot="1">
      <c r="B166" s="394" t="s">
        <v>40</v>
      </c>
      <c r="C166" s="394"/>
      <c r="D166" s="394"/>
      <c r="E166" s="394"/>
      <c r="F166" s="394"/>
      <c r="G166" s="394"/>
      <c r="H166" s="328"/>
    </row>
    <row r="167" spans="2:9" ht="14.4" thickBot="1">
      <c r="B167" s="124" t="s">
        <v>31</v>
      </c>
      <c r="C167" s="125" t="s">
        <v>25</v>
      </c>
      <c r="D167" s="125" t="s">
        <v>26</v>
      </c>
      <c r="E167" s="125" t="s">
        <v>27</v>
      </c>
      <c r="F167" s="125" t="s">
        <v>28</v>
      </c>
      <c r="G167" s="125" t="s">
        <v>29</v>
      </c>
      <c r="H167" s="126" t="s">
        <v>1</v>
      </c>
    </row>
    <row r="168" spans="2:9">
      <c r="B168" s="128" t="str">
        <f>$B$32</f>
        <v>Liberal Arts</v>
      </c>
      <c r="C168" s="323">
        <f>C143+$H$140*IF($H116=0,0,$H143*C116/$H116)+IF($H32=0,0,$H$141*$H143*C32/$H32)</f>
        <v>1283632.7612389089</v>
      </c>
      <c r="D168" s="323">
        <f t="shared" ref="C168:G183" si="8">D143+$H$140*IF($H116=0,0,$H143*D116/$H116)+IF($H32=0,0,$H$141*$H143*D32/$H32)</f>
        <v>1052717.3979286905</v>
      </c>
      <c r="E168" s="323">
        <f t="shared" si="8"/>
        <v>478249.84083240095</v>
      </c>
      <c r="F168" s="323">
        <f t="shared" si="8"/>
        <v>0</v>
      </c>
      <c r="G168" s="323">
        <f t="shared" si="8"/>
        <v>0</v>
      </c>
      <c r="H168" s="134">
        <f t="shared" ref="H168:H188" si="9">SUM(C168:G168)</f>
        <v>2814600.0000000005</v>
      </c>
      <c r="I168" s="349"/>
    </row>
    <row r="169" spans="2:9">
      <c r="B169" s="128" t="str">
        <f>$B$33</f>
        <v>Science</v>
      </c>
      <c r="C169" s="142">
        <f t="shared" si="8"/>
        <v>462810.77162465232</v>
      </c>
      <c r="D169" s="142">
        <f t="shared" si="8"/>
        <v>551686.27899693279</v>
      </c>
      <c r="E169" s="142">
        <f t="shared" si="8"/>
        <v>161691.94937841495</v>
      </c>
      <c r="F169" s="142">
        <f t="shared" si="8"/>
        <v>0</v>
      </c>
      <c r="G169" s="142">
        <f t="shared" si="8"/>
        <v>0</v>
      </c>
      <c r="H169" s="137">
        <f t="shared" si="9"/>
        <v>1176189</v>
      </c>
      <c r="I169" s="349"/>
    </row>
    <row r="170" spans="2:9">
      <c r="B170" s="128" t="str">
        <f>$B$34</f>
        <v>Fine Arts</v>
      </c>
      <c r="C170" s="142">
        <f t="shared" si="8"/>
        <v>366974.2107065852</v>
      </c>
      <c r="D170" s="142">
        <f t="shared" si="8"/>
        <v>261958.14896359321</v>
      </c>
      <c r="E170" s="142">
        <f t="shared" si="8"/>
        <v>38163.640329821734</v>
      </c>
      <c r="F170" s="142">
        <f t="shared" si="8"/>
        <v>0</v>
      </c>
      <c r="G170" s="142">
        <f t="shared" si="8"/>
        <v>0</v>
      </c>
      <c r="H170" s="137">
        <f t="shared" si="9"/>
        <v>667096.00000000012</v>
      </c>
      <c r="I170" s="349"/>
    </row>
    <row r="171" spans="2:9">
      <c r="B171" s="128" t="str">
        <f>$B$35</f>
        <v>Teacher Education</v>
      </c>
      <c r="C171" s="142">
        <f t="shared" si="8"/>
        <v>17109.280906219134</v>
      </c>
      <c r="D171" s="142">
        <f t="shared" si="8"/>
        <v>338391.82669326093</v>
      </c>
      <c r="E171" s="142">
        <f t="shared" si="8"/>
        <v>771414.89240051992</v>
      </c>
      <c r="F171" s="142">
        <f t="shared" si="8"/>
        <v>0</v>
      </c>
      <c r="G171" s="142">
        <f t="shared" si="8"/>
        <v>0</v>
      </c>
      <c r="H171" s="137">
        <f t="shared" si="9"/>
        <v>1126916</v>
      </c>
      <c r="I171" s="349"/>
    </row>
    <row r="172" spans="2:9">
      <c r="B172" s="128" t="str">
        <f>$B$36</f>
        <v>Agriculture</v>
      </c>
      <c r="C172" s="142">
        <f t="shared" si="8"/>
        <v>101668.34575711185</v>
      </c>
      <c r="D172" s="142">
        <f t="shared" si="8"/>
        <v>150035.35133798604</v>
      </c>
      <c r="E172" s="142">
        <f t="shared" si="8"/>
        <v>204143.30290490217</v>
      </c>
      <c r="F172" s="142">
        <f t="shared" si="8"/>
        <v>0</v>
      </c>
      <c r="G172" s="142">
        <f t="shared" si="8"/>
        <v>0</v>
      </c>
      <c r="H172" s="137">
        <f t="shared" si="9"/>
        <v>455847.00000000006</v>
      </c>
      <c r="I172" s="349"/>
    </row>
    <row r="173" spans="2:9">
      <c r="B173" s="128" t="str">
        <f>$B$37</f>
        <v>Engineering</v>
      </c>
      <c r="C173" s="142">
        <f t="shared" si="8"/>
        <v>55238.785720245047</v>
      </c>
      <c r="D173" s="142">
        <f t="shared" si="8"/>
        <v>53173.214279754953</v>
      </c>
      <c r="E173" s="142">
        <f t="shared" si="8"/>
        <v>0</v>
      </c>
      <c r="F173" s="142">
        <f t="shared" si="8"/>
        <v>0</v>
      </c>
      <c r="G173" s="142">
        <f t="shared" si="8"/>
        <v>0</v>
      </c>
      <c r="H173" s="137">
        <f t="shared" si="9"/>
        <v>108412</v>
      </c>
      <c r="I173" s="349"/>
    </row>
    <row r="174" spans="2:9">
      <c r="B174" s="128" t="str">
        <f>$B$38</f>
        <v>Home Economics</v>
      </c>
      <c r="C174" s="142">
        <f t="shared" si="8"/>
        <v>12775.121122320246</v>
      </c>
      <c r="D174" s="142">
        <f t="shared" si="8"/>
        <v>4200.5523718738223</v>
      </c>
      <c r="E174" s="142">
        <f t="shared" si="8"/>
        <v>16328.32650580593</v>
      </c>
      <c r="F174" s="142">
        <f t="shared" si="8"/>
        <v>0</v>
      </c>
      <c r="G174" s="142">
        <f t="shared" si="8"/>
        <v>0</v>
      </c>
      <c r="H174" s="137">
        <f t="shared" si="9"/>
        <v>33304</v>
      </c>
      <c r="I174" s="349"/>
    </row>
    <row r="175" spans="2:9">
      <c r="B175" s="128" t="str">
        <f>$B$39</f>
        <v>Law</v>
      </c>
      <c r="C175" s="142">
        <f t="shared" si="8"/>
        <v>0</v>
      </c>
      <c r="D175" s="142">
        <f t="shared" si="8"/>
        <v>0</v>
      </c>
      <c r="E175" s="142">
        <f t="shared" si="8"/>
        <v>0</v>
      </c>
      <c r="F175" s="142">
        <f t="shared" si="8"/>
        <v>0</v>
      </c>
      <c r="G175" s="142">
        <f t="shared" si="8"/>
        <v>0</v>
      </c>
      <c r="H175" s="137">
        <f t="shared" si="9"/>
        <v>0</v>
      </c>
      <c r="I175" s="349"/>
    </row>
    <row r="176" spans="2:9">
      <c r="B176" s="128" t="str">
        <f>$B$40</f>
        <v>Social Service</v>
      </c>
      <c r="C176" s="142">
        <f t="shared" si="8"/>
        <v>0</v>
      </c>
      <c r="D176" s="142">
        <f t="shared" si="8"/>
        <v>0</v>
      </c>
      <c r="E176" s="142">
        <f t="shared" si="8"/>
        <v>0</v>
      </c>
      <c r="F176" s="142">
        <f t="shared" si="8"/>
        <v>0</v>
      </c>
      <c r="G176" s="142">
        <f t="shared" si="8"/>
        <v>0</v>
      </c>
      <c r="H176" s="137">
        <f t="shared" si="9"/>
        <v>0</v>
      </c>
      <c r="I176" s="349"/>
    </row>
    <row r="177" spans="2:9">
      <c r="B177" s="128" t="str">
        <f>$B$41</f>
        <v>Library Science</v>
      </c>
      <c r="C177" s="142">
        <f t="shared" si="8"/>
        <v>0</v>
      </c>
      <c r="D177" s="142">
        <f t="shared" si="8"/>
        <v>0</v>
      </c>
      <c r="E177" s="142">
        <f t="shared" si="8"/>
        <v>0</v>
      </c>
      <c r="F177" s="142">
        <f t="shared" si="8"/>
        <v>0</v>
      </c>
      <c r="G177" s="142">
        <f t="shared" si="8"/>
        <v>0</v>
      </c>
      <c r="H177" s="137">
        <f t="shared" si="9"/>
        <v>0</v>
      </c>
      <c r="I177" s="349"/>
    </row>
    <row r="178" spans="2:9">
      <c r="B178" s="128" t="str">
        <f>$B$42</f>
        <v>Veterinary Science</v>
      </c>
      <c r="C178" s="142">
        <f t="shared" si="8"/>
        <v>0</v>
      </c>
      <c r="D178" s="142">
        <f t="shared" si="8"/>
        <v>0</v>
      </c>
      <c r="E178" s="142">
        <f t="shared" si="8"/>
        <v>0</v>
      </c>
      <c r="F178" s="142">
        <f t="shared" si="8"/>
        <v>0</v>
      </c>
      <c r="G178" s="142">
        <f t="shared" si="8"/>
        <v>0</v>
      </c>
      <c r="H178" s="137">
        <f t="shared" si="9"/>
        <v>0</v>
      </c>
      <c r="I178" s="349"/>
    </row>
    <row r="179" spans="2:9">
      <c r="B179" s="128" t="str">
        <f>$B$43</f>
        <v>Vocational Training</v>
      </c>
      <c r="C179" s="142">
        <f t="shared" si="8"/>
        <v>10108.443820592925</v>
      </c>
      <c r="D179" s="142">
        <f t="shared" si="8"/>
        <v>5235.5561794070736</v>
      </c>
      <c r="E179" s="142">
        <f t="shared" si="8"/>
        <v>0</v>
      </c>
      <c r="F179" s="142">
        <f t="shared" si="8"/>
        <v>0</v>
      </c>
      <c r="G179" s="142">
        <f t="shared" si="8"/>
        <v>0</v>
      </c>
      <c r="H179" s="137">
        <f t="shared" si="9"/>
        <v>15344</v>
      </c>
      <c r="I179" s="349"/>
    </row>
    <row r="180" spans="2:9">
      <c r="B180" s="128" t="str">
        <f>$B$44</f>
        <v>Physical Training</v>
      </c>
      <c r="C180" s="142">
        <f t="shared" si="8"/>
        <v>14563.608734480673</v>
      </c>
      <c r="D180" s="142">
        <f t="shared" si="8"/>
        <v>85215.391265519327</v>
      </c>
      <c r="E180" s="142">
        <f t="shared" si="8"/>
        <v>0</v>
      </c>
      <c r="F180" s="142">
        <f t="shared" si="8"/>
        <v>0</v>
      </c>
      <c r="G180" s="142">
        <f t="shared" si="8"/>
        <v>0</v>
      </c>
      <c r="H180" s="137">
        <f t="shared" si="9"/>
        <v>99779</v>
      </c>
      <c r="I180" s="349"/>
    </row>
    <row r="181" spans="2:9">
      <c r="B181" s="128" t="str">
        <f>$B$45</f>
        <v>Health Services</v>
      </c>
      <c r="C181" s="142">
        <f t="shared" si="8"/>
        <v>17853.918432708313</v>
      </c>
      <c r="D181" s="142">
        <f t="shared" si="8"/>
        <v>14927.626368432408</v>
      </c>
      <c r="E181" s="142">
        <f t="shared" si="8"/>
        <v>59690.455198859279</v>
      </c>
      <c r="F181" s="142">
        <f t="shared" si="8"/>
        <v>0</v>
      </c>
      <c r="G181" s="142">
        <f t="shared" si="8"/>
        <v>0</v>
      </c>
      <c r="H181" s="137">
        <f t="shared" si="9"/>
        <v>92472</v>
      </c>
      <c r="I181" s="349"/>
    </row>
    <row r="182" spans="2:9">
      <c r="B182" s="128" t="str">
        <f>$B$46</f>
        <v>Pharmacy</v>
      </c>
      <c r="C182" s="142">
        <f t="shared" si="8"/>
        <v>0</v>
      </c>
      <c r="D182" s="142">
        <f t="shared" si="8"/>
        <v>0</v>
      </c>
      <c r="E182" s="142">
        <f t="shared" si="8"/>
        <v>0</v>
      </c>
      <c r="F182" s="142">
        <f t="shared" si="8"/>
        <v>0</v>
      </c>
      <c r="G182" s="142">
        <f t="shared" si="8"/>
        <v>0</v>
      </c>
      <c r="H182" s="137">
        <f t="shared" si="9"/>
        <v>0</v>
      </c>
      <c r="I182" s="349"/>
    </row>
    <row r="183" spans="2:9">
      <c r="B183" s="128" t="str">
        <f>$B$47</f>
        <v>Business Administration</v>
      </c>
      <c r="C183" s="142">
        <f t="shared" si="8"/>
        <v>73346.836403451554</v>
      </c>
      <c r="D183" s="142">
        <f t="shared" si="8"/>
        <v>530519.30473182711</v>
      </c>
      <c r="E183" s="142">
        <f t="shared" si="8"/>
        <v>263809.85886472138</v>
      </c>
      <c r="F183" s="142">
        <f t="shared" si="8"/>
        <v>0</v>
      </c>
      <c r="G183" s="142">
        <f t="shared" si="8"/>
        <v>0</v>
      </c>
      <c r="H183" s="137">
        <f t="shared" si="9"/>
        <v>867676</v>
      </c>
      <c r="I183" s="349"/>
    </row>
    <row r="184" spans="2:9">
      <c r="B184" s="128" t="str">
        <f>$B$48</f>
        <v>Optometry</v>
      </c>
      <c r="C184" s="142">
        <f t="shared" ref="C184:G187" si="10">C159+$H$140*IF($H132=0,0,$H159*C132/$H132)+IF($H48=0,0,$H$141*$H159*C48/$H48)</f>
        <v>0</v>
      </c>
      <c r="D184" s="142">
        <f t="shared" si="10"/>
        <v>0</v>
      </c>
      <c r="E184" s="142">
        <f t="shared" si="10"/>
        <v>0</v>
      </c>
      <c r="F184" s="142">
        <f t="shared" si="10"/>
        <v>0</v>
      </c>
      <c r="G184" s="142">
        <f t="shared" si="10"/>
        <v>0</v>
      </c>
      <c r="H184" s="137">
        <f t="shared" si="9"/>
        <v>0</v>
      </c>
      <c r="I184" s="349"/>
    </row>
    <row r="185" spans="2:9">
      <c r="B185" s="128" t="str">
        <f>$B$49</f>
        <v>Teacher Ed-Practice Teaching</v>
      </c>
      <c r="C185" s="142">
        <f t="shared" si="10"/>
        <v>0</v>
      </c>
      <c r="D185" s="142">
        <f t="shared" si="10"/>
        <v>139545</v>
      </c>
      <c r="E185" s="142">
        <f t="shared" si="10"/>
        <v>0</v>
      </c>
      <c r="F185" s="142">
        <f t="shared" si="10"/>
        <v>0</v>
      </c>
      <c r="G185" s="142">
        <f t="shared" si="10"/>
        <v>0</v>
      </c>
      <c r="H185" s="137">
        <f t="shared" si="9"/>
        <v>139545</v>
      </c>
      <c r="I185" s="349"/>
    </row>
    <row r="186" spans="2:9">
      <c r="B186" s="128" t="str">
        <f>$B$50</f>
        <v>Technology</v>
      </c>
      <c r="C186" s="142">
        <f t="shared" si="10"/>
        <v>46490.219642053147</v>
      </c>
      <c r="D186" s="142">
        <f t="shared" si="10"/>
        <v>64984.131289131416</v>
      </c>
      <c r="E186" s="142">
        <f t="shared" si="10"/>
        <v>22789.649068815426</v>
      </c>
      <c r="F186" s="142">
        <f t="shared" si="10"/>
        <v>0</v>
      </c>
      <c r="G186" s="142">
        <f t="shared" si="10"/>
        <v>0</v>
      </c>
      <c r="H186" s="137">
        <f t="shared" si="9"/>
        <v>134264</v>
      </c>
      <c r="I186" s="349"/>
    </row>
    <row r="187" spans="2:9">
      <c r="B187" s="128" t="str">
        <f>$B$51</f>
        <v>Nursing</v>
      </c>
      <c r="C187" s="142">
        <f t="shared" si="10"/>
        <v>2395.8089741364347</v>
      </c>
      <c r="D187" s="142">
        <f t="shared" si="10"/>
        <v>129683.19102586356</v>
      </c>
      <c r="E187" s="142">
        <f t="shared" si="10"/>
        <v>0</v>
      </c>
      <c r="F187" s="142">
        <f t="shared" si="10"/>
        <v>0</v>
      </c>
      <c r="G187" s="142">
        <f t="shared" si="10"/>
        <v>0</v>
      </c>
      <c r="H187" s="137">
        <f t="shared" si="9"/>
        <v>132079</v>
      </c>
      <c r="I187" s="349"/>
    </row>
    <row r="188" spans="2:9">
      <c r="B188" s="131" t="str">
        <f>$B$52</f>
        <v>Totals</v>
      </c>
      <c r="C188" s="134">
        <f>SUM(C168:C187)</f>
        <v>2464968.1130834655</v>
      </c>
      <c r="D188" s="134">
        <f>SUM(D168:D187)</f>
        <v>3382272.9714322733</v>
      </c>
      <c r="E188" s="134">
        <f>SUM(E168:E187)</f>
        <v>2016281.9154842617</v>
      </c>
      <c r="F188" s="134">
        <f>SUM(F168:F187)</f>
        <v>0</v>
      </c>
      <c r="G188" s="134">
        <f>SUM(G168:G187)</f>
        <v>0</v>
      </c>
      <c r="H188" s="134">
        <f t="shared" si="9"/>
        <v>7863523.0000000009</v>
      </c>
      <c r="I188" s="349"/>
    </row>
    <row r="189" spans="2:9">
      <c r="B189" s="330"/>
      <c r="C189" s="331"/>
      <c r="D189" s="331"/>
      <c r="E189" s="331"/>
      <c r="F189" s="331"/>
      <c r="G189" s="331"/>
      <c r="H189" s="346"/>
    </row>
    <row r="190" spans="2:9">
      <c r="B190" s="392" t="s">
        <v>34</v>
      </c>
      <c r="C190" s="392"/>
      <c r="D190" s="392"/>
      <c r="E190" s="392"/>
      <c r="F190" s="392"/>
      <c r="G190" s="392"/>
      <c r="H190" s="122">
        <f>H15</f>
        <v>6525836</v>
      </c>
    </row>
    <row r="191" spans="2:9" ht="43.5" customHeight="1" thickBot="1">
      <c r="B191" s="382" t="s">
        <v>229</v>
      </c>
      <c r="C191" s="382"/>
      <c r="D191" s="382"/>
      <c r="E191" s="382"/>
      <c r="F191" s="382"/>
      <c r="G191" s="382"/>
      <c r="H191" s="382"/>
    </row>
    <row r="192" spans="2:9" ht="14.4" thickBot="1">
      <c r="B192" s="124" t="s">
        <v>31</v>
      </c>
      <c r="C192" s="125" t="s">
        <v>25</v>
      </c>
      <c r="D192" s="125" t="s">
        <v>26</v>
      </c>
      <c r="E192" s="125" t="s">
        <v>27</v>
      </c>
      <c r="F192" s="125" t="s">
        <v>28</v>
      </c>
      <c r="G192" s="125" t="s">
        <v>29</v>
      </c>
      <c r="H192" s="126" t="s">
        <v>1</v>
      </c>
    </row>
    <row r="193" spans="2:8">
      <c r="B193" s="128" t="str">
        <f>$B$32</f>
        <v>Liberal Arts</v>
      </c>
      <c r="C193" s="136">
        <f t="shared" ref="C193:G208" si="11">$H$190*IF($H$136=0,0,C116/$H$136)</f>
        <v>1065223.997215014</v>
      </c>
      <c r="D193" s="136">
        <f t="shared" si="11"/>
        <v>873598.64006359503</v>
      </c>
      <c r="E193" s="136">
        <f t="shared" si="11"/>
        <v>396876.13350351155</v>
      </c>
      <c r="F193" s="136">
        <f t="shared" si="11"/>
        <v>0</v>
      </c>
      <c r="G193" s="136">
        <f t="shared" si="11"/>
        <v>0</v>
      </c>
      <c r="H193" s="136">
        <f>SUM(C193:G193)</f>
        <v>2335698.7707821205</v>
      </c>
    </row>
    <row r="194" spans="2:8">
      <c r="B194" s="128" t="str">
        <f>$B$33</f>
        <v>Science</v>
      </c>
      <c r="C194" s="139">
        <f t="shared" si="11"/>
        <v>384063.85220019845</v>
      </c>
      <c r="D194" s="139">
        <f t="shared" si="11"/>
        <v>457817.25601105072</v>
      </c>
      <c r="E194" s="139">
        <f t="shared" si="11"/>
        <v>134180.1806600944</v>
      </c>
      <c r="F194" s="139">
        <f t="shared" si="11"/>
        <v>0</v>
      </c>
      <c r="G194" s="139">
        <f t="shared" si="11"/>
        <v>0</v>
      </c>
      <c r="H194" s="139">
        <f t="shared" ref="H194:H213" si="12">SUM(C194:G194)</f>
        <v>976061.28887134348</v>
      </c>
    </row>
    <row r="195" spans="2:8">
      <c r="B195" s="128" t="str">
        <f>$B$34</f>
        <v>Fine Arts</v>
      </c>
      <c r="C195" s="139">
        <f t="shared" si="11"/>
        <v>304533.46861555649</v>
      </c>
      <c r="D195" s="139">
        <f t="shared" si="11"/>
        <v>217385.91271139195</v>
      </c>
      <c r="E195" s="139">
        <f t="shared" si="11"/>
        <v>31670.088593581386</v>
      </c>
      <c r="F195" s="139">
        <f t="shared" si="11"/>
        <v>0</v>
      </c>
      <c r="G195" s="139">
        <f t="shared" si="11"/>
        <v>0</v>
      </c>
      <c r="H195" s="139">
        <f t="shared" si="12"/>
        <v>553589.46992052975</v>
      </c>
    </row>
    <row r="196" spans="2:8">
      <c r="B196" s="128" t="str">
        <f>$B$35</f>
        <v>Teacher Education</v>
      </c>
      <c r="C196" s="139">
        <f t="shared" si="11"/>
        <v>14198.148339327056</v>
      </c>
      <c r="D196" s="139">
        <f t="shared" si="11"/>
        <v>280814.68639984442</v>
      </c>
      <c r="E196" s="139">
        <f t="shared" si="11"/>
        <v>640159.1705404385</v>
      </c>
      <c r="F196" s="139">
        <f t="shared" si="11"/>
        <v>0</v>
      </c>
      <c r="G196" s="139">
        <f t="shared" si="11"/>
        <v>0</v>
      </c>
      <c r="H196" s="139">
        <f t="shared" si="12"/>
        <v>935172.00527960993</v>
      </c>
    </row>
    <row r="197" spans="2:8">
      <c r="B197" s="128" t="str">
        <f>$B$36</f>
        <v>Agriculture</v>
      </c>
      <c r="C197" s="139">
        <f t="shared" si="11"/>
        <v>84369.479750975355</v>
      </c>
      <c r="D197" s="139">
        <f t="shared" si="11"/>
        <v>124506.84077108839</v>
      </c>
      <c r="E197" s="139">
        <f t="shared" si="11"/>
        <v>169408.32598850032</v>
      </c>
      <c r="F197" s="139">
        <f t="shared" si="11"/>
        <v>0</v>
      </c>
      <c r="G197" s="139">
        <f t="shared" si="11"/>
        <v>0</v>
      </c>
      <c r="H197" s="139">
        <f t="shared" si="12"/>
        <v>378284.64651056408</v>
      </c>
    </row>
    <row r="198" spans="2:8">
      <c r="B198" s="128" t="str">
        <f>$B$37</f>
        <v>Engineering</v>
      </c>
      <c r="C198" s="139">
        <f t="shared" si="11"/>
        <v>45840.032909905523</v>
      </c>
      <c r="D198" s="139">
        <f t="shared" si="11"/>
        <v>44125.913716747287</v>
      </c>
      <c r="E198" s="139">
        <f t="shared" si="11"/>
        <v>0</v>
      </c>
      <c r="F198" s="139">
        <f t="shared" si="11"/>
        <v>0</v>
      </c>
      <c r="G198" s="139">
        <f t="shared" si="11"/>
        <v>0</v>
      </c>
      <c r="H198" s="139">
        <f t="shared" si="12"/>
        <v>89965.946626652818</v>
      </c>
    </row>
    <row r="199" spans="2:8">
      <c r="B199" s="128" t="str">
        <f>$B$38</f>
        <v>Home Economics</v>
      </c>
      <c r="C199" s="139">
        <f t="shared" si="11"/>
        <v>10601.461774400319</v>
      </c>
      <c r="D199" s="139">
        <f t="shared" si="11"/>
        <v>3485.8374316296836</v>
      </c>
      <c r="E199" s="139">
        <f t="shared" si="11"/>
        <v>13550.096913663512</v>
      </c>
      <c r="F199" s="139">
        <f t="shared" si="11"/>
        <v>0</v>
      </c>
      <c r="G199" s="139">
        <f t="shared" si="11"/>
        <v>0</v>
      </c>
      <c r="H199" s="139">
        <f t="shared" si="12"/>
        <v>27637.396119693512</v>
      </c>
    </row>
    <row r="200" spans="2:8">
      <c r="B200" s="128" t="str">
        <f>$B$39</f>
        <v>Law</v>
      </c>
      <c r="C200" s="139">
        <f t="shared" si="11"/>
        <v>0</v>
      </c>
      <c r="D200" s="139">
        <f t="shared" si="11"/>
        <v>0</v>
      </c>
      <c r="E200" s="139">
        <f t="shared" si="11"/>
        <v>0</v>
      </c>
      <c r="F200" s="139">
        <f t="shared" si="11"/>
        <v>0</v>
      </c>
      <c r="G200" s="139">
        <f t="shared" si="11"/>
        <v>0</v>
      </c>
      <c r="H200" s="139">
        <f t="shared" si="12"/>
        <v>0</v>
      </c>
    </row>
    <row r="201" spans="2:8">
      <c r="B201" s="128" t="str">
        <f>$B$40</f>
        <v>Social Service</v>
      </c>
      <c r="C201" s="139">
        <f t="shared" si="11"/>
        <v>0</v>
      </c>
      <c r="D201" s="139">
        <f t="shared" si="11"/>
        <v>0</v>
      </c>
      <c r="E201" s="139">
        <f t="shared" si="11"/>
        <v>0</v>
      </c>
      <c r="F201" s="139">
        <f t="shared" si="11"/>
        <v>0</v>
      </c>
      <c r="G201" s="139">
        <f t="shared" si="11"/>
        <v>0</v>
      </c>
      <c r="H201" s="139">
        <f t="shared" si="12"/>
        <v>0</v>
      </c>
    </row>
    <row r="202" spans="2:8">
      <c r="B202" s="128" t="str">
        <f>$B$41</f>
        <v>Library Science</v>
      </c>
      <c r="C202" s="139">
        <f t="shared" si="11"/>
        <v>0</v>
      </c>
      <c r="D202" s="139">
        <f t="shared" si="11"/>
        <v>0</v>
      </c>
      <c r="E202" s="139">
        <f t="shared" si="11"/>
        <v>0</v>
      </c>
      <c r="F202" s="139">
        <f t="shared" si="11"/>
        <v>0</v>
      </c>
      <c r="G202" s="139">
        <f t="shared" si="11"/>
        <v>0</v>
      </c>
      <c r="H202" s="139">
        <f t="shared" si="12"/>
        <v>0</v>
      </c>
    </row>
    <row r="203" spans="2:8">
      <c r="B203" s="128" t="str">
        <f>$B$42</f>
        <v>Veterinary Science</v>
      </c>
      <c r="C203" s="139">
        <f t="shared" si="11"/>
        <v>0</v>
      </c>
      <c r="D203" s="139">
        <f t="shared" si="11"/>
        <v>0</v>
      </c>
      <c r="E203" s="139">
        <f t="shared" si="11"/>
        <v>0</v>
      </c>
      <c r="F203" s="139">
        <f t="shared" si="11"/>
        <v>0</v>
      </c>
      <c r="G203" s="139">
        <f t="shared" si="11"/>
        <v>0</v>
      </c>
      <c r="H203" s="139">
        <f t="shared" si="12"/>
        <v>0</v>
      </c>
    </row>
    <row r="204" spans="2:8">
      <c r="B204" s="128" t="str">
        <f>$B$43</f>
        <v>Vocational Training</v>
      </c>
      <c r="C204" s="139">
        <f t="shared" si="11"/>
        <v>8388.4384322024489</v>
      </c>
      <c r="D204" s="139">
        <f t="shared" si="11"/>
        <v>4344.6984965008423</v>
      </c>
      <c r="E204" s="139">
        <f t="shared" si="11"/>
        <v>0</v>
      </c>
      <c r="F204" s="139">
        <f t="shared" si="11"/>
        <v>0</v>
      </c>
      <c r="G204" s="139">
        <f t="shared" si="11"/>
        <v>0</v>
      </c>
      <c r="H204" s="139">
        <f t="shared" si="12"/>
        <v>12733.13692870329</v>
      </c>
    </row>
    <row r="205" spans="2:8">
      <c r="B205" s="128" t="str">
        <f>$B$44</f>
        <v>Physical Training</v>
      </c>
      <c r="C205" s="139">
        <f t="shared" si="11"/>
        <v>12085.52442334164</v>
      </c>
      <c r="D205" s="139">
        <f t="shared" si="11"/>
        <v>70715.487566328957</v>
      </c>
      <c r="E205" s="139">
        <f t="shared" si="11"/>
        <v>0</v>
      </c>
      <c r="F205" s="139">
        <f t="shared" si="11"/>
        <v>0</v>
      </c>
      <c r="G205" s="139">
        <f t="shared" si="11"/>
        <v>0</v>
      </c>
      <c r="H205" s="139">
        <f t="shared" si="12"/>
        <v>82801.011989670602</v>
      </c>
    </row>
    <row r="206" spans="2:8">
      <c r="B206" s="128" t="str">
        <f>$B$45</f>
        <v>Health Services</v>
      </c>
      <c r="C206" s="139">
        <f t="shared" si="11"/>
        <v>14816.158877454118</v>
      </c>
      <c r="D206" s="139">
        <f t="shared" si="11"/>
        <v>12387.761530980515</v>
      </c>
      <c r="E206" s="139">
        <f t="shared" si="11"/>
        <v>49534.407308239366</v>
      </c>
      <c r="F206" s="139">
        <f t="shared" si="11"/>
        <v>0</v>
      </c>
      <c r="G206" s="139">
        <f t="shared" si="11"/>
        <v>0</v>
      </c>
      <c r="H206" s="139">
        <f t="shared" si="12"/>
        <v>76738.327716674001</v>
      </c>
    </row>
    <row r="207" spans="2:8">
      <c r="B207" s="128" t="str">
        <f>$B$46</f>
        <v>Pharmacy</v>
      </c>
      <c r="C207" s="139">
        <f t="shared" si="11"/>
        <v>0</v>
      </c>
      <c r="D207" s="139">
        <f t="shared" si="11"/>
        <v>0</v>
      </c>
      <c r="E207" s="139">
        <f t="shared" si="11"/>
        <v>0</v>
      </c>
      <c r="F207" s="139">
        <f t="shared" si="11"/>
        <v>0</v>
      </c>
      <c r="G207" s="139">
        <f t="shared" si="11"/>
        <v>0</v>
      </c>
      <c r="H207" s="139">
        <f t="shared" si="12"/>
        <v>0</v>
      </c>
    </row>
    <row r="208" spans="2:8">
      <c r="B208" s="128" t="str">
        <f>$B$47</f>
        <v>Business Administration</v>
      </c>
      <c r="C208" s="139">
        <f t="shared" si="11"/>
        <v>60891.088549079795</v>
      </c>
      <c r="D208" s="139">
        <f t="shared" si="11"/>
        <v>440426.60250172386</v>
      </c>
      <c r="E208" s="139">
        <f t="shared" si="11"/>
        <v>219009.71144675117</v>
      </c>
      <c r="F208" s="139">
        <f t="shared" si="11"/>
        <v>0</v>
      </c>
      <c r="G208" s="139">
        <f t="shared" si="11"/>
        <v>0</v>
      </c>
      <c r="H208" s="139">
        <f t="shared" si="12"/>
        <v>720327.40249755478</v>
      </c>
    </row>
    <row r="209" spans="2:8">
      <c r="B209" s="128" t="str">
        <f>$B$48</f>
        <v>Optometry</v>
      </c>
      <c r="C209" s="139">
        <f t="shared" ref="C209:G212" si="13">$H$190*IF($H$136=0,0,C132/$H$136)</f>
        <v>0</v>
      </c>
      <c r="D209" s="139">
        <f t="shared" si="13"/>
        <v>0</v>
      </c>
      <c r="E209" s="139">
        <f t="shared" si="13"/>
        <v>0</v>
      </c>
      <c r="F209" s="139">
        <f t="shared" si="13"/>
        <v>0</v>
      </c>
      <c r="G209" s="139">
        <f t="shared" si="13"/>
        <v>0</v>
      </c>
      <c r="H209" s="139">
        <f t="shared" si="12"/>
        <v>0</v>
      </c>
    </row>
    <row r="210" spans="2:8">
      <c r="B210" s="128" t="str">
        <f>$B$49</f>
        <v>Teacher Ed-Practice Teaching</v>
      </c>
      <c r="C210" s="139">
        <f t="shared" si="13"/>
        <v>0</v>
      </c>
      <c r="D210" s="139">
        <f t="shared" si="13"/>
        <v>115801.80856421443</v>
      </c>
      <c r="E210" s="139">
        <f t="shared" si="13"/>
        <v>0</v>
      </c>
      <c r="F210" s="139">
        <f t="shared" si="13"/>
        <v>0</v>
      </c>
      <c r="G210" s="139">
        <f t="shared" si="13"/>
        <v>0</v>
      </c>
      <c r="H210" s="139">
        <f t="shared" si="12"/>
        <v>115801.80856421443</v>
      </c>
    </row>
    <row r="211" spans="2:8">
      <c r="B211" s="128" t="str">
        <f>$B$50</f>
        <v>Technology</v>
      </c>
      <c r="C211" s="139">
        <f t="shared" si="13"/>
        <v>38579.813775234616</v>
      </c>
      <c r="D211" s="139">
        <f t="shared" si="13"/>
        <v>53926.948566452651</v>
      </c>
      <c r="E211" s="139">
        <f t="shared" si="13"/>
        <v>18911.943713050157</v>
      </c>
      <c r="F211" s="139">
        <f t="shared" si="13"/>
        <v>0</v>
      </c>
      <c r="G211" s="139">
        <f t="shared" si="13"/>
        <v>0</v>
      </c>
      <c r="H211" s="139">
        <f t="shared" si="12"/>
        <v>111418.70605473743</v>
      </c>
    </row>
    <row r="212" spans="2:8">
      <c r="B212" s="128" t="str">
        <f>$B$51</f>
        <v>Nursing</v>
      </c>
      <c r="C212" s="139">
        <f t="shared" si="13"/>
        <v>1988.167954072879</v>
      </c>
      <c r="D212" s="139">
        <f t="shared" si="13"/>
        <v>107617.91418385875</v>
      </c>
      <c r="E212" s="139">
        <f t="shared" si="13"/>
        <v>0</v>
      </c>
      <c r="F212" s="139">
        <f t="shared" si="13"/>
        <v>0</v>
      </c>
      <c r="G212" s="139">
        <f t="shared" si="13"/>
        <v>0</v>
      </c>
      <c r="H212" s="139">
        <f t="shared" si="12"/>
        <v>109606.08213793163</v>
      </c>
    </row>
    <row r="213" spans="2:8">
      <c r="B213" s="131" t="str">
        <f>$B$52</f>
        <v>Totals</v>
      </c>
      <c r="C213" s="136">
        <f>SUM(C193:C212)</f>
        <v>2045579.6328167627</v>
      </c>
      <c r="D213" s="136">
        <f>SUM(D193:D212)</f>
        <v>2806956.3085154071</v>
      </c>
      <c r="E213" s="136">
        <f>SUM(E193:E212)</f>
        <v>1673300.0586678302</v>
      </c>
      <c r="F213" s="136">
        <f>SUM(F193:F212)</f>
        <v>0</v>
      </c>
      <c r="G213" s="136">
        <f>SUM(G193:G212)</f>
        <v>0</v>
      </c>
      <c r="H213" s="136">
        <f t="shared" si="12"/>
        <v>6525836</v>
      </c>
    </row>
    <row r="214" spans="2:8">
      <c r="B214" s="144"/>
      <c r="C214" s="145"/>
      <c r="D214" s="145"/>
      <c r="E214" s="145"/>
      <c r="F214" s="145"/>
      <c r="G214" s="145"/>
      <c r="H214" s="145"/>
    </row>
    <row r="215" spans="2:8">
      <c r="B215" s="392" t="s">
        <v>35</v>
      </c>
      <c r="C215" s="392"/>
      <c r="D215" s="392"/>
      <c r="E215" s="392"/>
      <c r="F215" s="392"/>
      <c r="G215" s="392"/>
      <c r="H215" s="122">
        <f>H17</f>
        <v>7930188</v>
      </c>
    </row>
    <row r="216" spans="2:8" ht="60.75" customHeight="1" thickBot="1">
      <c r="B216" s="382" t="s">
        <v>230</v>
      </c>
      <c r="C216" s="382"/>
      <c r="D216" s="382"/>
      <c r="E216" s="382"/>
      <c r="F216" s="382"/>
      <c r="G216" s="382"/>
      <c r="H216" s="382"/>
    </row>
    <row r="217" spans="2:8" ht="14.4" thickBot="1">
      <c r="B217" s="124" t="s">
        <v>31</v>
      </c>
      <c r="C217" s="125" t="s">
        <v>25</v>
      </c>
      <c r="D217" s="125" t="s">
        <v>26</v>
      </c>
      <c r="E217" s="125" t="s">
        <v>27</v>
      </c>
      <c r="F217" s="125" t="s">
        <v>28</v>
      </c>
      <c r="G217" s="125" t="s">
        <v>29</v>
      </c>
      <c r="H217" s="126" t="s">
        <v>1</v>
      </c>
    </row>
    <row r="218" spans="2:8">
      <c r="B218" s="128" t="str">
        <f>$B$32</f>
        <v>Liberal Arts</v>
      </c>
      <c r="C218" s="136">
        <f t="shared" ref="C218:G233" si="14">$H$215*IF($H$25=0,0,C$25/$H$25)*IF(C$52=0,0,C32/C$52)</f>
        <v>1201838.6796169176</v>
      </c>
      <c r="D218" s="136">
        <f t="shared" si="14"/>
        <v>1771873.3388574859</v>
      </c>
      <c r="E218" s="136">
        <f t="shared" si="14"/>
        <v>359875.67376710358</v>
      </c>
      <c r="F218" s="136">
        <f t="shared" si="14"/>
        <v>0</v>
      </c>
      <c r="G218" s="136">
        <f t="shared" si="14"/>
        <v>0</v>
      </c>
      <c r="H218" s="136">
        <f>SUM(C218:G218)</f>
        <v>3333587.6922415076</v>
      </c>
    </row>
    <row r="219" spans="2:8">
      <c r="B219" s="128" t="str">
        <f>$B$33</f>
        <v>Science</v>
      </c>
      <c r="C219" s="139">
        <f t="shared" si="14"/>
        <v>350014.70293221989</v>
      </c>
      <c r="D219" s="139">
        <f t="shared" si="14"/>
        <v>512607.2920718625</v>
      </c>
      <c r="E219" s="139">
        <f t="shared" si="14"/>
        <v>88244.598697119538</v>
      </c>
      <c r="F219" s="139">
        <f t="shared" si="14"/>
        <v>0</v>
      </c>
      <c r="G219" s="139">
        <f t="shared" si="14"/>
        <v>0</v>
      </c>
      <c r="H219" s="139">
        <f t="shared" ref="H219:H238" si="15">SUM(C219:G219)</f>
        <v>950866.59370120184</v>
      </c>
    </row>
    <row r="220" spans="2:8">
      <c r="B220" s="128" t="str">
        <f>$B$34</f>
        <v>Fine Arts</v>
      </c>
      <c r="C220" s="139">
        <f t="shared" si="14"/>
        <v>147905.51856545539</v>
      </c>
      <c r="D220" s="139">
        <f t="shared" si="14"/>
        <v>98001.843963356514</v>
      </c>
      <c r="E220" s="139">
        <f t="shared" si="14"/>
        <v>7303.0012714857548</v>
      </c>
      <c r="F220" s="139">
        <f t="shared" si="14"/>
        <v>0</v>
      </c>
      <c r="G220" s="139">
        <f t="shared" si="14"/>
        <v>0</v>
      </c>
      <c r="H220" s="139">
        <f t="shared" si="15"/>
        <v>253210.36380029767</v>
      </c>
    </row>
    <row r="221" spans="2:8">
      <c r="B221" s="128" t="str">
        <f>$B$35</f>
        <v>Teacher Education</v>
      </c>
      <c r="C221" s="139">
        <f t="shared" si="14"/>
        <v>23334.313528814659</v>
      </c>
      <c r="D221" s="139">
        <f t="shared" si="14"/>
        <v>580401.5088371021</v>
      </c>
      <c r="E221" s="139">
        <f t="shared" si="14"/>
        <v>558679.5972686602</v>
      </c>
      <c r="F221" s="139">
        <f t="shared" si="14"/>
        <v>0</v>
      </c>
      <c r="G221" s="139">
        <f t="shared" si="14"/>
        <v>0</v>
      </c>
      <c r="H221" s="139">
        <f t="shared" si="15"/>
        <v>1162415.4196345769</v>
      </c>
    </row>
    <row r="222" spans="2:8">
      <c r="B222" s="128" t="str">
        <f>$B$36</f>
        <v>Agriculture</v>
      </c>
      <c r="C222" s="139">
        <f t="shared" si="14"/>
        <v>97833.970784873964</v>
      </c>
      <c r="D222" s="139">
        <f t="shared" si="14"/>
        <v>241199.83243687276</v>
      </c>
      <c r="E222" s="139">
        <f t="shared" si="14"/>
        <v>134294.07893676581</v>
      </c>
      <c r="F222" s="139">
        <f t="shared" si="14"/>
        <v>0</v>
      </c>
      <c r="G222" s="139">
        <f t="shared" si="14"/>
        <v>0</v>
      </c>
      <c r="H222" s="139">
        <f t="shared" si="15"/>
        <v>473327.88215851248</v>
      </c>
    </row>
    <row r="223" spans="2:8">
      <c r="B223" s="128" t="str">
        <f>$B$37</f>
        <v>Engineering</v>
      </c>
      <c r="C223" s="139">
        <f t="shared" si="14"/>
        <v>22969.714879926927</v>
      </c>
      <c r="D223" s="139">
        <f t="shared" si="14"/>
        <v>20753.331662828441</v>
      </c>
      <c r="E223" s="139">
        <f t="shared" si="14"/>
        <v>0</v>
      </c>
      <c r="F223" s="139">
        <f t="shared" si="14"/>
        <v>0</v>
      </c>
      <c r="G223" s="139">
        <f t="shared" si="14"/>
        <v>0</v>
      </c>
      <c r="H223" s="139">
        <f t="shared" si="15"/>
        <v>43723.046542755372</v>
      </c>
    </row>
    <row r="224" spans="2:8">
      <c r="B224" s="128" t="str">
        <f>$B$38</f>
        <v>Home Economics</v>
      </c>
      <c r="C224" s="139">
        <f t="shared" si="14"/>
        <v>19688.327039937365</v>
      </c>
      <c r="D224" s="139">
        <f t="shared" si="14"/>
        <v>14527.332163979909</v>
      </c>
      <c r="E224" s="139">
        <f t="shared" si="14"/>
        <v>12171.66878580959</v>
      </c>
      <c r="F224" s="139">
        <f t="shared" si="14"/>
        <v>0</v>
      </c>
      <c r="G224" s="139">
        <f t="shared" si="14"/>
        <v>0</v>
      </c>
      <c r="H224" s="139">
        <f t="shared" si="15"/>
        <v>46387.327989726866</v>
      </c>
    </row>
    <row r="225" spans="2:8">
      <c r="B225" s="128" t="str">
        <f>$B$39</f>
        <v>Law</v>
      </c>
      <c r="C225" s="139">
        <f t="shared" si="14"/>
        <v>0</v>
      </c>
      <c r="D225" s="139">
        <f t="shared" si="14"/>
        <v>0</v>
      </c>
      <c r="E225" s="139">
        <f t="shared" si="14"/>
        <v>0</v>
      </c>
      <c r="F225" s="139">
        <f t="shared" si="14"/>
        <v>0</v>
      </c>
      <c r="G225" s="139">
        <f t="shared" si="14"/>
        <v>0</v>
      </c>
      <c r="H225" s="139">
        <f t="shared" si="15"/>
        <v>0</v>
      </c>
    </row>
    <row r="226" spans="2:8">
      <c r="B226" s="128" t="str">
        <f>$B$40</f>
        <v>Social Service</v>
      </c>
      <c r="C226" s="139">
        <f t="shared" si="14"/>
        <v>0</v>
      </c>
      <c r="D226" s="139">
        <f t="shared" si="14"/>
        <v>0</v>
      </c>
      <c r="E226" s="139">
        <f t="shared" si="14"/>
        <v>0</v>
      </c>
      <c r="F226" s="139">
        <f t="shared" si="14"/>
        <v>0</v>
      </c>
      <c r="G226" s="139">
        <f t="shared" si="14"/>
        <v>0</v>
      </c>
      <c r="H226" s="139">
        <f t="shared" si="15"/>
        <v>0</v>
      </c>
    </row>
    <row r="227" spans="2:8">
      <c r="B227" s="128" t="str">
        <f>$B$41</f>
        <v>Library Science</v>
      </c>
      <c r="C227" s="139">
        <f t="shared" si="14"/>
        <v>0</v>
      </c>
      <c r="D227" s="139">
        <f t="shared" si="14"/>
        <v>0</v>
      </c>
      <c r="E227" s="139">
        <f t="shared" si="14"/>
        <v>0</v>
      </c>
      <c r="F227" s="139">
        <f t="shared" si="14"/>
        <v>0</v>
      </c>
      <c r="G227" s="139">
        <f t="shared" si="14"/>
        <v>0</v>
      </c>
      <c r="H227" s="139">
        <f t="shared" si="15"/>
        <v>0</v>
      </c>
    </row>
    <row r="228" spans="2:8">
      <c r="B228" s="128" t="str">
        <f>$B$42</f>
        <v>Veterinary Science</v>
      </c>
      <c r="C228" s="139">
        <f t="shared" si="14"/>
        <v>0</v>
      </c>
      <c r="D228" s="139">
        <f t="shared" si="14"/>
        <v>0</v>
      </c>
      <c r="E228" s="139">
        <f t="shared" si="14"/>
        <v>0</v>
      </c>
      <c r="F228" s="139">
        <f t="shared" si="14"/>
        <v>0</v>
      </c>
      <c r="G228" s="139">
        <f t="shared" si="14"/>
        <v>0</v>
      </c>
      <c r="H228" s="139">
        <f t="shared" si="15"/>
        <v>0</v>
      </c>
    </row>
    <row r="229" spans="2:8">
      <c r="B229" s="128" t="str">
        <f>$B$43</f>
        <v>Vocational Training</v>
      </c>
      <c r="C229" s="139">
        <f t="shared" si="14"/>
        <v>13247.084242920821</v>
      </c>
      <c r="D229" s="139">
        <f t="shared" si="14"/>
        <v>2767.1108883771258</v>
      </c>
      <c r="E229" s="139">
        <f t="shared" si="14"/>
        <v>0</v>
      </c>
      <c r="F229" s="139">
        <f t="shared" si="14"/>
        <v>0</v>
      </c>
      <c r="G229" s="139">
        <f t="shared" si="14"/>
        <v>0</v>
      </c>
      <c r="H229" s="139">
        <f t="shared" si="15"/>
        <v>16014.195131297947</v>
      </c>
    </row>
    <row r="230" spans="2:8">
      <c r="B230" s="128" t="str">
        <f>$B$44</f>
        <v>Physical Training</v>
      </c>
      <c r="C230" s="139">
        <f t="shared" si="14"/>
        <v>2187.5918933263742</v>
      </c>
      <c r="D230" s="139">
        <f t="shared" si="14"/>
        <v>24212.220273299848</v>
      </c>
      <c r="E230" s="139">
        <f t="shared" si="14"/>
        <v>0</v>
      </c>
      <c r="F230" s="139">
        <f t="shared" si="14"/>
        <v>0</v>
      </c>
      <c r="G230" s="139">
        <f t="shared" si="14"/>
        <v>0</v>
      </c>
      <c r="H230" s="139">
        <f t="shared" si="15"/>
        <v>26399.812166626223</v>
      </c>
    </row>
    <row r="231" spans="2:8">
      <c r="B231" s="128" t="str">
        <f>$B$45</f>
        <v>Health Services</v>
      </c>
      <c r="C231" s="139">
        <f t="shared" si="14"/>
        <v>48127.021653180236</v>
      </c>
      <c r="D231" s="139">
        <f t="shared" si="14"/>
        <v>75403.771708276661</v>
      </c>
      <c r="E231" s="139">
        <f t="shared" si="14"/>
        <v>84593.098061376659</v>
      </c>
      <c r="F231" s="139">
        <f t="shared" si="14"/>
        <v>0</v>
      </c>
      <c r="G231" s="139">
        <f t="shared" si="14"/>
        <v>0</v>
      </c>
      <c r="H231" s="139">
        <f t="shared" si="15"/>
        <v>208123.89142283355</v>
      </c>
    </row>
    <row r="232" spans="2:8">
      <c r="B232" s="128" t="str">
        <f>$B$46</f>
        <v>Pharmacy</v>
      </c>
      <c r="C232" s="139">
        <f t="shared" si="14"/>
        <v>0</v>
      </c>
      <c r="D232" s="139">
        <f t="shared" si="14"/>
        <v>0</v>
      </c>
      <c r="E232" s="139">
        <f t="shared" si="14"/>
        <v>0</v>
      </c>
      <c r="F232" s="139">
        <f t="shared" si="14"/>
        <v>0</v>
      </c>
      <c r="G232" s="139">
        <f t="shared" si="14"/>
        <v>0</v>
      </c>
      <c r="H232" s="139">
        <f t="shared" si="15"/>
        <v>0</v>
      </c>
    </row>
    <row r="233" spans="2:8">
      <c r="B233" s="128" t="str">
        <f>$B$47</f>
        <v>Business Administration</v>
      </c>
      <c r="C233" s="139">
        <f t="shared" si="14"/>
        <v>60887.974364250746</v>
      </c>
      <c r="D233" s="139">
        <f t="shared" si="14"/>
        <v>834975.71056779753</v>
      </c>
      <c r="E233" s="139">
        <f t="shared" si="14"/>
        <v>239173.29164115846</v>
      </c>
      <c r="F233" s="139">
        <f t="shared" si="14"/>
        <v>0</v>
      </c>
      <c r="G233" s="139">
        <f t="shared" si="14"/>
        <v>0</v>
      </c>
      <c r="H233" s="139">
        <f t="shared" si="15"/>
        <v>1135036.9765732067</v>
      </c>
    </row>
    <row r="234" spans="2:8">
      <c r="B234" s="128" t="str">
        <f>$B$48</f>
        <v>Optometry</v>
      </c>
      <c r="C234" s="139">
        <f t="shared" ref="C234:G237" si="16">$H$215*IF($H$25=0,0,C$25/$H$25)*IF(C$52=0,0,C48/C$52)</f>
        <v>0</v>
      </c>
      <c r="D234" s="139">
        <f t="shared" si="16"/>
        <v>0</v>
      </c>
      <c r="E234" s="139">
        <f t="shared" si="16"/>
        <v>0</v>
      </c>
      <c r="F234" s="139">
        <f t="shared" si="16"/>
        <v>0</v>
      </c>
      <c r="G234" s="139">
        <f t="shared" si="16"/>
        <v>0</v>
      </c>
      <c r="H234" s="139">
        <f t="shared" si="15"/>
        <v>0</v>
      </c>
    </row>
    <row r="235" spans="2:8">
      <c r="B235" s="128" t="str">
        <f>$B$49</f>
        <v>Teacher Ed-Practice Teaching</v>
      </c>
      <c r="C235" s="139">
        <f t="shared" si="16"/>
        <v>0</v>
      </c>
      <c r="D235" s="139">
        <f t="shared" si="16"/>
        <v>67794.216765239573</v>
      </c>
      <c r="E235" s="139">
        <f t="shared" si="16"/>
        <v>0</v>
      </c>
      <c r="F235" s="139">
        <f t="shared" si="16"/>
        <v>0</v>
      </c>
      <c r="G235" s="139">
        <f t="shared" si="16"/>
        <v>0</v>
      </c>
      <c r="H235" s="139">
        <f t="shared" si="15"/>
        <v>67794.216765239573</v>
      </c>
    </row>
    <row r="236" spans="2:8">
      <c r="B236" s="128" t="str">
        <f>$B$50</f>
        <v>Technology</v>
      </c>
      <c r="C236" s="139">
        <f t="shared" si="16"/>
        <v>54689.797333159353</v>
      </c>
      <c r="D236" s="139">
        <f t="shared" si="16"/>
        <v>84396.882095502326</v>
      </c>
      <c r="E236" s="139">
        <f t="shared" si="16"/>
        <v>16431.752860842949</v>
      </c>
      <c r="F236" s="139">
        <f t="shared" si="16"/>
        <v>0</v>
      </c>
      <c r="G236" s="139">
        <f t="shared" si="16"/>
        <v>0</v>
      </c>
      <c r="H236" s="139">
        <f t="shared" si="15"/>
        <v>155518.43228950462</v>
      </c>
    </row>
    <row r="237" spans="2:8">
      <c r="B237" s="128" t="str">
        <f>$B$51</f>
        <v>Nursing</v>
      </c>
      <c r="C237" s="139">
        <f t="shared" si="16"/>
        <v>364.59864888772904</v>
      </c>
      <c r="D237" s="139">
        <f t="shared" si="16"/>
        <v>57417.550933825354</v>
      </c>
      <c r="E237" s="139">
        <f t="shared" si="16"/>
        <v>0</v>
      </c>
      <c r="F237" s="139">
        <f t="shared" si="16"/>
        <v>0</v>
      </c>
      <c r="G237" s="139">
        <f t="shared" si="16"/>
        <v>0</v>
      </c>
      <c r="H237" s="139">
        <f t="shared" si="15"/>
        <v>57782.149582713086</v>
      </c>
    </row>
    <row r="238" spans="2:8">
      <c r="B238" s="131" t="str">
        <f>$B$52</f>
        <v>Totals</v>
      </c>
      <c r="C238" s="136">
        <f>SUM(C218:C237)</f>
        <v>2043089.2954838709</v>
      </c>
      <c r="D238" s="136">
        <f>SUM(D218:D237)</f>
        <v>4386331.9432258075</v>
      </c>
      <c r="E238" s="136">
        <f>SUM(E218:E237)</f>
        <v>1500766.7612903228</v>
      </c>
      <c r="F238" s="136">
        <f>SUM(F218:F237)</f>
        <v>0</v>
      </c>
      <c r="G238" s="136">
        <f>SUM(G218:G237)</f>
        <v>0</v>
      </c>
      <c r="H238" s="136">
        <f t="shared" si="15"/>
        <v>7930188.0000000019</v>
      </c>
    </row>
    <row r="239" spans="2:8">
      <c r="B239" s="330"/>
      <c r="C239" s="350"/>
      <c r="D239" s="350"/>
      <c r="E239" s="350"/>
      <c r="F239" s="350"/>
      <c r="G239" s="350"/>
      <c r="H239" s="350"/>
    </row>
    <row r="240" spans="2:8">
      <c r="B240" s="120" t="s">
        <v>11</v>
      </c>
      <c r="C240" s="121"/>
      <c r="D240" s="121"/>
      <c r="E240" s="121"/>
      <c r="F240" s="121"/>
      <c r="G240" s="121"/>
      <c r="H240" s="122">
        <f>H16</f>
        <v>4123713</v>
      </c>
    </row>
    <row r="241" spans="2:8" ht="61.5" customHeight="1" thickBot="1">
      <c r="B241" s="394" t="s">
        <v>231</v>
      </c>
      <c r="C241" s="394"/>
      <c r="D241" s="394"/>
      <c r="E241" s="394"/>
      <c r="F241" s="394"/>
      <c r="G241" s="394"/>
      <c r="H241" s="328"/>
    </row>
    <row r="242" spans="2:8" ht="14.4" thickBot="1">
      <c r="B242" s="124" t="s">
        <v>31</v>
      </c>
      <c r="C242" s="125" t="s">
        <v>25</v>
      </c>
      <c r="D242" s="125" t="s">
        <v>26</v>
      </c>
      <c r="E242" s="125" t="s">
        <v>27</v>
      </c>
      <c r="F242" s="125" t="s">
        <v>28</v>
      </c>
      <c r="G242" s="125" t="s">
        <v>29</v>
      </c>
      <c r="H242" s="126" t="s">
        <v>1</v>
      </c>
    </row>
    <row r="243" spans="2:8">
      <c r="B243" s="128" t="str">
        <f>$B$32</f>
        <v>Liberal Arts</v>
      </c>
      <c r="C243" s="136">
        <f t="shared" ref="C243:G258" si="17">$H$240*IF($H$25=0,0,C$25/$H$25)*IF(C$52=0,0,C32/C$52)</f>
        <v>624958.42305871157</v>
      </c>
      <c r="D243" s="136">
        <f t="shared" si="17"/>
        <v>921377.54133950162</v>
      </c>
      <c r="E243" s="136">
        <f t="shared" si="17"/>
        <v>187136.04195728575</v>
      </c>
      <c r="F243" s="136">
        <f t="shared" si="17"/>
        <v>0</v>
      </c>
      <c r="G243" s="136">
        <f t="shared" si="17"/>
        <v>0</v>
      </c>
      <c r="H243" s="136">
        <f>SUM(C243:G243)</f>
        <v>1733472.0063554989</v>
      </c>
    </row>
    <row r="244" spans="2:8">
      <c r="B244" s="128" t="str">
        <f>$B$33</f>
        <v>Science</v>
      </c>
      <c r="C244" s="139">
        <f t="shared" si="17"/>
        <v>182008.31817262506</v>
      </c>
      <c r="D244" s="139">
        <f t="shared" si="17"/>
        <v>266556.77699085273</v>
      </c>
      <c r="E244" s="139">
        <f t="shared" si="17"/>
        <v>45887.360908353607</v>
      </c>
      <c r="F244" s="139">
        <f t="shared" si="17"/>
        <v>0</v>
      </c>
      <c r="G244" s="139">
        <f t="shared" si="17"/>
        <v>0</v>
      </c>
      <c r="H244" s="139">
        <f t="shared" ref="H244:H263" si="18">SUM(C244:G244)</f>
        <v>494452.4560718314</v>
      </c>
    </row>
    <row r="245" spans="2:8">
      <c r="B245" s="128" t="str">
        <f>$B$34</f>
        <v>Fine Arts</v>
      </c>
      <c r="C245" s="139">
        <f t="shared" si="17"/>
        <v>76911.153894473842</v>
      </c>
      <c r="D245" s="139">
        <f t="shared" si="17"/>
        <v>50961.147197981285</v>
      </c>
      <c r="E245" s="139">
        <f t="shared" si="17"/>
        <v>3797.5746958637469</v>
      </c>
      <c r="F245" s="139">
        <f t="shared" si="17"/>
        <v>0</v>
      </c>
      <c r="G245" s="139">
        <f t="shared" si="17"/>
        <v>0</v>
      </c>
      <c r="H245" s="139">
        <f t="shared" si="18"/>
        <v>131669.8757883189</v>
      </c>
    </row>
    <row r="246" spans="2:8">
      <c r="B246" s="128" t="str">
        <f>$B$35</f>
        <v>Teacher Education</v>
      </c>
      <c r="C246" s="139">
        <f t="shared" si="17"/>
        <v>12133.887878175005</v>
      </c>
      <c r="D246" s="139">
        <f t="shared" si="17"/>
        <v>301809.89999369154</v>
      </c>
      <c r="E246" s="139">
        <f t="shared" si="17"/>
        <v>290514.46423357661</v>
      </c>
      <c r="F246" s="139">
        <f t="shared" si="17"/>
        <v>0</v>
      </c>
      <c r="G246" s="139">
        <f t="shared" si="17"/>
        <v>0</v>
      </c>
      <c r="H246" s="139">
        <f t="shared" si="18"/>
        <v>604458.25210544316</v>
      </c>
    </row>
    <row r="247" spans="2:8">
      <c r="B247" s="128" t="str">
        <f>$B$36</f>
        <v>Agriculture</v>
      </c>
      <c r="C247" s="139">
        <f t="shared" si="17"/>
        <v>50873.852822556655</v>
      </c>
      <c r="D247" s="139">
        <f t="shared" si="17"/>
        <v>125424.37639785511</v>
      </c>
      <c r="E247" s="139">
        <f t="shared" si="17"/>
        <v>69833.179129494456</v>
      </c>
      <c r="F247" s="139">
        <f t="shared" si="17"/>
        <v>0</v>
      </c>
      <c r="G247" s="139">
        <f t="shared" si="17"/>
        <v>0</v>
      </c>
      <c r="H247" s="139">
        <f t="shared" si="18"/>
        <v>246131.40834990621</v>
      </c>
    </row>
    <row r="248" spans="2:8">
      <c r="B248" s="128" t="str">
        <f>$B$37</f>
        <v>Engineering</v>
      </c>
      <c r="C248" s="139">
        <f t="shared" si="17"/>
        <v>11944.295880078518</v>
      </c>
      <c r="D248" s="139">
        <f t="shared" si="17"/>
        <v>10791.772347807802</v>
      </c>
      <c r="E248" s="139">
        <f t="shared" si="17"/>
        <v>0</v>
      </c>
      <c r="F248" s="139">
        <f t="shared" si="17"/>
        <v>0</v>
      </c>
      <c r="G248" s="139">
        <f t="shared" si="17"/>
        <v>0</v>
      </c>
      <c r="H248" s="139">
        <f t="shared" si="18"/>
        <v>22736.068227886321</v>
      </c>
    </row>
    <row r="249" spans="2:8">
      <c r="B249" s="128" t="str">
        <f>$B$38</f>
        <v>Home Economics</v>
      </c>
      <c r="C249" s="139">
        <f t="shared" si="17"/>
        <v>10237.967897210157</v>
      </c>
      <c r="D249" s="139">
        <f t="shared" si="17"/>
        <v>7554.2406434654613</v>
      </c>
      <c r="E249" s="139">
        <f t="shared" si="17"/>
        <v>6329.2911597729108</v>
      </c>
      <c r="F249" s="139">
        <f t="shared" si="17"/>
        <v>0</v>
      </c>
      <c r="G249" s="139">
        <f t="shared" si="17"/>
        <v>0</v>
      </c>
      <c r="H249" s="139">
        <f t="shared" si="18"/>
        <v>24121.49970044853</v>
      </c>
    </row>
    <row r="250" spans="2:8">
      <c r="B250" s="128" t="str">
        <f>$B$39</f>
        <v>Law</v>
      </c>
      <c r="C250" s="139">
        <f t="shared" si="17"/>
        <v>0</v>
      </c>
      <c r="D250" s="139">
        <f t="shared" si="17"/>
        <v>0</v>
      </c>
      <c r="E250" s="139">
        <f t="shared" si="17"/>
        <v>0</v>
      </c>
      <c r="F250" s="139">
        <f t="shared" si="17"/>
        <v>0</v>
      </c>
      <c r="G250" s="139">
        <f t="shared" si="17"/>
        <v>0</v>
      </c>
      <c r="H250" s="139">
        <f t="shared" si="18"/>
        <v>0</v>
      </c>
    </row>
    <row r="251" spans="2:8">
      <c r="B251" s="128" t="str">
        <f>$B$40</f>
        <v>Social Service</v>
      </c>
      <c r="C251" s="139">
        <f t="shared" si="17"/>
        <v>0</v>
      </c>
      <c r="D251" s="139">
        <f t="shared" si="17"/>
        <v>0</v>
      </c>
      <c r="E251" s="139">
        <f t="shared" si="17"/>
        <v>0</v>
      </c>
      <c r="F251" s="139">
        <f t="shared" si="17"/>
        <v>0</v>
      </c>
      <c r="G251" s="139">
        <f t="shared" si="17"/>
        <v>0</v>
      </c>
      <c r="H251" s="139">
        <f t="shared" si="18"/>
        <v>0</v>
      </c>
    </row>
    <row r="252" spans="2:8">
      <c r="B252" s="128" t="str">
        <f>$B$41</f>
        <v>Library Science</v>
      </c>
      <c r="C252" s="139">
        <f t="shared" si="17"/>
        <v>0</v>
      </c>
      <c r="D252" s="139">
        <f t="shared" si="17"/>
        <v>0</v>
      </c>
      <c r="E252" s="139">
        <f t="shared" si="17"/>
        <v>0</v>
      </c>
      <c r="F252" s="139">
        <f t="shared" si="17"/>
        <v>0</v>
      </c>
      <c r="G252" s="139">
        <f t="shared" si="17"/>
        <v>0</v>
      </c>
      <c r="H252" s="139">
        <f t="shared" si="18"/>
        <v>0</v>
      </c>
    </row>
    <row r="253" spans="2:8">
      <c r="B253" s="128" t="str">
        <f>$B$42</f>
        <v>Veterinary Science</v>
      </c>
      <c r="C253" s="139">
        <f t="shared" si="17"/>
        <v>0</v>
      </c>
      <c r="D253" s="139">
        <f t="shared" si="17"/>
        <v>0</v>
      </c>
      <c r="E253" s="139">
        <f t="shared" si="17"/>
        <v>0</v>
      </c>
      <c r="F253" s="139">
        <f t="shared" si="17"/>
        <v>0</v>
      </c>
      <c r="G253" s="139">
        <f t="shared" si="17"/>
        <v>0</v>
      </c>
      <c r="H253" s="139">
        <f t="shared" si="18"/>
        <v>0</v>
      </c>
    </row>
    <row r="254" spans="2:8">
      <c r="B254" s="128" t="str">
        <f>$B$43</f>
        <v>Vocational Training</v>
      </c>
      <c r="C254" s="139">
        <f t="shared" si="17"/>
        <v>6888.5092641722667</v>
      </c>
      <c r="D254" s="139">
        <f t="shared" si="17"/>
        <v>1438.9029797077069</v>
      </c>
      <c r="E254" s="139">
        <f t="shared" si="17"/>
        <v>0</v>
      </c>
      <c r="F254" s="139">
        <f t="shared" si="17"/>
        <v>0</v>
      </c>
      <c r="G254" s="139">
        <f t="shared" si="17"/>
        <v>0</v>
      </c>
      <c r="H254" s="139">
        <f t="shared" si="18"/>
        <v>8327.4122438799732</v>
      </c>
    </row>
    <row r="255" spans="2:8">
      <c r="B255" s="128" t="str">
        <f>$B$44</f>
        <v>Physical Training</v>
      </c>
      <c r="C255" s="139">
        <f t="shared" si="17"/>
        <v>1137.5519885789065</v>
      </c>
      <c r="D255" s="139">
        <f t="shared" si="17"/>
        <v>12590.401072442435</v>
      </c>
      <c r="E255" s="139">
        <f t="shared" si="17"/>
        <v>0</v>
      </c>
      <c r="F255" s="139">
        <f t="shared" si="17"/>
        <v>0</v>
      </c>
      <c r="G255" s="139">
        <f t="shared" si="17"/>
        <v>0</v>
      </c>
      <c r="H255" s="139">
        <f t="shared" si="18"/>
        <v>13727.953061021342</v>
      </c>
    </row>
    <row r="256" spans="2:8">
      <c r="B256" s="128" t="str">
        <f>$B$45</f>
        <v>Health Services</v>
      </c>
      <c r="C256" s="139">
        <f t="shared" si="17"/>
        <v>25026.143748735944</v>
      </c>
      <c r="D256" s="139">
        <f t="shared" si="17"/>
        <v>39210.106197035013</v>
      </c>
      <c r="E256" s="139">
        <f t="shared" si="17"/>
        <v>43988.573560421733</v>
      </c>
      <c r="F256" s="139">
        <f t="shared" si="17"/>
        <v>0</v>
      </c>
      <c r="G256" s="139">
        <f t="shared" si="17"/>
        <v>0</v>
      </c>
      <c r="H256" s="139">
        <f t="shared" si="18"/>
        <v>108224.82350619268</v>
      </c>
    </row>
    <row r="257" spans="2:9">
      <c r="B257" s="128" t="str">
        <f>$B$46</f>
        <v>Pharmacy</v>
      </c>
      <c r="C257" s="139">
        <f t="shared" si="17"/>
        <v>0</v>
      </c>
      <c r="D257" s="139">
        <f t="shared" si="17"/>
        <v>0</v>
      </c>
      <c r="E257" s="139">
        <f t="shared" si="17"/>
        <v>0</v>
      </c>
      <c r="F257" s="139">
        <f t="shared" si="17"/>
        <v>0</v>
      </c>
      <c r="G257" s="139">
        <f t="shared" si="17"/>
        <v>0</v>
      </c>
      <c r="H257" s="139">
        <f t="shared" si="18"/>
        <v>0</v>
      </c>
    </row>
    <row r="258" spans="2:9">
      <c r="B258" s="128" t="str">
        <f>$B$47</f>
        <v>Business Administration</v>
      </c>
      <c r="C258" s="139">
        <f t="shared" si="17"/>
        <v>31661.863682112897</v>
      </c>
      <c r="D258" s="139">
        <f t="shared" si="17"/>
        <v>434188.97412680055</v>
      </c>
      <c r="E258" s="139">
        <f t="shared" si="17"/>
        <v>124370.57128953771</v>
      </c>
      <c r="F258" s="139">
        <f t="shared" si="17"/>
        <v>0</v>
      </c>
      <c r="G258" s="139">
        <f t="shared" si="17"/>
        <v>0</v>
      </c>
      <c r="H258" s="139">
        <f t="shared" si="18"/>
        <v>590221.40909845114</v>
      </c>
    </row>
    <row r="259" spans="2:9">
      <c r="B259" s="128" t="str">
        <f>$B$48</f>
        <v>Optometry</v>
      </c>
      <c r="C259" s="139">
        <f t="shared" ref="C259:G262" si="19">$H$240*IF($H$25=0,0,C$25/$H$25)*IF(C$52=0,0,C48/C$52)</f>
        <v>0</v>
      </c>
      <c r="D259" s="139">
        <f t="shared" si="19"/>
        <v>0</v>
      </c>
      <c r="E259" s="139">
        <f t="shared" si="19"/>
        <v>0</v>
      </c>
      <c r="F259" s="139">
        <f t="shared" si="19"/>
        <v>0</v>
      </c>
      <c r="G259" s="139">
        <f t="shared" si="19"/>
        <v>0</v>
      </c>
      <c r="H259" s="139">
        <f t="shared" si="18"/>
        <v>0</v>
      </c>
    </row>
    <row r="260" spans="2:9">
      <c r="B260" s="128" t="str">
        <f>$B$49</f>
        <v>Teacher Ed-Practice Teaching</v>
      </c>
      <c r="C260" s="139">
        <f t="shared" si="19"/>
        <v>0</v>
      </c>
      <c r="D260" s="139">
        <f t="shared" si="19"/>
        <v>35253.123002838824</v>
      </c>
      <c r="E260" s="139">
        <f t="shared" si="19"/>
        <v>0</v>
      </c>
      <c r="F260" s="139">
        <f t="shared" si="19"/>
        <v>0</v>
      </c>
      <c r="G260" s="139">
        <f t="shared" si="19"/>
        <v>0</v>
      </c>
      <c r="H260" s="139">
        <f t="shared" si="18"/>
        <v>35253.123002838824</v>
      </c>
    </row>
    <row r="261" spans="2:9">
      <c r="B261" s="128" t="str">
        <f>$B$50</f>
        <v>Technology</v>
      </c>
      <c r="C261" s="139">
        <f t="shared" si="19"/>
        <v>28438.799714472661</v>
      </c>
      <c r="D261" s="139">
        <f t="shared" si="19"/>
        <v>43886.540881085064</v>
      </c>
      <c r="E261" s="139">
        <f t="shared" si="19"/>
        <v>8544.5430656934313</v>
      </c>
      <c r="F261" s="139">
        <f t="shared" si="19"/>
        <v>0</v>
      </c>
      <c r="G261" s="139">
        <f t="shared" si="19"/>
        <v>0</v>
      </c>
      <c r="H261" s="139">
        <f t="shared" si="18"/>
        <v>80869.883661251166</v>
      </c>
    </row>
    <row r="262" spans="2:9">
      <c r="B262" s="128" t="str">
        <f>$B$51</f>
        <v>Nursing</v>
      </c>
      <c r="C262" s="139">
        <f t="shared" si="19"/>
        <v>189.59199809648445</v>
      </c>
      <c r="D262" s="139">
        <f t="shared" si="19"/>
        <v>29857.236828934918</v>
      </c>
      <c r="E262" s="139">
        <f t="shared" si="19"/>
        <v>0</v>
      </c>
      <c r="F262" s="139">
        <f t="shared" si="19"/>
        <v>0</v>
      </c>
      <c r="G262" s="139">
        <f t="shared" si="19"/>
        <v>0</v>
      </c>
      <c r="H262" s="139">
        <f t="shared" si="18"/>
        <v>30046.828827031401</v>
      </c>
    </row>
    <row r="263" spans="2:9">
      <c r="B263" s="131" t="str">
        <f>$B$52</f>
        <v>Totals</v>
      </c>
      <c r="C263" s="136">
        <f>SUM(C243:C262)</f>
        <v>1062410.3599999999</v>
      </c>
      <c r="D263" s="136">
        <f>SUM(D243:D262)</f>
        <v>2280901.0400000005</v>
      </c>
      <c r="E263" s="136">
        <f>SUM(E243:E262)</f>
        <v>780401.6</v>
      </c>
      <c r="F263" s="136">
        <f>SUM(F243:F262)</f>
        <v>0</v>
      </c>
      <c r="G263" s="136">
        <f>SUM(G243:G262)</f>
        <v>0</v>
      </c>
      <c r="H263" s="136">
        <f t="shared" si="18"/>
        <v>4123713.0000000005</v>
      </c>
      <c r="I263" s="351"/>
    </row>
    <row r="264" spans="2:9">
      <c r="B264" s="401"/>
      <c r="C264" s="401"/>
      <c r="D264" s="401"/>
      <c r="E264" s="401"/>
      <c r="F264" s="401"/>
      <c r="G264" s="401"/>
      <c r="H264" s="402"/>
      <c r="I264" s="352"/>
    </row>
    <row r="265" spans="2:9">
      <c r="B265" s="120" t="s">
        <v>232</v>
      </c>
      <c r="C265" s="121"/>
      <c r="D265" s="121"/>
      <c r="E265" s="121"/>
      <c r="F265" s="121"/>
      <c r="G265" s="121"/>
      <c r="H265" s="122"/>
    </row>
    <row r="266" spans="2:9" ht="45" customHeight="1" thickBot="1">
      <c r="B266" s="382" t="s">
        <v>233</v>
      </c>
      <c r="C266" s="382"/>
      <c r="D266" s="382"/>
      <c r="E266" s="382"/>
      <c r="F266" s="382"/>
      <c r="G266" s="382"/>
      <c r="H266" s="382"/>
    </row>
    <row r="267" spans="2:9" ht="14.4" thickBot="1">
      <c r="B267" s="124" t="s">
        <v>31</v>
      </c>
      <c r="C267" s="125" t="s">
        <v>25</v>
      </c>
      <c r="D267" s="125" t="s">
        <v>26</v>
      </c>
      <c r="E267" s="125" t="s">
        <v>27</v>
      </c>
      <c r="F267" s="125" t="s">
        <v>28</v>
      </c>
      <c r="G267" s="125" t="s">
        <v>29</v>
      </c>
      <c r="H267" s="126" t="s">
        <v>1</v>
      </c>
    </row>
    <row r="268" spans="2:9">
      <c r="B268" s="128" t="str">
        <f>$B$32</f>
        <v>Liberal Arts</v>
      </c>
      <c r="C268" s="136">
        <f t="shared" ref="C268:G283" si="20">C243+C218+C193+C168+C116</f>
        <v>5295437.6045595957</v>
      </c>
      <c r="D268" s="136">
        <f t="shared" si="20"/>
        <v>5537910.4384097913</v>
      </c>
      <c r="E268" s="136">
        <f t="shared" si="20"/>
        <v>1839341.4365159865</v>
      </c>
      <c r="F268" s="136">
        <f t="shared" si="20"/>
        <v>0</v>
      </c>
      <c r="G268" s="136">
        <f t="shared" si="20"/>
        <v>0</v>
      </c>
      <c r="H268" s="136">
        <f>SUM(C268:G268)</f>
        <v>12672689.479485374</v>
      </c>
    </row>
    <row r="269" spans="2:9">
      <c r="B269" s="128" t="str">
        <f>$B$33</f>
        <v>Science</v>
      </c>
      <c r="C269" s="139">
        <f t="shared" si="20"/>
        <v>1782632.877385309</v>
      </c>
      <c r="D269" s="139">
        <f t="shared" si="20"/>
        <v>2269933.8185788626</v>
      </c>
      <c r="E269" s="139">
        <f t="shared" si="20"/>
        <v>571056.84980194923</v>
      </c>
      <c r="F269" s="139">
        <f t="shared" si="20"/>
        <v>0</v>
      </c>
      <c r="G269" s="139">
        <f t="shared" si="20"/>
        <v>0</v>
      </c>
      <c r="H269" s="139">
        <f t="shared" ref="H269:H288" si="21">SUM(C269:G269)</f>
        <v>4623623.5457661208</v>
      </c>
    </row>
    <row r="270" spans="2:9">
      <c r="B270" s="128" t="str">
        <f>$B$34</f>
        <v>Fine Arts</v>
      </c>
      <c r="C270" s="139">
        <f t="shared" si="20"/>
        <v>1216455.7310765903</v>
      </c>
      <c r="D270" s="139">
        <f t="shared" si="20"/>
        <v>856827.26242730545</v>
      </c>
      <c r="E270" s="139">
        <f t="shared" si="20"/>
        <v>114226.50489075262</v>
      </c>
      <c r="F270" s="139">
        <f t="shared" si="20"/>
        <v>0</v>
      </c>
      <c r="G270" s="139">
        <f t="shared" si="20"/>
        <v>0</v>
      </c>
      <c r="H270" s="139">
        <f t="shared" si="21"/>
        <v>2187509.4983946481</v>
      </c>
    </row>
    <row r="271" spans="2:9">
      <c r="B271" s="128" t="str">
        <f>$B$35</f>
        <v>Teacher Education</v>
      </c>
      <c r="C271" s="139">
        <f t="shared" si="20"/>
        <v>81700.994462169911</v>
      </c>
      <c r="D271" s="139">
        <f t="shared" si="20"/>
        <v>1796615.6658435564</v>
      </c>
      <c r="E271" s="139">
        <f t="shared" si="20"/>
        <v>2933715.630557396</v>
      </c>
      <c r="F271" s="139">
        <f t="shared" si="20"/>
        <v>0</v>
      </c>
      <c r="G271" s="139">
        <f t="shared" si="20"/>
        <v>0</v>
      </c>
      <c r="H271" s="139">
        <f t="shared" si="21"/>
        <v>4812032.2908631228</v>
      </c>
    </row>
    <row r="272" spans="2:9">
      <c r="B272" s="128" t="str">
        <f>$B$36</f>
        <v>Agriculture</v>
      </c>
      <c r="C272" s="139">
        <f t="shared" si="20"/>
        <v>423436.45228348544</v>
      </c>
      <c r="D272" s="139">
        <f t="shared" si="20"/>
        <v>772050.36206916906</v>
      </c>
      <c r="E272" s="139">
        <f t="shared" si="20"/>
        <v>755764.14408829017</v>
      </c>
      <c r="F272" s="139">
        <f t="shared" si="20"/>
        <v>0</v>
      </c>
      <c r="G272" s="139">
        <f t="shared" si="20"/>
        <v>0</v>
      </c>
      <c r="H272" s="139">
        <f t="shared" si="21"/>
        <v>1951250.9584409446</v>
      </c>
    </row>
    <row r="273" spans="2:9">
      <c r="B273" s="128" t="str">
        <f>$B$37</f>
        <v>Engineering</v>
      </c>
      <c r="C273" s="139">
        <f t="shared" si="20"/>
        <v>184180.74459391885</v>
      </c>
      <c r="D273" s="139">
        <f t="shared" si="20"/>
        <v>175230.23248515508</v>
      </c>
      <c r="E273" s="139">
        <f t="shared" si="20"/>
        <v>0</v>
      </c>
      <c r="F273" s="139">
        <f t="shared" si="20"/>
        <v>0</v>
      </c>
      <c r="G273" s="139">
        <f t="shared" si="20"/>
        <v>0</v>
      </c>
      <c r="H273" s="139">
        <f t="shared" si="21"/>
        <v>359410.9770790739</v>
      </c>
    </row>
    <row r="274" spans="2:9">
      <c r="B274" s="128" t="str">
        <f>$B$38</f>
        <v>Home Economics</v>
      </c>
      <c r="C274" s="139">
        <f t="shared" si="20"/>
        <v>64447.33626008236</v>
      </c>
      <c r="D274" s="139">
        <f t="shared" si="20"/>
        <v>33432.341275327541</v>
      </c>
      <c r="E274" s="139">
        <f t="shared" si="20"/>
        <v>62623.503179749765</v>
      </c>
      <c r="F274" s="139">
        <f t="shared" si="20"/>
        <v>0</v>
      </c>
      <c r="G274" s="139">
        <f t="shared" si="20"/>
        <v>0</v>
      </c>
      <c r="H274" s="139">
        <f t="shared" si="21"/>
        <v>160503.18071515966</v>
      </c>
    </row>
    <row r="275" spans="2:9">
      <c r="B275" s="128" t="str">
        <f>$B$39</f>
        <v>Law</v>
      </c>
      <c r="C275" s="139">
        <f t="shared" si="20"/>
        <v>0</v>
      </c>
      <c r="D275" s="139">
        <f t="shared" si="20"/>
        <v>0</v>
      </c>
      <c r="E275" s="139">
        <f t="shared" si="20"/>
        <v>0</v>
      </c>
      <c r="F275" s="139">
        <f t="shared" si="20"/>
        <v>0</v>
      </c>
      <c r="G275" s="139">
        <f t="shared" si="20"/>
        <v>0</v>
      </c>
      <c r="H275" s="139">
        <f t="shared" si="21"/>
        <v>0</v>
      </c>
    </row>
    <row r="276" spans="2:9">
      <c r="B276" s="128" t="str">
        <f>$B$40</f>
        <v>Social Service</v>
      </c>
      <c r="C276" s="139">
        <f t="shared" si="20"/>
        <v>0</v>
      </c>
      <c r="D276" s="139">
        <f t="shared" si="20"/>
        <v>0</v>
      </c>
      <c r="E276" s="139">
        <f t="shared" si="20"/>
        <v>0</v>
      </c>
      <c r="F276" s="139">
        <f t="shared" si="20"/>
        <v>0</v>
      </c>
      <c r="G276" s="139">
        <f t="shared" si="20"/>
        <v>0</v>
      </c>
      <c r="H276" s="139">
        <f t="shared" si="21"/>
        <v>0</v>
      </c>
    </row>
    <row r="277" spans="2:9">
      <c r="B277" s="128" t="str">
        <f>$B$41</f>
        <v>Library Science</v>
      </c>
      <c r="C277" s="139">
        <f t="shared" si="20"/>
        <v>0</v>
      </c>
      <c r="D277" s="139">
        <f t="shared" si="20"/>
        <v>0</v>
      </c>
      <c r="E277" s="139">
        <f t="shared" si="20"/>
        <v>0</v>
      </c>
      <c r="F277" s="139">
        <f t="shared" si="20"/>
        <v>0</v>
      </c>
      <c r="G277" s="139">
        <f t="shared" si="20"/>
        <v>0</v>
      </c>
      <c r="H277" s="139">
        <f t="shared" si="21"/>
        <v>0</v>
      </c>
    </row>
    <row r="278" spans="2:9">
      <c r="B278" s="128" t="str">
        <f>$B$42</f>
        <v>Veterinary Science</v>
      </c>
      <c r="C278" s="139">
        <f t="shared" si="20"/>
        <v>0</v>
      </c>
      <c r="D278" s="139">
        <f t="shared" si="20"/>
        <v>0</v>
      </c>
      <c r="E278" s="139">
        <f t="shared" si="20"/>
        <v>0</v>
      </c>
      <c r="F278" s="139">
        <f t="shared" si="20"/>
        <v>0</v>
      </c>
      <c r="G278" s="139">
        <f t="shared" si="20"/>
        <v>0</v>
      </c>
      <c r="H278" s="139">
        <f t="shared" si="21"/>
        <v>0</v>
      </c>
    </row>
    <row r="279" spans="2:9">
      <c r="B279" s="128" t="str">
        <f>$B$43</f>
        <v>Vocational Training</v>
      </c>
      <c r="C279" s="139">
        <f t="shared" si="20"/>
        <v>47450.561921768356</v>
      </c>
      <c r="D279" s="139">
        <f t="shared" si="20"/>
        <v>18353.498309005801</v>
      </c>
      <c r="E279" s="139">
        <f t="shared" si="20"/>
        <v>0</v>
      </c>
      <c r="F279" s="139">
        <f t="shared" si="20"/>
        <v>0</v>
      </c>
      <c r="G279" s="139">
        <f t="shared" si="20"/>
        <v>0</v>
      </c>
      <c r="H279" s="139">
        <f t="shared" si="21"/>
        <v>65804.060230774165</v>
      </c>
    </row>
    <row r="280" spans="2:9">
      <c r="B280" s="128" t="str">
        <f>$B$44</f>
        <v>Physical Training</v>
      </c>
      <c r="C280" s="139">
        <f t="shared" si="20"/>
        <v>42678.810373060929</v>
      </c>
      <c r="D280" s="139">
        <f t="shared" si="20"/>
        <v>267070.96684425726</v>
      </c>
      <c r="E280" s="139">
        <f t="shared" si="20"/>
        <v>0</v>
      </c>
      <c r="F280" s="139">
        <f t="shared" si="20"/>
        <v>0</v>
      </c>
      <c r="G280" s="139">
        <f t="shared" si="20"/>
        <v>0</v>
      </c>
      <c r="H280" s="139">
        <f t="shared" si="21"/>
        <v>309749.77721731819</v>
      </c>
    </row>
    <row r="281" spans="2:9">
      <c r="B281" s="128" t="str">
        <f>$B$45</f>
        <v>Health Services</v>
      </c>
      <c r="C281" s="139">
        <f t="shared" si="20"/>
        <v>121398.27096381354</v>
      </c>
      <c r="D281" s="139">
        <f t="shared" si="20"/>
        <v>154951.51653898033</v>
      </c>
      <c r="E281" s="139">
        <f t="shared" si="20"/>
        <v>289878.04602613859</v>
      </c>
      <c r="F281" s="139">
        <f t="shared" si="20"/>
        <v>0</v>
      </c>
      <c r="G281" s="139">
        <f t="shared" si="20"/>
        <v>0</v>
      </c>
      <c r="H281" s="139">
        <f t="shared" si="21"/>
        <v>566227.83352893242</v>
      </c>
    </row>
    <row r="282" spans="2:9">
      <c r="B282" s="128" t="str">
        <f>$B$46</f>
        <v>Pharmacy</v>
      </c>
      <c r="C282" s="139">
        <f t="shared" si="20"/>
        <v>0</v>
      </c>
      <c r="D282" s="139">
        <f t="shared" si="20"/>
        <v>0</v>
      </c>
      <c r="E282" s="139">
        <f t="shared" si="20"/>
        <v>0</v>
      </c>
      <c r="F282" s="139">
        <f t="shared" si="20"/>
        <v>0</v>
      </c>
      <c r="G282" s="139">
        <f t="shared" si="20"/>
        <v>0</v>
      </c>
      <c r="H282" s="139">
        <f t="shared" si="21"/>
        <v>0</v>
      </c>
    </row>
    <row r="283" spans="2:9">
      <c r="B283" s="128" t="str">
        <f>$B$47</f>
        <v>Business Administration</v>
      </c>
      <c r="C283" s="139">
        <f t="shared" si="20"/>
        <v>290797.63440179755</v>
      </c>
      <c r="D283" s="139">
        <f t="shared" si="20"/>
        <v>2703095.4204195859</v>
      </c>
      <c r="E283" s="139">
        <f t="shared" si="20"/>
        <v>1076590.610974323</v>
      </c>
      <c r="F283" s="139">
        <f t="shared" si="20"/>
        <v>0</v>
      </c>
      <c r="G283" s="139">
        <f t="shared" si="20"/>
        <v>0</v>
      </c>
      <c r="H283" s="139">
        <f t="shared" si="21"/>
        <v>4070483.6657957062</v>
      </c>
    </row>
    <row r="284" spans="2:9">
      <c r="B284" s="128" t="str">
        <f>$B$48</f>
        <v>Optometry</v>
      </c>
      <c r="C284" s="139">
        <f t="shared" ref="C284:G287" si="22">C259+C234+C209+C184+C132</f>
        <v>0</v>
      </c>
      <c r="D284" s="139">
        <f t="shared" si="22"/>
        <v>0</v>
      </c>
      <c r="E284" s="139">
        <f t="shared" si="22"/>
        <v>0</v>
      </c>
      <c r="F284" s="139">
        <f t="shared" si="22"/>
        <v>0</v>
      </c>
      <c r="G284" s="139">
        <f t="shared" si="22"/>
        <v>0</v>
      </c>
      <c r="H284" s="139">
        <f t="shared" si="21"/>
        <v>0</v>
      </c>
    </row>
    <row r="285" spans="2:9">
      <c r="B285" s="128" t="str">
        <f>$B$49</f>
        <v>Teacher Ed-Practice Teaching</v>
      </c>
      <c r="C285" s="139">
        <f t="shared" si="22"/>
        <v>0</v>
      </c>
      <c r="D285" s="139">
        <f t="shared" si="22"/>
        <v>480127.21389317967</v>
      </c>
      <c r="E285" s="139">
        <f t="shared" si="22"/>
        <v>0</v>
      </c>
      <c r="F285" s="139">
        <f t="shared" si="22"/>
        <v>0</v>
      </c>
      <c r="G285" s="139">
        <f t="shared" si="22"/>
        <v>0</v>
      </c>
      <c r="H285" s="139">
        <f t="shared" si="21"/>
        <v>480127.21389317967</v>
      </c>
    </row>
    <row r="286" spans="2:9">
      <c r="B286" s="128" t="str">
        <f>$B$50</f>
        <v>Technology</v>
      </c>
      <c r="C286" s="139">
        <f t="shared" si="22"/>
        <v>208754.46510910129</v>
      </c>
      <c r="D286" s="139">
        <f t="shared" si="22"/>
        <v>303883.53771627089</v>
      </c>
      <c r="E286" s="139">
        <f t="shared" si="22"/>
        <v>86558.483946497203</v>
      </c>
      <c r="F286" s="139">
        <f t="shared" si="22"/>
        <v>0</v>
      </c>
      <c r="G286" s="139">
        <f t="shared" si="22"/>
        <v>0</v>
      </c>
      <c r="H286" s="139">
        <f t="shared" si="21"/>
        <v>599196.48677186936</v>
      </c>
    </row>
    <row r="287" spans="2:9">
      <c r="B287" s="128" t="str">
        <f>$B$51</f>
        <v>Nursing</v>
      </c>
      <c r="C287" s="139">
        <f t="shared" si="22"/>
        <v>7028.1675751935272</v>
      </c>
      <c r="D287" s="139">
        <f t="shared" si="22"/>
        <v>437705.8929724826</v>
      </c>
      <c r="E287" s="139">
        <f t="shared" si="22"/>
        <v>0</v>
      </c>
      <c r="F287" s="139">
        <f t="shared" si="22"/>
        <v>0</v>
      </c>
      <c r="G287" s="139">
        <f t="shared" si="22"/>
        <v>0</v>
      </c>
      <c r="H287" s="139">
        <f t="shared" si="21"/>
        <v>444734.06054767611</v>
      </c>
    </row>
    <row r="288" spans="2:9">
      <c r="B288" s="131" t="str">
        <f>$B$52</f>
        <v>Totals</v>
      </c>
      <c r="C288" s="136">
        <f>SUM(C268:C287)</f>
        <v>9766399.6509658843</v>
      </c>
      <c r="D288" s="136">
        <f>SUM(D268:D287)</f>
        <v>15807188.167782925</v>
      </c>
      <c r="E288" s="136">
        <f>SUM(E268:E287)</f>
        <v>7729755.2099810829</v>
      </c>
      <c r="F288" s="136">
        <f>SUM(F268:F287)</f>
        <v>0</v>
      </c>
      <c r="G288" s="136">
        <f>SUM(G268:G287)</f>
        <v>0</v>
      </c>
      <c r="H288" s="136">
        <f t="shared" si="21"/>
        <v>33303343.028729893</v>
      </c>
      <c r="I288" s="353"/>
    </row>
    <row r="289" spans="2:8">
      <c r="H289" s="140"/>
    </row>
    <row r="290" spans="2:8">
      <c r="B290" s="120" t="s">
        <v>222</v>
      </c>
      <c r="C290" s="121"/>
      <c r="D290" s="121"/>
      <c r="E290" s="121"/>
      <c r="F290" s="121"/>
      <c r="G290" s="121"/>
      <c r="H290" s="122"/>
    </row>
    <row r="291" spans="2:8" ht="30" customHeight="1" thickBot="1">
      <c r="B291" s="382" t="s">
        <v>234</v>
      </c>
      <c r="C291" s="382"/>
      <c r="D291" s="382"/>
      <c r="E291" s="382"/>
      <c r="F291" s="382"/>
      <c r="G291" s="382"/>
      <c r="H291" s="382"/>
    </row>
    <row r="292" spans="2:8" ht="14.4" thickBot="1">
      <c r="B292" s="124" t="s">
        <v>31</v>
      </c>
      <c r="C292" s="125" t="s">
        <v>25</v>
      </c>
      <c r="D292" s="125" t="s">
        <v>26</v>
      </c>
      <c r="E292" s="125" t="s">
        <v>27</v>
      </c>
      <c r="F292" s="125" t="s">
        <v>28</v>
      </c>
      <c r="G292" s="125" t="s">
        <v>29</v>
      </c>
      <c r="H292" s="126" t="s">
        <v>1</v>
      </c>
    </row>
    <row r="293" spans="2:8">
      <c r="B293" s="128" t="str">
        <f>$B$32</f>
        <v>Liberal Arts</v>
      </c>
      <c r="C293" s="134">
        <f t="shared" ref="C293:H308" si="23">IF(C32=0,0,C268/C32)</f>
        <v>535.48767363328909</v>
      </c>
      <c r="D293" s="134">
        <f t="shared" si="23"/>
        <v>720.70672025114413</v>
      </c>
      <c r="E293" s="134">
        <f t="shared" si="23"/>
        <v>1036.832827799316</v>
      </c>
      <c r="F293" s="134">
        <f t="shared" si="23"/>
        <v>0</v>
      </c>
      <c r="G293" s="135">
        <f t="shared" si="23"/>
        <v>0</v>
      </c>
      <c r="H293" s="136">
        <f t="shared" si="23"/>
        <v>655.0209065739067</v>
      </c>
    </row>
    <row r="294" spans="2:8">
      <c r="B294" s="128" t="str">
        <f>$B$33</f>
        <v>Science</v>
      </c>
      <c r="C294" s="137">
        <f t="shared" si="23"/>
        <v>618.96974909212122</v>
      </c>
      <c r="D294" s="137">
        <f t="shared" si="23"/>
        <v>1021.1128288703835</v>
      </c>
      <c r="E294" s="137">
        <f t="shared" si="23"/>
        <v>1312.7743673608029</v>
      </c>
      <c r="F294" s="137">
        <f t="shared" si="23"/>
        <v>0</v>
      </c>
      <c r="G294" s="138">
        <f t="shared" si="23"/>
        <v>0</v>
      </c>
      <c r="H294" s="139">
        <f t="shared" si="23"/>
        <v>834.89049219323238</v>
      </c>
    </row>
    <row r="295" spans="2:8">
      <c r="B295" s="128" t="str">
        <f>$B$34</f>
        <v>Fine Arts</v>
      </c>
      <c r="C295" s="137">
        <f t="shared" si="23"/>
        <v>999.55277820590823</v>
      </c>
      <c r="D295" s="137">
        <f t="shared" si="23"/>
        <v>2016.0641468877775</v>
      </c>
      <c r="E295" s="137">
        <f t="shared" si="23"/>
        <v>3172.958469187573</v>
      </c>
      <c r="F295" s="137">
        <f t="shared" si="23"/>
        <v>0</v>
      </c>
      <c r="G295" s="138">
        <f t="shared" si="23"/>
        <v>0</v>
      </c>
      <c r="H295" s="139">
        <f t="shared" si="23"/>
        <v>1303.6409406404339</v>
      </c>
    </row>
    <row r="296" spans="2:8">
      <c r="B296" s="128" t="str">
        <f>$B$35</f>
        <v>Teacher Education</v>
      </c>
      <c r="C296" s="137">
        <f t="shared" si="23"/>
        <v>425.52601282380164</v>
      </c>
      <c r="D296" s="137">
        <f t="shared" si="23"/>
        <v>713.79247749048727</v>
      </c>
      <c r="E296" s="137">
        <f t="shared" si="23"/>
        <v>1065.2562202459681</v>
      </c>
      <c r="F296" s="137">
        <f t="shared" si="23"/>
        <v>0</v>
      </c>
      <c r="G296" s="138">
        <f t="shared" si="23"/>
        <v>0</v>
      </c>
      <c r="H296" s="139">
        <f t="shared" si="23"/>
        <v>880.84061703516795</v>
      </c>
    </row>
    <row r="297" spans="2:8">
      <c r="B297" s="128" t="str">
        <f>$B$36</f>
        <v>Agriculture</v>
      </c>
      <c r="C297" s="137">
        <f t="shared" si="23"/>
        <v>526.00801525898817</v>
      </c>
      <c r="D297" s="137">
        <f t="shared" si="23"/>
        <v>738.09786048677734</v>
      </c>
      <c r="E297" s="137">
        <f t="shared" si="23"/>
        <v>1141.637679891677</v>
      </c>
      <c r="F297" s="137">
        <f t="shared" si="23"/>
        <v>0</v>
      </c>
      <c r="G297" s="138">
        <f t="shared" si="23"/>
        <v>0</v>
      </c>
      <c r="H297" s="139">
        <f t="shared" si="23"/>
        <v>776.46277693630907</v>
      </c>
    </row>
    <row r="298" spans="2:8">
      <c r="B298" s="128" t="str">
        <f>$B$37</f>
        <v>Engineering</v>
      </c>
      <c r="C298" s="137">
        <f t="shared" si="23"/>
        <v>974.5012941477188</v>
      </c>
      <c r="D298" s="137">
        <f t="shared" si="23"/>
        <v>1947.0025831683897</v>
      </c>
      <c r="E298" s="137">
        <f t="shared" si="23"/>
        <v>0</v>
      </c>
      <c r="F298" s="137">
        <f t="shared" si="23"/>
        <v>0</v>
      </c>
      <c r="G298" s="138">
        <f t="shared" si="23"/>
        <v>0</v>
      </c>
      <c r="H298" s="139">
        <f t="shared" si="23"/>
        <v>1288.2113873801932</v>
      </c>
    </row>
    <row r="299" spans="2:8">
      <c r="B299" s="128" t="str">
        <f>$B$38</f>
        <v>Home Economics</v>
      </c>
      <c r="C299" s="137">
        <f t="shared" si="23"/>
        <v>397.82306333384173</v>
      </c>
      <c r="D299" s="137">
        <f t="shared" si="23"/>
        <v>530.67208373535777</v>
      </c>
      <c r="E299" s="137">
        <f t="shared" si="23"/>
        <v>1043.7250529958294</v>
      </c>
      <c r="F299" s="137">
        <f t="shared" si="23"/>
        <v>0</v>
      </c>
      <c r="G299" s="138">
        <f t="shared" si="23"/>
        <v>0</v>
      </c>
      <c r="H299" s="139">
        <f t="shared" si="23"/>
        <v>563.16905514091104</v>
      </c>
    </row>
    <row r="300" spans="2:8">
      <c r="B300" s="128" t="str">
        <f>$B$39</f>
        <v>Law</v>
      </c>
      <c r="C300" s="137">
        <f t="shared" si="23"/>
        <v>0</v>
      </c>
      <c r="D300" s="137">
        <f t="shared" si="23"/>
        <v>0</v>
      </c>
      <c r="E300" s="137">
        <f t="shared" si="23"/>
        <v>0</v>
      </c>
      <c r="F300" s="137">
        <f t="shared" si="23"/>
        <v>0</v>
      </c>
      <c r="G300" s="138">
        <f t="shared" si="23"/>
        <v>0</v>
      </c>
      <c r="H300" s="139">
        <f t="shared" si="23"/>
        <v>0</v>
      </c>
    </row>
    <row r="301" spans="2:8">
      <c r="B301" s="128" t="str">
        <f>$B$40</f>
        <v>Social Service</v>
      </c>
      <c r="C301" s="137">
        <f t="shared" si="23"/>
        <v>0</v>
      </c>
      <c r="D301" s="137">
        <f t="shared" si="23"/>
        <v>0</v>
      </c>
      <c r="E301" s="137">
        <f t="shared" si="23"/>
        <v>0</v>
      </c>
      <c r="F301" s="137">
        <f t="shared" si="23"/>
        <v>0</v>
      </c>
      <c r="G301" s="138">
        <f t="shared" si="23"/>
        <v>0</v>
      </c>
      <c r="H301" s="139">
        <f t="shared" si="23"/>
        <v>0</v>
      </c>
    </row>
    <row r="302" spans="2:8">
      <c r="B302" s="128" t="str">
        <f>$B$41</f>
        <v>Library Science</v>
      </c>
      <c r="C302" s="137">
        <f t="shared" si="23"/>
        <v>0</v>
      </c>
      <c r="D302" s="137">
        <f t="shared" si="23"/>
        <v>0</v>
      </c>
      <c r="E302" s="137">
        <f t="shared" si="23"/>
        <v>0</v>
      </c>
      <c r="F302" s="137">
        <f t="shared" si="23"/>
        <v>0</v>
      </c>
      <c r="G302" s="138">
        <f t="shared" si="23"/>
        <v>0</v>
      </c>
      <c r="H302" s="139">
        <f t="shared" si="23"/>
        <v>0</v>
      </c>
    </row>
    <row r="303" spans="2:8">
      <c r="B303" s="128" t="str">
        <f>$B$42</f>
        <v>Veterinary Science</v>
      </c>
      <c r="C303" s="137">
        <f t="shared" si="23"/>
        <v>0</v>
      </c>
      <c r="D303" s="137">
        <f t="shared" si="23"/>
        <v>0</v>
      </c>
      <c r="E303" s="137">
        <f t="shared" si="23"/>
        <v>0</v>
      </c>
      <c r="F303" s="137">
        <f t="shared" si="23"/>
        <v>0</v>
      </c>
      <c r="G303" s="138">
        <f t="shared" si="23"/>
        <v>0</v>
      </c>
      <c r="H303" s="139">
        <f t="shared" si="23"/>
        <v>0</v>
      </c>
    </row>
    <row r="304" spans="2:8">
      <c r="B304" s="128" t="str">
        <f>$B$43</f>
        <v>Vocational Training</v>
      </c>
      <c r="C304" s="137">
        <f t="shared" si="23"/>
        <v>435.32625616301243</v>
      </c>
      <c r="D304" s="137">
        <f t="shared" si="23"/>
        <v>1529.45819241715</v>
      </c>
      <c r="E304" s="137">
        <f t="shared" si="23"/>
        <v>0</v>
      </c>
      <c r="F304" s="137">
        <f t="shared" si="23"/>
        <v>0</v>
      </c>
      <c r="G304" s="138">
        <f t="shared" si="23"/>
        <v>0</v>
      </c>
      <c r="H304" s="139">
        <f t="shared" si="23"/>
        <v>543.83520851879473</v>
      </c>
    </row>
    <row r="305" spans="2:9">
      <c r="B305" s="128" t="str">
        <f>$B$44</f>
        <v>Physical Training</v>
      </c>
      <c r="C305" s="137">
        <f t="shared" si="23"/>
        <v>2371.0450207256072</v>
      </c>
      <c r="D305" s="137">
        <f t="shared" si="23"/>
        <v>2543.5330175643549</v>
      </c>
      <c r="E305" s="137">
        <f t="shared" si="23"/>
        <v>0</v>
      </c>
      <c r="F305" s="137">
        <f t="shared" si="23"/>
        <v>0</v>
      </c>
      <c r="G305" s="138">
        <f t="shared" si="23"/>
        <v>0</v>
      </c>
      <c r="H305" s="139">
        <f t="shared" si="23"/>
        <v>2518.2908716855136</v>
      </c>
    </row>
    <row r="306" spans="2:9">
      <c r="B306" s="128" t="str">
        <f>$B$45</f>
        <v>Health Services</v>
      </c>
      <c r="C306" s="137">
        <f t="shared" si="23"/>
        <v>306.56129031266045</v>
      </c>
      <c r="D306" s="137">
        <f t="shared" si="23"/>
        <v>473.85784874305909</v>
      </c>
      <c r="E306" s="137">
        <f t="shared" si="23"/>
        <v>695.15118951112368</v>
      </c>
      <c r="F306" s="137">
        <f t="shared" si="23"/>
        <v>0</v>
      </c>
      <c r="G306" s="138">
        <f t="shared" si="23"/>
        <v>0</v>
      </c>
      <c r="H306" s="139">
        <f t="shared" si="23"/>
        <v>496.6910820429232</v>
      </c>
    </row>
    <row r="307" spans="2:9">
      <c r="B307" s="128" t="str">
        <f>$B$46</f>
        <v>Pharmacy</v>
      </c>
      <c r="C307" s="137">
        <f t="shared" si="23"/>
        <v>0</v>
      </c>
      <c r="D307" s="137">
        <f t="shared" si="23"/>
        <v>0</v>
      </c>
      <c r="E307" s="137">
        <f t="shared" si="23"/>
        <v>0</v>
      </c>
      <c r="F307" s="137">
        <f t="shared" si="23"/>
        <v>0</v>
      </c>
      <c r="G307" s="138">
        <f t="shared" si="23"/>
        <v>0</v>
      </c>
      <c r="H307" s="139">
        <f t="shared" si="23"/>
        <v>0</v>
      </c>
    </row>
    <row r="308" spans="2:9">
      <c r="B308" s="128" t="str">
        <f>$B$47</f>
        <v>Business Administration</v>
      </c>
      <c r="C308" s="137">
        <f t="shared" si="23"/>
        <v>580.43440000358794</v>
      </c>
      <c r="D308" s="137">
        <f t="shared" si="23"/>
        <v>746.50522519182152</v>
      </c>
      <c r="E308" s="137">
        <f t="shared" si="23"/>
        <v>913.13877097058776</v>
      </c>
      <c r="F308" s="137">
        <f t="shared" si="23"/>
        <v>0</v>
      </c>
      <c r="G308" s="138">
        <f t="shared" si="23"/>
        <v>0</v>
      </c>
      <c r="H308" s="139">
        <f t="shared" si="23"/>
        <v>767.87090469641691</v>
      </c>
    </row>
    <row r="309" spans="2:9">
      <c r="B309" s="128" t="str">
        <f>$B$48</f>
        <v>Optometry</v>
      </c>
      <c r="C309" s="137">
        <f t="shared" ref="C309:H313" si="24">IF(C48=0,0,C284/C48)</f>
        <v>0</v>
      </c>
      <c r="D309" s="137">
        <f t="shared" si="24"/>
        <v>0</v>
      </c>
      <c r="E309" s="137">
        <f t="shared" si="24"/>
        <v>0</v>
      </c>
      <c r="F309" s="137">
        <f t="shared" si="24"/>
        <v>0</v>
      </c>
      <c r="G309" s="138">
        <f t="shared" si="24"/>
        <v>0</v>
      </c>
      <c r="H309" s="139">
        <f t="shared" si="24"/>
        <v>0</v>
      </c>
    </row>
    <row r="310" spans="2:9">
      <c r="B310" s="128" t="str">
        <f>$B$49</f>
        <v>Teacher Ed-Practice Teaching</v>
      </c>
      <c r="C310" s="137">
        <f t="shared" si="24"/>
        <v>0</v>
      </c>
      <c r="D310" s="137">
        <f t="shared" si="24"/>
        <v>1633.0857615414275</v>
      </c>
      <c r="E310" s="137">
        <f t="shared" si="24"/>
        <v>0</v>
      </c>
      <c r="F310" s="137">
        <f t="shared" si="24"/>
        <v>0</v>
      </c>
      <c r="G310" s="138">
        <f t="shared" si="24"/>
        <v>0</v>
      </c>
      <c r="H310" s="139">
        <f t="shared" si="24"/>
        <v>1633.0857615414275</v>
      </c>
    </row>
    <row r="311" spans="2:9">
      <c r="B311" s="128" t="str">
        <f>$B$50</f>
        <v>Technology</v>
      </c>
      <c r="C311" s="137">
        <f t="shared" si="24"/>
        <v>463.89881135355841</v>
      </c>
      <c r="D311" s="137">
        <f t="shared" si="24"/>
        <v>830.28288993516639</v>
      </c>
      <c r="E311" s="137">
        <f t="shared" si="24"/>
        <v>1068.6232585987309</v>
      </c>
      <c r="F311" s="137">
        <f t="shared" si="24"/>
        <v>0</v>
      </c>
      <c r="G311" s="138">
        <f t="shared" si="24"/>
        <v>0</v>
      </c>
      <c r="H311" s="139">
        <f t="shared" si="24"/>
        <v>668.00054266652103</v>
      </c>
    </row>
    <row r="312" spans="2:9">
      <c r="B312" s="128" t="str">
        <f>$B$51</f>
        <v>Nursing</v>
      </c>
      <c r="C312" s="137">
        <f t="shared" si="24"/>
        <v>2342.7225250645092</v>
      </c>
      <c r="D312" s="137">
        <f t="shared" si="24"/>
        <v>1757.8549918573599</v>
      </c>
      <c r="E312" s="137">
        <f t="shared" si="24"/>
        <v>0</v>
      </c>
      <c r="F312" s="137">
        <f t="shared" si="24"/>
        <v>0</v>
      </c>
      <c r="G312" s="138">
        <f t="shared" si="24"/>
        <v>0</v>
      </c>
      <c r="H312" s="139">
        <f t="shared" si="24"/>
        <v>1764.8177005860164</v>
      </c>
    </row>
    <row r="313" spans="2:9">
      <c r="B313" s="131" t="str">
        <f>$B$52</f>
        <v>Totals</v>
      </c>
      <c r="C313" s="136">
        <f t="shared" si="24"/>
        <v>580.95292671262177</v>
      </c>
      <c r="D313" s="136">
        <f t="shared" si="24"/>
        <v>830.99506717395252</v>
      </c>
      <c r="E313" s="136">
        <f t="shared" si="24"/>
        <v>1044.843905106932</v>
      </c>
      <c r="F313" s="136">
        <f t="shared" si="24"/>
        <v>0</v>
      </c>
      <c r="G313" s="136">
        <f t="shared" si="24"/>
        <v>0</v>
      </c>
      <c r="H313" s="136">
        <f t="shared" si="24"/>
        <v>770.35791512409833</v>
      </c>
      <c r="I313" s="351"/>
    </row>
    <row r="315" spans="2:9">
      <c r="B315" s="120" t="s">
        <v>37</v>
      </c>
      <c r="C315" s="121"/>
      <c r="D315" s="121"/>
      <c r="E315" s="121"/>
      <c r="F315" s="121"/>
      <c r="G315" s="121"/>
      <c r="H315" s="122"/>
    </row>
    <row r="316" spans="2:9" ht="55.5" customHeight="1" thickBot="1">
      <c r="B316" s="382" t="s">
        <v>235</v>
      </c>
      <c r="C316" s="382"/>
      <c r="D316" s="382"/>
      <c r="E316" s="382"/>
      <c r="F316" s="382"/>
      <c r="G316" s="382"/>
      <c r="H316" s="382"/>
    </row>
    <row r="317" spans="2:9" ht="14.4" thickBot="1">
      <c r="B317" s="124" t="s">
        <v>31</v>
      </c>
      <c r="C317" s="125" t="s">
        <v>25</v>
      </c>
      <c r="D317" s="125" t="s">
        <v>26</v>
      </c>
      <c r="E317" s="125" t="s">
        <v>27</v>
      </c>
      <c r="F317" s="125" t="s">
        <v>28</v>
      </c>
      <c r="G317" s="125" t="s">
        <v>29</v>
      </c>
      <c r="H317" s="126" t="s">
        <v>1</v>
      </c>
    </row>
    <row r="318" spans="2:9">
      <c r="B318" s="128" t="str">
        <f>$B$32</f>
        <v>Liberal Arts</v>
      </c>
      <c r="C318" s="129">
        <f t="shared" ref="C318:H318" si="25">IF($C$293=0,"",C293/$C$293)</f>
        <v>1</v>
      </c>
      <c r="D318" s="129">
        <f t="shared" si="25"/>
        <v>1.3458885343917293</v>
      </c>
      <c r="E318" s="129">
        <f t="shared" si="25"/>
        <v>1.9362403260646415</v>
      </c>
      <c r="F318" s="129">
        <f t="shared" si="25"/>
        <v>0</v>
      </c>
      <c r="G318" s="129">
        <f t="shared" si="25"/>
        <v>0</v>
      </c>
      <c r="H318" s="129">
        <f t="shared" si="25"/>
        <v>1.2232231269294838</v>
      </c>
    </row>
    <row r="319" spans="2:9">
      <c r="B319" s="128" t="str">
        <f>$B$33</f>
        <v>Science</v>
      </c>
      <c r="C319" s="129">
        <f t="shared" ref="C319:H334" si="26">IF($C$293=0,"",C294/$C$293)</f>
        <v>1.1558991543024799</v>
      </c>
      <c r="D319" s="129">
        <f t="shared" si="26"/>
        <v>1.9068839100293813</v>
      </c>
      <c r="E319" s="129">
        <f t="shared" si="26"/>
        <v>2.4515491803081404</v>
      </c>
      <c r="F319" s="129">
        <f t="shared" si="26"/>
        <v>0</v>
      </c>
      <c r="G319" s="129">
        <f t="shared" si="26"/>
        <v>0</v>
      </c>
      <c r="H319" s="129">
        <f t="shared" si="26"/>
        <v>1.5591217749766157</v>
      </c>
    </row>
    <row r="320" spans="2:9">
      <c r="B320" s="128" t="str">
        <f>$B$34</f>
        <v>Fine Arts</v>
      </c>
      <c r="C320" s="129">
        <f t="shared" si="26"/>
        <v>1.8666214507309438</v>
      </c>
      <c r="D320" s="129">
        <f t="shared" si="26"/>
        <v>3.7649123334786823</v>
      </c>
      <c r="E320" s="129">
        <f t="shared" si="26"/>
        <v>5.9253622920188223</v>
      </c>
      <c r="F320" s="129">
        <f t="shared" si="26"/>
        <v>0</v>
      </c>
      <c r="G320" s="129">
        <f t="shared" si="26"/>
        <v>0</v>
      </c>
      <c r="H320" s="129">
        <f t="shared" si="26"/>
        <v>2.4344929021338948</v>
      </c>
    </row>
    <row r="321" spans="2:8">
      <c r="B321" s="128" t="str">
        <f>$B$35</f>
        <v>Teacher Education</v>
      </c>
      <c r="C321" s="129">
        <f t="shared" si="26"/>
        <v>0.79465136879174736</v>
      </c>
      <c r="D321" s="129">
        <f t="shared" si="26"/>
        <v>1.3329764859896742</v>
      </c>
      <c r="E321" s="129">
        <f t="shared" si="26"/>
        <v>1.989319778396007</v>
      </c>
      <c r="F321" s="129">
        <f t="shared" si="26"/>
        <v>0</v>
      </c>
      <c r="G321" s="129">
        <f t="shared" si="26"/>
        <v>0</v>
      </c>
      <c r="H321" s="129">
        <f t="shared" si="26"/>
        <v>1.6449316397119951</v>
      </c>
    </row>
    <row r="322" spans="2:8">
      <c r="B322" s="128" t="str">
        <f>$B$36</f>
        <v>Agriculture</v>
      </c>
      <c r="C322" s="129">
        <f t="shared" si="26"/>
        <v>0.98229714923224776</v>
      </c>
      <c r="D322" s="129">
        <f t="shared" si="26"/>
        <v>1.3783657343198512</v>
      </c>
      <c r="E322" s="129">
        <f t="shared" si="26"/>
        <v>2.1319588407061811</v>
      </c>
      <c r="F322" s="129">
        <f t="shared" si="26"/>
        <v>0</v>
      </c>
      <c r="G322" s="129">
        <f t="shared" si="26"/>
        <v>0</v>
      </c>
      <c r="H322" s="129">
        <f t="shared" si="26"/>
        <v>1.4500105514436992</v>
      </c>
    </row>
    <row r="323" spans="2:8">
      <c r="B323" s="128" t="str">
        <f>$B$37</f>
        <v>Engineering</v>
      </c>
      <c r="C323" s="129">
        <f t="shared" si="26"/>
        <v>1.8198388910350036</v>
      </c>
      <c r="D323" s="129">
        <f t="shared" si="26"/>
        <v>3.6359428592594076</v>
      </c>
      <c r="E323" s="129">
        <f t="shared" si="26"/>
        <v>0</v>
      </c>
      <c r="F323" s="129">
        <f t="shared" si="26"/>
        <v>0</v>
      </c>
      <c r="G323" s="129">
        <f t="shared" si="26"/>
        <v>0</v>
      </c>
      <c r="H323" s="129">
        <f t="shared" si="26"/>
        <v>2.4056788807848113</v>
      </c>
    </row>
    <row r="324" spans="2:8">
      <c r="B324" s="128" t="str">
        <f>$B$38</f>
        <v>Home Economics</v>
      </c>
      <c r="C324" s="129">
        <f t="shared" si="26"/>
        <v>0.74291731242776959</v>
      </c>
      <c r="D324" s="129">
        <f t="shared" si="26"/>
        <v>0.99100709477538951</v>
      </c>
      <c r="E324" s="129">
        <f t="shared" si="26"/>
        <v>1.9491112576208238</v>
      </c>
      <c r="F324" s="129">
        <f t="shared" si="26"/>
        <v>0</v>
      </c>
      <c r="G324" s="129">
        <f t="shared" si="26"/>
        <v>0</v>
      </c>
      <c r="H324" s="129">
        <f t="shared" si="26"/>
        <v>1.0516937790926233</v>
      </c>
    </row>
    <row r="325" spans="2:8">
      <c r="B325" s="128" t="str">
        <f>$B$39</f>
        <v>Law</v>
      </c>
      <c r="C325" s="129">
        <f t="shared" si="26"/>
        <v>0</v>
      </c>
      <c r="D325" s="129">
        <f t="shared" si="26"/>
        <v>0</v>
      </c>
      <c r="E325" s="129">
        <f t="shared" si="26"/>
        <v>0</v>
      </c>
      <c r="F325" s="129">
        <f t="shared" si="26"/>
        <v>0</v>
      </c>
      <c r="G325" s="129">
        <f t="shared" si="26"/>
        <v>0</v>
      </c>
      <c r="H325" s="129">
        <f t="shared" si="26"/>
        <v>0</v>
      </c>
    </row>
    <row r="326" spans="2:8">
      <c r="B326" s="128" t="str">
        <f>$B$40</f>
        <v>Social Service</v>
      </c>
      <c r="C326" s="129">
        <f t="shared" si="26"/>
        <v>0</v>
      </c>
      <c r="D326" s="129">
        <f t="shared" si="26"/>
        <v>0</v>
      </c>
      <c r="E326" s="129">
        <f t="shared" si="26"/>
        <v>0</v>
      </c>
      <c r="F326" s="129">
        <f t="shared" si="26"/>
        <v>0</v>
      </c>
      <c r="G326" s="129">
        <f t="shared" si="26"/>
        <v>0</v>
      </c>
      <c r="H326" s="129">
        <f t="shared" si="26"/>
        <v>0</v>
      </c>
    </row>
    <row r="327" spans="2:8">
      <c r="B327" s="128" t="str">
        <f>$B$41</f>
        <v>Library Science</v>
      </c>
      <c r="C327" s="129">
        <f t="shared" si="26"/>
        <v>0</v>
      </c>
      <c r="D327" s="129">
        <f t="shared" si="26"/>
        <v>0</v>
      </c>
      <c r="E327" s="129">
        <f t="shared" si="26"/>
        <v>0</v>
      </c>
      <c r="F327" s="129">
        <f t="shared" si="26"/>
        <v>0</v>
      </c>
      <c r="G327" s="129">
        <f t="shared" si="26"/>
        <v>0</v>
      </c>
      <c r="H327" s="129">
        <f t="shared" si="26"/>
        <v>0</v>
      </c>
    </row>
    <row r="328" spans="2:8">
      <c r="B328" s="128" t="str">
        <f>$B$42</f>
        <v>Veterinary Science</v>
      </c>
      <c r="C328" s="129">
        <f t="shared" si="26"/>
        <v>0</v>
      </c>
      <c r="D328" s="129">
        <f t="shared" si="26"/>
        <v>0</v>
      </c>
      <c r="E328" s="129">
        <f t="shared" si="26"/>
        <v>0</v>
      </c>
      <c r="F328" s="129">
        <f t="shared" si="26"/>
        <v>0</v>
      </c>
      <c r="G328" s="129">
        <f t="shared" si="26"/>
        <v>0</v>
      </c>
      <c r="H328" s="129">
        <f t="shared" si="26"/>
        <v>0</v>
      </c>
    </row>
    <row r="329" spans="2:8">
      <c r="B329" s="128" t="str">
        <f>$B$43</f>
        <v>Vocational Training</v>
      </c>
      <c r="C329" s="129">
        <f t="shared" si="26"/>
        <v>0.8129528980738614</v>
      </c>
      <c r="D329" s="129">
        <f t="shared" si="26"/>
        <v>2.8561968234296811</v>
      </c>
      <c r="E329" s="129">
        <f t="shared" si="26"/>
        <v>0</v>
      </c>
      <c r="F329" s="129">
        <f t="shared" si="26"/>
        <v>0</v>
      </c>
      <c r="G329" s="129">
        <f t="shared" si="26"/>
        <v>0</v>
      </c>
      <c r="H329" s="129">
        <f t="shared" si="26"/>
        <v>1.0155886592661743</v>
      </c>
    </row>
    <row r="330" spans="2:8">
      <c r="B330" s="128" t="str">
        <f>$B$44</f>
        <v>Physical Training</v>
      </c>
      <c r="C330" s="129">
        <f t="shared" si="26"/>
        <v>4.4278237156012263</v>
      </c>
      <c r="D330" s="129">
        <f t="shared" si="26"/>
        <v>4.7499375668284918</v>
      </c>
      <c r="E330" s="129">
        <f t="shared" si="26"/>
        <v>0</v>
      </c>
      <c r="F330" s="129">
        <f t="shared" si="26"/>
        <v>0</v>
      </c>
      <c r="G330" s="129">
        <f t="shared" si="26"/>
        <v>0</v>
      </c>
      <c r="H330" s="129">
        <f t="shared" si="26"/>
        <v>4.7027989544537698</v>
      </c>
    </row>
    <row r="331" spans="2:8">
      <c r="B331" s="128" t="str">
        <f>$B$45</f>
        <v>Health Services</v>
      </c>
      <c r="C331" s="129">
        <f t="shared" si="26"/>
        <v>0.57248991042620856</v>
      </c>
      <c r="D331" s="129">
        <f t="shared" si="26"/>
        <v>0.88490897564070703</v>
      </c>
      <c r="E331" s="129">
        <f t="shared" si="26"/>
        <v>1.2981646893840078</v>
      </c>
      <c r="F331" s="129">
        <f t="shared" si="26"/>
        <v>0</v>
      </c>
      <c r="G331" s="129">
        <f t="shared" si="26"/>
        <v>0</v>
      </c>
      <c r="H331" s="129">
        <f t="shared" si="26"/>
        <v>0.92754904827756235</v>
      </c>
    </row>
    <row r="332" spans="2:8">
      <c r="B332" s="128" t="str">
        <f>$B$46</f>
        <v>Pharmacy</v>
      </c>
      <c r="C332" s="129">
        <f t="shared" si="26"/>
        <v>0</v>
      </c>
      <c r="D332" s="129">
        <f t="shared" si="26"/>
        <v>0</v>
      </c>
      <c r="E332" s="129">
        <f t="shared" si="26"/>
        <v>0</v>
      </c>
      <c r="F332" s="129">
        <f t="shared" si="26"/>
        <v>0</v>
      </c>
      <c r="G332" s="129">
        <f t="shared" si="26"/>
        <v>0</v>
      </c>
      <c r="H332" s="129">
        <f t="shared" si="26"/>
        <v>0</v>
      </c>
    </row>
    <row r="333" spans="2:8">
      <c r="B333" s="128" t="str">
        <f>$B$47</f>
        <v>Business Administration</v>
      </c>
      <c r="C333" s="129">
        <f t="shared" si="26"/>
        <v>1.0839360616190004</v>
      </c>
      <c r="D333" s="129">
        <f t="shared" si="26"/>
        <v>1.3940661231784781</v>
      </c>
      <c r="E333" s="129">
        <f t="shared" si="26"/>
        <v>1.7052470410288481</v>
      </c>
      <c r="F333" s="129">
        <f t="shared" si="26"/>
        <v>0</v>
      </c>
      <c r="G333" s="129">
        <f t="shared" si="26"/>
        <v>0</v>
      </c>
      <c r="H333" s="129">
        <f t="shared" si="26"/>
        <v>1.4339656027680439</v>
      </c>
    </row>
    <row r="334" spans="2:8">
      <c r="B334" s="128" t="str">
        <f>$B$48</f>
        <v>Optometry</v>
      </c>
      <c r="C334" s="129">
        <f t="shared" si="26"/>
        <v>0</v>
      </c>
      <c r="D334" s="129">
        <f t="shared" si="26"/>
        <v>0</v>
      </c>
      <c r="E334" s="129">
        <f t="shared" si="26"/>
        <v>0</v>
      </c>
      <c r="F334" s="129">
        <f t="shared" si="26"/>
        <v>0</v>
      </c>
      <c r="G334" s="129">
        <f t="shared" si="26"/>
        <v>0</v>
      </c>
      <c r="H334" s="129">
        <f t="shared" si="26"/>
        <v>0</v>
      </c>
    </row>
    <row r="335" spans="2:8">
      <c r="B335" s="128" t="str">
        <f>$B$49</f>
        <v>Teacher Ed-Practice Teaching</v>
      </c>
      <c r="C335" s="129">
        <f t="shared" ref="C335:H338" si="27">IF($C$293=0,"",C310/$C$293)</f>
        <v>0</v>
      </c>
      <c r="D335" s="129">
        <f t="shared" si="27"/>
        <v>3.0497168132011789</v>
      </c>
      <c r="E335" s="129">
        <f t="shared" si="27"/>
        <v>0</v>
      </c>
      <c r="F335" s="129">
        <f t="shared" si="27"/>
        <v>0</v>
      </c>
      <c r="G335" s="129">
        <f t="shared" si="27"/>
        <v>0</v>
      </c>
      <c r="H335" s="129">
        <f t="shared" si="27"/>
        <v>3.0497168132011789</v>
      </c>
    </row>
    <row r="336" spans="2:8">
      <c r="B336" s="128" t="str">
        <f>$B$50</f>
        <v>Technology</v>
      </c>
      <c r="C336" s="129">
        <f t="shared" si="27"/>
        <v>0.86631090535847532</v>
      </c>
      <c r="D336" s="129">
        <f t="shared" si="27"/>
        <v>1.5505172776465401</v>
      </c>
      <c r="E336" s="129">
        <f t="shared" si="27"/>
        <v>1.995607576451035</v>
      </c>
      <c r="F336" s="129">
        <f t="shared" si="27"/>
        <v>0</v>
      </c>
      <c r="G336" s="129">
        <f t="shared" si="27"/>
        <v>0</v>
      </c>
      <c r="H336" s="129">
        <f t="shared" si="27"/>
        <v>1.247462034250258</v>
      </c>
    </row>
    <row r="337" spans="2:9">
      <c r="B337" s="128" t="str">
        <f>$B$51</f>
        <v>Nursing</v>
      </c>
      <c r="C337" s="129">
        <f t="shared" si="27"/>
        <v>4.3749326836397824</v>
      </c>
      <c r="D337" s="129">
        <f t="shared" si="27"/>
        <v>3.2827179380811824</v>
      </c>
      <c r="E337" s="129">
        <f t="shared" si="27"/>
        <v>0</v>
      </c>
      <c r="F337" s="129">
        <f t="shared" si="27"/>
        <v>0</v>
      </c>
      <c r="G337" s="129">
        <f t="shared" si="27"/>
        <v>0</v>
      </c>
      <c r="H337" s="129">
        <f t="shared" si="27"/>
        <v>3.2957204945759275</v>
      </c>
    </row>
    <row r="338" spans="2:9">
      <c r="B338" s="131" t="str">
        <f>$B$52</f>
        <v>Totals</v>
      </c>
      <c r="C338" s="129">
        <f t="shared" si="27"/>
        <v>1.0849043877534108</v>
      </c>
      <c r="D338" s="129">
        <f t="shared" si="27"/>
        <v>1.5518472377443218</v>
      </c>
      <c r="E338" s="129">
        <f t="shared" si="27"/>
        <v>1.9512006654002993</v>
      </c>
      <c r="F338" s="129">
        <f t="shared" si="27"/>
        <v>0</v>
      </c>
      <c r="G338" s="129">
        <f t="shared" si="27"/>
        <v>0</v>
      </c>
      <c r="H338" s="129">
        <f t="shared" si="27"/>
        <v>1.4386099868503273</v>
      </c>
      <c r="I338" s="351"/>
    </row>
    <row r="340" spans="2:9">
      <c r="B340" s="120" t="s">
        <v>236</v>
      </c>
      <c r="C340" s="121"/>
      <c r="D340" s="121"/>
      <c r="E340" s="121"/>
      <c r="F340" s="121"/>
      <c r="G340" s="121"/>
      <c r="H340" s="122"/>
    </row>
    <row r="341" spans="2:9" ht="55.5" customHeight="1" thickBot="1">
      <c r="B341" s="382" t="s">
        <v>237</v>
      </c>
      <c r="C341" s="382"/>
      <c r="D341" s="382"/>
      <c r="E341" s="382"/>
      <c r="F341" s="382"/>
      <c r="G341" s="382"/>
      <c r="H341" s="382"/>
    </row>
    <row r="342" spans="2:9" ht="14.4" thickBot="1">
      <c r="B342" s="124" t="s">
        <v>31</v>
      </c>
      <c r="C342" s="125" t="s">
        <v>25</v>
      </c>
      <c r="D342" s="125" t="s">
        <v>26</v>
      </c>
      <c r="E342" s="125" t="s">
        <v>27</v>
      </c>
      <c r="F342" s="125" t="s">
        <v>28</v>
      </c>
      <c r="G342" s="125" t="s">
        <v>29</v>
      </c>
      <c r="H342" s="126" t="s">
        <v>1</v>
      </c>
    </row>
    <row r="343" spans="2:9">
      <c r="B343" s="128" t="str">
        <f>$B$32</f>
        <v>Liberal Arts</v>
      </c>
      <c r="C343" s="136">
        <f t="shared" ref="C343:D358" si="28">C293*30</f>
        <v>16064.630208998673</v>
      </c>
      <c r="D343" s="136">
        <f t="shared" si="28"/>
        <v>21621.201607534324</v>
      </c>
      <c r="E343" s="136">
        <f>E293*24</f>
        <v>24883.987867183583</v>
      </c>
      <c r="F343" s="136">
        <f>F293*18</f>
        <v>0</v>
      </c>
      <c r="G343" s="136">
        <f>G293*24</f>
        <v>0</v>
      </c>
      <c r="H343" s="136">
        <f>IF((C32/30+D32/30+E32/24+F32/18+G32/24)=0,0,H268/(C32/30+D32/30+E32/24+F32/18+G32/24))</f>
        <v>19210.26171064709</v>
      </c>
    </row>
    <row r="344" spans="2:9">
      <c r="B344" s="128" t="str">
        <f>$B$33</f>
        <v>Science</v>
      </c>
      <c r="C344" s="139">
        <f t="shared" si="28"/>
        <v>18569.092472763637</v>
      </c>
      <c r="D344" s="139">
        <f t="shared" si="28"/>
        <v>30633.384866111504</v>
      </c>
      <c r="E344" s="139">
        <f>E294*24</f>
        <v>31506.58481665927</v>
      </c>
      <c r="F344" s="139">
        <f>F294*18</f>
        <v>0</v>
      </c>
      <c r="G344" s="139">
        <f>G294*24</f>
        <v>0</v>
      </c>
      <c r="H344" s="139">
        <f t="shared" ref="H344:H363" si="29">IF((C33/30+D33/30+E33/24+F33/18+G33/24)=0,0,H269/(C33/30+D33/30+E33/24+F33/18+G33/24))</f>
        <v>24564.343449414908</v>
      </c>
    </row>
    <row r="345" spans="2:9">
      <c r="B345" s="128" t="str">
        <f>$B$34</f>
        <v>Fine Arts</v>
      </c>
      <c r="C345" s="139">
        <f t="shared" si="28"/>
        <v>29986.583346177245</v>
      </c>
      <c r="D345" s="139">
        <f t="shared" si="28"/>
        <v>60481.924406633327</v>
      </c>
      <c r="E345" s="139">
        <f t="shared" ref="E345:E363" si="30">E295*24</f>
        <v>76151.003260501748</v>
      </c>
      <c r="F345" s="139">
        <f t="shared" ref="F345:F363" si="31">F295*18</f>
        <v>0</v>
      </c>
      <c r="G345" s="139">
        <f t="shared" ref="G345:G363" si="32">G295*24</f>
        <v>0</v>
      </c>
      <c r="H345" s="139">
        <f t="shared" si="29"/>
        <v>38900.583848156159</v>
      </c>
    </row>
    <row r="346" spans="2:9">
      <c r="B346" s="128" t="str">
        <f>$B$35</f>
        <v>Teacher Education</v>
      </c>
      <c r="C346" s="139">
        <f t="shared" si="28"/>
        <v>12765.780384714049</v>
      </c>
      <c r="D346" s="139">
        <f t="shared" si="28"/>
        <v>21413.774324714617</v>
      </c>
      <c r="E346" s="139">
        <f t="shared" si="30"/>
        <v>25566.149285903233</v>
      </c>
      <c r="F346" s="139">
        <f t="shared" si="31"/>
        <v>0</v>
      </c>
      <c r="G346" s="139">
        <f t="shared" si="32"/>
        <v>0</v>
      </c>
      <c r="H346" s="139">
        <f t="shared" si="29"/>
        <v>23467.604442151292</v>
      </c>
    </row>
    <row r="347" spans="2:9">
      <c r="B347" s="128" t="str">
        <f>$B$36</f>
        <v>Agriculture</v>
      </c>
      <c r="C347" s="139">
        <f t="shared" si="28"/>
        <v>15780.240457769645</v>
      </c>
      <c r="D347" s="139">
        <f t="shared" si="28"/>
        <v>22142.935814603319</v>
      </c>
      <c r="E347" s="139">
        <f t="shared" si="30"/>
        <v>27399.304317400245</v>
      </c>
      <c r="F347" s="139">
        <f t="shared" si="31"/>
        <v>0</v>
      </c>
      <c r="G347" s="139">
        <f t="shared" si="32"/>
        <v>0</v>
      </c>
      <c r="H347" s="139">
        <f t="shared" si="29"/>
        <v>21854.593523699212</v>
      </c>
    </row>
    <row r="348" spans="2:9">
      <c r="B348" s="128" t="str">
        <f>$B$37</f>
        <v>Engineering</v>
      </c>
      <c r="C348" s="139">
        <f t="shared" si="28"/>
        <v>29235.038824431565</v>
      </c>
      <c r="D348" s="139">
        <f t="shared" si="28"/>
        <v>58410.077495051693</v>
      </c>
      <c r="E348" s="139">
        <f t="shared" si="30"/>
        <v>0</v>
      </c>
      <c r="F348" s="139">
        <f t="shared" si="31"/>
        <v>0</v>
      </c>
      <c r="G348" s="139">
        <f t="shared" si="32"/>
        <v>0</v>
      </c>
      <c r="H348" s="139">
        <f t="shared" si="29"/>
        <v>38646.341621405794</v>
      </c>
    </row>
    <row r="349" spans="2:9">
      <c r="B349" s="128" t="str">
        <f>$B$38</f>
        <v>Home Economics</v>
      </c>
      <c r="C349" s="139">
        <f t="shared" si="28"/>
        <v>11934.691900015252</v>
      </c>
      <c r="D349" s="139">
        <f t="shared" si="28"/>
        <v>15920.162512060733</v>
      </c>
      <c r="E349" s="139">
        <f t="shared" si="30"/>
        <v>25049.401271899907</v>
      </c>
      <c r="F349" s="139">
        <f t="shared" si="31"/>
        <v>0</v>
      </c>
      <c r="G349" s="139">
        <f t="shared" si="32"/>
        <v>0</v>
      </c>
      <c r="H349" s="139">
        <f t="shared" si="29"/>
        <v>16050.318071515965</v>
      </c>
    </row>
    <row r="350" spans="2:9">
      <c r="B350" s="128" t="str">
        <f>$B$39</f>
        <v>Law</v>
      </c>
      <c r="C350" s="139">
        <f t="shared" si="28"/>
        <v>0</v>
      </c>
      <c r="D350" s="139">
        <f t="shared" si="28"/>
        <v>0</v>
      </c>
      <c r="E350" s="139">
        <f t="shared" si="30"/>
        <v>0</v>
      </c>
      <c r="F350" s="139">
        <f t="shared" si="31"/>
        <v>0</v>
      </c>
      <c r="G350" s="139">
        <f t="shared" si="32"/>
        <v>0</v>
      </c>
      <c r="H350" s="139">
        <f t="shared" si="29"/>
        <v>0</v>
      </c>
    </row>
    <row r="351" spans="2:9">
      <c r="B351" s="128" t="str">
        <f>$B$40</f>
        <v>Social Service</v>
      </c>
      <c r="C351" s="139">
        <f t="shared" si="28"/>
        <v>0</v>
      </c>
      <c r="D351" s="139">
        <f t="shared" si="28"/>
        <v>0</v>
      </c>
      <c r="E351" s="139">
        <f t="shared" si="30"/>
        <v>0</v>
      </c>
      <c r="F351" s="139">
        <f t="shared" si="31"/>
        <v>0</v>
      </c>
      <c r="G351" s="139">
        <f t="shared" si="32"/>
        <v>0</v>
      </c>
      <c r="H351" s="139">
        <f t="shared" si="29"/>
        <v>0</v>
      </c>
    </row>
    <row r="352" spans="2:9">
      <c r="B352" s="128" t="str">
        <f>$B$41</f>
        <v>Library Science</v>
      </c>
      <c r="C352" s="139">
        <f t="shared" si="28"/>
        <v>0</v>
      </c>
      <c r="D352" s="139">
        <f t="shared" si="28"/>
        <v>0</v>
      </c>
      <c r="E352" s="139">
        <f t="shared" si="30"/>
        <v>0</v>
      </c>
      <c r="F352" s="139">
        <f t="shared" si="31"/>
        <v>0</v>
      </c>
      <c r="G352" s="139">
        <f t="shared" si="32"/>
        <v>0</v>
      </c>
      <c r="H352" s="139">
        <f t="shared" si="29"/>
        <v>0</v>
      </c>
    </row>
    <row r="353" spans="2:9">
      <c r="B353" s="128" t="str">
        <f>$B$42</f>
        <v>Veterinary Science</v>
      </c>
      <c r="C353" s="139">
        <f t="shared" si="28"/>
        <v>0</v>
      </c>
      <c r="D353" s="139">
        <f t="shared" si="28"/>
        <v>0</v>
      </c>
      <c r="E353" s="139">
        <f t="shared" si="30"/>
        <v>0</v>
      </c>
      <c r="F353" s="139">
        <f t="shared" si="31"/>
        <v>0</v>
      </c>
      <c r="G353" s="139">
        <f t="shared" si="32"/>
        <v>0</v>
      </c>
      <c r="H353" s="139">
        <f t="shared" si="29"/>
        <v>0</v>
      </c>
    </row>
    <row r="354" spans="2:9">
      <c r="B354" s="128" t="str">
        <f>$B$43</f>
        <v>Vocational Training</v>
      </c>
      <c r="C354" s="139">
        <f t="shared" si="28"/>
        <v>13059.787684890372</v>
      </c>
      <c r="D354" s="139">
        <f t="shared" si="28"/>
        <v>45883.7457725145</v>
      </c>
      <c r="E354" s="139">
        <f t="shared" si="30"/>
        <v>0</v>
      </c>
      <c r="F354" s="139">
        <f t="shared" si="31"/>
        <v>0</v>
      </c>
      <c r="G354" s="139">
        <f t="shared" si="32"/>
        <v>0</v>
      </c>
      <c r="H354" s="139">
        <f t="shared" si="29"/>
        <v>16315.056255563843</v>
      </c>
    </row>
    <row r="355" spans="2:9">
      <c r="B355" s="128" t="str">
        <f>$B$44</f>
        <v>Physical Training</v>
      </c>
      <c r="C355" s="139">
        <f t="shared" si="28"/>
        <v>71131.350621768215</v>
      </c>
      <c r="D355" s="139">
        <f t="shared" si="28"/>
        <v>76305.990526930647</v>
      </c>
      <c r="E355" s="139">
        <f t="shared" si="30"/>
        <v>0</v>
      </c>
      <c r="F355" s="139">
        <f t="shared" si="31"/>
        <v>0</v>
      </c>
      <c r="G355" s="139">
        <f t="shared" si="32"/>
        <v>0</v>
      </c>
      <c r="H355" s="139">
        <f t="shared" si="29"/>
        <v>75548.726150565417</v>
      </c>
    </row>
    <row r="356" spans="2:9">
      <c r="B356" s="128" t="str">
        <f>$B$45</f>
        <v>Health Services</v>
      </c>
      <c r="C356" s="139">
        <f t="shared" si="28"/>
        <v>9196.8387093798137</v>
      </c>
      <c r="D356" s="139">
        <f t="shared" si="28"/>
        <v>14215.735462291774</v>
      </c>
      <c r="E356" s="139">
        <f t="shared" si="30"/>
        <v>16683.62854826697</v>
      </c>
      <c r="F356" s="139">
        <f t="shared" si="31"/>
        <v>0</v>
      </c>
      <c r="G356" s="139">
        <f t="shared" si="32"/>
        <v>0</v>
      </c>
      <c r="H356" s="139">
        <f t="shared" si="29"/>
        <v>13652.268439516152</v>
      </c>
    </row>
    <row r="357" spans="2:9">
      <c r="B357" s="128" t="str">
        <f>$B$46</f>
        <v>Pharmacy</v>
      </c>
      <c r="C357" s="139">
        <f t="shared" si="28"/>
        <v>0</v>
      </c>
      <c r="D357" s="139">
        <f t="shared" si="28"/>
        <v>0</v>
      </c>
      <c r="E357" s="139">
        <f t="shared" si="30"/>
        <v>0</v>
      </c>
      <c r="F357" s="139">
        <f t="shared" si="31"/>
        <v>0</v>
      </c>
      <c r="G357" s="139">
        <f t="shared" si="32"/>
        <v>0</v>
      </c>
      <c r="H357" s="139">
        <f t="shared" si="29"/>
        <v>0</v>
      </c>
    </row>
    <row r="358" spans="2:9">
      <c r="B358" s="128" t="str">
        <f>$B$47</f>
        <v>Business Administration</v>
      </c>
      <c r="C358" s="139">
        <f t="shared" si="28"/>
        <v>17413.03200010764</v>
      </c>
      <c r="D358" s="139">
        <f t="shared" si="28"/>
        <v>22395.156755754644</v>
      </c>
      <c r="E358" s="139">
        <f t="shared" si="30"/>
        <v>21915.330503294106</v>
      </c>
      <c r="F358" s="139">
        <f t="shared" si="31"/>
        <v>0</v>
      </c>
      <c r="G358" s="139">
        <f t="shared" si="32"/>
        <v>0</v>
      </c>
      <c r="H358" s="139">
        <f t="shared" si="29"/>
        <v>21822.724384375855</v>
      </c>
    </row>
    <row r="359" spans="2:9">
      <c r="B359" s="128" t="str">
        <f>$B$48</f>
        <v>Optometry</v>
      </c>
      <c r="C359" s="139">
        <f t="shared" ref="C359:D363" si="33">C309*30</f>
        <v>0</v>
      </c>
      <c r="D359" s="139">
        <f t="shared" si="33"/>
        <v>0</v>
      </c>
      <c r="E359" s="139">
        <f t="shared" si="30"/>
        <v>0</v>
      </c>
      <c r="F359" s="139">
        <f t="shared" si="31"/>
        <v>0</v>
      </c>
      <c r="G359" s="139">
        <f t="shared" si="32"/>
        <v>0</v>
      </c>
      <c r="H359" s="139">
        <f t="shared" si="29"/>
        <v>0</v>
      </c>
    </row>
    <row r="360" spans="2:9">
      <c r="B360" s="128" t="str">
        <f>$B$49</f>
        <v>Teacher Ed-Practice Teaching</v>
      </c>
      <c r="C360" s="139">
        <f t="shared" si="33"/>
        <v>0</v>
      </c>
      <c r="D360" s="139">
        <f t="shared" si="33"/>
        <v>48992.572846242823</v>
      </c>
      <c r="E360" s="139">
        <f t="shared" si="30"/>
        <v>0</v>
      </c>
      <c r="F360" s="139">
        <f t="shared" si="31"/>
        <v>0</v>
      </c>
      <c r="G360" s="139">
        <f t="shared" si="32"/>
        <v>0</v>
      </c>
      <c r="H360" s="139">
        <f t="shared" si="29"/>
        <v>48992.572846242816</v>
      </c>
    </row>
    <row r="361" spans="2:9">
      <c r="B361" s="128" t="str">
        <f>$B$50</f>
        <v>Technology</v>
      </c>
      <c r="C361" s="139">
        <f t="shared" si="33"/>
        <v>13916.964340606752</v>
      </c>
      <c r="D361" s="139">
        <f t="shared" si="33"/>
        <v>24908.486698054992</v>
      </c>
      <c r="E361" s="139">
        <f t="shared" si="30"/>
        <v>25646.958206369542</v>
      </c>
      <c r="F361" s="139">
        <f t="shared" si="31"/>
        <v>0</v>
      </c>
      <c r="G361" s="139">
        <f t="shared" si="32"/>
        <v>0</v>
      </c>
      <c r="H361" s="139">
        <f t="shared" si="29"/>
        <v>19597.595642579538</v>
      </c>
    </row>
    <row r="362" spans="2:9">
      <c r="B362" s="128" t="str">
        <f>$B$51</f>
        <v>Nursing</v>
      </c>
      <c r="C362" s="139">
        <f t="shared" si="33"/>
        <v>70281.675751935283</v>
      </c>
      <c r="D362" s="139">
        <f t="shared" si="33"/>
        <v>52735.649755720799</v>
      </c>
      <c r="E362" s="139">
        <f t="shared" si="30"/>
        <v>0</v>
      </c>
      <c r="F362" s="139">
        <f t="shared" si="31"/>
        <v>0</v>
      </c>
      <c r="G362" s="139">
        <f t="shared" si="32"/>
        <v>0</v>
      </c>
      <c r="H362" s="139">
        <f t="shared" si="29"/>
        <v>52944.531017580484</v>
      </c>
    </row>
    <row r="363" spans="2:9">
      <c r="B363" s="131" t="str">
        <f>$B$52</f>
        <v>Totals</v>
      </c>
      <c r="C363" s="136">
        <f t="shared" si="33"/>
        <v>17428.587801378653</v>
      </c>
      <c r="D363" s="136">
        <f t="shared" si="33"/>
        <v>24929.852015218574</v>
      </c>
      <c r="E363" s="136">
        <f t="shared" si="30"/>
        <v>25076.253722566369</v>
      </c>
      <c r="F363" s="136">
        <f t="shared" si="31"/>
        <v>0</v>
      </c>
      <c r="G363" s="136">
        <f t="shared" si="32"/>
        <v>0</v>
      </c>
      <c r="H363" s="136">
        <f t="shared" si="29"/>
        <v>22162.58228861474</v>
      </c>
      <c r="I363" s="351"/>
    </row>
  </sheetData>
  <mergeCells count="45">
    <mergeCell ref="B316:H316"/>
    <mergeCell ref="B341:H341"/>
    <mergeCell ref="B215:G215"/>
    <mergeCell ref="B216:H216"/>
    <mergeCell ref="B241:G241"/>
    <mergeCell ref="B264:H264"/>
    <mergeCell ref="B266:H266"/>
    <mergeCell ref="B291:H291"/>
    <mergeCell ref="I140:I141"/>
    <mergeCell ref="B165:G165"/>
    <mergeCell ref="B166:G166"/>
    <mergeCell ref="B190:G190"/>
    <mergeCell ref="B191:H191"/>
    <mergeCell ref="B89:G89"/>
    <mergeCell ref="B113:H113"/>
    <mergeCell ref="B114:G114"/>
    <mergeCell ref="B139:G139"/>
    <mergeCell ref="B140:F141"/>
    <mergeCell ref="B58:G58"/>
    <mergeCell ref="D83:F83"/>
    <mergeCell ref="B84:C84"/>
    <mergeCell ref="D84:F84"/>
    <mergeCell ref="B87:G87"/>
    <mergeCell ref="D27:F27"/>
    <mergeCell ref="B28:C28"/>
    <mergeCell ref="D28:F28"/>
    <mergeCell ref="D54:F54"/>
    <mergeCell ref="B55:C55"/>
    <mergeCell ref="D55:F55"/>
    <mergeCell ref="B16:E16"/>
    <mergeCell ref="B17:E17"/>
    <mergeCell ref="B18:E18"/>
    <mergeCell ref="D20:F20"/>
    <mergeCell ref="B21:C21"/>
    <mergeCell ref="D21:F21"/>
    <mergeCell ref="B11:H11"/>
    <mergeCell ref="B12:E12"/>
    <mergeCell ref="B13:E13"/>
    <mergeCell ref="B14:E14"/>
    <mergeCell ref="B15:E15"/>
    <mergeCell ref="B1:H1"/>
    <mergeCell ref="B2:H2"/>
    <mergeCell ref="B8:H8"/>
    <mergeCell ref="B9:G9"/>
    <mergeCell ref="B10:G10"/>
  </mergeCells>
  <conditionalFormatting sqref="B7:G7">
    <cfRule type="expression" dxfId="25" priority="25" stopIfTrue="1">
      <formula>#REF!&gt;5</formula>
    </cfRule>
  </conditionalFormatting>
  <conditionalFormatting sqref="C25">
    <cfRule type="expression" dxfId="24" priority="21" stopIfTrue="1">
      <formula>C52=0</formula>
    </cfRule>
  </conditionalFormatting>
  <conditionalFormatting sqref="D25:G25">
    <cfRule type="expression" dxfId="23" priority="20" stopIfTrue="1">
      <formula>D52=0</formula>
    </cfRule>
  </conditionalFormatting>
  <conditionalFormatting sqref="C25:G25">
    <cfRule type="expression" dxfId="22" priority="19" stopIfTrue="1">
      <formula>AND(C52=0,C25&gt;0)</formula>
    </cfRule>
  </conditionalFormatting>
  <conditionalFormatting sqref="C116:G135">
    <cfRule type="expression" dxfId="21" priority="18" stopIfTrue="1">
      <formula>C32=0</formula>
    </cfRule>
  </conditionalFormatting>
  <conditionalFormatting sqref="H188">
    <cfRule type="expression" dxfId="20" priority="16" stopIfTrue="1">
      <formula>$H$188&lt;&gt;$I$163</formula>
    </cfRule>
  </conditionalFormatting>
  <conditionalFormatting sqref="C293:G312">
    <cfRule type="expression" dxfId="19" priority="14" stopIfTrue="1">
      <formula>C32=0</formula>
    </cfRule>
  </conditionalFormatting>
  <conditionalFormatting sqref="H138">
    <cfRule type="cellIs" dxfId="18" priority="13" operator="lessThan">
      <formula>0</formula>
    </cfRule>
  </conditionalFormatting>
  <conditionalFormatting sqref="C61:G80">
    <cfRule type="expression" dxfId="17" priority="6" stopIfTrue="1">
      <formula>C32=0</formula>
    </cfRule>
  </conditionalFormatting>
  <conditionalFormatting sqref="C91:G110">
    <cfRule type="expression" dxfId="16" priority="5" stopIfTrue="1">
      <formula>C32=0</formula>
    </cfRule>
  </conditionalFormatting>
  <conditionalFormatting sqref="C143:H162">
    <cfRule type="expression" dxfId="15" priority="3" stopIfTrue="1">
      <formula>C32=0</formula>
    </cfRule>
  </conditionalFormatting>
  <conditionalFormatting sqref="H143:H162">
    <cfRule type="expression" dxfId="14" priority="4" stopIfTrue="1">
      <formula>OR(AND(#REF!&gt;0,H143&gt;0,H61=0),AND(#REF!&gt;0,H143&gt;0,H32=0))</formula>
    </cfRule>
  </conditionalFormatting>
  <conditionalFormatting sqref="H143:H162">
    <cfRule type="expression" dxfId="13" priority="2" stopIfTrue="1">
      <formula>OR(AND(#REF!&gt;0,H143&gt;0,H61=0),AND(#REF!&gt;0,H143&gt;0,H32=0))</formula>
    </cfRule>
  </conditionalFormatting>
  <conditionalFormatting sqref="H143:H162">
    <cfRule type="expression" dxfId="12" priority="1" stopIfTrue="1">
      <formula>OR(AND(#REF!&gt;0,H143&gt;0,H61=0),AND(#REF!&gt;0,H143&gt;0,H32=0))</formula>
    </cfRule>
  </conditionalFormatting>
  <pageMargins left="0.25" right="0.25" top="0.5" bottom="0.5" header="0.17" footer="0.17"/>
  <pageSetup scale="67"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tabColor rgb="FFFFC000"/>
    <pageSetUpPr fitToPage="1"/>
  </sheetPr>
  <dimension ref="B1:I305"/>
  <sheetViews>
    <sheetView showGridLines="0" showZeros="0" zoomScale="70" zoomScaleNormal="70" workbookViewId="0"/>
  </sheetViews>
  <sheetFormatPr defaultColWidth="9.109375" defaultRowHeight="13.8"/>
  <cols>
    <col min="1" max="1" width="1.88671875" style="1" customWidth="1"/>
    <col min="2" max="2" width="30.5546875" style="1" customWidth="1"/>
    <col min="3" max="4" width="19.33203125" style="1" bestFit="1" customWidth="1"/>
    <col min="5" max="5" width="17.109375" style="1" bestFit="1" customWidth="1"/>
    <col min="6" max="6" width="18.88671875" style="1" bestFit="1" customWidth="1"/>
    <col min="7" max="7" width="17.5546875" style="1" bestFit="1" customWidth="1"/>
    <col min="8" max="8" width="21.33203125" style="1" bestFit="1" customWidth="1"/>
    <col min="9" max="9" width="19.88671875" style="1" bestFit="1" customWidth="1"/>
    <col min="10" max="16384" width="9.109375" style="1"/>
  </cols>
  <sheetData>
    <row r="1" spans="2:9">
      <c r="B1" s="430" t="str">
        <f>'Relative Weights'!A1</f>
        <v>THECB Texas Public University Expenditure Study Fiscal Year 2022</v>
      </c>
      <c r="C1" s="430"/>
      <c r="D1" s="430"/>
      <c r="E1" s="430"/>
      <c r="F1" s="430"/>
      <c r="G1" s="430"/>
      <c r="H1" s="430"/>
    </row>
    <row r="2" spans="2:9">
      <c r="B2" s="431" t="str">
        <f>'Relative Weights'!A2</f>
        <v>Institution Survey for the Year Ended August 31, 2022</v>
      </c>
      <c r="C2" s="431"/>
      <c r="D2" s="431"/>
      <c r="E2" s="431"/>
      <c r="F2" s="431"/>
      <c r="G2" s="431"/>
      <c r="H2" s="431"/>
    </row>
    <row r="3" spans="2:9">
      <c r="B3" s="5" t="s">
        <v>1</v>
      </c>
      <c r="C3" s="5"/>
      <c r="D3" s="5"/>
      <c r="E3" s="5"/>
      <c r="F3" s="5"/>
      <c r="G3" s="5"/>
      <c r="H3" s="5"/>
    </row>
    <row r="4" spans="2:9">
      <c r="B4" s="61"/>
      <c r="C4" s="5"/>
      <c r="D4" s="5"/>
      <c r="E4" s="5"/>
      <c r="F4" s="5"/>
      <c r="G4" s="5"/>
      <c r="H4" s="5"/>
    </row>
    <row r="5" spans="2:9" ht="14.4" thickBot="1">
      <c r="B5" s="430" t="s">
        <v>20</v>
      </c>
      <c r="C5" s="430"/>
      <c r="D5" s="430"/>
      <c r="E5" s="430"/>
      <c r="F5" s="430"/>
      <c r="G5" s="430"/>
      <c r="H5" s="4"/>
    </row>
    <row r="6" spans="2:9" ht="28.2" thickBot="1">
      <c r="B6" s="432" t="s">
        <v>16</v>
      </c>
      <c r="C6" s="433"/>
      <c r="D6" s="433"/>
      <c r="E6" s="433"/>
      <c r="F6" s="93" t="s">
        <v>17</v>
      </c>
      <c r="G6" s="93" t="s">
        <v>61</v>
      </c>
      <c r="H6" s="45" t="s">
        <v>19</v>
      </c>
    </row>
    <row r="7" spans="2:9">
      <c r="B7" s="434" t="s">
        <v>12</v>
      </c>
      <c r="C7" s="434"/>
      <c r="D7" s="434"/>
      <c r="E7" s="434"/>
      <c r="F7" s="23"/>
      <c r="G7" s="94"/>
      <c r="H7" s="55">
        <f>SUM(UTA:SRSU!H13)</f>
        <v>4247075236</v>
      </c>
      <c r="I7" s="65"/>
    </row>
    <row r="8" spans="2:9">
      <c r="B8" s="435" t="s">
        <v>13</v>
      </c>
      <c r="C8" s="435"/>
      <c r="D8" s="435"/>
      <c r="E8" s="435"/>
      <c r="F8" s="23"/>
      <c r="G8" s="94"/>
      <c r="H8" s="55">
        <f>SUM(UTA:SRSU!H14)</f>
        <v>2139470730</v>
      </c>
      <c r="I8" s="65"/>
    </row>
    <row r="9" spans="2:9">
      <c r="B9" s="435" t="s">
        <v>14</v>
      </c>
      <c r="C9" s="435"/>
      <c r="D9" s="435"/>
      <c r="E9" s="435"/>
      <c r="F9" s="23"/>
      <c r="G9" s="94"/>
      <c r="H9" s="55">
        <f>SUM(UTA:SRSU!H15)</f>
        <v>1896190409</v>
      </c>
      <c r="I9" s="65"/>
    </row>
    <row r="10" spans="2:9">
      <c r="B10" s="435" t="s">
        <v>18</v>
      </c>
      <c r="C10" s="435"/>
      <c r="D10" s="435"/>
      <c r="E10" s="435"/>
      <c r="F10" s="23"/>
      <c r="G10" s="24"/>
      <c r="H10" s="55">
        <f>SUM(UTA:SRSU!H16)</f>
        <v>814581828</v>
      </c>
      <c r="I10" s="65"/>
    </row>
    <row r="11" spans="2:9">
      <c r="B11" s="435" t="s">
        <v>15</v>
      </c>
      <c r="C11" s="435"/>
      <c r="D11" s="435"/>
      <c r="E11" s="435"/>
      <c r="F11" s="23"/>
      <c r="G11" s="94"/>
      <c r="H11" s="55">
        <f>SUM(UTA:SRSU!H17)</f>
        <v>1268506639</v>
      </c>
      <c r="I11" s="65"/>
    </row>
    <row r="12" spans="2:9">
      <c r="B12" s="435" t="s">
        <v>1</v>
      </c>
      <c r="C12" s="435"/>
      <c r="D12" s="435"/>
      <c r="E12" s="435"/>
      <c r="F12" s="23"/>
      <c r="G12" s="95"/>
      <c r="H12" s="56">
        <f>SUM(H7:H11)</f>
        <v>10365824842</v>
      </c>
      <c r="I12" s="65"/>
    </row>
    <row r="13" spans="2:9" ht="13.5" customHeight="1">
      <c r="B13" s="21"/>
      <c r="D13" s="21"/>
      <c r="E13" s="21"/>
      <c r="F13" s="21"/>
      <c r="G13" s="21"/>
      <c r="H13" s="4"/>
    </row>
    <row r="14" spans="2:9" ht="13.5" customHeight="1" thickBot="1">
      <c r="B14" s="3" t="s">
        <v>937</v>
      </c>
      <c r="C14" s="21"/>
      <c r="D14" s="21"/>
      <c r="E14" s="21"/>
      <c r="F14" s="21"/>
      <c r="G14" s="88"/>
      <c r="H14" s="4"/>
    </row>
    <row r="15" spans="2:9" s="25" customFormat="1">
      <c r="B15" s="44"/>
      <c r="C15" s="46" t="s">
        <v>25</v>
      </c>
      <c r="D15" s="47" t="s">
        <v>26</v>
      </c>
      <c r="E15" s="47" t="s">
        <v>27</v>
      </c>
      <c r="F15" s="47" t="s">
        <v>28</v>
      </c>
      <c r="G15" s="47" t="s">
        <v>29</v>
      </c>
      <c r="H15" s="48" t="s">
        <v>30</v>
      </c>
    </row>
    <row r="16" spans="2:9" s="25" customFormat="1" ht="14.4" thickBot="1">
      <c r="B16" s="43" t="s">
        <v>680</v>
      </c>
      <c r="C16" s="57">
        <f>SUM(UTA:SRSU!C25)</f>
        <v>212011</v>
      </c>
      <c r="D16" s="58">
        <f>SUM(UTA:SRSU!D25)</f>
        <v>324084</v>
      </c>
      <c r="E16" s="58">
        <f>SUM(UTA:SRSU!E25)</f>
        <v>98451</v>
      </c>
      <c r="F16" s="58">
        <f>SUM(UTA:SRSU!F25)</f>
        <v>23685</v>
      </c>
      <c r="G16" s="58">
        <f>SUM(UTA:SRSU!G25)</f>
        <v>6982</v>
      </c>
      <c r="H16" s="52">
        <f>SUM(C16:G16)</f>
        <v>665213</v>
      </c>
      <c r="I16" s="64"/>
    </row>
    <row r="17" spans="2:9">
      <c r="C17" s="2"/>
      <c r="D17" s="2"/>
      <c r="E17" s="2"/>
      <c r="F17" s="2"/>
      <c r="G17" s="87"/>
      <c r="H17" s="2"/>
      <c r="I17" s="2"/>
    </row>
    <row r="18" spans="2:9" ht="14.4" thickBot="1">
      <c r="B18" s="3" t="s">
        <v>938</v>
      </c>
      <c r="G18" s="88"/>
    </row>
    <row r="19" spans="2:9" ht="14.4" thickBot="1">
      <c r="B19" s="49" t="s">
        <v>31</v>
      </c>
      <c r="C19" s="50" t="s">
        <v>25</v>
      </c>
      <c r="D19" s="50" t="s">
        <v>26</v>
      </c>
      <c r="E19" s="50" t="s">
        <v>27</v>
      </c>
      <c r="F19" s="50" t="s">
        <v>28</v>
      </c>
      <c r="G19" s="50" t="s">
        <v>29</v>
      </c>
      <c r="H19" s="51" t="s">
        <v>30</v>
      </c>
    </row>
    <row r="20" spans="2:9">
      <c r="B20" s="8" t="s">
        <v>42</v>
      </c>
      <c r="C20" s="59">
        <f>SUM(UTA:SRSU!C32)</f>
        <v>3739172.4199999995</v>
      </c>
      <c r="D20" s="59">
        <f>SUM(UTA:SRSU!D32)</f>
        <v>1579292.69</v>
      </c>
      <c r="E20" s="59">
        <f>SUM(UTA:SRSU!E32)</f>
        <v>308921.87</v>
      </c>
      <c r="F20" s="59">
        <f>SUM(UTA:SRSU!F32)</f>
        <v>90292</v>
      </c>
      <c r="G20" s="59">
        <f>SUM(UTA:SRSU!G32)</f>
        <v>0</v>
      </c>
      <c r="H20" s="20">
        <f>SUM(C20:G20)</f>
        <v>5717678.9799999995</v>
      </c>
    </row>
    <row r="21" spans="2:9">
      <c r="B21" s="6" t="s">
        <v>43</v>
      </c>
      <c r="C21" s="59">
        <f>SUM(UTA:SRSU!C33)</f>
        <v>1514015.3199999996</v>
      </c>
      <c r="D21" s="59">
        <f>SUM(UTA:SRSU!D33)</f>
        <v>768221.81</v>
      </c>
      <c r="E21" s="59">
        <f>SUM(UTA:SRSU!E33)</f>
        <v>160289.21</v>
      </c>
      <c r="F21" s="59">
        <f>SUM(UTA:SRSU!F33)</f>
        <v>85307</v>
      </c>
      <c r="G21" s="59">
        <f>SUM(UTA:SRSU!G33)</f>
        <v>0</v>
      </c>
      <c r="H21" s="20">
        <f t="shared" ref="H21:H40" si="0">SUM(C21:G21)</f>
        <v>2527833.34</v>
      </c>
    </row>
    <row r="22" spans="2:9">
      <c r="B22" s="6" t="s">
        <v>44</v>
      </c>
      <c r="C22" s="59">
        <f>SUM(UTA:SRSU!C34)</f>
        <v>505976</v>
      </c>
      <c r="D22" s="59">
        <f>SUM(UTA:SRSU!D34)</f>
        <v>217623</v>
      </c>
      <c r="E22" s="59">
        <f>SUM(UTA:SRSU!E34)</f>
        <v>33198.03</v>
      </c>
      <c r="F22" s="59">
        <f>SUM(UTA:SRSU!F34)</f>
        <v>10920</v>
      </c>
      <c r="G22" s="59">
        <f>SUM(UTA:SRSU!G34)</f>
        <v>0</v>
      </c>
      <c r="H22" s="20">
        <f t="shared" si="0"/>
        <v>767717.03</v>
      </c>
    </row>
    <row r="23" spans="2:9">
      <c r="B23" s="6" t="s">
        <v>937</v>
      </c>
      <c r="C23" s="59">
        <f>SUM(UTA:SRSU!C35)</f>
        <v>84481</v>
      </c>
      <c r="D23" s="59">
        <f>SUM(UTA:SRSU!D35)</f>
        <v>300708</v>
      </c>
      <c r="E23" s="59">
        <f>SUM(UTA:SRSU!E35)</f>
        <v>267772.7</v>
      </c>
      <c r="F23" s="59">
        <f>SUM(UTA:SRSU!F35)</f>
        <v>57615</v>
      </c>
      <c r="G23" s="59">
        <f>SUM(UTA:SRSU!G35)</f>
        <v>0</v>
      </c>
      <c r="H23" s="20">
        <f t="shared" si="0"/>
        <v>710576.7</v>
      </c>
    </row>
    <row r="24" spans="2:9">
      <c r="B24" s="6" t="s">
        <v>46</v>
      </c>
      <c r="C24" s="59">
        <f>SUM(UTA:SRSU!C36)</f>
        <v>96182</v>
      </c>
      <c r="D24" s="59">
        <f>SUM(UTA:SRSU!D36)</f>
        <v>117785</v>
      </c>
      <c r="E24" s="59">
        <f>SUM(UTA:SRSU!E36)</f>
        <v>18357</v>
      </c>
      <c r="F24" s="59">
        <f>SUM(UTA:SRSU!F36)</f>
        <v>8374</v>
      </c>
      <c r="G24" s="59">
        <f>SUM(UTA:SRSU!G36)</f>
        <v>0</v>
      </c>
      <c r="H24" s="20">
        <f t="shared" si="0"/>
        <v>240698</v>
      </c>
    </row>
    <row r="25" spans="2:9">
      <c r="B25" s="6" t="s">
        <v>47</v>
      </c>
      <c r="C25" s="59">
        <f>SUM(UTA:SRSU!C37)</f>
        <v>517072.57999999996</v>
      </c>
      <c r="D25" s="59">
        <f>SUM(UTA:SRSU!D37)</f>
        <v>777395.74</v>
      </c>
      <c r="E25" s="59">
        <f>SUM(UTA:SRSU!E37)</f>
        <v>289748.5</v>
      </c>
      <c r="F25" s="59">
        <f>SUM(UTA:SRSU!F37)</f>
        <v>109012</v>
      </c>
      <c r="G25" s="59">
        <f>SUM(UTA:SRSU!G37)</f>
        <v>0</v>
      </c>
      <c r="H25" s="20">
        <f t="shared" si="0"/>
        <v>1693228.8199999998</v>
      </c>
    </row>
    <row r="26" spans="2:9">
      <c r="B26" s="6" t="s">
        <v>48</v>
      </c>
      <c r="C26" s="59">
        <f>SUM(UTA:SRSU!C38)</f>
        <v>85929.26</v>
      </c>
      <c r="D26" s="59">
        <f>SUM(UTA:SRSU!D38)</f>
        <v>68413</v>
      </c>
      <c r="E26" s="59">
        <f>SUM(UTA:SRSU!E38)</f>
        <v>11691</v>
      </c>
      <c r="F26" s="59">
        <f>SUM(UTA:SRSU!F38)</f>
        <v>1882</v>
      </c>
      <c r="G26" s="59">
        <f>SUM(UTA:SRSU!G38)</f>
        <v>0</v>
      </c>
      <c r="H26" s="20">
        <f t="shared" si="0"/>
        <v>167915.26</v>
      </c>
    </row>
    <row r="27" spans="2:9">
      <c r="B27" s="6" t="s">
        <v>49</v>
      </c>
      <c r="C27" s="59">
        <f>SUM(UTA:SRSU!C39)</f>
        <v>0</v>
      </c>
      <c r="D27" s="59">
        <f>SUM(UTA:SRSU!D39)</f>
        <v>0</v>
      </c>
      <c r="E27" s="59">
        <f>SUM(UTA:SRSU!E39)</f>
        <v>0</v>
      </c>
      <c r="F27" s="59">
        <f>SUM(UTA:SRSU!F39)</f>
        <v>0</v>
      </c>
      <c r="G27" s="59">
        <f>SUM(UTA:SRSU!G39)</f>
        <v>106613.7</v>
      </c>
      <c r="H27" s="20">
        <f t="shared" si="0"/>
        <v>106613.7</v>
      </c>
    </row>
    <row r="28" spans="2:9">
      <c r="B28" s="6" t="s">
        <v>50</v>
      </c>
      <c r="C28" s="59">
        <f>SUM(UTA:SRSU!C40)</f>
        <v>20859</v>
      </c>
      <c r="D28" s="59">
        <f>SUM(UTA:SRSU!D40)</f>
        <v>68953</v>
      </c>
      <c r="E28" s="59">
        <f>SUM(UTA:SRSU!E40)</f>
        <v>92076.000000000029</v>
      </c>
      <c r="F28" s="59">
        <f>SUM(UTA:SRSU!F40)</f>
        <v>1359</v>
      </c>
      <c r="G28" s="59">
        <f>SUM(UTA:SRSU!G40)</f>
        <v>0</v>
      </c>
      <c r="H28" s="20">
        <f t="shared" si="0"/>
        <v>183247.00000000003</v>
      </c>
    </row>
    <row r="29" spans="2:9">
      <c r="B29" s="6" t="s">
        <v>51</v>
      </c>
      <c r="C29" s="59">
        <f>SUM(UTA:SRSU!C41)</f>
        <v>1254</v>
      </c>
      <c r="D29" s="59">
        <f>SUM(UTA:SRSU!D41)</f>
        <v>973</v>
      </c>
      <c r="E29" s="59">
        <f>SUM(UTA:SRSU!E41)</f>
        <v>20566</v>
      </c>
      <c r="F29" s="59">
        <f>SUM(UTA:SRSU!F41)</f>
        <v>604</v>
      </c>
      <c r="G29" s="59">
        <f>SUM(UTA:SRSU!G41)</f>
        <v>0</v>
      </c>
      <c r="H29" s="20">
        <f t="shared" si="0"/>
        <v>23397</v>
      </c>
    </row>
    <row r="30" spans="2:9">
      <c r="B30" s="6" t="s">
        <v>938</v>
      </c>
      <c r="C30" s="59">
        <f>SUM(UTA:SRSU!C42)</f>
        <v>0</v>
      </c>
      <c r="D30" s="59">
        <f>SUM(UTA:SRSU!D42)</f>
        <v>0</v>
      </c>
      <c r="E30" s="59">
        <f>SUM(UTA:SRSU!E42)</f>
        <v>0</v>
      </c>
      <c r="F30" s="59">
        <f>SUM(UTA:SRSU!F42)</f>
        <v>0</v>
      </c>
      <c r="G30" s="59">
        <f>SUM(UTA:SRSU!G42)</f>
        <v>18018</v>
      </c>
      <c r="H30" s="20">
        <f t="shared" si="0"/>
        <v>18018</v>
      </c>
    </row>
    <row r="31" spans="2:9">
      <c r="B31" s="6" t="s">
        <v>53</v>
      </c>
      <c r="C31" s="59">
        <f>SUM(UTA:SRSU!C43)</f>
        <v>12601</v>
      </c>
      <c r="D31" s="59">
        <f>SUM(UTA:SRSU!D43)</f>
        <v>4364</v>
      </c>
      <c r="E31" s="59">
        <f>SUM(UTA:SRSU!E43)</f>
        <v>0</v>
      </c>
      <c r="F31" s="59">
        <f>SUM(UTA:SRSU!F43)</f>
        <v>0</v>
      </c>
      <c r="G31" s="59">
        <f>SUM(UTA:SRSU!G43)</f>
        <v>0</v>
      </c>
      <c r="H31" s="20">
        <f t="shared" si="0"/>
        <v>16965</v>
      </c>
    </row>
    <row r="32" spans="2:9">
      <c r="B32" s="6" t="s">
        <v>54</v>
      </c>
      <c r="C32" s="59">
        <f>SUM(UTA:SRSU!C44)</f>
        <v>18</v>
      </c>
      <c r="D32" s="59">
        <f>SUM(UTA:SRSU!D44)</f>
        <v>105</v>
      </c>
      <c r="E32" s="59">
        <f>SUM(UTA:SRSU!E44)</f>
        <v>0</v>
      </c>
      <c r="F32" s="59">
        <f>SUM(UTA:SRSU!F44)</f>
        <v>0</v>
      </c>
      <c r="G32" s="59">
        <f>SUM(UTA:SRSU!G44)</f>
        <v>0</v>
      </c>
      <c r="H32" s="20">
        <f t="shared" si="0"/>
        <v>123</v>
      </c>
    </row>
    <row r="33" spans="2:8">
      <c r="B33" s="6" t="s">
        <v>55</v>
      </c>
      <c r="C33" s="59">
        <f>SUM(UTA:SRSU!C45)</f>
        <v>161204.96</v>
      </c>
      <c r="D33" s="59">
        <f>SUM(UTA:SRSU!D45)</f>
        <v>275088.28000000003</v>
      </c>
      <c r="E33" s="59">
        <f>SUM(UTA:SRSU!E45)</f>
        <v>107748.5</v>
      </c>
      <c r="F33" s="59">
        <f>SUM(UTA:SRSU!F45)</f>
        <v>12569.999999999995</v>
      </c>
      <c r="G33" s="59">
        <f>SUM(UTA:SRSU!G45)</f>
        <v>24026.000000000015</v>
      </c>
      <c r="H33" s="20">
        <f t="shared" si="0"/>
        <v>580637.74</v>
      </c>
    </row>
    <row r="34" spans="2:8">
      <c r="B34" s="6" t="s">
        <v>56</v>
      </c>
      <c r="C34" s="59">
        <f>SUM(UTA:SRSU!C46)</f>
        <v>203</v>
      </c>
      <c r="D34" s="59">
        <f>SUM(UTA:SRSU!D46)</f>
        <v>887</v>
      </c>
      <c r="E34" s="59">
        <f>SUM(UTA:SRSU!E46)</f>
        <v>1370.5000000000002</v>
      </c>
      <c r="F34" s="59">
        <f>SUM(UTA:SRSU!F46)</f>
        <v>2555</v>
      </c>
      <c r="G34" s="59">
        <f>SUM(UTA:SRSU!G46)</f>
        <v>51875</v>
      </c>
      <c r="H34" s="20">
        <f t="shared" si="0"/>
        <v>56890.5</v>
      </c>
    </row>
    <row r="35" spans="2:8">
      <c r="B35" s="6" t="s">
        <v>57</v>
      </c>
      <c r="C35" s="59">
        <f>SUM(UTA:SRSU!C47)</f>
        <v>464241.28</v>
      </c>
      <c r="D35" s="59">
        <f>SUM(UTA:SRSU!D47)</f>
        <v>1264123.21</v>
      </c>
      <c r="E35" s="59">
        <f>SUM(UTA:SRSU!E47)</f>
        <v>456844.45</v>
      </c>
      <c r="F35" s="59">
        <f>SUM(UTA:SRSU!F47)</f>
        <v>13715</v>
      </c>
      <c r="G35" s="59">
        <f>SUM(UTA:SRSU!G47)</f>
        <v>0</v>
      </c>
      <c r="H35" s="20">
        <f t="shared" si="0"/>
        <v>2198923.94</v>
      </c>
    </row>
    <row r="36" spans="2:8">
      <c r="B36" s="6" t="s">
        <v>58</v>
      </c>
      <c r="C36" s="59">
        <f>SUM(UTA:SRSU!C48)</f>
        <v>0</v>
      </c>
      <c r="D36" s="59">
        <f>SUM(UTA:SRSU!D48)</f>
        <v>0</v>
      </c>
      <c r="E36" s="59">
        <f>SUM(UTA:SRSU!E48)</f>
        <v>0</v>
      </c>
      <c r="F36" s="59">
        <f>SUM(UTA:SRSU!F48)</f>
        <v>0</v>
      </c>
      <c r="G36" s="59">
        <f>SUM(UTA:SRSU!G48)</f>
        <v>15257.000000000004</v>
      </c>
      <c r="H36" s="20">
        <f t="shared" si="0"/>
        <v>15257.000000000004</v>
      </c>
    </row>
    <row r="37" spans="2:8">
      <c r="B37" s="6" t="s">
        <v>59</v>
      </c>
      <c r="C37" s="59">
        <f>SUM(UTA:SRSU!C49)</f>
        <v>444</v>
      </c>
      <c r="D37" s="59">
        <f>SUM(UTA:SRSU!D49)</f>
        <v>38530</v>
      </c>
      <c r="E37" s="59">
        <f>SUM(UTA:SRSU!E49)</f>
        <v>0</v>
      </c>
      <c r="F37" s="59">
        <f>SUM(UTA:SRSU!F49)</f>
        <v>0</v>
      </c>
      <c r="G37" s="59">
        <f>SUM(UTA:SRSU!G49)</f>
        <v>0</v>
      </c>
      <c r="H37" s="20">
        <f t="shared" si="0"/>
        <v>38974</v>
      </c>
    </row>
    <row r="38" spans="2:8">
      <c r="B38" s="6" t="s">
        <v>60</v>
      </c>
      <c r="C38" s="59">
        <f>SUM(UTA:SRSU!C50)</f>
        <v>69695</v>
      </c>
      <c r="D38" s="59">
        <f>SUM(UTA:SRSU!D50)</f>
        <v>126818</v>
      </c>
      <c r="E38" s="59">
        <f>SUM(UTA:SRSU!E50)</f>
        <v>20607</v>
      </c>
      <c r="F38" s="59">
        <f>SUM(UTA:SRSU!F50)</f>
        <v>577</v>
      </c>
      <c r="G38" s="59">
        <f>SUM(UTA:SRSU!G50)</f>
        <v>0</v>
      </c>
      <c r="H38" s="20">
        <f t="shared" si="0"/>
        <v>217697</v>
      </c>
    </row>
    <row r="39" spans="2:8">
      <c r="B39" s="6" t="s">
        <v>0</v>
      </c>
      <c r="C39" s="59">
        <f>SUM(UTA:SRSU!C51)</f>
        <v>28392</v>
      </c>
      <c r="D39" s="59">
        <f>SUM(UTA:SRSU!D51)</f>
        <v>311634.90000000002</v>
      </c>
      <c r="E39" s="59">
        <f>SUM(UTA:SRSU!E51)</f>
        <v>91440</v>
      </c>
      <c r="F39" s="59">
        <f>SUM(UTA:SRSU!F51)</f>
        <v>8586</v>
      </c>
      <c r="G39" s="59">
        <f>SUM(UTA:SRSU!G51)</f>
        <v>0</v>
      </c>
      <c r="H39" s="20">
        <f t="shared" si="0"/>
        <v>440052.9</v>
      </c>
    </row>
    <row r="40" spans="2:8">
      <c r="B40" s="7" t="s">
        <v>33</v>
      </c>
      <c r="C40" s="20">
        <f>SUM(C20:C39)</f>
        <v>7301740.8199999994</v>
      </c>
      <c r="D40" s="20">
        <f>SUM(D20:D39)</f>
        <v>5920915.6300000008</v>
      </c>
      <c r="E40" s="20">
        <f>SUM(E20:E39)</f>
        <v>1880630.76</v>
      </c>
      <c r="F40" s="20">
        <f>SUM(F20:F39)</f>
        <v>403368</v>
      </c>
      <c r="G40" s="20">
        <f>SUM(G20:G39)</f>
        <v>215789.7</v>
      </c>
      <c r="H40" s="20">
        <f t="shared" si="0"/>
        <v>15722444.909999998</v>
      </c>
    </row>
    <row r="41" spans="2:8">
      <c r="B41" s="12"/>
      <c r="C41" s="16"/>
      <c r="D41" s="16"/>
      <c r="E41" s="16"/>
      <c r="F41" s="16"/>
      <c r="G41" s="16"/>
      <c r="H41" s="16"/>
    </row>
    <row r="42" spans="2:8" ht="14.4" thickBot="1">
      <c r="B42" s="3" t="s">
        <v>9</v>
      </c>
    </row>
    <row r="43" spans="2:8" ht="14.4" thickBot="1">
      <c r="B43" s="49" t="s">
        <v>31</v>
      </c>
      <c r="C43" s="50" t="s">
        <v>25</v>
      </c>
      <c r="D43" s="50" t="s">
        <v>26</v>
      </c>
      <c r="E43" s="50" t="s">
        <v>27</v>
      </c>
      <c r="F43" s="50" t="s">
        <v>28</v>
      </c>
      <c r="G43" s="50" t="s">
        <v>29</v>
      </c>
      <c r="H43" s="51" t="s">
        <v>30</v>
      </c>
    </row>
    <row r="44" spans="2:8">
      <c r="B44" s="8" t="str">
        <f>$B$20</f>
        <v>Liberal Arts</v>
      </c>
      <c r="C44" s="60">
        <f>SUM(UTA:SRSU!C61)</f>
        <v>216995965.61531794</v>
      </c>
      <c r="D44" s="60">
        <f>SUM(UTA:SRSU!D61)</f>
        <v>181245557.91844076</v>
      </c>
      <c r="E44" s="60">
        <f>SUM(UTA:SRSU!E61)</f>
        <v>109133075.60460165</v>
      </c>
      <c r="F44" s="60">
        <f>SUM(UTA:SRSU!F61)</f>
        <v>111251545.62216653</v>
      </c>
      <c r="G44" s="60">
        <f>SUM(UTA:SRSU!G61)</f>
        <v>0</v>
      </c>
      <c r="H44" s="19">
        <f>SUM(C44:G44)</f>
        <v>618626144.7605269</v>
      </c>
    </row>
    <row r="45" spans="2:8">
      <c r="B45" s="8" t="str">
        <f>$B$21</f>
        <v>Science</v>
      </c>
      <c r="C45" s="59">
        <f>SUM(UTA:SRSU!C62)</f>
        <v>88456828.367888808</v>
      </c>
      <c r="D45" s="59">
        <f>SUM(UTA:SRSU!D62)</f>
        <v>98958395.327456683</v>
      </c>
      <c r="E45" s="59">
        <f>SUM(UTA:SRSU!E62)</f>
        <v>60906529.087286867</v>
      </c>
      <c r="F45" s="59">
        <f>SUM(UTA:SRSU!F62)</f>
        <v>93396663.96748507</v>
      </c>
      <c r="G45" s="59">
        <f>SUM(UTA:SRSU!G62)</f>
        <v>0</v>
      </c>
      <c r="H45" s="20">
        <f t="shared" ref="H45:H64" si="1">SUM(C45:G45)</f>
        <v>341718416.75011742</v>
      </c>
    </row>
    <row r="46" spans="2:8">
      <c r="B46" s="8" t="str">
        <f>$B$22</f>
        <v>Fine Arts</v>
      </c>
      <c r="C46" s="59">
        <f>SUM(UTA:SRSU!C63)</f>
        <v>48673671.227499247</v>
      </c>
      <c r="D46" s="59">
        <f>SUM(UTA:SRSU!D63)</f>
        <v>44128711.981218196</v>
      </c>
      <c r="E46" s="59">
        <f>SUM(UTA:SRSU!E63)</f>
        <v>22255102.721090436</v>
      </c>
      <c r="F46" s="59">
        <f>SUM(UTA:SRSU!F63)</f>
        <v>10298708.869194765</v>
      </c>
      <c r="G46" s="59">
        <f>SUM(UTA:SRSU!G63)</f>
        <v>0</v>
      </c>
      <c r="H46" s="20">
        <f t="shared" si="1"/>
        <v>125356194.79900263</v>
      </c>
    </row>
    <row r="47" spans="2:8">
      <c r="B47" s="8" t="str">
        <f>$B$23</f>
        <v>Student Enrollment Headcount on the CBM001 (Fall 2021) or CBM0C1 (Spr/Sum 2022) - No data entry required</v>
      </c>
      <c r="C47" s="59">
        <f>SUM(UTA:SRSU!C64)</f>
        <v>6095891.808849155</v>
      </c>
      <c r="D47" s="59">
        <f>SUM(UTA:SRSU!D64)</f>
        <v>32409534.658245675</v>
      </c>
      <c r="E47" s="59">
        <f>SUM(UTA:SRSU!E64)</f>
        <v>40656636.908510089</v>
      </c>
      <c r="F47" s="59">
        <f>SUM(UTA:SRSU!F64)</f>
        <v>30409120.037297614</v>
      </c>
      <c r="G47" s="59">
        <f>SUM(UTA:SRSU!G64)</f>
        <v>0</v>
      </c>
      <c r="H47" s="20">
        <f t="shared" si="1"/>
        <v>109571183.41290253</v>
      </c>
    </row>
    <row r="48" spans="2:8">
      <c r="B48" s="8" t="str">
        <f>$B$24</f>
        <v>Agriculture</v>
      </c>
      <c r="C48" s="59">
        <f>SUM(UTA:SRSU!C65)</f>
        <v>6246581.0949579598</v>
      </c>
      <c r="D48" s="59">
        <f>SUM(UTA:SRSU!D65)</f>
        <v>14847277.937175961</v>
      </c>
      <c r="E48" s="59">
        <f>SUM(UTA:SRSU!E65)</f>
        <v>11168188.783256697</v>
      </c>
      <c r="F48" s="59">
        <f>SUM(UTA:SRSU!F65)</f>
        <v>7929255.7426382089</v>
      </c>
      <c r="G48" s="59">
        <f>SUM(UTA:SRSU!G65)</f>
        <v>0</v>
      </c>
      <c r="H48" s="20">
        <f t="shared" si="1"/>
        <v>40191303.558028825</v>
      </c>
    </row>
    <row r="49" spans="2:8">
      <c r="B49" s="8" t="str">
        <f>$B$25</f>
        <v>Engineering</v>
      </c>
      <c r="C49" s="59">
        <f>SUM(UTA:SRSU!C66)</f>
        <v>46659155.242233947</v>
      </c>
      <c r="D49" s="59">
        <f>SUM(UTA:SRSU!D66)</f>
        <v>115643559.08692782</v>
      </c>
      <c r="E49" s="59">
        <f>SUM(UTA:SRSU!E66)</f>
        <v>93396105.210316271</v>
      </c>
      <c r="F49" s="59">
        <f>SUM(UTA:SRSU!F66)</f>
        <v>118607176.55390912</v>
      </c>
      <c r="G49" s="59">
        <f>SUM(UTA:SRSU!G66)</f>
        <v>0</v>
      </c>
      <c r="H49" s="20">
        <f t="shared" si="1"/>
        <v>374305996.09338713</v>
      </c>
    </row>
    <row r="50" spans="2:8">
      <c r="B50" s="8" t="str">
        <f>$B$26</f>
        <v>Home Economics</v>
      </c>
      <c r="C50" s="59">
        <f>SUM(UTA:SRSU!C67)</f>
        <v>4230684.1114466581</v>
      </c>
      <c r="D50" s="59">
        <f>SUM(UTA:SRSU!D67)</f>
        <v>6787759.2620669417</v>
      </c>
      <c r="E50" s="59">
        <f>SUM(UTA:SRSU!E67)</f>
        <v>2872103.4384240345</v>
      </c>
      <c r="F50" s="59">
        <f>SUM(UTA:SRSU!F67)</f>
        <v>2040410.397724685</v>
      </c>
      <c r="G50" s="59">
        <f>SUM(UTA:SRSU!G67)</f>
        <v>0</v>
      </c>
      <c r="H50" s="20">
        <f t="shared" si="1"/>
        <v>15930957.209662318</v>
      </c>
    </row>
    <row r="51" spans="2:8">
      <c r="B51" s="8" t="str">
        <f>$B$27</f>
        <v>Law</v>
      </c>
      <c r="C51" s="59">
        <f>SUM(UTA:SRSU!C68)</f>
        <v>0</v>
      </c>
      <c r="D51" s="59">
        <f>SUM(UTA:SRSU!D68)</f>
        <v>0</v>
      </c>
      <c r="E51" s="59">
        <f>SUM(UTA:SRSU!E68)</f>
        <v>0</v>
      </c>
      <c r="F51" s="59">
        <f>SUM(UTA:SRSU!F68)</f>
        <v>0</v>
      </c>
      <c r="G51" s="59">
        <f>SUM(UTA:SRSU!G68)</f>
        <v>43336166.875037909</v>
      </c>
      <c r="H51" s="20">
        <f t="shared" si="1"/>
        <v>43336166.875037909</v>
      </c>
    </row>
    <row r="52" spans="2:8">
      <c r="B52" s="8" t="str">
        <f>$B$28</f>
        <v>Social Service</v>
      </c>
      <c r="C52" s="59">
        <f>SUM(UTA:SRSU!C69)</f>
        <v>2045778.6418491884</v>
      </c>
      <c r="D52" s="59">
        <f>SUM(UTA:SRSU!D69)</f>
        <v>7853069.2565183705</v>
      </c>
      <c r="E52" s="59">
        <f>SUM(UTA:SRSU!E69)</f>
        <v>12226914.812726725</v>
      </c>
      <c r="F52" s="59">
        <f>SUM(UTA:SRSU!F69)</f>
        <v>2325195.3968688827</v>
      </c>
      <c r="G52" s="59">
        <f>SUM(UTA:SRSU!G69)</f>
        <v>0</v>
      </c>
      <c r="H52" s="20">
        <f t="shared" si="1"/>
        <v>24450958.107963167</v>
      </c>
    </row>
    <row r="53" spans="2:8">
      <c r="B53" s="8" t="str">
        <f>$B$29</f>
        <v>Library Science</v>
      </c>
      <c r="C53" s="59">
        <f>SUM(UTA:SRSU!C70)</f>
        <v>169528.46605438404</v>
      </c>
      <c r="D53" s="59">
        <f>SUM(UTA:SRSU!D70)</f>
        <v>86396.599526577877</v>
      </c>
      <c r="E53" s="59">
        <f>SUM(UTA:SRSU!E70)</f>
        <v>4508666.3150099088</v>
      </c>
      <c r="F53" s="59">
        <f>SUM(UTA:SRSU!F70)</f>
        <v>1106449.1443994185</v>
      </c>
      <c r="G53" s="59">
        <f>SUM(UTA:SRSU!G70)</f>
        <v>0</v>
      </c>
      <c r="H53" s="20">
        <f t="shared" si="1"/>
        <v>5871040.5249902895</v>
      </c>
    </row>
    <row r="54" spans="2:8">
      <c r="B54" s="8" t="str">
        <f>$B$30</f>
        <v xml:space="preserve">Semester Credit Hours Reported on the CBM004 (Fall 2021) or CBM0CS (Spr/Sum 2022) - No data entry required.  </v>
      </c>
      <c r="C54" s="59">
        <f>SUM(UTA:SRSU!C71)</f>
        <v>0</v>
      </c>
      <c r="D54" s="59">
        <f>SUM(UTA:SRSU!D71)</f>
        <v>0</v>
      </c>
      <c r="E54" s="59">
        <f>SUM(UTA:SRSU!E71)</f>
        <v>0</v>
      </c>
      <c r="F54" s="59">
        <f>SUM(UTA:SRSU!F71)</f>
        <v>0</v>
      </c>
      <c r="G54" s="59">
        <f>SUM(UTA:SRSU!G71)</f>
        <v>2054434.3116477854</v>
      </c>
      <c r="H54" s="20">
        <f t="shared" si="1"/>
        <v>2054434.3116477854</v>
      </c>
    </row>
    <row r="55" spans="2:8">
      <c r="B55" s="8" t="str">
        <f>$B$31</f>
        <v>Vocational Training</v>
      </c>
      <c r="C55" s="59">
        <f>SUM(UTA:SRSU!C72)</f>
        <v>1384686.0510975369</v>
      </c>
      <c r="D55" s="59">
        <f>SUM(UTA:SRSU!D72)</f>
        <v>804836.66873576643</v>
      </c>
      <c r="E55" s="59">
        <f>SUM(UTA:SRSU!E72)</f>
        <v>0</v>
      </c>
      <c r="F55" s="59">
        <f>SUM(UTA:SRSU!F72)</f>
        <v>0</v>
      </c>
      <c r="G55" s="59">
        <f>SUM(UTA:SRSU!G72)</f>
        <v>0</v>
      </c>
      <c r="H55" s="20">
        <f t="shared" si="1"/>
        <v>2189522.7198333032</v>
      </c>
    </row>
    <row r="56" spans="2:8">
      <c r="B56" s="8" t="str">
        <f>$B$32</f>
        <v>Physical Training</v>
      </c>
      <c r="C56" s="59">
        <f>SUM(UTA:SRSU!C73)</f>
        <v>1342.5333333333333</v>
      </c>
      <c r="D56" s="59">
        <f>SUM(UTA:SRSU!D73)</f>
        <v>8059.4666666666672</v>
      </c>
      <c r="E56" s="59">
        <f>SUM(UTA:SRSU!E73)</f>
        <v>0</v>
      </c>
      <c r="F56" s="59">
        <f>SUM(UTA:SRSU!F73)</f>
        <v>0</v>
      </c>
      <c r="G56" s="59">
        <f>SUM(UTA:SRSU!G73)</f>
        <v>0</v>
      </c>
      <c r="H56" s="20">
        <f t="shared" si="1"/>
        <v>9402</v>
      </c>
    </row>
    <row r="57" spans="2:8">
      <c r="B57" s="8" t="str">
        <f>$B$33</f>
        <v>Health Services</v>
      </c>
      <c r="C57" s="59">
        <f>SUM(UTA:SRSU!C74)</f>
        <v>8099884.4625589335</v>
      </c>
      <c r="D57" s="59">
        <f>SUM(UTA:SRSU!D74)</f>
        <v>23733496.108822513</v>
      </c>
      <c r="E57" s="59">
        <f>SUM(UTA:SRSU!E74)</f>
        <v>19516415.955511797</v>
      </c>
      <c r="F57" s="59">
        <f>SUM(UTA:SRSU!F74)</f>
        <v>6009679.9722431563</v>
      </c>
      <c r="G57" s="59">
        <f>SUM(UTA:SRSU!G74)</f>
        <v>6804915.6136894478</v>
      </c>
      <c r="H57" s="20">
        <f t="shared" si="1"/>
        <v>64164392.112825848</v>
      </c>
    </row>
    <row r="58" spans="2:8">
      <c r="B58" s="8" t="str">
        <f>$B$34</f>
        <v>Pharmacy</v>
      </c>
      <c r="C58" s="59">
        <f>SUM(UTA:SRSU!C75)</f>
        <v>59955.466806722674</v>
      </c>
      <c r="D58" s="59">
        <f>SUM(UTA:SRSU!D75)</f>
        <v>130992.24279256118</v>
      </c>
      <c r="E58" s="59">
        <f>SUM(UTA:SRSU!E75)</f>
        <v>2262986.2788055735</v>
      </c>
      <c r="F58" s="59">
        <f>SUM(UTA:SRSU!F75)</f>
        <v>5962838.7204906894</v>
      </c>
      <c r="G58" s="59">
        <f>SUM(UTA:SRSU!G75)</f>
        <v>12169670.763115918</v>
      </c>
      <c r="H58" s="20">
        <f t="shared" si="1"/>
        <v>20586443.472011466</v>
      </c>
    </row>
    <row r="59" spans="2:8">
      <c r="B59" s="8" t="str">
        <f>$B$35</f>
        <v>Business Administration</v>
      </c>
      <c r="C59" s="59">
        <f>SUM(UTA:SRSU!C76)</f>
        <v>31398757.133261506</v>
      </c>
      <c r="D59" s="59">
        <f>SUM(UTA:SRSU!D76)</f>
        <v>150359483.09591398</v>
      </c>
      <c r="E59" s="59">
        <f>SUM(UTA:SRSU!E76)</f>
        <v>100305230.61790508</v>
      </c>
      <c r="F59" s="59">
        <f>SUM(UTA:SRSU!F76)</f>
        <v>40651890.444770053</v>
      </c>
      <c r="G59" s="59">
        <f>SUM(UTA:SRSU!G76)</f>
        <v>0</v>
      </c>
      <c r="H59" s="20">
        <f t="shared" si="1"/>
        <v>322715361.29185063</v>
      </c>
    </row>
    <row r="60" spans="2:8">
      <c r="B60" s="8" t="str">
        <f>$B$36</f>
        <v>Optometry</v>
      </c>
      <c r="C60" s="59">
        <f>SUM(UTA:SRSU!C77)</f>
        <v>0</v>
      </c>
      <c r="D60" s="59">
        <f>SUM(UTA:SRSU!D77)</f>
        <v>0</v>
      </c>
      <c r="E60" s="59">
        <f>SUM(UTA:SRSU!E77)</f>
        <v>0</v>
      </c>
      <c r="F60" s="59">
        <f>SUM(UTA:SRSU!F77)</f>
        <v>0</v>
      </c>
      <c r="G60" s="59">
        <f>SUM(UTA:SRSU!G77)</f>
        <v>3006013.3431547927</v>
      </c>
      <c r="H60" s="20">
        <f t="shared" si="1"/>
        <v>3006013.3431547927</v>
      </c>
    </row>
    <row r="61" spans="2:8">
      <c r="B61" s="8" t="str">
        <f>$B$37</f>
        <v>Teacher Ed-Practice Teaching</v>
      </c>
      <c r="C61" s="59">
        <f>SUM(UTA:SRSU!C78)</f>
        <v>20517.479272562872</v>
      </c>
      <c r="D61" s="59">
        <f>SUM(UTA:SRSU!D78)</f>
        <v>5800697.9510167157</v>
      </c>
      <c r="E61" s="59">
        <f>SUM(UTA:SRSU!E78)</f>
        <v>0</v>
      </c>
      <c r="F61" s="59">
        <f>SUM(UTA:SRSU!F78)</f>
        <v>0</v>
      </c>
      <c r="G61" s="59">
        <f>SUM(UTA:SRSU!G78)</f>
        <v>0</v>
      </c>
      <c r="H61" s="20">
        <f t="shared" si="1"/>
        <v>5821215.4302892787</v>
      </c>
    </row>
    <row r="62" spans="2:8">
      <c r="B62" s="8" t="str">
        <f>$B$38</f>
        <v>Technology</v>
      </c>
      <c r="C62" s="59">
        <f>SUM(UTA:SRSU!C79)</f>
        <v>6821929.6842515059</v>
      </c>
      <c r="D62" s="59">
        <f>SUM(UTA:SRSU!D79)</f>
        <v>16316453.381397139</v>
      </c>
      <c r="E62" s="59">
        <f>SUM(UTA:SRSU!E79)</f>
        <v>5771258.9900247762</v>
      </c>
      <c r="F62" s="59">
        <f>SUM(UTA:SRSU!F79)</f>
        <v>224495.39127940492</v>
      </c>
      <c r="G62" s="59">
        <f>SUM(UTA:SRSU!G79)</f>
        <v>0</v>
      </c>
      <c r="H62" s="20">
        <f t="shared" si="1"/>
        <v>29134137.446952824</v>
      </c>
    </row>
    <row r="63" spans="2:8">
      <c r="B63" s="8" t="str">
        <f>$B$39</f>
        <v>Nursing</v>
      </c>
      <c r="C63" s="59">
        <f>SUM(UTA:SRSU!C80)</f>
        <v>2685563.745614463</v>
      </c>
      <c r="D63" s="59">
        <f>SUM(UTA:SRSU!D80)</f>
        <v>39291829.363310158</v>
      </c>
      <c r="E63" s="59">
        <f>SUM(UTA:SRSU!E80)</f>
        <v>16275178.765466874</v>
      </c>
      <c r="F63" s="59">
        <f>SUM(UTA:SRSU!F80)</f>
        <v>5492772.9506794363</v>
      </c>
      <c r="G63" s="59">
        <f>SUM(UTA:SRSU!G80)</f>
        <v>0</v>
      </c>
      <c r="H63" s="20">
        <f t="shared" si="1"/>
        <v>63745344.825070933</v>
      </c>
    </row>
    <row r="64" spans="2:8">
      <c r="B64" s="26" t="str">
        <f>$B$40</f>
        <v>Totals</v>
      </c>
      <c r="C64" s="19">
        <f>SUM(C44:C63)</f>
        <v>470046721.13229376</v>
      </c>
      <c r="D64" s="19">
        <f>SUM(D44:D63)</f>
        <v>738406110.30623245</v>
      </c>
      <c r="E64" s="19">
        <f>SUM(E44:E63)</f>
        <v>501254393.48893684</v>
      </c>
      <c r="F64" s="19">
        <f>SUM(F44:F63)</f>
        <v>435706203.21114695</v>
      </c>
      <c r="G64" s="19">
        <f>SUM(G44:G63)</f>
        <v>67371200.906645849</v>
      </c>
      <c r="H64" s="19">
        <f t="shared" si="1"/>
        <v>2212784629.0452557</v>
      </c>
    </row>
    <row r="65" spans="2:8">
      <c r="B65" s="12"/>
      <c r="C65" s="13"/>
      <c r="D65" s="13"/>
      <c r="E65" s="13"/>
      <c r="F65" s="13"/>
      <c r="G65" s="13"/>
      <c r="H65" s="14"/>
    </row>
    <row r="66" spans="2:8">
      <c r="B66" s="22" t="s">
        <v>32</v>
      </c>
      <c r="C66" s="11"/>
      <c r="D66" s="11"/>
      <c r="E66" s="11"/>
      <c r="F66" s="11"/>
      <c r="G66" s="11"/>
      <c r="H66" s="15">
        <f>H7+H8</f>
        <v>6386545966</v>
      </c>
    </row>
    <row r="67" spans="2:8" ht="14.4" thickBot="1">
      <c r="B67" s="22" t="s">
        <v>5</v>
      </c>
      <c r="C67" s="10"/>
      <c r="D67" s="10"/>
      <c r="E67" s="10"/>
      <c r="F67" s="10"/>
      <c r="G67" s="10"/>
      <c r="H67" s="15"/>
    </row>
    <row r="68" spans="2:8" ht="14.4" thickBot="1">
      <c r="B68" s="49" t="s">
        <v>31</v>
      </c>
      <c r="C68" s="50" t="s">
        <v>25</v>
      </c>
      <c r="D68" s="50" t="s">
        <v>26</v>
      </c>
      <c r="E68" s="50" t="s">
        <v>27</v>
      </c>
      <c r="F68" s="50" t="s">
        <v>28</v>
      </c>
      <c r="G68" s="50" t="s">
        <v>29</v>
      </c>
      <c r="H68" s="51" t="s">
        <v>30</v>
      </c>
    </row>
    <row r="69" spans="2:8">
      <c r="B69" s="8" t="str">
        <f>$B$20</f>
        <v>Liberal Arts</v>
      </c>
      <c r="C69" s="18">
        <f>SUM(UTA:SRSU!C91)</f>
        <v>39941656.873796225</v>
      </c>
      <c r="D69" s="18">
        <f>SUM(UTA:SRSU!D91)</f>
        <v>20702671.451026306</v>
      </c>
      <c r="E69" s="18">
        <f>SUM(UTA:SRSU!E91)</f>
        <v>6720628.5001731897</v>
      </c>
      <c r="F69" s="18">
        <f>SUM(UTA:SRSU!F91)</f>
        <v>7728371.4144733446</v>
      </c>
      <c r="G69" s="18">
        <f>SUM(UTA:SRSU!G91)</f>
        <v>0</v>
      </c>
      <c r="H69" s="27">
        <f t="shared" ref="H69:H89" si="2">SUM(C69:G69)</f>
        <v>75093328.239469066</v>
      </c>
    </row>
    <row r="70" spans="2:8">
      <c r="B70" s="8" t="str">
        <f>$B$21</f>
        <v>Science</v>
      </c>
      <c r="C70" s="17">
        <f>SUM(UTA:SRSU!C92)</f>
        <v>29966716.689538348</v>
      </c>
      <c r="D70" s="17">
        <f>SUM(UTA:SRSU!D92)</f>
        <v>19981706.609631386</v>
      </c>
      <c r="E70" s="17">
        <f>SUM(UTA:SRSU!E92)</f>
        <v>6231474.3726441404</v>
      </c>
      <c r="F70" s="17">
        <f>SUM(UTA:SRSU!F92)</f>
        <v>6621265.8541533919</v>
      </c>
      <c r="G70" s="17">
        <f>SUM(UTA:SRSU!G92)</f>
        <v>0</v>
      </c>
      <c r="H70" s="53">
        <f t="shared" si="2"/>
        <v>62801163.52596727</v>
      </c>
    </row>
    <row r="71" spans="2:8">
      <c r="B71" s="8" t="str">
        <f>$B$22</f>
        <v>Fine Arts</v>
      </c>
      <c r="C71" s="17">
        <f>SUM(UTA:SRSU!C93)</f>
        <v>8362152.7078978363</v>
      </c>
      <c r="D71" s="17">
        <f>SUM(UTA:SRSU!D93)</f>
        <v>3830874.3730778256</v>
      </c>
      <c r="E71" s="17">
        <f>SUM(UTA:SRSU!E93)</f>
        <v>1185582.085282282</v>
      </c>
      <c r="F71" s="17">
        <f>SUM(UTA:SRSU!F93)</f>
        <v>509308.46412493556</v>
      </c>
      <c r="G71" s="17">
        <f>SUM(UTA:SRSU!G93)</f>
        <v>0</v>
      </c>
      <c r="H71" s="53">
        <f t="shared" si="2"/>
        <v>13887917.630382879</v>
      </c>
    </row>
    <row r="72" spans="2:8">
      <c r="B72" s="8" t="str">
        <f>$B$23</f>
        <v>Student Enrollment Headcount on the CBM001 (Fall 2021) or CBM0C1 (Spr/Sum 2022) - No data entry required</v>
      </c>
      <c r="C72" s="17">
        <f>SUM(UTA:SRSU!C94)</f>
        <v>844405.14150072681</v>
      </c>
      <c r="D72" s="17">
        <f>SUM(UTA:SRSU!D94)</f>
        <v>3956705.8760534693</v>
      </c>
      <c r="E72" s="17">
        <f>SUM(UTA:SRSU!E94)</f>
        <v>3116247.8670508307</v>
      </c>
      <c r="F72" s="17">
        <f>SUM(UTA:SRSU!F94)</f>
        <v>3694619.3278664718</v>
      </c>
      <c r="G72" s="17">
        <f>SUM(UTA:SRSU!G94)</f>
        <v>0</v>
      </c>
      <c r="H72" s="53">
        <f t="shared" si="2"/>
        <v>11611978.212471498</v>
      </c>
    </row>
    <row r="73" spans="2:8">
      <c r="B73" s="8" t="str">
        <f>$B$24</f>
        <v>Agriculture</v>
      </c>
      <c r="C73" s="17">
        <f>SUM(UTA:SRSU!C95)</f>
        <v>626019.54823599895</v>
      </c>
      <c r="D73" s="17">
        <f>SUM(UTA:SRSU!D95)</f>
        <v>2000030.5214006554</v>
      </c>
      <c r="E73" s="17">
        <f>SUM(UTA:SRSU!E95)</f>
        <v>1291877.0384103188</v>
      </c>
      <c r="F73" s="17">
        <f>SUM(UTA:SRSU!F95)</f>
        <v>1408128.0674056951</v>
      </c>
      <c r="G73" s="17">
        <f>SUM(UTA:SRSU!G95)</f>
        <v>0</v>
      </c>
      <c r="H73" s="53">
        <f t="shared" si="2"/>
        <v>5326055.1754526682</v>
      </c>
    </row>
    <row r="74" spans="2:8">
      <c r="B74" s="8" t="str">
        <f>$B$25</f>
        <v>Engineering</v>
      </c>
      <c r="C74" s="17">
        <f>SUM(UTA:SRSU!C96)</f>
        <v>9958801.126423819</v>
      </c>
      <c r="D74" s="17">
        <f>SUM(UTA:SRSU!D96)</f>
        <v>18044553.65332111</v>
      </c>
      <c r="E74" s="17">
        <f>SUM(UTA:SRSU!E96)</f>
        <v>13311946.053993173</v>
      </c>
      <c r="F74" s="17">
        <f>SUM(UTA:SRSU!F96)</f>
        <v>6516907.3363670325</v>
      </c>
      <c r="G74" s="17">
        <f>SUM(UTA:SRSU!G96)</f>
        <v>0</v>
      </c>
      <c r="H74" s="53">
        <f t="shared" si="2"/>
        <v>47832208.170105137</v>
      </c>
    </row>
    <row r="75" spans="2:8">
      <c r="B75" s="8" t="str">
        <f>$B$26</f>
        <v>Home Economics</v>
      </c>
      <c r="C75" s="17">
        <f>SUM(UTA:SRSU!C97)</f>
        <v>438504.03050051315</v>
      </c>
      <c r="D75" s="17">
        <f>SUM(UTA:SRSU!D97)</f>
        <v>590282.5058778869</v>
      </c>
      <c r="E75" s="17">
        <f>SUM(UTA:SRSU!E97)</f>
        <v>112559.20575885392</v>
      </c>
      <c r="F75" s="17">
        <f>SUM(UTA:SRSU!F97)</f>
        <v>206665.60000000001</v>
      </c>
      <c r="G75" s="17">
        <f>SUM(UTA:SRSU!G97)</f>
        <v>0</v>
      </c>
      <c r="H75" s="53">
        <f t="shared" si="2"/>
        <v>1348011.3421372541</v>
      </c>
    </row>
    <row r="76" spans="2:8">
      <c r="B76" s="8" t="str">
        <f>$B$27</f>
        <v>Law</v>
      </c>
      <c r="C76" s="17">
        <f>SUM(UTA:SRSU!C98)</f>
        <v>0</v>
      </c>
      <c r="D76" s="17">
        <f>SUM(UTA:SRSU!D98)</f>
        <v>0</v>
      </c>
      <c r="E76" s="17">
        <f>SUM(UTA:SRSU!E98)</f>
        <v>0</v>
      </c>
      <c r="F76" s="17">
        <f>SUM(UTA:SRSU!F98)</f>
        <v>0</v>
      </c>
      <c r="G76" s="17">
        <f>SUM(UTA:SRSU!G98)</f>
        <v>7904487.9240207281</v>
      </c>
      <c r="H76" s="53">
        <f t="shared" si="2"/>
        <v>7904487.9240207281</v>
      </c>
    </row>
    <row r="77" spans="2:8">
      <c r="B77" s="8" t="str">
        <f>$B$28</f>
        <v>Social Service</v>
      </c>
      <c r="C77" s="17">
        <f>SUM(UTA:SRSU!C99)</f>
        <v>268522.37125950609</v>
      </c>
      <c r="D77" s="17">
        <f>SUM(UTA:SRSU!D99)</f>
        <v>408126.85623618314</v>
      </c>
      <c r="E77" s="17">
        <f>SUM(UTA:SRSU!E99)</f>
        <v>1397348.847162501</v>
      </c>
      <c r="F77" s="17">
        <f>SUM(UTA:SRSU!F99)</f>
        <v>263552.54407643306</v>
      </c>
      <c r="G77" s="17">
        <f>SUM(UTA:SRSU!G99)</f>
        <v>0</v>
      </c>
      <c r="H77" s="53">
        <f t="shared" si="2"/>
        <v>2337550.6187346233</v>
      </c>
    </row>
    <row r="78" spans="2:8">
      <c r="B78" s="8" t="str">
        <f>$B$29</f>
        <v>Library Science</v>
      </c>
      <c r="C78" s="17">
        <f>SUM(UTA:SRSU!C100)</f>
        <v>16523.850007945646</v>
      </c>
      <c r="D78" s="17">
        <f>SUM(UTA:SRSU!D100)</f>
        <v>8375.4340298963889</v>
      </c>
      <c r="E78" s="17">
        <f>SUM(UTA:SRSU!E100)</f>
        <v>765419.19878997549</v>
      </c>
      <c r="F78" s="17">
        <f>SUM(UTA:SRSU!F100)</f>
        <v>173285.51458193103</v>
      </c>
      <c r="G78" s="17">
        <f>SUM(UTA:SRSU!G100)</f>
        <v>0</v>
      </c>
      <c r="H78" s="53">
        <f t="shared" si="2"/>
        <v>963603.99740974861</v>
      </c>
    </row>
    <row r="79" spans="2:8">
      <c r="B79" s="8" t="str">
        <f>$B$30</f>
        <v xml:space="preserve">Semester Credit Hours Reported on the CBM004 (Fall 2021) or CBM0CS (Spr/Sum 2022) - No data entry required.  </v>
      </c>
      <c r="C79" s="17">
        <f>SUM(UTA:SRSU!C101)</f>
        <v>0</v>
      </c>
      <c r="D79" s="17">
        <f>SUM(UTA:SRSU!D101)</f>
        <v>0</v>
      </c>
      <c r="E79" s="17">
        <f>SUM(UTA:SRSU!E101)</f>
        <v>0</v>
      </c>
      <c r="F79" s="17">
        <f>SUM(UTA:SRSU!F101)</f>
        <v>0</v>
      </c>
      <c r="G79" s="17">
        <f>SUM(UTA:SRSU!G101)</f>
        <v>23684809.111952215</v>
      </c>
      <c r="H79" s="53">
        <f t="shared" si="2"/>
        <v>23684809.111952215</v>
      </c>
    </row>
    <row r="80" spans="2:8">
      <c r="B80" s="8" t="str">
        <f>$B$31</f>
        <v>Vocational Training</v>
      </c>
      <c r="C80" s="17">
        <f>SUM(UTA:SRSU!C102)</f>
        <v>215777.84694214142</v>
      </c>
      <c r="D80" s="17">
        <f>SUM(UTA:SRSU!D102)</f>
        <v>113865.53167646946</v>
      </c>
      <c r="E80" s="17">
        <f>SUM(UTA:SRSU!E102)</f>
        <v>0</v>
      </c>
      <c r="F80" s="17">
        <f>SUM(UTA:SRSU!F102)</f>
        <v>0</v>
      </c>
      <c r="G80" s="17">
        <f>SUM(UTA:SRSU!G102)</f>
        <v>0</v>
      </c>
      <c r="H80" s="53">
        <f t="shared" si="2"/>
        <v>329643.37861861091</v>
      </c>
    </row>
    <row r="81" spans="2:8">
      <c r="B81" s="8" t="str">
        <f>$B$32</f>
        <v>Physical Training</v>
      </c>
      <c r="C81" s="17">
        <f>SUM(UTA:SRSU!C103)</f>
        <v>11362</v>
      </c>
      <c r="D81" s="17">
        <f>SUM(UTA:SRSU!D103)</f>
        <v>66278</v>
      </c>
      <c r="E81" s="17">
        <f>SUM(UTA:SRSU!E103)</f>
        <v>0</v>
      </c>
      <c r="F81" s="17">
        <f>SUM(UTA:SRSU!F103)</f>
        <v>0</v>
      </c>
      <c r="G81" s="17">
        <f>SUM(UTA:SRSU!G103)</f>
        <v>0</v>
      </c>
      <c r="H81" s="53">
        <f t="shared" si="2"/>
        <v>77640</v>
      </c>
    </row>
    <row r="82" spans="2:8">
      <c r="B82" s="8" t="str">
        <f>$B$33</f>
        <v>Health Services</v>
      </c>
      <c r="C82" s="17">
        <f>SUM(UTA:SRSU!C104)</f>
        <v>1178106.5108708704</v>
      </c>
      <c r="D82" s="17">
        <f>SUM(UTA:SRSU!D104)</f>
        <v>2305017.2140243966</v>
      </c>
      <c r="E82" s="17">
        <f>SUM(UTA:SRSU!E104)</f>
        <v>1267729.1011810016</v>
      </c>
      <c r="F82" s="17">
        <f>SUM(UTA:SRSU!F104)</f>
        <v>322012.34097818972</v>
      </c>
      <c r="G82" s="17">
        <f>SUM(UTA:SRSU!G104)</f>
        <v>224168.82338591077</v>
      </c>
      <c r="H82" s="53">
        <f t="shared" si="2"/>
        <v>5297033.9904403687</v>
      </c>
    </row>
    <row r="83" spans="2:8">
      <c r="B83" s="8" t="str">
        <f>$B$34</f>
        <v>Pharmacy</v>
      </c>
      <c r="C83" s="17">
        <f>SUM(UTA:SRSU!C105)</f>
        <v>2786.9817694830308</v>
      </c>
      <c r="D83" s="17">
        <f>SUM(UTA:SRSU!D105)</f>
        <v>6628.597923284151</v>
      </c>
      <c r="E83" s="17">
        <f>SUM(UTA:SRSU!E105)</f>
        <v>1265345.0726079759</v>
      </c>
      <c r="F83" s="17">
        <f>SUM(UTA:SRSU!F105)</f>
        <v>2476023.368052409</v>
      </c>
      <c r="G83" s="17">
        <f>SUM(UTA:SRSU!G105)</f>
        <v>2241905.7196468478</v>
      </c>
      <c r="H83" s="53">
        <f t="shared" si="2"/>
        <v>5992689.7400000002</v>
      </c>
    </row>
    <row r="84" spans="2:8">
      <c r="B84" s="8" t="str">
        <f>$B$35</f>
        <v>Business Administration</v>
      </c>
      <c r="C84" s="17">
        <f>SUM(UTA:SRSU!C106)</f>
        <v>6550930.0525972955</v>
      </c>
      <c r="D84" s="17">
        <f>SUM(UTA:SRSU!D106)</f>
        <v>24320805.933602389</v>
      </c>
      <c r="E84" s="17">
        <f>SUM(UTA:SRSU!E106)</f>
        <v>15016089.153760092</v>
      </c>
      <c r="F84" s="17">
        <f>SUM(UTA:SRSU!F106)</f>
        <v>6229329.4038615329</v>
      </c>
      <c r="G84" s="17">
        <f>SUM(UTA:SRSU!G106)</f>
        <v>0</v>
      </c>
      <c r="H84" s="53">
        <f t="shared" si="2"/>
        <v>52117154.543821305</v>
      </c>
    </row>
    <row r="85" spans="2:8">
      <c r="B85" s="8" t="str">
        <f>$B$36</f>
        <v>Optometry</v>
      </c>
      <c r="C85" s="17">
        <f>SUM(UTA:SRSU!C107)</f>
        <v>0</v>
      </c>
      <c r="D85" s="17">
        <f>SUM(UTA:SRSU!D107)</f>
        <v>0</v>
      </c>
      <c r="E85" s="17">
        <f>SUM(UTA:SRSU!E107)</f>
        <v>0</v>
      </c>
      <c r="F85" s="17">
        <f>SUM(UTA:SRSU!F107)</f>
        <v>0</v>
      </c>
      <c r="G85" s="17">
        <f>SUM(UTA:SRSU!G107)</f>
        <v>4106649.41</v>
      </c>
      <c r="H85" s="53">
        <f t="shared" si="2"/>
        <v>4106649.41</v>
      </c>
    </row>
    <row r="86" spans="2:8">
      <c r="B86" s="8" t="str">
        <f>$B$37</f>
        <v>Teacher Ed-Practice Teaching</v>
      </c>
      <c r="C86" s="17">
        <f>SUM(UTA:SRSU!C108)</f>
        <v>222.16</v>
      </c>
      <c r="D86" s="17">
        <f>SUM(UTA:SRSU!D108)</f>
        <v>216870.84566046169</v>
      </c>
      <c r="E86" s="17">
        <f>SUM(UTA:SRSU!E108)</f>
        <v>0</v>
      </c>
      <c r="F86" s="17">
        <f>SUM(UTA:SRSU!F108)</f>
        <v>0</v>
      </c>
      <c r="G86" s="17">
        <f>SUM(UTA:SRSU!G108)</f>
        <v>0</v>
      </c>
      <c r="H86" s="53">
        <f t="shared" si="2"/>
        <v>217093.0056604617</v>
      </c>
    </row>
    <row r="87" spans="2:8">
      <c r="B87" s="8" t="str">
        <f>$B$38</f>
        <v>Technology</v>
      </c>
      <c r="C87" s="17">
        <f>SUM(UTA:SRSU!C109)</f>
        <v>885350.16043595748</v>
      </c>
      <c r="D87" s="17">
        <f>SUM(UTA:SRSU!D109)</f>
        <v>1871398.40138364</v>
      </c>
      <c r="E87" s="17">
        <f>SUM(UTA:SRSU!E109)</f>
        <v>458979.39574003924</v>
      </c>
      <c r="F87" s="17">
        <f>SUM(UTA:SRSU!F109)</f>
        <v>13376.275788316892</v>
      </c>
      <c r="G87" s="17">
        <f>SUM(UTA:SRSU!G109)</f>
        <v>0</v>
      </c>
      <c r="H87" s="53">
        <f t="shared" si="2"/>
        <v>3229104.2333479538</v>
      </c>
    </row>
    <row r="88" spans="2:8">
      <c r="B88" s="8" t="str">
        <f>$B$39</f>
        <v>Nursing</v>
      </c>
      <c r="C88" s="17">
        <f>SUM(UTA:SRSU!C110)</f>
        <v>192949.96826854604</v>
      </c>
      <c r="D88" s="17">
        <f>SUM(UTA:SRSU!D110)</f>
        <v>1504077.8199013884</v>
      </c>
      <c r="E88" s="17">
        <f>SUM(UTA:SRSU!E110)</f>
        <v>855268.24192881992</v>
      </c>
      <c r="F88" s="17">
        <f>SUM(UTA:SRSU!F110)</f>
        <v>380022.61875647958</v>
      </c>
      <c r="G88" s="17">
        <f>SUM(UTA:SRSU!G110)</f>
        <v>0</v>
      </c>
      <c r="H88" s="53">
        <f t="shared" si="2"/>
        <v>2932318.648855234</v>
      </c>
    </row>
    <row r="89" spans="2:8">
      <c r="B89" s="26" t="str">
        <f>$B$40</f>
        <v>Totals</v>
      </c>
      <c r="C89" s="27">
        <f>SUM(C69:C88)</f>
        <v>99460788.020045236</v>
      </c>
      <c r="D89" s="27">
        <f>SUM(D69:D88)</f>
        <v>99928269.624826744</v>
      </c>
      <c r="E89" s="27">
        <f>SUM(E69:E88)</f>
        <v>52996494.134483196</v>
      </c>
      <c r="F89" s="27">
        <f>SUM(F69:F88)</f>
        <v>36542868.130486161</v>
      </c>
      <c r="G89" s="27">
        <f>SUM(G69:G88)</f>
        <v>38162020.9890057</v>
      </c>
      <c r="H89" s="27">
        <f t="shared" si="2"/>
        <v>327090440.89884698</v>
      </c>
    </row>
    <row r="90" spans="2:8">
      <c r="B90" s="31"/>
      <c r="C90" s="33"/>
      <c r="D90" s="33"/>
      <c r="E90" s="33"/>
      <c r="F90" s="33"/>
      <c r="G90" s="33"/>
      <c r="H90" s="35"/>
    </row>
    <row r="91" spans="2:8" ht="14.4" thickBot="1">
      <c r="B91" s="438" t="s">
        <v>62</v>
      </c>
      <c r="C91" s="438"/>
      <c r="D91" s="438"/>
      <c r="E91" s="438"/>
      <c r="F91" s="438"/>
      <c r="G91" s="438"/>
      <c r="H91" s="438"/>
    </row>
    <row r="92" spans="2:8" ht="14.4" thickBot="1">
      <c r="B92" s="49" t="s">
        <v>31</v>
      </c>
      <c r="C92" s="50" t="s">
        <v>25</v>
      </c>
      <c r="D92" s="50" t="s">
        <v>26</v>
      </c>
      <c r="E92" s="50" t="s">
        <v>27</v>
      </c>
      <c r="F92" s="50" t="s">
        <v>28</v>
      </c>
      <c r="G92" s="50" t="s">
        <v>29</v>
      </c>
      <c r="H92" s="51" t="s">
        <v>30</v>
      </c>
    </row>
    <row r="93" spans="2:8">
      <c r="B93" s="8" t="str">
        <f>$B$20</f>
        <v>Liberal Arts</v>
      </c>
      <c r="C93" s="19">
        <f t="shared" ref="C93:G102" si="3">C69+C44</f>
        <v>256937622.48911417</v>
      </c>
      <c r="D93" s="19">
        <f t="shared" si="3"/>
        <v>201948229.36946708</v>
      </c>
      <c r="E93" s="19">
        <f t="shared" si="3"/>
        <v>115853704.10477485</v>
      </c>
      <c r="F93" s="19">
        <f t="shared" si="3"/>
        <v>118979917.03663987</v>
      </c>
      <c r="G93" s="19">
        <f t="shared" si="3"/>
        <v>0</v>
      </c>
      <c r="H93" s="27">
        <f t="shared" ref="H93:H113" si="4">SUM(C93:G93)</f>
        <v>693719472.99999595</v>
      </c>
    </row>
    <row r="94" spans="2:8">
      <c r="B94" s="8" t="str">
        <f>$B$21</f>
        <v>Science</v>
      </c>
      <c r="C94" s="20">
        <f t="shared" si="3"/>
        <v>118423545.05742715</v>
      </c>
      <c r="D94" s="20">
        <f t="shared" si="3"/>
        <v>118940101.93708807</v>
      </c>
      <c r="E94" s="20">
        <f t="shared" si="3"/>
        <v>67138003.459931001</v>
      </c>
      <c r="F94" s="20">
        <f t="shared" si="3"/>
        <v>100017929.82163846</v>
      </c>
      <c r="G94" s="20">
        <f t="shared" si="3"/>
        <v>0</v>
      </c>
      <c r="H94" s="53">
        <f t="shared" si="4"/>
        <v>404519580.27608472</v>
      </c>
    </row>
    <row r="95" spans="2:8">
      <c r="B95" s="8" t="str">
        <f>$B$22</f>
        <v>Fine Arts</v>
      </c>
      <c r="C95" s="20">
        <f t="shared" si="3"/>
        <v>57035823.935397081</v>
      </c>
      <c r="D95" s="20">
        <f t="shared" si="3"/>
        <v>47959586.354296021</v>
      </c>
      <c r="E95" s="20">
        <f t="shared" si="3"/>
        <v>23440684.806372717</v>
      </c>
      <c r="F95" s="20">
        <f t="shared" si="3"/>
        <v>10808017.333319699</v>
      </c>
      <c r="G95" s="20">
        <f t="shared" si="3"/>
        <v>0</v>
      </c>
      <c r="H95" s="53">
        <f t="shared" si="4"/>
        <v>139244112.42938551</v>
      </c>
    </row>
    <row r="96" spans="2:8">
      <c r="B96" s="8" t="str">
        <f>$B$23</f>
        <v>Student Enrollment Headcount on the CBM001 (Fall 2021) or CBM0C1 (Spr/Sum 2022) - No data entry required</v>
      </c>
      <c r="C96" s="20">
        <f t="shared" si="3"/>
        <v>6940296.9503498822</v>
      </c>
      <c r="D96" s="20">
        <f t="shared" si="3"/>
        <v>36366240.534299143</v>
      </c>
      <c r="E96" s="20">
        <f t="shared" si="3"/>
        <v>43772884.775560923</v>
      </c>
      <c r="F96" s="20">
        <f t="shared" si="3"/>
        <v>34103739.365164086</v>
      </c>
      <c r="G96" s="20">
        <f t="shared" si="3"/>
        <v>0</v>
      </c>
      <c r="H96" s="53">
        <f t="shared" si="4"/>
        <v>121183161.62537403</v>
      </c>
    </row>
    <row r="97" spans="2:8">
      <c r="B97" s="8" t="str">
        <f>$B$24</f>
        <v>Agriculture</v>
      </c>
      <c r="C97" s="20">
        <f t="shared" si="3"/>
        <v>6872600.6431939583</v>
      </c>
      <c r="D97" s="20">
        <f t="shared" si="3"/>
        <v>16847308.458576616</v>
      </c>
      <c r="E97" s="20">
        <f t="shared" si="3"/>
        <v>12460065.821667016</v>
      </c>
      <c r="F97" s="20">
        <f t="shared" si="3"/>
        <v>9337383.8100439049</v>
      </c>
      <c r="G97" s="20">
        <f t="shared" si="3"/>
        <v>0</v>
      </c>
      <c r="H97" s="53">
        <f t="shared" si="4"/>
        <v>45517358.733481497</v>
      </c>
    </row>
    <row r="98" spans="2:8">
      <c r="B98" s="8" t="str">
        <f>$B$25</f>
        <v>Engineering</v>
      </c>
      <c r="C98" s="20">
        <f t="shared" si="3"/>
        <v>56617956.368657768</v>
      </c>
      <c r="D98" s="20">
        <f t="shared" si="3"/>
        <v>133688112.74024892</v>
      </c>
      <c r="E98" s="20">
        <f t="shared" si="3"/>
        <v>106708051.26430944</v>
      </c>
      <c r="F98" s="20">
        <f t="shared" si="3"/>
        <v>125124083.89027615</v>
      </c>
      <c r="G98" s="20">
        <f t="shared" si="3"/>
        <v>0</v>
      </c>
      <c r="H98" s="53">
        <f t="shared" si="4"/>
        <v>422138204.26349229</v>
      </c>
    </row>
    <row r="99" spans="2:8">
      <c r="B99" s="8" t="str">
        <f>$B$26</f>
        <v>Home Economics</v>
      </c>
      <c r="C99" s="20">
        <f t="shared" si="3"/>
        <v>4669188.1419471717</v>
      </c>
      <c r="D99" s="20">
        <f t="shared" si="3"/>
        <v>7378041.7679448286</v>
      </c>
      <c r="E99" s="20">
        <f t="shared" si="3"/>
        <v>2984662.6441828883</v>
      </c>
      <c r="F99" s="20">
        <f t="shared" si="3"/>
        <v>2247075.9977246849</v>
      </c>
      <c r="G99" s="20">
        <f t="shared" si="3"/>
        <v>0</v>
      </c>
      <c r="H99" s="53">
        <f t="shared" si="4"/>
        <v>17278968.551799573</v>
      </c>
    </row>
    <row r="100" spans="2:8">
      <c r="B100" s="8" t="str">
        <f>$B$27</f>
        <v>Law</v>
      </c>
      <c r="C100" s="20">
        <f t="shared" si="3"/>
        <v>0</v>
      </c>
      <c r="D100" s="20">
        <f t="shared" si="3"/>
        <v>0</v>
      </c>
      <c r="E100" s="20">
        <f t="shared" si="3"/>
        <v>0</v>
      </c>
      <c r="F100" s="20">
        <f t="shared" si="3"/>
        <v>0</v>
      </c>
      <c r="G100" s="20">
        <f t="shared" si="3"/>
        <v>51240654.799058639</v>
      </c>
      <c r="H100" s="53">
        <f t="shared" si="4"/>
        <v>51240654.799058639</v>
      </c>
    </row>
    <row r="101" spans="2:8">
      <c r="B101" s="8" t="str">
        <f>$B$28</f>
        <v>Social Service</v>
      </c>
      <c r="C101" s="20">
        <f t="shared" si="3"/>
        <v>2314301.0131086945</v>
      </c>
      <c r="D101" s="20">
        <f t="shared" si="3"/>
        <v>8261196.1127545536</v>
      </c>
      <c r="E101" s="20">
        <f t="shared" si="3"/>
        <v>13624263.659889225</v>
      </c>
      <c r="F101" s="20">
        <f t="shared" si="3"/>
        <v>2588747.9409453156</v>
      </c>
      <c r="G101" s="20">
        <f t="shared" si="3"/>
        <v>0</v>
      </c>
      <c r="H101" s="53">
        <f t="shared" si="4"/>
        <v>26788508.726697791</v>
      </c>
    </row>
    <row r="102" spans="2:8">
      <c r="B102" s="8" t="str">
        <f>$B$29</f>
        <v>Library Science</v>
      </c>
      <c r="C102" s="20">
        <f t="shared" si="3"/>
        <v>186052.31606232969</v>
      </c>
      <c r="D102" s="20">
        <f t="shared" si="3"/>
        <v>94772.033556474271</v>
      </c>
      <c r="E102" s="20">
        <f t="shared" si="3"/>
        <v>5274085.5137998844</v>
      </c>
      <c r="F102" s="20">
        <f t="shared" si="3"/>
        <v>1279734.6589813496</v>
      </c>
      <c r="G102" s="20">
        <f t="shared" si="3"/>
        <v>0</v>
      </c>
      <c r="H102" s="53">
        <f t="shared" si="4"/>
        <v>6834644.5224000374</v>
      </c>
    </row>
    <row r="103" spans="2:8">
      <c r="B103" s="8" t="str">
        <f>$B$30</f>
        <v xml:space="preserve">Semester Credit Hours Reported on the CBM004 (Fall 2021) or CBM0CS (Spr/Sum 2022) - No data entry required.  </v>
      </c>
      <c r="C103" s="20">
        <f t="shared" ref="C103:G112" si="5">C79+C54</f>
        <v>0</v>
      </c>
      <c r="D103" s="20">
        <f t="shared" si="5"/>
        <v>0</v>
      </c>
      <c r="E103" s="20">
        <f t="shared" si="5"/>
        <v>0</v>
      </c>
      <c r="F103" s="20">
        <f t="shared" si="5"/>
        <v>0</v>
      </c>
      <c r="G103" s="20">
        <f t="shared" si="5"/>
        <v>25739243.423599999</v>
      </c>
      <c r="H103" s="53">
        <f t="shared" si="4"/>
        <v>25739243.423599999</v>
      </c>
    </row>
    <row r="104" spans="2:8">
      <c r="B104" s="8" t="str">
        <f>$B$31</f>
        <v>Vocational Training</v>
      </c>
      <c r="C104" s="20">
        <f t="shared" si="5"/>
        <v>1600463.8980396783</v>
      </c>
      <c r="D104" s="20">
        <f t="shared" si="5"/>
        <v>918702.20041223592</v>
      </c>
      <c r="E104" s="20">
        <f t="shared" si="5"/>
        <v>0</v>
      </c>
      <c r="F104" s="20">
        <f t="shared" si="5"/>
        <v>0</v>
      </c>
      <c r="G104" s="20">
        <f t="shared" si="5"/>
        <v>0</v>
      </c>
      <c r="H104" s="53">
        <f t="shared" si="4"/>
        <v>2519166.0984519143</v>
      </c>
    </row>
    <row r="105" spans="2:8">
      <c r="B105" s="8" t="str">
        <f>$B$32</f>
        <v>Physical Training</v>
      </c>
      <c r="C105" s="20">
        <f t="shared" si="5"/>
        <v>12704.533333333333</v>
      </c>
      <c r="D105" s="20">
        <f t="shared" si="5"/>
        <v>74337.466666666674</v>
      </c>
      <c r="E105" s="20">
        <f t="shared" si="5"/>
        <v>0</v>
      </c>
      <c r="F105" s="20">
        <f t="shared" si="5"/>
        <v>0</v>
      </c>
      <c r="G105" s="20">
        <f t="shared" si="5"/>
        <v>0</v>
      </c>
      <c r="H105" s="53">
        <f t="shared" si="4"/>
        <v>87042</v>
      </c>
    </row>
    <row r="106" spans="2:8">
      <c r="B106" s="8" t="str">
        <f>$B$33</f>
        <v>Health Services</v>
      </c>
      <c r="C106" s="20">
        <f t="shared" si="5"/>
        <v>9277990.9734298047</v>
      </c>
      <c r="D106" s="20">
        <f t="shared" si="5"/>
        <v>26038513.322846912</v>
      </c>
      <c r="E106" s="20">
        <f t="shared" si="5"/>
        <v>20784145.056692798</v>
      </c>
      <c r="F106" s="20">
        <f t="shared" si="5"/>
        <v>6331692.3132213457</v>
      </c>
      <c r="G106" s="20">
        <f t="shared" si="5"/>
        <v>7029084.4370753588</v>
      </c>
      <c r="H106" s="53">
        <f t="shared" si="4"/>
        <v>69461426.103266209</v>
      </c>
    </row>
    <row r="107" spans="2:8">
      <c r="B107" s="8" t="str">
        <f>$B$34</f>
        <v>Pharmacy</v>
      </c>
      <c r="C107" s="20">
        <f t="shared" si="5"/>
        <v>62742.448576205701</v>
      </c>
      <c r="D107" s="20">
        <f t="shared" si="5"/>
        <v>137620.84071584535</v>
      </c>
      <c r="E107" s="20">
        <f t="shared" si="5"/>
        <v>3528331.3514135494</v>
      </c>
      <c r="F107" s="20">
        <f t="shared" si="5"/>
        <v>8438862.0885430984</v>
      </c>
      <c r="G107" s="20">
        <f t="shared" si="5"/>
        <v>14411576.482762765</v>
      </c>
      <c r="H107" s="53">
        <f t="shared" si="4"/>
        <v>26579133.212011464</v>
      </c>
    </row>
    <row r="108" spans="2:8">
      <c r="B108" s="8" t="str">
        <f>$B$35</f>
        <v>Business Administration</v>
      </c>
      <c r="C108" s="20">
        <f t="shared" si="5"/>
        <v>37949687.185858801</v>
      </c>
      <c r="D108" s="20">
        <f t="shared" si="5"/>
        <v>174680289.02951637</v>
      </c>
      <c r="E108" s="20">
        <f t="shared" si="5"/>
        <v>115321319.77166517</v>
      </c>
      <c r="F108" s="20">
        <f t="shared" si="5"/>
        <v>46881219.848631583</v>
      </c>
      <c r="G108" s="20">
        <f t="shared" si="5"/>
        <v>0</v>
      </c>
      <c r="H108" s="53">
        <f t="shared" si="4"/>
        <v>374832515.8356719</v>
      </c>
    </row>
    <row r="109" spans="2:8">
      <c r="B109" s="8" t="str">
        <f>$B$36</f>
        <v>Optometry</v>
      </c>
      <c r="C109" s="20">
        <f t="shared" si="5"/>
        <v>0</v>
      </c>
      <c r="D109" s="20">
        <f t="shared" si="5"/>
        <v>0</v>
      </c>
      <c r="E109" s="20">
        <f t="shared" si="5"/>
        <v>0</v>
      </c>
      <c r="F109" s="20">
        <f t="shared" si="5"/>
        <v>0</v>
      </c>
      <c r="G109" s="20">
        <f t="shared" si="5"/>
        <v>7112662.7531547928</v>
      </c>
      <c r="H109" s="53">
        <f t="shared" si="4"/>
        <v>7112662.7531547928</v>
      </c>
    </row>
    <row r="110" spans="2:8">
      <c r="B110" s="8" t="str">
        <f>$B$37</f>
        <v>Teacher Ed-Practice Teaching</v>
      </c>
      <c r="C110" s="20">
        <f t="shared" si="5"/>
        <v>20739.639272562872</v>
      </c>
      <c r="D110" s="20">
        <f t="shared" si="5"/>
        <v>6017568.7966771778</v>
      </c>
      <c r="E110" s="20">
        <f t="shared" si="5"/>
        <v>0</v>
      </c>
      <c r="F110" s="20">
        <f t="shared" si="5"/>
        <v>0</v>
      </c>
      <c r="G110" s="20">
        <f t="shared" si="5"/>
        <v>0</v>
      </c>
      <c r="H110" s="53">
        <f t="shared" si="4"/>
        <v>6038308.4359497409</v>
      </c>
    </row>
    <row r="111" spans="2:8">
      <c r="B111" s="8" t="str">
        <f>$B$38</f>
        <v>Technology</v>
      </c>
      <c r="C111" s="20">
        <f t="shared" si="5"/>
        <v>7707279.8446874637</v>
      </c>
      <c r="D111" s="20">
        <f t="shared" si="5"/>
        <v>18187851.782780778</v>
      </c>
      <c r="E111" s="20">
        <f t="shared" si="5"/>
        <v>6230238.3857648158</v>
      </c>
      <c r="F111" s="20">
        <f t="shared" si="5"/>
        <v>237871.66706772181</v>
      </c>
      <c r="G111" s="20">
        <f t="shared" si="5"/>
        <v>0</v>
      </c>
      <c r="H111" s="53">
        <f t="shared" si="4"/>
        <v>32363241.68030078</v>
      </c>
    </row>
    <row r="112" spans="2:8">
      <c r="B112" s="8" t="str">
        <f>$B$39</f>
        <v>Nursing</v>
      </c>
      <c r="C112" s="20">
        <f t="shared" si="5"/>
        <v>2878513.7138830088</v>
      </c>
      <c r="D112" s="20">
        <f t="shared" si="5"/>
        <v>40795907.18321155</v>
      </c>
      <c r="E112" s="20">
        <f t="shared" si="5"/>
        <v>17130447.007395696</v>
      </c>
      <c r="F112" s="20">
        <f t="shared" si="5"/>
        <v>5872795.5694359159</v>
      </c>
      <c r="G112" s="20">
        <f t="shared" si="5"/>
        <v>0</v>
      </c>
      <c r="H112" s="53">
        <f t="shared" si="4"/>
        <v>66677663.473926179</v>
      </c>
    </row>
    <row r="113" spans="2:9">
      <c r="B113" s="26" t="str">
        <f>$B$40</f>
        <v>Totals</v>
      </c>
      <c r="C113" s="27">
        <f>SUM(C93:C112)</f>
        <v>569507509.1523391</v>
      </c>
      <c r="D113" s="27">
        <f>SUM(D93:D112)</f>
        <v>838334379.93105936</v>
      </c>
      <c r="E113" s="27">
        <f>SUM(E93:E112)</f>
        <v>554250887.62342</v>
      </c>
      <c r="F113" s="27">
        <f>SUM(F93:F112)</f>
        <v>472249071.34163314</v>
      </c>
      <c r="G113" s="27">
        <f>SUM(G93:G112)</f>
        <v>105533221.89565156</v>
      </c>
      <c r="H113" s="27">
        <f t="shared" si="4"/>
        <v>2539875069.9441028</v>
      </c>
    </row>
    <row r="114" spans="2:9">
      <c r="B114" s="31"/>
      <c r="C114" s="36"/>
      <c r="D114" s="36"/>
      <c r="E114" s="36"/>
      <c r="F114" s="36"/>
      <c r="G114" s="36"/>
      <c r="H114" s="37"/>
    </row>
    <row r="115" spans="2:9" ht="14.4" thickBot="1">
      <c r="B115" s="439" t="s">
        <v>63</v>
      </c>
      <c r="C115" s="439"/>
      <c r="D115" s="439"/>
      <c r="E115" s="439"/>
      <c r="F115" s="439"/>
      <c r="G115" s="439"/>
      <c r="H115" s="54"/>
      <c r="I115" s="54"/>
    </row>
    <row r="116" spans="2:9" ht="14.4" thickBot="1">
      <c r="B116" s="49" t="s">
        <v>31</v>
      </c>
      <c r="C116" s="50" t="s">
        <v>25</v>
      </c>
      <c r="D116" s="50" t="s">
        <v>26</v>
      </c>
      <c r="E116" s="50" t="s">
        <v>27</v>
      </c>
      <c r="F116" s="50" t="s">
        <v>28</v>
      </c>
      <c r="G116" s="50" t="s">
        <v>29</v>
      </c>
      <c r="H116" s="51" t="s">
        <v>1</v>
      </c>
    </row>
    <row r="117" spans="2:9">
      <c r="B117" s="8" t="str">
        <f>$B$20</f>
        <v>Liberal Arts</v>
      </c>
      <c r="C117" s="19">
        <f>SUM(UTA:SRSU!C168)</f>
        <v>262058929.96207666</v>
      </c>
      <c r="D117" s="19">
        <f>SUM(UTA:SRSU!D168)</f>
        <v>197180503.93567547</v>
      </c>
      <c r="E117" s="19">
        <f>SUM(UTA:SRSU!E168)</f>
        <v>122774564.00008245</v>
      </c>
      <c r="F117" s="19">
        <f>SUM(UTA:SRSU!F168)</f>
        <v>136621887.7280145</v>
      </c>
      <c r="G117" s="19">
        <f>SUM(UTA:SRSU!G168)</f>
        <v>0</v>
      </c>
      <c r="H117" s="27">
        <f t="shared" ref="H117:H137" si="6">SUM(C117:G117)</f>
        <v>718635885.62584913</v>
      </c>
      <c r="I117" s="40"/>
    </row>
    <row r="118" spans="2:9">
      <c r="B118" s="8" t="str">
        <f>$B$21</f>
        <v>Science</v>
      </c>
      <c r="C118" s="20">
        <f>SUM(UTA:SRSU!C169)</f>
        <v>234377229.76072231</v>
      </c>
      <c r="D118" s="20">
        <f>SUM(UTA:SRSU!D169)</f>
        <v>230193025.34234741</v>
      </c>
      <c r="E118" s="20">
        <f>SUM(UTA:SRSU!E169)</f>
        <v>154999555.38765094</v>
      </c>
      <c r="F118" s="20">
        <f>SUM(UTA:SRSU!F169)</f>
        <v>313562613.43700117</v>
      </c>
      <c r="G118" s="20">
        <f>SUM(UTA:SRSU!G169)</f>
        <v>0</v>
      </c>
      <c r="H118" s="53">
        <f t="shared" si="6"/>
        <v>933132423.92772174</v>
      </c>
      <c r="I118" s="40"/>
    </row>
    <row r="119" spans="2:9">
      <c r="B119" s="8" t="str">
        <f>$B$22</f>
        <v>Fine Arts</v>
      </c>
      <c r="C119" s="20">
        <f>SUM(UTA:SRSU!C170)</f>
        <v>53452486.109673128</v>
      </c>
      <c r="D119" s="20">
        <f>SUM(UTA:SRSU!D170)</f>
        <v>46203832.689066164</v>
      </c>
      <c r="E119" s="20">
        <f>SUM(UTA:SRSU!E170)</f>
        <v>25373359.714390557</v>
      </c>
      <c r="F119" s="20">
        <f>SUM(UTA:SRSU!F170)</f>
        <v>11447792.288806085</v>
      </c>
      <c r="G119" s="20">
        <f>SUM(UTA:SRSU!G170)</f>
        <v>0</v>
      </c>
      <c r="H119" s="53">
        <f t="shared" si="6"/>
        <v>136477470.80193594</v>
      </c>
      <c r="I119" s="40"/>
    </row>
    <row r="120" spans="2:9">
      <c r="B120" s="8" t="str">
        <f>$B$23</f>
        <v>Student Enrollment Headcount on the CBM001 (Fall 2021) or CBM0C1 (Spr/Sum 2022) - No data entry required</v>
      </c>
      <c r="C120" s="20">
        <f>SUM(UTA:SRSU!C171)</f>
        <v>8197978.0552059868</v>
      </c>
      <c r="D120" s="20">
        <f>SUM(UTA:SRSU!D171)</f>
        <v>46179498.977132894</v>
      </c>
      <c r="E120" s="20">
        <f>SUM(UTA:SRSU!E171)</f>
        <v>53387849.932780407</v>
      </c>
      <c r="F120" s="20">
        <f>SUM(UTA:SRSU!F171)</f>
        <v>48347714.392977752</v>
      </c>
      <c r="G120" s="20">
        <f>SUM(UTA:SRSU!G171)</f>
        <v>0</v>
      </c>
      <c r="H120" s="53">
        <f t="shared" si="6"/>
        <v>156113041.35809705</v>
      </c>
      <c r="I120" s="40"/>
    </row>
    <row r="121" spans="2:9">
      <c r="B121" s="8" t="str">
        <f>$B$24</f>
        <v>Agriculture</v>
      </c>
      <c r="C121" s="20">
        <f>SUM(UTA:SRSU!C172)</f>
        <v>17211559.423855558</v>
      </c>
      <c r="D121" s="20">
        <f>SUM(UTA:SRSU!D172)</f>
        <v>28434304.004686467</v>
      </c>
      <c r="E121" s="20">
        <f>SUM(UTA:SRSU!E172)</f>
        <v>20154738.695053499</v>
      </c>
      <c r="F121" s="20">
        <f>SUM(UTA:SRSU!F172)</f>
        <v>15102049.68379312</v>
      </c>
      <c r="G121" s="20">
        <f>SUM(UTA:SRSU!G172)</f>
        <v>0</v>
      </c>
      <c r="H121" s="53">
        <f t="shared" si="6"/>
        <v>80902651.807388633</v>
      </c>
      <c r="I121" s="40"/>
    </row>
    <row r="122" spans="2:9">
      <c r="B122" s="8" t="str">
        <f>$B$25</f>
        <v>Engineering</v>
      </c>
      <c r="C122" s="20">
        <f>SUM(UTA:SRSU!C173)</f>
        <v>107502719.33672538</v>
      </c>
      <c r="D122" s="20">
        <f>SUM(UTA:SRSU!D173)</f>
        <v>239192924.98394221</v>
      </c>
      <c r="E122" s="20">
        <f>SUM(UTA:SRSU!E173)</f>
        <v>239807933.65142229</v>
      </c>
      <c r="F122" s="20">
        <f>SUM(UTA:SRSU!F173)</f>
        <v>324041845.96459514</v>
      </c>
      <c r="G122" s="20">
        <f>SUM(UTA:SRSU!G173)</f>
        <v>0</v>
      </c>
      <c r="H122" s="53">
        <f t="shared" si="6"/>
        <v>910545423.93668509</v>
      </c>
      <c r="I122" s="40"/>
    </row>
    <row r="123" spans="2:9">
      <c r="B123" s="8" t="str">
        <f>$B$26</f>
        <v>Home Economics</v>
      </c>
      <c r="C123" s="20">
        <f>SUM(UTA:SRSU!C174)</f>
        <v>6294320.7931204699</v>
      </c>
      <c r="D123" s="20">
        <f>SUM(UTA:SRSU!D174)</f>
        <v>9524036.3907703906</v>
      </c>
      <c r="E123" s="20">
        <f>SUM(UTA:SRSU!E174)</f>
        <v>4117926.6318732547</v>
      </c>
      <c r="F123" s="20">
        <f>SUM(UTA:SRSU!F174)</f>
        <v>2822330.4179187743</v>
      </c>
      <c r="G123" s="20">
        <f>SUM(UTA:SRSU!G174)</f>
        <v>0</v>
      </c>
      <c r="H123" s="53">
        <f t="shared" si="6"/>
        <v>22758614.233682889</v>
      </c>
      <c r="I123" s="40"/>
    </row>
    <row r="124" spans="2:9">
      <c r="B124" s="8" t="str">
        <f>$B$27</f>
        <v>Law</v>
      </c>
      <c r="C124" s="20">
        <f>SUM(UTA:SRSU!C175)</f>
        <v>0</v>
      </c>
      <c r="D124" s="20">
        <f>SUM(UTA:SRSU!D175)</f>
        <v>0</v>
      </c>
      <c r="E124" s="20">
        <f>SUM(UTA:SRSU!E175)</f>
        <v>0</v>
      </c>
      <c r="F124" s="20">
        <f>SUM(UTA:SRSU!F175)</f>
        <v>0</v>
      </c>
      <c r="G124" s="20">
        <f>SUM(UTA:SRSU!G175)</f>
        <v>43443719.724611312</v>
      </c>
      <c r="H124" s="53">
        <f t="shared" si="6"/>
        <v>43443719.724611312</v>
      </c>
      <c r="I124" s="40"/>
    </row>
    <row r="125" spans="2:9">
      <c r="B125" s="8" t="str">
        <f>$B$28</f>
        <v>Social Service</v>
      </c>
      <c r="C125" s="20">
        <f>SUM(UTA:SRSU!C176)</f>
        <v>3217042.8758445415</v>
      </c>
      <c r="D125" s="20">
        <f>SUM(UTA:SRSU!D176)</f>
        <v>9594448.9284947701</v>
      </c>
      <c r="E125" s="20">
        <f>SUM(UTA:SRSU!E176)</f>
        <v>23100532.194904514</v>
      </c>
      <c r="F125" s="20">
        <f>SUM(UTA:SRSU!F176)</f>
        <v>6036995.3850834249</v>
      </c>
      <c r="G125" s="20">
        <f>SUM(UTA:SRSU!G176)</f>
        <v>0</v>
      </c>
      <c r="H125" s="53">
        <f t="shared" si="6"/>
        <v>41949019.384327248</v>
      </c>
      <c r="I125" s="40"/>
    </row>
    <row r="126" spans="2:9">
      <c r="B126" s="8" t="str">
        <f>$B$29</f>
        <v>Library Science</v>
      </c>
      <c r="C126" s="20">
        <f>SUM(UTA:SRSU!C177)</f>
        <v>239688.43102023404</v>
      </c>
      <c r="D126" s="20">
        <f>SUM(UTA:SRSU!D177)</f>
        <v>89832.178884272435</v>
      </c>
      <c r="E126" s="20">
        <f>SUM(UTA:SRSU!E177)</f>
        <v>6799910.011459955</v>
      </c>
      <c r="F126" s="20">
        <f>SUM(UTA:SRSU!F177)</f>
        <v>2277801.1216029669</v>
      </c>
      <c r="G126" s="20">
        <f>SUM(UTA:SRSU!G177)</f>
        <v>0</v>
      </c>
      <c r="H126" s="53">
        <f t="shared" si="6"/>
        <v>9407231.7429674286</v>
      </c>
      <c r="I126" s="40"/>
    </row>
    <row r="127" spans="2:9">
      <c r="B127" s="8" t="str">
        <f>$B$30</f>
        <v xml:space="preserve">Semester Credit Hours Reported on the CBM004 (Fall 2021) or CBM0CS (Spr/Sum 2022) - No data entry required.  </v>
      </c>
      <c r="C127" s="20">
        <f>SUM(UTA:SRSU!C178)</f>
        <v>0</v>
      </c>
      <c r="D127" s="20">
        <f>SUM(UTA:SRSU!D178)</f>
        <v>0</v>
      </c>
      <c r="E127" s="20">
        <f>SUM(UTA:SRSU!E178)</f>
        <v>0</v>
      </c>
      <c r="F127" s="20">
        <f>SUM(UTA:SRSU!F178)</f>
        <v>0</v>
      </c>
      <c r="G127" s="20">
        <f>SUM(UTA:SRSU!G178)</f>
        <v>57115701.087201558</v>
      </c>
      <c r="H127" s="53">
        <f t="shared" si="6"/>
        <v>57115701.087201558</v>
      </c>
      <c r="I127" s="40"/>
    </row>
    <row r="128" spans="2:9">
      <c r="B128" s="8" t="str">
        <f>$B$31</f>
        <v>Vocational Training</v>
      </c>
      <c r="C128" s="20">
        <f>SUM(UTA:SRSU!C179)</f>
        <v>2159675.430705281</v>
      </c>
      <c r="D128" s="20">
        <f>SUM(UTA:SRSU!D179)</f>
        <v>2019296.5930193823</v>
      </c>
      <c r="E128" s="20">
        <f>SUM(UTA:SRSU!E179)</f>
        <v>0</v>
      </c>
      <c r="F128" s="20">
        <f>SUM(UTA:SRSU!F179)</f>
        <v>0</v>
      </c>
      <c r="G128" s="20">
        <f>SUM(UTA:SRSU!G179)</f>
        <v>0</v>
      </c>
      <c r="H128" s="53">
        <f t="shared" si="6"/>
        <v>4178972.0237246631</v>
      </c>
      <c r="I128" s="40"/>
    </row>
    <row r="129" spans="2:9">
      <c r="B129" s="8" t="str">
        <f>$B$32</f>
        <v>Physical Training</v>
      </c>
      <c r="C129" s="20">
        <f>SUM(UTA:SRSU!C180)</f>
        <v>16898.856504031384</v>
      </c>
      <c r="D129" s="20">
        <f>SUM(UTA:SRSU!D180)</f>
        <v>89281.874902797077</v>
      </c>
      <c r="E129" s="20">
        <f>SUM(UTA:SRSU!E180)</f>
        <v>0</v>
      </c>
      <c r="F129" s="20">
        <f>SUM(UTA:SRSU!F180)</f>
        <v>0</v>
      </c>
      <c r="G129" s="20">
        <f>SUM(UTA:SRSU!G180)</f>
        <v>0</v>
      </c>
      <c r="H129" s="53">
        <f t="shared" si="6"/>
        <v>106180.73140682846</v>
      </c>
      <c r="I129" s="40"/>
    </row>
    <row r="130" spans="2:9">
      <c r="B130" s="8" t="str">
        <f>$B$33</f>
        <v>Health Services</v>
      </c>
      <c r="C130" s="20">
        <f>SUM(UTA:SRSU!C181)</f>
        <v>14660826.106585514</v>
      </c>
      <c r="D130" s="20">
        <f>SUM(UTA:SRSU!D181)</f>
        <v>36170875.022235766</v>
      </c>
      <c r="E130" s="20">
        <f>SUM(UTA:SRSU!E181)</f>
        <v>27050140.631235216</v>
      </c>
      <c r="F130" s="20">
        <f>SUM(UTA:SRSU!F181)</f>
        <v>13352860.362148535</v>
      </c>
      <c r="G130" s="20">
        <f>SUM(UTA:SRSU!G181)</f>
        <v>9577473.0016412791</v>
      </c>
      <c r="H130" s="53">
        <f t="shared" si="6"/>
        <v>100812175.12384631</v>
      </c>
      <c r="I130" s="40"/>
    </row>
    <row r="131" spans="2:9">
      <c r="B131" s="8" t="str">
        <f>$B$34</f>
        <v>Pharmacy</v>
      </c>
      <c r="C131" s="20">
        <f>SUM(UTA:SRSU!C182)</f>
        <v>222234.53699580615</v>
      </c>
      <c r="D131" s="20">
        <f>SUM(UTA:SRSU!D182)</f>
        <v>451187.83127217181</v>
      </c>
      <c r="E131" s="20">
        <f>SUM(UTA:SRSU!E182)</f>
        <v>7065463.3523692563</v>
      </c>
      <c r="F131" s="20">
        <f>SUM(UTA:SRSU!F182)</f>
        <v>20392384.913090181</v>
      </c>
      <c r="G131" s="20">
        <f>SUM(UTA:SRSU!G182)</f>
        <v>35788546.145215727</v>
      </c>
      <c r="H131" s="53">
        <f t="shared" si="6"/>
        <v>63919816.778943144</v>
      </c>
      <c r="I131" s="40"/>
    </row>
    <row r="132" spans="2:9">
      <c r="B132" s="8" t="str">
        <f>$B$35</f>
        <v>Business Administration</v>
      </c>
      <c r="C132" s="20">
        <f>SUM(UTA:SRSU!C183)</f>
        <v>36207857.546489991</v>
      </c>
      <c r="D132" s="20">
        <f>SUM(UTA:SRSU!D183)</f>
        <v>162815116.20651045</v>
      </c>
      <c r="E132" s="20">
        <f>SUM(UTA:SRSU!E183)</f>
        <v>116392169.64459473</v>
      </c>
      <c r="F132" s="20">
        <f>SUM(UTA:SRSU!F183)</f>
        <v>64433079.271979749</v>
      </c>
      <c r="G132" s="20">
        <f>SUM(UTA:SRSU!G183)</f>
        <v>0</v>
      </c>
      <c r="H132" s="53">
        <f t="shared" si="6"/>
        <v>379848222.66957492</v>
      </c>
      <c r="I132" s="40"/>
    </row>
    <row r="133" spans="2:9">
      <c r="B133" s="8" t="str">
        <f>$B$36</f>
        <v>Optometry</v>
      </c>
      <c r="C133" s="20">
        <f>SUM(UTA:SRSU!C184)</f>
        <v>0</v>
      </c>
      <c r="D133" s="20">
        <f>SUM(UTA:SRSU!D184)</f>
        <v>0</v>
      </c>
      <c r="E133" s="20">
        <f>SUM(UTA:SRSU!E184)</f>
        <v>0</v>
      </c>
      <c r="F133" s="20">
        <f>SUM(UTA:SRSU!F184)</f>
        <v>0</v>
      </c>
      <c r="G133" s="20">
        <f>SUM(UTA:SRSU!G184)</f>
        <v>9887559.3800000008</v>
      </c>
      <c r="H133" s="53">
        <f t="shared" si="6"/>
        <v>9887559.3800000008</v>
      </c>
      <c r="I133" s="40"/>
    </row>
    <row r="134" spans="2:9">
      <c r="B134" s="8" t="str">
        <f>$B$37</f>
        <v>Teacher Ed-Practice Teaching</v>
      </c>
      <c r="C134" s="20">
        <f>SUM(UTA:SRSU!C185)</f>
        <v>36205.618078261839</v>
      </c>
      <c r="D134" s="20">
        <f>SUM(UTA:SRSU!D185)</f>
        <v>9527356.0837374907</v>
      </c>
      <c r="E134" s="20">
        <f>SUM(UTA:SRSU!E185)</f>
        <v>0</v>
      </c>
      <c r="F134" s="20">
        <f>SUM(UTA:SRSU!F185)</f>
        <v>0</v>
      </c>
      <c r="G134" s="20">
        <f>SUM(UTA:SRSU!G185)</f>
        <v>0</v>
      </c>
      <c r="H134" s="53">
        <f t="shared" si="6"/>
        <v>9563561.7018157523</v>
      </c>
      <c r="I134" s="40"/>
    </row>
    <row r="135" spans="2:9">
      <c r="B135" s="8" t="str">
        <f>$B$38</f>
        <v>Technology</v>
      </c>
      <c r="C135" s="20">
        <f>SUM(UTA:SRSU!C186)</f>
        <v>12797645.120891484</v>
      </c>
      <c r="D135" s="20">
        <f>SUM(UTA:SRSU!D186)</f>
        <v>31492689.567595687</v>
      </c>
      <c r="E135" s="20">
        <f>SUM(UTA:SRSU!E186)</f>
        <v>17227675.637162093</v>
      </c>
      <c r="F135" s="20">
        <f>SUM(UTA:SRSU!F186)</f>
        <v>1135625.6562274834</v>
      </c>
      <c r="G135" s="20">
        <f>SUM(UTA:SRSU!G186)</f>
        <v>0</v>
      </c>
      <c r="H135" s="53">
        <f t="shared" si="6"/>
        <v>62653635.981876746</v>
      </c>
      <c r="I135" s="40"/>
    </row>
    <row r="136" spans="2:9">
      <c r="B136" s="8" t="str">
        <f>$B$39</f>
        <v>Nursing</v>
      </c>
      <c r="C136" s="20">
        <f>SUM(UTA:SRSU!C187)</f>
        <v>5636420.7220440907</v>
      </c>
      <c r="D136" s="20">
        <f>SUM(UTA:SRSU!D187)</f>
        <v>59269157.657300271</v>
      </c>
      <c r="E136" s="20">
        <f>SUM(UTA:SRSU!E187)</f>
        <v>27458463.896422744</v>
      </c>
      <c r="F136" s="20">
        <f>SUM(UTA:SRSU!F187)</f>
        <v>8674325.1733732652</v>
      </c>
      <c r="G136" s="20">
        <f>SUM(UTA:SRSU!G187)</f>
        <v>0</v>
      </c>
      <c r="H136" s="53">
        <f t="shared" si="6"/>
        <v>101038367.44914037</v>
      </c>
      <c r="I136" s="40"/>
    </row>
    <row r="137" spans="2:9">
      <c r="B137" s="26" t="str">
        <f>$B$40</f>
        <v>Totals</v>
      </c>
      <c r="C137" s="27">
        <f>SUM(C117:C136)</f>
        <v>764289718.6865387</v>
      </c>
      <c r="D137" s="27">
        <f>SUM(D117:D136)</f>
        <v>1108427368.2675741</v>
      </c>
      <c r="E137" s="27">
        <f>SUM(E117:E136)</f>
        <v>845710283.38140202</v>
      </c>
      <c r="F137" s="27">
        <f>SUM(F117:F136)</f>
        <v>968249305.79661214</v>
      </c>
      <c r="G137" s="27">
        <f>SUM(G117:G136)</f>
        <v>155812999.33866987</v>
      </c>
      <c r="H137" s="27">
        <f t="shared" si="6"/>
        <v>3842489675.4707971</v>
      </c>
      <c r="I137" s="40"/>
    </row>
    <row r="138" spans="2:9">
      <c r="B138" s="31"/>
      <c r="C138" s="33"/>
      <c r="D138" s="33"/>
      <c r="E138" s="33"/>
      <c r="F138" s="33"/>
      <c r="G138" s="33"/>
      <c r="H138" s="34"/>
    </row>
    <row r="139" spans="2:9" ht="14.4" thickBot="1">
      <c r="B139" s="430" t="s">
        <v>34</v>
      </c>
      <c r="C139" s="430"/>
      <c r="D139" s="430"/>
      <c r="E139" s="430"/>
      <c r="F139" s="430"/>
      <c r="G139" s="430"/>
      <c r="H139" s="15">
        <f>H9</f>
        <v>1896190409</v>
      </c>
    </row>
    <row r="140" spans="2:9" ht="14.4" thickBot="1">
      <c r="B140" s="49" t="s">
        <v>31</v>
      </c>
      <c r="C140" s="50" t="s">
        <v>25</v>
      </c>
      <c r="D140" s="50" t="s">
        <v>26</v>
      </c>
      <c r="E140" s="50" t="s">
        <v>27</v>
      </c>
      <c r="F140" s="50" t="s">
        <v>28</v>
      </c>
      <c r="G140" s="50" t="s">
        <v>29</v>
      </c>
      <c r="H140" s="51" t="s">
        <v>1</v>
      </c>
    </row>
    <row r="141" spans="2:9">
      <c r="B141" s="8" t="str">
        <f>$B$20</f>
        <v>Liberal Arts</v>
      </c>
      <c r="C141" s="29">
        <f t="shared" ref="C141:G150" si="7">$H$139*IF($H$113=0,0,C93/$H$113)</f>
        <v>191821503.83713293</v>
      </c>
      <c r="D141" s="29">
        <f t="shared" si="7"/>
        <v>150768161.8581906</v>
      </c>
      <c r="E141" s="29">
        <f t="shared" si="7"/>
        <v>86492711.854301035</v>
      </c>
      <c r="F141" s="29">
        <f t="shared" si="7"/>
        <v>88826643.569306493</v>
      </c>
      <c r="G141" s="29">
        <f t="shared" si="7"/>
        <v>0</v>
      </c>
      <c r="H141" s="29">
        <f>SUM(C141:G141)</f>
        <v>517909021.11893106</v>
      </c>
    </row>
    <row r="142" spans="2:9">
      <c r="B142" s="8" t="str">
        <f>$B$21</f>
        <v>Science</v>
      </c>
      <c r="C142" s="30">
        <f t="shared" si="7"/>
        <v>88411273.84372282</v>
      </c>
      <c r="D142" s="30">
        <f t="shared" si="7"/>
        <v>88796918.875050113</v>
      </c>
      <c r="E142" s="30">
        <f t="shared" si="7"/>
        <v>50123110.284684874</v>
      </c>
      <c r="F142" s="30">
        <f t="shared" si="7"/>
        <v>74670223.547648653</v>
      </c>
      <c r="G142" s="30">
        <f t="shared" si="7"/>
        <v>0</v>
      </c>
      <c r="H142" s="30">
        <f t="shared" ref="H142:H161" si="8">SUM(C142:G142)</f>
        <v>302001526.55110645</v>
      </c>
    </row>
    <row r="143" spans="2:9">
      <c r="B143" s="8" t="str">
        <f>$B$22</f>
        <v>Fine Arts</v>
      </c>
      <c r="C143" s="30">
        <f t="shared" si="7"/>
        <v>42581142.511900298</v>
      </c>
      <c r="D143" s="30">
        <f t="shared" si="7"/>
        <v>35805110.55082123</v>
      </c>
      <c r="E143" s="30">
        <f t="shared" si="7"/>
        <v>17500074.01396092</v>
      </c>
      <c r="F143" s="30">
        <f t="shared" si="7"/>
        <v>8068923.9601842314</v>
      </c>
      <c r="G143" s="30">
        <f t="shared" si="7"/>
        <v>0</v>
      </c>
      <c r="H143" s="30">
        <f t="shared" si="8"/>
        <v>103955251.03686668</v>
      </c>
    </row>
    <row r="144" spans="2:9">
      <c r="B144" s="8" t="str">
        <f>$B$23</f>
        <v>Student Enrollment Headcount on the CBM001 (Fall 2021) or CBM0C1 (Spr/Sum 2022) - No data entry required</v>
      </c>
      <c r="C144" s="30">
        <f t="shared" si="7"/>
        <v>5181406.2308013532</v>
      </c>
      <c r="D144" s="30">
        <f t="shared" si="7"/>
        <v>27149885.176849533</v>
      </c>
      <c r="E144" s="30">
        <f t="shared" si="7"/>
        <v>32679451.54779106</v>
      </c>
      <c r="F144" s="30">
        <f t="shared" si="7"/>
        <v>25460773.350825906</v>
      </c>
      <c r="G144" s="30">
        <f t="shared" si="7"/>
        <v>0</v>
      </c>
      <c r="H144" s="30">
        <f t="shared" si="8"/>
        <v>90471516.306267858</v>
      </c>
    </row>
    <row r="145" spans="2:8">
      <c r="B145" s="8" t="str">
        <f>$B$24</f>
        <v>Agriculture</v>
      </c>
      <c r="C145" s="30">
        <f t="shared" si="7"/>
        <v>5130866.3086324222</v>
      </c>
      <c r="D145" s="30">
        <f t="shared" si="7"/>
        <v>12577667.734390026</v>
      </c>
      <c r="E145" s="30">
        <f t="shared" si="7"/>
        <v>9302291.1190169957</v>
      </c>
      <c r="F145" s="30">
        <f t="shared" si="7"/>
        <v>6970995.477406214</v>
      </c>
      <c r="G145" s="30">
        <f t="shared" si="7"/>
        <v>0</v>
      </c>
      <c r="H145" s="30">
        <f t="shared" si="8"/>
        <v>33981820.639445655</v>
      </c>
    </row>
    <row r="146" spans="2:8">
      <c r="B146" s="8" t="str">
        <f>$B$25</f>
        <v>Engineering</v>
      </c>
      <c r="C146" s="30">
        <f t="shared" si="7"/>
        <v>42269175.80075781</v>
      </c>
      <c r="D146" s="30">
        <f t="shared" si="7"/>
        <v>99807317.36579062</v>
      </c>
      <c r="E146" s="30">
        <f t="shared" si="7"/>
        <v>79664856.655692488</v>
      </c>
      <c r="F146" s="30">
        <f t="shared" si="7"/>
        <v>93413684.245845452</v>
      </c>
      <c r="G146" s="30">
        <f t="shared" si="7"/>
        <v>0</v>
      </c>
      <c r="H146" s="30">
        <f t="shared" si="8"/>
        <v>315155034.06808639</v>
      </c>
    </row>
    <row r="147" spans="2:8">
      <c r="B147" s="8" t="str">
        <f>$B$26</f>
        <v>Home Economics</v>
      </c>
      <c r="C147" s="30">
        <f t="shared" si="7"/>
        <v>3485868.213499024</v>
      </c>
      <c r="D147" s="30">
        <f t="shared" si="7"/>
        <v>5508212.6688562995</v>
      </c>
      <c r="E147" s="30">
        <f t="shared" si="7"/>
        <v>2228254.7464528345</v>
      </c>
      <c r="F147" s="30">
        <f t="shared" si="7"/>
        <v>1677595.8808373304</v>
      </c>
      <c r="G147" s="30">
        <f t="shared" si="7"/>
        <v>0</v>
      </c>
      <c r="H147" s="30">
        <f t="shared" si="8"/>
        <v>12899931.509645488</v>
      </c>
    </row>
    <row r="148" spans="2:8">
      <c r="B148" s="8" t="str">
        <f>$B$27</f>
        <v>Law</v>
      </c>
      <c r="C148" s="30">
        <f t="shared" si="7"/>
        <v>0</v>
      </c>
      <c r="D148" s="30">
        <f t="shared" si="7"/>
        <v>0</v>
      </c>
      <c r="E148" s="30">
        <f t="shared" si="7"/>
        <v>0</v>
      </c>
      <c r="F148" s="30">
        <f t="shared" si="7"/>
        <v>0</v>
      </c>
      <c r="G148" s="30">
        <f t="shared" si="7"/>
        <v>38254652.494775325</v>
      </c>
      <c r="H148" s="30">
        <f t="shared" si="8"/>
        <v>38254652.494775325</v>
      </c>
    </row>
    <row r="149" spans="2:8">
      <c r="B149" s="8" t="str">
        <f>$B$28</f>
        <v>Social Service</v>
      </c>
      <c r="C149" s="30">
        <f t="shared" si="7"/>
        <v>1727783.951472963</v>
      </c>
      <c r="D149" s="30">
        <f t="shared" si="7"/>
        <v>6167547.7747879997</v>
      </c>
      <c r="E149" s="30">
        <f t="shared" si="7"/>
        <v>10171444.409719625</v>
      </c>
      <c r="F149" s="30">
        <f t="shared" si="7"/>
        <v>1932677.3489874988</v>
      </c>
      <c r="G149" s="30">
        <f t="shared" si="7"/>
        <v>0</v>
      </c>
      <c r="H149" s="30">
        <f t="shared" si="8"/>
        <v>19999453.484968085</v>
      </c>
    </row>
    <row r="150" spans="2:8">
      <c r="B150" s="8" t="str">
        <f>$B$29</f>
        <v>Library Science</v>
      </c>
      <c r="C150" s="30">
        <f t="shared" si="7"/>
        <v>138900.77565798949</v>
      </c>
      <c r="D150" s="30">
        <f t="shared" si="7"/>
        <v>70753.803286540235</v>
      </c>
      <c r="E150" s="30">
        <f t="shared" si="7"/>
        <v>3937465.4627139876</v>
      </c>
      <c r="F150" s="30">
        <f t="shared" si="7"/>
        <v>955409.4274718503</v>
      </c>
      <c r="G150" s="30">
        <f t="shared" si="7"/>
        <v>0</v>
      </c>
      <c r="H150" s="30">
        <f t="shared" si="8"/>
        <v>5102529.469130368</v>
      </c>
    </row>
    <row r="151" spans="2:8">
      <c r="B151" s="8" t="str">
        <f>$B$30</f>
        <v xml:space="preserve">Semester Credit Hours Reported on the CBM004 (Fall 2021) or CBM0CS (Spr/Sum 2022) - No data entry required.  </v>
      </c>
      <c r="C151" s="30">
        <f t="shared" ref="C151:G160" si="9">$H$139*IF($H$113=0,0,C103/$H$113)</f>
        <v>0</v>
      </c>
      <c r="D151" s="30">
        <f t="shared" si="9"/>
        <v>0</v>
      </c>
      <c r="E151" s="30">
        <f t="shared" si="9"/>
        <v>0</v>
      </c>
      <c r="F151" s="30">
        <f t="shared" si="9"/>
        <v>0</v>
      </c>
      <c r="G151" s="30">
        <f t="shared" si="9"/>
        <v>19216105.190489061</v>
      </c>
      <c r="H151" s="30">
        <f t="shared" si="8"/>
        <v>19216105.190489061</v>
      </c>
    </row>
    <row r="152" spans="2:8">
      <c r="B152" s="8" t="str">
        <f>$B$31</f>
        <v>Vocational Training</v>
      </c>
      <c r="C152" s="30">
        <f t="shared" si="9"/>
        <v>1194855.7349635237</v>
      </c>
      <c r="D152" s="30">
        <f t="shared" si="9"/>
        <v>685874.01079818304</v>
      </c>
      <c r="E152" s="30">
        <f t="shared" si="9"/>
        <v>0</v>
      </c>
      <c r="F152" s="30">
        <f t="shared" si="9"/>
        <v>0</v>
      </c>
      <c r="G152" s="30">
        <f t="shared" si="9"/>
        <v>0</v>
      </c>
      <c r="H152" s="30">
        <f t="shared" si="8"/>
        <v>1880729.7457617067</v>
      </c>
    </row>
    <row r="153" spans="2:8">
      <c r="B153" s="8" t="str">
        <f>$B$32</f>
        <v>Physical Training</v>
      </c>
      <c r="C153" s="30">
        <f t="shared" si="9"/>
        <v>9484.8028324549196</v>
      </c>
      <c r="D153" s="30">
        <f t="shared" si="9"/>
        <v>55498.001846914754</v>
      </c>
      <c r="E153" s="30">
        <f t="shared" si="9"/>
        <v>0</v>
      </c>
      <c r="F153" s="30">
        <f t="shared" si="9"/>
        <v>0</v>
      </c>
      <c r="G153" s="30">
        <f t="shared" si="9"/>
        <v>0</v>
      </c>
      <c r="H153" s="30">
        <f t="shared" si="8"/>
        <v>64982.80467936967</v>
      </c>
    </row>
    <row r="154" spans="2:8">
      <c r="B154" s="8" t="str">
        <f>$B$33</f>
        <v>Health Services</v>
      </c>
      <c r="C154" s="30">
        <f t="shared" si="9"/>
        <v>6926654.6637639748</v>
      </c>
      <c r="D154" s="30">
        <f t="shared" si="9"/>
        <v>19439530.633484129</v>
      </c>
      <c r="E154" s="30">
        <f t="shared" si="9"/>
        <v>15516785.444345888</v>
      </c>
      <c r="F154" s="30">
        <f t="shared" si="9"/>
        <v>4727041.2545659449</v>
      </c>
      <c r="G154" s="30">
        <f t="shared" si="9"/>
        <v>5247692.1606726078</v>
      </c>
      <c r="H154" s="30">
        <f t="shared" si="8"/>
        <v>51857704.156832539</v>
      </c>
    </row>
    <row r="155" spans="2:8">
      <c r="B155" s="8" t="str">
        <f>$B$34</f>
        <v>Pharmacy</v>
      </c>
      <c r="C155" s="30">
        <f t="shared" si="9"/>
        <v>46841.528008696616</v>
      </c>
      <c r="D155" s="30">
        <f t="shared" si="9"/>
        <v>102743.36770809979</v>
      </c>
      <c r="E155" s="30">
        <f t="shared" si="9"/>
        <v>2634140.6108890316</v>
      </c>
      <c r="F155" s="30">
        <f t="shared" si="9"/>
        <v>6300187.5739979977</v>
      </c>
      <c r="G155" s="30">
        <f t="shared" si="9"/>
        <v>10759227.26616082</v>
      </c>
      <c r="H155" s="30">
        <f t="shared" si="8"/>
        <v>19843140.346764646</v>
      </c>
    </row>
    <row r="156" spans="2:8">
      <c r="B156" s="8" t="str">
        <f>$B$35</f>
        <v>Business Administration</v>
      </c>
      <c r="C156" s="30">
        <f t="shared" si="9"/>
        <v>28332036.373725791</v>
      </c>
      <c r="D156" s="30">
        <f t="shared" si="9"/>
        <v>130410779.89178674</v>
      </c>
      <c r="E156" s="30">
        <f t="shared" si="9"/>
        <v>86095250.546738908</v>
      </c>
      <c r="F156" s="30">
        <f t="shared" si="9"/>
        <v>35000036.218770415</v>
      </c>
      <c r="G156" s="30">
        <f t="shared" si="9"/>
        <v>0</v>
      </c>
      <c r="H156" s="30">
        <f t="shared" si="8"/>
        <v>279838103.03102183</v>
      </c>
    </row>
    <row r="157" spans="2:8">
      <c r="B157" s="8" t="str">
        <f>$B$36</f>
        <v>Optometry</v>
      </c>
      <c r="C157" s="30">
        <f t="shared" si="9"/>
        <v>0</v>
      </c>
      <c r="D157" s="30">
        <f t="shared" si="9"/>
        <v>0</v>
      </c>
      <c r="E157" s="30">
        <f t="shared" si="9"/>
        <v>0</v>
      </c>
      <c r="F157" s="30">
        <f t="shared" si="9"/>
        <v>0</v>
      </c>
      <c r="G157" s="30">
        <f t="shared" si="9"/>
        <v>5310089.0884686196</v>
      </c>
      <c r="H157" s="30">
        <f t="shared" si="8"/>
        <v>5310089.0884686196</v>
      </c>
    </row>
    <row r="158" spans="2:8">
      <c r="B158" s="8" t="str">
        <f>$B$37</f>
        <v>Teacher Ed-Practice Teaching</v>
      </c>
      <c r="C158" s="30">
        <f t="shared" si="9"/>
        <v>15483.558833316531</v>
      </c>
      <c r="D158" s="30">
        <f t="shared" si="9"/>
        <v>4492526.5706112292</v>
      </c>
      <c r="E158" s="30">
        <f t="shared" si="9"/>
        <v>0</v>
      </c>
      <c r="F158" s="30">
        <f t="shared" si="9"/>
        <v>0</v>
      </c>
      <c r="G158" s="30">
        <f t="shared" si="9"/>
        <v>0</v>
      </c>
      <c r="H158" s="30">
        <f t="shared" si="8"/>
        <v>4508010.1294445461</v>
      </c>
    </row>
    <row r="159" spans="2:8">
      <c r="B159" s="8" t="str">
        <f>$B$38</f>
        <v>Technology</v>
      </c>
      <c r="C159" s="30">
        <f t="shared" si="9"/>
        <v>5754011.4054889362</v>
      </c>
      <c r="D159" s="30">
        <f t="shared" si="9"/>
        <v>13578474.988370771</v>
      </c>
      <c r="E159" s="30">
        <f t="shared" si="9"/>
        <v>4651298.9605944995</v>
      </c>
      <c r="F159" s="30">
        <f t="shared" si="9"/>
        <v>177587.46444036003</v>
      </c>
      <c r="G159" s="30">
        <f t="shared" si="9"/>
        <v>0</v>
      </c>
      <c r="H159" s="30">
        <f t="shared" si="8"/>
        <v>24161372.818894565</v>
      </c>
    </row>
    <row r="160" spans="2:8">
      <c r="B160" s="8" t="str">
        <f>$B$39</f>
        <v>Nursing</v>
      </c>
      <c r="C160" s="30">
        <f t="shared" si="9"/>
        <v>2149007.3118281583</v>
      </c>
      <c r="D160" s="30">
        <f t="shared" si="9"/>
        <v>30456934.218013488</v>
      </c>
      <c r="E160" s="30">
        <f t="shared" si="9"/>
        <v>12789050.021275789</v>
      </c>
      <c r="F160" s="30">
        <f t="shared" si="9"/>
        <v>4384443.4573024707</v>
      </c>
      <c r="G160" s="30">
        <f t="shared" si="9"/>
        <v>0</v>
      </c>
      <c r="H160" s="30">
        <f t="shared" si="8"/>
        <v>49779435.008419909</v>
      </c>
    </row>
    <row r="161" spans="2:8">
      <c r="B161" s="26" t="str">
        <f>$B$40</f>
        <v>Totals</v>
      </c>
      <c r="C161" s="29">
        <f>SUM(C141:C160)</f>
        <v>425176296.85302246</v>
      </c>
      <c r="D161" s="29">
        <f>SUM(D141:D160)</f>
        <v>625873937.49064255</v>
      </c>
      <c r="E161" s="29">
        <f>SUM(E141:E160)</f>
        <v>413786185.67817795</v>
      </c>
      <c r="F161" s="29">
        <f>SUM(F141:F160)</f>
        <v>352566222.77759075</v>
      </c>
      <c r="G161" s="29">
        <f>SUM(G141:G160)</f>
        <v>78787766.200566441</v>
      </c>
      <c r="H161" s="29">
        <f t="shared" si="8"/>
        <v>1896190409.0000002</v>
      </c>
    </row>
    <row r="162" spans="2:8">
      <c r="B162" s="12"/>
      <c r="C162" s="16"/>
      <c r="D162" s="16"/>
      <c r="E162" s="16"/>
      <c r="F162" s="16"/>
      <c r="G162" s="16"/>
      <c r="H162" s="16"/>
    </row>
    <row r="163" spans="2:8" ht="14.4" thickBot="1">
      <c r="B163" s="430" t="s">
        <v>35</v>
      </c>
      <c r="C163" s="430"/>
      <c r="D163" s="430"/>
      <c r="E163" s="430"/>
      <c r="F163" s="430"/>
      <c r="G163" s="430"/>
      <c r="H163" s="15">
        <f>H11</f>
        <v>1268506639</v>
      </c>
    </row>
    <row r="164" spans="2:8" ht="14.4" thickBot="1">
      <c r="B164" s="49" t="s">
        <v>31</v>
      </c>
      <c r="C164" s="50" t="s">
        <v>25</v>
      </c>
      <c r="D164" s="50" t="s">
        <v>26</v>
      </c>
      <c r="E164" s="50" t="s">
        <v>27</v>
      </c>
      <c r="F164" s="50" t="s">
        <v>28</v>
      </c>
      <c r="G164" s="50" t="s">
        <v>29</v>
      </c>
      <c r="H164" s="51" t="s">
        <v>1</v>
      </c>
    </row>
    <row r="165" spans="2:8">
      <c r="B165" s="8" t="str">
        <f>$B$20</f>
        <v>Liberal Arts</v>
      </c>
      <c r="C165" s="29">
        <f t="shared" ref="C165:G174" si="10">$H$163*IF($H$16=0,0,C$16/$H$16)*IF(C$40=0,0,C20/C$40)</f>
        <v>207032959.12354863</v>
      </c>
      <c r="D165" s="29">
        <f t="shared" si="10"/>
        <v>164840286.11423928</v>
      </c>
      <c r="E165" s="29">
        <f t="shared" si="10"/>
        <v>30838785.645288128</v>
      </c>
      <c r="F165" s="29">
        <f t="shared" si="10"/>
        <v>10110048.449927086</v>
      </c>
      <c r="G165" s="29">
        <f t="shared" si="10"/>
        <v>0</v>
      </c>
      <c r="H165" s="29">
        <f>SUM(C165:G165)</f>
        <v>412822079.3330031</v>
      </c>
    </row>
    <row r="166" spans="2:8">
      <c r="B166" s="8" t="str">
        <f>$B$21</f>
        <v>Science</v>
      </c>
      <c r="C166" s="30">
        <f t="shared" si="10"/>
        <v>83828996.539824277</v>
      </c>
      <c r="D166" s="30">
        <f t="shared" si="10"/>
        <v>80183935.353742927</v>
      </c>
      <c r="E166" s="30">
        <f t="shared" si="10"/>
        <v>16001212.825892108</v>
      </c>
      <c r="F166" s="30">
        <f t="shared" si="10"/>
        <v>9551875.0622195769</v>
      </c>
      <c r="G166" s="30">
        <f t="shared" si="10"/>
        <v>0</v>
      </c>
      <c r="H166" s="30">
        <f t="shared" ref="H166:H185" si="11">SUM(C166:G166)</f>
        <v>189566019.78167892</v>
      </c>
    </row>
    <row r="167" spans="2:8">
      <c r="B167" s="8" t="str">
        <f>$B$22</f>
        <v>Fine Arts</v>
      </c>
      <c r="C167" s="30">
        <f t="shared" si="10"/>
        <v>28015212.126938149</v>
      </c>
      <c r="D167" s="30">
        <f t="shared" si="10"/>
        <v>22714622.699253485</v>
      </c>
      <c r="E167" s="30">
        <f t="shared" si="10"/>
        <v>3314064.2681460031</v>
      </c>
      <c r="F167" s="30">
        <f t="shared" si="10"/>
        <v>1222718.8352589796</v>
      </c>
      <c r="G167" s="30">
        <f t="shared" si="10"/>
        <v>0</v>
      </c>
      <c r="H167" s="30">
        <f t="shared" si="11"/>
        <v>55266617.929596618</v>
      </c>
    </row>
    <row r="168" spans="2:8">
      <c r="B168" s="8" t="str">
        <f>$B$23</f>
        <v>Student Enrollment Headcount on the CBM001 (Fall 2021) or CBM0C1 (Spr/Sum 2022) - No data entry required</v>
      </c>
      <c r="C168" s="30">
        <f t="shared" si="10"/>
        <v>4677599.600961036</v>
      </c>
      <c r="D168" s="30">
        <f t="shared" si="10"/>
        <v>31386704.358671263</v>
      </c>
      <c r="E168" s="30">
        <f t="shared" si="10"/>
        <v>26730981.840036273</v>
      </c>
      <c r="F168" s="30">
        <f t="shared" si="10"/>
        <v>6451185.5030628312</v>
      </c>
      <c r="G168" s="30">
        <f t="shared" si="10"/>
        <v>0</v>
      </c>
      <c r="H168" s="30">
        <f t="shared" si="11"/>
        <v>69246471.30273141</v>
      </c>
    </row>
    <row r="169" spans="2:8">
      <c r="B169" s="8" t="str">
        <f>$B$24</f>
        <v>Agriculture</v>
      </c>
      <c r="C169" s="30">
        <f t="shared" si="10"/>
        <v>5325468.2688371874</v>
      </c>
      <c r="D169" s="30">
        <f t="shared" si="10"/>
        <v>12293929.569170408</v>
      </c>
      <c r="E169" s="30">
        <f t="shared" si="10"/>
        <v>1832526.7424108051</v>
      </c>
      <c r="F169" s="30">
        <f t="shared" si="10"/>
        <v>937641.71487716993</v>
      </c>
      <c r="G169" s="30">
        <f t="shared" si="10"/>
        <v>0</v>
      </c>
      <c r="H169" s="30">
        <f t="shared" si="11"/>
        <v>20389566.29529557</v>
      </c>
    </row>
    <row r="170" spans="2:8">
      <c r="B170" s="8" t="str">
        <f>$B$25</f>
        <v>Engineering</v>
      </c>
      <c r="C170" s="30">
        <f t="shared" si="10"/>
        <v>28629614.870514005</v>
      </c>
      <c r="D170" s="30">
        <f t="shared" si="10"/>
        <v>81141473.659066185</v>
      </c>
      <c r="E170" s="30">
        <f t="shared" si="10"/>
        <v>28924763.023555979</v>
      </c>
      <c r="F170" s="30">
        <f t="shared" si="10"/>
        <v>12206137.881799623</v>
      </c>
      <c r="G170" s="30">
        <f t="shared" si="10"/>
        <v>0</v>
      </c>
      <c r="H170" s="30">
        <f t="shared" si="11"/>
        <v>150901989.43493581</v>
      </c>
    </row>
    <row r="171" spans="2:8">
      <c r="B171" s="8" t="str">
        <f>$B$26</f>
        <v>Home Economics</v>
      </c>
      <c r="C171" s="30">
        <f t="shared" si="10"/>
        <v>4757787.8136726264</v>
      </c>
      <c r="D171" s="30">
        <f t="shared" si="10"/>
        <v>7140676.6873171898</v>
      </c>
      <c r="E171" s="30">
        <f t="shared" si="10"/>
        <v>1167079.0513441586</v>
      </c>
      <c r="F171" s="30">
        <f t="shared" si="10"/>
        <v>210728.64908034794</v>
      </c>
      <c r="G171" s="30">
        <f t="shared" si="10"/>
        <v>0</v>
      </c>
      <c r="H171" s="30">
        <f t="shared" si="11"/>
        <v>13276272.201414322</v>
      </c>
    </row>
    <row r="172" spans="2:8">
      <c r="B172" s="8" t="str">
        <f>$B$27</f>
        <v>Law</v>
      </c>
      <c r="C172" s="30">
        <f t="shared" si="10"/>
        <v>0</v>
      </c>
      <c r="D172" s="30">
        <f t="shared" si="10"/>
        <v>0</v>
      </c>
      <c r="E172" s="30">
        <f t="shared" si="10"/>
        <v>0</v>
      </c>
      <c r="F172" s="30">
        <f t="shared" si="10"/>
        <v>0</v>
      </c>
      <c r="G172" s="30">
        <f t="shared" si="10"/>
        <v>6578004.4898262117</v>
      </c>
      <c r="H172" s="30">
        <f t="shared" si="11"/>
        <v>6578004.4898262117</v>
      </c>
    </row>
    <row r="173" spans="2:8">
      <c r="B173" s="8" t="str">
        <f>$B$28</f>
        <v>Social Service</v>
      </c>
      <c r="C173" s="30">
        <f t="shared" si="10"/>
        <v>1154934.8383239575</v>
      </c>
      <c r="D173" s="30">
        <f t="shared" si="10"/>
        <v>7197039.7383623309</v>
      </c>
      <c r="E173" s="30">
        <f t="shared" si="10"/>
        <v>9191683.4087387566</v>
      </c>
      <c r="F173" s="30">
        <f t="shared" si="10"/>
        <v>152168.03087151589</v>
      </c>
      <c r="G173" s="30">
        <f t="shared" si="10"/>
        <v>0</v>
      </c>
      <c r="H173" s="30">
        <f t="shared" si="11"/>
        <v>17695826.016296558</v>
      </c>
    </row>
    <row r="174" spans="2:8">
      <c r="B174" s="8" t="str">
        <f>$B$29</f>
        <v>Library Science</v>
      </c>
      <c r="C174" s="30">
        <f t="shared" si="10"/>
        <v>69432.297198247426</v>
      </c>
      <c r="D174" s="30">
        <f t="shared" si="10"/>
        <v>101557.86790170911</v>
      </c>
      <c r="E174" s="30">
        <f t="shared" si="10"/>
        <v>2053044.8866601633</v>
      </c>
      <c r="F174" s="30">
        <f t="shared" si="10"/>
        <v>67630.235942895946</v>
      </c>
      <c r="G174" s="30">
        <f t="shared" si="10"/>
        <v>0</v>
      </c>
      <c r="H174" s="30">
        <f t="shared" si="11"/>
        <v>2291665.2877030158</v>
      </c>
    </row>
    <row r="175" spans="2:8">
      <c r="B175" s="8" t="str">
        <f>$B$30</f>
        <v xml:space="preserve">Semester Credit Hours Reported on the CBM004 (Fall 2021) or CBM0CS (Spr/Sum 2022) - No data entry required.  </v>
      </c>
      <c r="C175" s="30">
        <f t="shared" ref="C175:G184" si="12">$H$163*IF($H$16=0,0,C$16/$H$16)*IF(C$40=0,0,C30/C$40)</f>
        <v>0</v>
      </c>
      <c r="D175" s="30">
        <f t="shared" si="12"/>
        <v>0</v>
      </c>
      <c r="E175" s="30">
        <f t="shared" si="12"/>
        <v>0</v>
      </c>
      <c r="F175" s="30">
        <f t="shared" si="12"/>
        <v>0</v>
      </c>
      <c r="G175" s="30">
        <f t="shared" si="12"/>
        <v>1111700.3246082696</v>
      </c>
      <c r="H175" s="30">
        <f t="shared" si="11"/>
        <v>1111700.3246082696</v>
      </c>
    </row>
    <row r="176" spans="2:8">
      <c r="B176" s="8" t="str">
        <f>$B$31</f>
        <v>Vocational Training</v>
      </c>
      <c r="C176" s="30">
        <f t="shared" si="12"/>
        <v>697700.46012369671</v>
      </c>
      <c r="D176" s="30">
        <f t="shared" si="12"/>
        <v>455496.95326110849</v>
      </c>
      <c r="E176" s="30">
        <f t="shared" si="12"/>
        <v>0</v>
      </c>
      <c r="F176" s="30">
        <f t="shared" si="12"/>
        <v>0</v>
      </c>
      <c r="G176" s="30">
        <f t="shared" si="12"/>
        <v>0</v>
      </c>
      <c r="H176" s="30">
        <f t="shared" si="11"/>
        <v>1153197.4133848052</v>
      </c>
    </row>
    <row r="177" spans="2:8">
      <c r="B177" s="8" t="str">
        <f>$B$32</f>
        <v>Physical Training</v>
      </c>
      <c r="C177" s="30">
        <f t="shared" si="12"/>
        <v>996.63584495091993</v>
      </c>
      <c r="D177" s="30">
        <f t="shared" si="12"/>
        <v>10959.482147666451</v>
      </c>
      <c r="E177" s="30">
        <f t="shared" si="12"/>
        <v>0</v>
      </c>
      <c r="F177" s="30">
        <f t="shared" si="12"/>
        <v>0</v>
      </c>
      <c r="G177" s="30">
        <f t="shared" si="12"/>
        <v>0</v>
      </c>
      <c r="H177" s="30">
        <f t="shared" si="11"/>
        <v>11956.117992617372</v>
      </c>
    </row>
    <row r="178" spans="2:8">
      <c r="B178" s="8" t="str">
        <f>$B$33</f>
        <v>Health Services</v>
      </c>
      <c r="C178" s="30">
        <f t="shared" si="12"/>
        <v>8925702.3066599574</v>
      </c>
      <c r="D178" s="30">
        <f t="shared" si="12"/>
        <v>28712619.939926382</v>
      </c>
      <c r="E178" s="30">
        <f t="shared" si="12"/>
        <v>10756224.203554537</v>
      </c>
      <c r="F178" s="30">
        <f t="shared" si="12"/>
        <v>1407470.3076195391</v>
      </c>
      <c r="G178" s="30">
        <f t="shared" si="12"/>
        <v>1482390.4983371242</v>
      </c>
      <c r="H178" s="30">
        <f t="shared" si="11"/>
        <v>51284407.256097548</v>
      </c>
    </row>
    <row r="179" spans="2:8">
      <c r="B179" s="8" t="str">
        <f>$B$34</f>
        <v>Pharmacy</v>
      </c>
      <c r="C179" s="30">
        <f t="shared" si="12"/>
        <v>11239.837584724262</v>
      </c>
      <c r="D179" s="30">
        <f t="shared" si="12"/>
        <v>92581.530142668023</v>
      </c>
      <c r="E179" s="30">
        <f t="shared" si="12"/>
        <v>136813.09040006585</v>
      </c>
      <c r="F179" s="30">
        <f t="shared" si="12"/>
        <v>286084.85568559461</v>
      </c>
      <c r="G179" s="30">
        <f t="shared" si="12"/>
        <v>3200657.9164754124</v>
      </c>
      <c r="H179" s="30">
        <f t="shared" si="11"/>
        <v>3727377.230288465</v>
      </c>
    </row>
    <row r="180" spans="2:8">
      <c r="B180" s="8" t="str">
        <f>$B$35</f>
        <v>Business Administration</v>
      </c>
      <c r="C180" s="30">
        <f t="shared" si="12"/>
        <v>25704416.686327592</v>
      </c>
      <c r="D180" s="30">
        <f t="shared" si="12"/>
        <v>131944150.02329339</v>
      </c>
      <c r="E180" s="30">
        <f t="shared" si="12"/>
        <v>45605473.21168796</v>
      </c>
      <c r="F180" s="30">
        <f t="shared" si="12"/>
        <v>1535676.6323788373</v>
      </c>
      <c r="G180" s="30">
        <f t="shared" si="12"/>
        <v>0</v>
      </c>
      <c r="H180" s="30">
        <f t="shared" si="11"/>
        <v>204789716.55368778</v>
      </c>
    </row>
    <row r="181" spans="2:8">
      <c r="B181" s="8" t="str">
        <f>$B$36</f>
        <v>Optometry</v>
      </c>
      <c r="C181" s="30">
        <f t="shared" si="12"/>
        <v>0</v>
      </c>
      <c r="D181" s="30">
        <f t="shared" si="12"/>
        <v>0</v>
      </c>
      <c r="E181" s="30">
        <f t="shared" si="12"/>
        <v>0</v>
      </c>
      <c r="F181" s="30">
        <f t="shared" si="12"/>
        <v>0</v>
      </c>
      <c r="G181" s="30">
        <f t="shared" si="12"/>
        <v>941348.19916463399</v>
      </c>
      <c r="H181" s="30">
        <f t="shared" si="11"/>
        <v>941348.19916463399</v>
      </c>
    </row>
    <row r="182" spans="2:8">
      <c r="B182" s="8" t="str">
        <f>$B$37</f>
        <v>Teacher Ed-Practice Teaching</v>
      </c>
      <c r="C182" s="30">
        <f t="shared" si="12"/>
        <v>24583.684175456023</v>
      </c>
      <c r="D182" s="30">
        <f t="shared" si="12"/>
        <v>4021608.0680913171</v>
      </c>
      <c r="E182" s="30">
        <f t="shared" si="12"/>
        <v>0</v>
      </c>
      <c r="F182" s="30">
        <f t="shared" si="12"/>
        <v>0</v>
      </c>
      <c r="G182" s="30">
        <f t="shared" si="12"/>
        <v>0</v>
      </c>
      <c r="H182" s="30">
        <f t="shared" si="11"/>
        <v>4046191.752266773</v>
      </c>
    </row>
    <row r="183" spans="2:8">
      <c r="B183" s="8" t="str">
        <f>$B$38</f>
        <v>Technology</v>
      </c>
      <c r="C183" s="30">
        <f t="shared" si="12"/>
        <v>3858918.6229919088</v>
      </c>
      <c r="D183" s="30">
        <f t="shared" si="12"/>
        <v>13236758.161931084</v>
      </c>
      <c r="E183" s="30">
        <f t="shared" si="12"/>
        <v>2057137.7992514821</v>
      </c>
      <c r="F183" s="30">
        <f t="shared" si="12"/>
        <v>64607.030031541319</v>
      </c>
      <c r="G183" s="30">
        <f t="shared" si="12"/>
        <v>0</v>
      </c>
      <c r="H183" s="30">
        <f t="shared" si="11"/>
        <v>19217421.614206016</v>
      </c>
    </row>
    <row r="184" spans="2:8">
      <c r="B184" s="8" t="str">
        <f>$B$39</f>
        <v>Nursing</v>
      </c>
      <c r="C184" s="30">
        <f t="shared" si="12"/>
        <v>1572026.9394359177</v>
      </c>
      <c r="D184" s="30">
        <f t="shared" si="12"/>
        <v>32527210.696569711</v>
      </c>
      <c r="E184" s="30">
        <f t="shared" si="12"/>
        <v>9128193.3500051219</v>
      </c>
      <c r="F184" s="30">
        <f t="shared" si="12"/>
        <v>961379.47981076909</v>
      </c>
      <c r="G184" s="30">
        <f t="shared" si="12"/>
        <v>0</v>
      </c>
      <c r="H184" s="30">
        <f t="shared" si="11"/>
        <v>44188810.465821512</v>
      </c>
    </row>
    <row r="185" spans="2:8">
      <c r="B185" s="26" t="str">
        <f>$B$40</f>
        <v>Totals</v>
      </c>
      <c r="C185" s="29">
        <f>SUM(C165:C184)</f>
        <v>404287590.65296227</v>
      </c>
      <c r="D185" s="29">
        <f>SUM(D165:D184)</f>
        <v>618001610.90308797</v>
      </c>
      <c r="E185" s="29">
        <f>SUM(E165:E184)</f>
        <v>187737983.34697157</v>
      </c>
      <c r="F185" s="29">
        <f>SUM(F165:F184)</f>
        <v>45165352.668566309</v>
      </c>
      <c r="G185" s="29">
        <f>SUM(G165:G184)</f>
        <v>13314101.428411653</v>
      </c>
      <c r="H185" s="29">
        <f t="shared" si="11"/>
        <v>1268506638.9999998</v>
      </c>
    </row>
    <row r="186" spans="2:8">
      <c r="B186" s="31"/>
      <c r="C186" s="32"/>
      <c r="D186" s="32"/>
      <c r="E186" s="32"/>
      <c r="F186" s="32"/>
      <c r="G186" s="32"/>
      <c r="H186" s="32"/>
    </row>
    <row r="187" spans="2:8" ht="14.4" thickBot="1">
      <c r="B187" s="22" t="s">
        <v>11</v>
      </c>
      <c r="C187" s="9"/>
      <c r="D187" s="9"/>
      <c r="E187" s="9"/>
      <c r="F187" s="9"/>
      <c r="G187" s="9"/>
      <c r="H187" s="15">
        <f>H10</f>
        <v>814581828</v>
      </c>
    </row>
    <row r="188" spans="2:8" ht="14.4" thickBot="1">
      <c r="B188" s="49" t="s">
        <v>31</v>
      </c>
      <c r="C188" s="50" t="s">
        <v>25</v>
      </c>
      <c r="D188" s="50" t="s">
        <v>26</v>
      </c>
      <c r="E188" s="50" t="s">
        <v>27</v>
      </c>
      <c r="F188" s="50" t="s">
        <v>28</v>
      </c>
      <c r="G188" s="50" t="s">
        <v>29</v>
      </c>
      <c r="H188" s="51" t="s">
        <v>1</v>
      </c>
    </row>
    <row r="189" spans="2:8">
      <c r="B189" s="8" t="str">
        <f>$B$20</f>
        <v>Liberal Arts</v>
      </c>
      <c r="C189" s="29">
        <f t="shared" ref="C189:G198" si="13">$H$187*IF($H$16=0,0,C$16/$H$16)*IF(C$40=0,0,C20/C$40)</f>
        <v>132947894.09384362</v>
      </c>
      <c r="D189" s="29">
        <f t="shared" si="13"/>
        <v>105853526.86591658</v>
      </c>
      <c r="E189" s="29">
        <f t="shared" si="13"/>
        <v>19803376.357606091</v>
      </c>
      <c r="F189" s="29">
        <f t="shared" si="13"/>
        <v>6492249.621966837</v>
      </c>
      <c r="G189" s="29">
        <f t="shared" si="13"/>
        <v>0</v>
      </c>
      <c r="H189" s="29">
        <f>SUM(C189:G189)</f>
        <v>265097046.93933311</v>
      </c>
    </row>
    <row r="190" spans="2:8">
      <c r="B190" s="8" t="str">
        <f>$B$21</f>
        <v>Science</v>
      </c>
      <c r="C190" s="30">
        <f t="shared" si="13"/>
        <v>53831470.125097029</v>
      </c>
      <c r="D190" s="30">
        <f t="shared" si="13"/>
        <v>51490764.516752154</v>
      </c>
      <c r="E190" s="30">
        <f t="shared" si="13"/>
        <v>10275308.613447659</v>
      </c>
      <c r="F190" s="30">
        <f t="shared" si="13"/>
        <v>6133814.0533062173</v>
      </c>
      <c r="G190" s="30">
        <f t="shared" si="13"/>
        <v>0</v>
      </c>
      <c r="H190" s="30">
        <f t="shared" ref="H190:H209" si="14">SUM(C190:G190)</f>
        <v>121731357.30860308</v>
      </c>
    </row>
    <row r="191" spans="2:8">
      <c r="B191" s="8" t="str">
        <f>$B$22</f>
        <v>Fine Arts</v>
      </c>
      <c r="C191" s="30">
        <f t="shared" si="13"/>
        <v>17990195.718769938</v>
      </c>
      <c r="D191" s="30">
        <f t="shared" si="13"/>
        <v>14586379.220903862</v>
      </c>
      <c r="E191" s="30">
        <f t="shared" si="13"/>
        <v>2128153.252539543</v>
      </c>
      <c r="F191" s="30">
        <f t="shared" si="13"/>
        <v>785178.8184100237</v>
      </c>
      <c r="G191" s="30">
        <f t="shared" si="13"/>
        <v>0</v>
      </c>
      <c r="H191" s="30">
        <f t="shared" si="14"/>
        <v>35489907.010623366</v>
      </c>
    </row>
    <row r="192" spans="2:8">
      <c r="B192" s="8" t="str">
        <f>$B$23</f>
        <v>Student Enrollment Headcount on the CBM001 (Fall 2021) or CBM0C1 (Spr/Sum 2022) - No data entry required</v>
      </c>
      <c r="C192" s="30">
        <f t="shared" si="13"/>
        <v>3003758.5271186838</v>
      </c>
      <c r="D192" s="30">
        <f t="shared" si="13"/>
        <v>20155226.803966299</v>
      </c>
      <c r="E192" s="30">
        <f t="shared" si="13"/>
        <v>17165516.822723977</v>
      </c>
      <c r="F192" s="30">
        <f t="shared" si="13"/>
        <v>4142681.1009792597</v>
      </c>
      <c r="G192" s="30">
        <f t="shared" si="13"/>
        <v>0</v>
      </c>
      <c r="H192" s="30">
        <f t="shared" si="14"/>
        <v>44467183.25478822</v>
      </c>
    </row>
    <row r="193" spans="2:8">
      <c r="B193" s="8" t="str">
        <f>$B$24</f>
        <v>Agriculture</v>
      </c>
      <c r="C193" s="30">
        <f t="shared" si="13"/>
        <v>3419792.6475222739</v>
      </c>
      <c r="D193" s="30">
        <f t="shared" si="13"/>
        <v>7894646.5977132982</v>
      </c>
      <c r="E193" s="30">
        <f t="shared" si="13"/>
        <v>1176771.9125763904</v>
      </c>
      <c r="F193" s="30">
        <f t="shared" si="13"/>
        <v>602114.23309208232</v>
      </c>
      <c r="G193" s="30">
        <f t="shared" si="13"/>
        <v>0</v>
      </c>
      <c r="H193" s="30">
        <f t="shared" si="14"/>
        <v>13093325.390904045</v>
      </c>
    </row>
    <row r="194" spans="2:8">
      <c r="B194" s="8" t="str">
        <f>$B$25</f>
        <v>Engineering</v>
      </c>
      <c r="C194" s="30">
        <f t="shared" si="13"/>
        <v>18384739.42441801</v>
      </c>
      <c r="D194" s="30">
        <f t="shared" si="13"/>
        <v>52105655.506794691</v>
      </c>
      <c r="E194" s="30">
        <f t="shared" si="13"/>
        <v>18574271.205052037</v>
      </c>
      <c r="F194" s="30">
        <f t="shared" si="13"/>
        <v>7838270.4535268769</v>
      </c>
      <c r="G194" s="30">
        <f t="shared" si="13"/>
        <v>0</v>
      </c>
      <c r="H194" s="30">
        <f t="shared" si="14"/>
        <v>96902936.589791596</v>
      </c>
    </row>
    <row r="195" spans="2:8">
      <c r="B195" s="8" t="str">
        <f>$B$26</f>
        <v>Home Economics</v>
      </c>
      <c r="C195" s="30">
        <f t="shared" si="13"/>
        <v>3055252.038375474</v>
      </c>
      <c r="D195" s="30">
        <f t="shared" si="13"/>
        <v>4585443.4579051659</v>
      </c>
      <c r="E195" s="30">
        <f t="shared" si="13"/>
        <v>749449.27983497188</v>
      </c>
      <c r="F195" s="30">
        <f t="shared" si="13"/>
        <v>135321.11137799127</v>
      </c>
      <c r="G195" s="30">
        <f t="shared" si="13"/>
        <v>0</v>
      </c>
      <c r="H195" s="30">
        <f t="shared" si="14"/>
        <v>8525465.8874936048</v>
      </c>
    </row>
    <row r="196" spans="2:8">
      <c r="B196" s="8" t="str">
        <f>$B$27</f>
        <v>Law</v>
      </c>
      <c r="C196" s="30">
        <f t="shared" si="13"/>
        <v>0</v>
      </c>
      <c r="D196" s="30">
        <f t="shared" si="13"/>
        <v>0</v>
      </c>
      <c r="E196" s="30">
        <f t="shared" si="13"/>
        <v>0</v>
      </c>
      <c r="F196" s="30">
        <f t="shared" si="13"/>
        <v>0</v>
      </c>
      <c r="G196" s="30">
        <f t="shared" si="13"/>
        <v>4224118.9420490237</v>
      </c>
      <c r="H196" s="30">
        <f t="shared" si="14"/>
        <v>4224118.9420490237</v>
      </c>
    </row>
    <row r="197" spans="2:8">
      <c r="B197" s="8" t="str">
        <f>$B$28</f>
        <v>Social Service</v>
      </c>
      <c r="C197" s="30">
        <f t="shared" si="13"/>
        <v>741650.77493363747</v>
      </c>
      <c r="D197" s="30">
        <f t="shared" si="13"/>
        <v>4621637.4483348913</v>
      </c>
      <c r="E197" s="30">
        <f t="shared" si="13"/>
        <v>5902514.0612509539</v>
      </c>
      <c r="F197" s="30">
        <f t="shared" si="13"/>
        <v>97715.935368060644</v>
      </c>
      <c r="G197" s="30">
        <f t="shared" si="13"/>
        <v>0</v>
      </c>
      <c r="H197" s="30">
        <f t="shared" si="14"/>
        <v>11363518.219887543</v>
      </c>
    </row>
    <row r="198" spans="2:8">
      <c r="B198" s="8" t="str">
        <f>$B$29</f>
        <v>Library Science</v>
      </c>
      <c r="C198" s="30">
        <f t="shared" si="13"/>
        <v>44586.5128609608</v>
      </c>
      <c r="D198" s="30">
        <f t="shared" si="13"/>
        <v>65216.208681708536</v>
      </c>
      <c r="E198" s="30">
        <f t="shared" si="13"/>
        <v>1318379.4276867704</v>
      </c>
      <c r="F198" s="30">
        <f t="shared" si="13"/>
        <v>43429.304608026949</v>
      </c>
      <c r="G198" s="30">
        <f t="shared" si="13"/>
        <v>0</v>
      </c>
      <c r="H198" s="30">
        <f t="shared" si="14"/>
        <v>1471611.4538374669</v>
      </c>
    </row>
    <row r="199" spans="2:8">
      <c r="B199" s="8" t="str">
        <f>$B$30</f>
        <v xml:space="preserve">Semester Credit Hours Reported on the CBM004 (Fall 2021) or CBM0CS (Spr/Sum 2022) - No data entry required.  </v>
      </c>
      <c r="C199" s="30">
        <f t="shared" ref="C199:G208" si="15">$H$187*IF($H$16=0,0,C$16/$H$16)*IF(C$40=0,0,C30/C$40)</f>
        <v>0</v>
      </c>
      <c r="D199" s="30">
        <f t="shared" si="15"/>
        <v>0</v>
      </c>
      <c r="E199" s="30">
        <f t="shared" si="15"/>
        <v>0</v>
      </c>
      <c r="F199" s="30">
        <f t="shared" si="15"/>
        <v>0</v>
      </c>
      <c r="G199" s="30">
        <f t="shared" si="15"/>
        <v>713887.38124499307</v>
      </c>
      <c r="H199" s="30">
        <f t="shared" si="14"/>
        <v>713887.38124499307</v>
      </c>
    </row>
    <row r="200" spans="2:8">
      <c r="B200" s="8" t="str">
        <f>$B$31</f>
        <v>Vocational Training</v>
      </c>
      <c r="C200" s="30">
        <f t="shared" si="15"/>
        <v>448034.0100167201</v>
      </c>
      <c r="D200" s="30">
        <f t="shared" si="15"/>
        <v>292501.06339874212</v>
      </c>
      <c r="E200" s="30">
        <f t="shared" si="15"/>
        <v>0</v>
      </c>
      <c r="F200" s="30">
        <f t="shared" si="15"/>
        <v>0</v>
      </c>
      <c r="G200" s="30">
        <f t="shared" si="15"/>
        <v>0</v>
      </c>
      <c r="H200" s="30">
        <f t="shared" si="14"/>
        <v>740535.07341546216</v>
      </c>
    </row>
    <row r="201" spans="2:8">
      <c r="B201" s="8" t="str">
        <f>$B$32</f>
        <v>Physical Training</v>
      </c>
      <c r="C201" s="30">
        <f t="shared" si="15"/>
        <v>639.99779226259523</v>
      </c>
      <c r="D201" s="30">
        <f t="shared" si="15"/>
        <v>7037.7203613354541</v>
      </c>
      <c r="E201" s="30">
        <f t="shared" si="15"/>
        <v>0</v>
      </c>
      <c r="F201" s="30">
        <f t="shared" si="15"/>
        <v>0</v>
      </c>
      <c r="G201" s="30">
        <f t="shared" si="15"/>
        <v>0</v>
      </c>
      <c r="H201" s="30">
        <f t="shared" si="14"/>
        <v>7677.718153598049</v>
      </c>
    </row>
    <row r="202" spans="2:8">
      <c r="B202" s="8" t="str">
        <f>$B$33</f>
        <v>Health Services</v>
      </c>
      <c r="C202" s="30">
        <f t="shared" si="15"/>
        <v>5731712.1389877759</v>
      </c>
      <c r="D202" s="30">
        <f t="shared" si="15"/>
        <v>18438041.80305475</v>
      </c>
      <c r="E202" s="30">
        <f t="shared" si="15"/>
        <v>6907196.6237531835</v>
      </c>
      <c r="F202" s="30">
        <f t="shared" si="15"/>
        <v>903818.47503791144</v>
      </c>
      <c r="G202" s="30">
        <f t="shared" si="15"/>
        <v>951929.08323855116</v>
      </c>
      <c r="H202" s="30">
        <f t="shared" si="14"/>
        <v>32932698.124072168</v>
      </c>
    </row>
    <row r="203" spans="2:8">
      <c r="B203" s="8" t="str">
        <f>$B$34</f>
        <v>Pharmacy</v>
      </c>
      <c r="C203" s="30">
        <f t="shared" si="15"/>
        <v>7217.7528794059353</v>
      </c>
      <c r="D203" s="30">
        <f t="shared" si="15"/>
        <v>59451.980576233786</v>
      </c>
      <c r="E203" s="30">
        <f t="shared" si="15"/>
        <v>87855.635789396038</v>
      </c>
      <c r="F203" s="30">
        <f t="shared" si="15"/>
        <v>183711.7107177299</v>
      </c>
      <c r="G203" s="30">
        <f t="shared" si="15"/>
        <v>2055328.4438941067</v>
      </c>
      <c r="H203" s="30">
        <f t="shared" si="14"/>
        <v>2393565.5238568722</v>
      </c>
    </row>
    <row r="204" spans="2:8">
      <c r="B204" s="8" t="str">
        <f>$B$35</f>
        <v>Business Administration</v>
      </c>
      <c r="C204" s="30">
        <f t="shared" si="15"/>
        <v>16506299.682064518</v>
      </c>
      <c r="D204" s="30">
        <f t="shared" si="15"/>
        <v>84729006.230987936</v>
      </c>
      <c r="E204" s="30">
        <f t="shared" si="15"/>
        <v>29285924.561551951</v>
      </c>
      <c r="F204" s="30">
        <f t="shared" si="15"/>
        <v>986147.20645544631</v>
      </c>
      <c r="G204" s="30">
        <f t="shared" si="15"/>
        <v>0</v>
      </c>
      <c r="H204" s="30">
        <f t="shared" si="14"/>
        <v>131507377.68105984</v>
      </c>
    </row>
    <row r="205" spans="2:8">
      <c r="B205" s="8" t="str">
        <f>$B$36</f>
        <v>Optometry</v>
      </c>
      <c r="C205" s="30">
        <f t="shared" si="15"/>
        <v>0</v>
      </c>
      <c r="D205" s="30">
        <f t="shared" si="15"/>
        <v>0</v>
      </c>
      <c r="E205" s="30">
        <f t="shared" si="15"/>
        <v>0</v>
      </c>
      <c r="F205" s="30">
        <f t="shared" si="15"/>
        <v>0</v>
      </c>
      <c r="G205" s="30">
        <f t="shared" si="15"/>
        <v>604494.38204322685</v>
      </c>
      <c r="H205" s="30">
        <f t="shared" si="14"/>
        <v>604494.38204322685</v>
      </c>
    </row>
    <row r="206" spans="2:8">
      <c r="B206" s="8" t="str">
        <f>$B$37</f>
        <v>Teacher Ed-Practice Teaching</v>
      </c>
      <c r="C206" s="30">
        <f t="shared" si="15"/>
        <v>15786.612209144016</v>
      </c>
      <c r="D206" s="30">
        <f t="shared" si="15"/>
        <v>2582508.2430690955</v>
      </c>
      <c r="E206" s="30">
        <f t="shared" si="15"/>
        <v>0</v>
      </c>
      <c r="F206" s="30">
        <f t="shared" si="15"/>
        <v>0</v>
      </c>
      <c r="G206" s="30">
        <f t="shared" si="15"/>
        <v>0</v>
      </c>
      <c r="H206" s="30">
        <f t="shared" si="14"/>
        <v>2598294.8552782396</v>
      </c>
    </row>
    <row r="207" spans="2:8">
      <c r="B207" s="8" t="str">
        <f>$B$38</f>
        <v>Technology</v>
      </c>
      <c r="C207" s="30">
        <f t="shared" si="15"/>
        <v>2478035.8962078653</v>
      </c>
      <c r="D207" s="30">
        <f t="shared" si="15"/>
        <v>8500091.6265127584</v>
      </c>
      <c r="E207" s="30">
        <f t="shared" si="15"/>
        <v>1321007.7247078321</v>
      </c>
      <c r="F207" s="30">
        <f t="shared" si="15"/>
        <v>41487.928408661508</v>
      </c>
      <c r="G207" s="30">
        <f t="shared" si="15"/>
        <v>0</v>
      </c>
      <c r="H207" s="30">
        <f t="shared" si="14"/>
        <v>12340623.175837118</v>
      </c>
    </row>
    <row r="208" spans="2:8">
      <c r="B208" s="8" t="str">
        <f>$B$39</f>
        <v>Nursing</v>
      </c>
      <c r="C208" s="30">
        <f t="shared" si="15"/>
        <v>1009489.8509955335</v>
      </c>
      <c r="D208" s="30">
        <f t="shared" si="15"/>
        <v>20887612.200311791</v>
      </c>
      <c r="E208" s="30">
        <f t="shared" si="15"/>
        <v>5861743.4050217979</v>
      </c>
      <c r="F208" s="30">
        <f t="shared" si="15"/>
        <v>617357.63139821088</v>
      </c>
      <c r="G208" s="30">
        <f t="shared" si="15"/>
        <v>0</v>
      </c>
      <c r="H208" s="30">
        <f t="shared" si="14"/>
        <v>28376203.087727334</v>
      </c>
    </row>
    <row r="209" spans="2:9">
      <c r="B209" s="26" t="str">
        <f>$B$40</f>
        <v>Totals</v>
      </c>
      <c r="C209" s="29">
        <f>SUM(C189:C208)</f>
        <v>259616555.80409282</v>
      </c>
      <c r="D209" s="29">
        <f>SUM(D189:D208)</f>
        <v>396854747.49524134</v>
      </c>
      <c r="E209" s="29">
        <f>SUM(E189:E208)</f>
        <v>120557468.88354254</v>
      </c>
      <c r="F209" s="29">
        <f>SUM(F189:F208)</f>
        <v>29003297.584653337</v>
      </c>
      <c r="G209" s="29">
        <f>SUM(G189:G208)</f>
        <v>8549758.2324699014</v>
      </c>
      <c r="H209" s="29">
        <f t="shared" si="14"/>
        <v>814581828</v>
      </c>
      <c r="I209" s="39"/>
    </row>
    <row r="210" spans="2:9">
      <c r="B210" s="436"/>
      <c r="C210" s="436"/>
      <c r="D210" s="436"/>
      <c r="E210" s="436"/>
      <c r="F210" s="436"/>
      <c r="G210" s="436"/>
      <c r="H210" s="437"/>
      <c r="I210" s="38"/>
    </row>
    <row r="211" spans="2:9" ht="14.4" thickBot="1">
      <c r="B211" s="22" t="s">
        <v>232</v>
      </c>
      <c r="C211" s="9"/>
      <c r="D211" s="9"/>
      <c r="E211" s="9"/>
      <c r="F211" s="9"/>
      <c r="G211" s="9"/>
      <c r="H211" s="15"/>
    </row>
    <row r="212" spans="2:9" ht="14.4" thickBot="1">
      <c r="B212" s="49" t="s">
        <v>31</v>
      </c>
      <c r="C212" s="50" t="s">
        <v>25</v>
      </c>
      <c r="D212" s="50" t="s">
        <v>26</v>
      </c>
      <c r="E212" s="50" t="s">
        <v>27</v>
      </c>
      <c r="F212" s="50" t="s">
        <v>28</v>
      </c>
      <c r="G212" s="50" t="s">
        <v>29</v>
      </c>
      <c r="H212" s="51" t="s">
        <v>1</v>
      </c>
    </row>
    <row r="213" spans="2:9">
      <c r="B213" s="8" t="str">
        <f>$B$20</f>
        <v>Liberal Arts</v>
      </c>
      <c r="C213" s="29">
        <f>SUM(UTA:SRSU!C268)</f>
        <v>1056780211.098824</v>
      </c>
      <c r="D213" s="29">
        <f>SUM(UTA:SRSU!D268)</f>
        <v>826298224.09617579</v>
      </c>
      <c r="E213" s="29">
        <f>SUM(UTA:SRSU!E268)</f>
        <v>376506976.97368795</v>
      </c>
      <c r="F213" s="29">
        <f>SUM(UTA:SRSU!F268)</f>
        <v>369850942.23108286</v>
      </c>
      <c r="G213" s="29">
        <f>SUM(UTA:SRSU!G268)</f>
        <v>0</v>
      </c>
      <c r="H213" s="29">
        <f>SUM(C213:G213)</f>
        <v>2629436354.3997707</v>
      </c>
    </row>
    <row r="214" spans="2:9">
      <c r="B214" s="8" t="str">
        <f>$B$21</f>
        <v>Science</v>
      </c>
      <c r="C214" s="30">
        <f>SUM(UTA:SRSU!C269)</f>
        <v>576129166.31316698</v>
      </c>
      <c r="D214" s="30">
        <f>SUM(UTA:SRSU!D269)</f>
        <v>567549573.15047586</v>
      </c>
      <c r="E214" s="30">
        <f>SUM(UTA:SRSU!E269)</f>
        <v>295001946.38741452</v>
      </c>
      <c r="F214" s="30">
        <f>SUM(UTA:SRSU!F269)</f>
        <v>504503639.07386869</v>
      </c>
      <c r="G214" s="30">
        <f>SUM(UTA:SRSU!G269)</f>
        <v>0</v>
      </c>
      <c r="H214" s="30">
        <f t="shared" ref="H214:H233" si="16">SUM(C214:G214)</f>
        <v>1943184324.924926</v>
      </c>
    </row>
    <row r="215" spans="2:9">
      <c r="B215" s="8" t="str">
        <f>$B$22</f>
        <v>Fine Arts</v>
      </c>
      <c r="C215" s="30">
        <f>SUM(UTA:SRSU!C270)</f>
        <v>196100334.28909963</v>
      </c>
      <c r="D215" s="30">
        <f>SUM(UTA:SRSU!D270)</f>
        <v>162856583.69334754</v>
      </c>
      <c r="E215" s="30">
        <f>SUM(UTA:SRSU!E270)</f>
        <v>70837626.697077617</v>
      </c>
      <c r="F215" s="30">
        <f>SUM(UTA:SRSU!F270)</f>
        <v>32183728.393304858</v>
      </c>
      <c r="G215" s="30">
        <f>SUM(UTA:SRSU!G270)</f>
        <v>0</v>
      </c>
      <c r="H215" s="30">
        <f t="shared" si="16"/>
        <v>461978273.07282966</v>
      </c>
    </row>
    <row r="216" spans="2:9">
      <c r="B216" s="8" t="str">
        <f>$B$23</f>
        <v>Student Enrollment Headcount on the CBM001 (Fall 2021) or CBM0C1 (Spr/Sum 2022) - No data entry required</v>
      </c>
      <c r="C216" s="30">
        <f>SUM(UTA:SRSU!C271)</f>
        <v>28709103.162511285</v>
      </c>
      <c r="D216" s="30">
        <f>SUM(UTA:SRSU!D271)</f>
        <v>163014217.60681078</v>
      </c>
      <c r="E216" s="30">
        <f>SUM(UTA:SRSU!E271)</f>
        <v>172279796.67245808</v>
      </c>
      <c r="F216" s="30">
        <f>SUM(UTA:SRSU!F271)</f>
        <v>121568055.32803592</v>
      </c>
      <c r="G216" s="30">
        <f>SUM(UTA:SRSU!G271)</f>
        <v>0</v>
      </c>
      <c r="H216" s="30">
        <f t="shared" si="16"/>
        <v>485571172.76981604</v>
      </c>
    </row>
    <row r="217" spans="2:9">
      <c r="B217" s="8" t="str">
        <f>$B$24</f>
        <v>Agriculture</v>
      </c>
      <c r="C217" s="30">
        <f>SUM(UTA:SRSU!C272)</f>
        <v>37552923.828836672</v>
      </c>
      <c r="D217" s="30">
        <f>SUM(UTA:SRSU!D272)</f>
        <v>76030895.923912466</v>
      </c>
      <c r="E217" s="30">
        <f>SUM(UTA:SRSU!E272)</f>
        <v>44965390.448206849</v>
      </c>
      <c r="F217" s="30">
        <f>SUM(UTA:SRSU!F272)</f>
        <v>33117269.310759738</v>
      </c>
      <c r="G217" s="30">
        <f>SUM(UTA:SRSU!G272)</f>
        <v>0</v>
      </c>
      <c r="H217" s="30">
        <f t="shared" si="16"/>
        <v>191666479.51171571</v>
      </c>
    </row>
    <row r="218" spans="2:9">
      <c r="B218" s="8" t="str">
        <f>$B$25</f>
        <v>Engineering</v>
      </c>
      <c r="C218" s="30">
        <f>SUM(UTA:SRSU!C273)</f>
        <v>251728845.96124342</v>
      </c>
      <c r="D218" s="30">
        <f>SUM(UTA:SRSU!D273)</f>
        <v>598809329.35510409</v>
      </c>
      <c r="E218" s="30">
        <f>SUM(UTA:SRSU!E273)</f>
        <v>472142444.89213622</v>
      </c>
      <c r="F218" s="30">
        <f>SUM(UTA:SRSU!F273)</f>
        <v>566079964.91730165</v>
      </c>
      <c r="G218" s="30">
        <f>SUM(UTA:SRSU!G273)</f>
        <v>0</v>
      </c>
      <c r="H218" s="30">
        <f t="shared" si="16"/>
        <v>1888760585.1257854</v>
      </c>
    </row>
    <row r="219" spans="2:9">
      <c r="B219" s="8" t="str">
        <f>$B$26</f>
        <v>Home Economics</v>
      </c>
      <c r="C219" s="30">
        <f>SUM(UTA:SRSU!C274)</f>
        <v>22716944.72712661</v>
      </c>
      <c r="D219" s="30">
        <f>SUM(UTA:SRSU!D274)</f>
        <v>34699794.477085523</v>
      </c>
      <c r="E219" s="30">
        <f>SUM(UTA:SRSU!E274)</f>
        <v>11034656.526012763</v>
      </c>
      <c r="F219" s="30">
        <f>SUM(UTA:SRSU!F274)</f>
        <v>7350928.8101296891</v>
      </c>
      <c r="G219" s="30">
        <f>SUM(UTA:SRSU!G274)</f>
        <v>0</v>
      </c>
      <c r="H219" s="30">
        <f t="shared" si="16"/>
        <v>75802324.54035458</v>
      </c>
    </row>
    <row r="220" spans="2:9">
      <c r="B220" s="8" t="str">
        <f>$B$27</f>
        <v>Law</v>
      </c>
      <c r="C220" s="30">
        <f>SUM(UTA:SRSU!C275)</f>
        <v>0</v>
      </c>
      <c r="D220" s="30">
        <f>SUM(UTA:SRSU!D275)</f>
        <v>0</v>
      </c>
      <c r="E220" s="30">
        <f>SUM(UTA:SRSU!E275)</f>
        <v>0</v>
      </c>
      <c r="F220" s="30">
        <f>SUM(UTA:SRSU!F275)</f>
        <v>0</v>
      </c>
      <c r="G220" s="30">
        <f>SUM(UTA:SRSU!G275)</f>
        <v>155028490.85020459</v>
      </c>
      <c r="H220" s="30">
        <f t="shared" si="16"/>
        <v>155028490.85020459</v>
      </c>
    </row>
    <row r="221" spans="2:9">
      <c r="B221" s="8" t="str">
        <f>$B$28</f>
        <v>Social Service</v>
      </c>
      <c r="C221" s="30">
        <f>SUM(UTA:SRSU!C276)</f>
        <v>9422427.6975717712</v>
      </c>
      <c r="D221" s="30">
        <f>SUM(UTA:SRSU!D276)</f>
        <v>37183704.79837317</v>
      </c>
      <c r="E221" s="30">
        <f>SUM(UTA:SRSU!E276)</f>
        <v>61864445.614009976</v>
      </c>
      <c r="F221" s="30">
        <f>SUM(UTA:SRSU!F276)</f>
        <v>11078498.733715033</v>
      </c>
      <c r="G221" s="30">
        <f>SUM(UTA:SRSU!G276)</f>
        <v>0</v>
      </c>
      <c r="H221" s="30">
        <f t="shared" si="16"/>
        <v>119549076.84366995</v>
      </c>
    </row>
    <row r="222" spans="2:9">
      <c r="B222" s="8" t="str">
        <f>$B$29</f>
        <v>Library Science</v>
      </c>
      <c r="C222" s="30">
        <f>SUM(UTA:SRSU!C277)</f>
        <v>652994.43811728328</v>
      </c>
      <c r="D222" s="30">
        <f>SUM(UTA:SRSU!D277)</f>
        <v>397983.22699428961</v>
      </c>
      <c r="E222" s="30">
        <f>SUM(UTA:SRSU!E277)</f>
        <v>19647847.458178289</v>
      </c>
      <c r="F222" s="30">
        <f>SUM(UTA:SRSU!F277)</f>
        <v>4917186.8209002018</v>
      </c>
      <c r="G222" s="30">
        <f>SUM(UTA:SRSU!G277)</f>
        <v>0</v>
      </c>
      <c r="H222" s="30">
        <f t="shared" si="16"/>
        <v>25616011.944190063</v>
      </c>
    </row>
    <row r="223" spans="2:9">
      <c r="B223" s="8" t="str">
        <f>$B$30</f>
        <v xml:space="preserve">Semester Credit Hours Reported on the CBM004 (Fall 2021) or CBM0CS (Spr/Sum 2022) - No data entry required.  </v>
      </c>
      <c r="C223" s="30">
        <f>SUM(UTA:SRSU!C278)</f>
        <v>0</v>
      </c>
      <c r="D223" s="30">
        <f>SUM(UTA:SRSU!D278)</f>
        <v>0</v>
      </c>
      <c r="E223" s="30">
        <f>SUM(UTA:SRSU!E278)</f>
        <v>0</v>
      </c>
      <c r="F223" s="30">
        <f>SUM(UTA:SRSU!F278)</f>
        <v>0</v>
      </c>
      <c r="G223" s="30">
        <f>SUM(UTA:SRSU!G278)</f>
        <v>105854316.62861755</v>
      </c>
      <c r="H223" s="30">
        <f t="shared" si="16"/>
        <v>105854316.62861755</v>
      </c>
    </row>
    <row r="224" spans="2:9">
      <c r="B224" s="8" t="str">
        <f>$B$31</f>
        <v>Vocational Training</v>
      </c>
      <c r="C224" s="30">
        <f>SUM(UTA:SRSU!C279)</f>
        <v>5783614.7869846243</v>
      </c>
      <c r="D224" s="30">
        <f>SUM(UTA:SRSU!D279)</f>
        <v>4417357.0260433303</v>
      </c>
      <c r="E224" s="30">
        <f>SUM(UTA:SRSU!E279)</f>
        <v>0</v>
      </c>
      <c r="F224" s="30">
        <f>SUM(UTA:SRSU!F279)</f>
        <v>0</v>
      </c>
      <c r="G224" s="30">
        <f>SUM(UTA:SRSU!G279)</f>
        <v>0</v>
      </c>
      <c r="H224" s="30">
        <f t="shared" si="16"/>
        <v>10200971.813027956</v>
      </c>
    </row>
    <row r="225" spans="2:9">
      <c r="B225" s="8" t="str">
        <f>$B$32</f>
        <v>Physical Training</v>
      </c>
      <c r="C225" s="30">
        <f>SUM(UTA:SRSU!C280)</f>
        <v>45014.058142611641</v>
      </c>
      <c r="D225" s="30">
        <f>SUM(UTA:SRSU!D280)</f>
        <v>271137.45048153499</v>
      </c>
      <c r="E225" s="30">
        <f>SUM(UTA:SRSU!E280)</f>
        <v>0</v>
      </c>
      <c r="F225" s="30">
        <f>SUM(UTA:SRSU!F280)</f>
        <v>0</v>
      </c>
      <c r="G225" s="30">
        <f>SUM(UTA:SRSU!G280)</f>
        <v>0</v>
      </c>
      <c r="H225" s="30">
        <f t="shared" si="16"/>
        <v>316151.50862414663</v>
      </c>
    </row>
    <row r="226" spans="2:9">
      <c r="B226" s="8" t="str">
        <f>$B$33</f>
        <v>Health Services</v>
      </c>
      <c r="C226" s="30">
        <f>SUM(UTA:SRSU!C281)</f>
        <v>44525748.47995843</v>
      </c>
      <c r="D226" s="30">
        <f>SUM(UTA:SRSU!D281)</f>
        <v>126875264.53832507</v>
      </c>
      <c r="E226" s="30">
        <f>SUM(UTA:SRSU!E281)</f>
        <v>77792901.657836437</v>
      </c>
      <c r="F226" s="30">
        <f>SUM(UTA:SRSU!F281)</f>
        <v>26032445.455215368</v>
      </c>
      <c r="G226" s="30">
        <f>SUM(UTA:SRSU!G281)</f>
        <v>22567802.31528702</v>
      </c>
      <c r="H226" s="30">
        <f t="shared" si="16"/>
        <v>297794162.44662231</v>
      </c>
    </row>
    <row r="227" spans="2:9">
      <c r="B227" s="8" t="str">
        <f>$B$34</f>
        <v>Pharmacy</v>
      </c>
      <c r="C227" s="30">
        <f>SUM(UTA:SRSU!C282)</f>
        <v>403994.87972849084</v>
      </c>
      <c r="D227" s="30">
        <f>SUM(UTA:SRSU!D282)</f>
        <v>1154688.3623942202</v>
      </c>
      <c r="E227" s="30">
        <f>SUM(UTA:SRSU!E282)</f>
        <v>13723675.029557878</v>
      </c>
      <c r="F227" s="30">
        <f>SUM(UTA:SRSU!F282)</f>
        <v>36414033.61198087</v>
      </c>
      <c r="G227" s="30">
        <f>SUM(UTA:SRSU!G282)</f>
        <v>69317677.614649981</v>
      </c>
      <c r="H227" s="30">
        <f t="shared" si="16"/>
        <v>121014069.49831145</v>
      </c>
    </row>
    <row r="228" spans="2:9">
      <c r="B228" s="8" t="str">
        <f>$B$35</f>
        <v>Business Administration</v>
      </c>
      <c r="C228" s="30">
        <f>SUM(UTA:SRSU!C283)</f>
        <v>144012235.85291234</v>
      </c>
      <c r="D228" s="30">
        <f>SUM(UTA:SRSU!D283)</f>
        <v>679007136.95517421</v>
      </c>
      <c r="E228" s="30">
        <f>SUM(UTA:SRSU!E283)</f>
        <v>389679692.51458412</v>
      </c>
      <c r="F228" s="30">
        <f>SUM(UTA:SRSU!F283)</f>
        <v>148480815.5492692</v>
      </c>
      <c r="G228" s="30">
        <f>SUM(UTA:SRSU!G283)</f>
        <v>0</v>
      </c>
      <c r="H228" s="30">
        <f t="shared" si="16"/>
        <v>1361179880.8719399</v>
      </c>
    </row>
    <row r="229" spans="2:9">
      <c r="B229" s="8" t="str">
        <f>$B$36</f>
        <v>Optometry</v>
      </c>
      <c r="C229" s="30">
        <f>SUM(UTA:SRSU!C284)</f>
        <v>0</v>
      </c>
      <c r="D229" s="30">
        <f>SUM(UTA:SRSU!D284)</f>
        <v>0</v>
      </c>
      <c r="E229" s="30">
        <f>SUM(UTA:SRSU!E284)</f>
        <v>0</v>
      </c>
      <c r="F229" s="30">
        <f>SUM(UTA:SRSU!F284)</f>
        <v>0</v>
      </c>
      <c r="G229" s="30">
        <f>SUM(UTA:SRSU!G284)</f>
        <v>23494966.100902919</v>
      </c>
      <c r="H229" s="30">
        <f t="shared" si="16"/>
        <v>23494966.100902919</v>
      </c>
    </row>
    <row r="230" spans="2:9">
      <c r="B230" s="8" t="str">
        <f>$B$37</f>
        <v>Teacher Ed-Practice Teaching</v>
      </c>
      <c r="C230" s="30">
        <f>SUM(UTA:SRSU!C285)</f>
        <v>97067.460407039209</v>
      </c>
      <c r="D230" s="30">
        <f>SUM(UTA:SRSU!D285)</f>
        <v>25624646.476434156</v>
      </c>
      <c r="E230" s="30">
        <f>SUM(UTA:SRSU!E285)</f>
        <v>0</v>
      </c>
      <c r="F230" s="30">
        <f>SUM(UTA:SRSU!F285)</f>
        <v>0</v>
      </c>
      <c r="G230" s="30">
        <f>SUM(UTA:SRSU!G285)</f>
        <v>0</v>
      </c>
      <c r="H230" s="30">
        <f t="shared" si="16"/>
        <v>25721713.936841197</v>
      </c>
    </row>
    <row r="231" spans="2:9">
      <c r="B231" s="8" t="str">
        <f>$B$38</f>
        <v>Technology</v>
      </c>
      <c r="C231" s="30">
        <f>SUM(UTA:SRSU!C286)</f>
        <v>32078962.251542941</v>
      </c>
      <c r="D231" s="30">
        <f>SUM(UTA:SRSU!D286)</f>
        <v>83440124.592478082</v>
      </c>
      <c r="E231" s="30">
        <f>SUM(UTA:SRSU!E286)</f>
        <v>31109441.279461894</v>
      </c>
      <c r="F231" s="30">
        <f>SUM(UTA:SRSU!F286)</f>
        <v>1658435.5448688816</v>
      </c>
      <c r="G231" s="30">
        <f>SUM(UTA:SRSU!G286)</f>
        <v>0</v>
      </c>
      <c r="H231" s="30">
        <f t="shared" si="16"/>
        <v>148286963.6683518</v>
      </c>
    </row>
    <row r="232" spans="2:9">
      <c r="B232" s="8" t="str">
        <f>$B$39</f>
        <v>Nursing</v>
      </c>
      <c r="C232" s="30">
        <f>SUM(UTA:SRSU!C287)</f>
        <v>13421345.183490183</v>
      </c>
      <c r="D232" s="30">
        <f>SUM(UTA:SRSU!D287)</f>
        <v>184520491.32257831</v>
      </c>
      <c r="E232" s="30">
        <f>SUM(UTA:SRSU!E287)</f>
        <v>72507591.039101973</v>
      </c>
      <c r="F232" s="30">
        <f>SUM(UTA:SRSU!F287)</f>
        <v>20737903.413226604</v>
      </c>
      <c r="G232" s="30">
        <f>SUM(UTA:SRSU!G287)</f>
        <v>0</v>
      </c>
      <c r="H232" s="30">
        <f t="shared" si="16"/>
        <v>291187330.95839709</v>
      </c>
    </row>
    <row r="233" spans="2:9">
      <c r="B233" s="26" t="str">
        <f>$B$40</f>
        <v>Totals</v>
      </c>
      <c r="C233" s="29">
        <f>SUM(C213:C232)</f>
        <v>2420160934.4696651</v>
      </c>
      <c r="D233" s="29">
        <f>SUM(D213:D232)</f>
        <v>3572151153.0521898</v>
      </c>
      <c r="E233" s="29">
        <f>SUM(E213:E232)</f>
        <v>2109094433.1897244</v>
      </c>
      <c r="F233" s="29">
        <f>SUM(F213:F232)</f>
        <v>1883973847.1936598</v>
      </c>
      <c r="G233" s="29">
        <f>SUM(G213:G232)</f>
        <v>376263253.50966203</v>
      </c>
      <c r="H233" s="29">
        <f t="shared" si="16"/>
        <v>10361643621.414902</v>
      </c>
      <c r="I233" s="62"/>
    </row>
    <row r="234" spans="2:9">
      <c r="H234" s="41">
        <f>H233-H12</f>
        <v>-4181220.5850982666</v>
      </c>
    </row>
    <row r="235" spans="2:9" ht="14.4" thickBot="1">
      <c r="B235" s="22" t="s">
        <v>222</v>
      </c>
      <c r="C235" s="9"/>
      <c r="D235" s="9"/>
      <c r="E235" s="9"/>
      <c r="F235" s="9"/>
      <c r="G235" s="9"/>
      <c r="H235" s="15"/>
    </row>
    <row r="236" spans="2:9" ht="14.4" thickBot="1">
      <c r="B236" s="49" t="s">
        <v>31</v>
      </c>
      <c r="C236" s="50" t="s">
        <v>25</v>
      </c>
      <c r="D236" s="50" t="s">
        <v>26</v>
      </c>
      <c r="E236" s="50" t="s">
        <v>27</v>
      </c>
      <c r="F236" s="50" t="s">
        <v>28</v>
      </c>
      <c r="G236" s="50" t="s">
        <v>29</v>
      </c>
      <c r="H236" s="51" t="s">
        <v>1</v>
      </c>
    </row>
    <row r="237" spans="2:9">
      <c r="B237" s="8" t="str">
        <f>$B$20</f>
        <v>Liberal Arts</v>
      </c>
      <c r="C237" s="27">
        <f t="shared" ref="C237:H246" si="17">IF(C20=0,0,C213/C20)</f>
        <v>282.62409228479072</v>
      </c>
      <c r="D237" s="27">
        <f t="shared" si="17"/>
        <v>523.2077811340821</v>
      </c>
      <c r="E237" s="27">
        <f t="shared" si="17"/>
        <v>1218.7773464328957</v>
      </c>
      <c r="F237" s="27">
        <f t="shared" si="17"/>
        <v>4096.1651334678918</v>
      </c>
      <c r="G237" s="28">
        <f t="shared" si="17"/>
        <v>0</v>
      </c>
      <c r="H237" s="29">
        <f t="shared" si="17"/>
        <v>459.87827641204348</v>
      </c>
    </row>
    <row r="238" spans="2:9">
      <c r="B238" s="8" t="str">
        <f>$B$21</f>
        <v>Science</v>
      </c>
      <c r="C238" s="53">
        <f t="shared" si="17"/>
        <v>380.53060540574131</v>
      </c>
      <c r="D238" s="53">
        <f t="shared" si="17"/>
        <v>738.78346821535285</v>
      </c>
      <c r="E238" s="53">
        <f t="shared" si="17"/>
        <v>1840.4354627951222</v>
      </c>
      <c r="F238" s="53">
        <f t="shared" si="17"/>
        <v>5913.9770367480824</v>
      </c>
      <c r="G238" s="63">
        <f t="shared" si="17"/>
        <v>0</v>
      </c>
      <c r="H238" s="30">
        <f t="shared" si="17"/>
        <v>768.71536353932504</v>
      </c>
    </row>
    <row r="239" spans="2:9">
      <c r="B239" s="8" t="str">
        <f>$B$22</f>
        <v>Fine Arts</v>
      </c>
      <c r="C239" s="53">
        <f t="shared" si="17"/>
        <v>387.56845045832142</v>
      </c>
      <c r="D239" s="53">
        <f t="shared" si="17"/>
        <v>748.34270133831228</v>
      </c>
      <c r="E239" s="53">
        <f t="shared" si="17"/>
        <v>2133.7900681780702</v>
      </c>
      <c r="F239" s="53">
        <f t="shared" si="17"/>
        <v>2947.227874844767</v>
      </c>
      <c r="G239" s="63">
        <f t="shared" si="17"/>
        <v>0</v>
      </c>
      <c r="H239" s="30">
        <f t="shared" si="17"/>
        <v>601.7559270149701</v>
      </c>
    </row>
    <row r="240" spans="2:9">
      <c r="B240" s="8" t="str">
        <f>$B$23</f>
        <v>Student Enrollment Headcount on the CBM001 (Fall 2021) or CBM0C1 (Spr/Sum 2022) - No data entry required</v>
      </c>
      <c r="C240" s="53">
        <f t="shared" si="17"/>
        <v>339.82911142755512</v>
      </c>
      <c r="D240" s="53">
        <f t="shared" si="17"/>
        <v>542.10136613196448</v>
      </c>
      <c r="E240" s="53">
        <f t="shared" si="17"/>
        <v>643.38073549864521</v>
      </c>
      <c r="F240" s="53">
        <f t="shared" si="17"/>
        <v>2110.0070351130075</v>
      </c>
      <c r="G240" s="63">
        <f t="shared" si="17"/>
        <v>0</v>
      </c>
      <c r="H240" s="30">
        <f t="shared" si="17"/>
        <v>683.34800841318895</v>
      </c>
    </row>
    <row r="241" spans="2:8">
      <c r="B241" s="8" t="str">
        <f>$B$24</f>
        <v>Agriculture</v>
      </c>
      <c r="C241" s="53">
        <f t="shared" si="17"/>
        <v>390.43608813329598</v>
      </c>
      <c r="D241" s="53">
        <f t="shared" si="17"/>
        <v>645.50575984983197</v>
      </c>
      <c r="E241" s="53">
        <f t="shared" si="17"/>
        <v>2449.495584692861</v>
      </c>
      <c r="F241" s="53">
        <f t="shared" si="17"/>
        <v>3954.7730249295128</v>
      </c>
      <c r="G241" s="63">
        <f t="shared" si="17"/>
        <v>0</v>
      </c>
      <c r="H241" s="30">
        <f t="shared" si="17"/>
        <v>796.29444163107178</v>
      </c>
    </row>
    <row r="242" spans="2:8">
      <c r="B242" s="8" t="str">
        <f>$B$25</f>
        <v>Engineering</v>
      </c>
      <c r="C242" s="53">
        <f t="shared" si="17"/>
        <v>486.83464507292854</v>
      </c>
      <c r="D242" s="53">
        <f t="shared" si="17"/>
        <v>770.27606217021992</v>
      </c>
      <c r="E242" s="53">
        <f t="shared" si="17"/>
        <v>1629.4905578187158</v>
      </c>
      <c r="F242" s="53">
        <f t="shared" si="17"/>
        <v>5192.8224866739592</v>
      </c>
      <c r="G242" s="63">
        <f t="shared" si="17"/>
        <v>0</v>
      </c>
      <c r="H242" s="30">
        <f t="shared" si="17"/>
        <v>1115.478642234418</v>
      </c>
    </row>
    <row r="243" spans="2:8">
      <c r="B243" s="8" t="str">
        <f>$B$26</f>
        <v>Home Economics</v>
      </c>
      <c r="C243" s="53">
        <f t="shared" si="17"/>
        <v>264.36797811509854</v>
      </c>
      <c r="D243" s="53">
        <f t="shared" si="17"/>
        <v>507.2105371360052</v>
      </c>
      <c r="E243" s="53">
        <f t="shared" si="17"/>
        <v>943.85908185893106</v>
      </c>
      <c r="F243" s="53">
        <f t="shared" si="17"/>
        <v>3905.9132891231079</v>
      </c>
      <c r="G243" s="63">
        <f t="shared" si="17"/>
        <v>0</v>
      </c>
      <c r="H243" s="30">
        <f t="shared" si="17"/>
        <v>451.43201719935746</v>
      </c>
    </row>
    <row r="244" spans="2:8">
      <c r="B244" s="8" t="str">
        <f>$B$27</f>
        <v>Law</v>
      </c>
      <c r="C244" s="53">
        <f t="shared" si="17"/>
        <v>0</v>
      </c>
      <c r="D244" s="53">
        <f t="shared" si="17"/>
        <v>0</v>
      </c>
      <c r="E244" s="53">
        <f t="shared" si="17"/>
        <v>0</v>
      </c>
      <c r="F244" s="53">
        <f t="shared" si="17"/>
        <v>0</v>
      </c>
      <c r="G244" s="63">
        <f t="shared" si="17"/>
        <v>1454.1141602833839</v>
      </c>
      <c r="H244" s="30">
        <f t="shared" si="17"/>
        <v>1454.1141602833839</v>
      </c>
    </row>
    <row r="245" spans="2:8">
      <c r="B245" s="8" t="str">
        <f>$B$28</f>
        <v>Social Service</v>
      </c>
      <c r="C245" s="53">
        <f t="shared" si="17"/>
        <v>451.72001043059453</v>
      </c>
      <c r="D245" s="53">
        <f t="shared" si="17"/>
        <v>539.26159555600441</v>
      </c>
      <c r="E245" s="53">
        <f t="shared" si="17"/>
        <v>671.88459114220814</v>
      </c>
      <c r="F245" s="53">
        <f t="shared" si="17"/>
        <v>8151.9490314312234</v>
      </c>
      <c r="G245" s="63">
        <f t="shared" si="17"/>
        <v>0</v>
      </c>
      <c r="H245" s="30">
        <f t="shared" si="17"/>
        <v>652.39309153039301</v>
      </c>
    </row>
    <row r="246" spans="2:8">
      <c r="B246" s="8" t="str">
        <f>$B$29</f>
        <v>Library Science</v>
      </c>
      <c r="C246" s="53">
        <f t="shared" si="17"/>
        <v>520.72921699942844</v>
      </c>
      <c r="D246" s="53">
        <f t="shared" si="17"/>
        <v>409.02695477316507</v>
      </c>
      <c r="E246" s="53">
        <f t="shared" si="17"/>
        <v>955.35580366518957</v>
      </c>
      <c r="F246" s="53">
        <f t="shared" si="17"/>
        <v>8141.0377829473537</v>
      </c>
      <c r="G246" s="63">
        <f t="shared" si="17"/>
        <v>0</v>
      </c>
      <c r="H246" s="30">
        <f t="shared" si="17"/>
        <v>1094.8417294606172</v>
      </c>
    </row>
    <row r="247" spans="2:8">
      <c r="B247" s="8" t="str">
        <f>$B$30</f>
        <v xml:space="preserve">Semester Credit Hours Reported on the CBM004 (Fall 2021) or CBM0CS (Spr/Sum 2022) - No data entry required.  </v>
      </c>
      <c r="C247" s="53">
        <f t="shared" ref="C247:H256" si="18">IF(C30=0,0,C223/C30)</f>
        <v>0</v>
      </c>
      <c r="D247" s="53">
        <f t="shared" si="18"/>
        <v>0</v>
      </c>
      <c r="E247" s="53">
        <f t="shared" si="18"/>
        <v>0</v>
      </c>
      <c r="F247" s="53">
        <f t="shared" si="18"/>
        <v>0</v>
      </c>
      <c r="G247" s="63">
        <f t="shared" si="18"/>
        <v>5874.9204478087222</v>
      </c>
      <c r="H247" s="30">
        <f t="shared" si="18"/>
        <v>5874.9204478087222</v>
      </c>
    </row>
    <row r="248" spans="2:8">
      <c r="B248" s="8" t="str">
        <f>$B$31</f>
        <v>Vocational Training</v>
      </c>
      <c r="C248" s="53">
        <f t="shared" si="18"/>
        <v>458.98061955278348</v>
      </c>
      <c r="D248" s="53">
        <f t="shared" si="18"/>
        <v>1012.2266329155202</v>
      </c>
      <c r="E248" s="53">
        <f t="shared" si="18"/>
        <v>0</v>
      </c>
      <c r="F248" s="53">
        <f t="shared" si="18"/>
        <v>0</v>
      </c>
      <c r="G248" s="63">
        <f t="shared" si="18"/>
        <v>0</v>
      </c>
      <c r="H248" s="30">
        <f t="shared" si="18"/>
        <v>601.29512602581519</v>
      </c>
    </row>
    <row r="249" spans="2:8">
      <c r="B249" s="8" t="str">
        <f>$B$32</f>
        <v>Physical Training</v>
      </c>
      <c r="C249" s="53">
        <f t="shared" si="18"/>
        <v>2500.7810079228689</v>
      </c>
      <c r="D249" s="53">
        <f t="shared" si="18"/>
        <v>2582.2614331574759</v>
      </c>
      <c r="E249" s="53">
        <f t="shared" si="18"/>
        <v>0</v>
      </c>
      <c r="F249" s="53">
        <f t="shared" si="18"/>
        <v>0</v>
      </c>
      <c r="G249" s="63">
        <f t="shared" si="18"/>
        <v>0</v>
      </c>
      <c r="H249" s="30">
        <f t="shared" si="18"/>
        <v>2570.3374684889968</v>
      </c>
    </row>
    <row r="250" spans="2:8">
      <c r="B250" s="8" t="str">
        <f>$B$33</f>
        <v>Health Services</v>
      </c>
      <c r="C250" s="53">
        <f t="shared" si="18"/>
        <v>276.20582195460008</v>
      </c>
      <c r="D250" s="53">
        <f t="shared" si="18"/>
        <v>461.21653942627091</v>
      </c>
      <c r="E250" s="53">
        <f t="shared" si="18"/>
        <v>721.98593630385983</v>
      </c>
      <c r="F250" s="53">
        <f t="shared" si="18"/>
        <v>2070.9980473520591</v>
      </c>
      <c r="G250" s="63">
        <f t="shared" si="18"/>
        <v>939.30751333085016</v>
      </c>
      <c r="H250" s="30">
        <f t="shared" si="18"/>
        <v>512.87427931677735</v>
      </c>
    </row>
    <row r="251" spans="2:8">
      <c r="B251" s="8" t="str">
        <f>$B$34</f>
        <v>Pharmacy</v>
      </c>
      <c r="C251" s="53">
        <f t="shared" si="18"/>
        <v>1990.1225602388711</v>
      </c>
      <c r="D251" s="53">
        <f t="shared" si="18"/>
        <v>1301.7907129585346</v>
      </c>
      <c r="E251" s="53">
        <f t="shared" si="18"/>
        <v>10013.626435284841</v>
      </c>
      <c r="F251" s="53">
        <f t="shared" si="18"/>
        <v>14252.067949894665</v>
      </c>
      <c r="G251" s="63">
        <f t="shared" si="18"/>
        <v>1336.2443877522887</v>
      </c>
      <c r="H251" s="30">
        <f t="shared" si="18"/>
        <v>2127.1401991248354</v>
      </c>
    </row>
    <row r="252" spans="2:8">
      <c r="B252" s="8" t="str">
        <f>$B$35</f>
        <v>Business Administration</v>
      </c>
      <c r="C252" s="53">
        <f t="shared" si="18"/>
        <v>310.20988881667813</v>
      </c>
      <c r="D252" s="53">
        <f t="shared" si="18"/>
        <v>537.13683253642205</v>
      </c>
      <c r="E252" s="53">
        <f t="shared" si="18"/>
        <v>852.98112413226011</v>
      </c>
      <c r="F252" s="53">
        <f t="shared" si="18"/>
        <v>10826.162271182588</v>
      </c>
      <c r="G252" s="63">
        <f t="shared" si="18"/>
        <v>0</v>
      </c>
      <c r="H252" s="30">
        <f t="shared" si="18"/>
        <v>619.02090204718036</v>
      </c>
    </row>
    <row r="253" spans="2:8">
      <c r="B253" s="8" t="str">
        <f>$B$36</f>
        <v>Optometry</v>
      </c>
      <c r="C253" s="53">
        <f t="shared" si="18"/>
        <v>0</v>
      </c>
      <c r="D253" s="53">
        <f t="shared" si="18"/>
        <v>0</v>
      </c>
      <c r="E253" s="53">
        <f t="shared" si="18"/>
        <v>0</v>
      </c>
      <c r="F253" s="53">
        <f t="shared" si="18"/>
        <v>0</v>
      </c>
      <c r="G253" s="63">
        <f t="shared" si="18"/>
        <v>1539.9466540540679</v>
      </c>
      <c r="H253" s="30">
        <f t="shared" si="18"/>
        <v>1539.9466540540679</v>
      </c>
    </row>
    <row r="254" spans="2:8">
      <c r="B254" s="8" t="str">
        <f>$B$37</f>
        <v>Teacher Ed-Practice Teaching</v>
      </c>
      <c r="C254" s="53">
        <f t="shared" si="18"/>
        <v>218.62040632216039</v>
      </c>
      <c r="D254" s="53">
        <f t="shared" si="18"/>
        <v>665.05700691497941</v>
      </c>
      <c r="E254" s="53">
        <f t="shared" si="18"/>
        <v>0</v>
      </c>
      <c r="F254" s="53">
        <f t="shared" si="18"/>
        <v>0</v>
      </c>
      <c r="G254" s="63">
        <f t="shared" si="18"/>
        <v>0</v>
      </c>
      <c r="H254" s="30">
        <f t="shared" si="18"/>
        <v>659.97110732388762</v>
      </c>
    </row>
    <row r="255" spans="2:8">
      <c r="B255" s="8" t="str">
        <f>$B$38</f>
        <v>Technology</v>
      </c>
      <c r="C255" s="53">
        <f t="shared" si="18"/>
        <v>460.27637924589914</v>
      </c>
      <c r="D255" s="53">
        <f t="shared" si="18"/>
        <v>657.95174653817344</v>
      </c>
      <c r="E255" s="53">
        <f t="shared" si="18"/>
        <v>1509.6540631563009</v>
      </c>
      <c r="F255" s="53">
        <f t="shared" si="18"/>
        <v>2874.238379322152</v>
      </c>
      <c r="G255" s="63">
        <f t="shared" si="18"/>
        <v>0</v>
      </c>
      <c r="H255" s="30">
        <f t="shared" si="18"/>
        <v>681.16218261322751</v>
      </c>
    </row>
    <row r="256" spans="2:8">
      <c r="B256" s="8" t="str">
        <f>$B$39</f>
        <v>Nursing</v>
      </c>
      <c r="C256" s="53">
        <f t="shared" si="18"/>
        <v>472.71573624577991</v>
      </c>
      <c r="D256" s="53">
        <f t="shared" si="18"/>
        <v>592.10470753621723</v>
      </c>
      <c r="E256" s="53">
        <f t="shared" si="18"/>
        <v>792.95265790793928</v>
      </c>
      <c r="F256" s="53">
        <f t="shared" si="18"/>
        <v>2415.316027629467</v>
      </c>
      <c r="G256" s="63">
        <f t="shared" si="18"/>
        <v>0</v>
      </c>
      <c r="H256" s="30">
        <f t="shared" si="18"/>
        <v>661.70983297325631</v>
      </c>
    </row>
    <row r="257" spans="2:9">
      <c r="B257" s="26" t="str">
        <f>$B$40</f>
        <v>Totals</v>
      </c>
      <c r="C257" s="29">
        <f t="shared" ref="C257:H257" si="19">IF(C40=0,0,C233/C40)</f>
        <v>331.44985478540519</v>
      </c>
      <c r="D257" s="29">
        <f t="shared" si="19"/>
        <v>603.31059860959192</v>
      </c>
      <c r="E257" s="29">
        <f t="shared" si="19"/>
        <v>1121.4824717584245</v>
      </c>
      <c r="F257" s="29">
        <f t="shared" si="19"/>
        <v>4670.6080978006676</v>
      </c>
      <c r="G257" s="29">
        <f t="shared" si="19"/>
        <v>1743.6571509653243</v>
      </c>
      <c r="H257" s="29">
        <f t="shared" si="19"/>
        <v>659.03513612088102</v>
      </c>
      <c r="I257" s="39"/>
    </row>
    <row r="259" spans="2:9" ht="14.4" thickBot="1">
      <c r="B259" s="22" t="s">
        <v>37</v>
      </c>
      <c r="C259" s="9"/>
      <c r="D259" s="9"/>
      <c r="E259" s="9"/>
      <c r="F259" s="9"/>
      <c r="G259" s="9"/>
      <c r="H259" s="15"/>
    </row>
    <row r="260" spans="2:9" ht="14.4" thickBot="1">
      <c r="B260" s="49" t="s">
        <v>31</v>
      </c>
      <c r="C260" s="50" t="s">
        <v>25</v>
      </c>
      <c r="D260" s="50" t="s">
        <v>26</v>
      </c>
      <c r="E260" s="50" t="s">
        <v>27</v>
      </c>
      <c r="F260" s="50" t="s">
        <v>28</v>
      </c>
      <c r="G260" s="50" t="s">
        <v>29</v>
      </c>
      <c r="H260" s="51" t="s">
        <v>1</v>
      </c>
    </row>
    <row r="261" spans="2:9">
      <c r="B261" s="8" t="str">
        <f>$B$20</f>
        <v>Liberal Arts</v>
      </c>
      <c r="C261" s="42">
        <f t="shared" ref="C261:H261" si="20">IF($C$237=0,"",C237/$C$237)</f>
        <v>1</v>
      </c>
      <c r="D261" s="42">
        <f t="shared" si="20"/>
        <v>1.8512497533538768</v>
      </c>
      <c r="E261" s="42">
        <f t="shared" si="20"/>
        <v>4.3123618251368852</v>
      </c>
      <c r="F261" s="42">
        <f t="shared" si="20"/>
        <v>14.493333177485537</v>
      </c>
      <c r="G261" s="42">
        <f t="shared" si="20"/>
        <v>0</v>
      </c>
      <c r="H261" s="42">
        <f t="shared" si="20"/>
        <v>1.627172944437588</v>
      </c>
    </row>
    <row r="262" spans="2:9">
      <c r="B262" s="8" t="str">
        <f>$B$21</f>
        <v>Science</v>
      </c>
      <c r="C262" s="42">
        <f t="shared" ref="C262:H277" si="21">IF($C$237=0,"",C238/$C$237)</f>
        <v>1.3464195579699325</v>
      </c>
      <c r="D262" s="42">
        <f t="shared" si="21"/>
        <v>2.6140144749970777</v>
      </c>
      <c r="E262" s="42">
        <f t="shared" si="21"/>
        <v>6.5119553252402058</v>
      </c>
      <c r="F262" s="42">
        <f t="shared" si="21"/>
        <v>20.925240268578264</v>
      </c>
      <c r="G262" s="42">
        <f t="shared" si="21"/>
        <v>0</v>
      </c>
      <c r="H262" s="42">
        <f t="shared" si="21"/>
        <v>2.7199215655143676</v>
      </c>
    </row>
    <row r="263" spans="2:9">
      <c r="B263" s="8" t="str">
        <f>$B$22</f>
        <v>Fine Arts</v>
      </c>
      <c r="C263" s="42">
        <f t="shared" si="21"/>
        <v>1.3713213453429931</v>
      </c>
      <c r="D263" s="42">
        <f t="shared" si="21"/>
        <v>2.6478376110421356</v>
      </c>
      <c r="E263" s="42">
        <f t="shared" si="21"/>
        <v>7.5499227646449985</v>
      </c>
      <c r="F263" s="42">
        <f t="shared" si="21"/>
        <v>10.428084354093016</v>
      </c>
      <c r="G263" s="42">
        <f t="shared" si="21"/>
        <v>0</v>
      </c>
      <c r="H263" s="42">
        <f t="shared" si="21"/>
        <v>2.1291742050376974</v>
      </c>
    </row>
    <row r="264" spans="2:9">
      <c r="B264" s="8" t="str">
        <f>$B$23</f>
        <v>Student Enrollment Headcount on the CBM001 (Fall 2021) or CBM0C1 (Spr/Sum 2022) - No data entry required</v>
      </c>
      <c r="C264" s="42">
        <f t="shared" si="21"/>
        <v>1.2024067328454109</v>
      </c>
      <c r="D264" s="42">
        <f t="shared" si="21"/>
        <v>1.9181003351466135</v>
      </c>
      <c r="E264" s="42">
        <f t="shared" si="21"/>
        <v>2.2764539650439009</v>
      </c>
      <c r="F264" s="42">
        <f t="shared" si="21"/>
        <v>7.4657720014429092</v>
      </c>
      <c r="G264" s="42">
        <f t="shared" si="21"/>
        <v>0</v>
      </c>
      <c r="H264" s="42">
        <f t="shared" si="21"/>
        <v>2.4178689187070517</v>
      </c>
    </row>
    <row r="265" spans="2:9">
      <c r="B265" s="8" t="str">
        <f>$B$24</f>
        <v>Agriculture</v>
      </c>
      <c r="C265" s="42">
        <f t="shared" si="21"/>
        <v>1.3814678181783129</v>
      </c>
      <c r="D265" s="42">
        <f t="shared" si="21"/>
        <v>2.2839728723458497</v>
      </c>
      <c r="E265" s="42">
        <f t="shared" si="21"/>
        <v>8.6669737349375975</v>
      </c>
      <c r="F265" s="42">
        <f t="shared" si="21"/>
        <v>13.993049895210001</v>
      </c>
      <c r="G265" s="42">
        <f t="shared" si="21"/>
        <v>0</v>
      </c>
      <c r="H265" s="42">
        <f t="shared" si="21"/>
        <v>2.8175037562922021</v>
      </c>
    </row>
    <row r="266" spans="2:9">
      <c r="B266" s="8" t="str">
        <f>$B$25</f>
        <v>Engineering</v>
      </c>
      <c r="C266" s="42">
        <f t="shared" si="21"/>
        <v>1.7225518218820559</v>
      </c>
      <c r="D266" s="42">
        <f t="shared" si="21"/>
        <v>2.7254437367428634</v>
      </c>
      <c r="E266" s="42">
        <f t="shared" si="21"/>
        <v>5.7655755553094652</v>
      </c>
      <c r="F266" s="42">
        <f t="shared" si="21"/>
        <v>18.373601644127806</v>
      </c>
      <c r="G266" s="42">
        <f t="shared" si="21"/>
        <v>0</v>
      </c>
      <c r="H266" s="42">
        <f t="shared" si="21"/>
        <v>3.9468632458636539</v>
      </c>
    </row>
    <row r="267" spans="2:9">
      <c r="B267" s="8" t="str">
        <f>$B$26</f>
        <v>Home Economics</v>
      </c>
      <c r="C267" s="42">
        <f t="shared" si="21"/>
        <v>0.93540496133183115</v>
      </c>
      <c r="D267" s="42">
        <f t="shared" si="21"/>
        <v>1.7946472044743671</v>
      </c>
      <c r="E267" s="42">
        <f t="shared" si="21"/>
        <v>3.339627114689983</v>
      </c>
      <c r="F267" s="42">
        <f t="shared" si="21"/>
        <v>13.820171017788715</v>
      </c>
      <c r="G267" s="42">
        <f t="shared" si="21"/>
        <v>0</v>
      </c>
      <c r="H267" s="42">
        <f t="shared" si="21"/>
        <v>1.5972878092235134</v>
      </c>
    </row>
    <row r="268" spans="2:9">
      <c r="B268" s="8" t="str">
        <f>$B$27</f>
        <v>Law</v>
      </c>
      <c r="C268" s="42">
        <f t="shared" si="21"/>
        <v>0</v>
      </c>
      <c r="D268" s="42">
        <f t="shared" si="21"/>
        <v>0</v>
      </c>
      <c r="E268" s="42">
        <f t="shared" si="21"/>
        <v>0</v>
      </c>
      <c r="F268" s="42">
        <f t="shared" si="21"/>
        <v>0</v>
      </c>
      <c r="G268" s="42">
        <f t="shared" si="21"/>
        <v>5.1450467245309088</v>
      </c>
      <c r="H268" s="42">
        <f t="shared" si="21"/>
        <v>5.1450467245309088</v>
      </c>
    </row>
    <row r="269" spans="2:9">
      <c r="B269" s="8" t="str">
        <f>$B$28</f>
        <v>Social Service</v>
      </c>
      <c r="C269" s="42">
        <f t="shared" si="21"/>
        <v>1.5983068066802018</v>
      </c>
      <c r="D269" s="42">
        <f t="shared" si="21"/>
        <v>1.908052463597508</v>
      </c>
      <c r="E269" s="42">
        <f t="shared" si="21"/>
        <v>2.3773082673545494</v>
      </c>
      <c r="F269" s="42">
        <f t="shared" si="21"/>
        <v>28.843786690402816</v>
      </c>
      <c r="G269" s="42">
        <f t="shared" si="21"/>
        <v>0</v>
      </c>
      <c r="H269" s="42">
        <f t="shared" si="21"/>
        <v>2.3083421029548981</v>
      </c>
    </row>
    <row r="270" spans="2:9">
      <c r="B270" s="8" t="str">
        <f>$B$29</f>
        <v>Library Science</v>
      </c>
      <c r="C270" s="42">
        <f t="shared" si="21"/>
        <v>1.8424799272763599</v>
      </c>
      <c r="D270" s="42">
        <f t="shared" si="21"/>
        <v>1.4472473010581224</v>
      </c>
      <c r="E270" s="42">
        <f t="shared" si="21"/>
        <v>3.3803056064396304</v>
      </c>
      <c r="F270" s="42">
        <f t="shared" si="21"/>
        <v>28.805179760626725</v>
      </c>
      <c r="G270" s="42">
        <f t="shared" si="21"/>
        <v>0</v>
      </c>
      <c r="H270" s="42">
        <f t="shared" si="21"/>
        <v>3.8738443018416926</v>
      </c>
    </row>
    <row r="271" spans="2:9">
      <c r="B271" s="8" t="str">
        <f>$B$30</f>
        <v xml:space="preserve">Semester Credit Hours Reported on the CBM004 (Fall 2021) or CBM0CS (Spr/Sum 2022) - No data entry required.  </v>
      </c>
      <c r="C271" s="42">
        <f t="shared" si="21"/>
        <v>0</v>
      </c>
      <c r="D271" s="42">
        <f t="shared" si="21"/>
        <v>0</v>
      </c>
      <c r="E271" s="42">
        <f t="shared" si="21"/>
        <v>0</v>
      </c>
      <c r="F271" s="42">
        <f t="shared" si="21"/>
        <v>0</v>
      </c>
      <c r="G271" s="42">
        <f t="shared" si="21"/>
        <v>20.78704755958584</v>
      </c>
      <c r="H271" s="42">
        <f t="shared" si="21"/>
        <v>20.78704755958584</v>
      </c>
    </row>
    <row r="272" spans="2:9">
      <c r="B272" s="8" t="str">
        <f>$B$31</f>
        <v>Vocational Training</v>
      </c>
      <c r="C272" s="42">
        <f t="shared" si="21"/>
        <v>1.6239967932043256</v>
      </c>
      <c r="D272" s="42">
        <f t="shared" si="21"/>
        <v>3.5815298856246613</v>
      </c>
      <c r="E272" s="42">
        <f t="shared" si="21"/>
        <v>0</v>
      </c>
      <c r="F272" s="42">
        <f t="shared" si="21"/>
        <v>0</v>
      </c>
      <c r="G272" s="42">
        <f t="shared" si="21"/>
        <v>0</v>
      </c>
      <c r="H272" s="42">
        <f t="shared" si="21"/>
        <v>2.1275437672875759</v>
      </c>
    </row>
    <row r="273" spans="2:9">
      <c r="B273" s="8" t="str">
        <f>$B$32</f>
        <v>Physical Training</v>
      </c>
      <c r="C273" s="42">
        <f t="shared" si="21"/>
        <v>8.8484353464209153</v>
      </c>
      <c r="D273" s="42">
        <f t="shared" si="21"/>
        <v>9.1367349905733395</v>
      </c>
      <c r="E273" s="42">
        <f t="shared" si="21"/>
        <v>0</v>
      </c>
      <c r="F273" s="42">
        <f t="shared" si="21"/>
        <v>0</v>
      </c>
      <c r="G273" s="42">
        <f t="shared" si="21"/>
        <v>0</v>
      </c>
      <c r="H273" s="42">
        <f t="shared" si="21"/>
        <v>9.0945447987461545</v>
      </c>
    </row>
    <row r="274" spans="2:9">
      <c r="B274" s="8" t="str">
        <f>$B$33</f>
        <v>Health Services</v>
      </c>
      <c r="C274" s="42">
        <f t="shared" si="21"/>
        <v>0.97729043451920883</v>
      </c>
      <c r="D274" s="42">
        <f t="shared" si="21"/>
        <v>1.6319080786698066</v>
      </c>
      <c r="E274" s="42">
        <f t="shared" si="21"/>
        <v>2.5545802923847662</v>
      </c>
      <c r="F274" s="42">
        <f t="shared" si="21"/>
        <v>7.3277477182135788</v>
      </c>
      <c r="G274" s="42">
        <f t="shared" si="21"/>
        <v>3.3235224419025884</v>
      </c>
      <c r="H274" s="42">
        <f t="shared" si="21"/>
        <v>1.8146870465663321</v>
      </c>
    </row>
    <row r="275" spans="2:9">
      <c r="B275" s="8" t="str">
        <f>$B$34</f>
        <v>Pharmacy</v>
      </c>
      <c r="C275" s="42">
        <f t="shared" si="21"/>
        <v>7.0415885077252796</v>
      </c>
      <c r="D275" s="42">
        <f t="shared" si="21"/>
        <v>4.6060854275889698</v>
      </c>
      <c r="E275" s="42">
        <f t="shared" si="21"/>
        <v>35.430901712351009</v>
      </c>
      <c r="F275" s="42">
        <f t="shared" si="21"/>
        <v>50.427646966251338</v>
      </c>
      <c r="G275" s="42">
        <f t="shared" si="21"/>
        <v>4.7279917891989216</v>
      </c>
      <c r="H275" s="42">
        <f t="shared" si="21"/>
        <v>7.5263937406347798</v>
      </c>
    </row>
    <row r="276" spans="2:9">
      <c r="B276" s="8" t="str">
        <f>$B$35</f>
        <v>Business Administration</v>
      </c>
      <c r="C276" s="42">
        <f t="shared" si="21"/>
        <v>1.097605962424782</v>
      </c>
      <c r="D276" s="42">
        <f t="shared" si="21"/>
        <v>1.9005344809570144</v>
      </c>
      <c r="E276" s="42">
        <f t="shared" si="21"/>
        <v>3.018076474785242</v>
      </c>
      <c r="F276" s="42">
        <f t="shared" si="21"/>
        <v>38.305871886793824</v>
      </c>
      <c r="G276" s="42">
        <f t="shared" si="21"/>
        <v>0</v>
      </c>
      <c r="H276" s="42">
        <f t="shared" si="21"/>
        <v>2.1902623270468178</v>
      </c>
    </row>
    <row r="277" spans="2:9">
      <c r="B277" s="8" t="str">
        <f>$B$36</f>
        <v>Optometry</v>
      </c>
      <c r="C277" s="42">
        <f t="shared" si="21"/>
        <v>0</v>
      </c>
      <c r="D277" s="42">
        <f t="shared" si="21"/>
        <v>0</v>
      </c>
      <c r="E277" s="42">
        <f t="shared" si="21"/>
        <v>0</v>
      </c>
      <c r="F277" s="42">
        <f t="shared" si="21"/>
        <v>0</v>
      </c>
      <c r="G277" s="42">
        <f t="shared" si="21"/>
        <v>5.4487451568789682</v>
      </c>
      <c r="H277" s="42">
        <f t="shared" si="21"/>
        <v>5.4487451568789682</v>
      </c>
    </row>
    <row r="278" spans="2:9">
      <c r="B278" s="8" t="str">
        <f>$B$37</f>
        <v>Teacher Ed-Practice Teaching</v>
      </c>
      <c r="C278" s="42">
        <f t="shared" ref="C278:H281" si="22">IF($C$237=0,"",C254/$C$237)</f>
        <v>0.7735377566533288</v>
      </c>
      <c r="D278" s="42">
        <f t="shared" si="22"/>
        <v>2.3531504392938447</v>
      </c>
      <c r="E278" s="42">
        <f t="shared" si="22"/>
        <v>0</v>
      </c>
      <c r="F278" s="42">
        <f t="shared" si="22"/>
        <v>0</v>
      </c>
      <c r="G278" s="42">
        <f t="shared" si="22"/>
        <v>0</v>
      </c>
      <c r="H278" s="42">
        <f t="shared" si="22"/>
        <v>2.3351551595921878</v>
      </c>
    </row>
    <row r="279" spans="2:9">
      <c r="B279" s="8" t="str">
        <f>$B$38</f>
        <v>Technology</v>
      </c>
      <c r="C279" s="42">
        <f t="shared" si="22"/>
        <v>1.6285815392627399</v>
      </c>
      <c r="D279" s="42">
        <f t="shared" si="22"/>
        <v>2.3280101183843089</v>
      </c>
      <c r="E279" s="42">
        <f t="shared" si="22"/>
        <v>5.3415618284766531</v>
      </c>
      <c r="F279" s="42">
        <f t="shared" si="22"/>
        <v>10.1698279013874</v>
      </c>
      <c r="G279" s="42">
        <f t="shared" si="22"/>
        <v>0</v>
      </c>
      <c r="H279" s="42">
        <f t="shared" si="22"/>
        <v>2.4101348795375994</v>
      </c>
    </row>
    <row r="280" spans="2:9">
      <c r="B280" s="8" t="str">
        <f>$B$39</f>
        <v>Nursing</v>
      </c>
      <c r="C280" s="42">
        <f t="shared" si="22"/>
        <v>1.6725953276815491</v>
      </c>
      <c r="D280" s="42">
        <f t="shared" si="22"/>
        <v>2.095025596542468</v>
      </c>
      <c r="E280" s="42">
        <f t="shared" si="22"/>
        <v>2.8056796273012274</v>
      </c>
      <c r="F280" s="42">
        <f t="shared" si="22"/>
        <v>8.5460372755328837</v>
      </c>
      <c r="G280" s="42">
        <f t="shared" si="22"/>
        <v>0</v>
      </c>
      <c r="H280" s="42">
        <f t="shared" si="22"/>
        <v>2.3413072382607556</v>
      </c>
    </row>
    <row r="281" spans="2:9">
      <c r="B281" s="26" t="str">
        <f>$B$40</f>
        <v>Totals</v>
      </c>
      <c r="C281" s="42">
        <f t="shared" si="22"/>
        <v>1.1727586707343209</v>
      </c>
      <c r="D281" s="42">
        <f t="shared" si="22"/>
        <v>2.1346750509919596</v>
      </c>
      <c r="E281" s="42">
        <f t="shared" si="22"/>
        <v>3.9681064083820021</v>
      </c>
      <c r="F281" s="42">
        <f t="shared" si="22"/>
        <v>16.525866779588817</v>
      </c>
      <c r="G281" s="42">
        <f t="shared" si="22"/>
        <v>6.169527646667504</v>
      </c>
      <c r="H281" s="42">
        <f t="shared" si="22"/>
        <v>2.3318434419129197</v>
      </c>
      <c r="I281" s="39"/>
    </row>
    <row r="283" spans="2:9" ht="14.4" thickBot="1">
      <c r="B283" s="22" t="s">
        <v>236</v>
      </c>
      <c r="C283" s="9"/>
      <c r="D283" s="9"/>
      <c r="E283" s="9"/>
      <c r="F283" s="9"/>
      <c r="G283" s="9"/>
      <c r="H283" s="15"/>
    </row>
    <row r="284" spans="2:9" ht="14.4" thickBot="1">
      <c r="B284" s="49" t="s">
        <v>31</v>
      </c>
      <c r="C284" s="50" t="s">
        <v>25</v>
      </c>
      <c r="D284" s="50" t="s">
        <v>26</v>
      </c>
      <c r="E284" s="50" t="s">
        <v>27</v>
      </c>
      <c r="F284" s="50" t="s">
        <v>28</v>
      </c>
      <c r="G284" s="50" t="s">
        <v>29</v>
      </c>
      <c r="H284" s="51" t="s">
        <v>1</v>
      </c>
    </row>
    <row r="285" spans="2:9">
      <c r="B285" s="8" t="str">
        <f>$B$20</f>
        <v>Liberal Arts</v>
      </c>
      <c r="C285" s="29">
        <f t="shared" ref="C285:D300" si="23">C237*30</f>
        <v>8478.722768543721</v>
      </c>
      <c r="D285" s="29">
        <f t="shared" si="23"/>
        <v>15696.233434022462</v>
      </c>
      <c r="E285" s="29">
        <f>E237*24</f>
        <v>29250.656314389496</v>
      </c>
      <c r="F285" s="29">
        <f>F237*18</f>
        <v>73730.972402422049</v>
      </c>
      <c r="G285" s="29">
        <f>G237*24</f>
        <v>0</v>
      </c>
      <c r="H285" s="29">
        <f>IF((C20/30+D20/30+E20/24+F20/18+G20/24)=0,0,H213/(C20/30+D20/30+E20/24+F20/18+G20/24))</f>
        <v>13472.534235750349</v>
      </c>
    </row>
    <row r="286" spans="2:9">
      <c r="B286" s="8" t="str">
        <f>$B$21</f>
        <v>Science</v>
      </c>
      <c r="C286" s="30">
        <f t="shared" si="23"/>
        <v>11415.91816217224</v>
      </c>
      <c r="D286" s="30">
        <f t="shared" si="23"/>
        <v>22163.504046460585</v>
      </c>
      <c r="E286" s="30">
        <f>E238*24</f>
        <v>44170.451107082932</v>
      </c>
      <c r="F286" s="30">
        <f>F238*18</f>
        <v>106451.58666146548</v>
      </c>
      <c r="G286" s="30">
        <f>G238*24</f>
        <v>0</v>
      </c>
      <c r="H286" s="30">
        <f t="shared" ref="H286:H305" si="24">IF((C21/30+D21/30+E21/24+F21/18+G21/24)=0,0,H214/(C21/30+D21/30+E21/24+F21/18+G21/24))</f>
        <v>22209.70782831547</v>
      </c>
    </row>
    <row r="287" spans="2:9">
      <c r="B287" s="8" t="str">
        <f>$B$22</f>
        <v>Fine Arts</v>
      </c>
      <c r="C287" s="30">
        <f t="shared" si="23"/>
        <v>11627.053513749643</v>
      </c>
      <c r="D287" s="30">
        <f t="shared" si="23"/>
        <v>22450.28104014937</v>
      </c>
      <c r="E287" s="30">
        <f t="shared" ref="E287:E305" si="25">E239*24</f>
        <v>51210.961636273685</v>
      </c>
      <c r="F287" s="30">
        <f t="shared" ref="F287:F305" si="26">F239*18</f>
        <v>53050.101747205808</v>
      </c>
      <c r="G287" s="30">
        <f t="shared" ref="G287:G305" si="27">G239*24</f>
        <v>0</v>
      </c>
      <c r="H287" s="30">
        <f t="shared" si="24"/>
        <v>17693.616055573191</v>
      </c>
    </row>
    <row r="288" spans="2:9">
      <c r="B288" s="8" t="str">
        <f>$B$23</f>
        <v>Student Enrollment Headcount on the CBM001 (Fall 2021) or CBM0C1 (Spr/Sum 2022) - No data entry required</v>
      </c>
      <c r="C288" s="30">
        <f t="shared" si="23"/>
        <v>10194.873342826653</v>
      </c>
      <c r="D288" s="30">
        <f t="shared" si="23"/>
        <v>16263.040983958934</v>
      </c>
      <c r="E288" s="30">
        <f t="shared" si="25"/>
        <v>15441.137651967485</v>
      </c>
      <c r="F288" s="30">
        <f t="shared" si="26"/>
        <v>37980.126632034138</v>
      </c>
      <c r="G288" s="30">
        <f t="shared" si="27"/>
        <v>0</v>
      </c>
      <c r="H288" s="30">
        <f t="shared" si="24"/>
        <v>17853.415629737152</v>
      </c>
    </row>
    <row r="289" spans="2:8">
      <c r="B289" s="8" t="str">
        <f>$B$24</f>
        <v>Agriculture</v>
      </c>
      <c r="C289" s="30">
        <f t="shared" si="23"/>
        <v>11713.08264399888</v>
      </c>
      <c r="D289" s="30">
        <f t="shared" si="23"/>
        <v>19365.17279549496</v>
      </c>
      <c r="E289" s="30">
        <f t="shared" si="25"/>
        <v>58787.894032628668</v>
      </c>
      <c r="F289" s="30">
        <f t="shared" si="26"/>
        <v>71185.91444873123</v>
      </c>
      <c r="G289" s="30">
        <f t="shared" si="27"/>
        <v>0</v>
      </c>
      <c r="H289" s="30">
        <f t="shared" si="24"/>
        <v>22920.222806114871</v>
      </c>
    </row>
    <row r="290" spans="2:8">
      <c r="B290" s="8" t="str">
        <f>$B$25</f>
        <v>Engineering</v>
      </c>
      <c r="C290" s="30">
        <f t="shared" si="23"/>
        <v>14605.039352187856</v>
      </c>
      <c r="D290" s="30">
        <f t="shared" si="23"/>
        <v>23108.281865106597</v>
      </c>
      <c r="E290" s="30">
        <f t="shared" si="25"/>
        <v>39107.773387649184</v>
      </c>
      <c r="F290" s="30">
        <f t="shared" si="26"/>
        <v>93470.804760131272</v>
      </c>
      <c r="G290" s="30">
        <f t="shared" si="27"/>
        <v>0</v>
      </c>
      <c r="H290" s="30">
        <f t="shared" si="24"/>
        <v>30822.806825989785</v>
      </c>
    </row>
    <row r="291" spans="2:8">
      <c r="B291" s="8" t="str">
        <f>$B$26</f>
        <v>Home Economics</v>
      </c>
      <c r="C291" s="30">
        <f t="shared" si="23"/>
        <v>7931.039343452956</v>
      </c>
      <c r="D291" s="30">
        <f t="shared" si="23"/>
        <v>15216.316114080157</v>
      </c>
      <c r="E291" s="30">
        <f t="shared" si="25"/>
        <v>22652.617964614346</v>
      </c>
      <c r="F291" s="30">
        <f t="shared" si="26"/>
        <v>70306.439204215945</v>
      </c>
      <c r="G291" s="30">
        <f t="shared" si="27"/>
        <v>0</v>
      </c>
      <c r="H291" s="30">
        <f t="shared" si="24"/>
        <v>13214.215620664532</v>
      </c>
    </row>
    <row r="292" spans="2:8">
      <c r="B292" s="8" t="str">
        <f>$B$27</f>
        <v>Law</v>
      </c>
      <c r="C292" s="30">
        <f t="shared" si="23"/>
        <v>0</v>
      </c>
      <c r="D292" s="30">
        <f t="shared" si="23"/>
        <v>0</v>
      </c>
      <c r="E292" s="30">
        <f t="shared" si="25"/>
        <v>0</v>
      </c>
      <c r="F292" s="30">
        <f t="shared" si="26"/>
        <v>0</v>
      </c>
      <c r="G292" s="30">
        <f t="shared" si="27"/>
        <v>34898.739846801211</v>
      </c>
      <c r="H292" s="30">
        <f t="shared" si="24"/>
        <v>34898.739846801211</v>
      </c>
    </row>
    <row r="293" spans="2:8">
      <c r="B293" s="8" t="str">
        <f>$B$28</f>
        <v>Social Service</v>
      </c>
      <c r="C293" s="30">
        <f t="shared" si="23"/>
        <v>13551.600312917835</v>
      </c>
      <c r="D293" s="30">
        <f t="shared" si="23"/>
        <v>16177.847866680133</v>
      </c>
      <c r="E293" s="30">
        <f t="shared" si="25"/>
        <v>16125.230187412995</v>
      </c>
      <c r="F293" s="30">
        <f t="shared" si="26"/>
        <v>146735.08256576202</v>
      </c>
      <c r="G293" s="30">
        <f t="shared" si="27"/>
        <v>0</v>
      </c>
      <c r="H293" s="30">
        <f t="shared" si="24"/>
        <v>17311.568673904279</v>
      </c>
    </row>
    <row r="294" spans="2:8">
      <c r="B294" s="8" t="str">
        <f>$B$29</f>
        <v>Library Science</v>
      </c>
      <c r="C294" s="30">
        <f t="shared" si="23"/>
        <v>15621.876509982852</v>
      </c>
      <c r="D294" s="30">
        <f t="shared" si="23"/>
        <v>12270.808643194952</v>
      </c>
      <c r="E294" s="30">
        <f t="shared" si="25"/>
        <v>22928.539287964551</v>
      </c>
      <c r="F294" s="30">
        <f t="shared" si="26"/>
        <v>146538.68009305236</v>
      </c>
      <c r="G294" s="30">
        <f t="shared" si="27"/>
        <v>0</v>
      </c>
      <c r="H294" s="30">
        <f t="shared" si="24"/>
        <v>26553.192107863721</v>
      </c>
    </row>
    <row r="295" spans="2:8">
      <c r="B295" s="8" t="str">
        <f>$B$30</f>
        <v xml:space="preserve">Semester Credit Hours Reported on the CBM004 (Fall 2021) or CBM0CS (Spr/Sum 2022) - No data entry required.  </v>
      </c>
      <c r="C295" s="30">
        <f t="shared" si="23"/>
        <v>0</v>
      </c>
      <c r="D295" s="30">
        <f t="shared" si="23"/>
        <v>0</v>
      </c>
      <c r="E295" s="30">
        <f t="shared" si="25"/>
        <v>0</v>
      </c>
      <c r="F295" s="30">
        <f t="shared" si="26"/>
        <v>0</v>
      </c>
      <c r="G295" s="30">
        <f t="shared" si="27"/>
        <v>140998.09074740933</v>
      </c>
      <c r="H295" s="30">
        <f t="shared" si="24"/>
        <v>140998.09074740933</v>
      </c>
    </row>
    <row r="296" spans="2:8">
      <c r="B296" s="8" t="str">
        <f>$B$31</f>
        <v>Vocational Training</v>
      </c>
      <c r="C296" s="30">
        <f t="shared" si="23"/>
        <v>13769.418586583504</v>
      </c>
      <c r="D296" s="30">
        <f t="shared" si="23"/>
        <v>30366.798987465605</v>
      </c>
      <c r="E296" s="30">
        <f t="shared" si="25"/>
        <v>0</v>
      </c>
      <c r="F296" s="30">
        <f t="shared" si="26"/>
        <v>0</v>
      </c>
      <c r="G296" s="30">
        <f t="shared" si="27"/>
        <v>0</v>
      </c>
      <c r="H296" s="30">
        <f t="shared" si="24"/>
        <v>18038.853780774458</v>
      </c>
    </row>
    <row r="297" spans="2:8">
      <c r="B297" s="8" t="str">
        <f>$B$32</f>
        <v>Physical Training</v>
      </c>
      <c r="C297" s="30">
        <f t="shared" si="23"/>
        <v>75023.430237686072</v>
      </c>
      <c r="D297" s="30">
        <f t="shared" si="23"/>
        <v>77467.842994724284</v>
      </c>
      <c r="E297" s="30">
        <f t="shared" si="25"/>
        <v>0</v>
      </c>
      <c r="F297" s="30">
        <f t="shared" si="26"/>
        <v>0</v>
      </c>
      <c r="G297" s="30">
        <f t="shared" si="27"/>
        <v>0</v>
      </c>
      <c r="H297" s="30">
        <f t="shared" si="24"/>
        <v>77110.124054669912</v>
      </c>
    </row>
    <row r="298" spans="2:8">
      <c r="B298" s="8" t="str">
        <f>$B$33</f>
        <v>Health Services</v>
      </c>
      <c r="C298" s="30">
        <f t="shared" si="23"/>
        <v>8286.1746586380032</v>
      </c>
      <c r="D298" s="30">
        <f t="shared" si="23"/>
        <v>13836.496182788127</v>
      </c>
      <c r="E298" s="30">
        <f t="shared" si="25"/>
        <v>17327.662471292635</v>
      </c>
      <c r="F298" s="30">
        <f t="shared" si="26"/>
        <v>37277.964852337063</v>
      </c>
      <c r="G298" s="30">
        <f t="shared" si="27"/>
        <v>22543.380319940403</v>
      </c>
      <c r="H298" s="30">
        <f t="shared" si="24"/>
        <v>14363.95470223246</v>
      </c>
    </row>
    <row r="299" spans="2:8">
      <c r="B299" s="8" t="str">
        <f>$B$34</f>
        <v>Pharmacy</v>
      </c>
      <c r="C299" s="30">
        <f t="shared" si="23"/>
        <v>59703.676807166135</v>
      </c>
      <c r="D299" s="30">
        <f t="shared" si="23"/>
        <v>39053.721388756036</v>
      </c>
      <c r="E299" s="30">
        <f t="shared" si="25"/>
        <v>240327.03444683619</v>
      </c>
      <c r="F299" s="30">
        <f t="shared" si="26"/>
        <v>256537.22309810398</v>
      </c>
      <c r="G299" s="30">
        <f t="shared" si="27"/>
        <v>32069.86530605493</v>
      </c>
      <c r="H299" s="30">
        <f t="shared" si="24"/>
        <v>50489.000297720806</v>
      </c>
    </row>
    <row r="300" spans="2:8">
      <c r="B300" s="8" t="str">
        <f>$B$35</f>
        <v>Business Administration</v>
      </c>
      <c r="C300" s="30">
        <f t="shared" si="23"/>
        <v>9306.2966645003435</v>
      </c>
      <c r="D300" s="30">
        <f t="shared" si="23"/>
        <v>16114.104976092662</v>
      </c>
      <c r="E300" s="30">
        <f t="shared" si="25"/>
        <v>20471.546979174243</v>
      </c>
      <c r="F300" s="30">
        <f t="shared" si="26"/>
        <v>194870.92088128658</v>
      </c>
      <c r="G300" s="30">
        <f t="shared" si="27"/>
        <v>0</v>
      </c>
      <c r="H300" s="30">
        <f t="shared" si="24"/>
        <v>17584.195191785631</v>
      </c>
    </row>
    <row r="301" spans="2:8">
      <c r="B301" s="8" t="str">
        <f>$B$36</f>
        <v>Optometry</v>
      </c>
      <c r="C301" s="30">
        <f t="shared" ref="C301:D305" si="28">C253*30</f>
        <v>0</v>
      </c>
      <c r="D301" s="30">
        <f t="shared" si="28"/>
        <v>0</v>
      </c>
      <c r="E301" s="30">
        <f t="shared" si="25"/>
        <v>0</v>
      </c>
      <c r="F301" s="30">
        <f t="shared" si="26"/>
        <v>0</v>
      </c>
      <c r="G301" s="30">
        <f t="shared" si="27"/>
        <v>36958.719697297631</v>
      </c>
      <c r="H301" s="30">
        <f t="shared" si="24"/>
        <v>36958.719697297631</v>
      </c>
    </row>
    <row r="302" spans="2:8">
      <c r="B302" s="8" t="str">
        <f>$B$37</f>
        <v>Teacher Ed-Practice Teaching</v>
      </c>
      <c r="C302" s="30">
        <f t="shared" si="28"/>
        <v>6558.6121896648119</v>
      </c>
      <c r="D302" s="30">
        <f t="shared" si="28"/>
        <v>19951.710207449381</v>
      </c>
      <c r="E302" s="30">
        <f t="shared" si="25"/>
        <v>0</v>
      </c>
      <c r="F302" s="30">
        <f t="shared" si="26"/>
        <v>0</v>
      </c>
      <c r="G302" s="30">
        <f t="shared" si="27"/>
        <v>0</v>
      </c>
      <c r="H302" s="30">
        <f t="shared" si="24"/>
        <v>19799.13321971663</v>
      </c>
    </row>
    <row r="303" spans="2:8">
      <c r="B303" s="8" t="str">
        <f>$B$38</f>
        <v>Technology</v>
      </c>
      <c r="C303" s="30">
        <f t="shared" si="28"/>
        <v>13808.291377376974</v>
      </c>
      <c r="D303" s="30">
        <f t="shared" si="28"/>
        <v>19738.552396145202</v>
      </c>
      <c r="E303" s="30">
        <f t="shared" si="25"/>
        <v>36231.697515751221</v>
      </c>
      <c r="F303" s="30">
        <f t="shared" si="26"/>
        <v>51736.290827798737</v>
      </c>
      <c r="G303" s="30">
        <f t="shared" si="27"/>
        <v>0</v>
      </c>
      <c r="H303" s="30">
        <f t="shared" si="24"/>
        <v>19928.059949435083</v>
      </c>
    </row>
    <row r="304" spans="2:8">
      <c r="B304" s="8" t="str">
        <f>$B$39</f>
        <v>Nursing</v>
      </c>
      <c r="C304" s="30">
        <f t="shared" si="28"/>
        <v>14181.472087373397</v>
      </c>
      <c r="D304" s="30">
        <f t="shared" si="28"/>
        <v>17763.141226086518</v>
      </c>
      <c r="E304" s="30">
        <f t="shared" si="25"/>
        <v>19030.863789790543</v>
      </c>
      <c r="F304" s="30">
        <f t="shared" si="26"/>
        <v>43475.688497330404</v>
      </c>
      <c r="G304" s="30">
        <f t="shared" si="27"/>
        <v>0</v>
      </c>
      <c r="H304" s="30">
        <f t="shared" si="24"/>
        <v>18640.48675798238</v>
      </c>
    </row>
    <row r="305" spans="2:9">
      <c r="B305" s="26" t="str">
        <f>$B$40</f>
        <v>Totals</v>
      </c>
      <c r="C305" s="29">
        <f t="shared" si="28"/>
        <v>9943.4956435621552</v>
      </c>
      <c r="D305" s="29">
        <f t="shared" si="28"/>
        <v>18099.317958287756</v>
      </c>
      <c r="E305" s="29">
        <f t="shared" si="25"/>
        <v>26915.579322202189</v>
      </c>
      <c r="F305" s="29">
        <f t="shared" si="26"/>
        <v>84070.945760412011</v>
      </c>
      <c r="G305" s="29">
        <f t="shared" si="27"/>
        <v>41847.771623167784</v>
      </c>
      <c r="H305" s="29">
        <f t="shared" si="24"/>
        <v>18821.714353004729</v>
      </c>
      <c r="I305" s="39"/>
    </row>
  </sheetData>
  <mergeCells count="15">
    <mergeCell ref="B8:E8"/>
    <mergeCell ref="B139:G139"/>
    <mergeCell ref="B163:G163"/>
    <mergeCell ref="B210:H210"/>
    <mergeCell ref="B9:E9"/>
    <mergeCell ref="B10:E10"/>
    <mergeCell ref="B11:E11"/>
    <mergeCell ref="B12:E12"/>
    <mergeCell ref="B91:H91"/>
    <mergeCell ref="B115:G115"/>
    <mergeCell ref="B1:H1"/>
    <mergeCell ref="B2:H2"/>
    <mergeCell ref="B5:G5"/>
    <mergeCell ref="B6:E6"/>
    <mergeCell ref="B7:E7"/>
  </mergeCells>
  <conditionalFormatting sqref="C69:G88">
    <cfRule type="expression" dxfId="11" priority="13" stopIfTrue="1">
      <formula>C20=0</formula>
    </cfRule>
  </conditionalFormatting>
  <conditionalFormatting sqref="C44:G63">
    <cfRule type="expression" dxfId="10" priority="11" stopIfTrue="1">
      <formula>C20=0</formula>
    </cfRule>
  </conditionalFormatting>
  <conditionalFormatting sqref="C16">
    <cfRule type="expression" dxfId="9" priority="10" stopIfTrue="1">
      <formula>C40=0</formula>
    </cfRule>
  </conditionalFormatting>
  <conditionalFormatting sqref="D16:F16">
    <cfRule type="expression" dxfId="8" priority="9" stopIfTrue="1">
      <formula>D40=0</formula>
    </cfRule>
  </conditionalFormatting>
  <conditionalFormatting sqref="C16:F16">
    <cfRule type="expression" dxfId="7" priority="8" stopIfTrue="1">
      <formula>AND(C40=0,C16&gt;0)</formula>
    </cfRule>
  </conditionalFormatting>
  <conditionalFormatting sqref="C93:G112">
    <cfRule type="expression" dxfId="6" priority="7" stopIfTrue="1">
      <formula>C20=0</formula>
    </cfRule>
  </conditionalFormatting>
  <conditionalFormatting sqref="H137">
    <cfRule type="expression" dxfId="5" priority="5" stopIfTrue="1">
      <formula>$H$137&lt;&gt;#REF!</formula>
    </cfRule>
  </conditionalFormatting>
  <conditionalFormatting sqref="H233">
    <cfRule type="expression" dxfId="4" priority="4" stopIfTrue="1">
      <formula>ROUND($H$233,-1)&lt;&gt;ROUND($H$12,-1)</formula>
    </cfRule>
  </conditionalFormatting>
  <conditionalFormatting sqref="C237:G256">
    <cfRule type="expression" dxfId="3" priority="3" stopIfTrue="1">
      <formula>C20=0</formula>
    </cfRule>
  </conditionalFormatting>
  <conditionalFormatting sqref="G16">
    <cfRule type="expression" dxfId="2" priority="2" stopIfTrue="1">
      <formula>G40=0</formula>
    </cfRule>
  </conditionalFormatting>
  <conditionalFormatting sqref="G16">
    <cfRule type="expression" dxfId="1" priority="1" stopIfTrue="1">
      <formula>AND(G40=0,G16&gt;0)</formula>
    </cfRule>
  </conditionalFormatting>
  <pageMargins left="0.25" right="0.25" top="0.5" bottom="0.5" header="0.17" footer="0.17"/>
  <pageSetup scale="62" fitToHeight="0" orientation="portrait" r:id="rId1"/>
  <headerFooter alignWithMargins="0"/>
  <rowBreaks count="6" manualBreakCount="6">
    <brk id="41" max="16383" man="1"/>
    <brk id="90" max="16383" man="1"/>
    <brk id="114" max="16383" man="1"/>
    <brk id="162" max="16383" man="1"/>
    <brk id="210" max="16383" man="1"/>
    <brk id="258" max="16383"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tabColor rgb="FFFFC000"/>
    <outlinePr summaryRight="0"/>
    <pageSetUpPr fitToPage="1"/>
  </sheetPr>
  <dimension ref="A1:QD92"/>
  <sheetViews>
    <sheetView showGridLines="0" zoomScale="75" zoomScaleNormal="75" workbookViewId="0">
      <pane xSplit="5" ySplit="1" topLeftCell="F2" activePane="bottomRight" state="frozen"/>
      <selection pane="topRight"/>
      <selection pane="bottomLeft"/>
      <selection pane="bottomRight"/>
    </sheetView>
  </sheetViews>
  <sheetFormatPr defaultColWidth="9.109375" defaultRowHeight="13.2" outlineLevelCol="1"/>
  <cols>
    <col min="1" max="2" width="10.33203125" style="68" customWidth="1" outlineLevel="1"/>
    <col min="3" max="3" width="15.109375" style="68" customWidth="1" collapsed="1"/>
    <col min="4" max="4" width="7.44140625" style="68" customWidth="1"/>
    <col min="5" max="5" width="19.6640625" style="68" customWidth="1" outlineLevel="1"/>
    <col min="6" max="6" width="10.33203125" style="68" customWidth="1" outlineLevel="1"/>
    <col min="7" max="7" width="15.5546875" style="68" customWidth="1" collapsed="1"/>
    <col min="8" max="8" width="15.109375" style="68" hidden="1" customWidth="1" outlineLevel="1"/>
    <col min="9" max="9" width="16.88671875" style="68" hidden="1" customWidth="1" outlineLevel="1"/>
    <col min="10" max="10" width="15.44140625" style="68" hidden="1" customWidth="1" outlineLevel="1"/>
    <col min="11" max="11" width="18.33203125" style="68" hidden="1" customWidth="1" outlineLevel="1"/>
    <col min="12" max="12" width="19.109375" style="68" customWidth="1"/>
    <col min="13" max="13" width="16.44140625" style="68" customWidth="1" outlineLevel="1"/>
    <col min="14" max="14" width="24.88671875" style="68" customWidth="1" outlineLevel="1"/>
    <col min="15" max="15" width="15.33203125" style="68" customWidth="1" collapsed="1"/>
    <col min="16" max="18" width="15.33203125" style="68" hidden="1" customWidth="1" outlineLevel="1"/>
    <col min="19" max="19" width="15" style="68" hidden="1" customWidth="1" outlineLevel="1"/>
    <col min="20" max="20" width="22.5546875" style="68" customWidth="1" collapsed="1"/>
    <col min="21" max="21" width="24.33203125" style="68" hidden="1" customWidth="1" outlineLevel="1"/>
    <col min="22" max="22" width="38.109375" style="68" hidden="1" customWidth="1" outlineLevel="1"/>
    <col min="23" max="23" width="15.44140625" style="68" bestFit="1" customWidth="1" collapsed="1"/>
    <col min="24" max="24" width="15.88671875" style="68" hidden="1" customWidth="1" outlineLevel="1"/>
    <col min="25" max="25" width="15.33203125" style="68" hidden="1" customWidth="1" outlineLevel="1"/>
    <col min="26" max="26" width="15" style="68" hidden="1" customWidth="1" outlineLevel="1"/>
    <col min="27" max="28" width="15.6640625" style="68" hidden="1" customWidth="1" outlineLevel="1"/>
    <col min="29" max="29" width="15.33203125" style="68" hidden="1" customWidth="1" outlineLevel="1"/>
    <col min="30" max="30" width="15.88671875" style="68" hidden="1" customWidth="1" outlineLevel="1"/>
    <col min="31" max="31" width="15.44140625" style="68" hidden="1" customWidth="1" outlineLevel="1"/>
    <col min="32" max="32" width="15.33203125" style="68" hidden="1" customWidth="1" outlineLevel="1"/>
    <col min="33" max="33" width="15.44140625" style="68" hidden="1" customWidth="1" outlineLevel="1"/>
    <col min="34" max="35" width="15.33203125" style="68" hidden="1" customWidth="1" outlineLevel="1"/>
    <col min="36" max="38" width="15.44140625" style="68" hidden="1" customWidth="1" outlineLevel="1"/>
    <col min="39" max="39" width="15.6640625" style="68" hidden="1" customWidth="1" outlineLevel="1"/>
    <col min="40" max="41" width="15.33203125" style="68" hidden="1" customWidth="1" outlineLevel="1"/>
    <col min="42" max="42" width="15.6640625" style="68" hidden="1" customWidth="1" outlineLevel="1"/>
    <col min="43" max="43" width="15.44140625" style="68" hidden="1" customWidth="1" outlineLevel="1"/>
    <col min="44" max="44" width="14.5546875" style="68" hidden="1" customWidth="1" outlineLevel="1"/>
    <col min="45" max="45" width="15.44140625" style="68" hidden="1" customWidth="1" outlineLevel="1"/>
    <col min="46" max="46" width="15.33203125" style="68" hidden="1" customWidth="1" outlineLevel="1"/>
    <col min="47" max="47" width="15.88671875" style="68" hidden="1" customWidth="1" outlineLevel="1"/>
    <col min="48" max="48" width="15.6640625" style="68" hidden="1" customWidth="1" outlineLevel="1"/>
    <col min="49" max="49" width="15.44140625" style="68" hidden="1" customWidth="1" outlineLevel="1"/>
    <col min="50" max="50" width="15.88671875" style="68" hidden="1" customWidth="1" outlineLevel="1"/>
    <col min="51" max="51" width="15.6640625" style="68" hidden="1" customWidth="1" outlineLevel="1"/>
    <col min="52" max="52" width="15.44140625" style="68" hidden="1" customWidth="1" outlineLevel="1"/>
    <col min="53" max="53" width="15.6640625" style="68" hidden="1" customWidth="1" outlineLevel="1"/>
    <col min="54" max="55" width="15.44140625" style="68" hidden="1" customWidth="1" outlineLevel="1"/>
    <col min="56" max="58" width="15.6640625" style="68" hidden="1" customWidth="1" outlineLevel="1"/>
    <col min="59" max="59" width="15.88671875" style="68" hidden="1" customWidth="1" outlineLevel="1"/>
    <col min="60" max="61" width="15.33203125" style="68" hidden="1" customWidth="1" outlineLevel="1"/>
    <col min="62" max="62" width="15.6640625" style="68" hidden="1" customWidth="1" outlineLevel="1"/>
    <col min="63" max="63" width="15.44140625" style="68" hidden="1" customWidth="1" outlineLevel="1"/>
    <col min="64" max="64" width="14.5546875" style="68" hidden="1" customWidth="1" outlineLevel="1"/>
    <col min="65" max="65" width="15.44140625" style="68" hidden="1" customWidth="1" outlineLevel="1"/>
    <col min="66" max="66" width="15.33203125" style="68" hidden="1" customWidth="1" outlineLevel="1"/>
    <col min="67" max="67" width="15.88671875" style="68" hidden="1" customWidth="1" outlineLevel="1"/>
    <col min="68" max="68" width="15.6640625" style="68" hidden="1" customWidth="1" outlineLevel="1"/>
    <col min="69" max="69" width="15.44140625" style="68" hidden="1" customWidth="1" outlineLevel="1"/>
    <col min="70" max="70" width="15.88671875" style="68" hidden="1" customWidth="1" outlineLevel="1"/>
    <col min="71" max="71" width="15.6640625" style="68" hidden="1" customWidth="1" outlineLevel="1"/>
    <col min="72" max="72" width="15.44140625" style="68" hidden="1" customWidth="1" outlineLevel="1"/>
    <col min="73" max="73" width="15.6640625" style="68" hidden="1" customWidth="1" outlineLevel="1"/>
    <col min="74" max="75" width="15.44140625" style="68" hidden="1" customWidth="1" outlineLevel="1"/>
    <col min="76" max="78" width="15.6640625" style="68" hidden="1" customWidth="1" outlineLevel="1"/>
    <col min="79" max="79" width="15.88671875" style="68" hidden="1" customWidth="1" outlineLevel="1"/>
    <col min="80" max="81" width="15.33203125" style="68" hidden="1" customWidth="1" outlineLevel="1"/>
    <col min="82" max="82" width="15.6640625" style="68" hidden="1" customWidth="1" outlineLevel="1"/>
    <col min="83" max="83" width="15.44140625" style="68" hidden="1" customWidth="1" outlineLevel="1"/>
    <col min="84" max="84" width="14.5546875" style="68" hidden="1" customWidth="1" outlineLevel="1"/>
    <col min="85" max="85" width="15.44140625" style="68" hidden="1" customWidth="1" outlineLevel="1"/>
    <col min="86" max="86" width="15.33203125" style="68" hidden="1" customWidth="1" outlineLevel="1"/>
    <col min="87" max="87" width="15.88671875" style="68" hidden="1" customWidth="1" outlineLevel="1"/>
    <col min="88" max="88" width="15.6640625" style="68" hidden="1" customWidth="1" outlineLevel="1"/>
    <col min="89" max="89" width="15.44140625" style="68" hidden="1" customWidth="1" outlineLevel="1"/>
    <col min="90" max="90" width="15.88671875" style="68" hidden="1" customWidth="1" outlineLevel="1"/>
    <col min="91" max="91" width="15.6640625" style="68" hidden="1" customWidth="1" outlineLevel="1"/>
    <col min="92" max="92" width="15.44140625" style="68" hidden="1" customWidth="1" outlineLevel="1"/>
    <col min="93" max="93" width="15.6640625" style="68" hidden="1" customWidth="1" outlineLevel="1"/>
    <col min="94" max="95" width="15.44140625" style="68" hidden="1" customWidth="1" outlineLevel="1"/>
    <col min="96" max="98" width="15.6640625" style="68" hidden="1" customWidth="1" outlineLevel="1"/>
    <col min="99" max="99" width="15.88671875" style="68" hidden="1" customWidth="1" outlineLevel="1"/>
    <col min="100" max="101" width="15.33203125" style="68" hidden="1" customWidth="1" outlineLevel="1"/>
    <col min="102" max="102" width="15.6640625" style="68" hidden="1" customWidth="1" outlineLevel="1"/>
    <col min="103" max="103" width="13.88671875" style="68" hidden="1" customWidth="1" outlineLevel="1"/>
    <col min="104" max="104" width="14.44140625" style="68" hidden="1" customWidth="1" outlineLevel="1"/>
    <col min="105" max="105" width="13.88671875" style="68" hidden="1" customWidth="1" outlineLevel="1"/>
    <col min="106" max="106" width="13.44140625" style="68" hidden="1" customWidth="1" outlineLevel="1"/>
    <col min="107" max="107" width="14.33203125" style="68" hidden="1" customWidth="1" outlineLevel="1"/>
    <col min="108" max="108" width="15.44140625" style="68" hidden="1" customWidth="1" outlineLevel="1"/>
    <col min="109" max="109" width="13.88671875" style="68" hidden="1" customWidth="1" outlineLevel="1"/>
    <col min="110" max="110" width="15.6640625" style="68" hidden="1" customWidth="1" outlineLevel="1"/>
    <col min="111" max="111" width="14" style="68" hidden="1" customWidth="1" outlineLevel="1"/>
    <col min="112" max="112" width="13.88671875" style="68" hidden="1" customWidth="1" outlineLevel="1"/>
    <col min="113" max="113" width="14" style="68" hidden="1" customWidth="1" outlineLevel="1"/>
    <col min="114" max="115" width="13.88671875" style="68" hidden="1" customWidth="1" outlineLevel="1"/>
    <col min="116" max="118" width="14" style="68" hidden="1" customWidth="1" outlineLevel="1"/>
    <col min="119" max="119" width="14.33203125" style="68" hidden="1" customWidth="1" outlineLevel="1"/>
    <col min="120" max="121" width="15" style="68" hidden="1" customWidth="1" outlineLevel="1"/>
    <col min="122" max="122" width="15.44140625" style="68" hidden="1" customWidth="1" outlineLevel="1"/>
    <col min="123" max="123" width="15.6640625" style="68" bestFit="1" customWidth="1" collapsed="1"/>
    <col min="124" max="124" width="12.5546875" style="68" hidden="1" customWidth="1" outlineLevel="1"/>
    <col min="125" max="125" width="13.33203125" style="68" hidden="1" customWidth="1" outlineLevel="1"/>
    <col min="126" max="126" width="11.6640625" style="68" hidden="1" customWidth="1" outlineLevel="1"/>
    <col min="127" max="127" width="12.44140625" style="68" hidden="1" customWidth="1" outlineLevel="1"/>
    <col min="128" max="128" width="13" style="68" hidden="1" customWidth="1" outlineLevel="1"/>
    <col min="129" max="129" width="12.88671875" style="68" hidden="1" customWidth="1" outlineLevel="1"/>
    <col min="130" max="130" width="12.44140625" style="68" hidden="1" customWidth="1" outlineLevel="1"/>
    <col min="131" max="131" width="12.109375" style="68" hidden="1" customWidth="1" outlineLevel="1"/>
    <col min="132" max="132" width="12" style="68" hidden="1" customWidth="1" outlineLevel="1"/>
    <col min="133" max="133" width="12.109375" style="68" hidden="1" customWidth="1" outlineLevel="1"/>
    <col min="134" max="135" width="12" style="68" hidden="1" customWidth="1" outlineLevel="1"/>
    <col min="136" max="137" width="12.109375" style="68" hidden="1" customWidth="1" outlineLevel="1"/>
    <col min="138" max="138" width="13.33203125" style="68" hidden="1" customWidth="1" outlineLevel="1"/>
    <col min="139" max="139" width="12.44140625" style="68" hidden="1" customWidth="1" outlineLevel="1"/>
    <col min="140" max="141" width="11.6640625" style="68" hidden="1" customWidth="1" outlineLevel="1"/>
    <col min="142" max="142" width="12.109375" style="68" hidden="1" customWidth="1" outlineLevel="1"/>
    <col min="143" max="143" width="15.33203125" style="68" hidden="1" customWidth="1" outlineLevel="1"/>
    <col min="144" max="144" width="15.88671875" style="68" hidden="1" customWidth="1" outlineLevel="1"/>
    <col min="145" max="145" width="15.33203125" style="68" hidden="1" customWidth="1" outlineLevel="1"/>
    <col min="146" max="146" width="15" style="68" hidden="1" customWidth="1" outlineLevel="1"/>
    <col min="147" max="147" width="12.44140625" style="68" hidden="1" customWidth="1" outlineLevel="1"/>
    <col min="148" max="148" width="14.109375" style="68" hidden="1" customWidth="1" outlineLevel="1"/>
    <col min="149" max="149" width="12" style="68" hidden="1" customWidth="1" outlineLevel="1"/>
    <col min="150" max="150" width="12.44140625" style="68" hidden="1" customWidth="1" outlineLevel="1"/>
    <col min="151" max="151" width="12.109375" style="68" hidden="1" customWidth="1" outlineLevel="1"/>
    <col min="152" max="152" width="12" style="68" hidden="1" customWidth="1" outlineLevel="1"/>
    <col min="153" max="153" width="12.109375" style="68" hidden="1" customWidth="1" outlineLevel="1"/>
    <col min="154" max="155" width="12" style="68" hidden="1" customWidth="1" outlineLevel="1"/>
    <col min="156" max="156" width="12.6640625" style="68" hidden="1" customWidth="1" outlineLevel="1"/>
    <col min="157" max="157" width="12.109375" style="68" hidden="1" customWidth="1" outlineLevel="1"/>
    <col min="158" max="158" width="14.109375" style="68" hidden="1" customWidth="1" outlineLevel="1"/>
    <col min="159" max="159" width="12.44140625" style="68" hidden="1" customWidth="1" outlineLevel="1"/>
    <col min="160" max="160" width="11.6640625" style="68" hidden="1" customWidth="1" outlineLevel="1"/>
    <col min="161" max="161" width="12.5546875" style="68" hidden="1" customWidth="1" outlineLevel="1"/>
    <col min="162" max="163" width="13.5546875" style="68" hidden="1" customWidth="1" outlineLevel="1"/>
    <col min="164" max="164" width="12.88671875" style="68" hidden="1" customWidth="1" outlineLevel="1"/>
    <col min="165" max="165" width="13" style="68" hidden="1" customWidth="1" outlineLevel="1"/>
    <col min="166" max="166" width="12.6640625" style="68" hidden="1" customWidth="1" outlineLevel="1"/>
    <col min="167" max="167" width="12.5546875" style="68" hidden="1" customWidth="1" outlineLevel="1"/>
    <col min="168" max="168" width="15" style="68" hidden="1" customWidth="1" outlineLevel="1"/>
    <col min="169" max="169" width="12.109375" style="68" hidden="1" customWidth="1" outlineLevel="1"/>
    <col min="170" max="171" width="12.44140625" style="68" hidden="1" customWidth="1" outlineLevel="1"/>
    <col min="172" max="172" width="12.109375" style="68" hidden="1" customWidth="1" outlineLevel="1"/>
    <col min="173" max="173" width="12.44140625" style="68" hidden="1" customWidth="1" outlineLevel="1"/>
    <col min="174" max="175" width="12.109375" style="68" hidden="1" customWidth="1" outlineLevel="1"/>
    <col min="176" max="178" width="12.44140625" style="68" hidden="1" customWidth="1" outlineLevel="1"/>
    <col min="179" max="179" width="12.5546875" style="68" hidden="1" customWidth="1" outlineLevel="1"/>
    <col min="180" max="181" width="11.6640625" style="68" hidden="1" customWidth="1" outlineLevel="1"/>
    <col min="182" max="182" width="13" style="68" hidden="1" customWidth="1" outlineLevel="1"/>
    <col min="183" max="183" width="13.88671875" style="68" hidden="1" customWidth="1" outlineLevel="1"/>
    <col min="184" max="184" width="12.5546875" style="68" hidden="1" customWidth="1" outlineLevel="1"/>
    <col min="185" max="185" width="12.44140625" style="68" hidden="1" customWidth="1" outlineLevel="1"/>
    <col min="186" max="186" width="13.109375" style="68" hidden="1" customWidth="1" outlineLevel="1"/>
    <col min="187" max="187" width="12.44140625" style="68" hidden="1" customWidth="1" outlineLevel="1"/>
    <col min="188" max="188" width="13.44140625" style="68" hidden="1" customWidth="1" outlineLevel="1"/>
    <col min="189" max="189" width="12" style="68" hidden="1" customWidth="1" outlineLevel="1"/>
    <col min="190" max="190" width="12.44140625" style="68" hidden="1" customWidth="1" outlineLevel="1"/>
    <col min="191" max="191" width="12.109375" style="68" hidden="1" customWidth="1" outlineLevel="1"/>
    <col min="192" max="192" width="12" style="68" hidden="1" customWidth="1" outlineLevel="1"/>
    <col min="193" max="193" width="12.109375" style="68" hidden="1" customWidth="1" outlineLevel="1"/>
    <col min="194" max="195" width="12" style="68" hidden="1" customWidth="1" outlineLevel="1"/>
    <col min="196" max="197" width="12.109375" style="68" hidden="1" customWidth="1" outlineLevel="1"/>
    <col min="198" max="198" width="12.88671875" style="68" hidden="1" customWidth="1" outlineLevel="1"/>
    <col min="199" max="199" width="12.44140625" style="68" hidden="1" customWidth="1" outlineLevel="1"/>
    <col min="200" max="201" width="11.6640625" style="68" hidden="1" customWidth="1" outlineLevel="1"/>
    <col min="202" max="202" width="12.109375" style="68" hidden="1" customWidth="1" outlineLevel="1"/>
    <col min="203" max="203" width="12" style="68" hidden="1" customWidth="1" outlineLevel="1"/>
    <col min="204" max="204" width="12.5546875" style="68" hidden="1" customWidth="1" outlineLevel="1"/>
    <col min="205" max="205" width="12" style="68" hidden="1" customWidth="1" outlineLevel="1"/>
    <col min="206" max="206" width="11.6640625" style="68" hidden="1" customWidth="1" outlineLevel="1"/>
    <col min="207" max="207" width="12.44140625" style="68" hidden="1" customWidth="1" outlineLevel="1"/>
    <col min="208" max="208" width="12.109375" style="68" hidden="1" customWidth="1" outlineLevel="1"/>
    <col min="209" max="209" width="12" style="68" hidden="1" customWidth="1" outlineLevel="1"/>
    <col min="210" max="210" width="12.44140625" style="68" hidden="1" customWidth="1" outlineLevel="1"/>
    <col min="211" max="211" width="12.109375" style="68" hidden="1" customWidth="1" outlineLevel="1"/>
    <col min="212" max="212" width="12" style="68" hidden="1" customWidth="1" outlineLevel="1"/>
    <col min="213" max="213" width="12.109375" style="68" hidden="1" customWidth="1" outlineLevel="1"/>
    <col min="214" max="215" width="12" style="68" hidden="1" customWidth="1" outlineLevel="1"/>
    <col min="216" max="216" width="12.109375" style="68" hidden="1" customWidth="1" outlineLevel="1"/>
    <col min="217" max="217" width="13.6640625" style="68" hidden="1" customWidth="1" outlineLevel="1"/>
    <col min="218" max="218" width="12.109375" style="68" hidden="1" customWidth="1" outlineLevel="1"/>
    <col min="219" max="219" width="12.44140625" style="68" hidden="1" customWidth="1" outlineLevel="1"/>
    <col min="220" max="221" width="11.6640625" style="68" hidden="1" customWidth="1" outlineLevel="1"/>
    <col min="222" max="222" width="12.109375" style="68" hidden="1" customWidth="1" outlineLevel="1"/>
    <col min="223" max="223" width="9.44140625" style="68" customWidth="1" collapsed="1"/>
    <col min="224" max="224" width="9.5546875" style="68" bestFit="1" customWidth="1"/>
    <col min="225" max="225" width="11.6640625" style="68" bestFit="1" customWidth="1"/>
    <col min="226" max="226" width="13.5546875" style="68" customWidth="1" collapsed="1"/>
    <col min="227" max="227" width="12.88671875" style="68" hidden="1" customWidth="1" outlineLevel="1"/>
    <col min="228" max="228" width="12.44140625" style="68" hidden="1" customWidth="1" outlineLevel="1"/>
    <col min="229" max="229" width="12.109375" style="68" hidden="1" customWidth="1" outlineLevel="1"/>
    <col min="230" max="230" width="12.5546875" style="68" hidden="1" customWidth="1" outlineLevel="1"/>
    <col min="231" max="231" width="14" style="68" hidden="1" customWidth="1" outlineLevel="1"/>
    <col min="232" max="232" width="12.44140625" style="68" hidden="1" customWidth="1" outlineLevel="1"/>
    <col min="233" max="233" width="14" style="68" hidden="1" customWidth="1" outlineLevel="1"/>
    <col min="234" max="234" width="12.109375" style="68" hidden="1" customWidth="1" outlineLevel="1"/>
    <col min="235" max="235" width="12" style="68" hidden="1" customWidth="1" outlineLevel="1"/>
    <col min="236" max="237" width="12.109375" style="68" hidden="1" customWidth="1" outlineLevel="1"/>
    <col min="238" max="239" width="12.44140625" style="68" hidden="1" customWidth="1" outlineLevel="1"/>
    <col min="240" max="242" width="12.5546875" style="68" hidden="1" customWidth="1" outlineLevel="1"/>
    <col min="243" max="244" width="13.88671875" style="68" hidden="1" customWidth="1" outlineLevel="1"/>
    <col min="245" max="245" width="14" style="68" hidden="1" customWidth="1" outlineLevel="1"/>
    <col min="246" max="246" width="12.44140625" style="68" hidden="1" customWidth="1" outlineLevel="1"/>
    <col min="247" max="247" width="13" style="68" hidden="1" customWidth="1" outlineLevel="1"/>
    <col min="248" max="248" width="12.5546875" style="68" hidden="1" customWidth="1" outlineLevel="1"/>
    <col min="249" max="249" width="12.44140625" style="68" hidden="1" customWidth="1" outlineLevel="1"/>
    <col min="250" max="250" width="12.88671875" style="68" hidden="1" customWidth="1" outlineLevel="1"/>
    <col min="251" max="251" width="14.33203125" style="68" hidden="1" customWidth="1" outlineLevel="1"/>
    <col min="252" max="252" width="12.5546875" style="68" hidden="1" customWidth="1" outlineLevel="1"/>
    <col min="253" max="253" width="14.33203125" style="68" hidden="1" customWidth="1" outlineLevel="1"/>
    <col min="254" max="254" width="12.44140625" style="68" hidden="1" customWidth="1" outlineLevel="1"/>
    <col min="255" max="255" width="12.109375" style="68" hidden="1" customWidth="1" outlineLevel="1"/>
    <col min="256" max="257" width="12.44140625" style="68" hidden="1" customWidth="1" outlineLevel="1"/>
    <col min="258" max="259" width="12.5546875" style="68" hidden="1" customWidth="1" outlineLevel="1"/>
    <col min="260" max="262" width="12.88671875" style="68" hidden="1" customWidth="1" outlineLevel="1"/>
    <col min="263" max="264" width="14" style="68" hidden="1" customWidth="1" outlineLevel="1"/>
    <col min="265" max="265" width="14.33203125" style="68" hidden="1" customWidth="1" outlineLevel="1"/>
    <col min="266" max="266" width="13" style="68" hidden="1" customWidth="1" outlineLevel="1"/>
    <col min="267" max="267" width="13.88671875" style="68" hidden="1" customWidth="1" outlineLevel="1"/>
    <col min="268" max="268" width="13.109375" style="68" hidden="1" customWidth="1" outlineLevel="1"/>
    <col min="269" max="269" width="13" style="68" hidden="1" customWidth="1" outlineLevel="1"/>
    <col min="270" max="270" width="13.44140625" style="68" hidden="1" customWidth="1" outlineLevel="1"/>
    <col min="271" max="271" width="14.88671875" style="68" hidden="1" customWidth="1" outlineLevel="1"/>
    <col min="272" max="272" width="13.109375" style="68" hidden="1" customWidth="1" outlineLevel="1"/>
    <col min="273" max="273" width="14.88671875" style="68" hidden="1" customWidth="1" outlineLevel="1"/>
    <col min="274" max="274" width="13" style="68" hidden="1" customWidth="1" outlineLevel="1"/>
    <col min="275" max="275" width="12.88671875" style="68" hidden="1" customWidth="1" outlineLevel="1"/>
    <col min="276" max="277" width="13" style="68" hidden="1" customWidth="1" outlineLevel="1"/>
    <col min="278" max="279" width="13.109375" style="68" hidden="1" customWidth="1" outlineLevel="1"/>
    <col min="280" max="282" width="13.44140625" style="68" hidden="1" customWidth="1" outlineLevel="1"/>
    <col min="283" max="284" width="14.5546875" style="68" hidden="1" customWidth="1" outlineLevel="1"/>
    <col min="285" max="285" width="14.88671875" style="68" hidden="1" customWidth="1" outlineLevel="1"/>
    <col min="286" max="286" width="12.88671875" style="68" hidden="1" customWidth="1" outlineLevel="1"/>
    <col min="287" max="287" width="13.44140625" style="68" hidden="1" customWidth="1" outlineLevel="1"/>
    <col min="288" max="288" width="13" style="68" hidden="1" customWidth="1" outlineLevel="1"/>
    <col min="289" max="289" width="12.88671875" style="68" hidden="1" customWidth="1" outlineLevel="1"/>
    <col min="290" max="290" width="13.109375" style="68" hidden="1" customWidth="1" outlineLevel="1"/>
    <col min="291" max="291" width="14.5546875" style="68" hidden="1" customWidth="1" outlineLevel="1"/>
    <col min="292" max="292" width="13" style="68" hidden="1" customWidth="1" outlineLevel="1"/>
    <col min="293" max="293" width="14.5546875" style="68" hidden="1" customWidth="1" outlineLevel="1"/>
    <col min="294" max="294" width="12.88671875" style="68" hidden="1" customWidth="1" outlineLevel="1"/>
    <col min="295" max="295" width="12.5546875" style="68" hidden="1" customWidth="1" outlineLevel="1"/>
    <col min="296" max="297" width="12.88671875" style="68" hidden="1" customWidth="1" outlineLevel="1"/>
    <col min="298" max="299" width="13" style="68" hidden="1" customWidth="1" outlineLevel="1"/>
    <col min="300" max="302" width="13.109375" style="68" hidden="1" customWidth="1" outlineLevel="1"/>
    <col min="303" max="304" width="14.44140625" style="68" hidden="1" customWidth="1" outlineLevel="1"/>
    <col min="305" max="305" width="14.5546875" style="68" hidden="1" customWidth="1" outlineLevel="1"/>
    <col min="306" max="306" width="11.109375" style="68" hidden="1" customWidth="1" outlineLevel="1"/>
    <col min="307" max="307" width="11.6640625" style="68" hidden="1" customWidth="1" outlineLevel="1"/>
    <col min="308" max="308" width="11.44140625" style="68" hidden="1" customWidth="1" outlineLevel="1"/>
    <col min="309" max="309" width="11.109375" style="68" hidden="1" customWidth="1" outlineLevel="1"/>
    <col min="310" max="310" width="11.5546875" style="68" hidden="1" customWidth="1" outlineLevel="1"/>
    <col min="311" max="311" width="12.88671875" style="68" hidden="1" customWidth="1" outlineLevel="1"/>
    <col min="312" max="312" width="11.44140625" style="68" hidden="1" customWidth="1" outlineLevel="1"/>
    <col min="313" max="313" width="12.88671875" style="68" hidden="1" customWidth="1" outlineLevel="1"/>
    <col min="314" max="314" width="11.109375" style="68" hidden="1" customWidth="1" outlineLevel="1"/>
    <col min="315" max="315" width="11" style="68" hidden="1" customWidth="1" outlineLevel="1"/>
    <col min="316" max="317" width="11.109375" style="68" hidden="1" customWidth="1" outlineLevel="1"/>
    <col min="318" max="319" width="11.44140625" style="68" hidden="1" customWidth="1" outlineLevel="1"/>
    <col min="320" max="322" width="11.5546875" style="68" hidden="1" customWidth="1" outlineLevel="1"/>
    <col min="323" max="324" width="12.5546875" style="68" hidden="1" customWidth="1" outlineLevel="1"/>
    <col min="325" max="325" width="12.88671875" style="68" hidden="1" customWidth="1" outlineLevel="1"/>
    <col min="326" max="326" width="14.6640625" style="68" bestFit="1" customWidth="1" collapsed="1"/>
    <col min="327" max="327" width="13.109375" style="68" hidden="1" customWidth="1" outlineLevel="1"/>
    <col min="328" max="328" width="12.5546875" style="68" hidden="1" customWidth="1" outlineLevel="1"/>
    <col min="329" max="329" width="12.44140625" style="68" hidden="1" customWidth="1" outlineLevel="1"/>
    <col min="330" max="330" width="12.88671875" style="68" hidden="1" customWidth="1" outlineLevel="1"/>
    <col min="331" max="331" width="14.33203125" style="68" hidden="1" customWidth="1" outlineLevel="1"/>
    <col min="332" max="332" width="12.6640625" style="68" hidden="1" customWidth="1" outlineLevel="1"/>
    <col min="333" max="333" width="14.33203125" style="68" hidden="1" customWidth="1" outlineLevel="1"/>
    <col min="334" max="334" width="12.6640625" style="68" hidden="1" customWidth="1" outlineLevel="1"/>
    <col min="335" max="335" width="12.33203125" style="68" hidden="1" customWidth="1" outlineLevel="1"/>
    <col min="336" max="336" width="12.6640625" style="68" hidden="1" customWidth="1" outlineLevel="1"/>
    <col min="337" max="337" width="12.44140625" style="68" hidden="1" customWidth="1" outlineLevel="1"/>
    <col min="338" max="338" width="12.5546875" style="68" hidden="1" customWidth="1" outlineLevel="1"/>
    <col min="339" max="339" width="12.6640625" style="68" hidden="1" customWidth="1" outlineLevel="1"/>
    <col min="340" max="342" width="12.88671875" style="68" hidden="1" customWidth="1" outlineLevel="1"/>
    <col min="343" max="344" width="14" style="68" hidden="1" customWidth="1" outlineLevel="1"/>
    <col min="345" max="345" width="14.33203125" style="68" hidden="1" customWidth="1" outlineLevel="1"/>
    <col min="346" max="346" width="12.6640625" style="68" hidden="1" customWidth="1" outlineLevel="1"/>
    <col min="347" max="347" width="13.44140625" style="68" hidden="1" customWidth="1" outlineLevel="1"/>
    <col min="348" max="348" width="12.88671875" style="68" hidden="1" customWidth="1" outlineLevel="1"/>
    <col min="349" max="349" width="12.6640625" style="68" hidden="1" customWidth="1" outlineLevel="1"/>
    <col min="350" max="350" width="13.109375" style="68" hidden="1" customWidth="1" outlineLevel="1"/>
    <col min="351" max="351" width="14.44140625" style="68" hidden="1" customWidth="1" outlineLevel="1"/>
    <col min="352" max="352" width="13" style="68" hidden="1" customWidth="1" outlineLevel="1"/>
    <col min="353" max="353" width="14.5546875" style="68" hidden="1" customWidth="1" outlineLevel="1"/>
    <col min="354" max="354" width="13" style="68" hidden="1" customWidth="1" outlineLevel="1"/>
    <col min="355" max="355" width="12.6640625" style="68" hidden="1" customWidth="1" outlineLevel="1"/>
    <col min="356" max="356" width="13" style="68" hidden="1" customWidth="1" outlineLevel="1"/>
    <col min="357" max="357" width="12.6640625" style="68" hidden="1" customWidth="1" outlineLevel="1"/>
    <col min="358" max="358" width="12.88671875" style="68" hidden="1" customWidth="1" outlineLevel="1"/>
    <col min="359" max="361" width="13" style="68" hidden="1" customWidth="1" outlineLevel="1"/>
    <col min="362" max="362" width="13.109375" style="68" hidden="1" customWidth="1" outlineLevel="1"/>
    <col min="363" max="364" width="14.33203125" style="68" hidden="1" customWidth="1" outlineLevel="1"/>
    <col min="365" max="365" width="14.44140625" style="68" hidden="1" customWidth="1" outlineLevel="1"/>
    <col min="366" max="366" width="13.109375" style="68" hidden="1" customWidth="1" outlineLevel="1"/>
    <col min="367" max="367" width="14" style="68" hidden="1" customWidth="1" outlineLevel="1"/>
    <col min="368" max="368" width="13.44140625" style="68" hidden="1" customWidth="1" outlineLevel="1"/>
    <col min="369" max="369" width="13.109375" style="68" hidden="1" customWidth="1" outlineLevel="1"/>
    <col min="370" max="370" width="13.88671875" style="68" hidden="1" customWidth="1" outlineLevel="1"/>
    <col min="371" max="371" width="15" style="68" hidden="1" customWidth="1" outlineLevel="1"/>
    <col min="372" max="372" width="13.44140625" style="68" hidden="1" customWidth="1" outlineLevel="1"/>
    <col min="373" max="373" width="15" style="68" hidden="1" customWidth="1" outlineLevel="1"/>
    <col min="374" max="374" width="13.109375" style="68" hidden="1" customWidth="1" outlineLevel="1"/>
    <col min="375" max="375" width="13" style="68" hidden="1" customWidth="1" outlineLevel="1"/>
    <col min="376" max="377" width="13.109375" style="68" hidden="1" customWidth="1" outlineLevel="1"/>
    <col min="378" max="379" width="13.44140625" style="68" hidden="1" customWidth="1" outlineLevel="1"/>
    <col min="380" max="382" width="13.88671875" style="68" hidden="1" customWidth="1" outlineLevel="1"/>
    <col min="383" max="384" width="14.88671875" style="68" hidden="1" customWidth="1" outlineLevel="1"/>
    <col min="385" max="385" width="15" style="68" hidden="1" customWidth="1" outlineLevel="1"/>
    <col min="386" max="386" width="13" style="68" hidden="1" customWidth="1" outlineLevel="1"/>
    <col min="387" max="387" width="13.88671875" style="68" hidden="1" customWidth="1" outlineLevel="1"/>
    <col min="388" max="388" width="13.109375" style="68" hidden="1" customWidth="1" outlineLevel="1"/>
    <col min="389" max="389" width="13" style="68" hidden="1" customWidth="1" outlineLevel="1"/>
    <col min="390" max="390" width="13.44140625" style="68" hidden="1" customWidth="1" outlineLevel="1"/>
    <col min="391" max="391" width="14.88671875" style="68" hidden="1" customWidth="1" outlineLevel="1"/>
    <col min="392" max="392" width="13.109375" style="68" hidden="1" customWidth="1" outlineLevel="1"/>
    <col min="393" max="393" width="14.88671875" style="68" hidden="1" customWidth="1" outlineLevel="1"/>
    <col min="394" max="394" width="13" style="68" hidden="1" customWidth="1" outlineLevel="1"/>
    <col min="395" max="395" width="12.88671875" style="68" hidden="1" customWidth="1" outlineLevel="1"/>
    <col min="396" max="397" width="13" style="68" hidden="1" customWidth="1" outlineLevel="1"/>
    <col min="398" max="399" width="13.109375" style="68" hidden="1" customWidth="1" outlineLevel="1"/>
    <col min="400" max="402" width="13.44140625" style="68" hidden="1" customWidth="1" outlineLevel="1"/>
    <col min="403" max="404" width="14.5546875" style="68" hidden="1" customWidth="1" outlineLevel="1"/>
    <col min="405" max="405" width="14.88671875" style="68" hidden="1" customWidth="1" outlineLevel="1"/>
    <col min="406" max="406" width="11.44140625" style="68" hidden="1" customWidth="1" outlineLevel="1"/>
    <col min="407" max="407" width="12" style="68" hidden="1" customWidth="1" outlineLevel="1"/>
    <col min="408" max="408" width="11.5546875" style="68" hidden="1" customWidth="1" outlineLevel="1"/>
    <col min="409" max="409" width="11.44140625" style="68" hidden="1" customWidth="1" outlineLevel="1"/>
    <col min="410" max="410" width="11.6640625" style="68" hidden="1" customWidth="1" outlineLevel="1"/>
    <col min="411" max="411" width="13" style="68" hidden="1" customWidth="1" outlineLevel="1"/>
    <col min="412" max="412" width="11.5546875" style="68" hidden="1" customWidth="1" outlineLevel="1"/>
    <col min="413" max="413" width="13.109375" style="68" hidden="1" customWidth="1" outlineLevel="1"/>
    <col min="414" max="414" width="11.44140625" style="68" hidden="1" customWidth="1" outlineLevel="1"/>
    <col min="415" max="415" width="11.109375" style="68" hidden="1" customWidth="1" outlineLevel="1"/>
    <col min="416" max="416" width="12.44140625" style="68" hidden="1" customWidth="1" outlineLevel="1"/>
    <col min="417" max="417" width="11.44140625" style="68" hidden="1" customWidth="1" outlineLevel="1"/>
    <col min="418" max="419" width="11.5546875" style="68" hidden="1" customWidth="1" outlineLevel="1"/>
    <col min="420" max="422" width="11.6640625" style="68" hidden="1" customWidth="1" outlineLevel="1"/>
    <col min="423" max="424" width="12.88671875" style="68" hidden="1" customWidth="1" outlineLevel="1"/>
    <col min="425" max="425" width="13" style="68" hidden="1" customWidth="1" outlineLevel="1"/>
    <col min="426" max="426" width="12.6640625" style="68" hidden="1" customWidth="1" outlineLevel="1"/>
    <col min="427" max="427" width="12.88671875" style="68" hidden="1" customWidth="1" outlineLevel="1"/>
    <col min="428" max="428" width="12.44140625" style="68" hidden="1" customWidth="1" outlineLevel="1"/>
    <col min="429" max="429" width="12.5546875" style="68" hidden="1" customWidth="1" outlineLevel="1"/>
    <col min="430" max="430" width="12.109375" style="68" hidden="1" customWidth="1" outlineLevel="1"/>
    <col min="431" max="431" width="14" style="68" hidden="1" customWidth="1" outlineLevel="1"/>
    <col min="432" max="432" width="12.44140625" style="68" hidden="1" customWidth="1" outlineLevel="1"/>
    <col min="433" max="433" width="14" style="68" hidden="1" customWidth="1" outlineLevel="1"/>
    <col min="434" max="434" width="12.109375" style="68" hidden="1" customWidth="1" outlineLevel="1"/>
    <col min="435" max="435" width="12" style="68" hidden="1" customWidth="1" outlineLevel="1"/>
    <col min="436" max="437" width="12.109375" style="68" hidden="1" customWidth="1" outlineLevel="1"/>
    <col min="438" max="439" width="12.44140625" style="68" hidden="1" customWidth="1" outlineLevel="1"/>
    <col min="440" max="442" width="12.5546875" style="68" hidden="1" customWidth="1" outlineLevel="1"/>
    <col min="443" max="444" width="13.88671875" style="68" hidden="1" customWidth="1" outlineLevel="1"/>
    <col min="445" max="445" width="14" style="68" hidden="1" customWidth="1" outlineLevel="1"/>
    <col min="446" max="446" width="15.44140625" style="68" bestFit="1" customWidth="1" collapsed="1"/>
    <col min="447" max="16384" width="9.109375" style="68"/>
  </cols>
  <sheetData>
    <row r="1" spans="1:446" s="66" customFormat="1" ht="26.4">
      <c r="A1" s="70" t="s">
        <v>130</v>
      </c>
      <c r="B1" s="70" t="s">
        <v>131</v>
      </c>
      <c r="C1" s="71" t="s">
        <v>216</v>
      </c>
      <c r="D1" s="70" t="s">
        <v>66</v>
      </c>
      <c r="E1" s="70" t="s">
        <v>459</v>
      </c>
      <c r="F1" s="70" t="s">
        <v>460</v>
      </c>
      <c r="G1" s="71" t="s">
        <v>12</v>
      </c>
      <c r="H1" s="71" t="s">
        <v>13</v>
      </c>
      <c r="I1" s="71" t="s">
        <v>461</v>
      </c>
      <c r="J1" s="71" t="s">
        <v>462</v>
      </c>
      <c r="K1" s="71" t="s">
        <v>463</v>
      </c>
      <c r="L1" s="71" t="s">
        <v>464</v>
      </c>
      <c r="M1" s="71" t="s">
        <v>465</v>
      </c>
      <c r="N1" s="71" t="s">
        <v>466</v>
      </c>
      <c r="O1" s="71" t="s">
        <v>467</v>
      </c>
      <c r="P1" s="71" t="s">
        <v>468</v>
      </c>
      <c r="Q1" s="71" t="s">
        <v>469</v>
      </c>
      <c r="R1" s="71" t="s">
        <v>470</v>
      </c>
      <c r="S1" s="71" t="s">
        <v>471</v>
      </c>
      <c r="T1" s="71" t="s">
        <v>472</v>
      </c>
      <c r="U1" s="71" t="s">
        <v>473</v>
      </c>
      <c r="V1" s="71" t="s">
        <v>474</v>
      </c>
      <c r="W1" s="72" t="s">
        <v>475</v>
      </c>
      <c r="X1" s="71" t="s">
        <v>476</v>
      </c>
      <c r="Y1" s="71" t="s">
        <v>477</v>
      </c>
      <c r="Z1" s="71" t="s">
        <v>478</v>
      </c>
      <c r="AA1" s="71" t="s">
        <v>479</v>
      </c>
      <c r="AB1" s="71" t="s">
        <v>480</v>
      </c>
      <c r="AC1" s="71" t="s">
        <v>481</v>
      </c>
      <c r="AD1" s="71" t="s">
        <v>482</v>
      </c>
      <c r="AE1" s="71" t="s">
        <v>483</v>
      </c>
      <c r="AF1" s="71" t="s">
        <v>484</v>
      </c>
      <c r="AG1" s="71" t="s">
        <v>485</v>
      </c>
      <c r="AH1" s="71" t="s">
        <v>486</v>
      </c>
      <c r="AI1" s="71" t="s">
        <v>487</v>
      </c>
      <c r="AJ1" s="71" t="s">
        <v>488</v>
      </c>
      <c r="AK1" s="71" t="s">
        <v>489</v>
      </c>
      <c r="AL1" s="71" t="s">
        <v>490</v>
      </c>
      <c r="AM1" s="71" t="s">
        <v>491</v>
      </c>
      <c r="AN1" s="71" t="s">
        <v>492</v>
      </c>
      <c r="AO1" s="71" t="s">
        <v>493</v>
      </c>
      <c r="AP1" s="71" t="s">
        <v>494</v>
      </c>
      <c r="AQ1" s="72" t="s">
        <v>495</v>
      </c>
      <c r="AR1" s="71" t="s">
        <v>496</v>
      </c>
      <c r="AS1" s="71" t="s">
        <v>497</v>
      </c>
      <c r="AT1" s="71" t="s">
        <v>498</v>
      </c>
      <c r="AU1" s="71" t="s">
        <v>499</v>
      </c>
      <c r="AV1" s="71" t="s">
        <v>500</v>
      </c>
      <c r="AW1" s="71" t="s">
        <v>501</v>
      </c>
      <c r="AX1" s="71" t="s">
        <v>502</v>
      </c>
      <c r="AY1" s="71" t="s">
        <v>503</v>
      </c>
      <c r="AZ1" s="71" t="s">
        <v>504</v>
      </c>
      <c r="BA1" s="71" t="s">
        <v>505</v>
      </c>
      <c r="BB1" s="71" t="s">
        <v>506</v>
      </c>
      <c r="BC1" s="71" t="s">
        <v>507</v>
      </c>
      <c r="BD1" s="71" t="s">
        <v>508</v>
      </c>
      <c r="BE1" s="71" t="s">
        <v>509</v>
      </c>
      <c r="BF1" s="71" t="s">
        <v>510</v>
      </c>
      <c r="BG1" s="71" t="s">
        <v>511</v>
      </c>
      <c r="BH1" s="71" t="s">
        <v>512</v>
      </c>
      <c r="BI1" s="71" t="s">
        <v>513</v>
      </c>
      <c r="BJ1" s="71" t="s">
        <v>514</v>
      </c>
      <c r="BK1" s="72" t="s">
        <v>515</v>
      </c>
      <c r="BL1" s="71" t="s">
        <v>516</v>
      </c>
      <c r="BM1" s="71" t="s">
        <v>517</v>
      </c>
      <c r="BN1" s="71" t="s">
        <v>518</v>
      </c>
      <c r="BO1" s="71" t="s">
        <v>519</v>
      </c>
      <c r="BP1" s="71" t="s">
        <v>520</v>
      </c>
      <c r="BQ1" s="71" t="s">
        <v>521</v>
      </c>
      <c r="BR1" s="71" t="s">
        <v>522</v>
      </c>
      <c r="BS1" s="71" t="s">
        <v>523</v>
      </c>
      <c r="BT1" s="71" t="s">
        <v>524</v>
      </c>
      <c r="BU1" s="71" t="s">
        <v>525</v>
      </c>
      <c r="BV1" s="71" t="s">
        <v>526</v>
      </c>
      <c r="BW1" s="71" t="s">
        <v>527</v>
      </c>
      <c r="BX1" s="71" t="s">
        <v>528</v>
      </c>
      <c r="BY1" s="71" t="s">
        <v>529</v>
      </c>
      <c r="BZ1" s="71" t="s">
        <v>530</v>
      </c>
      <c r="CA1" s="71" t="s">
        <v>531</v>
      </c>
      <c r="CB1" s="71" t="s">
        <v>532</v>
      </c>
      <c r="CC1" s="71" t="s">
        <v>533</v>
      </c>
      <c r="CD1" s="71" t="s">
        <v>534</v>
      </c>
      <c r="CE1" s="72" t="s">
        <v>535</v>
      </c>
      <c r="CF1" s="71" t="s">
        <v>536</v>
      </c>
      <c r="CG1" s="71" t="s">
        <v>537</v>
      </c>
      <c r="CH1" s="71" t="s">
        <v>538</v>
      </c>
      <c r="CI1" s="71" t="s">
        <v>539</v>
      </c>
      <c r="CJ1" s="71" t="s">
        <v>540</v>
      </c>
      <c r="CK1" s="71" t="s">
        <v>541</v>
      </c>
      <c r="CL1" s="71" t="s">
        <v>542</v>
      </c>
      <c r="CM1" s="71" t="s">
        <v>543</v>
      </c>
      <c r="CN1" s="71" t="s">
        <v>544</v>
      </c>
      <c r="CO1" s="71" t="s">
        <v>545</v>
      </c>
      <c r="CP1" s="71" t="s">
        <v>546</v>
      </c>
      <c r="CQ1" s="71" t="s">
        <v>547</v>
      </c>
      <c r="CR1" s="71" t="s">
        <v>548</v>
      </c>
      <c r="CS1" s="71" t="s">
        <v>549</v>
      </c>
      <c r="CT1" s="71" t="s">
        <v>550</v>
      </c>
      <c r="CU1" s="71" t="s">
        <v>551</v>
      </c>
      <c r="CV1" s="71" t="s">
        <v>552</v>
      </c>
      <c r="CW1" s="71" t="s">
        <v>553</v>
      </c>
      <c r="CX1" s="71" t="s">
        <v>554</v>
      </c>
      <c r="CY1" s="72" t="s">
        <v>555</v>
      </c>
      <c r="CZ1" s="71" t="s">
        <v>556</v>
      </c>
      <c r="DA1" s="71" t="s">
        <v>557</v>
      </c>
      <c r="DB1" s="71" t="s">
        <v>558</v>
      </c>
      <c r="DC1" s="71" t="s">
        <v>559</v>
      </c>
      <c r="DD1" s="71" t="s">
        <v>560</v>
      </c>
      <c r="DE1" s="71" t="s">
        <v>561</v>
      </c>
      <c r="DF1" s="71" t="s">
        <v>562</v>
      </c>
      <c r="DG1" s="71" t="s">
        <v>563</v>
      </c>
      <c r="DH1" s="71" t="s">
        <v>564</v>
      </c>
      <c r="DI1" s="71" t="s">
        <v>565</v>
      </c>
      <c r="DJ1" s="71" t="s">
        <v>566</v>
      </c>
      <c r="DK1" s="71" t="s">
        <v>567</v>
      </c>
      <c r="DL1" s="71" t="s">
        <v>568</v>
      </c>
      <c r="DM1" s="71" t="s">
        <v>569</v>
      </c>
      <c r="DN1" s="71" t="s">
        <v>570</v>
      </c>
      <c r="DO1" s="71" t="s">
        <v>571</v>
      </c>
      <c r="DP1" s="71" t="s">
        <v>572</v>
      </c>
      <c r="DQ1" s="71" t="s">
        <v>573</v>
      </c>
      <c r="DR1" s="71" t="s">
        <v>574</v>
      </c>
      <c r="DS1" s="72" t="s">
        <v>575</v>
      </c>
      <c r="DT1" s="71" t="s">
        <v>576</v>
      </c>
      <c r="DU1" s="71" t="s">
        <v>577</v>
      </c>
      <c r="DV1" s="71" t="s">
        <v>578</v>
      </c>
      <c r="DW1" s="71" t="s">
        <v>579</v>
      </c>
      <c r="DX1" s="71" t="s">
        <v>580</v>
      </c>
      <c r="DY1" s="71" t="s">
        <v>581</v>
      </c>
      <c r="DZ1" s="71" t="s">
        <v>582</v>
      </c>
      <c r="EA1" s="71" t="s">
        <v>583</v>
      </c>
      <c r="EB1" s="71" t="s">
        <v>584</v>
      </c>
      <c r="EC1" s="71" t="s">
        <v>585</v>
      </c>
      <c r="ED1" s="71" t="s">
        <v>586</v>
      </c>
      <c r="EE1" s="71" t="s">
        <v>587</v>
      </c>
      <c r="EF1" s="71" t="s">
        <v>588</v>
      </c>
      <c r="EG1" s="71" t="s">
        <v>589</v>
      </c>
      <c r="EH1" s="71" t="s">
        <v>590</v>
      </c>
      <c r="EI1" s="71" t="s">
        <v>591</v>
      </c>
      <c r="EJ1" s="71" t="s">
        <v>592</v>
      </c>
      <c r="EK1" s="71" t="s">
        <v>593</v>
      </c>
      <c r="EL1" s="71" t="s">
        <v>594</v>
      </c>
      <c r="EM1" s="72" t="s">
        <v>595</v>
      </c>
      <c r="EN1" s="71" t="s">
        <v>596</v>
      </c>
      <c r="EO1" s="71" t="s">
        <v>597</v>
      </c>
      <c r="EP1" s="71" t="s">
        <v>598</v>
      </c>
      <c r="EQ1" s="71" t="s">
        <v>599</v>
      </c>
      <c r="ER1" s="71" t="s">
        <v>600</v>
      </c>
      <c r="ES1" s="71" t="s">
        <v>601</v>
      </c>
      <c r="ET1" s="71" t="s">
        <v>602</v>
      </c>
      <c r="EU1" s="71" t="s">
        <v>603</v>
      </c>
      <c r="EV1" s="71" t="s">
        <v>604</v>
      </c>
      <c r="EW1" s="71" t="s">
        <v>605</v>
      </c>
      <c r="EX1" s="71" t="s">
        <v>606</v>
      </c>
      <c r="EY1" s="71" t="s">
        <v>607</v>
      </c>
      <c r="EZ1" s="71" t="s">
        <v>608</v>
      </c>
      <c r="FA1" s="71" t="s">
        <v>609</v>
      </c>
      <c r="FB1" s="71" t="s">
        <v>610</v>
      </c>
      <c r="FC1" s="71" t="s">
        <v>611</v>
      </c>
      <c r="FD1" s="71" t="s">
        <v>612</v>
      </c>
      <c r="FE1" s="71" t="s">
        <v>613</v>
      </c>
      <c r="FF1" s="71" t="s">
        <v>614</v>
      </c>
      <c r="FG1" s="72" t="s">
        <v>615</v>
      </c>
      <c r="FH1" s="71" t="s">
        <v>616</v>
      </c>
      <c r="FI1" s="71" t="s">
        <v>617</v>
      </c>
      <c r="FJ1" s="71" t="s">
        <v>618</v>
      </c>
      <c r="FK1" s="71" t="s">
        <v>619</v>
      </c>
      <c r="FL1" s="71" t="s">
        <v>620</v>
      </c>
      <c r="FM1" s="71" t="s">
        <v>621</v>
      </c>
      <c r="FN1" s="71" t="s">
        <v>622</v>
      </c>
      <c r="FO1" s="71" t="s">
        <v>623</v>
      </c>
      <c r="FP1" s="71" t="s">
        <v>624</v>
      </c>
      <c r="FQ1" s="71" t="s">
        <v>625</v>
      </c>
      <c r="FR1" s="71" t="s">
        <v>626</v>
      </c>
      <c r="FS1" s="71" t="s">
        <v>627</v>
      </c>
      <c r="FT1" s="71" t="s">
        <v>628</v>
      </c>
      <c r="FU1" s="71" t="s">
        <v>629</v>
      </c>
      <c r="FV1" s="71" t="s">
        <v>630</v>
      </c>
      <c r="FW1" s="71" t="s">
        <v>631</v>
      </c>
      <c r="FX1" s="71" t="s">
        <v>632</v>
      </c>
      <c r="FY1" s="71" t="s">
        <v>633</v>
      </c>
      <c r="FZ1" s="71" t="s">
        <v>634</v>
      </c>
      <c r="GA1" s="72" t="s">
        <v>635</v>
      </c>
      <c r="GB1" s="71" t="s">
        <v>636</v>
      </c>
      <c r="GC1" s="71" t="s">
        <v>637</v>
      </c>
      <c r="GD1" s="71" t="s">
        <v>638</v>
      </c>
      <c r="GE1" s="71" t="s">
        <v>639</v>
      </c>
      <c r="GF1" s="71" t="s">
        <v>640</v>
      </c>
      <c r="GG1" s="71" t="s">
        <v>641</v>
      </c>
      <c r="GH1" s="71" t="s">
        <v>642</v>
      </c>
      <c r="GI1" s="71" t="s">
        <v>643</v>
      </c>
      <c r="GJ1" s="71" t="s">
        <v>644</v>
      </c>
      <c r="GK1" s="71" t="s">
        <v>645</v>
      </c>
      <c r="GL1" s="71" t="s">
        <v>646</v>
      </c>
      <c r="GM1" s="71" t="s">
        <v>647</v>
      </c>
      <c r="GN1" s="71" t="s">
        <v>648</v>
      </c>
      <c r="GO1" s="71" t="s">
        <v>649</v>
      </c>
      <c r="GP1" s="71" t="s">
        <v>650</v>
      </c>
      <c r="GQ1" s="71" t="s">
        <v>651</v>
      </c>
      <c r="GR1" s="71" t="s">
        <v>652</v>
      </c>
      <c r="GS1" s="71" t="s">
        <v>653</v>
      </c>
      <c r="GT1" s="71" t="s">
        <v>654</v>
      </c>
      <c r="GU1" s="72" t="s">
        <v>655</v>
      </c>
      <c r="GV1" s="71" t="s">
        <v>656</v>
      </c>
      <c r="GW1" s="71" t="s">
        <v>657</v>
      </c>
      <c r="GX1" s="71" t="s">
        <v>658</v>
      </c>
      <c r="GY1" s="71" t="s">
        <v>659</v>
      </c>
      <c r="GZ1" s="71" t="s">
        <v>660</v>
      </c>
      <c r="HA1" s="71" t="s">
        <v>661</v>
      </c>
      <c r="HB1" s="71" t="s">
        <v>662</v>
      </c>
      <c r="HC1" s="71" t="s">
        <v>663</v>
      </c>
      <c r="HD1" s="71" t="s">
        <v>664</v>
      </c>
      <c r="HE1" s="71" t="s">
        <v>665</v>
      </c>
      <c r="HF1" s="71" t="s">
        <v>666</v>
      </c>
      <c r="HG1" s="71" t="s">
        <v>667</v>
      </c>
      <c r="HH1" s="71" t="s">
        <v>668</v>
      </c>
      <c r="HI1" s="71" t="s">
        <v>669</v>
      </c>
      <c r="HJ1" s="71" t="s">
        <v>670</v>
      </c>
      <c r="HK1" s="71" t="s">
        <v>671</v>
      </c>
      <c r="HL1" s="71" t="s">
        <v>672</v>
      </c>
      <c r="HM1" s="71" t="s">
        <v>673</v>
      </c>
      <c r="HN1" s="71" t="s">
        <v>674</v>
      </c>
      <c r="HP1" s="73" t="s">
        <v>66</v>
      </c>
      <c r="HQ1" s="74" t="s">
        <v>460</v>
      </c>
      <c r="HR1" s="67" t="s">
        <v>238</v>
      </c>
      <c r="HS1" s="67" t="s">
        <v>239</v>
      </c>
      <c r="HT1" s="67" t="s">
        <v>240</v>
      </c>
      <c r="HU1" s="67" t="s">
        <v>241</v>
      </c>
      <c r="HV1" s="67" t="s">
        <v>242</v>
      </c>
      <c r="HW1" s="67" t="s">
        <v>243</v>
      </c>
      <c r="HX1" s="67" t="s">
        <v>244</v>
      </c>
      <c r="HY1" s="67" t="s">
        <v>245</v>
      </c>
      <c r="HZ1" s="67" t="s">
        <v>246</v>
      </c>
      <c r="IA1" s="67" t="s">
        <v>247</v>
      </c>
      <c r="IB1" s="67" t="s">
        <v>248</v>
      </c>
      <c r="IC1" s="67" t="s">
        <v>249</v>
      </c>
      <c r="ID1" s="67" t="s">
        <v>250</v>
      </c>
      <c r="IE1" s="67" t="s">
        <v>251</v>
      </c>
      <c r="IF1" s="67" t="s">
        <v>252</v>
      </c>
      <c r="IG1" s="67" t="s">
        <v>253</v>
      </c>
      <c r="IH1" s="67" t="s">
        <v>254</v>
      </c>
      <c r="II1" s="67" t="s">
        <v>255</v>
      </c>
      <c r="IJ1" s="67" t="s">
        <v>256</v>
      </c>
      <c r="IK1" s="67" t="s">
        <v>257</v>
      </c>
      <c r="IL1" s="67" t="s">
        <v>258</v>
      </c>
      <c r="IM1" s="67" t="s">
        <v>259</v>
      </c>
      <c r="IN1" s="67" t="s">
        <v>260</v>
      </c>
      <c r="IO1" s="67" t="s">
        <v>261</v>
      </c>
      <c r="IP1" s="67" t="s">
        <v>262</v>
      </c>
      <c r="IQ1" s="67" t="s">
        <v>263</v>
      </c>
      <c r="IR1" s="67" t="s">
        <v>264</v>
      </c>
      <c r="IS1" s="67" t="s">
        <v>265</v>
      </c>
      <c r="IT1" s="67" t="s">
        <v>266</v>
      </c>
      <c r="IU1" s="67" t="s">
        <v>267</v>
      </c>
      <c r="IV1" s="67" t="s">
        <v>268</v>
      </c>
      <c r="IW1" s="67" t="s">
        <v>269</v>
      </c>
      <c r="IX1" s="67" t="s">
        <v>270</v>
      </c>
      <c r="IY1" s="67" t="s">
        <v>271</v>
      </c>
      <c r="IZ1" s="67" t="s">
        <v>272</v>
      </c>
      <c r="JA1" s="67" t="s">
        <v>273</v>
      </c>
      <c r="JB1" s="67" t="s">
        <v>274</v>
      </c>
      <c r="JC1" s="67" t="s">
        <v>275</v>
      </c>
      <c r="JD1" s="67" t="s">
        <v>276</v>
      </c>
      <c r="JE1" s="67" t="s">
        <v>277</v>
      </c>
      <c r="JF1" s="67" t="s">
        <v>278</v>
      </c>
      <c r="JG1" s="67" t="s">
        <v>279</v>
      </c>
      <c r="JH1" s="67" t="s">
        <v>280</v>
      </c>
      <c r="JI1" s="67" t="s">
        <v>281</v>
      </c>
      <c r="JJ1" s="67" t="s">
        <v>282</v>
      </c>
      <c r="JK1" s="67" t="s">
        <v>283</v>
      </c>
      <c r="JL1" s="67" t="s">
        <v>284</v>
      </c>
      <c r="JM1" s="67" t="s">
        <v>285</v>
      </c>
      <c r="JN1" s="67" t="s">
        <v>286</v>
      </c>
      <c r="JO1" s="67" t="s">
        <v>287</v>
      </c>
      <c r="JP1" s="67" t="s">
        <v>288</v>
      </c>
      <c r="JQ1" s="67" t="s">
        <v>289</v>
      </c>
      <c r="JR1" s="67" t="s">
        <v>290</v>
      </c>
      <c r="JS1" s="67" t="s">
        <v>291</v>
      </c>
      <c r="JT1" s="67" t="s">
        <v>292</v>
      </c>
      <c r="JU1" s="67" t="s">
        <v>293</v>
      </c>
      <c r="JV1" s="67" t="s">
        <v>294</v>
      </c>
      <c r="JW1" s="67" t="s">
        <v>295</v>
      </c>
      <c r="JX1" s="67" t="s">
        <v>296</v>
      </c>
      <c r="JY1" s="67" t="s">
        <v>297</v>
      </c>
      <c r="JZ1" s="67" t="s">
        <v>298</v>
      </c>
      <c r="KA1" s="67" t="s">
        <v>299</v>
      </c>
      <c r="KB1" s="67" t="s">
        <v>300</v>
      </c>
      <c r="KC1" s="67" t="s">
        <v>301</v>
      </c>
      <c r="KD1" s="67" t="s">
        <v>302</v>
      </c>
      <c r="KE1" s="67" t="s">
        <v>303</v>
      </c>
      <c r="KF1" s="67" t="s">
        <v>304</v>
      </c>
      <c r="KG1" s="67" t="s">
        <v>305</v>
      </c>
      <c r="KH1" s="67" t="s">
        <v>306</v>
      </c>
      <c r="KI1" s="67" t="s">
        <v>307</v>
      </c>
      <c r="KJ1" s="67" t="s">
        <v>308</v>
      </c>
      <c r="KK1" s="67" t="s">
        <v>309</v>
      </c>
      <c r="KL1" s="67" t="s">
        <v>310</v>
      </c>
      <c r="KM1" s="67" t="s">
        <v>311</v>
      </c>
      <c r="KN1" s="67" t="s">
        <v>312</v>
      </c>
      <c r="KO1" s="67" t="s">
        <v>313</v>
      </c>
      <c r="KP1" s="67" t="s">
        <v>314</v>
      </c>
      <c r="KQ1" s="67" t="s">
        <v>315</v>
      </c>
      <c r="KR1" s="67" t="s">
        <v>316</v>
      </c>
      <c r="KS1" s="67" t="s">
        <v>317</v>
      </c>
      <c r="KT1" s="67" t="s">
        <v>318</v>
      </c>
      <c r="KU1" s="67" t="s">
        <v>319</v>
      </c>
      <c r="KV1" s="67" t="s">
        <v>320</v>
      </c>
      <c r="KW1" s="67" t="s">
        <v>321</v>
      </c>
      <c r="KX1" s="67" t="s">
        <v>322</v>
      </c>
      <c r="KY1" s="67" t="s">
        <v>323</v>
      </c>
      <c r="KZ1" s="67" t="s">
        <v>324</v>
      </c>
      <c r="LA1" s="67" t="s">
        <v>325</v>
      </c>
      <c r="LB1" s="67" t="s">
        <v>326</v>
      </c>
      <c r="LC1" s="67" t="s">
        <v>327</v>
      </c>
      <c r="LD1" s="67" t="s">
        <v>328</v>
      </c>
      <c r="LE1" s="67" t="s">
        <v>329</v>
      </c>
      <c r="LF1" s="67" t="s">
        <v>330</v>
      </c>
      <c r="LG1" s="67" t="s">
        <v>331</v>
      </c>
      <c r="LH1" s="67" t="s">
        <v>332</v>
      </c>
      <c r="LI1" s="67" t="s">
        <v>333</v>
      </c>
      <c r="LJ1" s="67" t="s">
        <v>334</v>
      </c>
      <c r="LK1" s="67" t="s">
        <v>335</v>
      </c>
      <c r="LL1" s="67" t="s">
        <v>336</v>
      </c>
      <c r="LM1" s="67" t="s">
        <v>337</v>
      </c>
      <c r="LN1" s="67" t="s">
        <v>338</v>
      </c>
      <c r="LO1" s="67" t="s">
        <v>339</v>
      </c>
      <c r="LP1" s="67" t="s">
        <v>340</v>
      </c>
      <c r="LQ1" s="67" t="s">
        <v>341</v>
      </c>
      <c r="LR1" s="67" t="s">
        <v>342</v>
      </c>
      <c r="LS1" s="67" t="s">
        <v>343</v>
      </c>
      <c r="LT1" s="67" t="s">
        <v>344</v>
      </c>
      <c r="LU1" s="67" t="s">
        <v>345</v>
      </c>
      <c r="LV1" s="67" t="s">
        <v>346</v>
      </c>
      <c r="LW1" s="67" t="s">
        <v>347</v>
      </c>
      <c r="LX1" s="67" t="s">
        <v>348</v>
      </c>
      <c r="LY1" s="67" t="s">
        <v>349</v>
      </c>
      <c r="LZ1" s="67" t="s">
        <v>350</v>
      </c>
      <c r="MA1" s="67" t="s">
        <v>351</v>
      </c>
      <c r="MB1" s="67" t="s">
        <v>352</v>
      </c>
      <c r="MC1" s="67" t="s">
        <v>353</v>
      </c>
      <c r="MD1" s="67" t="s">
        <v>354</v>
      </c>
      <c r="ME1" s="67" t="s">
        <v>355</v>
      </c>
      <c r="MF1" s="67" t="s">
        <v>356</v>
      </c>
      <c r="MG1" s="67" t="s">
        <v>357</v>
      </c>
      <c r="MH1" s="67" t="s">
        <v>358</v>
      </c>
      <c r="MI1" s="67" t="s">
        <v>359</v>
      </c>
      <c r="MJ1" s="67" t="s">
        <v>360</v>
      </c>
      <c r="MK1" s="67" t="s">
        <v>361</v>
      </c>
      <c r="ML1" s="67" t="s">
        <v>362</v>
      </c>
      <c r="MM1" s="67" t="s">
        <v>363</v>
      </c>
      <c r="MN1" s="67" t="s">
        <v>364</v>
      </c>
      <c r="MO1" s="67" t="s">
        <v>365</v>
      </c>
      <c r="MP1" s="67" t="s">
        <v>366</v>
      </c>
      <c r="MQ1" s="67" t="s">
        <v>367</v>
      </c>
      <c r="MR1" s="67" t="s">
        <v>368</v>
      </c>
      <c r="MS1" s="67" t="s">
        <v>369</v>
      </c>
      <c r="MT1" s="67" t="s">
        <v>370</v>
      </c>
      <c r="MU1" s="67" t="s">
        <v>371</v>
      </c>
      <c r="MV1" s="67" t="s">
        <v>372</v>
      </c>
      <c r="MW1" s="67" t="s">
        <v>373</v>
      </c>
      <c r="MX1" s="67" t="s">
        <v>374</v>
      </c>
      <c r="MY1" s="67" t="s">
        <v>375</v>
      </c>
      <c r="MZ1" s="67" t="s">
        <v>376</v>
      </c>
      <c r="NA1" s="67" t="s">
        <v>377</v>
      </c>
      <c r="NB1" s="67" t="s">
        <v>378</v>
      </c>
      <c r="NC1" s="67" t="s">
        <v>379</v>
      </c>
      <c r="ND1" s="67" t="s">
        <v>380</v>
      </c>
      <c r="NE1" s="67" t="s">
        <v>381</v>
      </c>
      <c r="NF1" s="67" t="s">
        <v>382</v>
      </c>
      <c r="NG1" s="67" t="s">
        <v>383</v>
      </c>
      <c r="NH1" s="67" t="s">
        <v>384</v>
      </c>
      <c r="NI1" s="67" t="s">
        <v>385</v>
      </c>
      <c r="NJ1" s="67" t="s">
        <v>386</v>
      </c>
      <c r="NK1" s="67" t="s">
        <v>387</v>
      </c>
      <c r="NL1" s="67" t="s">
        <v>388</v>
      </c>
      <c r="NM1" s="67" t="s">
        <v>389</v>
      </c>
      <c r="NN1" s="67" t="s">
        <v>390</v>
      </c>
      <c r="NO1" s="67" t="s">
        <v>391</v>
      </c>
      <c r="NP1" s="67" t="s">
        <v>392</v>
      </c>
      <c r="NQ1" s="67" t="s">
        <v>393</v>
      </c>
      <c r="NR1" s="67" t="s">
        <v>394</v>
      </c>
      <c r="NS1" s="67" t="s">
        <v>395</v>
      </c>
      <c r="NT1" s="67" t="s">
        <v>396</v>
      </c>
      <c r="NU1" s="67" t="s">
        <v>397</v>
      </c>
      <c r="NV1" s="67" t="s">
        <v>398</v>
      </c>
      <c r="NW1" s="67" t="s">
        <v>399</v>
      </c>
      <c r="NX1" s="67" t="s">
        <v>400</v>
      </c>
      <c r="NY1" s="67" t="s">
        <v>401</v>
      </c>
      <c r="NZ1" s="67" t="s">
        <v>402</v>
      </c>
      <c r="OA1" s="67" t="s">
        <v>403</v>
      </c>
      <c r="OB1" s="67" t="s">
        <v>404</v>
      </c>
      <c r="OC1" s="67" t="s">
        <v>405</v>
      </c>
      <c r="OD1" s="67" t="s">
        <v>406</v>
      </c>
      <c r="OE1" s="67" t="s">
        <v>407</v>
      </c>
      <c r="OF1" s="67" t="s">
        <v>408</v>
      </c>
      <c r="OG1" s="67" t="s">
        <v>409</v>
      </c>
      <c r="OH1" s="67" t="s">
        <v>410</v>
      </c>
      <c r="OI1" s="67" t="s">
        <v>411</v>
      </c>
      <c r="OJ1" s="67" t="s">
        <v>412</v>
      </c>
      <c r="OK1" s="67" t="s">
        <v>413</v>
      </c>
      <c r="OL1" s="67" t="s">
        <v>414</v>
      </c>
      <c r="OM1" s="67" t="s">
        <v>415</v>
      </c>
      <c r="ON1" s="67" t="s">
        <v>416</v>
      </c>
      <c r="OO1" s="67" t="s">
        <v>417</v>
      </c>
      <c r="OP1" s="67" t="s">
        <v>418</v>
      </c>
      <c r="OQ1" s="67" t="s">
        <v>419</v>
      </c>
      <c r="OR1" s="67" t="s">
        <v>420</v>
      </c>
      <c r="OS1" s="67" t="s">
        <v>421</v>
      </c>
      <c r="OT1" s="67" t="s">
        <v>422</v>
      </c>
      <c r="OU1" s="67" t="s">
        <v>423</v>
      </c>
      <c r="OV1" s="67" t="s">
        <v>424</v>
      </c>
      <c r="OW1" s="67" t="s">
        <v>425</v>
      </c>
      <c r="OX1" s="67" t="s">
        <v>426</v>
      </c>
      <c r="OY1" s="67" t="s">
        <v>427</v>
      </c>
      <c r="OZ1" s="67" t="s">
        <v>428</v>
      </c>
      <c r="PA1" s="67" t="s">
        <v>429</v>
      </c>
      <c r="PB1" s="67" t="s">
        <v>430</v>
      </c>
      <c r="PC1" s="67" t="s">
        <v>431</v>
      </c>
      <c r="PD1" s="67" t="s">
        <v>432</v>
      </c>
      <c r="PE1" s="67" t="s">
        <v>433</v>
      </c>
      <c r="PF1" s="67" t="s">
        <v>434</v>
      </c>
      <c r="PG1" s="67" t="s">
        <v>435</v>
      </c>
      <c r="PH1" s="67" t="s">
        <v>436</v>
      </c>
      <c r="PI1" s="67" t="s">
        <v>437</v>
      </c>
      <c r="PJ1" s="67" t="s">
        <v>438</v>
      </c>
      <c r="PK1" s="67" t="s">
        <v>439</v>
      </c>
      <c r="PL1" s="67" t="s">
        <v>440</v>
      </c>
      <c r="PM1" s="67" t="s">
        <v>441</v>
      </c>
      <c r="PN1" s="67" t="s">
        <v>442</v>
      </c>
      <c r="PO1" s="67" t="s">
        <v>443</v>
      </c>
      <c r="PP1" s="67" t="s">
        <v>444</v>
      </c>
      <c r="PQ1" s="67" t="s">
        <v>445</v>
      </c>
      <c r="PR1" s="67" t="s">
        <v>446</v>
      </c>
      <c r="PS1" s="67" t="s">
        <v>447</v>
      </c>
      <c r="PT1" s="67" t="s">
        <v>448</v>
      </c>
      <c r="PU1" s="67" t="s">
        <v>449</v>
      </c>
      <c r="PV1" s="67" t="s">
        <v>450</v>
      </c>
      <c r="PW1" s="67" t="s">
        <v>451</v>
      </c>
      <c r="PX1" s="67" t="s">
        <v>452</v>
      </c>
      <c r="PY1" s="67" t="s">
        <v>453</v>
      </c>
      <c r="PZ1" s="67" t="s">
        <v>454</v>
      </c>
      <c r="QA1" s="67" t="s">
        <v>455</v>
      </c>
      <c r="QB1" s="67" t="s">
        <v>456</v>
      </c>
      <c r="QC1" s="67" t="s">
        <v>457</v>
      </c>
      <c r="QD1" s="67" t="s">
        <v>458</v>
      </c>
    </row>
    <row r="2" spans="1:446">
      <c r="A2" s="75" t="s">
        <v>164</v>
      </c>
      <c r="B2" s="75" t="s">
        <v>115</v>
      </c>
      <c r="C2" s="76">
        <f>ROUND(UTA!H18,0)-ROUND(UTA!H288,0)</f>
        <v>0</v>
      </c>
      <c r="D2" s="77">
        <v>3656</v>
      </c>
      <c r="E2" s="75" t="s">
        <v>698</v>
      </c>
      <c r="F2" s="75">
        <v>2022</v>
      </c>
      <c r="G2" s="76">
        <v>202504485</v>
      </c>
      <c r="H2" s="76">
        <v>111404193</v>
      </c>
      <c r="I2" s="76">
        <v>68265961</v>
      </c>
      <c r="J2" s="76">
        <v>85838876</v>
      </c>
      <c r="K2" s="76">
        <v>52838907</v>
      </c>
      <c r="L2" s="75" t="s">
        <v>913</v>
      </c>
      <c r="M2" s="75" t="s">
        <v>914</v>
      </c>
      <c r="N2" s="75" t="s">
        <v>915</v>
      </c>
      <c r="O2" s="76">
        <v>9552</v>
      </c>
      <c r="P2" s="76">
        <v>20445</v>
      </c>
      <c r="Q2" s="76">
        <v>10266</v>
      </c>
      <c r="R2" s="76">
        <v>1252</v>
      </c>
      <c r="S2" s="76">
        <v>0</v>
      </c>
      <c r="T2" s="78" t="s">
        <v>864</v>
      </c>
      <c r="U2" s="78" t="s">
        <v>865</v>
      </c>
      <c r="V2" s="91" t="s">
        <v>863</v>
      </c>
      <c r="W2" s="76">
        <v>174623</v>
      </c>
      <c r="X2" s="76">
        <v>87105.999999999985</v>
      </c>
      <c r="Y2" s="76">
        <v>27123</v>
      </c>
      <c r="Z2" s="76">
        <v>1440</v>
      </c>
      <c r="AA2" s="76">
        <v>0</v>
      </c>
      <c r="AB2" s="76">
        <v>34913</v>
      </c>
      <c r="AC2" s="76">
        <v>726</v>
      </c>
      <c r="AD2" s="76">
        <v>0</v>
      </c>
      <c r="AE2" s="76">
        <v>3368</v>
      </c>
      <c r="AF2" s="76">
        <v>0</v>
      </c>
      <c r="AG2" s="76">
        <v>0</v>
      </c>
      <c r="AH2" s="76">
        <v>0</v>
      </c>
      <c r="AI2" s="76">
        <v>0</v>
      </c>
      <c r="AJ2" s="76">
        <v>5684</v>
      </c>
      <c r="AK2" s="76">
        <v>0</v>
      </c>
      <c r="AL2" s="76">
        <v>16648</v>
      </c>
      <c r="AM2" s="76">
        <v>0</v>
      </c>
      <c r="AN2" s="76">
        <v>6</v>
      </c>
      <c r="AO2" s="76">
        <v>2686</v>
      </c>
      <c r="AP2" s="76">
        <v>10702.999999999998</v>
      </c>
      <c r="AQ2" s="76">
        <v>59574</v>
      </c>
      <c r="AR2" s="76">
        <v>23636.999999999993</v>
      </c>
      <c r="AS2" s="76">
        <v>10096</v>
      </c>
      <c r="AT2" s="76">
        <v>8187</v>
      </c>
      <c r="AU2" s="76">
        <v>0</v>
      </c>
      <c r="AV2" s="76">
        <v>43831</v>
      </c>
      <c r="AW2" s="76">
        <v>1380</v>
      </c>
      <c r="AX2" s="76">
        <v>0</v>
      </c>
      <c r="AY2" s="76">
        <v>11814</v>
      </c>
      <c r="AZ2" s="76">
        <v>0</v>
      </c>
      <c r="BA2" s="76">
        <v>0</v>
      </c>
      <c r="BB2" s="76">
        <v>0</v>
      </c>
      <c r="BC2" s="76">
        <v>0</v>
      </c>
      <c r="BD2" s="76">
        <v>15790</v>
      </c>
      <c r="BE2" s="76">
        <v>0</v>
      </c>
      <c r="BF2" s="76">
        <v>51487</v>
      </c>
      <c r="BG2" s="76">
        <v>0</v>
      </c>
      <c r="BH2" s="76">
        <v>168</v>
      </c>
      <c r="BI2" s="76">
        <v>4662</v>
      </c>
      <c r="BJ2" s="76">
        <v>108927.9</v>
      </c>
      <c r="BK2" s="76">
        <v>8215</v>
      </c>
      <c r="BL2" s="76">
        <v>21183</v>
      </c>
      <c r="BM2" s="76">
        <v>777</v>
      </c>
      <c r="BN2" s="76">
        <v>16860</v>
      </c>
      <c r="BO2" s="76">
        <v>0</v>
      </c>
      <c r="BP2" s="76">
        <v>34863</v>
      </c>
      <c r="BQ2" s="76">
        <v>0</v>
      </c>
      <c r="BR2" s="76">
        <v>0</v>
      </c>
      <c r="BS2" s="76">
        <v>35341.000000000022</v>
      </c>
      <c r="BT2" s="76">
        <v>0</v>
      </c>
      <c r="BU2" s="76">
        <v>0</v>
      </c>
      <c r="BV2" s="76">
        <v>0</v>
      </c>
      <c r="BW2" s="76">
        <v>0</v>
      </c>
      <c r="BX2" s="76">
        <v>2678</v>
      </c>
      <c r="BY2" s="76">
        <v>0</v>
      </c>
      <c r="BZ2" s="76">
        <v>14707</v>
      </c>
      <c r="CA2" s="76">
        <v>0</v>
      </c>
      <c r="CB2" s="76">
        <v>0</v>
      </c>
      <c r="CC2" s="76">
        <v>1191</v>
      </c>
      <c r="CD2" s="76">
        <v>48925</v>
      </c>
      <c r="CE2" s="76">
        <v>2254</v>
      </c>
      <c r="CF2" s="76">
        <v>2567</v>
      </c>
      <c r="CG2" s="76">
        <v>0</v>
      </c>
      <c r="CH2" s="76">
        <v>675</v>
      </c>
      <c r="CI2" s="76">
        <v>0</v>
      </c>
      <c r="CJ2" s="76">
        <v>6258</v>
      </c>
      <c r="CK2" s="76">
        <v>0</v>
      </c>
      <c r="CL2" s="76">
        <v>0</v>
      </c>
      <c r="CM2" s="76">
        <v>345</v>
      </c>
      <c r="CN2" s="76">
        <v>0</v>
      </c>
      <c r="CO2" s="76">
        <v>0</v>
      </c>
      <c r="CP2" s="76">
        <v>0</v>
      </c>
      <c r="CQ2" s="76">
        <v>0</v>
      </c>
      <c r="CR2" s="76">
        <v>266</v>
      </c>
      <c r="CS2" s="76">
        <v>0</v>
      </c>
      <c r="CT2" s="76">
        <v>954</v>
      </c>
      <c r="CU2" s="76">
        <v>0</v>
      </c>
      <c r="CV2" s="76">
        <v>0</v>
      </c>
      <c r="CW2" s="76">
        <v>0</v>
      </c>
      <c r="CX2" s="76">
        <v>3702</v>
      </c>
      <c r="CY2" s="76">
        <v>0</v>
      </c>
      <c r="CZ2" s="76">
        <v>0</v>
      </c>
      <c r="DA2" s="76">
        <v>0</v>
      </c>
      <c r="DB2" s="76">
        <v>0</v>
      </c>
      <c r="DC2" s="76">
        <v>0</v>
      </c>
      <c r="DD2" s="76">
        <v>0</v>
      </c>
      <c r="DE2" s="76">
        <v>0</v>
      </c>
      <c r="DF2" s="76">
        <v>0</v>
      </c>
      <c r="DG2" s="76">
        <v>0</v>
      </c>
      <c r="DH2" s="76">
        <v>0</v>
      </c>
      <c r="DI2" s="76">
        <v>0</v>
      </c>
      <c r="DJ2" s="76">
        <v>0</v>
      </c>
      <c r="DK2" s="76">
        <v>0</v>
      </c>
      <c r="DL2" s="76">
        <v>0</v>
      </c>
      <c r="DM2" s="76">
        <v>0</v>
      </c>
      <c r="DN2" s="76">
        <v>0</v>
      </c>
      <c r="DO2" s="76">
        <v>0</v>
      </c>
      <c r="DP2" s="76">
        <v>0</v>
      </c>
      <c r="DQ2" s="76">
        <v>0</v>
      </c>
      <c r="DR2" s="76">
        <v>0</v>
      </c>
      <c r="DS2" s="76">
        <v>6945224.3243898805</v>
      </c>
      <c r="DT2" s="76">
        <v>2848683.4021928059</v>
      </c>
      <c r="DU2" s="76">
        <v>2681424.5069521135</v>
      </c>
      <c r="DV2" s="76">
        <v>164150.1251397662</v>
      </c>
      <c r="DW2" s="76">
        <v>0</v>
      </c>
      <c r="DX2" s="76">
        <v>2789283.6438401388</v>
      </c>
      <c r="DY2" s="76">
        <v>19266.46218102581</v>
      </c>
      <c r="DZ2" s="76">
        <v>0</v>
      </c>
      <c r="EA2" s="76">
        <v>259290.74978145387</v>
      </c>
      <c r="EB2" s="76">
        <v>0</v>
      </c>
      <c r="EC2" s="76">
        <v>0</v>
      </c>
      <c r="ED2" s="76">
        <v>0</v>
      </c>
      <c r="EE2" s="76">
        <v>0</v>
      </c>
      <c r="EF2" s="76">
        <v>253914.46349719045</v>
      </c>
      <c r="EG2" s="76">
        <v>0</v>
      </c>
      <c r="EH2" s="76">
        <v>1141244.7598917391</v>
      </c>
      <c r="EI2" s="76">
        <v>0</v>
      </c>
      <c r="EJ2" s="76">
        <v>1759.8827699018536</v>
      </c>
      <c r="EK2" s="76">
        <v>158186.89662206668</v>
      </c>
      <c r="EL2" s="76">
        <v>749962.05052768579</v>
      </c>
      <c r="EM2" s="76">
        <v>7329607.4561888063</v>
      </c>
      <c r="EN2" s="76">
        <v>2578589.2430897877</v>
      </c>
      <c r="EO2" s="76">
        <v>2670335.211678518</v>
      </c>
      <c r="EP2" s="76">
        <v>1088680.8222267851</v>
      </c>
      <c r="EQ2" s="76">
        <v>0</v>
      </c>
      <c r="ER2" s="76">
        <v>6620227.7998268539</v>
      </c>
      <c r="ES2" s="76">
        <v>127561.56354214875</v>
      </c>
      <c r="ET2" s="76">
        <v>0</v>
      </c>
      <c r="EU2" s="76">
        <v>834360.70722110081</v>
      </c>
      <c r="EV2" s="76">
        <v>0</v>
      </c>
      <c r="EW2" s="76">
        <v>0</v>
      </c>
      <c r="EX2" s="76">
        <v>0</v>
      </c>
      <c r="EY2" s="76">
        <v>0</v>
      </c>
      <c r="EZ2" s="76">
        <v>825002.64953350974</v>
      </c>
      <c r="FA2" s="76">
        <v>0</v>
      </c>
      <c r="FB2" s="76">
        <v>5179230.1100686407</v>
      </c>
      <c r="FC2" s="76">
        <v>0</v>
      </c>
      <c r="FD2" s="76">
        <v>49742.429497096193</v>
      </c>
      <c r="FE2" s="76">
        <v>529963.87170109956</v>
      </c>
      <c r="FF2" s="76">
        <v>4309652.0599906985</v>
      </c>
      <c r="FG2" s="76">
        <v>3424699.2363624526</v>
      </c>
      <c r="FH2" s="76">
        <v>3082703.0030387603</v>
      </c>
      <c r="FI2" s="76">
        <v>1075970.9019428308</v>
      </c>
      <c r="FJ2" s="76">
        <v>1477846.5980702867</v>
      </c>
      <c r="FK2" s="76">
        <v>0</v>
      </c>
      <c r="FL2" s="76">
        <v>6637607.4916130053</v>
      </c>
      <c r="FM2" s="76">
        <v>0</v>
      </c>
      <c r="FN2" s="76">
        <v>0</v>
      </c>
      <c r="FO2" s="76">
        <v>2826197.6167525053</v>
      </c>
      <c r="FP2" s="76">
        <v>0</v>
      </c>
      <c r="FQ2" s="76">
        <v>0</v>
      </c>
      <c r="FR2" s="76">
        <v>0</v>
      </c>
      <c r="FS2" s="76">
        <v>0</v>
      </c>
      <c r="FT2" s="76">
        <v>637390.76685805945</v>
      </c>
      <c r="FU2" s="76">
        <v>0</v>
      </c>
      <c r="FV2" s="76">
        <v>3870029.3286118237</v>
      </c>
      <c r="FW2" s="76">
        <v>0</v>
      </c>
      <c r="FX2" s="76">
        <v>0</v>
      </c>
      <c r="FY2" s="76">
        <v>86026.281336811298</v>
      </c>
      <c r="FZ2" s="76">
        <v>2752576.0110790785</v>
      </c>
      <c r="GA2" s="76">
        <v>1939592.9352383483</v>
      </c>
      <c r="GB2" s="76">
        <v>2081058.3466212291</v>
      </c>
      <c r="GC2" s="76">
        <v>0</v>
      </c>
      <c r="GD2" s="76">
        <v>661786.62935532082</v>
      </c>
      <c r="GE2" s="76">
        <v>0</v>
      </c>
      <c r="GF2" s="76">
        <v>4641535.4722661786</v>
      </c>
      <c r="GG2" s="76">
        <v>0</v>
      </c>
      <c r="GH2" s="76">
        <v>0</v>
      </c>
      <c r="GI2" s="76">
        <v>451993.19987066631</v>
      </c>
      <c r="GJ2" s="76">
        <v>0</v>
      </c>
      <c r="GK2" s="76">
        <v>0</v>
      </c>
      <c r="GL2" s="76">
        <v>0</v>
      </c>
      <c r="GM2" s="76">
        <v>0</v>
      </c>
      <c r="GN2" s="76">
        <v>332798.32134366827</v>
      </c>
      <c r="GO2" s="76">
        <v>0</v>
      </c>
      <c r="GP2" s="76">
        <v>2274504.9348526336</v>
      </c>
      <c r="GQ2" s="76">
        <v>0</v>
      </c>
      <c r="GR2" s="76">
        <v>0</v>
      </c>
      <c r="GS2" s="76">
        <v>0</v>
      </c>
      <c r="GT2" s="76">
        <v>763645.74097211601</v>
      </c>
      <c r="GU2" s="76">
        <v>0</v>
      </c>
      <c r="GV2" s="76">
        <v>0</v>
      </c>
      <c r="GW2" s="76">
        <v>0</v>
      </c>
      <c r="GX2" s="76">
        <v>0</v>
      </c>
      <c r="GY2" s="76">
        <v>0</v>
      </c>
      <c r="GZ2" s="76">
        <v>0</v>
      </c>
      <c r="HA2" s="76">
        <v>0</v>
      </c>
      <c r="HB2" s="76">
        <v>0</v>
      </c>
      <c r="HC2" s="76">
        <v>0</v>
      </c>
      <c r="HD2" s="76">
        <v>0</v>
      </c>
      <c r="HE2" s="76">
        <v>0</v>
      </c>
      <c r="HF2" s="76">
        <v>0</v>
      </c>
      <c r="HG2" s="76">
        <v>0</v>
      </c>
      <c r="HH2" s="76">
        <v>0</v>
      </c>
      <c r="HI2" s="76">
        <v>0</v>
      </c>
      <c r="HJ2" s="76">
        <v>0</v>
      </c>
      <c r="HK2" s="76">
        <v>0</v>
      </c>
      <c r="HL2" s="76">
        <v>0</v>
      </c>
      <c r="HM2" s="76">
        <v>0</v>
      </c>
      <c r="HN2" s="76">
        <v>0</v>
      </c>
      <c r="HP2" s="77" t="s">
        <v>129</v>
      </c>
      <c r="HQ2" s="75">
        <f>'Relative Weights'!$H$1</f>
        <v>2022</v>
      </c>
      <c r="HR2" s="76">
        <v>429733.43106026202</v>
      </c>
      <c r="HS2" s="76">
        <v>2847897.4</v>
      </c>
      <c r="HT2" s="76">
        <v>96225.302736603844</v>
      </c>
      <c r="HU2" s="76">
        <v>2378.1359840954269</v>
      </c>
      <c r="HV2" s="76">
        <v>0</v>
      </c>
      <c r="HW2" s="76">
        <v>1831791.1173824724</v>
      </c>
      <c r="HX2" s="76">
        <v>0</v>
      </c>
      <c r="HY2" s="76">
        <v>0</v>
      </c>
      <c r="HZ2" s="76">
        <v>5702.5030997876829</v>
      </c>
      <c r="IA2" s="76">
        <v>0</v>
      </c>
      <c r="IB2" s="76">
        <v>0</v>
      </c>
      <c r="IC2" s="76">
        <v>0</v>
      </c>
      <c r="ID2" s="76">
        <v>0</v>
      </c>
      <c r="IE2" s="76">
        <v>0</v>
      </c>
      <c r="IF2" s="76">
        <v>0</v>
      </c>
      <c r="IG2" s="76">
        <v>328496.65681607707</v>
      </c>
      <c r="IH2" s="76">
        <v>0</v>
      </c>
      <c r="II2" s="76">
        <v>0</v>
      </c>
      <c r="IJ2" s="76">
        <v>0</v>
      </c>
      <c r="IK2" s="76">
        <v>4929.4135434136833</v>
      </c>
      <c r="IL2" s="76">
        <v>146606.91559521959</v>
      </c>
      <c r="IM2" s="76">
        <v>772802.62087194121</v>
      </c>
      <c r="IN2" s="76">
        <v>35817.964695231072</v>
      </c>
      <c r="IO2" s="76">
        <v>13520.693959575878</v>
      </c>
      <c r="IP2" s="76">
        <v>0</v>
      </c>
      <c r="IQ2" s="76">
        <v>2299694.5683840155</v>
      </c>
      <c r="IR2" s="76">
        <v>0</v>
      </c>
      <c r="IS2" s="76">
        <v>0</v>
      </c>
      <c r="IT2" s="76">
        <v>20002.78254777069</v>
      </c>
      <c r="IU2" s="76">
        <v>0</v>
      </c>
      <c r="IV2" s="76">
        <v>0</v>
      </c>
      <c r="IW2" s="76">
        <v>0</v>
      </c>
      <c r="IX2" s="76">
        <v>0</v>
      </c>
      <c r="IY2" s="76">
        <v>0</v>
      </c>
      <c r="IZ2" s="76">
        <v>0</v>
      </c>
      <c r="JA2" s="76">
        <v>1015936.2908150746</v>
      </c>
      <c r="JB2" s="76">
        <v>0</v>
      </c>
      <c r="JC2" s="76">
        <v>0</v>
      </c>
      <c r="JD2" s="76">
        <v>0</v>
      </c>
      <c r="JE2" s="76">
        <v>50168.239326881376</v>
      </c>
      <c r="JF2" s="76">
        <v>20216.467110060243</v>
      </c>
      <c r="JG2" s="76">
        <v>692570.03502687882</v>
      </c>
      <c r="JH2" s="76">
        <v>2756.5925681650697</v>
      </c>
      <c r="JI2" s="76">
        <v>27844.008813783959</v>
      </c>
      <c r="JJ2" s="76">
        <v>0</v>
      </c>
      <c r="JK2" s="76">
        <v>1829167.7519922415</v>
      </c>
      <c r="JL2" s="76">
        <v>0</v>
      </c>
      <c r="JM2" s="76">
        <v>0</v>
      </c>
      <c r="JN2" s="76">
        <v>59837.340276008501</v>
      </c>
      <c r="JO2" s="76">
        <v>0</v>
      </c>
      <c r="JP2" s="76">
        <v>0</v>
      </c>
      <c r="JQ2" s="76">
        <v>0</v>
      </c>
      <c r="JR2" s="76">
        <v>0</v>
      </c>
      <c r="JS2" s="76">
        <v>0</v>
      </c>
      <c r="JT2" s="76">
        <v>0</v>
      </c>
      <c r="JU2" s="76">
        <v>290197.04059310706</v>
      </c>
      <c r="JV2" s="76">
        <v>0</v>
      </c>
      <c r="JW2" s="76">
        <v>0</v>
      </c>
      <c r="JX2" s="76">
        <v>0</v>
      </c>
      <c r="JY2" s="76">
        <v>22533.080221574746</v>
      </c>
      <c r="JZ2" s="76">
        <v>5546.9162344584047</v>
      </c>
      <c r="KA2" s="76">
        <v>83927.07736930548</v>
      </c>
      <c r="KB2" s="76">
        <v>0</v>
      </c>
      <c r="KC2" s="76">
        <v>1114.7512425447317</v>
      </c>
      <c r="KD2" s="76">
        <v>0</v>
      </c>
      <c r="KE2" s="76">
        <v>328340.41224127146</v>
      </c>
      <c r="KF2" s="76">
        <v>0</v>
      </c>
      <c r="KG2" s="76">
        <v>0</v>
      </c>
      <c r="KH2" s="76">
        <v>584.13407643312075</v>
      </c>
      <c r="KI2" s="76">
        <v>0</v>
      </c>
      <c r="KJ2" s="76">
        <v>0</v>
      </c>
      <c r="KK2" s="76">
        <v>0</v>
      </c>
      <c r="KL2" s="76">
        <v>0</v>
      </c>
      <c r="KM2" s="76">
        <v>0</v>
      </c>
      <c r="KN2" s="76">
        <v>0</v>
      </c>
      <c r="KO2" s="76">
        <v>18824.231775741082</v>
      </c>
      <c r="KP2" s="76">
        <v>0</v>
      </c>
      <c r="KQ2" s="76">
        <v>0</v>
      </c>
      <c r="KR2" s="76">
        <v>0</v>
      </c>
      <c r="KS2" s="76">
        <v>1705.0069081301936</v>
      </c>
      <c r="KT2" s="76">
        <v>0</v>
      </c>
      <c r="KU2" s="76">
        <v>0</v>
      </c>
      <c r="KV2" s="76">
        <v>0</v>
      </c>
      <c r="KW2" s="76">
        <v>0</v>
      </c>
      <c r="KX2" s="76">
        <v>0</v>
      </c>
      <c r="KY2" s="76">
        <v>0</v>
      </c>
      <c r="KZ2" s="76">
        <v>0</v>
      </c>
      <c r="LA2" s="76">
        <v>0</v>
      </c>
      <c r="LB2" s="76">
        <v>0</v>
      </c>
      <c r="LC2" s="76">
        <v>0</v>
      </c>
      <c r="LD2" s="76">
        <v>0</v>
      </c>
      <c r="LE2" s="76">
        <v>0</v>
      </c>
      <c r="LF2" s="76">
        <v>0</v>
      </c>
      <c r="LG2" s="76">
        <v>0</v>
      </c>
      <c r="LH2" s="76">
        <v>0</v>
      </c>
      <c r="LI2" s="76">
        <v>0</v>
      </c>
      <c r="LJ2" s="76">
        <v>0</v>
      </c>
      <c r="LK2" s="76">
        <v>0</v>
      </c>
      <c r="LL2" s="76">
        <v>0</v>
      </c>
      <c r="LM2" s="76">
        <v>0</v>
      </c>
      <c r="LN2" s="76">
        <v>0</v>
      </c>
      <c r="LO2" s="76">
        <v>0</v>
      </c>
      <c r="LP2" s="76">
        <v>0</v>
      </c>
      <c r="LQ2" s="76">
        <v>0</v>
      </c>
      <c r="LR2" s="76">
        <v>0</v>
      </c>
      <c r="LS2" s="76">
        <v>0</v>
      </c>
      <c r="LT2" s="76">
        <v>0</v>
      </c>
      <c r="LU2" s="76">
        <v>0</v>
      </c>
      <c r="LV2" s="76">
        <v>0</v>
      </c>
      <c r="LW2" s="76">
        <v>0</v>
      </c>
      <c r="LX2" s="76">
        <v>0</v>
      </c>
      <c r="LY2" s="76">
        <v>0</v>
      </c>
      <c r="LZ2" s="76">
        <v>0</v>
      </c>
      <c r="MA2" s="76">
        <v>0</v>
      </c>
      <c r="MB2" s="76">
        <v>0</v>
      </c>
      <c r="MC2" s="76">
        <v>0</v>
      </c>
      <c r="MD2" s="76">
        <v>0</v>
      </c>
      <c r="ME2" s="76">
        <v>0</v>
      </c>
      <c r="MF2" s="76">
        <v>0</v>
      </c>
      <c r="MG2" s="76">
        <v>0</v>
      </c>
      <c r="MH2" s="76">
        <v>0</v>
      </c>
      <c r="MI2" s="76">
        <v>0</v>
      </c>
      <c r="MJ2" s="76">
        <v>0</v>
      </c>
      <c r="MK2" s="76">
        <v>0</v>
      </c>
      <c r="ML2" s="76">
        <v>0</v>
      </c>
      <c r="MM2" s="76">
        <v>0</v>
      </c>
      <c r="MN2" s="76">
        <v>0</v>
      </c>
      <c r="MO2" s="76">
        <v>0</v>
      </c>
      <c r="MP2" s="76">
        <v>0</v>
      </c>
      <c r="MQ2" s="76">
        <v>0</v>
      </c>
      <c r="MR2" s="76">
        <v>0</v>
      </c>
      <c r="MS2" s="76">
        <v>0</v>
      </c>
      <c r="MT2" s="76">
        <v>0</v>
      </c>
      <c r="MU2" s="76">
        <v>0</v>
      </c>
      <c r="MV2" s="76">
        <v>0</v>
      </c>
      <c r="MW2" s="76">
        <v>0</v>
      </c>
      <c r="MX2" s="76">
        <v>0</v>
      </c>
      <c r="MY2" s="76">
        <v>0</v>
      </c>
      <c r="MZ2" s="76">
        <v>0</v>
      </c>
      <c r="NA2" s="76">
        <v>0</v>
      </c>
      <c r="NB2" s="76">
        <v>0</v>
      </c>
      <c r="NC2" s="76">
        <v>0</v>
      </c>
      <c r="ND2" s="76">
        <v>0</v>
      </c>
      <c r="NE2" s="76">
        <v>0</v>
      </c>
      <c r="NF2" s="76">
        <v>0</v>
      </c>
      <c r="NG2" s="76">
        <v>0</v>
      </c>
      <c r="NH2" s="76">
        <v>0</v>
      </c>
      <c r="NI2" s="76">
        <v>0</v>
      </c>
      <c r="NJ2" s="76">
        <v>0</v>
      </c>
      <c r="NK2" s="76">
        <v>0</v>
      </c>
      <c r="NL2" s="76">
        <v>0</v>
      </c>
      <c r="NM2" s="76">
        <v>0</v>
      </c>
      <c r="NN2" s="76">
        <v>0</v>
      </c>
      <c r="NO2" s="76">
        <v>0</v>
      </c>
      <c r="NP2" s="76">
        <v>0</v>
      </c>
      <c r="NQ2" s="76">
        <v>0</v>
      </c>
      <c r="NR2" s="76">
        <v>0</v>
      </c>
      <c r="NS2" s="76">
        <v>0</v>
      </c>
      <c r="NT2" s="76">
        <v>0</v>
      </c>
      <c r="NU2" s="76">
        <v>0</v>
      </c>
      <c r="NV2" s="76">
        <v>0</v>
      </c>
      <c r="NW2" s="76">
        <v>0</v>
      </c>
      <c r="NX2" s="76">
        <v>0</v>
      </c>
      <c r="NY2" s="76">
        <v>0</v>
      </c>
      <c r="NZ2" s="76">
        <v>0</v>
      </c>
      <c r="OA2" s="76">
        <v>0</v>
      </c>
      <c r="OB2" s="76">
        <v>0</v>
      </c>
      <c r="OC2" s="76">
        <v>0</v>
      </c>
      <c r="OD2" s="76">
        <v>0</v>
      </c>
      <c r="OE2" s="76">
        <v>0</v>
      </c>
      <c r="OF2" s="76">
        <v>0</v>
      </c>
      <c r="OG2" s="76">
        <v>0</v>
      </c>
      <c r="OH2" s="76">
        <v>0</v>
      </c>
      <c r="OI2" s="76">
        <v>0</v>
      </c>
      <c r="OJ2" s="76">
        <v>0</v>
      </c>
      <c r="OK2" s="76">
        <v>0</v>
      </c>
      <c r="OL2" s="76">
        <v>0</v>
      </c>
      <c r="OM2" s="76">
        <v>0</v>
      </c>
      <c r="ON2" s="76">
        <v>0</v>
      </c>
      <c r="OO2" s="76">
        <v>0</v>
      </c>
      <c r="OP2" s="76">
        <v>0</v>
      </c>
      <c r="OQ2" s="76">
        <v>0</v>
      </c>
      <c r="OR2" s="76">
        <v>0</v>
      </c>
      <c r="OS2" s="76">
        <v>0</v>
      </c>
      <c r="OT2" s="76">
        <v>0</v>
      </c>
      <c r="OU2" s="76">
        <v>0</v>
      </c>
      <c r="OV2" s="76">
        <v>0</v>
      </c>
      <c r="OW2" s="76">
        <v>0</v>
      </c>
      <c r="OX2" s="76">
        <v>0</v>
      </c>
      <c r="OY2" s="76">
        <v>0</v>
      </c>
      <c r="OZ2" s="76">
        <v>0</v>
      </c>
      <c r="PA2" s="76">
        <v>0</v>
      </c>
      <c r="PB2" s="76">
        <v>0</v>
      </c>
      <c r="PC2" s="76">
        <v>0</v>
      </c>
      <c r="PD2" s="76">
        <v>0</v>
      </c>
      <c r="PE2" s="76">
        <v>0</v>
      </c>
      <c r="PF2" s="76">
        <v>0</v>
      </c>
      <c r="PG2" s="76">
        <v>0</v>
      </c>
      <c r="PH2" s="76">
        <v>0</v>
      </c>
      <c r="PI2" s="76">
        <v>0</v>
      </c>
      <c r="PJ2" s="76">
        <v>25247333.067820493</v>
      </c>
      <c r="PK2" s="76">
        <v>34940515.053824984</v>
      </c>
      <c r="PL2" s="76">
        <v>3477549.0194265381</v>
      </c>
      <c r="PM2" s="76">
        <v>0</v>
      </c>
      <c r="PN2" s="76">
        <v>3501034.9252078412</v>
      </c>
      <c r="PO2" s="76">
        <v>76812639.792453781</v>
      </c>
      <c r="PP2" s="76">
        <v>0</v>
      </c>
      <c r="PQ2" s="76">
        <v>0</v>
      </c>
      <c r="PR2" s="76">
        <v>7410620.6363742761</v>
      </c>
      <c r="PS2" s="76">
        <v>0</v>
      </c>
      <c r="PT2" s="76">
        <v>0</v>
      </c>
      <c r="PU2" s="76">
        <v>0</v>
      </c>
      <c r="PV2" s="76">
        <v>0</v>
      </c>
      <c r="PW2" s="76">
        <v>0</v>
      </c>
      <c r="PX2" s="76">
        <v>0</v>
      </c>
      <c r="PY2" s="76">
        <v>22365787.089999996</v>
      </c>
      <c r="PZ2" s="76">
        <v>0</v>
      </c>
      <c r="QA2" s="76">
        <v>0</v>
      </c>
      <c r="QB2" s="76">
        <v>3880489.2880730247</v>
      </c>
      <c r="QC2" s="89">
        <v>33812531.92170725</v>
      </c>
      <c r="QD2" s="102">
        <v>1</v>
      </c>
    </row>
    <row r="3" spans="1:446">
      <c r="A3" s="75" t="s">
        <v>165</v>
      </c>
      <c r="B3" s="75" t="s">
        <v>117</v>
      </c>
      <c r="C3" s="76">
        <f>ROUND(UT!H18,0)-ROUND(UT!H288,0)</f>
        <v>0</v>
      </c>
      <c r="D3" s="77">
        <v>3658</v>
      </c>
      <c r="E3" s="75" t="s">
        <v>699</v>
      </c>
      <c r="F3" s="75">
        <v>2022</v>
      </c>
      <c r="G3" s="76">
        <v>733307804</v>
      </c>
      <c r="H3" s="76">
        <v>614039060</v>
      </c>
      <c r="I3" s="76">
        <v>405535738</v>
      </c>
      <c r="J3" s="76">
        <v>43024649</v>
      </c>
      <c r="K3" s="76">
        <v>249258839</v>
      </c>
      <c r="L3" s="75" t="s">
        <v>726</v>
      </c>
      <c r="M3" s="75" t="s">
        <v>727</v>
      </c>
      <c r="N3" s="98" t="s">
        <v>728</v>
      </c>
      <c r="O3" s="76">
        <v>16970</v>
      </c>
      <c r="P3" s="76">
        <v>23946</v>
      </c>
      <c r="Q3" s="76">
        <v>5060</v>
      </c>
      <c r="R3" s="76">
        <v>4274</v>
      </c>
      <c r="S3" s="76">
        <v>1536</v>
      </c>
      <c r="T3" s="78" t="s">
        <v>866</v>
      </c>
      <c r="U3" s="78" t="s">
        <v>867</v>
      </c>
      <c r="V3" t="s">
        <v>907</v>
      </c>
      <c r="W3" s="76">
        <v>349338.00000000006</v>
      </c>
      <c r="X3" s="76">
        <v>116769</v>
      </c>
      <c r="Y3" s="76">
        <v>34431</v>
      </c>
      <c r="Z3" s="76">
        <v>6925</v>
      </c>
      <c r="AA3" s="76">
        <v>0</v>
      </c>
      <c r="AB3" s="76">
        <v>54672</v>
      </c>
      <c r="AC3" s="76">
        <v>20152</v>
      </c>
      <c r="AD3" s="76">
        <v>0</v>
      </c>
      <c r="AE3" s="76">
        <v>2131</v>
      </c>
      <c r="AF3" s="76">
        <v>0</v>
      </c>
      <c r="AG3" s="76">
        <v>0</v>
      </c>
      <c r="AH3" s="76">
        <v>0</v>
      </c>
      <c r="AI3" s="76">
        <v>0</v>
      </c>
      <c r="AJ3" s="76">
        <v>6285</v>
      </c>
      <c r="AK3" s="76">
        <v>21</v>
      </c>
      <c r="AL3" s="76">
        <v>34357</v>
      </c>
      <c r="AM3" s="76">
        <v>0</v>
      </c>
      <c r="AN3" s="76">
        <v>0</v>
      </c>
      <c r="AO3" s="76">
        <v>786</v>
      </c>
      <c r="AP3" s="76">
        <v>2104</v>
      </c>
      <c r="AQ3" s="76">
        <v>173813.99999999997</v>
      </c>
      <c r="AR3" s="76">
        <v>81068.000000000015</v>
      </c>
      <c r="AS3" s="76">
        <v>19025.999999999996</v>
      </c>
      <c r="AT3" s="76">
        <v>9375</v>
      </c>
      <c r="AU3" s="76">
        <v>0</v>
      </c>
      <c r="AV3" s="76">
        <v>87879.999999999985</v>
      </c>
      <c r="AW3" s="76">
        <v>10548</v>
      </c>
      <c r="AX3" s="76">
        <v>0</v>
      </c>
      <c r="AY3" s="76">
        <v>4070</v>
      </c>
      <c r="AZ3" s="76">
        <v>18</v>
      </c>
      <c r="BA3" s="76">
        <v>0</v>
      </c>
      <c r="BB3" s="76">
        <v>0</v>
      </c>
      <c r="BC3" s="76">
        <v>0</v>
      </c>
      <c r="BD3" s="76">
        <v>12028</v>
      </c>
      <c r="BE3" s="76">
        <v>411</v>
      </c>
      <c r="BF3" s="76">
        <v>77264</v>
      </c>
      <c r="BG3" s="76">
        <v>0</v>
      </c>
      <c r="BH3" s="76">
        <v>0</v>
      </c>
      <c r="BI3" s="76">
        <v>0</v>
      </c>
      <c r="BJ3" s="76">
        <v>7444</v>
      </c>
      <c r="BK3" s="76">
        <v>21049</v>
      </c>
      <c r="BL3" s="76">
        <v>5700.9999999999991</v>
      </c>
      <c r="BM3" s="76">
        <v>6125.0000000000009</v>
      </c>
      <c r="BN3" s="76">
        <v>5124</v>
      </c>
      <c r="BO3" s="76">
        <v>0</v>
      </c>
      <c r="BP3" s="76">
        <v>23324.5</v>
      </c>
      <c r="BQ3" s="76">
        <v>395</v>
      </c>
      <c r="BR3" s="76">
        <v>0</v>
      </c>
      <c r="BS3" s="76">
        <v>8402</v>
      </c>
      <c r="BT3" s="76">
        <v>4252</v>
      </c>
      <c r="BU3" s="76">
        <v>0</v>
      </c>
      <c r="BV3" s="76">
        <v>0</v>
      </c>
      <c r="BW3" s="76">
        <v>0</v>
      </c>
      <c r="BX3" s="76">
        <v>1058</v>
      </c>
      <c r="BY3" s="76">
        <v>508.00000000000017</v>
      </c>
      <c r="BZ3" s="76">
        <v>27192</v>
      </c>
      <c r="CA3" s="76">
        <v>0</v>
      </c>
      <c r="CB3" s="76">
        <v>0</v>
      </c>
      <c r="CC3" s="76">
        <v>330</v>
      </c>
      <c r="CD3" s="76">
        <v>5304</v>
      </c>
      <c r="CE3" s="76">
        <v>25133</v>
      </c>
      <c r="CF3" s="76">
        <v>14567.999999999998</v>
      </c>
      <c r="CG3" s="76">
        <v>2593</v>
      </c>
      <c r="CH3" s="76">
        <v>5386</v>
      </c>
      <c r="CI3" s="76">
        <v>0</v>
      </c>
      <c r="CJ3" s="76">
        <v>25499</v>
      </c>
      <c r="CK3" s="76">
        <v>834</v>
      </c>
      <c r="CL3" s="76">
        <v>0</v>
      </c>
      <c r="CM3" s="76">
        <v>539</v>
      </c>
      <c r="CN3" s="76">
        <v>568</v>
      </c>
      <c r="CO3" s="76">
        <v>0</v>
      </c>
      <c r="CP3" s="76">
        <v>0</v>
      </c>
      <c r="CQ3" s="76">
        <v>0</v>
      </c>
      <c r="CR3" s="76">
        <v>593</v>
      </c>
      <c r="CS3" s="76">
        <v>1582.0000000000002</v>
      </c>
      <c r="CT3" s="76">
        <v>1574</v>
      </c>
      <c r="CU3" s="76">
        <v>0</v>
      </c>
      <c r="CV3" s="76">
        <v>0</v>
      </c>
      <c r="CW3" s="76">
        <v>3</v>
      </c>
      <c r="CX3" s="76">
        <v>781</v>
      </c>
      <c r="CY3" s="76">
        <v>0</v>
      </c>
      <c r="CZ3" s="76">
        <v>0</v>
      </c>
      <c r="DA3" s="76">
        <v>0</v>
      </c>
      <c r="DB3" s="76">
        <v>0</v>
      </c>
      <c r="DC3" s="76">
        <v>0</v>
      </c>
      <c r="DD3" s="76">
        <v>0</v>
      </c>
      <c r="DE3" s="76">
        <v>0</v>
      </c>
      <c r="DF3" s="76">
        <v>29847.000000000004</v>
      </c>
      <c r="DG3" s="76">
        <v>0</v>
      </c>
      <c r="DH3" s="76">
        <v>0</v>
      </c>
      <c r="DI3" s="76">
        <v>0</v>
      </c>
      <c r="DJ3" s="76">
        <v>0</v>
      </c>
      <c r="DK3" s="76">
        <v>0</v>
      </c>
      <c r="DL3" s="76">
        <v>981</v>
      </c>
      <c r="DM3" s="76">
        <v>17511.000000000015</v>
      </c>
      <c r="DN3" s="76">
        <v>0</v>
      </c>
      <c r="DO3" s="76">
        <v>0</v>
      </c>
      <c r="DP3" s="76">
        <v>0</v>
      </c>
      <c r="DQ3" s="76">
        <v>0</v>
      </c>
      <c r="DR3" s="76">
        <v>0</v>
      </c>
      <c r="DS3" s="76">
        <v>26018593.3623509</v>
      </c>
      <c r="DT3" s="76">
        <v>7469713.8451941935</v>
      </c>
      <c r="DU3" s="76">
        <v>4592614.2551484909</v>
      </c>
      <c r="DV3" s="76">
        <v>326407.13396531949</v>
      </c>
      <c r="DW3" s="76">
        <v>0</v>
      </c>
      <c r="DX3" s="76">
        <v>4436449.9409660446</v>
      </c>
      <c r="DY3" s="76">
        <v>997064.54380604229</v>
      </c>
      <c r="DZ3" s="76">
        <v>0</v>
      </c>
      <c r="EA3" s="76">
        <v>344090.54429008719</v>
      </c>
      <c r="EB3" s="76">
        <v>0</v>
      </c>
      <c r="EC3" s="76">
        <v>0</v>
      </c>
      <c r="ED3" s="76">
        <v>0</v>
      </c>
      <c r="EE3" s="76">
        <v>0</v>
      </c>
      <c r="EF3" s="76">
        <v>256473.16577576014</v>
      </c>
      <c r="EG3" s="76">
        <v>31618.133473389345</v>
      </c>
      <c r="EH3" s="76">
        <v>2612730.6568198167</v>
      </c>
      <c r="EI3" s="76">
        <v>0</v>
      </c>
      <c r="EJ3" s="76">
        <v>0</v>
      </c>
      <c r="EK3" s="76">
        <v>82427.99851558634</v>
      </c>
      <c r="EL3" s="76">
        <v>542965.70448612154</v>
      </c>
      <c r="EM3" s="76">
        <v>34190326.423198573</v>
      </c>
      <c r="EN3" s="76">
        <v>10911462.258649385</v>
      </c>
      <c r="EO3" s="76">
        <v>4241769.7136023436</v>
      </c>
      <c r="EP3" s="76">
        <v>2057386.9285281496</v>
      </c>
      <c r="EQ3" s="76">
        <v>0</v>
      </c>
      <c r="ER3" s="76">
        <v>12154420.354693584</v>
      </c>
      <c r="ES3" s="76">
        <v>2104595.405521607</v>
      </c>
      <c r="ET3" s="76">
        <v>0</v>
      </c>
      <c r="EU3" s="76">
        <v>486037.06053159374</v>
      </c>
      <c r="EV3" s="76">
        <v>4008.310606060606</v>
      </c>
      <c r="EW3" s="76">
        <v>0</v>
      </c>
      <c r="EX3" s="76">
        <v>0</v>
      </c>
      <c r="EY3" s="76">
        <v>0</v>
      </c>
      <c r="EZ3" s="76">
        <v>1335021.4047019815</v>
      </c>
      <c r="FA3" s="76">
        <v>72469.601746007829</v>
      </c>
      <c r="FB3" s="76">
        <v>12575448.600707669</v>
      </c>
      <c r="FC3" s="76">
        <v>0</v>
      </c>
      <c r="FD3" s="76">
        <v>0</v>
      </c>
      <c r="FE3" s="76">
        <v>0</v>
      </c>
      <c r="FF3" s="76">
        <v>2178777.0668032556</v>
      </c>
      <c r="FG3" s="76">
        <v>17281270.045710951</v>
      </c>
      <c r="FH3" s="76">
        <v>5015151.509210946</v>
      </c>
      <c r="FI3" s="76">
        <v>4812738.0154746184</v>
      </c>
      <c r="FJ3" s="76">
        <v>2935185.6573847337</v>
      </c>
      <c r="FK3" s="76">
        <v>0</v>
      </c>
      <c r="FL3" s="76">
        <v>14209656.64821895</v>
      </c>
      <c r="FM3" s="76">
        <v>606485.60944341263</v>
      </c>
      <c r="FN3" s="76">
        <v>0</v>
      </c>
      <c r="FO3" s="76">
        <v>1803513.2022878029</v>
      </c>
      <c r="FP3" s="76">
        <v>1718126.4883864101</v>
      </c>
      <c r="FQ3" s="76">
        <v>0</v>
      </c>
      <c r="FR3" s="76">
        <v>0</v>
      </c>
      <c r="FS3" s="76">
        <v>0</v>
      </c>
      <c r="FT3" s="76">
        <v>548361.05177569401</v>
      </c>
      <c r="FU3" s="76">
        <v>733113.64745545434</v>
      </c>
      <c r="FV3" s="76">
        <v>11383482.462784935</v>
      </c>
      <c r="FW3" s="76">
        <v>0</v>
      </c>
      <c r="FX3" s="76">
        <v>0</v>
      </c>
      <c r="FY3" s="76">
        <v>182836.0261449333</v>
      </c>
      <c r="FZ3" s="76">
        <v>2984154.3647441505</v>
      </c>
      <c r="GA3" s="76">
        <v>48095124.60727416</v>
      </c>
      <c r="GB3" s="76">
        <v>25556100.409467887</v>
      </c>
      <c r="GC3" s="76">
        <v>3423935.8833989664</v>
      </c>
      <c r="GD3" s="76">
        <v>6081369.9121377245</v>
      </c>
      <c r="GE3" s="76">
        <v>0</v>
      </c>
      <c r="GF3" s="76">
        <v>32760215.14874319</v>
      </c>
      <c r="GG3" s="76">
        <v>1518939.5193766863</v>
      </c>
      <c r="GH3" s="76">
        <v>0</v>
      </c>
      <c r="GI3" s="76">
        <v>1069781.3140324196</v>
      </c>
      <c r="GJ3" s="76">
        <v>1100855.9898996949</v>
      </c>
      <c r="GK3" s="76">
        <v>0</v>
      </c>
      <c r="GL3" s="76">
        <v>0</v>
      </c>
      <c r="GM3" s="76">
        <v>0</v>
      </c>
      <c r="GN3" s="76">
        <v>630726.70141097007</v>
      </c>
      <c r="GO3" s="76">
        <v>2869431.4415671197</v>
      </c>
      <c r="GP3" s="76">
        <v>9441429.7911563832</v>
      </c>
      <c r="GQ3" s="76">
        <v>0</v>
      </c>
      <c r="GR3" s="76">
        <v>0</v>
      </c>
      <c r="GS3" s="76">
        <v>2750</v>
      </c>
      <c r="GT3" s="76">
        <v>1579635.6277527288</v>
      </c>
      <c r="GU3" s="76">
        <v>0</v>
      </c>
      <c r="GV3" s="76">
        <v>0</v>
      </c>
      <c r="GW3" s="76">
        <v>0</v>
      </c>
      <c r="GX3" s="76">
        <v>0</v>
      </c>
      <c r="GY3" s="76">
        <v>0</v>
      </c>
      <c r="GZ3" s="76">
        <v>0</v>
      </c>
      <c r="HA3" s="76">
        <v>0</v>
      </c>
      <c r="HB3" s="76">
        <v>15886817.195057999</v>
      </c>
      <c r="HC3" s="76">
        <v>0</v>
      </c>
      <c r="HD3" s="76">
        <v>0</v>
      </c>
      <c r="HE3" s="76">
        <v>0</v>
      </c>
      <c r="HF3" s="76">
        <v>0</v>
      </c>
      <c r="HG3" s="76">
        <v>0</v>
      </c>
      <c r="HH3" s="76">
        <v>431448.38866065157</v>
      </c>
      <c r="HI3" s="76">
        <v>4560685.092615772</v>
      </c>
      <c r="HJ3" s="76">
        <v>0</v>
      </c>
      <c r="HK3" s="76">
        <v>0</v>
      </c>
      <c r="HL3" s="76">
        <v>0</v>
      </c>
      <c r="HM3" s="76">
        <v>0</v>
      </c>
      <c r="HN3" s="76">
        <v>0</v>
      </c>
      <c r="HP3" s="77" t="s">
        <v>132</v>
      </c>
      <c r="HQ3" s="75">
        <f>'Relative Weights'!$H$1</f>
        <v>2022</v>
      </c>
      <c r="HR3" s="76">
        <v>13677929</v>
      </c>
      <c r="HS3" s="76">
        <v>9636827</v>
      </c>
      <c r="HT3" s="76">
        <v>3773111</v>
      </c>
      <c r="HU3" s="76">
        <v>121382</v>
      </c>
      <c r="HV3" s="76">
        <v>0</v>
      </c>
      <c r="HW3" s="76">
        <v>1645588</v>
      </c>
      <c r="HX3" s="76">
        <v>77393</v>
      </c>
      <c r="HY3" s="76">
        <v>0</v>
      </c>
      <c r="HZ3" s="76">
        <v>83918</v>
      </c>
      <c r="IA3" s="76">
        <v>0</v>
      </c>
      <c r="IB3" s="76">
        <v>0</v>
      </c>
      <c r="IC3" s="76">
        <v>0</v>
      </c>
      <c r="ID3" s="76">
        <v>0</v>
      </c>
      <c r="IE3" s="76">
        <v>377032</v>
      </c>
      <c r="IF3" s="76">
        <v>299</v>
      </c>
      <c r="IG3" s="76">
        <v>1153676</v>
      </c>
      <c r="IH3" s="76">
        <v>0</v>
      </c>
      <c r="II3" s="76">
        <v>0</v>
      </c>
      <c r="IJ3" s="76">
        <v>24701</v>
      </c>
      <c r="IK3" s="76">
        <v>128240</v>
      </c>
      <c r="IL3" s="76">
        <v>7113388</v>
      </c>
      <c r="IM3" s="76">
        <v>6894332</v>
      </c>
      <c r="IN3" s="76">
        <v>1142229</v>
      </c>
      <c r="IO3" s="76">
        <v>753254</v>
      </c>
      <c r="IP3" s="76">
        <v>0</v>
      </c>
      <c r="IQ3" s="76">
        <v>2827713</v>
      </c>
      <c r="IR3" s="76">
        <v>197823</v>
      </c>
      <c r="IS3" s="76">
        <v>0</v>
      </c>
      <c r="IT3" s="76">
        <v>162895</v>
      </c>
      <c r="IU3" s="76">
        <v>466</v>
      </c>
      <c r="IV3" s="76">
        <v>0</v>
      </c>
      <c r="IW3" s="76">
        <v>0</v>
      </c>
      <c r="IX3" s="76">
        <v>0</v>
      </c>
      <c r="IY3" s="76">
        <v>520732</v>
      </c>
      <c r="IZ3" s="76">
        <v>2392</v>
      </c>
      <c r="JA3" s="76">
        <v>4599825</v>
      </c>
      <c r="JB3" s="76">
        <v>0</v>
      </c>
      <c r="JC3" s="76">
        <v>0</v>
      </c>
      <c r="JD3" s="76">
        <v>0</v>
      </c>
      <c r="JE3" s="76">
        <v>258133</v>
      </c>
      <c r="JF3" s="76">
        <v>2293458</v>
      </c>
      <c r="JG3" s="76">
        <v>359327</v>
      </c>
      <c r="JH3" s="76">
        <v>639996</v>
      </c>
      <c r="JI3" s="76">
        <v>405640</v>
      </c>
      <c r="JJ3" s="76">
        <v>0</v>
      </c>
      <c r="JK3" s="76">
        <v>4343350</v>
      </c>
      <c r="JL3" s="76">
        <v>75394</v>
      </c>
      <c r="JM3" s="76">
        <v>0</v>
      </c>
      <c r="JN3" s="76">
        <v>465655</v>
      </c>
      <c r="JO3" s="76">
        <v>463987</v>
      </c>
      <c r="JP3" s="76">
        <v>0</v>
      </c>
      <c r="JQ3" s="76">
        <v>0</v>
      </c>
      <c r="JR3" s="76">
        <v>0</v>
      </c>
      <c r="JS3" s="76">
        <v>434091</v>
      </c>
      <c r="JT3" s="76">
        <v>14774</v>
      </c>
      <c r="JU3" s="76">
        <v>4892894</v>
      </c>
      <c r="JV3" s="76">
        <v>0</v>
      </c>
      <c r="JW3" s="76">
        <v>0</v>
      </c>
      <c r="JX3" s="76">
        <v>0</v>
      </c>
      <c r="JY3" s="76">
        <v>340007</v>
      </c>
      <c r="JZ3" s="76">
        <v>4122498</v>
      </c>
      <c r="KA3" s="76">
        <v>2074038</v>
      </c>
      <c r="KB3" s="76">
        <v>327370</v>
      </c>
      <c r="KC3" s="76">
        <v>790414</v>
      </c>
      <c r="KD3" s="76">
        <v>0</v>
      </c>
      <c r="KE3" s="76">
        <v>1208179</v>
      </c>
      <c r="KF3" s="76">
        <v>67321</v>
      </c>
      <c r="KG3" s="76">
        <v>0</v>
      </c>
      <c r="KH3" s="76">
        <v>227213</v>
      </c>
      <c r="KI3" s="76">
        <v>172813</v>
      </c>
      <c r="KJ3" s="76">
        <v>0</v>
      </c>
      <c r="KK3" s="76">
        <v>0</v>
      </c>
      <c r="KL3" s="76">
        <v>0</v>
      </c>
      <c r="KM3" s="76">
        <v>80748</v>
      </c>
      <c r="KN3" s="76">
        <v>44987</v>
      </c>
      <c r="KO3" s="76">
        <v>3879311</v>
      </c>
      <c r="KP3" s="76">
        <v>0</v>
      </c>
      <c r="KQ3" s="76">
        <v>0</v>
      </c>
      <c r="KR3" s="76">
        <v>0</v>
      </c>
      <c r="KS3" s="76">
        <v>132378</v>
      </c>
      <c r="KT3" s="76">
        <v>0</v>
      </c>
      <c r="KU3" s="76">
        <v>0</v>
      </c>
      <c r="KV3" s="76">
        <v>0</v>
      </c>
      <c r="KW3" s="76">
        <v>0</v>
      </c>
      <c r="KX3" s="76">
        <v>0</v>
      </c>
      <c r="KY3" s="76">
        <v>0</v>
      </c>
      <c r="KZ3" s="76">
        <v>0</v>
      </c>
      <c r="LA3" s="76">
        <v>5012829</v>
      </c>
      <c r="LB3" s="76">
        <v>0</v>
      </c>
      <c r="LC3" s="76">
        <v>0</v>
      </c>
      <c r="LD3" s="76">
        <v>0</v>
      </c>
      <c r="LE3" s="76">
        <v>0</v>
      </c>
      <c r="LF3" s="76">
        <v>0</v>
      </c>
      <c r="LG3" s="76">
        <v>0</v>
      </c>
      <c r="LH3" s="76">
        <v>1334707</v>
      </c>
      <c r="LI3" s="76">
        <v>0</v>
      </c>
      <c r="LJ3" s="76">
        <v>0</v>
      </c>
      <c r="LK3" s="76">
        <v>0</v>
      </c>
      <c r="LL3" s="76">
        <v>0</v>
      </c>
      <c r="LM3" s="76">
        <v>0</v>
      </c>
      <c r="LN3" s="76">
        <v>42944.453908347859</v>
      </c>
      <c r="LO3" s="76">
        <v>813459.70770066592</v>
      </c>
      <c r="LP3" s="76">
        <v>0</v>
      </c>
      <c r="LQ3" s="76">
        <v>0</v>
      </c>
      <c r="LR3" s="76">
        <v>0</v>
      </c>
      <c r="LS3" s="76">
        <v>497158.40027215227</v>
      </c>
      <c r="LT3" s="76">
        <v>599203.12136389513</v>
      </c>
      <c r="LU3" s="76">
        <v>0</v>
      </c>
      <c r="LV3" s="76">
        <v>67.1449104911853</v>
      </c>
      <c r="LW3" s="76">
        <v>0</v>
      </c>
      <c r="LX3" s="76">
        <v>0</v>
      </c>
      <c r="LY3" s="76">
        <v>0</v>
      </c>
      <c r="LZ3" s="76">
        <v>0</v>
      </c>
      <c r="MA3" s="76">
        <v>569.29103021016942</v>
      </c>
      <c r="MB3" s="76">
        <v>0</v>
      </c>
      <c r="MC3" s="76">
        <v>940.40243896512311</v>
      </c>
      <c r="MD3" s="76">
        <v>0</v>
      </c>
      <c r="ME3" s="76">
        <v>0</v>
      </c>
      <c r="MF3" s="76">
        <v>0</v>
      </c>
      <c r="MG3" s="76">
        <v>0</v>
      </c>
      <c r="MH3" s="76">
        <v>85888.907816695719</v>
      </c>
      <c r="MI3" s="76">
        <v>1626919.4154013318</v>
      </c>
      <c r="MJ3" s="76">
        <v>0</v>
      </c>
      <c r="MK3" s="76">
        <v>0</v>
      </c>
      <c r="ML3" s="76">
        <v>0</v>
      </c>
      <c r="MM3" s="76">
        <v>994316.80054430454</v>
      </c>
      <c r="MN3" s="76">
        <v>557188.02164885437</v>
      </c>
      <c r="MO3" s="76">
        <v>0</v>
      </c>
      <c r="MP3" s="76">
        <v>134.2898209823706</v>
      </c>
      <c r="MQ3" s="76">
        <v>0</v>
      </c>
      <c r="MR3" s="76">
        <v>0</v>
      </c>
      <c r="MS3" s="76">
        <v>0</v>
      </c>
      <c r="MT3" s="76">
        <v>0</v>
      </c>
      <c r="MU3" s="76">
        <v>1138.5820604203388</v>
      </c>
      <c r="MV3" s="76">
        <v>0</v>
      </c>
      <c r="MW3" s="76">
        <v>1880.8048779302462</v>
      </c>
      <c r="MX3" s="76">
        <v>0</v>
      </c>
      <c r="MY3" s="76">
        <v>0</v>
      </c>
      <c r="MZ3" s="76">
        <v>0</v>
      </c>
      <c r="NA3" s="76">
        <v>0</v>
      </c>
      <c r="NB3" s="76">
        <v>0</v>
      </c>
      <c r="NC3" s="76">
        <v>4880758.2462039953</v>
      </c>
      <c r="ND3" s="76">
        <v>0</v>
      </c>
      <c r="NE3" s="76">
        <v>0</v>
      </c>
      <c r="NF3" s="76">
        <v>0</v>
      </c>
      <c r="NG3" s="76">
        <v>8575982.404694628</v>
      </c>
      <c r="NH3" s="76">
        <v>20339.828223907294</v>
      </c>
      <c r="NI3" s="76">
        <v>0</v>
      </c>
      <c r="NJ3" s="76">
        <v>201.43473147355587</v>
      </c>
      <c r="NK3" s="76">
        <v>61953.319672511243</v>
      </c>
      <c r="NL3" s="76">
        <v>0</v>
      </c>
      <c r="NM3" s="76">
        <v>0</v>
      </c>
      <c r="NN3" s="76">
        <v>0</v>
      </c>
      <c r="NO3" s="76">
        <v>0</v>
      </c>
      <c r="NP3" s="76">
        <v>0</v>
      </c>
      <c r="NQ3" s="76">
        <v>12695.432926029163</v>
      </c>
      <c r="NR3" s="76">
        <v>0</v>
      </c>
      <c r="NS3" s="76">
        <v>0</v>
      </c>
      <c r="NT3" s="76">
        <v>0</v>
      </c>
      <c r="NU3" s="76">
        <v>0</v>
      </c>
      <c r="NV3" s="76">
        <v>629009.94253991859</v>
      </c>
      <c r="NW3" s="76">
        <v>17082653.861713983</v>
      </c>
      <c r="NX3" s="76">
        <v>0</v>
      </c>
      <c r="NY3" s="76">
        <v>0</v>
      </c>
      <c r="NZ3" s="76">
        <v>0</v>
      </c>
      <c r="OA3" s="76">
        <v>8575982.404694628</v>
      </c>
      <c r="OB3" s="76">
        <v>34516.072137539653</v>
      </c>
      <c r="OC3" s="76">
        <v>0</v>
      </c>
      <c r="OD3" s="76">
        <v>940.02874687659403</v>
      </c>
      <c r="OE3" s="76">
        <v>61953.319672511243</v>
      </c>
      <c r="OF3" s="76">
        <v>0</v>
      </c>
      <c r="OG3" s="76">
        <v>0</v>
      </c>
      <c r="OH3" s="76">
        <v>0</v>
      </c>
      <c r="OI3" s="76">
        <v>3467.4999112801229</v>
      </c>
      <c r="OJ3" s="76">
        <v>1645893.5579275622</v>
      </c>
      <c r="OK3" s="76">
        <v>12695.432926029163</v>
      </c>
      <c r="OL3" s="76">
        <v>0</v>
      </c>
      <c r="OM3" s="76">
        <v>0</v>
      </c>
      <c r="ON3" s="76">
        <v>0</v>
      </c>
      <c r="OO3" s="76">
        <v>0</v>
      </c>
      <c r="OP3" s="76">
        <v>0</v>
      </c>
      <c r="OQ3" s="76">
        <v>0</v>
      </c>
      <c r="OR3" s="76">
        <v>0</v>
      </c>
      <c r="OS3" s="76">
        <v>0</v>
      </c>
      <c r="OT3" s="76">
        <v>0</v>
      </c>
      <c r="OU3" s="76">
        <v>0</v>
      </c>
      <c r="OV3" s="76">
        <v>0</v>
      </c>
      <c r="OW3" s="76">
        <v>0</v>
      </c>
      <c r="OX3" s="76">
        <v>0</v>
      </c>
      <c r="OY3" s="76">
        <v>0</v>
      </c>
      <c r="OZ3" s="76">
        <v>0</v>
      </c>
      <c r="PA3" s="76">
        <v>0</v>
      </c>
      <c r="PB3" s="76">
        <v>0</v>
      </c>
      <c r="PC3" s="76">
        <v>0</v>
      </c>
      <c r="PD3" s="76">
        <v>411473.38948189054</v>
      </c>
      <c r="PE3" s="76">
        <v>0</v>
      </c>
      <c r="PF3" s="76">
        <v>0</v>
      </c>
      <c r="PG3" s="76">
        <v>0</v>
      </c>
      <c r="PH3" s="76">
        <v>0</v>
      </c>
      <c r="PI3" s="76">
        <v>0</v>
      </c>
      <c r="PJ3" s="76">
        <v>87257852.106339276</v>
      </c>
      <c r="PK3" s="76">
        <v>319243190.48898023</v>
      </c>
      <c r="PL3" s="76">
        <v>18035239.539572932</v>
      </c>
      <c r="PM3" s="76">
        <v>0</v>
      </c>
      <c r="PN3" s="76">
        <v>23677192.742980026</v>
      </c>
      <c r="PO3" s="76">
        <v>268434720.32039788</v>
      </c>
      <c r="PP3" s="76">
        <v>7175640.8472206015</v>
      </c>
      <c r="PQ3" s="76">
        <v>12725542.045660187</v>
      </c>
      <c r="PR3" s="76">
        <v>14741535.17093461</v>
      </c>
      <c r="PS3" s="76">
        <v>5999779.5294566387</v>
      </c>
      <c r="PT3" s="76">
        <v>0</v>
      </c>
      <c r="PU3" s="76">
        <v>0</v>
      </c>
      <c r="PV3" s="76">
        <v>0</v>
      </c>
      <c r="PW3" s="76">
        <v>12900350.800045716</v>
      </c>
      <c r="PX3" s="76">
        <v>26884150.798221208</v>
      </c>
      <c r="PY3" s="76">
        <v>54829374.038766995</v>
      </c>
      <c r="PZ3" s="76">
        <v>0</v>
      </c>
      <c r="QA3" s="76">
        <v>0</v>
      </c>
      <c r="QB3" s="76">
        <v>0</v>
      </c>
      <c r="QC3" s="89">
        <v>9587118.5257666335</v>
      </c>
      <c r="QD3" s="102">
        <v>1</v>
      </c>
    </row>
    <row r="4" spans="1:446">
      <c r="A4" s="75" t="s">
        <v>166</v>
      </c>
      <c r="B4" s="75" t="s">
        <v>125</v>
      </c>
      <c r="C4" s="76">
        <f>ROUND(UTD!H18,0)-ROUND(UTD!H288,0)</f>
        <v>0</v>
      </c>
      <c r="D4" s="77">
        <v>9741</v>
      </c>
      <c r="E4" s="75" t="s">
        <v>700</v>
      </c>
      <c r="F4" s="75">
        <v>2022</v>
      </c>
      <c r="G4" s="76">
        <v>213496739</v>
      </c>
      <c r="H4" s="76">
        <v>112058004</v>
      </c>
      <c r="I4" s="76">
        <v>70206818</v>
      </c>
      <c r="J4" s="76">
        <v>19585666</v>
      </c>
      <c r="K4" s="76">
        <v>43002213</v>
      </c>
      <c r="L4" s="75" t="s">
        <v>729</v>
      </c>
      <c r="M4" s="75" t="s">
        <v>730</v>
      </c>
      <c r="N4" s="75" t="s">
        <v>731</v>
      </c>
      <c r="O4" s="76">
        <v>7164</v>
      </c>
      <c r="P4" s="76">
        <v>14443</v>
      </c>
      <c r="Q4" s="76">
        <v>6505</v>
      </c>
      <c r="R4" s="76">
        <v>1538</v>
      </c>
      <c r="S4" s="76">
        <v>46</v>
      </c>
      <c r="T4" s="78" t="s">
        <v>747</v>
      </c>
      <c r="U4" s="78" t="s">
        <v>748</v>
      </c>
      <c r="V4" s="78" t="s">
        <v>749</v>
      </c>
      <c r="W4" s="76">
        <v>106986</v>
      </c>
      <c r="X4" s="76">
        <v>63173</v>
      </c>
      <c r="Y4" s="76">
        <v>23941</v>
      </c>
      <c r="Z4" s="76">
        <v>343</v>
      </c>
      <c r="AA4" s="76">
        <v>0</v>
      </c>
      <c r="AB4" s="76">
        <v>40813</v>
      </c>
      <c r="AC4" s="76">
        <v>0</v>
      </c>
      <c r="AD4" s="76">
        <v>0</v>
      </c>
      <c r="AE4" s="76">
        <v>0</v>
      </c>
      <c r="AF4" s="76">
        <v>145.99999999999997</v>
      </c>
      <c r="AG4" s="76">
        <v>0</v>
      </c>
      <c r="AH4" s="76">
        <v>0</v>
      </c>
      <c r="AI4" s="76">
        <v>0</v>
      </c>
      <c r="AJ4" s="76">
        <v>2496</v>
      </c>
      <c r="AK4" s="76">
        <v>0</v>
      </c>
      <c r="AL4" s="76">
        <v>23653</v>
      </c>
      <c r="AM4" s="76">
        <v>0</v>
      </c>
      <c r="AN4" s="76">
        <v>0</v>
      </c>
      <c r="AO4" s="76">
        <v>6</v>
      </c>
      <c r="AP4" s="76">
        <v>0</v>
      </c>
      <c r="AQ4" s="76">
        <v>50835</v>
      </c>
      <c r="AR4" s="76">
        <v>57847.999999999993</v>
      </c>
      <c r="AS4" s="76">
        <v>15938</v>
      </c>
      <c r="AT4" s="76">
        <v>2095</v>
      </c>
      <c r="AU4" s="76">
        <v>0</v>
      </c>
      <c r="AV4" s="76">
        <v>87451</v>
      </c>
      <c r="AW4" s="76">
        <v>0</v>
      </c>
      <c r="AX4" s="76">
        <v>0</v>
      </c>
      <c r="AY4" s="76">
        <v>0</v>
      </c>
      <c r="AZ4" s="76">
        <v>0</v>
      </c>
      <c r="BA4" s="76">
        <v>0</v>
      </c>
      <c r="BB4" s="76">
        <v>0</v>
      </c>
      <c r="BC4" s="76">
        <v>0</v>
      </c>
      <c r="BD4" s="76">
        <v>10430</v>
      </c>
      <c r="BE4" s="76">
        <v>0</v>
      </c>
      <c r="BF4" s="76">
        <v>73217</v>
      </c>
      <c r="BG4" s="76">
        <v>0</v>
      </c>
      <c r="BH4" s="76">
        <v>351</v>
      </c>
      <c r="BI4" s="76">
        <v>276</v>
      </c>
      <c r="BJ4" s="76">
        <v>0</v>
      </c>
      <c r="BK4" s="76">
        <v>7866</v>
      </c>
      <c r="BL4" s="76">
        <v>12672</v>
      </c>
      <c r="BM4" s="76">
        <v>801</v>
      </c>
      <c r="BN4" s="76">
        <v>12</v>
      </c>
      <c r="BO4" s="76">
        <v>0</v>
      </c>
      <c r="BP4" s="76">
        <v>35562</v>
      </c>
      <c r="BQ4" s="76">
        <v>0</v>
      </c>
      <c r="BR4" s="76">
        <v>0</v>
      </c>
      <c r="BS4" s="76">
        <v>0</v>
      </c>
      <c r="BT4" s="76">
        <v>36</v>
      </c>
      <c r="BU4" s="76">
        <v>0</v>
      </c>
      <c r="BV4" s="76">
        <v>0</v>
      </c>
      <c r="BW4" s="76">
        <v>0</v>
      </c>
      <c r="BX4" s="76">
        <v>7984</v>
      </c>
      <c r="BY4" s="76">
        <v>0</v>
      </c>
      <c r="BZ4" s="76">
        <v>54050.310000000005</v>
      </c>
      <c r="CA4" s="76">
        <v>0</v>
      </c>
      <c r="CB4" s="76">
        <v>0</v>
      </c>
      <c r="CC4" s="76">
        <v>792</v>
      </c>
      <c r="CD4" s="76">
        <v>0</v>
      </c>
      <c r="CE4" s="76">
        <v>6606.9999999999991</v>
      </c>
      <c r="CF4" s="76">
        <v>8518</v>
      </c>
      <c r="CG4" s="76">
        <v>974</v>
      </c>
      <c r="CH4" s="76">
        <v>45</v>
      </c>
      <c r="CI4" s="76">
        <v>0</v>
      </c>
      <c r="CJ4" s="76">
        <v>12000</v>
      </c>
      <c r="CK4" s="76">
        <v>0</v>
      </c>
      <c r="CL4" s="76">
        <v>0</v>
      </c>
      <c r="CM4" s="76">
        <v>0</v>
      </c>
      <c r="CN4" s="76">
        <v>0</v>
      </c>
      <c r="CO4" s="76">
        <v>0</v>
      </c>
      <c r="CP4" s="76">
        <v>0</v>
      </c>
      <c r="CQ4" s="76">
        <v>0</v>
      </c>
      <c r="CR4" s="76">
        <v>283</v>
      </c>
      <c r="CS4" s="76">
        <v>0</v>
      </c>
      <c r="CT4" s="76">
        <v>1943</v>
      </c>
      <c r="CU4" s="76">
        <v>0</v>
      </c>
      <c r="CV4" s="76">
        <v>0</v>
      </c>
      <c r="CW4" s="76">
        <v>66</v>
      </c>
      <c r="CX4" s="76">
        <v>0</v>
      </c>
      <c r="CY4" s="76">
        <v>0</v>
      </c>
      <c r="CZ4" s="76">
        <v>0</v>
      </c>
      <c r="DA4" s="76">
        <v>0</v>
      </c>
      <c r="DB4" s="76">
        <v>0</v>
      </c>
      <c r="DC4" s="76">
        <v>0</v>
      </c>
      <c r="DD4" s="76">
        <v>0</v>
      </c>
      <c r="DE4" s="76">
        <v>0</v>
      </c>
      <c r="DF4" s="76">
        <v>0</v>
      </c>
      <c r="DG4" s="76">
        <v>0</v>
      </c>
      <c r="DH4" s="76">
        <v>0</v>
      </c>
      <c r="DI4" s="76">
        <v>0</v>
      </c>
      <c r="DJ4" s="76">
        <v>0</v>
      </c>
      <c r="DK4" s="76">
        <v>0</v>
      </c>
      <c r="DL4" s="76">
        <v>905</v>
      </c>
      <c r="DM4" s="76">
        <v>0</v>
      </c>
      <c r="DN4" s="76">
        <v>0</v>
      </c>
      <c r="DO4" s="76">
        <v>0</v>
      </c>
      <c r="DP4" s="76">
        <v>0</v>
      </c>
      <c r="DQ4" s="76">
        <v>0</v>
      </c>
      <c r="DR4" s="76">
        <v>0</v>
      </c>
      <c r="DS4" s="76">
        <v>6569405.9787001647</v>
      </c>
      <c r="DT4" s="76">
        <v>3239912.8758890578</v>
      </c>
      <c r="DU4" s="76">
        <v>1765373.4612910848</v>
      </c>
      <c r="DV4" s="76">
        <v>35831.91185893285</v>
      </c>
      <c r="DW4" s="76">
        <v>0</v>
      </c>
      <c r="DX4" s="76">
        <v>3286225.1825134694</v>
      </c>
      <c r="DY4" s="76">
        <v>0</v>
      </c>
      <c r="DZ4" s="76">
        <v>0</v>
      </c>
      <c r="EA4" s="76">
        <v>0</v>
      </c>
      <c r="EB4" s="76">
        <v>66350.602499999994</v>
      </c>
      <c r="EC4" s="76">
        <v>0</v>
      </c>
      <c r="ED4" s="76">
        <v>0</v>
      </c>
      <c r="EE4" s="76">
        <v>0</v>
      </c>
      <c r="EF4" s="76">
        <v>116665.5629339634</v>
      </c>
      <c r="EG4" s="76">
        <v>0</v>
      </c>
      <c r="EH4" s="76">
        <v>2411895.1792307715</v>
      </c>
      <c r="EI4" s="76">
        <v>0</v>
      </c>
      <c r="EJ4" s="76">
        <v>0</v>
      </c>
      <c r="EK4" s="76">
        <v>0</v>
      </c>
      <c r="EL4" s="76">
        <v>0</v>
      </c>
      <c r="EM4" s="76">
        <v>6255473.1799966656</v>
      </c>
      <c r="EN4" s="76">
        <v>5811005.7860625777</v>
      </c>
      <c r="EO4" s="76">
        <v>2756105.5138773629</v>
      </c>
      <c r="EP4" s="76">
        <v>257303.40840819839</v>
      </c>
      <c r="EQ4" s="76">
        <v>0</v>
      </c>
      <c r="ER4" s="76">
        <v>8801475.6133084036</v>
      </c>
      <c r="ES4" s="76">
        <v>0</v>
      </c>
      <c r="ET4" s="76">
        <v>0</v>
      </c>
      <c r="EU4" s="76">
        <v>0</v>
      </c>
      <c r="EV4" s="76">
        <v>0</v>
      </c>
      <c r="EW4" s="76">
        <v>0</v>
      </c>
      <c r="EX4" s="76">
        <v>0</v>
      </c>
      <c r="EY4" s="76">
        <v>0</v>
      </c>
      <c r="EZ4" s="76">
        <v>872277.16119334998</v>
      </c>
      <c r="FA4" s="76">
        <v>0</v>
      </c>
      <c r="FB4" s="76">
        <v>8109948.9578761635</v>
      </c>
      <c r="FC4" s="76">
        <v>0</v>
      </c>
      <c r="FD4" s="76">
        <v>88587.090182768734</v>
      </c>
      <c r="FE4" s="76">
        <v>30735.401094071269</v>
      </c>
      <c r="FF4" s="76">
        <v>0</v>
      </c>
      <c r="FG4" s="76">
        <v>3494174.7639591559</v>
      </c>
      <c r="FH4" s="76">
        <v>3840361.6897837138</v>
      </c>
      <c r="FI4" s="76">
        <v>832177.83122988045</v>
      </c>
      <c r="FJ4" s="76">
        <v>15336.529411764706</v>
      </c>
      <c r="FK4" s="76">
        <v>0</v>
      </c>
      <c r="FL4" s="76">
        <v>7890462.9551280309</v>
      </c>
      <c r="FM4" s="76">
        <v>0</v>
      </c>
      <c r="FN4" s="76">
        <v>0</v>
      </c>
      <c r="FO4" s="76">
        <v>0</v>
      </c>
      <c r="FP4" s="76">
        <v>68186.14</v>
      </c>
      <c r="FQ4" s="76">
        <v>0</v>
      </c>
      <c r="FR4" s="76">
        <v>0</v>
      </c>
      <c r="FS4" s="76">
        <v>0</v>
      </c>
      <c r="FT4" s="76">
        <v>1838741.1430056312</v>
      </c>
      <c r="FU4" s="76">
        <v>0</v>
      </c>
      <c r="FV4" s="76">
        <v>11827704.786693349</v>
      </c>
      <c r="FW4" s="76">
        <v>0</v>
      </c>
      <c r="FX4" s="76">
        <v>0</v>
      </c>
      <c r="FY4" s="76">
        <v>368068.12997282622</v>
      </c>
      <c r="FZ4" s="76">
        <v>0</v>
      </c>
      <c r="GA4" s="76">
        <v>5929083.6927794972</v>
      </c>
      <c r="GB4" s="76">
        <v>7646298.1657909844</v>
      </c>
      <c r="GC4" s="76">
        <v>962213.93572740292</v>
      </c>
      <c r="GD4" s="76">
        <v>25846</v>
      </c>
      <c r="GE4" s="76">
        <v>0</v>
      </c>
      <c r="GF4" s="76">
        <v>12144920.637519442</v>
      </c>
      <c r="GG4" s="76">
        <v>0</v>
      </c>
      <c r="GH4" s="76">
        <v>0</v>
      </c>
      <c r="GI4" s="76">
        <v>0</v>
      </c>
      <c r="GJ4" s="76">
        <v>0</v>
      </c>
      <c r="GK4" s="76">
        <v>0</v>
      </c>
      <c r="GL4" s="76">
        <v>0</v>
      </c>
      <c r="GM4" s="76">
        <v>0</v>
      </c>
      <c r="GN4" s="76">
        <v>294763.84254213219</v>
      </c>
      <c r="GO4" s="76">
        <v>0</v>
      </c>
      <c r="GP4" s="76">
        <v>8310741.0187126985</v>
      </c>
      <c r="GQ4" s="76">
        <v>0</v>
      </c>
      <c r="GR4" s="76">
        <v>0</v>
      </c>
      <c r="GS4" s="76">
        <v>29803.256408681682</v>
      </c>
      <c r="GT4" s="76">
        <v>0</v>
      </c>
      <c r="GU4" s="76">
        <v>0</v>
      </c>
      <c r="GV4" s="76">
        <v>0</v>
      </c>
      <c r="GW4" s="76">
        <v>0</v>
      </c>
      <c r="GX4" s="76">
        <v>0</v>
      </c>
      <c r="GY4" s="76">
        <v>0</v>
      </c>
      <c r="GZ4" s="76">
        <v>0</v>
      </c>
      <c r="HA4" s="76">
        <v>0</v>
      </c>
      <c r="HB4" s="76">
        <v>0</v>
      </c>
      <c r="HC4" s="76">
        <v>0</v>
      </c>
      <c r="HD4" s="76">
        <v>0</v>
      </c>
      <c r="HE4" s="76">
        <v>0</v>
      </c>
      <c r="HF4" s="76">
        <v>0</v>
      </c>
      <c r="HG4" s="76">
        <v>0</v>
      </c>
      <c r="HH4" s="76">
        <v>666918.83057951368</v>
      </c>
      <c r="HI4" s="76">
        <v>0</v>
      </c>
      <c r="HJ4" s="76">
        <v>0</v>
      </c>
      <c r="HK4" s="76">
        <v>0</v>
      </c>
      <c r="HL4" s="76">
        <v>0</v>
      </c>
      <c r="HM4" s="76">
        <v>0</v>
      </c>
      <c r="HN4" s="76">
        <v>0</v>
      </c>
      <c r="HP4" s="77" t="s">
        <v>133</v>
      </c>
      <c r="HQ4" s="75">
        <f>'Relative Weights'!$H$1</f>
        <v>2022</v>
      </c>
      <c r="HR4" s="76">
        <v>3367378.6122071599</v>
      </c>
      <c r="HS4" s="76">
        <v>1953941.0378286878</v>
      </c>
      <c r="HT4" s="76">
        <v>614228.33239168755</v>
      </c>
      <c r="HU4" s="76">
        <v>12583.178297674443</v>
      </c>
      <c r="HV4" s="76">
        <v>0</v>
      </c>
      <c r="HW4" s="76">
        <v>1125007</v>
      </c>
      <c r="HX4" s="76">
        <v>0</v>
      </c>
      <c r="HY4" s="76">
        <v>0</v>
      </c>
      <c r="HZ4" s="76">
        <v>0</v>
      </c>
      <c r="IA4" s="76">
        <v>4258</v>
      </c>
      <c r="IB4" s="76">
        <v>0</v>
      </c>
      <c r="IC4" s="76">
        <v>0</v>
      </c>
      <c r="ID4" s="76">
        <v>0</v>
      </c>
      <c r="IE4" s="76">
        <v>70258.353445149725</v>
      </c>
      <c r="IF4" s="76">
        <v>0</v>
      </c>
      <c r="IG4" s="76">
        <v>595530.98502963339</v>
      </c>
      <c r="IH4" s="76">
        <v>0</v>
      </c>
      <c r="II4" s="76">
        <v>0</v>
      </c>
      <c r="IJ4" s="76">
        <v>163.77238565302966</v>
      </c>
      <c r="IK4" s="76">
        <v>0</v>
      </c>
      <c r="IL4" s="76">
        <v>1465953.9193778771</v>
      </c>
      <c r="IM4" s="76">
        <v>1474060.652467702</v>
      </c>
      <c r="IN4" s="76">
        <v>431158.10062920937</v>
      </c>
      <c r="IO4" s="76">
        <v>75553.660581264339</v>
      </c>
      <c r="IP4" s="76">
        <v>0</v>
      </c>
      <c r="IQ4" s="76">
        <v>2121316</v>
      </c>
      <c r="IR4" s="76">
        <v>0</v>
      </c>
      <c r="IS4" s="76">
        <v>0</v>
      </c>
      <c r="IT4" s="76">
        <v>0</v>
      </c>
      <c r="IU4" s="76">
        <v>0</v>
      </c>
      <c r="IV4" s="76">
        <v>0</v>
      </c>
      <c r="IW4" s="76">
        <v>0</v>
      </c>
      <c r="IX4" s="76">
        <v>0</v>
      </c>
      <c r="IY4" s="76">
        <v>278085.51083884435</v>
      </c>
      <c r="IZ4" s="76">
        <v>0</v>
      </c>
      <c r="JA4" s="76">
        <v>2066097.8266034042</v>
      </c>
      <c r="JB4" s="76">
        <v>0</v>
      </c>
      <c r="JC4" s="76">
        <v>12120</v>
      </c>
      <c r="JD4" s="76">
        <v>17359.872879221144</v>
      </c>
      <c r="JE4" s="76">
        <v>0</v>
      </c>
      <c r="JF4" s="76">
        <v>195899.06863863231</v>
      </c>
      <c r="JG4" s="76">
        <v>383664.10878983082</v>
      </c>
      <c r="JH4" s="76">
        <v>18342.507193139321</v>
      </c>
      <c r="JI4" s="76">
        <v>655.08954261211863</v>
      </c>
      <c r="JJ4" s="76">
        <v>0</v>
      </c>
      <c r="JK4" s="76">
        <v>928207</v>
      </c>
      <c r="JL4" s="76">
        <v>0</v>
      </c>
      <c r="JM4" s="76">
        <v>0</v>
      </c>
      <c r="JN4" s="76">
        <v>0</v>
      </c>
      <c r="JO4" s="76">
        <v>328</v>
      </c>
      <c r="JP4" s="76">
        <v>0</v>
      </c>
      <c r="JQ4" s="76">
        <v>0</v>
      </c>
      <c r="JR4" s="76">
        <v>0</v>
      </c>
      <c r="JS4" s="76">
        <v>246504.73580541846</v>
      </c>
      <c r="JT4" s="76">
        <v>0</v>
      </c>
      <c r="JU4" s="76">
        <v>1393430.0479311938</v>
      </c>
      <c r="JV4" s="76">
        <v>0</v>
      </c>
      <c r="JW4" s="76">
        <v>0</v>
      </c>
      <c r="JX4" s="76">
        <v>25384.719776219597</v>
      </c>
      <c r="JY4" s="76">
        <v>0</v>
      </c>
      <c r="JZ4" s="76">
        <v>182633.50540073687</v>
      </c>
      <c r="KA4" s="76">
        <v>187901.51713924267</v>
      </c>
      <c r="KB4" s="76">
        <v>21454.182520546885</v>
      </c>
      <c r="KC4" s="76">
        <v>1637.7238565302964</v>
      </c>
      <c r="KD4" s="76">
        <v>0</v>
      </c>
      <c r="KE4" s="76">
        <v>339828</v>
      </c>
      <c r="KF4" s="76">
        <v>0</v>
      </c>
      <c r="KG4" s="76">
        <v>0</v>
      </c>
      <c r="KH4" s="76">
        <v>0</v>
      </c>
      <c r="KI4" s="76">
        <v>0</v>
      </c>
      <c r="KJ4" s="76">
        <v>0</v>
      </c>
      <c r="KK4" s="76">
        <v>0</v>
      </c>
      <c r="KL4" s="76">
        <v>0</v>
      </c>
      <c r="KM4" s="76">
        <v>21017.456158805471</v>
      </c>
      <c r="KN4" s="76">
        <v>0</v>
      </c>
      <c r="KO4" s="76">
        <v>47657.764225031628</v>
      </c>
      <c r="KP4" s="76">
        <v>0</v>
      </c>
      <c r="KQ4" s="76">
        <v>0</v>
      </c>
      <c r="KR4" s="76">
        <v>573.20334978560379</v>
      </c>
      <c r="KS4" s="76">
        <v>0</v>
      </c>
      <c r="KT4" s="76">
        <v>0</v>
      </c>
      <c r="KU4" s="76">
        <v>0</v>
      </c>
      <c r="KV4" s="76">
        <v>0</v>
      </c>
      <c r="KW4" s="76">
        <v>0</v>
      </c>
      <c r="KX4" s="76">
        <v>0</v>
      </c>
      <c r="KY4" s="76">
        <v>0</v>
      </c>
      <c r="KZ4" s="76">
        <v>0</v>
      </c>
      <c r="LA4" s="76">
        <v>0</v>
      </c>
      <c r="LB4" s="76">
        <v>0</v>
      </c>
      <c r="LC4" s="76">
        <v>0</v>
      </c>
      <c r="LD4" s="76">
        <v>0</v>
      </c>
      <c r="LE4" s="76">
        <v>0</v>
      </c>
      <c r="LF4" s="76">
        <v>0</v>
      </c>
      <c r="LG4" s="76">
        <v>33546.043661262236</v>
      </c>
      <c r="LH4" s="76">
        <v>0</v>
      </c>
      <c r="LI4" s="76">
        <v>0</v>
      </c>
      <c r="LJ4" s="76">
        <v>0</v>
      </c>
      <c r="LK4" s="76">
        <v>0</v>
      </c>
      <c r="LL4" s="76">
        <v>0</v>
      </c>
      <c r="LM4" s="76">
        <v>0</v>
      </c>
      <c r="LN4" s="76">
        <v>13584924.065566566</v>
      </c>
      <c r="LO4" s="76">
        <v>7103050.0653827051</v>
      </c>
      <c r="LP4" s="76">
        <v>3255826.9942102372</v>
      </c>
      <c r="LQ4" s="76">
        <v>65309.890731919193</v>
      </c>
      <c r="LR4" s="76">
        <v>0</v>
      </c>
      <c r="LS4" s="76">
        <v>6050793.0046003051</v>
      </c>
      <c r="LT4" s="76">
        <v>0</v>
      </c>
      <c r="LU4" s="76">
        <v>0</v>
      </c>
      <c r="LV4" s="76">
        <v>0</v>
      </c>
      <c r="LW4" s="76">
        <v>96598</v>
      </c>
      <c r="LX4" s="76">
        <v>0</v>
      </c>
      <c r="LY4" s="76">
        <v>0</v>
      </c>
      <c r="LZ4" s="76">
        <v>0</v>
      </c>
      <c r="MA4" s="76">
        <v>255583.67933638766</v>
      </c>
      <c r="MB4" s="76">
        <v>0</v>
      </c>
      <c r="MC4" s="76">
        <v>4111812.7630197252</v>
      </c>
      <c r="MD4" s="76">
        <v>0</v>
      </c>
      <c r="ME4" s="76">
        <v>0</v>
      </c>
      <c r="MF4" s="76">
        <v>224.05245208355427</v>
      </c>
      <c r="MG4" s="76">
        <v>0</v>
      </c>
      <c r="MH4" s="76">
        <v>10646257.60762194</v>
      </c>
      <c r="MI4" s="76">
        <v>10059860.824482094</v>
      </c>
      <c r="MJ4" s="76">
        <v>4368263.679213739</v>
      </c>
      <c r="MK4" s="76">
        <v>461543.33045739651</v>
      </c>
      <c r="ML4" s="76">
        <v>0</v>
      </c>
      <c r="MM4" s="76">
        <v>15041125.775448423</v>
      </c>
      <c r="MN4" s="76">
        <v>0</v>
      </c>
      <c r="MO4" s="76">
        <v>0</v>
      </c>
      <c r="MP4" s="76">
        <v>0</v>
      </c>
      <c r="MQ4" s="76">
        <v>0</v>
      </c>
      <c r="MR4" s="76">
        <v>0</v>
      </c>
      <c r="MS4" s="76">
        <v>0</v>
      </c>
      <c r="MT4" s="76">
        <v>0</v>
      </c>
      <c r="MU4" s="76">
        <v>1543166.7271411859</v>
      </c>
      <c r="MV4" s="76">
        <v>0</v>
      </c>
      <c r="MW4" s="76">
        <v>13989645.745601866</v>
      </c>
      <c r="MX4" s="76">
        <v>0</v>
      </c>
      <c r="MY4" s="76">
        <v>137774.02574126038</v>
      </c>
      <c r="MZ4" s="76">
        <v>68930.68686925873</v>
      </c>
      <c r="NA4" s="76">
        <v>0</v>
      </c>
      <c r="NB4" s="76">
        <v>7401029.029112827</v>
      </c>
      <c r="NC4" s="76">
        <v>9635625.6105601918</v>
      </c>
      <c r="ND4" s="76">
        <v>1365625.0246374093</v>
      </c>
      <c r="NE4" s="76">
        <v>51991.51448410641</v>
      </c>
      <c r="NF4" s="76">
        <v>0</v>
      </c>
      <c r="NG4" s="76">
        <v>15775348.200609807</v>
      </c>
      <c r="NH4" s="76">
        <v>0</v>
      </c>
      <c r="NI4" s="76">
        <v>0</v>
      </c>
      <c r="NJ4" s="76">
        <v>0</v>
      </c>
      <c r="NK4" s="76">
        <v>93732</v>
      </c>
      <c r="NL4" s="76">
        <v>0</v>
      </c>
      <c r="NM4" s="76">
        <v>0</v>
      </c>
      <c r="NN4" s="76">
        <v>0</v>
      </c>
      <c r="NO4" s="76">
        <v>1758980.1117241613</v>
      </c>
      <c r="NP4" s="76">
        <v>0</v>
      </c>
      <c r="NQ4" s="76">
        <v>18549104.875698213</v>
      </c>
      <c r="NR4" s="76">
        <v>0</v>
      </c>
      <c r="NS4" s="76">
        <v>0</v>
      </c>
      <c r="NT4" s="76">
        <v>368501.78261365462</v>
      </c>
      <c r="NU4" s="76">
        <v>0</v>
      </c>
      <c r="NV4" s="76">
        <v>6005708.9492728598</v>
      </c>
      <c r="NW4" s="76">
        <v>6946268.8664871985</v>
      </c>
      <c r="NX4" s="76">
        <v>1149132.8945350654</v>
      </c>
      <c r="NY4" s="76">
        <v>2240.5245208355423</v>
      </c>
      <c r="NZ4" s="76">
        <v>0</v>
      </c>
      <c r="OA4" s="76">
        <v>13712593.930753853</v>
      </c>
      <c r="OB4" s="76">
        <v>0</v>
      </c>
      <c r="OC4" s="76">
        <v>0</v>
      </c>
      <c r="OD4" s="76">
        <v>0</v>
      </c>
      <c r="OE4" s="76">
        <v>0</v>
      </c>
      <c r="OF4" s="76">
        <v>0</v>
      </c>
      <c r="OG4" s="76">
        <v>0</v>
      </c>
      <c r="OH4" s="76">
        <v>0</v>
      </c>
      <c r="OI4" s="76">
        <v>1567857.5020740142</v>
      </c>
      <c r="OJ4" s="76">
        <v>0</v>
      </c>
      <c r="OK4" s="76">
        <v>12787064.03291153</v>
      </c>
      <c r="OL4" s="76">
        <v>0</v>
      </c>
      <c r="OM4" s="76">
        <v>0</v>
      </c>
      <c r="ON4" s="76">
        <v>208194.44561495949</v>
      </c>
      <c r="OO4" s="76">
        <v>0</v>
      </c>
      <c r="OP4" s="76">
        <v>0</v>
      </c>
      <c r="OQ4" s="76">
        <v>0</v>
      </c>
      <c r="OR4" s="76">
        <v>0</v>
      </c>
      <c r="OS4" s="76">
        <v>0</v>
      </c>
      <c r="OT4" s="76">
        <v>0</v>
      </c>
      <c r="OU4" s="76">
        <v>0</v>
      </c>
      <c r="OV4" s="76">
        <v>0</v>
      </c>
      <c r="OW4" s="76">
        <v>0</v>
      </c>
      <c r="OX4" s="76">
        <v>0</v>
      </c>
      <c r="OY4" s="76">
        <v>0</v>
      </c>
      <c r="OZ4" s="76">
        <v>0</v>
      </c>
      <c r="PA4" s="76">
        <v>0</v>
      </c>
      <c r="PB4" s="76">
        <v>0</v>
      </c>
      <c r="PC4" s="76">
        <v>960957.3464574269</v>
      </c>
      <c r="PD4" s="76">
        <v>0</v>
      </c>
      <c r="PE4" s="76">
        <v>0</v>
      </c>
      <c r="PF4" s="76">
        <v>0</v>
      </c>
      <c r="PG4" s="76">
        <v>0</v>
      </c>
      <c r="PH4" s="76">
        <v>0</v>
      </c>
      <c r="PI4" s="76">
        <v>0</v>
      </c>
      <c r="PJ4" s="76">
        <v>0</v>
      </c>
      <c r="PK4" s="76">
        <v>0</v>
      </c>
      <c r="PL4" s="76">
        <v>0</v>
      </c>
      <c r="PM4" s="76">
        <v>0</v>
      </c>
      <c r="PN4" s="76">
        <v>0</v>
      </c>
      <c r="PO4" s="76">
        <v>0</v>
      </c>
      <c r="PP4" s="76">
        <v>0</v>
      </c>
      <c r="PQ4" s="76">
        <v>0</v>
      </c>
      <c r="PR4" s="76">
        <v>0</v>
      </c>
      <c r="PS4" s="76">
        <v>0</v>
      </c>
      <c r="PT4" s="76">
        <v>0</v>
      </c>
      <c r="PU4" s="76">
        <v>0</v>
      </c>
      <c r="PV4" s="76">
        <v>0</v>
      </c>
      <c r="PW4" s="76">
        <v>0</v>
      </c>
      <c r="PX4" s="76">
        <v>0</v>
      </c>
      <c r="PY4" s="76">
        <v>0</v>
      </c>
      <c r="PZ4" s="76">
        <v>0</v>
      </c>
      <c r="QA4" s="76">
        <v>0</v>
      </c>
      <c r="QB4" s="76">
        <v>0</v>
      </c>
      <c r="QC4" s="89">
        <v>0</v>
      </c>
      <c r="QD4" s="102">
        <v>1</v>
      </c>
    </row>
    <row r="5" spans="1:446">
      <c r="A5" s="75" t="s">
        <v>167</v>
      </c>
      <c r="B5" s="75" t="s">
        <v>119</v>
      </c>
      <c r="C5" s="76">
        <f>ROUND(UTEP!H18,0)-ROUND(UTEP!H288,0)</f>
        <v>0</v>
      </c>
      <c r="D5" s="77">
        <v>3661</v>
      </c>
      <c r="E5" s="75" t="s">
        <v>701</v>
      </c>
      <c r="F5" s="75">
        <v>2022</v>
      </c>
      <c r="G5" s="76">
        <v>118716590</v>
      </c>
      <c r="H5" s="76">
        <v>112853398</v>
      </c>
      <c r="I5" s="76">
        <v>26467800</v>
      </c>
      <c r="J5" s="76">
        <v>23880579</v>
      </c>
      <c r="K5" s="76">
        <v>36223751</v>
      </c>
      <c r="L5" s="75" t="s">
        <v>819</v>
      </c>
      <c r="M5" s="75" t="s">
        <v>820</v>
      </c>
      <c r="N5" s="98" t="s">
        <v>821</v>
      </c>
      <c r="O5" s="76">
        <v>7536</v>
      </c>
      <c r="P5" s="76">
        <v>12582</v>
      </c>
      <c r="Q5" s="76">
        <v>2738</v>
      </c>
      <c r="R5" s="76">
        <v>818</v>
      </c>
      <c r="S5" s="76">
        <v>329</v>
      </c>
      <c r="T5" s="78" t="s">
        <v>940</v>
      </c>
      <c r="U5" s="78" t="s">
        <v>750</v>
      </c>
      <c r="V5" t="s">
        <v>939</v>
      </c>
      <c r="W5" s="76">
        <v>142842.79999999999</v>
      </c>
      <c r="X5" s="76">
        <v>55716</v>
      </c>
      <c r="Y5" s="76">
        <v>19674</v>
      </c>
      <c r="Z5" s="76">
        <v>665</v>
      </c>
      <c r="AA5" s="76">
        <v>0</v>
      </c>
      <c r="AB5" s="76">
        <v>19446</v>
      </c>
      <c r="AC5" s="76">
        <v>0</v>
      </c>
      <c r="AD5" s="76">
        <v>0</v>
      </c>
      <c r="AE5" s="76">
        <v>498</v>
      </c>
      <c r="AF5" s="76">
        <v>0</v>
      </c>
      <c r="AG5" s="76">
        <v>0</v>
      </c>
      <c r="AH5" s="76">
        <v>0</v>
      </c>
      <c r="AI5" s="76">
        <v>0</v>
      </c>
      <c r="AJ5" s="76">
        <v>2628</v>
      </c>
      <c r="AK5" s="76">
        <v>0</v>
      </c>
      <c r="AL5" s="76">
        <v>8605</v>
      </c>
      <c r="AM5" s="76">
        <v>0</v>
      </c>
      <c r="AN5" s="76">
        <v>6</v>
      </c>
      <c r="AO5" s="76">
        <v>60</v>
      </c>
      <c r="AP5" s="76">
        <v>6504</v>
      </c>
      <c r="AQ5" s="76">
        <v>67367</v>
      </c>
      <c r="AR5" s="76">
        <v>23390.999999999996</v>
      </c>
      <c r="AS5" s="76">
        <v>9535</v>
      </c>
      <c r="AT5" s="76">
        <v>10305</v>
      </c>
      <c r="AU5" s="76">
        <v>0</v>
      </c>
      <c r="AV5" s="76">
        <v>25794</v>
      </c>
      <c r="AW5" s="76">
        <v>0</v>
      </c>
      <c r="AX5" s="76">
        <v>0</v>
      </c>
      <c r="AY5" s="76">
        <v>1916</v>
      </c>
      <c r="AZ5" s="76">
        <v>0</v>
      </c>
      <c r="BA5" s="76">
        <v>0</v>
      </c>
      <c r="BB5" s="76">
        <v>0</v>
      </c>
      <c r="BC5" s="76">
        <v>0</v>
      </c>
      <c r="BD5" s="76">
        <v>17935</v>
      </c>
      <c r="BE5" s="76">
        <v>0</v>
      </c>
      <c r="BF5" s="76">
        <v>32853</v>
      </c>
      <c r="BG5" s="76">
        <v>0</v>
      </c>
      <c r="BH5" s="76">
        <v>753</v>
      </c>
      <c r="BI5" s="76">
        <v>846</v>
      </c>
      <c r="BJ5" s="76">
        <v>16635</v>
      </c>
      <c r="BK5" s="76">
        <v>9340</v>
      </c>
      <c r="BL5" s="76">
        <v>2191.9999999999995</v>
      </c>
      <c r="BM5" s="76">
        <v>714</v>
      </c>
      <c r="BN5" s="76">
        <v>6416</v>
      </c>
      <c r="BO5" s="76">
        <v>0</v>
      </c>
      <c r="BP5" s="76">
        <v>8281</v>
      </c>
      <c r="BQ5" s="76">
        <v>0</v>
      </c>
      <c r="BR5" s="76">
        <v>0</v>
      </c>
      <c r="BS5" s="76">
        <v>1731</v>
      </c>
      <c r="BT5" s="76">
        <v>0</v>
      </c>
      <c r="BU5" s="76">
        <v>0</v>
      </c>
      <c r="BV5" s="76">
        <v>0</v>
      </c>
      <c r="BW5" s="76">
        <v>0</v>
      </c>
      <c r="BX5" s="76">
        <v>5051</v>
      </c>
      <c r="BY5" s="76">
        <v>51</v>
      </c>
      <c r="BZ5" s="76">
        <v>6342</v>
      </c>
      <c r="CA5" s="76">
        <v>0</v>
      </c>
      <c r="CB5" s="76">
        <v>0</v>
      </c>
      <c r="CC5" s="76">
        <v>540</v>
      </c>
      <c r="CD5" s="76">
        <v>6668</v>
      </c>
      <c r="CE5" s="76">
        <v>1448</v>
      </c>
      <c r="CF5" s="76">
        <v>2181</v>
      </c>
      <c r="CG5" s="76">
        <v>0</v>
      </c>
      <c r="CH5" s="76">
        <v>1615</v>
      </c>
      <c r="CI5" s="76">
        <v>0</v>
      </c>
      <c r="CJ5" s="76">
        <v>3098</v>
      </c>
      <c r="CK5" s="76">
        <v>0</v>
      </c>
      <c r="CL5" s="76">
        <v>0</v>
      </c>
      <c r="CM5" s="76">
        <v>0</v>
      </c>
      <c r="CN5" s="76">
        <v>0</v>
      </c>
      <c r="CO5" s="76">
        <v>0</v>
      </c>
      <c r="CP5" s="76">
        <v>0</v>
      </c>
      <c r="CQ5" s="76">
        <v>0</v>
      </c>
      <c r="CR5" s="76">
        <v>351</v>
      </c>
      <c r="CS5" s="76">
        <v>0</v>
      </c>
      <c r="CT5" s="76">
        <v>231</v>
      </c>
      <c r="CU5" s="76">
        <v>0</v>
      </c>
      <c r="CV5" s="76">
        <v>0</v>
      </c>
      <c r="CW5" s="76">
        <v>0</v>
      </c>
      <c r="CX5" s="76">
        <v>628</v>
      </c>
      <c r="CY5" s="76">
        <v>0</v>
      </c>
      <c r="CZ5" s="76">
        <v>0</v>
      </c>
      <c r="DA5" s="76">
        <v>0</v>
      </c>
      <c r="DB5" s="76">
        <v>0</v>
      </c>
      <c r="DC5" s="76">
        <v>0</v>
      </c>
      <c r="DD5" s="76">
        <v>0</v>
      </c>
      <c r="DE5" s="76">
        <v>0</v>
      </c>
      <c r="DF5" s="76">
        <v>0</v>
      </c>
      <c r="DG5" s="76">
        <v>0</v>
      </c>
      <c r="DH5" s="76">
        <v>0</v>
      </c>
      <c r="DI5" s="76">
        <v>0</v>
      </c>
      <c r="DJ5" s="76">
        <v>0</v>
      </c>
      <c r="DK5" s="76">
        <v>0</v>
      </c>
      <c r="DL5" s="76">
        <v>2900</v>
      </c>
      <c r="DM5" s="76">
        <v>8992.9999999999982</v>
      </c>
      <c r="DN5" s="76">
        <v>0</v>
      </c>
      <c r="DO5" s="76">
        <v>0</v>
      </c>
      <c r="DP5" s="76">
        <v>0</v>
      </c>
      <c r="DQ5" s="76">
        <v>0</v>
      </c>
      <c r="DR5" s="76">
        <v>0</v>
      </c>
      <c r="DS5" s="76">
        <v>7249929.2907522991</v>
      </c>
      <c r="DT5" s="76">
        <v>2275915.3856948824</v>
      </c>
      <c r="DU5" s="76">
        <v>1775289.8570422265</v>
      </c>
      <c r="DV5" s="76">
        <v>68514.664726784322</v>
      </c>
      <c r="DW5" s="76">
        <v>0</v>
      </c>
      <c r="DX5" s="76">
        <v>1420873.4939385855</v>
      </c>
      <c r="DY5" s="76">
        <v>0</v>
      </c>
      <c r="DZ5" s="76">
        <v>0</v>
      </c>
      <c r="EA5" s="76">
        <v>34824.217453891135</v>
      </c>
      <c r="EB5" s="76">
        <v>0</v>
      </c>
      <c r="EC5" s="76">
        <v>0</v>
      </c>
      <c r="ED5" s="76">
        <v>0</v>
      </c>
      <c r="EE5" s="76">
        <v>0</v>
      </c>
      <c r="EF5" s="76">
        <v>119440.83982040122</v>
      </c>
      <c r="EG5" s="76">
        <v>0</v>
      </c>
      <c r="EH5" s="76">
        <v>636694.2716680608</v>
      </c>
      <c r="EI5" s="76">
        <v>0</v>
      </c>
      <c r="EJ5" s="76">
        <v>2521.272727272727</v>
      </c>
      <c r="EK5" s="76">
        <v>4229.5007191464583</v>
      </c>
      <c r="EL5" s="76">
        <v>306396.29260521411</v>
      </c>
      <c r="EM5" s="76">
        <v>5447562.0900877509</v>
      </c>
      <c r="EN5" s="76">
        <v>2141275.0691189086</v>
      </c>
      <c r="EO5" s="76">
        <v>1562150.1605012615</v>
      </c>
      <c r="EP5" s="76">
        <v>946568.77971386083</v>
      </c>
      <c r="EQ5" s="76">
        <v>0</v>
      </c>
      <c r="ER5" s="76">
        <v>3583020.0240805773</v>
      </c>
      <c r="ES5" s="76">
        <v>0</v>
      </c>
      <c r="ET5" s="76">
        <v>0</v>
      </c>
      <c r="EU5" s="76">
        <v>194716.84534503549</v>
      </c>
      <c r="EV5" s="76">
        <v>0</v>
      </c>
      <c r="EW5" s="76">
        <v>0</v>
      </c>
      <c r="EX5" s="76">
        <v>0</v>
      </c>
      <c r="EY5" s="76">
        <v>0</v>
      </c>
      <c r="EZ5" s="76">
        <v>1192358.1957377982</v>
      </c>
      <c r="FA5" s="76">
        <v>0</v>
      </c>
      <c r="FB5" s="76">
        <v>3584673.0885271751</v>
      </c>
      <c r="FC5" s="76">
        <v>0</v>
      </c>
      <c r="FD5" s="76">
        <v>96962.746428363665</v>
      </c>
      <c r="FE5" s="76">
        <v>51551.022042413671</v>
      </c>
      <c r="FF5" s="76">
        <v>1846182.7325594854</v>
      </c>
      <c r="FG5" s="76">
        <v>3540631.2145399302</v>
      </c>
      <c r="FH5" s="76">
        <v>1338875.6787677808</v>
      </c>
      <c r="FI5" s="76">
        <v>299923.06209681008</v>
      </c>
      <c r="FJ5" s="76">
        <v>1413570.7830224917</v>
      </c>
      <c r="FK5" s="76">
        <v>0</v>
      </c>
      <c r="FL5" s="76">
        <v>2559256.3619227372</v>
      </c>
      <c r="FM5" s="76">
        <v>0</v>
      </c>
      <c r="FN5" s="76">
        <v>0</v>
      </c>
      <c r="FO5" s="76">
        <v>311921.41356690414</v>
      </c>
      <c r="FP5" s="76">
        <v>0</v>
      </c>
      <c r="FQ5" s="76">
        <v>0</v>
      </c>
      <c r="FR5" s="76">
        <v>0</v>
      </c>
      <c r="FS5" s="76">
        <v>0</v>
      </c>
      <c r="FT5" s="76">
        <v>1126237.6542811834</v>
      </c>
      <c r="FU5" s="76">
        <v>27333</v>
      </c>
      <c r="FV5" s="76">
        <v>1002152.5458519388</v>
      </c>
      <c r="FW5" s="76">
        <v>0</v>
      </c>
      <c r="FX5" s="76">
        <v>0</v>
      </c>
      <c r="FY5" s="76">
        <v>154838.36745042124</v>
      </c>
      <c r="FZ5" s="76">
        <v>1216525.7418103062</v>
      </c>
      <c r="GA5" s="76">
        <v>867897.16994105687</v>
      </c>
      <c r="GB5" s="76">
        <v>1598554.6943017079</v>
      </c>
      <c r="GC5" s="76">
        <v>0</v>
      </c>
      <c r="GD5" s="76">
        <v>829967.88621294766</v>
      </c>
      <c r="GE5" s="76">
        <v>0</v>
      </c>
      <c r="GF5" s="76">
        <v>2453385.3102641962</v>
      </c>
      <c r="GG5" s="76">
        <v>0</v>
      </c>
      <c r="GH5" s="76">
        <v>0</v>
      </c>
      <c r="GI5" s="76">
        <v>0</v>
      </c>
      <c r="GJ5" s="76">
        <v>0</v>
      </c>
      <c r="GK5" s="76">
        <v>0</v>
      </c>
      <c r="GL5" s="76">
        <v>0</v>
      </c>
      <c r="GM5" s="76">
        <v>0</v>
      </c>
      <c r="GN5" s="76">
        <v>270374.42997073795</v>
      </c>
      <c r="GO5" s="76">
        <v>0</v>
      </c>
      <c r="GP5" s="76">
        <v>413769.08422267402</v>
      </c>
      <c r="GQ5" s="76">
        <v>0</v>
      </c>
      <c r="GR5" s="76">
        <v>0</v>
      </c>
      <c r="GS5" s="76">
        <v>0</v>
      </c>
      <c r="GT5" s="76">
        <v>205429.91703934583</v>
      </c>
      <c r="GU5" s="76">
        <v>0</v>
      </c>
      <c r="GV5" s="76">
        <v>0</v>
      </c>
      <c r="GW5" s="76">
        <v>0</v>
      </c>
      <c r="GX5" s="76">
        <v>0</v>
      </c>
      <c r="GY5" s="76">
        <v>0</v>
      </c>
      <c r="GZ5" s="76">
        <v>0</v>
      </c>
      <c r="HA5" s="76">
        <v>0</v>
      </c>
      <c r="HB5" s="76">
        <v>0</v>
      </c>
      <c r="HC5" s="76">
        <v>0</v>
      </c>
      <c r="HD5" s="76">
        <v>0</v>
      </c>
      <c r="HE5" s="76">
        <v>0</v>
      </c>
      <c r="HF5" s="76">
        <v>0</v>
      </c>
      <c r="HG5" s="76">
        <v>0</v>
      </c>
      <c r="HH5" s="76">
        <v>540136.43234272453</v>
      </c>
      <c r="HI5" s="76">
        <v>1880678.215386912</v>
      </c>
      <c r="HJ5" s="76">
        <v>0</v>
      </c>
      <c r="HK5" s="76">
        <v>0</v>
      </c>
      <c r="HL5" s="76">
        <v>0</v>
      </c>
      <c r="HM5" s="76">
        <v>0</v>
      </c>
      <c r="HN5" s="76">
        <v>0</v>
      </c>
      <c r="HP5" s="77" t="s">
        <v>134</v>
      </c>
      <c r="HQ5" s="75">
        <f>'Relative Weights'!$H$1</f>
        <v>2022</v>
      </c>
      <c r="HR5" s="76">
        <v>1217183</v>
      </c>
      <c r="HS5" s="76">
        <v>1626966</v>
      </c>
      <c r="HT5" s="76">
        <v>331414</v>
      </c>
      <c r="HU5" s="76">
        <v>4235</v>
      </c>
      <c r="HV5" s="76">
        <v>0</v>
      </c>
      <c r="HW5" s="76">
        <v>469479</v>
      </c>
      <c r="HX5" s="76">
        <v>0</v>
      </c>
      <c r="HY5" s="76">
        <v>0</v>
      </c>
      <c r="HZ5" s="76">
        <v>5556</v>
      </c>
      <c r="IA5" s="76">
        <v>0</v>
      </c>
      <c r="IB5" s="76">
        <v>0</v>
      </c>
      <c r="IC5" s="76">
        <v>0</v>
      </c>
      <c r="ID5" s="76">
        <v>0</v>
      </c>
      <c r="IE5" s="76">
        <v>22928</v>
      </c>
      <c r="IF5" s="76">
        <v>0</v>
      </c>
      <c r="IG5" s="76">
        <v>124618</v>
      </c>
      <c r="IH5" s="76">
        <v>0</v>
      </c>
      <c r="II5" s="76">
        <v>13</v>
      </c>
      <c r="IJ5" s="76">
        <v>21</v>
      </c>
      <c r="IK5" s="76">
        <v>54786</v>
      </c>
      <c r="IL5" s="76">
        <v>914585</v>
      </c>
      <c r="IM5" s="76">
        <v>1530717</v>
      </c>
      <c r="IN5" s="76">
        <v>291625</v>
      </c>
      <c r="IO5" s="76">
        <v>58507</v>
      </c>
      <c r="IP5" s="76">
        <v>0</v>
      </c>
      <c r="IQ5" s="76">
        <v>1183887</v>
      </c>
      <c r="IR5" s="76">
        <v>0</v>
      </c>
      <c r="IS5" s="76">
        <v>0</v>
      </c>
      <c r="IT5" s="76">
        <v>31066</v>
      </c>
      <c r="IU5" s="76">
        <v>0</v>
      </c>
      <c r="IV5" s="76">
        <v>0</v>
      </c>
      <c r="IW5" s="76">
        <v>0</v>
      </c>
      <c r="IX5" s="76">
        <v>0</v>
      </c>
      <c r="IY5" s="76">
        <v>228889</v>
      </c>
      <c r="IZ5" s="76">
        <v>0</v>
      </c>
      <c r="JA5" s="76">
        <v>701615</v>
      </c>
      <c r="JB5" s="76">
        <v>0</v>
      </c>
      <c r="JC5" s="76">
        <v>491</v>
      </c>
      <c r="JD5" s="76">
        <v>261</v>
      </c>
      <c r="JE5" s="76">
        <v>330111</v>
      </c>
      <c r="JF5" s="76">
        <v>594433</v>
      </c>
      <c r="JG5" s="76">
        <v>957112</v>
      </c>
      <c r="JH5" s="76">
        <v>55990</v>
      </c>
      <c r="JI5" s="76">
        <v>87372</v>
      </c>
      <c r="JJ5" s="76">
        <v>0</v>
      </c>
      <c r="JK5" s="76">
        <v>845619</v>
      </c>
      <c r="JL5" s="76">
        <v>0</v>
      </c>
      <c r="JM5" s="76">
        <v>0</v>
      </c>
      <c r="JN5" s="76">
        <v>49765</v>
      </c>
      <c r="JO5" s="76">
        <v>0</v>
      </c>
      <c r="JP5" s="76">
        <v>0</v>
      </c>
      <c r="JQ5" s="76">
        <v>0</v>
      </c>
      <c r="JR5" s="76">
        <v>0</v>
      </c>
      <c r="JS5" s="76">
        <v>216197</v>
      </c>
      <c r="JT5" s="76">
        <v>6165</v>
      </c>
      <c r="JU5" s="76">
        <v>196148</v>
      </c>
      <c r="JV5" s="76">
        <v>0</v>
      </c>
      <c r="JW5" s="76">
        <v>0</v>
      </c>
      <c r="JX5" s="76">
        <v>785</v>
      </c>
      <c r="JY5" s="76">
        <v>217524</v>
      </c>
      <c r="JZ5" s="76">
        <v>145710</v>
      </c>
      <c r="KA5" s="76">
        <v>1142747</v>
      </c>
      <c r="KB5" s="76">
        <v>0</v>
      </c>
      <c r="KC5" s="76">
        <v>51300</v>
      </c>
      <c r="KD5" s="76">
        <v>0</v>
      </c>
      <c r="KE5" s="76">
        <v>810638</v>
      </c>
      <c r="KF5" s="76">
        <v>0</v>
      </c>
      <c r="KG5" s="76">
        <v>0</v>
      </c>
      <c r="KH5" s="76">
        <v>0</v>
      </c>
      <c r="KI5" s="76">
        <v>0</v>
      </c>
      <c r="KJ5" s="76">
        <v>0</v>
      </c>
      <c r="KK5" s="76">
        <v>0</v>
      </c>
      <c r="KL5" s="76">
        <v>0</v>
      </c>
      <c r="KM5" s="76">
        <v>51902</v>
      </c>
      <c r="KN5" s="76">
        <v>0</v>
      </c>
      <c r="KO5" s="76">
        <v>80985</v>
      </c>
      <c r="KP5" s="76">
        <v>0</v>
      </c>
      <c r="KQ5" s="76">
        <v>0</v>
      </c>
      <c r="KR5" s="76">
        <v>0</v>
      </c>
      <c r="KS5" s="76">
        <v>36732</v>
      </c>
      <c r="KT5" s="76">
        <v>0</v>
      </c>
      <c r="KU5" s="76">
        <v>0</v>
      </c>
      <c r="KV5" s="76">
        <v>0</v>
      </c>
      <c r="KW5" s="76">
        <v>0</v>
      </c>
      <c r="KX5" s="76">
        <v>0</v>
      </c>
      <c r="KY5" s="76">
        <v>0</v>
      </c>
      <c r="KZ5" s="76">
        <v>0</v>
      </c>
      <c r="LA5" s="76">
        <v>0</v>
      </c>
      <c r="LB5" s="76">
        <v>0</v>
      </c>
      <c r="LC5" s="76">
        <v>0</v>
      </c>
      <c r="LD5" s="76">
        <v>0</v>
      </c>
      <c r="LE5" s="76">
        <v>0</v>
      </c>
      <c r="LF5" s="76">
        <v>0</v>
      </c>
      <c r="LG5" s="76">
        <v>103687</v>
      </c>
      <c r="LH5" s="76">
        <v>424209</v>
      </c>
      <c r="LI5" s="76">
        <v>0</v>
      </c>
      <c r="LJ5" s="76">
        <v>0</v>
      </c>
      <c r="LK5" s="76">
        <v>0</v>
      </c>
      <c r="LL5" s="76">
        <v>0</v>
      </c>
      <c r="LM5" s="76">
        <v>0</v>
      </c>
      <c r="LN5" s="76">
        <v>1191932.0033502399</v>
      </c>
      <c r="LO5" s="76">
        <v>740480.03115603898</v>
      </c>
      <c r="LP5" s="76">
        <v>282386.28338571009</v>
      </c>
      <c r="LQ5" s="76">
        <v>11024.490858294399</v>
      </c>
      <c r="LR5" s="76">
        <v>0</v>
      </c>
      <c r="LS5" s="76">
        <v>363997.017183649</v>
      </c>
      <c r="LT5" s="76">
        <v>0</v>
      </c>
      <c r="LU5" s="76">
        <v>0</v>
      </c>
      <c r="LV5" s="76">
        <v>5814.2590754981011</v>
      </c>
      <c r="LW5" s="76">
        <v>0</v>
      </c>
      <c r="LX5" s="76">
        <v>0</v>
      </c>
      <c r="LY5" s="76">
        <v>0</v>
      </c>
      <c r="LZ5" s="76">
        <v>0</v>
      </c>
      <c r="MA5" s="76">
        <v>19150.766403926744</v>
      </c>
      <c r="MB5" s="76">
        <v>0</v>
      </c>
      <c r="MC5" s="76">
        <v>102103.73738156604</v>
      </c>
      <c r="MD5" s="76">
        <v>0</v>
      </c>
      <c r="ME5" s="76">
        <v>458.2237333410946</v>
      </c>
      <c r="MF5" s="76">
        <v>726.16037131668259</v>
      </c>
      <c r="MG5" s="76">
        <v>59969.458602821003</v>
      </c>
      <c r="MH5" s="76">
        <v>895612.00812911498</v>
      </c>
      <c r="MI5" s="76">
        <v>696674.04983737704</v>
      </c>
      <c r="MJ5" s="76">
        <v>248483.24129407178</v>
      </c>
      <c r="MK5" s="76">
        <v>152309.5661390989</v>
      </c>
      <c r="ML5" s="76">
        <v>0</v>
      </c>
      <c r="MM5" s="76">
        <v>917893.64545849012</v>
      </c>
      <c r="MN5" s="76">
        <v>0</v>
      </c>
      <c r="MO5" s="76">
        <v>0</v>
      </c>
      <c r="MP5" s="76">
        <v>32509.967717113257</v>
      </c>
      <c r="MQ5" s="76">
        <v>0</v>
      </c>
      <c r="MR5" s="76">
        <v>0</v>
      </c>
      <c r="MS5" s="76">
        <v>0</v>
      </c>
      <c r="MT5" s="76">
        <v>0</v>
      </c>
      <c r="MU5" s="76">
        <v>191178.94106168073</v>
      </c>
      <c r="MV5" s="76">
        <v>0</v>
      </c>
      <c r="MW5" s="76">
        <v>574857.56652223144</v>
      </c>
      <c r="MX5" s="76">
        <v>0</v>
      </c>
      <c r="MY5" s="76">
        <v>17622.302888062219</v>
      </c>
      <c r="MZ5" s="76">
        <v>8850.7631973232274</v>
      </c>
      <c r="NA5" s="76">
        <v>361344.38185295765</v>
      </c>
      <c r="NB5" s="76">
        <v>582101.49326430261</v>
      </c>
      <c r="NC5" s="76">
        <v>435609.70871195168</v>
      </c>
      <c r="ND5" s="76">
        <v>47707.228468193309</v>
      </c>
      <c r="NE5" s="76">
        <v>227453.46908034023</v>
      </c>
      <c r="NF5" s="76">
        <v>0</v>
      </c>
      <c r="NG5" s="76">
        <v>655627.13462950638</v>
      </c>
      <c r="NH5" s="76">
        <v>0</v>
      </c>
      <c r="NI5" s="76">
        <v>0</v>
      </c>
      <c r="NJ5" s="76">
        <v>52078.468441533485</v>
      </c>
      <c r="NK5" s="76">
        <v>0</v>
      </c>
      <c r="NL5" s="76">
        <v>0</v>
      </c>
      <c r="NM5" s="76">
        <v>0</v>
      </c>
      <c r="NN5" s="76">
        <v>0</v>
      </c>
      <c r="NO5" s="76">
        <v>180577.38261784517</v>
      </c>
      <c r="NP5" s="76">
        <v>5067.5064546512258</v>
      </c>
      <c r="NQ5" s="76">
        <v>160710.60304949677</v>
      </c>
      <c r="NR5" s="76">
        <v>0</v>
      </c>
      <c r="NS5" s="76">
        <v>0</v>
      </c>
      <c r="NT5" s="76">
        <v>26584.103861922849</v>
      </c>
      <c r="NU5" s="76">
        <v>238104.67643862663</v>
      </c>
      <c r="NV5" s="76">
        <v>142687.61924367707</v>
      </c>
      <c r="NW5" s="76">
        <v>520097.5383956217</v>
      </c>
      <c r="NX5" s="76">
        <v>0</v>
      </c>
      <c r="NY5" s="76">
        <v>133547.66327354711</v>
      </c>
      <c r="NZ5" s="76">
        <v>0</v>
      </c>
      <c r="OA5" s="76">
        <v>628505.21934511769</v>
      </c>
      <c r="OB5" s="76">
        <v>0</v>
      </c>
      <c r="OC5" s="76">
        <v>0</v>
      </c>
      <c r="OD5" s="76">
        <v>0</v>
      </c>
      <c r="OE5" s="76">
        <v>0</v>
      </c>
      <c r="OF5" s="76">
        <v>0</v>
      </c>
      <c r="OG5" s="76">
        <v>0</v>
      </c>
      <c r="OH5" s="76">
        <v>0</v>
      </c>
      <c r="OI5" s="76">
        <v>43350.980767970446</v>
      </c>
      <c r="OJ5" s="76">
        <v>0</v>
      </c>
      <c r="OK5" s="76">
        <v>66354.248486326207</v>
      </c>
      <c r="OL5" s="76">
        <v>0</v>
      </c>
      <c r="OM5" s="76">
        <v>0</v>
      </c>
      <c r="ON5" s="76">
        <v>0</v>
      </c>
      <c r="OO5" s="76">
        <v>40207.800169258175</v>
      </c>
      <c r="OP5" s="76">
        <v>0</v>
      </c>
      <c r="OQ5" s="76">
        <v>0</v>
      </c>
      <c r="OR5" s="76">
        <v>0</v>
      </c>
      <c r="OS5" s="76">
        <v>0</v>
      </c>
      <c r="OT5" s="76">
        <v>0</v>
      </c>
      <c r="OU5" s="76">
        <v>0</v>
      </c>
      <c r="OV5" s="76">
        <v>0</v>
      </c>
      <c r="OW5" s="76">
        <v>0</v>
      </c>
      <c r="OX5" s="76">
        <v>0</v>
      </c>
      <c r="OY5" s="76">
        <v>0</v>
      </c>
      <c r="OZ5" s="76">
        <v>0</v>
      </c>
      <c r="PA5" s="76">
        <v>0</v>
      </c>
      <c r="PB5" s="76">
        <v>0</v>
      </c>
      <c r="PC5" s="76">
        <v>86603.766832180932</v>
      </c>
      <c r="PD5" s="76">
        <v>348675.55685783213</v>
      </c>
      <c r="PE5" s="76">
        <v>0</v>
      </c>
      <c r="PF5" s="76">
        <v>0</v>
      </c>
      <c r="PG5" s="76">
        <v>0</v>
      </c>
      <c r="PH5" s="76">
        <v>0</v>
      </c>
      <c r="PI5" s="76">
        <v>0</v>
      </c>
      <c r="PJ5" s="76">
        <v>28684964</v>
      </c>
      <c r="PK5" s="76">
        <v>42621586</v>
      </c>
      <c r="PL5" s="76">
        <v>2861848</v>
      </c>
      <c r="PM5" s="76">
        <v>0</v>
      </c>
      <c r="PN5" s="76">
        <v>7355846</v>
      </c>
      <c r="PO5" s="76">
        <v>35689763</v>
      </c>
      <c r="PP5" s="76">
        <v>0</v>
      </c>
      <c r="PQ5" s="76">
        <v>0</v>
      </c>
      <c r="PR5" s="76">
        <v>447164</v>
      </c>
      <c r="PS5" s="76">
        <v>0</v>
      </c>
      <c r="PT5" s="76">
        <v>0</v>
      </c>
      <c r="PU5" s="76">
        <v>0</v>
      </c>
      <c r="PV5" s="76">
        <v>0</v>
      </c>
      <c r="PW5" s="76">
        <v>11074065</v>
      </c>
      <c r="PX5" s="76">
        <v>3259183</v>
      </c>
      <c r="PY5" s="76">
        <v>11985759</v>
      </c>
      <c r="PZ5" s="76">
        <v>0</v>
      </c>
      <c r="QA5" s="76">
        <v>89433</v>
      </c>
      <c r="QB5" s="76">
        <v>178866</v>
      </c>
      <c r="QC5" s="89">
        <v>4027398</v>
      </c>
      <c r="QD5" s="102">
        <v>1</v>
      </c>
    </row>
    <row r="6" spans="1:446">
      <c r="A6" s="75" t="s">
        <v>805</v>
      </c>
      <c r="B6" s="75" t="s">
        <v>806</v>
      </c>
      <c r="C6" s="76">
        <f>ROUND(UTRGV!H18,0)-ROUND(UTRGV!H288,0)</f>
        <v>0</v>
      </c>
      <c r="D6" s="77">
        <v>3599</v>
      </c>
      <c r="E6" s="75" t="s">
        <v>804</v>
      </c>
      <c r="F6" s="75">
        <v>2022</v>
      </c>
      <c r="G6" s="76">
        <v>150825952</v>
      </c>
      <c r="H6" s="76">
        <v>38479746</v>
      </c>
      <c r="I6" s="76">
        <v>58889995</v>
      </c>
      <c r="J6" s="76">
        <v>36493075</v>
      </c>
      <c r="K6" s="76">
        <v>42437831</v>
      </c>
      <c r="L6" s="75" t="s">
        <v>861</v>
      </c>
      <c r="M6" s="75" t="s">
        <v>822</v>
      </c>
      <c r="N6" s="98" t="s">
        <v>862</v>
      </c>
      <c r="O6" s="76">
        <v>10752</v>
      </c>
      <c r="P6" s="76">
        <v>16102</v>
      </c>
      <c r="Q6" s="76">
        <v>4444</v>
      </c>
      <c r="R6" s="76">
        <v>420</v>
      </c>
      <c r="S6" s="76">
        <v>0</v>
      </c>
      <c r="T6" s="78" t="s">
        <v>751</v>
      </c>
      <c r="U6" s="78" t="s">
        <v>823</v>
      </c>
      <c r="V6" s="91" t="s">
        <v>824</v>
      </c>
      <c r="W6" s="76">
        <v>208521</v>
      </c>
      <c r="X6" s="76">
        <v>77152</v>
      </c>
      <c r="Y6" s="76">
        <v>30964</v>
      </c>
      <c r="Z6" s="76">
        <v>5124</v>
      </c>
      <c r="AA6" s="76">
        <v>31</v>
      </c>
      <c r="AB6" s="76">
        <v>15167</v>
      </c>
      <c r="AC6" s="76">
        <v>86</v>
      </c>
      <c r="AD6" s="76">
        <v>0</v>
      </c>
      <c r="AE6" s="76">
        <v>1422</v>
      </c>
      <c r="AF6" s="76">
        <v>3</v>
      </c>
      <c r="AG6" s="76">
        <v>0</v>
      </c>
      <c r="AH6" s="76">
        <v>0</v>
      </c>
      <c r="AI6" s="76">
        <v>0</v>
      </c>
      <c r="AJ6" s="76">
        <v>17797</v>
      </c>
      <c r="AK6" s="76">
        <v>0</v>
      </c>
      <c r="AL6" s="76">
        <v>12561</v>
      </c>
      <c r="AM6" s="76">
        <v>0</v>
      </c>
      <c r="AN6" s="76">
        <v>0</v>
      </c>
      <c r="AO6" s="76">
        <v>3805</v>
      </c>
      <c r="AP6" s="76">
        <v>38</v>
      </c>
      <c r="AQ6" s="76">
        <v>102154</v>
      </c>
      <c r="AR6" s="76">
        <v>33900</v>
      </c>
      <c r="AS6" s="76">
        <v>12492</v>
      </c>
      <c r="AT6" s="76">
        <v>28479</v>
      </c>
      <c r="AU6" s="76">
        <v>269</v>
      </c>
      <c r="AV6" s="76">
        <v>27425</v>
      </c>
      <c r="AW6" s="76">
        <v>766</v>
      </c>
      <c r="AX6" s="76">
        <v>0</v>
      </c>
      <c r="AY6" s="76">
        <v>5781</v>
      </c>
      <c r="AZ6" s="76">
        <v>18</v>
      </c>
      <c r="BA6" s="76">
        <v>0</v>
      </c>
      <c r="BB6" s="76">
        <v>0</v>
      </c>
      <c r="BC6" s="76">
        <v>0</v>
      </c>
      <c r="BD6" s="76">
        <v>29509</v>
      </c>
      <c r="BE6" s="76">
        <v>0</v>
      </c>
      <c r="BF6" s="76">
        <v>38877</v>
      </c>
      <c r="BG6" s="76">
        <v>0</v>
      </c>
      <c r="BH6" s="76">
        <v>1705</v>
      </c>
      <c r="BI6" s="76">
        <v>2199</v>
      </c>
      <c r="BJ6" s="76">
        <v>10379</v>
      </c>
      <c r="BK6" s="76">
        <v>25610</v>
      </c>
      <c r="BL6" s="76">
        <v>9716</v>
      </c>
      <c r="BM6" s="76">
        <v>1010</v>
      </c>
      <c r="BN6" s="76">
        <v>10248</v>
      </c>
      <c r="BO6" s="76">
        <v>150</v>
      </c>
      <c r="BP6" s="76">
        <v>5271</v>
      </c>
      <c r="BQ6" s="76">
        <v>0</v>
      </c>
      <c r="BR6" s="76">
        <v>0</v>
      </c>
      <c r="BS6" s="76">
        <v>7302</v>
      </c>
      <c r="BT6" s="76">
        <v>0</v>
      </c>
      <c r="BU6" s="76">
        <v>0</v>
      </c>
      <c r="BV6" s="76">
        <v>0</v>
      </c>
      <c r="BW6" s="76">
        <v>0</v>
      </c>
      <c r="BX6" s="76">
        <v>14425</v>
      </c>
      <c r="BY6" s="76">
        <v>0</v>
      </c>
      <c r="BZ6" s="76">
        <v>14325</v>
      </c>
      <c r="CA6" s="76">
        <v>0</v>
      </c>
      <c r="CB6" s="76">
        <v>0</v>
      </c>
      <c r="CC6" s="76">
        <v>654</v>
      </c>
      <c r="CD6" s="76">
        <v>1392</v>
      </c>
      <c r="CE6" s="76">
        <v>700</v>
      </c>
      <c r="CF6" s="76">
        <v>376</v>
      </c>
      <c r="CG6" s="76">
        <v>0</v>
      </c>
      <c r="CH6" s="76">
        <v>3871</v>
      </c>
      <c r="CI6" s="76">
        <v>0</v>
      </c>
      <c r="CJ6" s="76">
        <v>33</v>
      </c>
      <c r="CK6" s="76">
        <v>0</v>
      </c>
      <c r="CL6" s="76">
        <v>0</v>
      </c>
      <c r="CM6" s="76">
        <v>0</v>
      </c>
      <c r="CN6" s="76">
        <v>0</v>
      </c>
      <c r="CO6" s="76">
        <v>0</v>
      </c>
      <c r="CP6" s="76">
        <v>0</v>
      </c>
      <c r="CQ6" s="76">
        <v>0</v>
      </c>
      <c r="CR6" s="76">
        <v>906</v>
      </c>
      <c r="CS6" s="76">
        <v>0</v>
      </c>
      <c r="CT6" s="76">
        <v>393</v>
      </c>
      <c r="CU6" s="76">
        <v>0</v>
      </c>
      <c r="CV6" s="76">
        <v>0</v>
      </c>
      <c r="CW6" s="76">
        <v>0</v>
      </c>
      <c r="CX6" s="76">
        <v>0</v>
      </c>
      <c r="CY6" s="76">
        <v>0</v>
      </c>
      <c r="CZ6" s="76">
        <v>0</v>
      </c>
      <c r="DA6" s="76">
        <v>0</v>
      </c>
      <c r="DB6" s="76">
        <v>0</v>
      </c>
      <c r="DC6" s="76">
        <v>0</v>
      </c>
      <c r="DD6" s="76">
        <v>0</v>
      </c>
      <c r="DE6" s="76">
        <v>0</v>
      </c>
      <c r="DF6" s="76">
        <v>0</v>
      </c>
      <c r="DG6" s="76">
        <v>0</v>
      </c>
      <c r="DH6" s="76">
        <v>0</v>
      </c>
      <c r="DI6" s="76">
        <v>0</v>
      </c>
      <c r="DJ6" s="76">
        <v>0</v>
      </c>
      <c r="DK6" s="76">
        <v>0</v>
      </c>
      <c r="DL6" s="76">
        <v>0</v>
      </c>
      <c r="DM6" s="76">
        <v>0</v>
      </c>
      <c r="DN6" s="76">
        <v>0</v>
      </c>
      <c r="DO6" s="76">
        <v>0</v>
      </c>
      <c r="DP6" s="76">
        <v>0</v>
      </c>
      <c r="DQ6" s="76">
        <v>0</v>
      </c>
      <c r="DR6" s="76">
        <v>0</v>
      </c>
      <c r="DS6" s="76">
        <v>11267296.524507267</v>
      </c>
      <c r="DT6" s="76">
        <v>4159783.8977446626</v>
      </c>
      <c r="DU6" s="76">
        <v>2502774.9753642371</v>
      </c>
      <c r="DV6" s="76">
        <v>312538.36031040136</v>
      </c>
      <c r="DW6" s="76">
        <v>3358.2877537888608</v>
      </c>
      <c r="DX6" s="76">
        <v>1608512.4835687596</v>
      </c>
      <c r="DY6" s="76">
        <v>5776.4550241519328</v>
      </c>
      <c r="DZ6" s="76">
        <v>0</v>
      </c>
      <c r="EA6" s="76">
        <v>101718.6552920798</v>
      </c>
      <c r="EB6" s="76">
        <v>3756.3333333333335</v>
      </c>
      <c r="EC6" s="76">
        <v>0</v>
      </c>
      <c r="ED6" s="76">
        <v>0</v>
      </c>
      <c r="EE6" s="76">
        <v>0</v>
      </c>
      <c r="EF6" s="76">
        <v>764559.80936362722</v>
      </c>
      <c r="EG6" s="76">
        <v>0</v>
      </c>
      <c r="EH6" s="76">
        <v>639931.49092184543</v>
      </c>
      <c r="EI6" s="76">
        <v>0</v>
      </c>
      <c r="EJ6" s="76">
        <v>0</v>
      </c>
      <c r="EK6" s="76">
        <v>363585.28478081489</v>
      </c>
      <c r="EL6" s="76">
        <v>12269.657424290363</v>
      </c>
      <c r="EM6" s="76">
        <v>7014920.1228272999</v>
      </c>
      <c r="EN6" s="76">
        <v>3198850.7416048464</v>
      </c>
      <c r="EO6" s="76">
        <v>1962963.1646669058</v>
      </c>
      <c r="EP6" s="76">
        <v>1940711.5508197802</v>
      </c>
      <c r="EQ6" s="76">
        <v>30456.919622890844</v>
      </c>
      <c r="ER6" s="76">
        <v>3450096.7991252141</v>
      </c>
      <c r="ES6" s="76">
        <v>51852.56534476555</v>
      </c>
      <c r="ET6" s="76">
        <v>0</v>
      </c>
      <c r="EU6" s="76">
        <v>565737.13734179409</v>
      </c>
      <c r="EV6" s="76">
        <v>12995.314893617022</v>
      </c>
      <c r="EW6" s="76">
        <v>0</v>
      </c>
      <c r="EX6" s="76">
        <v>0</v>
      </c>
      <c r="EY6" s="76">
        <v>0</v>
      </c>
      <c r="EZ6" s="76">
        <v>2040439.4535650669</v>
      </c>
      <c r="FA6" s="76">
        <v>0</v>
      </c>
      <c r="FB6" s="76">
        <v>4334440.0638078004</v>
      </c>
      <c r="FC6" s="76">
        <v>0</v>
      </c>
      <c r="FD6" s="76">
        <v>372249.31615719886</v>
      </c>
      <c r="FE6" s="76">
        <v>191232.53480537707</v>
      </c>
      <c r="FF6" s="76">
        <v>2202791.6582560814</v>
      </c>
      <c r="FG6" s="76">
        <v>4085563.5327914334</v>
      </c>
      <c r="FH6" s="76">
        <v>2853062.743691361</v>
      </c>
      <c r="FI6" s="76">
        <v>311542.12235249393</v>
      </c>
      <c r="FJ6" s="76">
        <v>1224059.8351256847</v>
      </c>
      <c r="FK6" s="76">
        <v>36629.692633928571</v>
      </c>
      <c r="FL6" s="76">
        <v>1539411.0226649987</v>
      </c>
      <c r="FM6" s="76">
        <v>0</v>
      </c>
      <c r="FN6" s="76">
        <v>0</v>
      </c>
      <c r="FO6" s="76">
        <v>840895.56009339856</v>
      </c>
      <c r="FP6" s="76">
        <v>0</v>
      </c>
      <c r="FQ6" s="76">
        <v>0</v>
      </c>
      <c r="FR6" s="76">
        <v>0</v>
      </c>
      <c r="FS6" s="76">
        <v>0</v>
      </c>
      <c r="FT6" s="76">
        <v>2186791.2322845859</v>
      </c>
      <c r="FU6" s="76">
        <v>0</v>
      </c>
      <c r="FV6" s="76">
        <v>2629071.1889697658</v>
      </c>
      <c r="FW6" s="76">
        <v>0</v>
      </c>
      <c r="FX6" s="76">
        <v>0</v>
      </c>
      <c r="FY6" s="76">
        <v>104308.19315306807</v>
      </c>
      <c r="FZ6" s="76">
        <v>725260.8489593704</v>
      </c>
      <c r="GA6" s="76">
        <v>296639.61339933536</v>
      </c>
      <c r="GB6" s="76">
        <v>204796.29252724789</v>
      </c>
      <c r="GC6" s="76">
        <v>0</v>
      </c>
      <c r="GD6" s="76">
        <v>1188880.0426766262</v>
      </c>
      <c r="GE6" s="76">
        <v>0</v>
      </c>
      <c r="GF6" s="76">
        <v>33149.037627428741</v>
      </c>
      <c r="GG6" s="76">
        <v>0</v>
      </c>
      <c r="GH6" s="76">
        <v>0</v>
      </c>
      <c r="GI6" s="76">
        <v>0</v>
      </c>
      <c r="GJ6" s="76">
        <v>0</v>
      </c>
      <c r="GK6" s="76">
        <v>0</v>
      </c>
      <c r="GL6" s="76">
        <v>0</v>
      </c>
      <c r="GM6" s="76">
        <v>0</v>
      </c>
      <c r="GN6" s="76">
        <v>468205.9165482723</v>
      </c>
      <c r="GO6" s="76">
        <v>0</v>
      </c>
      <c r="GP6" s="76">
        <v>768364.69494094979</v>
      </c>
      <c r="GQ6" s="76">
        <v>0</v>
      </c>
      <c r="GR6" s="76">
        <v>0</v>
      </c>
      <c r="GS6" s="76">
        <v>0</v>
      </c>
      <c r="GT6" s="76">
        <v>0</v>
      </c>
      <c r="GU6" s="76">
        <v>0</v>
      </c>
      <c r="GV6" s="76">
        <v>0</v>
      </c>
      <c r="GW6" s="76">
        <v>0</v>
      </c>
      <c r="GX6" s="76">
        <v>0</v>
      </c>
      <c r="GY6" s="76">
        <v>0</v>
      </c>
      <c r="GZ6" s="76">
        <v>0</v>
      </c>
      <c r="HA6" s="76">
        <v>0</v>
      </c>
      <c r="HB6" s="76">
        <v>0</v>
      </c>
      <c r="HC6" s="76">
        <v>0</v>
      </c>
      <c r="HD6" s="76">
        <v>0</v>
      </c>
      <c r="HE6" s="76">
        <v>0</v>
      </c>
      <c r="HF6" s="76">
        <v>0</v>
      </c>
      <c r="HG6" s="76">
        <v>0</v>
      </c>
      <c r="HH6" s="76">
        <v>0</v>
      </c>
      <c r="HI6" s="76">
        <v>0</v>
      </c>
      <c r="HJ6" s="76">
        <v>0</v>
      </c>
      <c r="HK6" s="76">
        <v>0</v>
      </c>
      <c r="HL6" s="76">
        <v>0</v>
      </c>
      <c r="HM6" s="76">
        <v>0</v>
      </c>
      <c r="HN6" s="76">
        <v>0</v>
      </c>
      <c r="HP6" s="77" t="s">
        <v>135</v>
      </c>
      <c r="HQ6" s="75">
        <f>'Relative Weights'!$H$1</f>
        <v>2022</v>
      </c>
      <c r="HR6" s="76">
        <v>174983.88</v>
      </c>
      <c r="HS6" s="76">
        <v>951948.3600000001</v>
      </c>
      <c r="HT6" s="76">
        <v>16491.669999999998</v>
      </c>
      <c r="HU6" s="76">
        <v>0</v>
      </c>
      <c r="HV6" s="76">
        <v>0</v>
      </c>
      <c r="HW6" s="76">
        <v>86693.849999999991</v>
      </c>
      <c r="HX6" s="76">
        <v>0</v>
      </c>
      <c r="HY6" s="76">
        <v>0</v>
      </c>
      <c r="HZ6" s="76">
        <v>0</v>
      </c>
      <c r="IA6" s="76">
        <v>0</v>
      </c>
      <c r="IB6" s="76">
        <v>0</v>
      </c>
      <c r="IC6" s="76">
        <v>0</v>
      </c>
      <c r="ID6" s="76">
        <v>0</v>
      </c>
      <c r="IE6" s="76">
        <v>0</v>
      </c>
      <c r="IF6" s="76">
        <v>0</v>
      </c>
      <c r="IG6" s="76">
        <v>0</v>
      </c>
      <c r="IH6" s="76">
        <v>0</v>
      </c>
      <c r="II6" s="76">
        <v>0</v>
      </c>
      <c r="IJ6" s="76">
        <v>0</v>
      </c>
      <c r="IK6" s="76">
        <v>0</v>
      </c>
      <c r="IL6" s="76">
        <v>0</v>
      </c>
      <c r="IM6" s="76">
        <v>160354.5</v>
      </c>
      <c r="IN6" s="76">
        <v>12666.68</v>
      </c>
      <c r="IO6" s="76">
        <v>0</v>
      </c>
      <c r="IP6" s="76">
        <v>0</v>
      </c>
      <c r="IQ6" s="76">
        <v>202043.01</v>
      </c>
      <c r="IR6" s="76">
        <v>0</v>
      </c>
      <c r="IS6" s="76">
        <v>0</v>
      </c>
      <c r="IT6" s="76">
        <v>0</v>
      </c>
      <c r="IU6" s="76">
        <v>0</v>
      </c>
      <c r="IV6" s="76">
        <v>0</v>
      </c>
      <c r="IW6" s="76">
        <v>0</v>
      </c>
      <c r="IX6" s="76">
        <v>0</v>
      </c>
      <c r="IY6" s="76">
        <v>5000</v>
      </c>
      <c r="IZ6" s="76">
        <v>0</v>
      </c>
      <c r="JA6" s="76">
        <v>13647.33</v>
      </c>
      <c r="JB6" s="76">
        <v>0</v>
      </c>
      <c r="JC6" s="76">
        <v>0</v>
      </c>
      <c r="JD6" s="76">
        <v>0</v>
      </c>
      <c r="JE6" s="76">
        <v>0</v>
      </c>
      <c r="JF6" s="76">
        <v>0</v>
      </c>
      <c r="JG6" s="76">
        <v>27500</v>
      </c>
      <c r="JH6" s="76">
        <v>0</v>
      </c>
      <c r="JI6" s="76">
        <v>0</v>
      </c>
      <c r="JJ6" s="76">
        <v>0</v>
      </c>
      <c r="JK6" s="76">
        <v>18125</v>
      </c>
      <c r="JL6" s="76">
        <v>0</v>
      </c>
      <c r="JM6" s="76">
        <v>0</v>
      </c>
      <c r="JN6" s="76">
        <v>0</v>
      </c>
      <c r="JO6" s="76">
        <v>0</v>
      </c>
      <c r="JP6" s="76">
        <v>0</v>
      </c>
      <c r="JQ6" s="76">
        <v>0</v>
      </c>
      <c r="JR6" s="76">
        <v>0</v>
      </c>
      <c r="JS6" s="76">
        <v>0</v>
      </c>
      <c r="JT6" s="76">
        <v>0</v>
      </c>
      <c r="JU6" s="76">
        <v>13750</v>
      </c>
      <c r="JV6" s="76">
        <v>0</v>
      </c>
      <c r="JW6" s="76">
        <v>0</v>
      </c>
      <c r="JX6" s="76">
        <v>0</v>
      </c>
      <c r="JY6" s="76">
        <v>0</v>
      </c>
      <c r="JZ6" s="76">
        <v>0</v>
      </c>
      <c r="KA6" s="76">
        <v>0</v>
      </c>
      <c r="KB6" s="76">
        <v>0</v>
      </c>
      <c r="KC6" s="76">
        <v>0</v>
      </c>
      <c r="KD6" s="76">
        <v>0</v>
      </c>
      <c r="KE6" s="76">
        <v>0</v>
      </c>
      <c r="KF6" s="76">
        <v>0</v>
      </c>
      <c r="KG6" s="76">
        <v>0</v>
      </c>
      <c r="KH6" s="76">
        <v>0</v>
      </c>
      <c r="KI6" s="76">
        <v>0</v>
      </c>
      <c r="KJ6" s="76">
        <v>0</v>
      </c>
      <c r="KK6" s="76">
        <v>0</v>
      </c>
      <c r="KL6" s="76">
        <v>0</v>
      </c>
      <c r="KM6" s="76">
        <v>0</v>
      </c>
      <c r="KN6" s="76">
        <v>0</v>
      </c>
      <c r="KO6" s="76">
        <v>0</v>
      </c>
      <c r="KP6" s="76">
        <v>0</v>
      </c>
      <c r="KQ6" s="76">
        <v>0</v>
      </c>
      <c r="KR6" s="76">
        <v>0</v>
      </c>
      <c r="KS6" s="76">
        <v>0</v>
      </c>
      <c r="KT6" s="76">
        <v>0</v>
      </c>
      <c r="KU6" s="76">
        <v>0</v>
      </c>
      <c r="KV6" s="76">
        <v>0</v>
      </c>
      <c r="KW6" s="76">
        <v>0</v>
      </c>
      <c r="KX6" s="76">
        <v>0</v>
      </c>
      <c r="KY6" s="76">
        <v>0</v>
      </c>
      <c r="KZ6" s="76">
        <v>0</v>
      </c>
      <c r="LA6" s="76">
        <v>0</v>
      </c>
      <c r="LB6" s="76">
        <v>0</v>
      </c>
      <c r="LC6" s="76">
        <v>0</v>
      </c>
      <c r="LD6" s="76">
        <v>0</v>
      </c>
      <c r="LE6" s="76">
        <v>0</v>
      </c>
      <c r="LF6" s="76">
        <v>0</v>
      </c>
      <c r="LG6" s="76">
        <v>0</v>
      </c>
      <c r="LH6" s="76">
        <v>0</v>
      </c>
      <c r="LI6" s="76">
        <v>0</v>
      </c>
      <c r="LJ6" s="76">
        <v>0</v>
      </c>
      <c r="LK6" s="76">
        <v>0</v>
      </c>
      <c r="LL6" s="76">
        <v>0</v>
      </c>
      <c r="LM6" s="76">
        <v>0</v>
      </c>
      <c r="LN6" s="76">
        <v>1255729.3404101301</v>
      </c>
      <c r="LO6" s="76">
        <v>625110.76964123058</v>
      </c>
      <c r="LP6" s="76">
        <v>103378.4127623643</v>
      </c>
      <c r="LQ6" s="76">
        <v>773.22365500603132</v>
      </c>
      <c r="LR6" s="76">
        <v>0</v>
      </c>
      <c r="LS6" s="76">
        <v>37838.400658624851</v>
      </c>
      <c r="LT6" s="76">
        <v>0</v>
      </c>
      <c r="LU6" s="76">
        <v>0</v>
      </c>
      <c r="LV6" s="76">
        <v>0</v>
      </c>
      <c r="LW6" s="76">
        <v>0</v>
      </c>
      <c r="LX6" s="76">
        <v>0</v>
      </c>
      <c r="LY6" s="76">
        <v>0</v>
      </c>
      <c r="LZ6" s="76">
        <v>0</v>
      </c>
      <c r="MA6" s="76">
        <v>59441.147623642937</v>
      </c>
      <c r="MB6" s="76">
        <v>0</v>
      </c>
      <c r="MC6" s="76">
        <v>28609.275235223162</v>
      </c>
      <c r="MD6" s="76">
        <v>0</v>
      </c>
      <c r="ME6" s="76">
        <v>0</v>
      </c>
      <c r="MF6" s="76">
        <v>6959.0128950542821</v>
      </c>
      <c r="MG6" s="76">
        <v>0</v>
      </c>
      <c r="MH6" s="76">
        <v>137049.81917808217</v>
      </c>
      <c r="MI6" s="76">
        <v>922650.12175342452</v>
      </c>
      <c r="MJ6" s="76">
        <v>13942.18</v>
      </c>
      <c r="MK6" s="76">
        <v>475385.28356164374</v>
      </c>
      <c r="ML6" s="76">
        <v>0</v>
      </c>
      <c r="MM6" s="76">
        <v>67709.263000000006</v>
      </c>
      <c r="MN6" s="76">
        <v>0</v>
      </c>
      <c r="MO6" s="76">
        <v>0</v>
      </c>
      <c r="MP6" s="76">
        <v>0</v>
      </c>
      <c r="MQ6" s="76">
        <v>0</v>
      </c>
      <c r="MR6" s="76">
        <v>0</v>
      </c>
      <c r="MS6" s="76">
        <v>0</v>
      </c>
      <c r="MT6" s="76">
        <v>0</v>
      </c>
      <c r="MU6" s="76">
        <v>291091.38</v>
      </c>
      <c r="MV6" s="76">
        <v>0</v>
      </c>
      <c r="MW6" s="76">
        <v>0</v>
      </c>
      <c r="MX6" s="76">
        <v>0</v>
      </c>
      <c r="MY6" s="76">
        <v>138199.43762557075</v>
      </c>
      <c r="MZ6" s="76">
        <v>0</v>
      </c>
      <c r="NA6" s="76">
        <v>0</v>
      </c>
      <c r="NB6" s="76">
        <v>0</v>
      </c>
      <c r="NC6" s="76">
        <v>356261.53300000005</v>
      </c>
      <c r="ND6" s="76">
        <v>0</v>
      </c>
      <c r="NE6" s="76">
        <v>0</v>
      </c>
      <c r="NF6" s="76">
        <v>0</v>
      </c>
      <c r="NG6" s="76">
        <v>316753.93300000002</v>
      </c>
      <c r="NH6" s="76">
        <v>0</v>
      </c>
      <c r="NI6" s="76">
        <v>0</v>
      </c>
      <c r="NJ6" s="76">
        <v>0</v>
      </c>
      <c r="NK6" s="76">
        <v>0</v>
      </c>
      <c r="NL6" s="76">
        <v>0</v>
      </c>
      <c r="NM6" s="76">
        <v>0</v>
      </c>
      <c r="NN6" s="76">
        <v>0</v>
      </c>
      <c r="NO6" s="76">
        <v>57450</v>
      </c>
      <c r="NP6" s="76">
        <v>0</v>
      </c>
      <c r="NQ6" s="76">
        <v>97159.78</v>
      </c>
      <c r="NR6" s="76">
        <v>0</v>
      </c>
      <c r="NS6" s="76">
        <v>0</v>
      </c>
      <c r="NT6" s="76">
        <v>0</v>
      </c>
      <c r="NU6" s="76">
        <v>0</v>
      </c>
      <c r="NV6" s="76">
        <v>127420.42000000001</v>
      </c>
      <c r="NW6" s="76">
        <v>360999.06500000006</v>
      </c>
      <c r="NX6" s="76">
        <v>0</v>
      </c>
      <c r="NY6" s="76">
        <v>33202.19</v>
      </c>
      <c r="NZ6" s="76">
        <v>0</v>
      </c>
      <c r="OA6" s="76">
        <v>0</v>
      </c>
      <c r="OB6" s="76">
        <v>0</v>
      </c>
      <c r="OC6" s="76">
        <v>0</v>
      </c>
      <c r="OD6" s="76">
        <v>0</v>
      </c>
      <c r="OE6" s="76">
        <v>0</v>
      </c>
      <c r="OF6" s="76">
        <v>0</v>
      </c>
      <c r="OG6" s="76">
        <v>0</v>
      </c>
      <c r="OH6" s="76">
        <v>0</v>
      </c>
      <c r="OI6" s="76">
        <v>3892591.07</v>
      </c>
      <c r="OJ6" s="76">
        <v>0</v>
      </c>
      <c r="OK6" s="76">
        <v>256580.55000000005</v>
      </c>
      <c r="OL6" s="76">
        <v>0</v>
      </c>
      <c r="OM6" s="76">
        <v>0</v>
      </c>
      <c r="ON6" s="76">
        <v>0</v>
      </c>
      <c r="OO6" s="76">
        <v>0</v>
      </c>
      <c r="OP6" s="76">
        <v>0</v>
      </c>
      <c r="OQ6" s="76">
        <v>0</v>
      </c>
      <c r="OR6" s="76">
        <v>0</v>
      </c>
      <c r="OS6" s="76">
        <v>0</v>
      </c>
      <c r="OT6" s="76">
        <v>0</v>
      </c>
      <c r="OU6" s="76">
        <v>0</v>
      </c>
      <c r="OV6" s="76">
        <v>0</v>
      </c>
      <c r="OW6" s="76">
        <v>0</v>
      </c>
      <c r="OX6" s="76">
        <v>0</v>
      </c>
      <c r="OY6" s="76">
        <v>0</v>
      </c>
      <c r="OZ6" s="76">
        <v>0</v>
      </c>
      <c r="PA6" s="76">
        <v>0</v>
      </c>
      <c r="PB6" s="76">
        <v>0</v>
      </c>
      <c r="PC6" s="76">
        <v>0</v>
      </c>
      <c r="PD6" s="76">
        <v>0</v>
      </c>
      <c r="PE6" s="76">
        <v>0</v>
      </c>
      <c r="PF6" s="76">
        <v>0</v>
      </c>
      <c r="PG6" s="76">
        <v>0</v>
      </c>
      <c r="PH6" s="76">
        <v>0</v>
      </c>
      <c r="PI6" s="76">
        <v>0</v>
      </c>
      <c r="PJ6" s="76">
        <v>35353288.646984681</v>
      </c>
      <c r="PK6" s="76">
        <v>18596710.462962065</v>
      </c>
      <c r="PL6" s="76">
        <v>6374449.808188512</v>
      </c>
      <c r="PM6" s="76">
        <v>203556.12976521463</v>
      </c>
      <c r="PN6" s="76">
        <v>9716804.949512165</v>
      </c>
      <c r="PO6" s="76">
        <v>13237110.69279068</v>
      </c>
      <c r="PP6" s="76">
        <v>100413.4128798419</v>
      </c>
      <c r="PQ6" s="76">
        <v>0</v>
      </c>
      <c r="PR6" s="76">
        <v>2119670.8546188655</v>
      </c>
      <c r="PS6" s="76">
        <v>2795.8848801804352</v>
      </c>
      <c r="PT6" s="76">
        <v>0</v>
      </c>
      <c r="PU6" s="76">
        <v>0</v>
      </c>
      <c r="PV6" s="76">
        <v>0</v>
      </c>
      <c r="PW6" s="76">
        <v>8710084.7509804238</v>
      </c>
      <c r="PX6" s="76">
        <v>0</v>
      </c>
      <c r="PY6" s="76">
        <v>9047242.2657082174</v>
      </c>
      <c r="PZ6" s="76">
        <v>0</v>
      </c>
      <c r="QA6" s="76">
        <v>231844.12279630243</v>
      </c>
      <c r="QB6" s="76">
        <v>1383780.0119991761</v>
      </c>
      <c r="QC6" s="89">
        <v>4270224.9872658551</v>
      </c>
      <c r="QD6" s="102">
        <v>1</v>
      </c>
    </row>
    <row r="7" spans="1:446">
      <c r="A7" s="75" t="s">
        <v>168</v>
      </c>
      <c r="B7" s="75" t="s">
        <v>127</v>
      </c>
      <c r="C7" s="76">
        <f>ROUND(UTPB!H18,0)-ROUND(UTPB!H288,0)</f>
        <v>0</v>
      </c>
      <c r="D7" s="77">
        <v>9930</v>
      </c>
      <c r="E7" s="75" t="s">
        <v>702</v>
      </c>
      <c r="F7" s="75">
        <v>2022</v>
      </c>
      <c r="G7" s="76">
        <v>37018797</v>
      </c>
      <c r="H7" s="76">
        <v>3770282</v>
      </c>
      <c r="I7" s="76">
        <v>7806642</v>
      </c>
      <c r="J7" s="76">
        <v>4363987</v>
      </c>
      <c r="K7" s="76">
        <v>16291897</v>
      </c>
      <c r="L7" s="75" t="s">
        <v>868</v>
      </c>
      <c r="M7" s="75" t="s">
        <v>869</v>
      </c>
      <c r="N7" s="98" t="s">
        <v>870</v>
      </c>
      <c r="O7" s="76">
        <v>1775</v>
      </c>
      <c r="P7" s="76">
        <v>2503</v>
      </c>
      <c r="Q7" s="76">
        <v>765</v>
      </c>
      <c r="R7" s="76">
        <v>0</v>
      </c>
      <c r="S7" s="76">
        <v>0</v>
      </c>
      <c r="T7" s="78" t="s">
        <v>752</v>
      </c>
      <c r="U7" s="78" t="s">
        <v>753</v>
      </c>
      <c r="V7" s="78" t="s">
        <v>754</v>
      </c>
      <c r="W7" s="76">
        <v>25342</v>
      </c>
      <c r="X7" s="76">
        <v>7861</v>
      </c>
      <c r="Y7" s="76">
        <v>3485</v>
      </c>
      <c r="Z7" s="76">
        <v>255</v>
      </c>
      <c r="AA7" s="76">
        <v>0</v>
      </c>
      <c r="AB7" s="76">
        <v>2094</v>
      </c>
      <c r="AC7" s="76">
        <v>114</v>
      </c>
      <c r="AD7" s="76">
        <v>0</v>
      </c>
      <c r="AE7" s="76">
        <v>135</v>
      </c>
      <c r="AF7" s="76">
        <v>0</v>
      </c>
      <c r="AG7" s="76">
        <v>0</v>
      </c>
      <c r="AH7" s="76">
        <v>0</v>
      </c>
      <c r="AI7" s="76">
        <v>0</v>
      </c>
      <c r="AJ7" s="76">
        <v>249</v>
      </c>
      <c r="AK7" s="76">
        <v>0</v>
      </c>
      <c r="AL7" s="76">
        <v>3444</v>
      </c>
      <c r="AM7" s="76">
        <v>0</v>
      </c>
      <c r="AN7" s="76">
        <v>0</v>
      </c>
      <c r="AO7" s="76">
        <v>146</v>
      </c>
      <c r="AP7" s="76">
        <v>127</v>
      </c>
      <c r="AQ7" s="76">
        <v>12707</v>
      </c>
      <c r="AR7" s="76">
        <v>4851</v>
      </c>
      <c r="AS7" s="76">
        <v>1020</v>
      </c>
      <c r="AT7" s="76">
        <v>4165</v>
      </c>
      <c r="AU7" s="76">
        <v>0</v>
      </c>
      <c r="AV7" s="76">
        <v>4692</v>
      </c>
      <c r="AW7" s="76">
        <v>711</v>
      </c>
      <c r="AX7" s="76">
        <v>0</v>
      </c>
      <c r="AY7" s="76">
        <v>318</v>
      </c>
      <c r="AZ7" s="76">
        <v>4</v>
      </c>
      <c r="BA7" s="76">
        <v>0</v>
      </c>
      <c r="BB7" s="76">
        <v>0</v>
      </c>
      <c r="BC7" s="76">
        <v>0</v>
      </c>
      <c r="BD7" s="76">
        <v>1109</v>
      </c>
      <c r="BE7" s="76">
        <v>0</v>
      </c>
      <c r="BF7" s="76">
        <v>11764</v>
      </c>
      <c r="BG7" s="76">
        <v>0</v>
      </c>
      <c r="BH7" s="76">
        <v>216</v>
      </c>
      <c r="BI7" s="76">
        <v>1056</v>
      </c>
      <c r="BJ7" s="76">
        <v>2535.0000000000023</v>
      </c>
      <c r="BK7" s="76">
        <v>2490</v>
      </c>
      <c r="BL7" s="76">
        <v>834</v>
      </c>
      <c r="BM7" s="76">
        <v>15</v>
      </c>
      <c r="BN7" s="76">
        <v>3282</v>
      </c>
      <c r="BO7" s="76">
        <v>0</v>
      </c>
      <c r="BP7" s="76">
        <v>315</v>
      </c>
      <c r="BQ7" s="76">
        <v>0</v>
      </c>
      <c r="BR7" s="76">
        <v>0</v>
      </c>
      <c r="BS7" s="76">
        <v>0</v>
      </c>
      <c r="BT7" s="76">
        <v>0</v>
      </c>
      <c r="BU7" s="76">
        <v>0</v>
      </c>
      <c r="BV7" s="76">
        <v>0</v>
      </c>
      <c r="BW7" s="76">
        <v>0</v>
      </c>
      <c r="BX7" s="76">
        <v>177</v>
      </c>
      <c r="BY7" s="76">
        <v>0</v>
      </c>
      <c r="BZ7" s="76">
        <v>6798</v>
      </c>
      <c r="CA7" s="76">
        <v>0</v>
      </c>
      <c r="CB7" s="76">
        <v>0</v>
      </c>
      <c r="CC7" s="76">
        <v>0</v>
      </c>
      <c r="CD7" s="76">
        <v>0</v>
      </c>
      <c r="CE7" s="76">
        <v>0</v>
      </c>
      <c r="CF7" s="76">
        <v>0</v>
      </c>
      <c r="CG7" s="76">
        <v>0</v>
      </c>
      <c r="CH7" s="76">
        <v>0</v>
      </c>
      <c r="CI7" s="76">
        <v>0</v>
      </c>
      <c r="CJ7" s="76">
        <v>0</v>
      </c>
      <c r="CK7" s="76">
        <v>0</v>
      </c>
      <c r="CL7" s="76">
        <v>0</v>
      </c>
      <c r="CM7" s="76">
        <v>0</v>
      </c>
      <c r="CN7" s="76">
        <v>0</v>
      </c>
      <c r="CO7" s="76">
        <v>0</v>
      </c>
      <c r="CP7" s="76">
        <v>0</v>
      </c>
      <c r="CQ7" s="76">
        <v>0</v>
      </c>
      <c r="CR7" s="76">
        <v>0</v>
      </c>
      <c r="CS7" s="76">
        <v>0</v>
      </c>
      <c r="CT7" s="76">
        <v>0</v>
      </c>
      <c r="CU7" s="76">
        <v>0</v>
      </c>
      <c r="CV7" s="76">
        <v>0</v>
      </c>
      <c r="CW7" s="76">
        <v>0</v>
      </c>
      <c r="CX7" s="76">
        <v>0</v>
      </c>
      <c r="CY7" s="76">
        <v>0</v>
      </c>
      <c r="CZ7" s="76">
        <v>0</v>
      </c>
      <c r="DA7" s="76">
        <v>0</v>
      </c>
      <c r="DB7" s="76">
        <v>0</v>
      </c>
      <c r="DC7" s="76">
        <v>0</v>
      </c>
      <c r="DD7" s="76">
        <v>0</v>
      </c>
      <c r="DE7" s="76">
        <v>0</v>
      </c>
      <c r="DF7" s="76">
        <v>0</v>
      </c>
      <c r="DG7" s="76">
        <v>0</v>
      </c>
      <c r="DH7" s="76">
        <v>0</v>
      </c>
      <c r="DI7" s="76">
        <v>0</v>
      </c>
      <c r="DJ7" s="76">
        <v>0</v>
      </c>
      <c r="DK7" s="76">
        <v>0</v>
      </c>
      <c r="DL7" s="76">
        <v>0</v>
      </c>
      <c r="DM7" s="76">
        <v>0</v>
      </c>
      <c r="DN7" s="76">
        <v>0</v>
      </c>
      <c r="DO7" s="76">
        <v>0</v>
      </c>
      <c r="DP7" s="76">
        <v>0</v>
      </c>
      <c r="DQ7" s="76">
        <v>0</v>
      </c>
      <c r="DR7" s="76">
        <v>0</v>
      </c>
      <c r="DS7" s="76">
        <v>1895244.4150515818</v>
      </c>
      <c r="DT7" s="76">
        <v>622959.35235670186</v>
      </c>
      <c r="DU7" s="76">
        <v>351382.02104851615</v>
      </c>
      <c r="DV7" s="76">
        <v>24019.148666482652</v>
      </c>
      <c r="DW7" s="76">
        <v>0</v>
      </c>
      <c r="DX7" s="76">
        <v>436817.0316859241</v>
      </c>
      <c r="DY7" s="76">
        <v>17122.254817461806</v>
      </c>
      <c r="DZ7" s="76">
        <v>0</v>
      </c>
      <c r="EA7" s="76">
        <v>30487.991558441558</v>
      </c>
      <c r="EB7" s="76">
        <v>0</v>
      </c>
      <c r="EC7" s="76">
        <v>0</v>
      </c>
      <c r="ED7" s="76">
        <v>0</v>
      </c>
      <c r="EE7" s="76">
        <v>0</v>
      </c>
      <c r="EF7" s="76">
        <v>14915.8</v>
      </c>
      <c r="EG7" s="76">
        <v>0</v>
      </c>
      <c r="EH7" s="76">
        <v>433606.85032732977</v>
      </c>
      <c r="EI7" s="76">
        <v>0</v>
      </c>
      <c r="EJ7" s="76">
        <v>0</v>
      </c>
      <c r="EK7" s="76">
        <v>24655.39247815423</v>
      </c>
      <c r="EL7" s="76">
        <v>5421.7211888111888</v>
      </c>
      <c r="EM7" s="76">
        <v>1437994.214483348</v>
      </c>
      <c r="EN7" s="76">
        <v>936941.46169174905</v>
      </c>
      <c r="EO7" s="76">
        <v>284969.18935304234</v>
      </c>
      <c r="EP7" s="76">
        <v>414236.03143155656</v>
      </c>
      <c r="EQ7" s="76">
        <v>0</v>
      </c>
      <c r="ER7" s="76">
        <v>1457361.5857799437</v>
      </c>
      <c r="ES7" s="76">
        <v>147796.60784487586</v>
      </c>
      <c r="ET7" s="76">
        <v>0</v>
      </c>
      <c r="EU7" s="76">
        <v>126433.32662337662</v>
      </c>
      <c r="EV7" s="76">
        <v>4699</v>
      </c>
      <c r="EW7" s="76">
        <v>0</v>
      </c>
      <c r="EX7" s="76">
        <v>0</v>
      </c>
      <c r="EY7" s="76">
        <v>0</v>
      </c>
      <c r="EZ7" s="76">
        <v>124171.66666666667</v>
      </c>
      <c r="FA7" s="76">
        <v>0</v>
      </c>
      <c r="FB7" s="76">
        <v>1413860.6060168047</v>
      </c>
      <c r="FC7" s="76">
        <v>0</v>
      </c>
      <c r="FD7" s="76">
        <v>117185.11833333333</v>
      </c>
      <c r="FE7" s="76">
        <v>148373.10940154505</v>
      </c>
      <c r="FF7" s="76">
        <v>338878.67881118861</v>
      </c>
      <c r="FG7" s="76">
        <v>765768.64129914215</v>
      </c>
      <c r="FH7" s="76">
        <v>552030.99113680446</v>
      </c>
      <c r="FI7" s="76">
        <v>7154.5</v>
      </c>
      <c r="FJ7" s="76">
        <v>622084.84666666668</v>
      </c>
      <c r="FK7" s="76">
        <v>0</v>
      </c>
      <c r="FL7" s="76">
        <v>213938.76233766237</v>
      </c>
      <c r="FM7" s="76">
        <v>0</v>
      </c>
      <c r="FN7" s="76">
        <v>0</v>
      </c>
      <c r="FO7" s="76">
        <v>0</v>
      </c>
      <c r="FP7" s="76">
        <v>0</v>
      </c>
      <c r="FQ7" s="76">
        <v>0</v>
      </c>
      <c r="FR7" s="76">
        <v>0</v>
      </c>
      <c r="FS7" s="76">
        <v>0</v>
      </c>
      <c r="FT7" s="76">
        <v>108546.27916666666</v>
      </c>
      <c r="FU7" s="76">
        <v>0</v>
      </c>
      <c r="FV7" s="76">
        <v>1185259.2133333336</v>
      </c>
      <c r="FW7" s="76">
        <v>0</v>
      </c>
      <c r="FX7" s="76">
        <v>0</v>
      </c>
      <c r="FY7" s="76">
        <v>0</v>
      </c>
      <c r="FZ7" s="76">
        <v>0</v>
      </c>
      <c r="GA7" s="76">
        <v>0</v>
      </c>
      <c r="GB7" s="76">
        <v>0</v>
      </c>
      <c r="GC7" s="76">
        <v>0</v>
      </c>
      <c r="GD7" s="76">
        <v>0</v>
      </c>
      <c r="GE7" s="76">
        <v>0</v>
      </c>
      <c r="GF7" s="76">
        <v>0</v>
      </c>
      <c r="GG7" s="76">
        <v>0</v>
      </c>
      <c r="GH7" s="76">
        <v>0</v>
      </c>
      <c r="GI7" s="76">
        <v>0</v>
      </c>
      <c r="GJ7" s="76">
        <v>0</v>
      </c>
      <c r="GK7" s="76">
        <v>0</v>
      </c>
      <c r="GL7" s="76">
        <v>0</v>
      </c>
      <c r="GM7" s="76">
        <v>0</v>
      </c>
      <c r="GN7" s="76">
        <v>0</v>
      </c>
      <c r="GO7" s="76">
        <v>0</v>
      </c>
      <c r="GP7" s="76">
        <v>0</v>
      </c>
      <c r="GQ7" s="76">
        <v>0</v>
      </c>
      <c r="GR7" s="76">
        <v>0</v>
      </c>
      <c r="GS7" s="76">
        <v>0</v>
      </c>
      <c r="GT7" s="76">
        <v>0</v>
      </c>
      <c r="GU7" s="76">
        <v>0</v>
      </c>
      <c r="GV7" s="76">
        <v>0</v>
      </c>
      <c r="GW7" s="76">
        <v>0</v>
      </c>
      <c r="GX7" s="76">
        <v>0</v>
      </c>
      <c r="GY7" s="76">
        <v>0</v>
      </c>
      <c r="GZ7" s="76">
        <v>0</v>
      </c>
      <c r="HA7" s="76">
        <v>0</v>
      </c>
      <c r="HB7" s="76">
        <v>0</v>
      </c>
      <c r="HC7" s="76">
        <v>0</v>
      </c>
      <c r="HD7" s="76">
        <v>0</v>
      </c>
      <c r="HE7" s="76">
        <v>0</v>
      </c>
      <c r="HF7" s="76">
        <v>0</v>
      </c>
      <c r="HG7" s="76">
        <v>0</v>
      </c>
      <c r="HH7" s="76">
        <v>0</v>
      </c>
      <c r="HI7" s="76">
        <v>0</v>
      </c>
      <c r="HJ7" s="76">
        <v>0</v>
      </c>
      <c r="HK7" s="76">
        <v>0</v>
      </c>
      <c r="HL7" s="76">
        <v>0</v>
      </c>
      <c r="HM7" s="76">
        <v>0</v>
      </c>
      <c r="HN7" s="76">
        <v>0</v>
      </c>
      <c r="HP7" s="77" t="s">
        <v>136</v>
      </c>
      <c r="HQ7" s="75">
        <f>'Relative Weights'!$H$1</f>
        <v>2022</v>
      </c>
      <c r="HR7" s="76">
        <v>0</v>
      </c>
      <c r="HS7" s="76">
        <v>0</v>
      </c>
      <c r="HT7" s="76">
        <v>0</v>
      </c>
      <c r="HU7" s="76">
        <v>0</v>
      </c>
      <c r="HV7" s="76">
        <v>0</v>
      </c>
      <c r="HW7" s="76">
        <v>0</v>
      </c>
      <c r="HX7" s="76">
        <v>0</v>
      </c>
      <c r="HY7" s="76">
        <v>0</v>
      </c>
      <c r="HZ7" s="76">
        <v>0</v>
      </c>
      <c r="IA7" s="76">
        <v>0</v>
      </c>
      <c r="IB7" s="76">
        <v>0</v>
      </c>
      <c r="IC7" s="76">
        <v>0</v>
      </c>
      <c r="ID7" s="76">
        <v>0</v>
      </c>
      <c r="IE7" s="76">
        <v>0</v>
      </c>
      <c r="IF7" s="76">
        <v>0</v>
      </c>
      <c r="IG7" s="76">
        <v>0</v>
      </c>
      <c r="IH7" s="76">
        <v>0</v>
      </c>
      <c r="II7" s="76">
        <v>0</v>
      </c>
      <c r="IJ7" s="76">
        <v>0</v>
      </c>
      <c r="IK7" s="76">
        <v>0</v>
      </c>
      <c r="IL7" s="76">
        <v>0</v>
      </c>
      <c r="IM7" s="76">
        <v>0</v>
      </c>
      <c r="IN7" s="76">
        <v>0</v>
      </c>
      <c r="IO7" s="76">
        <v>0</v>
      </c>
      <c r="IP7" s="76">
        <v>0</v>
      </c>
      <c r="IQ7" s="76">
        <v>0</v>
      </c>
      <c r="IR7" s="76">
        <v>0</v>
      </c>
      <c r="IS7" s="76">
        <v>0</v>
      </c>
      <c r="IT7" s="76">
        <v>0</v>
      </c>
      <c r="IU7" s="76">
        <v>0</v>
      </c>
      <c r="IV7" s="76">
        <v>0</v>
      </c>
      <c r="IW7" s="76">
        <v>0</v>
      </c>
      <c r="IX7" s="76">
        <v>0</v>
      </c>
      <c r="IY7" s="76">
        <v>0</v>
      </c>
      <c r="IZ7" s="76">
        <v>0</v>
      </c>
      <c r="JA7" s="76">
        <v>0</v>
      </c>
      <c r="JB7" s="76">
        <v>0</v>
      </c>
      <c r="JC7" s="76">
        <v>0</v>
      </c>
      <c r="JD7" s="76">
        <v>0</v>
      </c>
      <c r="JE7" s="76">
        <v>0</v>
      </c>
      <c r="JF7" s="76">
        <v>0</v>
      </c>
      <c r="JG7" s="76">
        <v>0</v>
      </c>
      <c r="JH7" s="76">
        <v>0</v>
      </c>
      <c r="JI7" s="76">
        <v>0</v>
      </c>
      <c r="JJ7" s="76">
        <v>0</v>
      </c>
      <c r="JK7" s="76">
        <v>0</v>
      </c>
      <c r="JL7" s="76">
        <v>0</v>
      </c>
      <c r="JM7" s="76">
        <v>0</v>
      </c>
      <c r="JN7" s="76">
        <v>0</v>
      </c>
      <c r="JO7" s="76">
        <v>0</v>
      </c>
      <c r="JP7" s="76">
        <v>0</v>
      </c>
      <c r="JQ7" s="76">
        <v>0</v>
      </c>
      <c r="JR7" s="76">
        <v>0</v>
      </c>
      <c r="JS7" s="76">
        <v>0</v>
      </c>
      <c r="JT7" s="76">
        <v>0</v>
      </c>
      <c r="JU7" s="76">
        <v>0</v>
      </c>
      <c r="JV7" s="76">
        <v>0</v>
      </c>
      <c r="JW7" s="76">
        <v>0</v>
      </c>
      <c r="JX7" s="76">
        <v>0</v>
      </c>
      <c r="JY7" s="76">
        <v>0</v>
      </c>
      <c r="JZ7" s="76">
        <v>0</v>
      </c>
      <c r="KA7" s="76">
        <v>0</v>
      </c>
      <c r="KB7" s="76">
        <v>0</v>
      </c>
      <c r="KC7" s="76">
        <v>0</v>
      </c>
      <c r="KD7" s="76">
        <v>0</v>
      </c>
      <c r="KE7" s="76">
        <v>0</v>
      </c>
      <c r="KF7" s="76">
        <v>0</v>
      </c>
      <c r="KG7" s="76">
        <v>0</v>
      </c>
      <c r="KH7" s="76">
        <v>0</v>
      </c>
      <c r="KI7" s="76">
        <v>0</v>
      </c>
      <c r="KJ7" s="76">
        <v>0</v>
      </c>
      <c r="KK7" s="76">
        <v>0</v>
      </c>
      <c r="KL7" s="76">
        <v>0</v>
      </c>
      <c r="KM7" s="76">
        <v>0</v>
      </c>
      <c r="KN7" s="76">
        <v>0</v>
      </c>
      <c r="KO7" s="76">
        <v>0</v>
      </c>
      <c r="KP7" s="76">
        <v>0</v>
      </c>
      <c r="KQ7" s="76">
        <v>0</v>
      </c>
      <c r="KR7" s="76">
        <v>0</v>
      </c>
      <c r="KS7" s="76">
        <v>0</v>
      </c>
      <c r="KT7" s="76">
        <v>0</v>
      </c>
      <c r="KU7" s="76">
        <v>0</v>
      </c>
      <c r="KV7" s="76">
        <v>0</v>
      </c>
      <c r="KW7" s="76">
        <v>0</v>
      </c>
      <c r="KX7" s="76">
        <v>0</v>
      </c>
      <c r="KY7" s="76">
        <v>0</v>
      </c>
      <c r="KZ7" s="76">
        <v>0</v>
      </c>
      <c r="LA7" s="76">
        <v>0</v>
      </c>
      <c r="LB7" s="76">
        <v>0</v>
      </c>
      <c r="LC7" s="76">
        <v>0</v>
      </c>
      <c r="LD7" s="76">
        <v>0</v>
      </c>
      <c r="LE7" s="76">
        <v>0</v>
      </c>
      <c r="LF7" s="76">
        <v>0</v>
      </c>
      <c r="LG7" s="76">
        <v>0</v>
      </c>
      <c r="LH7" s="76">
        <v>0</v>
      </c>
      <c r="LI7" s="76">
        <v>0</v>
      </c>
      <c r="LJ7" s="76">
        <v>0</v>
      </c>
      <c r="LK7" s="76">
        <v>0</v>
      </c>
      <c r="LL7" s="76">
        <v>0</v>
      </c>
      <c r="LM7" s="76">
        <v>0</v>
      </c>
      <c r="LN7" s="76">
        <v>442871</v>
      </c>
      <c r="LO7" s="76">
        <v>162496</v>
      </c>
      <c r="LP7" s="76">
        <v>98541</v>
      </c>
      <c r="LQ7" s="76">
        <v>3281</v>
      </c>
      <c r="LR7" s="76">
        <v>0</v>
      </c>
      <c r="LS7" s="76">
        <v>102338</v>
      </c>
      <c r="LT7" s="76">
        <v>3589</v>
      </c>
      <c r="LU7" s="76">
        <v>0</v>
      </c>
      <c r="LV7" s="76">
        <v>12115</v>
      </c>
      <c r="LW7" s="76">
        <v>0</v>
      </c>
      <c r="LX7" s="76">
        <v>0</v>
      </c>
      <c r="LY7" s="76">
        <v>0</v>
      </c>
      <c r="LZ7" s="76">
        <v>0</v>
      </c>
      <c r="MA7" s="76">
        <v>34028</v>
      </c>
      <c r="MB7" s="76">
        <v>0</v>
      </c>
      <c r="MC7" s="76">
        <v>67574</v>
      </c>
      <c r="MD7" s="76">
        <v>0</v>
      </c>
      <c r="ME7" s="76">
        <v>0</v>
      </c>
      <c r="MF7" s="76">
        <v>4059</v>
      </c>
      <c r="MG7" s="76">
        <v>3378</v>
      </c>
      <c r="MH7" s="76">
        <v>314339</v>
      </c>
      <c r="MI7" s="76">
        <v>205124</v>
      </c>
      <c r="MJ7" s="76">
        <v>45046</v>
      </c>
      <c r="MK7" s="76">
        <v>59117</v>
      </c>
      <c r="ML7" s="76">
        <v>0</v>
      </c>
      <c r="MM7" s="76">
        <v>354750</v>
      </c>
      <c r="MN7" s="76">
        <v>33209</v>
      </c>
      <c r="MO7" s="76">
        <v>0</v>
      </c>
      <c r="MP7" s="76">
        <v>22899</v>
      </c>
      <c r="MQ7" s="76">
        <v>6781</v>
      </c>
      <c r="MR7" s="76">
        <v>0</v>
      </c>
      <c r="MS7" s="76">
        <v>0</v>
      </c>
      <c r="MT7" s="76">
        <v>0</v>
      </c>
      <c r="MU7" s="76">
        <v>9270</v>
      </c>
      <c r="MV7" s="76">
        <v>0</v>
      </c>
      <c r="MW7" s="76">
        <v>398073</v>
      </c>
      <c r="MX7" s="76">
        <v>0</v>
      </c>
      <c r="MY7" s="76">
        <v>26148</v>
      </c>
      <c r="MZ7" s="76">
        <v>34549</v>
      </c>
      <c r="NA7" s="76">
        <v>73447</v>
      </c>
      <c r="NB7" s="76">
        <v>171334</v>
      </c>
      <c r="NC7" s="76">
        <v>103623</v>
      </c>
      <c r="ND7" s="76">
        <v>45157</v>
      </c>
      <c r="NE7" s="76">
        <v>174199</v>
      </c>
      <c r="NF7" s="76">
        <v>0</v>
      </c>
      <c r="NG7" s="76">
        <v>13303</v>
      </c>
      <c r="NH7" s="76">
        <v>0</v>
      </c>
      <c r="NI7" s="76">
        <v>0</v>
      </c>
      <c r="NJ7" s="76">
        <v>0</v>
      </c>
      <c r="NK7" s="76">
        <v>0</v>
      </c>
      <c r="NL7" s="76">
        <v>0</v>
      </c>
      <c r="NM7" s="76">
        <v>0</v>
      </c>
      <c r="NN7" s="76">
        <v>0</v>
      </c>
      <c r="NO7" s="76">
        <v>11957</v>
      </c>
      <c r="NP7" s="76">
        <v>0</v>
      </c>
      <c r="NQ7" s="76">
        <v>211055</v>
      </c>
      <c r="NR7" s="76">
        <v>0</v>
      </c>
      <c r="NS7" s="76">
        <v>0</v>
      </c>
      <c r="NT7" s="76">
        <v>0</v>
      </c>
      <c r="NU7" s="76">
        <v>0</v>
      </c>
      <c r="NV7" s="76">
        <v>0</v>
      </c>
      <c r="NW7" s="76">
        <v>0</v>
      </c>
      <c r="NX7" s="76">
        <v>0</v>
      </c>
      <c r="NY7" s="76">
        <v>0</v>
      </c>
      <c r="NZ7" s="76">
        <v>0</v>
      </c>
      <c r="OA7" s="76">
        <v>0</v>
      </c>
      <c r="OB7" s="76">
        <v>0</v>
      </c>
      <c r="OC7" s="76">
        <v>0</v>
      </c>
      <c r="OD7" s="76">
        <v>0</v>
      </c>
      <c r="OE7" s="76">
        <v>0</v>
      </c>
      <c r="OF7" s="76">
        <v>0</v>
      </c>
      <c r="OG7" s="76">
        <v>0</v>
      </c>
      <c r="OH7" s="76">
        <v>0</v>
      </c>
      <c r="OI7" s="76">
        <v>0</v>
      </c>
      <c r="OJ7" s="76">
        <v>0</v>
      </c>
      <c r="OK7" s="76">
        <v>0</v>
      </c>
      <c r="OL7" s="76">
        <v>0</v>
      </c>
      <c r="OM7" s="76">
        <v>0</v>
      </c>
      <c r="ON7" s="76">
        <v>0</v>
      </c>
      <c r="OO7" s="76">
        <v>0</v>
      </c>
      <c r="OP7" s="76">
        <v>0</v>
      </c>
      <c r="OQ7" s="76">
        <v>0</v>
      </c>
      <c r="OR7" s="76">
        <v>0</v>
      </c>
      <c r="OS7" s="76">
        <v>0</v>
      </c>
      <c r="OT7" s="76">
        <v>0</v>
      </c>
      <c r="OU7" s="76">
        <v>0</v>
      </c>
      <c r="OV7" s="76">
        <v>0</v>
      </c>
      <c r="OW7" s="76">
        <v>0</v>
      </c>
      <c r="OX7" s="76">
        <v>0</v>
      </c>
      <c r="OY7" s="76">
        <v>0</v>
      </c>
      <c r="OZ7" s="76">
        <v>0</v>
      </c>
      <c r="PA7" s="76">
        <v>0</v>
      </c>
      <c r="PB7" s="76">
        <v>0</v>
      </c>
      <c r="PC7" s="76">
        <v>0</v>
      </c>
      <c r="PD7" s="76">
        <v>0</v>
      </c>
      <c r="PE7" s="76">
        <v>0</v>
      </c>
      <c r="PF7" s="76">
        <v>0</v>
      </c>
      <c r="PG7" s="76">
        <v>0</v>
      </c>
      <c r="PH7" s="76">
        <v>0</v>
      </c>
      <c r="PI7" s="76">
        <v>0</v>
      </c>
      <c r="PJ7" s="76">
        <v>6693637</v>
      </c>
      <c r="PK7" s="76">
        <v>3455933</v>
      </c>
      <c r="PL7" s="76">
        <v>1007867</v>
      </c>
      <c r="PM7" s="76">
        <v>0</v>
      </c>
      <c r="PN7" s="76">
        <v>1735125</v>
      </c>
      <c r="PO7" s="76">
        <v>3449693</v>
      </c>
      <c r="PP7" s="76">
        <v>269872</v>
      </c>
      <c r="PQ7" s="76">
        <v>0</v>
      </c>
      <c r="PR7" s="76">
        <v>256784</v>
      </c>
      <c r="PS7" s="76">
        <v>1957</v>
      </c>
      <c r="PT7" s="76">
        <v>0</v>
      </c>
      <c r="PU7" s="76">
        <v>0</v>
      </c>
      <c r="PV7" s="76">
        <v>0</v>
      </c>
      <c r="PW7" s="76">
        <v>405225</v>
      </c>
      <c r="PX7" s="76">
        <v>0</v>
      </c>
      <c r="PY7" s="76">
        <v>4962710</v>
      </c>
      <c r="PZ7" s="76">
        <v>0</v>
      </c>
      <c r="QA7" s="76">
        <v>191760</v>
      </c>
      <c r="QB7" s="76">
        <v>283142</v>
      </c>
      <c r="QC7" s="89">
        <v>563408</v>
      </c>
      <c r="QD7" s="102">
        <v>1</v>
      </c>
    </row>
    <row r="8" spans="1:446">
      <c r="A8" s="75" t="s">
        <v>169</v>
      </c>
      <c r="B8" s="75" t="s">
        <v>67</v>
      </c>
      <c r="C8" s="76">
        <f>ROUND(UTSA!H18,0)-ROUND(UTSA!H288,0)</f>
        <v>0</v>
      </c>
      <c r="D8" s="77">
        <v>10115</v>
      </c>
      <c r="E8" s="75" t="s">
        <v>703</v>
      </c>
      <c r="F8" s="75">
        <v>2022</v>
      </c>
      <c r="G8" s="76">
        <v>130934458</v>
      </c>
      <c r="H8" s="76">
        <v>129282127</v>
      </c>
      <c r="I8" s="76">
        <v>83651060</v>
      </c>
      <c r="J8" s="76">
        <v>31482406</v>
      </c>
      <c r="K8" s="76">
        <v>48784744</v>
      </c>
      <c r="L8" s="75" t="s">
        <v>807</v>
      </c>
      <c r="M8" s="75" t="s">
        <v>732</v>
      </c>
      <c r="N8" s="98" t="s">
        <v>846</v>
      </c>
      <c r="O8" s="76">
        <v>11895</v>
      </c>
      <c r="P8" s="76">
        <v>17480</v>
      </c>
      <c r="Q8" s="76">
        <v>3846</v>
      </c>
      <c r="R8" s="76">
        <v>956</v>
      </c>
      <c r="S8" s="76">
        <v>0</v>
      </c>
      <c r="T8" s="78" t="s">
        <v>755</v>
      </c>
      <c r="U8" s="78" t="s">
        <v>756</v>
      </c>
      <c r="V8" s="78" t="s">
        <v>757</v>
      </c>
      <c r="W8" s="76">
        <v>218643</v>
      </c>
      <c r="X8" s="76">
        <v>97065.199999999939</v>
      </c>
      <c r="Y8" s="76">
        <v>23929</v>
      </c>
      <c r="Z8" s="76">
        <v>4554</v>
      </c>
      <c r="AA8" s="76">
        <v>6</v>
      </c>
      <c r="AB8" s="76">
        <v>48218</v>
      </c>
      <c r="AC8" s="76">
        <v>0</v>
      </c>
      <c r="AD8" s="76">
        <v>0</v>
      </c>
      <c r="AE8" s="76">
        <v>0</v>
      </c>
      <c r="AF8" s="76">
        <v>15</v>
      </c>
      <c r="AG8" s="76">
        <v>0</v>
      </c>
      <c r="AH8" s="76">
        <v>0</v>
      </c>
      <c r="AI8" s="76">
        <v>0</v>
      </c>
      <c r="AJ8" s="76">
        <v>2730</v>
      </c>
      <c r="AK8" s="76">
        <v>0</v>
      </c>
      <c r="AL8" s="76">
        <v>26646</v>
      </c>
      <c r="AM8" s="76">
        <v>0</v>
      </c>
      <c r="AN8" s="76">
        <v>0</v>
      </c>
      <c r="AO8" s="76">
        <v>3575</v>
      </c>
      <c r="AP8" s="76">
        <v>0</v>
      </c>
      <c r="AQ8" s="76">
        <v>74935</v>
      </c>
      <c r="AR8" s="76">
        <v>69682.999999999985</v>
      </c>
      <c r="AS8" s="76">
        <v>7461</v>
      </c>
      <c r="AT8" s="76">
        <v>11177</v>
      </c>
      <c r="AU8" s="76">
        <v>283</v>
      </c>
      <c r="AV8" s="76">
        <v>66223</v>
      </c>
      <c r="AW8" s="76">
        <v>0</v>
      </c>
      <c r="AX8" s="76">
        <v>0</v>
      </c>
      <c r="AY8" s="76">
        <v>0</v>
      </c>
      <c r="AZ8" s="76">
        <v>165</v>
      </c>
      <c r="BA8" s="76">
        <v>0</v>
      </c>
      <c r="BB8" s="76">
        <v>9</v>
      </c>
      <c r="BC8" s="76">
        <v>0</v>
      </c>
      <c r="BD8" s="76">
        <v>4928</v>
      </c>
      <c r="BE8" s="76">
        <v>0</v>
      </c>
      <c r="BF8" s="76">
        <v>56111</v>
      </c>
      <c r="BG8" s="76">
        <v>0</v>
      </c>
      <c r="BH8" s="76">
        <v>1947</v>
      </c>
      <c r="BI8" s="76">
        <v>2192</v>
      </c>
      <c r="BJ8" s="76">
        <v>0</v>
      </c>
      <c r="BK8" s="76">
        <v>18991</v>
      </c>
      <c r="BL8" s="76">
        <v>8369</v>
      </c>
      <c r="BM8" s="76">
        <v>1039</v>
      </c>
      <c r="BN8" s="76">
        <v>2993</v>
      </c>
      <c r="BO8" s="76">
        <v>27</v>
      </c>
      <c r="BP8" s="76">
        <v>10588</v>
      </c>
      <c r="BQ8" s="76">
        <v>0</v>
      </c>
      <c r="BR8" s="76">
        <v>0</v>
      </c>
      <c r="BS8" s="76">
        <v>4002</v>
      </c>
      <c r="BT8" s="76">
        <v>24</v>
      </c>
      <c r="BU8" s="76">
        <v>0</v>
      </c>
      <c r="BV8" s="76">
        <v>0</v>
      </c>
      <c r="BW8" s="76">
        <v>0</v>
      </c>
      <c r="BX8" s="76">
        <v>192</v>
      </c>
      <c r="BY8" s="76">
        <v>0</v>
      </c>
      <c r="BZ8" s="76">
        <v>16444</v>
      </c>
      <c r="CA8" s="76">
        <v>0</v>
      </c>
      <c r="CB8" s="76">
        <v>0</v>
      </c>
      <c r="CC8" s="76">
        <v>510</v>
      </c>
      <c r="CD8" s="76">
        <v>0</v>
      </c>
      <c r="CE8" s="76">
        <v>4287</v>
      </c>
      <c r="CF8" s="76">
        <v>3947</v>
      </c>
      <c r="CG8" s="76">
        <v>0</v>
      </c>
      <c r="CH8" s="76">
        <v>656</v>
      </c>
      <c r="CI8" s="76">
        <v>9</v>
      </c>
      <c r="CJ8" s="76">
        <v>4761</v>
      </c>
      <c r="CK8" s="76">
        <v>0</v>
      </c>
      <c r="CL8" s="76">
        <v>0</v>
      </c>
      <c r="CM8" s="76">
        <v>0</v>
      </c>
      <c r="CN8" s="76">
        <v>0</v>
      </c>
      <c r="CO8" s="76">
        <v>0</v>
      </c>
      <c r="CP8" s="76">
        <v>0</v>
      </c>
      <c r="CQ8" s="76">
        <v>0</v>
      </c>
      <c r="CR8" s="76">
        <v>0</v>
      </c>
      <c r="CS8" s="76">
        <v>0</v>
      </c>
      <c r="CT8" s="76">
        <v>836</v>
      </c>
      <c r="CU8" s="76">
        <v>0</v>
      </c>
      <c r="CV8" s="76">
        <v>0</v>
      </c>
      <c r="CW8" s="76">
        <v>72</v>
      </c>
      <c r="CX8" s="76">
        <v>0</v>
      </c>
      <c r="CY8" s="76">
        <v>0</v>
      </c>
      <c r="CZ8" s="76">
        <v>0</v>
      </c>
      <c r="DA8" s="76">
        <v>0</v>
      </c>
      <c r="DB8" s="76">
        <v>0</v>
      </c>
      <c r="DC8" s="76">
        <v>0</v>
      </c>
      <c r="DD8" s="76">
        <v>0</v>
      </c>
      <c r="DE8" s="76">
        <v>0</v>
      </c>
      <c r="DF8" s="76">
        <v>0</v>
      </c>
      <c r="DG8" s="76">
        <v>0</v>
      </c>
      <c r="DH8" s="76">
        <v>0</v>
      </c>
      <c r="DI8" s="76">
        <v>0</v>
      </c>
      <c r="DJ8" s="76">
        <v>0</v>
      </c>
      <c r="DK8" s="76">
        <v>0</v>
      </c>
      <c r="DL8" s="76">
        <v>0</v>
      </c>
      <c r="DM8" s="76">
        <v>0</v>
      </c>
      <c r="DN8" s="76">
        <v>0</v>
      </c>
      <c r="DO8" s="76">
        <v>0</v>
      </c>
      <c r="DP8" s="76">
        <v>0</v>
      </c>
      <c r="DQ8" s="76">
        <v>0</v>
      </c>
      <c r="DR8" s="76">
        <v>0</v>
      </c>
      <c r="DS8" s="76">
        <v>10706629.114440717</v>
      </c>
      <c r="DT8" s="76">
        <v>6366045.425403567</v>
      </c>
      <c r="DU8" s="76">
        <v>1807482.8008462701</v>
      </c>
      <c r="DV8" s="76">
        <v>273532.54355746525</v>
      </c>
      <c r="DW8" s="76">
        <v>451.61290322580641</v>
      </c>
      <c r="DX8" s="76">
        <v>3282070.3508867174</v>
      </c>
      <c r="DY8" s="76">
        <v>0</v>
      </c>
      <c r="DZ8" s="76">
        <v>0</v>
      </c>
      <c r="EA8" s="76">
        <v>0</v>
      </c>
      <c r="EB8" s="76">
        <v>394.73684210526312</v>
      </c>
      <c r="EC8" s="76">
        <v>0</v>
      </c>
      <c r="ED8" s="76">
        <v>0</v>
      </c>
      <c r="EE8" s="76">
        <v>0</v>
      </c>
      <c r="EF8" s="76">
        <v>146172.25850755739</v>
      </c>
      <c r="EG8" s="76">
        <v>0</v>
      </c>
      <c r="EH8" s="76">
        <v>1025350.0143671121</v>
      </c>
      <c r="EI8" s="76">
        <v>0</v>
      </c>
      <c r="EJ8" s="76">
        <v>0</v>
      </c>
      <c r="EK8" s="76">
        <v>190581.31217353913</v>
      </c>
      <c r="EL8" s="76">
        <v>0</v>
      </c>
      <c r="EM8" s="76">
        <v>7905390.8076868979</v>
      </c>
      <c r="EN8" s="76">
        <v>7910070.7368319631</v>
      </c>
      <c r="EO8" s="76">
        <v>1467284.3837432924</v>
      </c>
      <c r="EP8" s="76">
        <v>1215850.2544469843</v>
      </c>
      <c r="EQ8" s="76">
        <v>43211.535539709643</v>
      </c>
      <c r="ER8" s="76">
        <v>8804781.9535877854</v>
      </c>
      <c r="ES8" s="76">
        <v>0</v>
      </c>
      <c r="ET8" s="76">
        <v>0</v>
      </c>
      <c r="EU8" s="76">
        <v>0</v>
      </c>
      <c r="EV8" s="76">
        <v>7634.3781676413255</v>
      </c>
      <c r="EW8" s="76">
        <v>0</v>
      </c>
      <c r="EX8" s="76">
        <v>17090.847457627118</v>
      </c>
      <c r="EY8" s="76">
        <v>0</v>
      </c>
      <c r="EZ8" s="76">
        <v>220664.11214873576</v>
      </c>
      <c r="FA8" s="76">
        <v>0</v>
      </c>
      <c r="FB8" s="76">
        <v>5328498.0242327442</v>
      </c>
      <c r="FC8" s="76">
        <v>0</v>
      </c>
      <c r="FD8" s="76">
        <v>285281.4938688156</v>
      </c>
      <c r="FE8" s="76">
        <v>240749.52863396428</v>
      </c>
      <c r="FF8" s="76">
        <v>0</v>
      </c>
      <c r="FG8" s="76">
        <v>7707831.2529389178</v>
      </c>
      <c r="FH8" s="76">
        <v>5124527.1051407987</v>
      </c>
      <c r="FI8" s="76">
        <v>782212.10826468444</v>
      </c>
      <c r="FJ8" s="76">
        <v>1020942.2447851066</v>
      </c>
      <c r="FK8" s="76">
        <v>15394.221323529413</v>
      </c>
      <c r="FL8" s="76">
        <v>4481036.5317141712</v>
      </c>
      <c r="FM8" s="76">
        <v>0</v>
      </c>
      <c r="FN8" s="76">
        <v>0</v>
      </c>
      <c r="FO8" s="76">
        <v>1184092</v>
      </c>
      <c r="FP8" s="76">
        <v>17576.108104858104</v>
      </c>
      <c r="FQ8" s="76">
        <v>0</v>
      </c>
      <c r="FR8" s="76">
        <v>0</v>
      </c>
      <c r="FS8" s="76">
        <v>0</v>
      </c>
      <c r="FT8" s="76">
        <v>114572.86632857182</v>
      </c>
      <c r="FU8" s="76">
        <v>0</v>
      </c>
      <c r="FV8" s="76">
        <v>4022684.5683593531</v>
      </c>
      <c r="FW8" s="76">
        <v>0</v>
      </c>
      <c r="FX8" s="76">
        <v>0</v>
      </c>
      <c r="FY8" s="76">
        <v>108873.14509572579</v>
      </c>
      <c r="FZ8" s="76">
        <v>0</v>
      </c>
      <c r="GA8" s="76">
        <v>3973081.6592405234</v>
      </c>
      <c r="GB8" s="76">
        <v>5524382.490081111</v>
      </c>
      <c r="GC8" s="76">
        <v>0</v>
      </c>
      <c r="GD8" s="76">
        <v>519126.99297152425</v>
      </c>
      <c r="GE8" s="76">
        <v>5131.4071078431371</v>
      </c>
      <c r="GF8" s="76">
        <v>7230460.9237507284</v>
      </c>
      <c r="GG8" s="76">
        <v>0</v>
      </c>
      <c r="GH8" s="76">
        <v>0</v>
      </c>
      <c r="GI8" s="76">
        <v>0</v>
      </c>
      <c r="GJ8" s="76">
        <v>0</v>
      </c>
      <c r="GK8" s="76">
        <v>0</v>
      </c>
      <c r="GL8" s="76">
        <v>0</v>
      </c>
      <c r="GM8" s="76">
        <v>0</v>
      </c>
      <c r="GN8" s="76">
        <v>0</v>
      </c>
      <c r="GO8" s="76">
        <v>0</v>
      </c>
      <c r="GP8" s="76">
        <v>2039851.8501489107</v>
      </c>
      <c r="GQ8" s="76">
        <v>0</v>
      </c>
      <c r="GR8" s="76">
        <v>0</v>
      </c>
      <c r="GS8" s="76">
        <v>21241.729299628787</v>
      </c>
      <c r="GT8" s="76">
        <v>0</v>
      </c>
      <c r="GU8" s="76">
        <v>0</v>
      </c>
      <c r="GV8" s="76">
        <v>0</v>
      </c>
      <c r="GW8" s="76">
        <v>0</v>
      </c>
      <c r="GX8" s="76">
        <v>0</v>
      </c>
      <c r="GY8" s="76">
        <v>0</v>
      </c>
      <c r="GZ8" s="76">
        <v>0</v>
      </c>
      <c r="HA8" s="76">
        <v>0</v>
      </c>
      <c r="HB8" s="76">
        <v>0</v>
      </c>
      <c r="HC8" s="76">
        <v>0</v>
      </c>
      <c r="HD8" s="76">
        <v>0</v>
      </c>
      <c r="HE8" s="76">
        <v>0</v>
      </c>
      <c r="HF8" s="76">
        <v>0</v>
      </c>
      <c r="HG8" s="76">
        <v>0</v>
      </c>
      <c r="HH8" s="76">
        <v>0</v>
      </c>
      <c r="HI8" s="76">
        <v>0</v>
      </c>
      <c r="HJ8" s="76">
        <v>0</v>
      </c>
      <c r="HK8" s="76">
        <v>0</v>
      </c>
      <c r="HL8" s="76">
        <v>0</v>
      </c>
      <c r="HM8" s="76">
        <v>0</v>
      </c>
      <c r="HN8" s="76">
        <v>0</v>
      </c>
      <c r="HP8" s="77" t="s">
        <v>137</v>
      </c>
      <c r="HQ8" s="75">
        <f>'Relative Weights'!$H$1</f>
        <v>2022</v>
      </c>
      <c r="HR8" s="76">
        <v>1912018</v>
      </c>
      <c r="HS8" s="76">
        <v>601403.5</v>
      </c>
      <c r="HT8" s="76">
        <v>215513.74300780165</v>
      </c>
      <c r="HU8" s="76">
        <v>40716.942724458204</v>
      </c>
      <c r="HV8" s="76">
        <v>0</v>
      </c>
      <c r="HW8" s="76">
        <v>853308.88234840904</v>
      </c>
      <c r="HX8" s="76">
        <v>0</v>
      </c>
      <c r="HY8" s="76">
        <v>0</v>
      </c>
      <c r="HZ8" s="76">
        <v>0</v>
      </c>
      <c r="IA8" s="76">
        <v>0</v>
      </c>
      <c r="IB8" s="76">
        <v>0</v>
      </c>
      <c r="IC8" s="76">
        <v>0</v>
      </c>
      <c r="ID8" s="76">
        <v>0</v>
      </c>
      <c r="IE8" s="76">
        <v>0</v>
      </c>
      <c r="IF8" s="76">
        <v>0</v>
      </c>
      <c r="IG8" s="76">
        <v>524813.55574437464</v>
      </c>
      <c r="IH8" s="76">
        <v>0</v>
      </c>
      <c r="II8" s="76">
        <v>0</v>
      </c>
      <c r="IJ8" s="76">
        <v>0</v>
      </c>
      <c r="IK8" s="76">
        <v>0</v>
      </c>
      <c r="IL8" s="76">
        <v>655301.438318984</v>
      </c>
      <c r="IM8" s="76">
        <v>431747.00189652678</v>
      </c>
      <c r="IN8" s="76">
        <v>67196.624872799031</v>
      </c>
      <c r="IO8" s="76">
        <v>99932.645768833841</v>
      </c>
      <c r="IP8" s="76">
        <v>0</v>
      </c>
      <c r="IQ8" s="76">
        <v>1171941.4765390246</v>
      </c>
      <c r="IR8" s="76">
        <v>0</v>
      </c>
      <c r="IS8" s="76">
        <v>0</v>
      </c>
      <c r="IT8" s="76">
        <v>0</v>
      </c>
      <c r="IU8" s="76">
        <v>0</v>
      </c>
      <c r="IV8" s="76">
        <v>0</v>
      </c>
      <c r="IW8" s="76">
        <v>0</v>
      </c>
      <c r="IX8" s="76">
        <v>0</v>
      </c>
      <c r="IY8" s="76">
        <v>0</v>
      </c>
      <c r="IZ8" s="76">
        <v>0</v>
      </c>
      <c r="JA8" s="76">
        <v>1105149.4943470915</v>
      </c>
      <c r="JB8" s="76">
        <v>0</v>
      </c>
      <c r="JC8" s="76">
        <v>0</v>
      </c>
      <c r="JD8" s="76">
        <v>0</v>
      </c>
      <c r="JE8" s="76">
        <v>0</v>
      </c>
      <c r="JF8" s="76">
        <v>166074.99319564723</v>
      </c>
      <c r="JG8" s="76">
        <v>51853.259171850121</v>
      </c>
      <c r="JH8" s="76">
        <v>9357.6321193993026</v>
      </c>
      <c r="JI8" s="76">
        <v>26760.168988648093</v>
      </c>
      <c r="JJ8" s="76">
        <v>0</v>
      </c>
      <c r="JK8" s="76">
        <v>187374.72409276522</v>
      </c>
      <c r="JL8" s="76">
        <v>0</v>
      </c>
      <c r="JM8" s="76">
        <v>0</v>
      </c>
      <c r="JN8" s="76">
        <v>62914</v>
      </c>
      <c r="JO8" s="76">
        <v>0</v>
      </c>
      <c r="JP8" s="76">
        <v>0</v>
      </c>
      <c r="JQ8" s="76">
        <v>0</v>
      </c>
      <c r="JR8" s="76">
        <v>0</v>
      </c>
      <c r="JS8" s="76">
        <v>0</v>
      </c>
      <c r="JT8" s="76">
        <v>0</v>
      </c>
      <c r="JU8" s="76">
        <v>323877.28404490341</v>
      </c>
      <c r="JV8" s="76">
        <v>0</v>
      </c>
      <c r="JW8" s="76">
        <v>0</v>
      </c>
      <c r="JX8" s="76">
        <v>0</v>
      </c>
      <c r="JY8" s="76">
        <v>0</v>
      </c>
      <c r="JZ8" s="76">
        <v>37489.52113262807</v>
      </c>
      <c r="KA8" s="76">
        <v>24455.109804193147</v>
      </c>
      <c r="KB8" s="76">
        <v>0</v>
      </c>
      <c r="KC8" s="76">
        <v>5865.239917699645</v>
      </c>
      <c r="KD8" s="76">
        <v>0</v>
      </c>
      <c r="KE8" s="76">
        <v>84254.615998457099</v>
      </c>
      <c r="KF8" s="76">
        <v>0</v>
      </c>
      <c r="KG8" s="76">
        <v>0</v>
      </c>
      <c r="KH8" s="76">
        <v>0</v>
      </c>
      <c r="KI8" s="76">
        <v>0</v>
      </c>
      <c r="KJ8" s="76">
        <v>0</v>
      </c>
      <c r="KK8" s="76">
        <v>0</v>
      </c>
      <c r="KL8" s="76">
        <v>0</v>
      </c>
      <c r="KM8" s="76">
        <v>0</v>
      </c>
      <c r="KN8" s="76">
        <v>0</v>
      </c>
      <c r="KO8" s="76">
        <v>16465.665863630456</v>
      </c>
      <c r="KP8" s="76">
        <v>0</v>
      </c>
      <c r="KQ8" s="76">
        <v>0</v>
      </c>
      <c r="KR8" s="76">
        <v>0</v>
      </c>
      <c r="KS8" s="76">
        <v>0</v>
      </c>
      <c r="KT8" s="76">
        <v>0</v>
      </c>
      <c r="KU8" s="76">
        <v>0</v>
      </c>
      <c r="KV8" s="76">
        <v>0</v>
      </c>
      <c r="KW8" s="76">
        <v>0</v>
      </c>
      <c r="KX8" s="76">
        <v>0</v>
      </c>
      <c r="KY8" s="76">
        <v>0</v>
      </c>
      <c r="KZ8" s="76">
        <v>0</v>
      </c>
      <c r="LA8" s="76">
        <v>0</v>
      </c>
      <c r="LB8" s="76">
        <v>0</v>
      </c>
      <c r="LC8" s="76">
        <v>0</v>
      </c>
      <c r="LD8" s="76">
        <v>0</v>
      </c>
      <c r="LE8" s="76">
        <v>0</v>
      </c>
      <c r="LF8" s="76">
        <v>0</v>
      </c>
      <c r="LG8" s="76">
        <v>0</v>
      </c>
      <c r="LH8" s="76">
        <v>0</v>
      </c>
      <c r="LI8" s="76">
        <v>0</v>
      </c>
      <c r="LJ8" s="76">
        <v>0</v>
      </c>
      <c r="LK8" s="76">
        <v>0</v>
      </c>
      <c r="LL8" s="76">
        <v>0</v>
      </c>
      <c r="LM8" s="76">
        <v>0</v>
      </c>
      <c r="LN8" s="76">
        <v>0</v>
      </c>
      <c r="LO8" s="76">
        <v>0</v>
      </c>
      <c r="LP8" s="76">
        <v>0</v>
      </c>
      <c r="LQ8" s="76">
        <v>0</v>
      </c>
      <c r="LR8" s="76">
        <v>0</v>
      </c>
      <c r="LS8" s="76">
        <v>0</v>
      </c>
      <c r="LT8" s="76">
        <v>0</v>
      </c>
      <c r="LU8" s="76">
        <v>0</v>
      </c>
      <c r="LV8" s="76">
        <v>0</v>
      </c>
      <c r="LW8" s="76">
        <v>0</v>
      </c>
      <c r="LX8" s="76">
        <v>0</v>
      </c>
      <c r="LY8" s="76">
        <v>0</v>
      </c>
      <c r="LZ8" s="76">
        <v>0</v>
      </c>
      <c r="MA8" s="76">
        <v>0</v>
      </c>
      <c r="MB8" s="76">
        <v>0</v>
      </c>
      <c r="MC8" s="76">
        <v>0</v>
      </c>
      <c r="MD8" s="76">
        <v>0</v>
      </c>
      <c r="ME8" s="76">
        <v>0</v>
      </c>
      <c r="MF8" s="76">
        <v>0</v>
      </c>
      <c r="MG8" s="76">
        <v>0</v>
      </c>
      <c r="MH8" s="76">
        <v>0</v>
      </c>
      <c r="MI8" s="76">
        <v>0</v>
      </c>
      <c r="MJ8" s="76">
        <v>0</v>
      </c>
      <c r="MK8" s="76">
        <v>0</v>
      </c>
      <c r="ML8" s="76">
        <v>0</v>
      </c>
      <c r="MM8" s="76">
        <v>0</v>
      </c>
      <c r="MN8" s="76">
        <v>0</v>
      </c>
      <c r="MO8" s="76">
        <v>0</v>
      </c>
      <c r="MP8" s="76">
        <v>0</v>
      </c>
      <c r="MQ8" s="76">
        <v>0</v>
      </c>
      <c r="MR8" s="76">
        <v>0</v>
      </c>
      <c r="MS8" s="76">
        <v>0</v>
      </c>
      <c r="MT8" s="76">
        <v>0</v>
      </c>
      <c r="MU8" s="76">
        <v>0</v>
      </c>
      <c r="MV8" s="76">
        <v>0</v>
      </c>
      <c r="MW8" s="76">
        <v>0</v>
      </c>
      <c r="MX8" s="76">
        <v>0</v>
      </c>
      <c r="MY8" s="76">
        <v>0</v>
      </c>
      <c r="MZ8" s="76">
        <v>0</v>
      </c>
      <c r="NA8" s="76">
        <v>0</v>
      </c>
      <c r="NB8" s="76">
        <v>0</v>
      </c>
      <c r="NC8" s="76">
        <v>0</v>
      </c>
      <c r="ND8" s="76">
        <v>0</v>
      </c>
      <c r="NE8" s="76">
        <v>0</v>
      </c>
      <c r="NF8" s="76">
        <v>0</v>
      </c>
      <c r="NG8" s="76">
        <v>0</v>
      </c>
      <c r="NH8" s="76">
        <v>0</v>
      </c>
      <c r="NI8" s="76">
        <v>0</v>
      </c>
      <c r="NJ8" s="76">
        <v>0</v>
      </c>
      <c r="NK8" s="76">
        <v>0</v>
      </c>
      <c r="NL8" s="76">
        <v>0</v>
      </c>
      <c r="NM8" s="76">
        <v>0</v>
      </c>
      <c r="NN8" s="76">
        <v>0</v>
      </c>
      <c r="NO8" s="76">
        <v>0</v>
      </c>
      <c r="NP8" s="76">
        <v>0</v>
      </c>
      <c r="NQ8" s="76">
        <v>0</v>
      </c>
      <c r="NR8" s="76">
        <v>0</v>
      </c>
      <c r="NS8" s="76">
        <v>0</v>
      </c>
      <c r="NT8" s="76">
        <v>0</v>
      </c>
      <c r="NU8" s="76">
        <v>0</v>
      </c>
      <c r="NV8" s="76">
        <v>0</v>
      </c>
      <c r="NW8" s="76">
        <v>0</v>
      </c>
      <c r="NX8" s="76">
        <v>0</v>
      </c>
      <c r="NY8" s="76">
        <v>0</v>
      </c>
      <c r="NZ8" s="76">
        <v>0</v>
      </c>
      <c r="OA8" s="76">
        <v>0</v>
      </c>
      <c r="OB8" s="76">
        <v>0</v>
      </c>
      <c r="OC8" s="76">
        <v>0</v>
      </c>
      <c r="OD8" s="76">
        <v>0</v>
      </c>
      <c r="OE8" s="76">
        <v>0</v>
      </c>
      <c r="OF8" s="76">
        <v>0</v>
      </c>
      <c r="OG8" s="76">
        <v>0</v>
      </c>
      <c r="OH8" s="76">
        <v>0</v>
      </c>
      <c r="OI8" s="76">
        <v>0</v>
      </c>
      <c r="OJ8" s="76">
        <v>0</v>
      </c>
      <c r="OK8" s="76">
        <v>0</v>
      </c>
      <c r="OL8" s="76">
        <v>0</v>
      </c>
      <c r="OM8" s="76">
        <v>0</v>
      </c>
      <c r="ON8" s="76">
        <v>0</v>
      </c>
      <c r="OO8" s="76">
        <v>0</v>
      </c>
      <c r="OP8" s="76">
        <v>0</v>
      </c>
      <c r="OQ8" s="76">
        <v>0</v>
      </c>
      <c r="OR8" s="76">
        <v>0</v>
      </c>
      <c r="OS8" s="76">
        <v>0</v>
      </c>
      <c r="OT8" s="76">
        <v>0</v>
      </c>
      <c r="OU8" s="76">
        <v>0</v>
      </c>
      <c r="OV8" s="76">
        <v>0</v>
      </c>
      <c r="OW8" s="76">
        <v>0</v>
      </c>
      <c r="OX8" s="76">
        <v>0</v>
      </c>
      <c r="OY8" s="76">
        <v>0</v>
      </c>
      <c r="OZ8" s="76">
        <v>0</v>
      </c>
      <c r="PA8" s="76">
        <v>0</v>
      </c>
      <c r="PB8" s="76">
        <v>0</v>
      </c>
      <c r="PC8" s="76">
        <v>0</v>
      </c>
      <c r="PD8" s="76">
        <v>0</v>
      </c>
      <c r="PE8" s="76">
        <v>0</v>
      </c>
      <c r="PF8" s="76">
        <v>0</v>
      </c>
      <c r="PG8" s="76">
        <v>0</v>
      </c>
      <c r="PH8" s="76">
        <v>0</v>
      </c>
      <c r="PI8" s="76">
        <v>0</v>
      </c>
      <c r="PJ8" s="76">
        <v>24549734.119177997</v>
      </c>
      <c r="PK8" s="76">
        <v>48640978.202485412</v>
      </c>
      <c r="PL8" s="76">
        <v>3915724.2039015461</v>
      </c>
      <c r="PM8" s="76">
        <v>29537.875983944832</v>
      </c>
      <c r="PN8" s="76">
        <v>11956383.39558918</v>
      </c>
      <c r="PO8" s="76">
        <v>43295024.674110889</v>
      </c>
      <c r="PP8" s="76">
        <v>0</v>
      </c>
      <c r="PQ8" s="76">
        <v>0</v>
      </c>
      <c r="PR8" s="76">
        <v>2463461.4974058298</v>
      </c>
      <c r="PS8" s="76">
        <v>8961.8280885350032</v>
      </c>
      <c r="PT8" s="76">
        <v>0</v>
      </c>
      <c r="PU8" s="76">
        <v>5981.7966110000016</v>
      </c>
      <c r="PV8" s="76">
        <v>0</v>
      </c>
      <c r="PW8" s="76">
        <v>2718797.3394579692</v>
      </c>
      <c r="PX8" s="76">
        <v>0</v>
      </c>
      <c r="PY8" s="76">
        <v>12243015.406830255</v>
      </c>
      <c r="PZ8" s="76">
        <v>0</v>
      </c>
      <c r="QA8" s="76">
        <v>99848.522865000006</v>
      </c>
      <c r="QB8" s="76">
        <v>475113.61477281258</v>
      </c>
      <c r="QC8" s="89">
        <v>0</v>
      </c>
      <c r="QD8" s="102">
        <v>1</v>
      </c>
    </row>
    <row r="9" spans="1:446" ht="14.4">
      <c r="A9" s="75" t="s">
        <v>170</v>
      </c>
      <c r="B9" s="75" t="s">
        <v>839</v>
      </c>
      <c r="C9" s="76">
        <f>ROUND(UTT!H18,0)-ROUND(UTT!H288,0)</f>
        <v>4181222</v>
      </c>
      <c r="D9" s="77">
        <v>11163</v>
      </c>
      <c r="E9" s="75" t="s">
        <v>704</v>
      </c>
      <c r="F9" s="75">
        <v>2022</v>
      </c>
      <c r="G9" s="76">
        <v>68939297</v>
      </c>
      <c r="H9" s="76">
        <v>3597214</v>
      </c>
      <c r="I9" s="76">
        <v>16676281</v>
      </c>
      <c r="J9" s="76">
        <v>14337372</v>
      </c>
      <c r="K9" s="76">
        <v>13098427</v>
      </c>
      <c r="L9" s="75" t="s">
        <v>856</v>
      </c>
      <c r="M9" s="75" t="s">
        <v>857</v>
      </c>
      <c r="N9" s="98" t="s">
        <v>858</v>
      </c>
      <c r="O9" s="76">
        <v>2672</v>
      </c>
      <c r="P9" s="76">
        <v>4627</v>
      </c>
      <c r="Q9" s="76">
        <v>1750</v>
      </c>
      <c r="R9" s="76">
        <v>169</v>
      </c>
      <c r="S9" s="76">
        <v>0</v>
      </c>
      <c r="T9" s="78" t="s">
        <v>844</v>
      </c>
      <c r="U9" s="78" t="s">
        <v>733</v>
      </c>
      <c r="V9" s="78" t="s">
        <v>845</v>
      </c>
      <c r="W9" s="76">
        <v>40850</v>
      </c>
      <c r="X9" s="76">
        <v>16967</v>
      </c>
      <c r="Y9" s="76">
        <v>4970</v>
      </c>
      <c r="Z9" s="76">
        <v>745</v>
      </c>
      <c r="AA9" s="76">
        <v>0</v>
      </c>
      <c r="AB9" s="76">
        <v>3799</v>
      </c>
      <c r="AC9" s="76">
        <v>57</v>
      </c>
      <c r="AD9" s="76">
        <v>0</v>
      </c>
      <c r="AE9" s="76">
        <v>289</v>
      </c>
      <c r="AF9" s="76">
        <v>0</v>
      </c>
      <c r="AG9" s="76">
        <v>0</v>
      </c>
      <c r="AH9" s="76">
        <v>0</v>
      </c>
      <c r="AI9" s="76">
        <v>0</v>
      </c>
      <c r="AJ9" s="76">
        <v>2649</v>
      </c>
      <c r="AK9" s="76">
        <v>0</v>
      </c>
      <c r="AL9" s="76">
        <v>5190</v>
      </c>
      <c r="AM9" s="76">
        <v>0</v>
      </c>
      <c r="AN9" s="76">
        <v>0</v>
      </c>
      <c r="AO9" s="76">
        <v>756</v>
      </c>
      <c r="AP9" s="76">
        <v>1101</v>
      </c>
      <c r="AQ9" s="76">
        <v>14674</v>
      </c>
      <c r="AR9" s="76">
        <v>10118</v>
      </c>
      <c r="AS9" s="76">
        <v>1436</v>
      </c>
      <c r="AT9" s="76">
        <v>4705</v>
      </c>
      <c r="AU9" s="76">
        <v>0</v>
      </c>
      <c r="AV9" s="76">
        <v>11377</v>
      </c>
      <c r="AW9" s="76">
        <v>330</v>
      </c>
      <c r="AX9" s="76">
        <v>0</v>
      </c>
      <c r="AY9" s="76">
        <v>152</v>
      </c>
      <c r="AZ9" s="76">
        <v>0</v>
      </c>
      <c r="BA9" s="76">
        <v>0</v>
      </c>
      <c r="BB9" s="76">
        <v>0</v>
      </c>
      <c r="BC9" s="76">
        <v>0</v>
      </c>
      <c r="BD9" s="76">
        <v>3164</v>
      </c>
      <c r="BE9" s="76">
        <v>0</v>
      </c>
      <c r="BF9" s="76">
        <v>17075</v>
      </c>
      <c r="BG9" s="76">
        <v>0</v>
      </c>
      <c r="BH9" s="76">
        <v>492</v>
      </c>
      <c r="BI9" s="76">
        <v>2337</v>
      </c>
      <c r="BJ9" s="76">
        <v>32814</v>
      </c>
      <c r="BK9" s="76">
        <v>6019</v>
      </c>
      <c r="BL9" s="76">
        <v>1067</v>
      </c>
      <c r="BM9" s="76">
        <v>164</v>
      </c>
      <c r="BN9" s="76">
        <v>6720</v>
      </c>
      <c r="BO9" s="76">
        <v>0</v>
      </c>
      <c r="BP9" s="76">
        <v>1768</v>
      </c>
      <c r="BQ9" s="76">
        <v>0</v>
      </c>
      <c r="BR9" s="76">
        <v>0</v>
      </c>
      <c r="BS9" s="76">
        <v>0</v>
      </c>
      <c r="BT9" s="76">
        <v>0</v>
      </c>
      <c r="BU9" s="76">
        <v>0</v>
      </c>
      <c r="BV9" s="76">
        <v>0</v>
      </c>
      <c r="BW9" s="76">
        <v>0</v>
      </c>
      <c r="BX9" s="76">
        <v>2556</v>
      </c>
      <c r="BY9" s="76">
        <v>0</v>
      </c>
      <c r="BZ9" s="76">
        <v>8415</v>
      </c>
      <c r="CA9" s="76">
        <v>0</v>
      </c>
      <c r="CB9" s="76">
        <v>0</v>
      </c>
      <c r="CC9" s="76">
        <v>867</v>
      </c>
      <c r="CD9" s="76">
        <v>5922</v>
      </c>
      <c r="CE9" s="76">
        <v>90</v>
      </c>
      <c r="CF9" s="76">
        <v>6</v>
      </c>
      <c r="CG9" s="76">
        <v>0</v>
      </c>
      <c r="CH9" s="76">
        <v>796</v>
      </c>
      <c r="CI9" s="76">
        <v>0</v>
      </c>
      <c r="CJ9" s="76">
        <v>0</v>
      </c>
      <c r="CK9" s="76">
        <v>0</v>
      </c>
      <c r="CL9" s="76">
        <v>0</v>
      </c>
      <c r="CM9" s="76">
        <v>0</v>
      </c>
      <c r="CN9" s="76">
        <v>0</v>
      </c>
      <c r="CO9" s="76">
        <v>0</v>
      </c>
      <c r="CP9" s="76">
        <v>0</v>
      </c>
      <c r="CQ9" s="76">
        <v>0</v>
      </c>
      <c r="CR9" s="76">
        <v>0</v>
      </c>
      <c r="CS9" s="76">
        <v>0</v>
      </c>
      <c r="CT9" s="76">
        <v>500</v>
      </c>
      <c r="CU9" s="76">
        <v>0</v>
      </c>
      <c r="CV9" s="76">
        <v>0</v>
      </c>
      <c r="CW9" s="76">
        <v>0</v>
      </c>
      <c r="CX9" s="76">
        <v>875</v>
      </c>
      <c r="CY9" s="76">
        <v>0</v>
      </c>
      <c r="CZ9" s="76">
        <v>0</v>
      </c>
      <c r="DA9" s="76">
        <v>0</v>
      </c>
      <c r="DB9" s="76">
        <v>0</v>
      </c>
      <c r="DC9" s="76">
        <v>0</v>
      </c>
      <c r="DD9" s="76">
        <v>0</v>
      </c>
      <c r="DE9" s="76">
        <v>0</v>
      </c>
      <c r="DF9" s="76">
        <v>0</v>
      </c>
      <c r="DG9" s="76">
        <v>0</v>
      </c>
      <c r="DH9" s="76">
        <v>0</v>
      </c>
      <c r="DI9" s="76">
        <v>0</v>
      </c>
      <c r="DJ9" s="76">
        <v>0</v>
      </c>
      <c r="DK9" s="76">
        <v>0</v>
      </c>
      <c r="DL9" s="76">
        <v>0</v>
      </c>
      <c r="DM9" s="76">
        <v>0</v>
      </c>
      <c r="DN9" s="76">
        <v>0</v>
      </c>
      <c r="DO9" s="76">
        <v>0</v>
      </c>
      <c r="DP9" s="76">
        <v>0</v>
      </c>
      <c r="DQ9" s="76">
        <v>0</v>
      </c>
      <c r="DR9" s="76">
        <v>0</v>
      </c>
      <c r="DS9" s="76">
        <v>2265426.0869307732</v>
      </c>
      <c r="DT9" s="76">
        <v>865660.95544913399</v>
      </c>
      <c r="DU9" s="76">
        <v>418560.80545453879</v>
      </c>
      <c r="DV9" s="76">
        <v>90831.555028369563</v>
      </c>
      <c r="DW9" s="76">
        <v>0</v>
      </c>
      <c r="DX9" s="76">
        <v>527972.50829102076</v>
      </c>
      <c r="DY9" s="76">
        <v>1083.2565754042487</v>
      </c>
      <c r="DZ9" s="76">
        <v>0</v>
      </c>
      <c r="EA9" s="76">
        <v>60371.174851190473</v>
      </c>
      <c r="EB9" s="76">
        <v>0</v>
      </c>
      <c r="EC9" s="76">
        <v>0</v>
      </c>
      <c r="ED9" s="76">
        <v>0</v>
      </c>
      <c r="EE9" s="76">
        <v>0</v>
      </c>
      <c r="EF9" s="76">
        <v>206751.29997627888</v>
      </c>
      <c r="EG9" s="76">
        <v>0</v>
      </c>
      <c r="EH9" s="76">
        <v>566744.39977837913</v>
      </c>
      <c r="EI9" s="76">
        <v>0</v>
      </c>
      <c r="EJ9" s="76">
        <v>0</v>
      </c>
      <c r="EK9" s="76">
        <v>107895.47512649704</v>
      </c>
      <c r="EL9" s="76">
        <v>73166.499874296074</v>
      </c>
      <c r="EM9" s="76">
        <v>1216365.2386747152</v>
      </c>
      <c r="EN9" s="76">
        <v>1149108.8883836078</v>
      </c>
      <c r="EO9" s="76">
        <v>336119.94427924976</v>
      </c>
      <c r="EP9" s="76">
        <v>368047.80067555158</v>
      </c>
      <c r="EQ9" s="76">
        <v>0</v>
      </c>
      <c r="ER9" s="76">
        <v>1975064.7346642914</v>
      </c>
      <c r="ES9" s="76">
        <v>6092.5576538447631</v>
      </c>
      <c r="ET9" s="76">
        <v>0</v>
      </c>
      <c r="EU9" s="76">
        <v>52455.575148809512</v>
      </c>
      <c r="EV9" s="76">
        <v>0</v>
      </c>
      <c r="EW9" s="76">
        <v>0</v>
      </c>
      <c r="EX9" s="76">
        <v>0</v>
      </c>
      <c r="EY9" s="76">
        <v>0</v>
      </c>
      <c r="EZ9" s="76">
        <v>263938.60125914653</v>
      </c>
      <c r="FA9" s="76">
        <v>0</v>
      </c>
      <c r="FB9" s="76">
        <v>2415475.2756212545</v>
      </c>
      <c r="FC9" s="76">
        <v>0</v>
      </c>
      <c r="FD9" s="76">
        <v>43880.008062709967</v>
      </c>
      <c r="FE9" s="76">
        <v>324081.56454483169</v>
      </c>
      <c r="FF9" s="76">
        <v>3624476.1434598863</v>
      </c>
      <c r="FG9" s="76">
        <v>1346943.0854101179</v>
      </c>
      <c r="FH9" s="76">
        <v>617668.76972534729</v>
      </c>
      <c r="FI9" s="76">
        <v>87924.204135929846</v>
      </c>
      <c r="FJ9" s="76">
        <v>668470.19340919459</v>
      </c>
      <c r="FK9" s="76">
        <v>0</v>
      </c>
      <c r="FL9" s="76">
        <v>764781.11774087371</v>
      </c>
      <c r="FM9" s="76">
        <v>0</v>
      </c>
      <c r="FN9" s="76">
        <v>0</v>
      </c>
      <c r="FO9" s="76">
        <v>0</v>
      </c>
      <c r="FP9" s="76">
        <v>0</v>
      </c>
      <c r="FQ9" s="76">
        <v>0</v>
      </c>
      <c r="FR9" s="76">
        <v>0</v>
      </c>
      <c r="FS9" s="76">
        <v>0</v>
      </c>
      <c r="FT9" s="76">
        <v>567289.94262899272</v>
      </c>
      <c r="FU9" s="76">
        <v>0</v>
      </c>
      <c r="FV9" s="76">
        <v>1652813.4151881309</v>
      </c>
      <c r="FW9" s="76">
        <v>0</v>
      </c>
      <c r="FX9" s="76">
        <v>0</v>
      </c>
      <c r="FY9" s="76">
        <v>167077.41840940923</v>
      </c>
      <c r="FZ9" s="76">
        <v>1255811.5163200423</v>
      </c>
      <c r="GA9" s="76">
        <v>26193.041329935008</v>
      </c>
      <c r="GB9" s="76">
        <v>500.36470588235295</v>
      </c>
      <c r="GC9" s="76">
        <v>0</v>
      </c>
      <c r="GD9" s="76">
        <v>165130.42694193061</v>
      </c>
      <c r="GE9" s="76">
        <v>0</v>
      </c>
      <c r="GF9" s="76">
        <v>0</v>
      </c>
      <c r="GG9" s="76">
        <v>0</v>
      </c>
      <c r="GH9" s="76">
        <v>0</v>
      </c>
      <c r="GI9" s="76">
        <v>0</v>
      </c>
      <c r="GJ9" s="76">
        <v>0</v>
      </c>
      <c r="GK9" s="76">
        <v>0</v>
      </c>
      <c r="GL9" s="76">
        <v>0</v>
      </c>
      <c r="GM9" s="76">
        <v>0</v>
      </c>
      <c r="GN9" s="76">
        <v>0</v>
      </c>
      <c r="GO9" s="76">
        <v>0</v>
      </c>
      <c r="GP9" s="76">
        <v>304484.21114142181</v>
      </c>
      <c r="GQ9" s="76">
        <v>0</v>
      </c>
      <c r="GR9" s="76">
        <v>0</v>
      </c>
      <c r="GS9" s="76">
        <v>0</v>
      </c>
      <c r="GT9" s="76">
        <v>432525.82968007983</v>
      </c>
      <c r="GU9" s="76">
        <v>0</v>
      </c>
      <c r="GV9" s="76">
        <v>0</v>
      </c>
      <c r="GW9" s="76">
        <v>0</v>
      </c>
      <c r="GX9" s="76">
        <v>0</v>
      </c>
      <c r="GY9" s="76">
        <v>0</v>
      </c>
      <c r="GZ9" s="76">
        <v>0</v>
      </c>
      <c r="HA9" s="76">
        <v>0</v>
      </c>
      <c r="HB9" s="76">
        <v>0</v>
      </c>
      <c r="HC9" s="76">
        <v>0</v>
      </c>
      <c r="HD9" s="76">
        <v>0</v>
      </c>
      <c r="HE9" s="76">
        <v>0</v>
      </c>
      <c r="HF9" s="76">
        <v>0</v>
      </c>
      <c r="HG9" s="76">
        <v>0</v>
      </c>
      <c r="HH9" s="76">
        <v>0</v>
      </c>
      <c r="HI9" s="76">
        <v>0</v>
      </c>
      <c r="HJ9" s="76">
        <v>0</v>
      </c>
      <c r="HK9" s="76">
        <v>0</v>
      </c>
      <c r="HL9" s="76">
        <v>0</v>
      </c>
      <c r="HM9" s="76">
        <v>0</v>
      </c>
      <c r="HN9" s="76">
        <v>0</v>
      </c>
      <c r="HP9" s="77" t="s">
        <v>138</v>
      </c>
      <c r="HQ9" s="75">
        <f>'Relative Weights'!$H$1</f>
        <v>2022</v>
      </c>
      <c r="HR9" s="76">
        <v>75907.409950838017</v>
      </c>
      <c r="HS9" s="76">
        <v>145397.03679487179</v>
      </c>
      <c r="HT9" s="76">
        <v>66256.461902587514</v>
      </c>
      <c r="HU9" s="76">
        <v>0</v>
      </c>
      <c r="HV9" s="76">
        <v>0</v>
      </c>
      <c r="HW9" s="76">
        <v>58443.491793555237</v>
      </c>
      <c r="HX9" s="76">
        <v>0</v>
      </c>
      <c r="HY9" s="76">
        <v>0</v>
      </c>
      <c r="HZ9" s="76">
        <v>0</v>
      </c>
      <c r="IA9" s="76">
        <v>0</v>
      </c>
      <c r="IB9" s="76">
        <v>0</v>
      </c>
      <c r="IC9" s="76">
        <v>0</v>
      </c>
      <c r="ID9" s="76">
        <v>0</v>
      </c>
      <c r="IE9" s="76">
        <v>0</v>
      </c>
      <c r="IF9" s="76">
        <v>0</v>
      </c>
      <c r="IG9" s="76">
        <v>0</v>
      </c>
      <c r="IH9" s="76">
        <v>0</v>
      </c>
      <c r="II9" s="76">
        <v>0</v>
      </c>
      <c r="IJ9" s="76">
        <v>0</v>
      </c>
      <c r="IK9" s="76">
        <v>4179.7128971801931</v>
      </c>
      <c r="IL9" s="76">
        <v>27267.205229341424</v>
      </c>
      <c r="IM9" s="76">
        <v>86705.205297961511</v>
      </c>
      <c r="IN9" s="76">
        <v>19143.718167427702</v>
      </c>
      <c r="IO9" s="76">
        <v>0</v>
      </c>
      <c r="IP9" s="76">
        <v>0</v>
      </c>
      <c r="IQ9" s="76">
        <v>175022.7970874646</v>
      </c>
      <c r="IR9" s="76">
        <v>0</v>
      </c>
      <c r="IS9" s="76">
        <v>0</v>
      </c>
      <c r="IT9" s="76">
        <v>0</v>
      </c>
      <c r="IU9" s="76">
        <v>0</v>
      </c>
      <c r="IV9" s="76">
        <v>0</v>
      </c>
      <c r="IW9" s="76">
        <v>0</v>
      </c>
      <c r="IX9" s="76">
        <v>0</v>
      </c>
      <c r="IY9" s="76">
        <v>0</v>
      </c>
      <c r="IZ9" s="76">
        <v>0</v>
      </c>
      <c r="JA9" s="76">
        <v>0</v>
      </c>
      <c r="JB9" s="76">
        <v>0</v>
      </c>
      <c r="JC9" s="76">
        <v>13833.36</v>
      </c>
      <c r="JD9" s="76">
        <v>0</v>
      </c>
      <c r="JE9" s="76">
        <v>124571.38874484181</v>
      </c>
      <c r="JF9" s="76">
        <v>11184.496952119807</v>
      </c>
      <c r="JG9" s="76">
        <v>9143.5514976205704</v>
      </c>
      <c r="JH9" s="76">
        <v>2186.329929984779</v>
      </c>
      <c r="JI9" s="76">
        <v>0</v>
      </c>
      <c r="JJ9" s="76">
        <v>0</v>
      </c>
      <c r="JK9" s="76">
        <v>27198.761118980168</v>
      </c>
      <c r="JL9" s="76">
        <v>0</v>
      </c>
      <c r="JM9" s="76">
        <v>0</v>
      </c>
      <c r="JN9" s="76">
        <v>0</v>
      </c>
      <c r="JO9" s="76">
        <v>0</v>
      </c>
      <c r="JP9" s="76">
        <v>0</v>
      </c>
      <c r="JQ9" s="76">
        <v>0</v>
      </c>
      <c r="JR9" s="76">
        <v>0</v>
      </c>
      <c r="JS9" s="76">
        <v>0</v>
      </c>
      <c r="JT9" s="76">
        <v>0</v>
      </c>
      <c r="JU9" s="76">
        <v>0</v>
      </c>
      <c r="JV9" s="76">
        <v>0</v>
      </c>
      <c r="JW9" s="76">
        <v>0</v>
      </c>
      <c r="JX9" s="76">
        <v>0</v>
      </c>
      <c r="JY9" s="76">
        <v>22481.616509628613</v>
      </c>
      <c r="JZ9" s="76">
        <v>167.23786770074472</v>
      </c>
      <c r="KA9" s="76">
        <v>51.416409546132542</v>
      </c>
      <c r="KB9" s="76">
        <v>0</v>
      </c>
      <c r="KC9" s="76">
        <v>0</v>
      </c>
      <c r="KD9" s="76">
        <v>0</v>
      </c>
      <c r="KE9" s="76">
        <v>0</v>
      </c>
      <c r="KF9" s="76">
        <v>0</v>
      </c>
      <c r="KG9" s="76">
        <v>0</v>
      </c>
      <c r="KH9" s="76">
        <v>0</v>
      </c>
      <c r="KI9" s="76">
        <v>0</v>
      </c>
      <c r="KJ9" s="76">
        <v>0</v>
      </c>
      <c r="KK9" s="76">
        <v>0</v>
      </c>
      <c r="KL9" s="76">
        <v>0</v>
      </c>
      <c r="KM9" s="76">
        <v>0</v>
      </c>
      <c r="KN9" s="76">
        <v>0</v>
      </c>
      <c r="KO9" s="76">
        <v>0</v>
      </c>
      <c r="KP9" s="76">
        <v>0</v>
      </c>
      <c r="KQ9" s="76">
        <v>0</v>
      </c>
      <c r="KR9" s="76">
        <v>0</v>
      </c>
      <c r="KS9" s="76">
        <v>3321.7518483493814</v>
      </c>
      <c r="KT9" s="76">
        <v>0</v>
      </c>
      <c r="KU9" s="76">
        <v>0</v>
      </c>
      <c r="KV9" s="76">
        <v>0</v>
      </c>
      <c r="KW9" s="76">
        <v>0</v>
      </c>
      <c r="KX9" s="76">
        <v>0</v>
      </c>
      <c r="KY9" s="76">
        <v>0</v>
      </c>
      <c r="KZ9" s="76">
        <v>0</v>
      </c>
      <c r="LA9" s="76">
        <v>0</v>
      </c>
      <c r="LB9" s="76">
        <v>0</v>
      </c>
      <c r="LC9" s="76">
        <v>0</v>
      </c>
      <c r="LD9" s="76">
        <v>0</v>
      </c>
      <c r="LE9" s="76">
        <v>0</v>
      </c>
      <c r="LF9" s="76">
        <v>0</v>
      </c>
      <c r="LG9" s="76">
        <v>0</v>
      </c>
      <c r="LH9" s="76">
        <v>0</v>
      </c>
      <c r="LI9" s="76">
        <v>0</v>
      </c>
      <c r="LJ9" s="76">
        <v>0</v>
      </c>
      <c r="LK9" s="76">
        <v>0</v>
      </c>
      <c r="LL9" s="76">
        <v>0</v>
      </c>
      <c r="LM9" s="76">
        <v>0</v>
      </c>
      <c r="LN9" s="76">
        <v>0</v>
      </c>
      <c r="LO9" s="76">
        <v>0</v>
      </c>
      <c r="LP9" s="76">
        <v>0</v>
      </c>
      <c r="LQ9" s="76">
        <v>0</v>
      </c>
      <c r="LR9" s="76">
        <v>0</v>
      </c>
      <c r="LS9" s="76">
        <v>0</v>
      </c>
      <c r="LT9" s="76">
        <v>0</v>
      </c>
      <c r="LU9" s="76">
        <v>0</v>
      </c>
      <c r="LV9" s="76">
        <v>0</v>
      </c>
      <c r="LW9" s="76">
        <v>0</v>
      </c>
      <c r="LX9" s="76">
        <v>0</v>
      </c>
      <c r="LY9" s="76">
        <v>0</v>
      </c>
      <c r="LZ9" s="76">
        <v>0</v>
      </c>
      <c r="MA9" s="76">
        <v>0</v>
      </c>
      <c r="MB9" s="76">
        <v>0</v>
      </c>
      <c r="MC9" s="76">
        <v>0</v>
      </c>
      <c r="MD9" s="76">
        <v>0</v>
      </c>
      <c r="ME9" s="76">
        <v>0</v>
      </c>
      <c r="MF9" s="76">
        <v>0</v>
      </c>
      <c r="MG9" s="76">
        <v>0</v>
      </c>
      <c r="MH9" s="76">
        <v>0</v>
      </c>
      <c r="MI9" s="76">
        <v>0</v>
      </c>
      <c r="MJ9" s="76">
        <v>0</v>
      </c>
      <c r="MK9" s="76">
        <v>0</v>
      </c>
      <c r="ML9" s="76">
        <v>0</v>
      </c>
      <c r="MM9" s="76">
        <v>0</v>
      </c>
      <c r="MN9" s="76">
        <v>0</v>
      </c>
      <c r="MO9" s="76">
        <v>0</v>
      </c>
      <c r="MP9" s="76">
        <v>0</v>
      </c>
      <c r="MQ9" s="76">
        <v>0</v>
      </c>
      <c r="MR9" s="76">
        <v>0</v>
      </c>
      <c r="MS9" s="76">
        <v>0</v>
      </c>
      <c r="MT9" s="76">
        <v>0</v>
      </c>
      <c r="MU9" s="76">
        <v>0</v>
      </c>
      <c r="MV9" s="76">
        <v>0</v>
      </c>
      <c r="MW9" s="76">
        <v>0</v>
      </c>
      <c r="MX9" s="76">
        <v>0</v>
      </c>
      <c r="MY9" s="76">
        <v>0</v>
      </c>
      <c r="MZ9" s="76">
        <v>0</v>
      </c>
      <c r="NA9" s="76">
        <v>0</v>
      </c>
      <c r="NB9" s="76">
        <v>0</v>
      </c>
      <c r="NC9" s="76">
        <v>0</v>
      </c>
      <c r="ND9" s="76">
        <v>0</v>
      </c>
      <c r="NE9" s="76">
        <v>0</v>
      </c>
      <c r="NF9" s="76">
        <v>0</v>
      </c>
      <c r="NG9" s="76">
        <v>0</v>
      </c>
      <c r="NH9" s="76">
        <v>0</v>
      </c>
      <c r="NI9" s="76">
        <v>0</v>
      </c>
      <c r="NJ9" s="76">
        <v>0</v>
      </c>
      <c r="NK9" s="76">
        <v>0</v>
      </c>
      <c r="NL9" s="76">
        <v>0</v>
      </c>
      <c r="NM9" s="76">
        <v>0</v>
      </c>
      <c r="NN9" s="76">
        <v>0</v>
      </c>
      <c r="NO9" s="76">
        <v>0</v>
      </c>
      <c r="NP9" s="76">
        <v>0</v>
      </c>
      <c r="NQ9" s="76">
        <v>0</v>
      </c>
      <c r="NR9" s="76">
        <v>0</v>
      </c>
      <c r="NS9" s="76">
        <v>0</v>
      </c>
      <c r="NT9" s="76">
        <v>0</v>
      </c>
      <c r="NU9" s="76">
        <v>0</v>
      </c>
      <c r="NV9" s="76">
        <v>0</v>
      </c>
      <c r="NW9" s="76">
        <v>0</v>
      </c>
      <c r="NX9" s="76">
        <v>0</v>
      </c>
      <c r="NY9" s="76">
        <v>0</v>
      </c>
      <c r="NZ9" s="76">
        <v>0</v>
      </c>
      <c r="OA9" s="76">
        <v>0</v>
      </c>
      <c r="OB9" s="76">
        <v>0</v>
      </c>
      <c r="OC9" s="76">
        <v>0</v>
      </c>
      <c r="OD9" s="76">
        <v>0</v>
      </c>
      <c r="OE9" s="76">
        <v>0</v>
      </c>
      <c r="OF9" s="76">
        <v>0</v>
      </c>
      <c r="OG9" s="76">
        <v>0</v>
      </c>
      <c r="OH9" s="76">
        <v>0</v>
      </c>
      <c r="OI9" s="76">
        <v>0</v>
      </c>
      <c r="OJ9" s="76">
        <v>0</v>
      </c>
      <c r="OK9" s="76">
        <v>0</v>
      </c>
      <c r="OL9" s="76">
        <v>0</v>
      </c>
      <c r="OM9" s="76">
        <v>0</v>
      </c>
      <c r="ON9" s="76">
        <v>0</v>
      </c>
      <c r="OO9" s="76">
        <v>0</v>
      </c>
      <c r="OP9" s="76">
        <v>0</v>
      </c>
      <c r="OQ9" s="76">
        <v>0</v>
      </c>
      <c r="OR9" s="76">
        <v>0</v>
      </c>
      <c r="OS9" s="76">
        <v>0</v>
      </c>
      <c r="OT9" s="76">
        <v>0</v>
      </c>
      <c r="OU9" s="76">
        <v>0</v>
      </c>
      <c r="OV9" s="76">
        <v>0</v>
      </c>
      <c r="OW9" s="76">
        <v>0</v>
      </c>
      <c r="OX9" s="76">
        <v>0</v>
      </c>
      <c r="OY9" s="76">
        <v>0</v>
      </c>
      <c r="OZ9" s="76">
        <v>0</v>
      </c>
      <c r="PA9" s="76">
        <v>0</v>
      </c>
      <c r="PB9" s="76">
        <v>0</v>
      </c>
      <c r="PC9" s="76">
        <v>0</v>
      </c>
      <c r="PD9" s="76">
        <v>0</v>
      </c>
      <c r="PE9" s="76">
        <v>0</v>
      </c>
      <c r="PF9" s="76">
        <v>0</v>
      </c>
      <c r="PG9" s="76">
        <v>0</v>
      </c>
      <c r="PH9" s="76">
        <v>0</v>
      </c>
      <c r="PI9" s="76">
        <v>0</v>
      </c>
      <c r="PJ9" s="76">
        <v>8419986.0408925489</v>
      </c>
      <c r="PK9" s="76">
        <v>4714482.3578698765</v>
      </c>
      <c r="PL9" s="76">
        <v>1525751.8723621981</v>
      </c>
      <c r="PM9" s="76">
        <v>0</v>
      </c>
      <c r="PN9" s="76">
        <v>2142687.3353744028</v>
      </c>
      <c r="PO9" s="76">
        <v>5787615.1089069555</v>
      </c>
      <c r="PP9" s="76">
        <v>0</v>
      </c>
      <c r="PQ9" s="76">
        <v>0</v>
      </c>
      <c r="PR9" s="76">
        <v>0</v>
      </c>
      <c r="PS9" s="76">
        <v>0</v>
      </c>
      <c r="PT9" s="76">
        <v>0</v>
      </c>
      <c r="PU9" s="76">
        <v>0</v>
      </c>
      <c r="PV9" s="76">
        <v>0</v>
      </c>
      <c r="PW9" s="76">
        <v>1702552.3795520116</v>
      </c>
      <c r="PX9" s="76">
        <v>4181221.3300000024</v>
      </c>
      <c r="PY9" s="76">
        <v>8102071.5244214814</v>
      </c>
      <c r="PZ9" s="76">
        <v>0</v>
      </c>
      <c r="QA9" s="76">
        <v>0</v>
      </c>
      <c r="QB9" s="76">
        <v>982602.50342570641</v>
      </c>
      <c r="QC9" s="89">
        <v>9087893.3569751382</v>
      </c>
      <c r="QD9" s="102">
        <v>1</v>
      </c>
    </row>
    <row r="10" spans="1:446">
      <c r="A10" s="75" t="s">
        <v>103</v>
      </c>
      <c r="B10" s="75" t="s">
        <v>103</v>
      </c>
      <c r="C10" s="76">
        <f>ROUND(TAMU!H18,0)-ROUND(TAMU!H288,0)</f>
        <v>0</v>
      </c>
      <c r="D10" s="77">
        <v>3632</v>
      </c>
      <c r="E10" s="75" t="s">
        <v>103</v>
      </c>
      <c r="F10" s="75">
        <v>2022</v>
      </c>
      <c r="G10" s="76">
        <v>636783197</v>
      </c>
      <c r="H10" s="76">
        <v>272406148</v>
      </c>
      <c r="I10" s="76">
        <v>289454623</v>
      </c>
      <c r="J10" s="76">
        <v>84815392</v>
      </c>
      <c r="K10" s="76">
        <v>95626320</v>
      </c>
      <c r="L10" s="75" t="s">
        <v>734</v>
      </c>
      <c r="M10" s="75" t="s">
        <v>735</v>
      </c>
      <c r="N10" s="75" t="s">
        <v>736</v>
      </c>
      <c r="O10" s="76">
        <v>22933</v>
      </c>
      <c r="P10" s="76">
        <v>30981</v>
      </c>
      <c r="Q10" s="76">
        <v>6890</v>
      </c>
      <c r="R10" s="76">
        <v>4078</v>
      </c>
      <c r="S10" s="76">
        <v>1175</v>
      </c>
      <c r="T10" s="78" t="s">
        <v>916</v>
      </c>
      <c r="U10" s="78" t="s">
        <v>917</v>
      </c>
      <c r="V10" s="91" t="s">
        <v>918</v>
      </c>
      <c r="W10" s="76">
        <v>289621.99999999994</v>
      </c>
      <c r="X10" s="76">
        <v>231516.00000000006</v>
      </c>
      <c r="Y10" s="76">
        <v>34663</v>
      </c>
      <c r="Z10" s="76">
        <v>8944</v>
      </c>
      <c r="AA10" s="76">
        <v>29510.999999999993</v>
      </c>
      <c r="AB10" s="76">
        <v>103663</v>
      </c>
      <c r="AC10" s="76">
        <v>847</v>
      </c>
      <c r="AD10" s="76">
        <v>0</v>
      </c>
      <c r="AE10" s="76">
        <v>0</v>
      </c>
      <c r="AF10" s="76">
        <v>66</v>
      </c>
      <c r="AG10" s="76">
        <v>0</v>
      </c>
      <c r="AH10" s="76">
        <v>0</v>
      </c>
      <c r="AI10" s="76">
        <v>0</v>
      </c>
      <c r="AJ10" s="76">
        <v>13640</v>
      </c>
      <c r="AK10" s="76">
        <v>0</v>
      </c>
      <c r="AL10" s="76">
        <v>48672</v>
      </c>
      <c r="AM10" s="76">
        <v>0</v>
      </c>
      <c r="AN10" s="76">
        <v>0</v>
      </c>
      <c r="AO10" s="76">
        <v>16687</v>
      </c>
      <c r="AP10" s="76">
        <v>0</v>
      </c>
      <c r="AQ10" s="76">
        <v>111593.00000000003</v>
      </c>
      <c r="AR10" s="76">
        <v>126848.00000000003</v>
      </c>
      <c r="AS10" s="76">
        <v>8236</v>
      </c>
      <c r="AT10" s="76">
        <v>14160</v>
      </c>
      <c r="AU10" s="76">
        <v>44280</v>
      </c>
      <c r="AV10" s="76">
        <v>161339.99999999997</v>
      </c>
      <c r="AW10" s="76">
        <v>850</v>
      </c>
      <c r="AX10" s="76">
        <v>0</v>
      </c>
      <c r="AY10" s="76">
        <v>0</v>
      </c>
      <c r="AZ10" s="76">
        <v>54</v>
      </c>
      <c r="BA10" s="76">
        <v>0</v>
      </c>
      <c r="BB10" s="76">
        <v>0</v>
      </c>
      <c r="BC10" s="76">
        <v>0</v>
      </c>
      <c r="BD10" s="76">
        <v>10992</v>
      </c>
      <c r="BE10" s="76">
        <v>0</v>
      </c>
      <c r="BF10" s="76">
        <v>115440</v>
      </c>
      <c r="BG10" s="76">
        <v>0</v>
      </c>
      <c r="BH10" s="76">
        <v>3210.0000000000005</v>
      </c>
      <c r="BI10" s="76">
        <v>35115</v>
      </c>
      <c r="BJ10" s="76">
        <v>0</v>
      </c>
      <c r="BK10" s="76">
        <v>23094</v>
      </c>
      <c r="BL10" s="76">
        <v>14109.5</v>
      </c>
      <c r="BM10" s="76">
        <v>582.99999999999989</v>
      </c>
      <c r="BN10" s="76">
        <v>13154.999999999998</v>
      </c>
      <c r="BO10" s="76">
        <v>6398.9999999999991</v>
      </c>
      <c r="BP10" s="76">
        <v>44974.499999999985</v>
      </c>
      <c r="BQ10" s="76">
        <v>51</v>
      </c>
      <c r="BR10" s="76">
        <v>0</v>
      </c>
      <c r="BS10" s="76">
        <v>0</v>
      </c>
      <c r="BT10" s="76">
        <v>0</v>
      </c>
      <c r="BU10" s="76">
        <v>0</v>
      </c>
      <c r="BV10" s="76">
        <v>0</v>
      </c>
      <c r="BW10" s="76">
        <v>0</v>
      </c>
      <c r="BX10" s="76">
        <v>730</v>
      </c>
      <c r="BY10" s="76">
        <v>0</v>
      </c>
      <c r="BZ10" s="76">
        <v>34237.499999999993</v>
      </c>
      <c r="CA10" s="76">
        <v>0</v>
      </c>
      <c r="CB10" s="76">
        <v>0</v>
      </c>
      <c r="CC10" s="76">
        <v>3309</v>
      </c>
      <c r="CD10" s="76">
        <v>0</v>
      </c>
      <c r="CE10" s="76">
        <v>13756.000000000002</v>
      </c>
      <c r="CF10" s="76">
        <v>21739</v>
      </c>
      <c r="CG10" s="76">
        <v>12</v>
      </c>
      <c r="CH10" s="76">
        <v>4880</v>
      </c>
      <c r="CI10" s="76">
        <v>6196.9999999999991</v>
      </c>
      <c r="CJ10" s="76">
        <v>30098</v>
      </c>
      <c r="CK10" s="76">
        <v>9</v>
      </c>
      <c r="CL10" s="76">
        <v>0</v>
      </c>
      <c r="CM10" s="76">
        <v>0</v>
      </c>
      <c r="CN10" s="76">
        <v>0</v>
      </c>
      <c r="CO10" s="76">
        <v>0</v>
      </c>
      <c r="CP10" s="76">
        <v>0</v>
      </c>
      <c r="CQ10" s="76">
        <v>0</v>
      </c>
      <c r="CR10" s="76">
        <v>367</v>
      </c>
      <c r="CS10" s="76">
        <v>0</v>
      </c>
      <c r="CT10" s="76">
        <v>2455</v>
      </c>
      <c r="CU10" s="76">
        <v>0</v>
      </c>
      <c r="CV10" s="76">
        <v>0</v>
      </c>
      <c r="CW10" s="76">
        <v>59</v>
      </c>
      <c r="CX10" s="76">
        <v>0</v>
      </c>
      <c r="CY10" s="76">
        <v>0</v>
      </c>
      <c r="CZ10" s="76">
        <v>0</v>
      </c>
      <c r="DA10" s="76">
        <v>0</v>
      </c>
      <c r="DB10" s="76">
        <v>0</v>
      </c>
      <c r="DC10" s="76">
        <v>0</v>
      </c>
      <c r="DD10" s="76">
        <v>0</v>
      </c>
      <c r="DE10" s="76">
        <v>0</v>
      </c>
      <c r="DF10" s="76">
        <v>15938.5</v>
      </c>
      <c r="DG10" s="76">
        <v>0</v>
      </c>
      <c r="DH10" s="76">
        <v>0</v>
      </c>
      <c r="DI10" s="76">
        <v>15288</v>
      </c>
      <c r="DJ10" s="76">
        <v>0</v>
      </c>
      <c r="DK10" s="76">
        <v>0</v>
      </c>
      <c r="DL10" s="76">
        <v>0</v>
      </c>
      <c r="DM10" s="76">
        <v>0</v>
      </c>
      <c r="DN10" s="76">
        <v>0</v>
      </c>
      <c r="DO10" s="76">
        <v>0</v>
      </c>
      <c r="DP10" s="76">
        <v>0</v>
      </c>
      <c r="DQ10" s="76">
        <v>0</v>
      </c>
      <c r="DR10" s="76">
        <v>0</v>
      </c>
      <c r="DS10" s="76">
        <v>14158022.424903775</v>
      </c>
      <c r="DT10" s="76">
        <v>12089307.631474301</v>
      </c>
      <c r="DU10" s="76">
        <v>986790.05879792024</v>
      </c>
      <c r="DV10" s="76">
        <v>498526.59212288173</v>
      </c>
      <c r="DW10" s="76">
        <v>1533453.9346210975</v>
      </c>
      <c r="DX10" s="76">
        <v>7599616.1132835001</v>
      </c>
      <c r="DY10" s="76">
        <v>60632.70013877294</v>
      </c>
      <c r="DZ10" s="76">
        <v>0</v>
      </c>
      <c r="EA10" s="76">
        <v>0</v>
      </c>
      <c r="EB10" s="76">
        <v>19894.714285714286</v>
      </c>
      <c r="EC10" s="76">
        <v>0</v>
      </c>
      <c r="ED10" s="76">
        <v>0</v>
      </c>
      <c r="EE10" s="76">
        <v>0</v>
      </c>
      <c r="EF10" s="76">
        <v>503251.82882030297</v>
      </c>
      <c r="EG10" s="76">
        <v>0</v>
      </c>
      <c r="EH10" s="76">
        <v>1481645.1327183272</v>
      </c>
      <c r="EI10" s="76">
        <v>0</v>
      </c>
      <c r="EJ10" s="76">
        <v>0</v>
      </c>
      <c r="EK10" s="76">
        <v>1203956.8670263533</v>
      </c>
      <c r="EL10" s="76">
        <v>0</v>
      </c>
      <c r="EM10" s="76">
        <v>15386901.425425045</v>
      </c>
      <c r="EN10" s="76">
        <v>20828673.684429135</v>
      </c>
      <c r="EO10" s="76">
        <v>1045190.8427363662</v>
      </c>
      <c r="EP10" s="76">
        <v>1123115.8606705435</v>
      </c>
      <c r="EQ10" s="76">
        <v>5790547.5779840797</v>
      </c>
      <c r="ER10" s="76">
        <v>24820898.513159987</v>
      </c>
      <c r="ES10" s="76">
        <v>90589.125359899379</v>
      </c>
      <c r="ET10" s="76">
        <v>0</v>
      </c>
      <c r="EU10" s="76">
        <v>0</v>
      </c>
      <c r="EV10" s="76">
        <v>12494.017094017094</v>
      </c>
      <c r="EW10" s="76">
        <v>0</v>
      </c>
      <c r="EX10" s="76">
        <v>0</v>
      </c>
      <c r="EY10" s="76">
        <v>0</v>
      </c>
      <c r="EZ10" s="76">
        <v>390878.36104355555</v>
      </c>
      <c r="FA10" s="76">
        <v>0</v>
      </c>
      <c r="FB10" s="76">
        <v>11362412.556419646</v>
      </c>
      <c r="FC10" s="76">
        <v>0</v>
      </c>
      <c r="FD10" s="76">
        <v>132161.69649235386</v>
      </c>
      <c r="FE10" s="76">
        <v>3749894.9683910087</v>
      </c>
      <c r="FF10" s="76">
        <v>0</v>
      </c>
      <c r="FG10" s="76">
        <v>12016492.99542507</v>
      </c>
      <c r="FH10" s="76">
        <v>9863033.0536355246</v>
      </c>
      <c r="FI10" s="76">
        <v>500817.23554062762</v>
      </c>
      <c r="FJ10" s="76">
        <v>2906283.3112525023</v>
      </c>
      <c r="FK10" s="76">
        <v>5251565.1839481061</v>
      </c>
      <c r="FL10" s="76">
        <v>21275660.290813647</v>
      </c>
      <c r="FM10" s="76">
        <v>9539.0718749999996</v>
      </c>
      <c r="FN10" s="76">
        <v>0</v>
      </c>
      <c r="FO10" s="76">
        <v>0</v>
      </c>
      <c r="FP10" s="76">
        <v>0</v>
      </c>
      <c r="FQ10" s="76">
        <v>0</v>
      </c>
      <c r="FR10" s="76">
        <v>0</v>
      </c>
      <c r="FS10" s="76">
        <v>0</v>
      </c>
      <c r="FT10" s="76">
        <v>357933.86011441483</v>
      </c>
      <c r="FU10" s="76">
        <v>0</v>
      </c>
      <c r="FV10" s="76">
        <v>10502010.969259141</v>
      </c>
      <c r="FW10" s="76">
        <v>0</v>
      </c>
      <c r="FX10" s="76">
        <v>0</v>
      </c>
      <c r="FY10" s="76">
        <v>1328834.9158643028</v>
      </c>
      <c r="FZ10" s="76">
        <v>0</v>
      </c>
      <c r="GA10" s="76">
        <v>17121147.544225756</v>
      </c>
      <c r="GB10" s="76">
        <v>18576185.035794031</v>
      </c>
      <c r="GC10" s="76">
        <v>17797.444736842102</v>
      </c>
      <c r="GD10" s="76">
        <v>3397745.3347607106</v>
      </c>
      <c r="GE10" s="76">
        <v>5725170.9453717647</v>
      </c>
      <c r="GF10" s="76">
        <v>24219639.757222649</v>
      </c>
      <c r="GG10" s="76">
        <v>1683.3656249999999</v>
      </c>
      <c r="GH10" s="76">
        <v>0</v>
      </c>
      <c r="GI10" s="76">
        <v>0</v>
      </c>
      <c r="GJ10" s="76">
        <v>0</v>
      </c>
      <c r="GK10" s="76">
        <v>0</v>
      </c>
      <c r="GL10" s="76">
        <v>0</v>
      </c>
      <c r="GM10" s="76">
        <v>0</v>
      </c>
      <c r="GN10" s="76">
        <v>180130.9409720299</v>
      </c>
      <c r="GO10" s="76">
        <v>0</v>
      </c>
      <c r="GP10" s="76">
        <v>4676480.438515746</v>
      </c>
      <c r="GQ10" s="76">
        <v>0</v>
      </c>
      <c r="GR10" s="76">
        <v>0</v>
      </c>
      <c r="GS10" s="76">
        <v>53011.295246093745</v>
      </c>
      <c r="GT10" s="76">
        <v>0</v>
      </c>
      <c r="GU10" s="76">
        <v>0</v>
      </c>
      <c r="GV10" s="76">
        <v>0</v>
      </c>
      <c r="GW10" s="76">
        <v>0</v>
      </c>
      <c r="GX10" s="76">
        <v>0</v>
      </c>
      <c r="GY10" s="76">
        <v>0</v>
      </c>
      <c r="GZ10" s="76">
        <v>0</v>
      </c>
      <c r="HA10" s="76">
        <v>0</v>
      </c>
      <c r="HB10" s="76">
        <v>8964156.6838752013</v>
      </c>
      <c r="HC10" s="76">
        <v>0</v>
      </c>
      <c r="HD10" s="76">
        <v>0</v>
      </c>
      <c r="HE10" s="76">
        <v>1664711.2924477854</v>
      </c>
      <c r="HF10" s="76">
        <v>0</v>
      </c>
      <c r="HG10" s="76">
        <v>0</v>
      </c>
      <c r="HH10" s="76">
        <v>0</v>
      </c>
      <c r="HI10" s="76">
        <v>0</v>
      </c>
      <c r="HJ10" s="76">
        <v>0</v>
      </c>
      <c r="HK10" s="76">
        <v>0</v>
      </c>
      <c r="HL10" s="76">
        <v>0</v>
      </c>
      <c r="HM10" s="76">
        <v>0</v>
      </c>
      <c r="HN10" s="76">
        <v>0</v>
      </c>
      <c r="HP10" s="77" t="s">
        <v>139</v>
      </c>
      <c r="HQ10" s="75">
        <f>'Relative Weights'!$H$1</f>
        <v>2022</v>
      </c>
      <c r="HR10" s="76">
        <v>2097701.0507288841</v>
      </c>
      <c r="HS10" s="76">
        <v>1327218.3542531792</v>
      </c>
      <c r="HT10" s="76">
        <v>100626.65041514859</v>
      </c>
      <c r="HU10" s="76">
        <v>165266.27712146577</v>
      </c>
      <c r="HV10" s="76">
        <v>364531.49570849689</v>
      </c>
      <c r="HW10" s="76">
        <v>929290.32057258557</v>
      </c>
      <c r="HX10" s="76">
        <v>6000</v>
      </c>
      <c r="HY10" s="76">
        <v>0</v>
      </c>
      <c r="HZ10" s="76">
        <v>0</v>
      </c>
      <c r="IA10" s="76">
        <v>1000</v>
      </c>
      <c r="IB10" s="76">
        <v>0</v>
      </c>
      <c r="IC10" s="76">
        <v>0</v>
      </c>
      <c r="ID10" s="76">
        <v>0</v>
      </c>
      <c r="IE10" s="76">
        <v>50000</v>
      </c>
      <c r="IF10" s="76">
        <v>0</v>
      </c>
      <c r="IG10" s="76">
        <v>576244.74566315126</v>
      </c>
      <c r="IH10" s="76">
        <v>0</v>
      </c>
      <c r="II10" s="76">
        <v>0</v>
      </c>
      <c r="IJ10" s="76">
        <v>200568.97996394898</v>
      </c>
      <c r="IK10" s="76">
        <v>0</v>
      </c>
      <c r="IL10" s="76">
        <v>2291723.4182725521</v>
      </c>
      <c r="IM10" s="76">
        <v>2286665.1136210109</v>
      </c>
      <c r="IN10" s="76">
        <v>106581.99544213784</v>
      </c>
      <c r="IO10" s="76">
        <v>372323.52296131843</v>
      </c>
      <c r="IP10" s="76">
        <v>1376524.5384402885</v>
      </c>
      <c r="IQ10" s="76">
        <v>3035129.7213390707</v>
      </c>
      <c r="IR10" s="76">
        <v>9000</v>
      </c>
      <c r="IS10" s="76">
        <v>0</v>
      </c>
      <c r="IT10" s="76">
        <v>0</v>
      </c>
      <c r="IU10" s="76">
        <v>1000</v>
      </c>
      <c r="IV10" s="76">
        <v>0</v>
      </c>
      <c r="IW10" s="76">
        <v>0</v>
      </c>
      <c r="IX10" s="76">
        <v>0</v>
      </c>
      <c r="IY10" s="76">
        <v>30000</v>
      </c>
      <c r="IZ10" s="76">
        <v>0</v>
      </c>
      <c r="JA10" s="76">
        <v>4419094.9567534365</v>
      </c>
      <c r="JB10" s="76">
        <v>0</v>
      </c>
      <c r="JC10" s="76">
        <v>10000</v>
      </c>
      <c r="JD10" s="76">
        <v>624700.6262273899</v>
      </c>
      <c r="JE10" s="76">
        <v>0</v>
      </c>
      <c r="JF10" s="76">
        <v>1797882.9547278492</v>
      </c>
      <c r="JG10" s="76">
        <v>1082807.9569511679</v>
      </c>
      <c r="JH10" s="76">
        <v>51070.195157841692</v>
      </c>
      <c r="JI10" s="76">
        <v>963460.3864673191</v>
      </c>
      <c r="JJ10" s="76">
        <v>1248398.0562404646</v>
      </c>
      <c r="JK10" s="76">
        <v>2601613.6706543784</v>
      </c>
      <c r="JL10" s="76">
        <v>900</v>
      </c>
      <c r="JM10" s="76">
        <v>0</v>
      </c>
      <c r="JN10" s="76">
        <v>0</v>
      </c>
      <c r="JO10" s="76">
        <v>0</v>
      </c>
      <c r="JP10" s="76">
        <v>0</v>
      </c>
      <c r="JQ10" s="76">
        <v>0</v>
      </c>
      <c r="JR10" s="76">
        <v>0</v>
      </c>
      <c r="JS10" s="76">
        <v>30000</v>
      </c>
      <c r="JT10" s="76">
        <v>0</v>
      </c>
      <c r="JU10" s="76">
        <v>4084465.6431526514</v>
      </c>
      <c r="JV10" s="76">
        <v>0</v>
      </c>
      <c r="JW10" s="76">
        <v>0</v>
      </c>
      <c r="JX10" s="76">
        <v>221372.60139033641</v>
      </c>
      <c r="JY10" s="76">
        <v>0</v>
      </c>
      <c r="JZ10" s="76">
        <v>2594657.3083495609</v>
      </c>
      <c r="KA10" s="76">
        <v>2039376.8181827988</v>
      </c>
      <c r="KB10" s="76">
        <v>1814.87159690153</v>
      </c>
      <c r="KC10" s="76">
        <v>1126384.6923221278</v>
      </c>
      <c r="KD10" s="76">
        <v>1360983.2553717231</v>
      </c>
      <c r="KE10" s="76">
        <v>2961607.0678624762</v>
      </c>
      <c r="KF10" s="76">
        <v>1000</v>
      </c>
      <c r="KG10" s="76">
        <v>0</v>
      </c>
      <c r="KH10" s="76">
        <v>0</v>
      </c>
      <c r="KI10" s="76">
        <v>0</v>
      </c>
      <c r="KJ10" s="76">
        <v>0</v>
      </c>
      <c r="KK10" s="76">
        <v>0</v>
      </c>
      <c r="KL10" s="76">
        <v>0</v>
      </c>
      <c r="KM10" s="76">
        <v>10000</v>
      </c>
      <c r="KN10" s="76">
        <v>0</v>
      </c>
      <c r="KO10" s="76">
        <v>1818787.2530226917</v>
      </c>
      <c r="KP10" s="76">
        <v>0</v>
      </c>
      <c r="KQ10" s="76">
        <v>0</v>
      </c>
      <c r="KR10" s="76">
        <v>8831.2311722077902</v>
      </c>
      <c r="KS10" s="76">
        <v>0</v>
      </c>
      <c r="KT10" s="76">
        <v>0</v>
      </c>
      <c r="KU10" s="76">
        <v>0</v>
      </c>
      <c r="KV10" s="76">
        <v>0</v>
      </c>
      <c r="KW10" s="76">
        <v>0</v>
      </c>
      <c r="KX10" s="76">
        <v>0</v>
      </c>
      <c r="KY10" s="76">
        <v>0</v>
      </c>
      <c r="KZ10" s="76">
        <v>0</v>
      </c>
      <c r="LA10" s="76">
        <v>1435330.9040207285</v>
      </c>
      <c r="LB10" s="76">
        <v>0</v>
      </c>
      <c r="LC10" s="76">
        <v>0</v>
      </c>
      <c r="LD10" s="76">
        <v>20874180.511952214</v>
      </c>
      <c r="LE10" s="76">
        <v>0</v>
      </c>
      <c r="LF10" s="76">
        <v>0</v>
      </c>
      <c r="LG10" s="76">
        <v>0</v>
      </c>
      <c r="LH10" s="76">
        <v>0</v>
      </c>
      <c r="LI10" s="76">
        <v>0</v>
      </c>
      <c r="LJ10" s="76">
        <v>0</v>
      </c>
      <c r="LK10" s="76">
        <v>0</v>
      </c>
      <c r="LL10" s="76">
        <v>0</v>
      </c>
      <c r="LM10" s="76">
        <v>0</v>
      </c>
      <c r="LN10" s="76">
        <v>157320.77766980621</v>
      </c>
      <c r="LO10" s="76">
        <v>269839.39073778212</v>
      </c>
      <c r="LP10" s="76">
        <v>0</v>
      </c>
      <c r="LQ10" s="76">
        <v>8583.9800161202038</v>
      </c>
      <c r="LR10" s="76">
        <v>14296.869033568988</v>
      </c>
      <c r="LS10" s="76">
        <v>49547.17241648255</v>
      </c>
      <c r="LT10" s="76">
        <v>111954.17201398713</v>
      </c>
      <c r="LU10" s="76">
        <v>0</v>
      </c>
      <c r="LV10" s="76">
        <v>0</v>
      </c>
      <c r="LW10" s="76">
        <v>4860.4679333056529</v>
      </c>
      <c r="LX10" s="76">
        <v>0</v>
      </c>
      <c r="LY10" s="76">
        <v>0</v>
      </c>
      <c r="LZ10" s="76">
        <v>0</v>
      </c>
      <c r="MA10" s="76">
        <v>2338702.148521672</v>
      </c>
      <c r="MB10" s="76">
        <v>0</v>
      </c>
      <c r="MC10" s="76">
        <v>14375.618141400289</v>
      </c>
      <c r="MD10" s="76">
        <v>0</v>
      </c>
      <c r="ME10" s="76">
        <v>0</v>
      </c>
      <c r="MF10" s="76">
        <v>93252.808274970375</v>
      </c>
      <c r="MG10" s="76">
        <v>0</v>
      </c>
      <c r="MH10" s="76">
        <v>511292.52742687013</v>
      </c>
      <c r="MI10" s="76">
        <v>1471851.2222060843</v>
      </c>
      <c r="MJ10" s="76">
        <v>0</v>
      </c>
      <c r="MK10" s="76">
        <v>402976.70568827348</v>
      </c>
      <c r="ML10" s="76">
        <v>64335.910651060454</v>
      </c>
      <c r="MM10" s="76">
        <v>879462.31039256521</v>
      </c>
      <c r="MN10" s="76">
        <v>111954.17201398713</v>
      </c>
      <c r="MO10" s="76">
        <v>0</v>
      </c>
      <c r="MP10" s="76">
        <v>0</v>
      </c>
      <c r="MQ10" s="76">
        <v>3976.7464908864431</v>
      </c>
      <c r="MR10" s="76">
        <v>0</v>
      </c>
      <c r="MS10" s="76">
        <v>0</v>
      </c>
      <c r="MT10" s="76">
        <v>0</v>
      </c>
      <c r="MU10" s="76">
        <v>1897437.5921968282</v>
      </c>
      <c r="MV10" s="76">
        <v>0</v>
      </c>
      <c r="MW10" s="76">
        <v>14375.618141400289</v>
      </c>
      <c r="MX10" s="76">
        <v>0</v>
      </c>
      <c r="MY10" s="76">
        <v>669408.53956424911</v>
      </c>
      <c r="MZ10" s="76">
        <v>93252.808274970375</v>
      </c>
      <c r="NA10" s="76">
        <v>0</v>
      </c>
      <c r="NB10" s="76">
        <v>4365651.5803371221</v>
      </c>
      <c r="NC10" s="76">
        <v>19845460.646078702</v>
      </c>
      <c r="ND10" s="76">
        <v>3429483.7903323597</v>
      </c>
      <c r="NE10" s="76">
        <v>146985.95918014046</v>
      </c>
      <c r="NF10" s="76">
        <v>3109569.014801255</v>
      </c>
      <c r="NG10" s="76">
        <v>17143321.656102963</v>
      </c>
      <c r="NH10" s="76">
        <v>6997.1357508741958</v>
      </c>
      <c r="NI10" s="76">
        <v>0</v>
      </c>
      <c r="NJ10" s="76">
        <v>0</v>
      </c>
      <c r="NK10" s="76">
        <v>0</v>
      </c>
      <c r="NL10" s="76">
        <v>0</v>
      </c>
      <c r="NM10" s="76">
        <v>0</v>
      </c>
      <c r="NN10" s="76">
        <v>0</v>
      </c>
      <c r="NO10" s="76">
        <v>132379.36689745312</v>
      </c>
      <c r="NP10" s="76">
        <v>0</v>
      </c>
      <c r="NQ10" s="76">
        <v>1877692.7466269131</v>
      </c>
      <c r="NR10" s="76">
        <v>0</v>
      </c>
      <c r="NS10" s="76">
        <v>0</v>
      </c>
      <c r="NT10" s="76">
        <v>8797606.4001850057</v>
      </c>
      <c r="NU10" s="76">
        <v>0</v>
      </c>
      <c r="NV10" s="76">
        <v>46606280.384680085</v>
      </c>
      <c r="NW10" s="76">
        <v>66993761.464080274</v>
      </c>
      <c r="NX10" s="76">
        <v>0</v>
      </c>
      <c r="NY10" s="76">
        <v>8025433.3712356687</v>
      </c>
      <c r="NZ10" s="76">
        <v>5933200.6489311298</v>
      </c>
      <c r="OA10" s="76">
        <v>46586728.864597723</v>
      </c>
      <c r="OB10" s="76">
        <v>2332.3785836247321</v>
      </c>
      <c r="OC10" s="76">
        <v>0</v>
      </c>
      <c r="OD10" s="76">
        <v>0</v>
      </c>
      <c r="OE10" s="76">
        <v>0</v>
      </c>
      <c r="OF10" s="76">
        <v>0</v>
      </c>
      <c r="OG10" s="76">
        <v>0</v>
      </c>
      <c r="OH10" s="76">
        <v>0</v>
      </c>
      <c r="OI10" s="76">
        <v>44126.45563248438</v>
      </c>
      <c r="OJ10" s="76">
        <v>0</v>
      </c>
      <c r="OK10" s="76">
        <v>12469174.158490572</v>
      </c>
      <c r="OL10" s="76">
        <v>0</v>
      </c>
      <c r="OM10" s="76">
        <v>0</v>
      </c>
      <c r="ON10" s="76">
        <v>341168.81076208671</v>
      </c>
      <c r="OO10" s="76">
        <v>0</v>
      </c>
      <c r="OP10" s="76">
        <v>0</v>
      </c>
      <c r="OQ10" s="76">
        <v>0</v>
      </c>
      <c r="OR10" s="76">
        <v>0</v>
      </c>
      <c r="OS10" s="76">
        <v>0</v>
      </c>
      <c r="OT10" s="76">
        <v>0</v>
      </c>
      <c r="OU10" s="76">
        <v>0</v>
      </c>
      <c r="OV10" s="76">
        <v>0</v>
      </c>
      <c r="OW10" s="76">
        <v>498120.14890643751</v>
      </c>
      <c r="OX10" s="76">
        <v>0</v>
      </c>
      <c r="OY10" s="76">
        <v>0</v>
      </c>
      <c r="OZ10" s="76">
        <v>0</v>
      </c>
      <c r="PA10" s="76">
        <v>0</v>
      </c>
      <c r="PB10" s="76">
        <v>0</v>
      </c>
      <c r="PC10" s="76">
        <v>0</v>
      </c>
      <c r="PD10" s="76">
        <v>0</v>
      </c>
      <c r="PE10" s="76">
        <v>0</v>
      </c>
      <c r="PF10" s="76">
        <v>0</v>
      </c>
      <c r="PG10" s="76">
        <v>0</v>
      </c>
      <c r="PH10" s="76">
        <v>0</v>
      </c>
      <c r="PI10" s="76">
        <v>0</v>
      </c>
      <c r="PJ10" s="76">
        <v>37041456.795501664</v>
      </c>
      <c r="PK10" s="76">
        <v>46570574.742534116</v>
      </c>
      <c r="PL10" s="76">
        <v>3600274.0327226254</v>
      </c>
      <c r="PM10" s="76">
        <v>9575619.4951777868</v>
      </c>
      <c r="PN10" s="76">
        <v>3981713.4950436903</v>
      </c>
      <c r="PO10" s="76">
        <v>99543805.77736564</v>
      </c>
      <c r="PP10" s="76">
        <v>147971.35997174637</v>
      </c>
      <c r="PQ10" s="76">
        <v>12928028.682418844</v>
      </c>
      <c r="PR10" s="76">
        <v>0</v>
      </c>
      <c r="PS10" s="76">
        <v>12499.52028887688</v>
      </c>
      <c r="PT10" s="76">
        <v>55489639.067585506</v>
      </c>
      <c r="PU10" s="76">
        <v>0</v>
      </c>
      <c r="PV10" s="76">
        <v>0</v>
      </c>
      <c r="PW10" s="76">
        <v>2920013.8885617768</v>
      </c>
      <c r="PX10" s="76">
        <v>0</v>
      </c>
      <c r="PY10" s="76">
        <v>27213746.073396917</v>
      </c>
      <c r="PZ10" s="76">
        <v>0</v>
      </c>
      <c r="QA10" s="76">
        <v>311610.11220612936</v>
      </c>
      <c r="QB10" s="76">
        <v>14138854.677224755</v>
      </c>
      <c r="QC10" s="89">
        <v>0</v>
      </c>
      <c r="QD10" s="102">
        <v>1</v>
      </c>
    </row>
    <row r="11" spans="1:446">
      <c r="A11" s="75" t="s">
        <v>69</v>
      </c>
      <c r="B11" s="75" t="s">
        <v>69</v>
      </c>
      <c r="C11" s="76">
        <f>ROUND(TAMUG!H18,0)-ROUND(TAMUG!H288,0)</f>
        <v>0</v>
      </c>
      <c r="D11" s="77">
        <v>10298</v>
      </c>
      <c r="E11" s="75" t="s">
        <v>690</v>
      </c>
      <c r="F11" s="75">
        <v>2022</v>
      </c>
      <c r="G11" s="76">
        <v>24139560</v>
      </c>
      <c r="H11" s="76">
        <v>8590693</v>
      </c>
      <c r="I11" s="76">
        <v>5833507</v>
      </c>
      <c r="J11" s="76">
        <v>3834548</v>
      </c>
      <c r="K11" s="76">
        <v>6422824</v>
      </c>
      <c r="L11" s="75" t="s">
        <v>734</v>
      </c>
      <c r="M11" s="75" t="s">
        <v>735</v>
      </c>
      <c r="N11" s="75" t="s">
        <v>736</v>
      </c>
      <c r="O11" s="76">
        <v>1239</v>
      </c>
      <c r="P11" s="76">
        <v>744</v>
      </c>
      <c r="Q11" s="76">
        <v>133</v>
      </c>
      <c r="R11" s="76">
        <v>52</v>
      </c>
      <c r="S11" s="76">
        <v>0</v>
      </c>
      <c r="T11" s="78" t="s">
        <v>758</v>
      </c>
      <c r="U11" s="78" t="s">
        <v>759</v>
      </c>
      <c r="V11" s="78" t="s">
        <v>760</v>
      </c>
      <c r="W11" s="76">
        <v>17399</v>
      </c>
      <c r="X11" s="76">
        <v>10997</v>
      </c>
      <c r="Y11" s="76">
        <v>1239</v>
      </c>
      <c r="Z11" s="76">
        <v>0</v>
      </c>
      <c r="AA11" s="76">
        <v>66</v>
      </c>
      <c r="AB11" s="76">
        <v>1892</v>
      </c>
      <c r="AC11" s="76">
        <v>0</v>
      </c>
      <c r="AD11" s="76">
        <v>0</v>
      </c>
      <c r="AE11" s="76">
        <v>0</v>
      </c>
      <c r="AF11" s="76">
        <v>93</v>
      </c>
      <c r="AG11" s="76">
        <v>0</v>
      </c>
      <c r="AH11" s="76">
        <v>2791</v>
      </c>
      <c r="AI11" s="76">
        <v>0</v>
      </c>
      <c r="AJ11" s="76">
        <v>203</v>
      </c>
      <c r="AK11" s="76">
        <v>0</v>
      </c>
      <c r="AL11" s="76">
        <v>2187</v>
      </c>
      <c r="AM11" s="76">
        <v>0</v>
      </c>
      <c r="AN11" s="76">
        <v>0</v>
      </c>
      <c r="AO11" s="76">
        <v>629</v>
      </c>
      <c r="AP11" s="76">
        <v>0</v>
      </c>
      <c r="AQ11" s="76">
        <v>851</v>
      </c>
      <c r="AR11" s="76">
        <v>5395</v>
      </c>
      <c r="AS11" s="76">
        <v>60</v>
      </c>
      <c r="AT11" s="76">
        <v>0</v>
      </c>
      <c r="AU11" s="76">
        <v>348</v>
      </c>
      <c r="AV11" s="76">
        <v>1221</v>
      </c>
      <c r="AW11" s="76">
        <v>0</v>
      </c>
      <c r="AX11" s="76">
        <v>0</v>
      </c>
      <c r="AY11" s="76">
        <v>0</v>
      </c>
      <c r="AZ11" s="76">
        <v>27</v>
      </c>
      <c r="BA11" s="76">
        <v>0</v>
      </c>
      <c r="BB11" s="76">
        <v>1916</v>
      </c>
      <c r="BC11" s="76">
        <v>0</v>
      </c>
      <c r="BD11" s="76">
        <v>8</v>
      </c>
      <c r="BE11" s="76">
        <v>0</v>
      </c>
      <c r="BF11" s="76">
        <v>3649</v>
      </c>
      <c r="BG11" s="76">
        <v>0</v>
      </c>
      <c r="BH11" s="76">
        <v>0</v>
      </c>
      <c r="BI11" s="76">
        <v>873.99999999999989</v>
      </c>
      <c r="BJ11" s="76">
        <v>0</v>
      </c>
      <c r="BK11" s="76">
        <v>168</v>
      </c>
      <c r="BL11" s="76">
        <v>628</v>
      </c>
      <c r="BM11" s="76">
        <v>0</v>
      </c>
      <c r="BN11" s="76">
        <v>0</v>
      </c>
      <c r="BO11" s="76">
        <v>302</v>
      </c>
      <c r="BP11" s="76">
        <v>293</v>
      </c>
      <c r="BQ11" s="76">
        <v>0</v>
      </c>
      <c r="BR11" s="76">
        <v>0</v>
      </c>
      <c r="BS11" s="76">
        <v>0</v>
      </c>
      <c r="BT11" s="76">
        <v>0</v>
      </c>
      <c r="BU11" s="76">
        <v>0</v>
      </c>
      <c r="BV11" s="76">
        <v>0</v>
      </c>
      <c r="BW11" s="76">
        <v>0</v>
      </c>
      <c r="BX11" s="76">
        <v>0</v>
      </c>
      <c r="BY11" s="76">
        <v>0</v>
      </c>
      <c r="BZ11" s="76">
        <v>943</v>
      </c>
      <c r="CA11" s="76">
        <v>0</v>
      </c>
      <c r="CB11" s="76">
        <v>0</v>
      </c>
      <c r="CC11" s="76">
        <v>0</v>
      </c>
      <c r="CD11" s="76">
        <v>0</v>
      </c>
      <c r="CE11" s="76">
        <v>12</v>
      </c>
      <c r="CF11" s="76">
        <v>784</v>
      </c>
      <c r="CG11" s="76">
        <v>0</v>
      </c>
      <c r="CH11" s="76">
        <v>0</v>
      </c>
      <c r="CI11" s="76">
        <v>27</v>
      </c>
      <c r="CJ11" s="76">
        <v>273</v>
      </c>
      <c r="CK11" s="76">
        <v>0</v>
      </c>
      <c r="CL11" s="76">
        <v>0</v>
      </c>
      <c r="CM11" s="76">
        <v>0</v>
      </c>
      <c r="CN11" s="76">
        <v>0</v>
      </c>
      <c r="CO11" s="76">
        <v>0</v>
      </c>
      <c r="CP11" s="76">
        <v>0</v>
      </c>
      <c r="CQ11" s="76">
        <v>0</v>
      </c>
      <c r="CR11" s="76">
        <v>0</v>
      </c>
      <c r="CS11" s="76">
        <v>0</v>
      </c>
      <c r="CT11" s="76">
        <v>0</v>
      </c>
      <c r="CU11" s="76">
        <v>0</v>
      </c>
      <c r="CV11" s="76">
        <v>0</v>
      </c>
      <c r="CW11" s="76">
        <v>0</v>
      </c>
      <c r="CX11" s="76">
        <v>0</v>
      </c>
      <c r="CY11" s="76">
        <v>0</v>
      </c>
      <c r="CZ11" s="76">
        <v>0</v>
      </c>
      <c r="DA11" s="76">
        <v>0</v>
      </c>
      <c r="DB11" s="76">
        <v>0</v>
      </c>
      <c r="DC11" s="76">
        <v>0</v>
      </c>
      <c r="DD11" s="76">
        <v>0</v>
      </c>
      <c r="DE11" s="76">
        <v>0</v>
      </c>
      <c r="DF11" s="76">
        <v>0</v>
      </c>
      <c r="DG11" s="76">
        <v>0</v>
      </c>
      <c r="DH11" s="76">
        <v>0</v>
      </c>
      <c r="DI11" s="76">
        <v>0</v>
      </c>
      <c r="DJ11" s="76">
        <v>0</v>
      </c>
      <c r="DK11" s="76">
        <v>0</v>
      </c>
      <c r="DL11" s="76">
        <v>0</v>
      </c>
      <c r="DM11" s="76">
        <v>0</v>
      </c>
      <c r="DN11" s="76">
        <v>0</v>
      </c>
      <c r="DO11" s="76">
        <v>0</v>
      </c>
      <c r="DP11" s="76">
        <v>0</v>
      </c>
      <c r="DQ11" s="76">
        <v>0</v>
      </c>
      <c r="DR11" s="76">
        <v>0</v>
      </c>
      <c r="DS11" s="76">
        <v>1565707.9982655135</v>
      </c>
      <c r="DT11" s="76">
        <v>936701.16478709364</v>
      </c>
      <c r="DU11" s="76">
        <v>58528.360439560442</v>
      </c>
      <c r="DV11" s="76">
        <v>0</v>
      </c>
      <c r="DW11" s="76">
        <v>12553.68947368421</v>
      </c>
      <c r="DX11" s="76">
        <v>134230.25024979768</v>
      </c>
      <c r="DY11" s="76">
        <v>0</v>
      </c>
      <c r="DZ11" s="76">
        <v>0</v>
      </c>
      <c r="EA11" s="76">
        <v>0</v>
      </c>
      <c r="EB11" s="76">
        <v>16035.416666666666</v>
      </c>
      <c r="EC11" s="76">
        <v>0</v>
      </c>
      <c r="ED11" s="76">
        <v>641500.29572492733</v>
      </c>
      <c r="EE11" s="76">
        <v>0</v>
      </c>
      <c r="EF11" s="76">
        <v>47185.388435156885</v>
      </c>
      <c r="EG11" s="76">
        <v>0</v>
      </c>
      <c r="EH11" s="76">
        <v>239994.02899413748</v>
      </c>
      <c r="EI11" s="76">
        <v>0</v>
      </c>
      <c r="EJ11" s="76">
        <v>0</v>
      </c>
      <c r="EK11" s="76">
        <v>211823.76209500348</v>
      </c>
      <c r="EL11" s="76">
        <v>0</v>
      </c>
      <c r="EM11" s="76">
        <v>241612.2434957001</v>
      </c>
      <c r="EN11" s="76">
        <v>953673.40253225341</v>
      </c>
      <c r="EO11" s="76">
        <v>1564.6395604395605</v>
      </c>
      <c r="EP11" s="76">
        <v>0</v>
      </c>
      <c r="EQ11" s="76">
        <v>110545.24498530534</v>
      </c>
      <c r="ER11" s="76">
        <v>365024.37048099423</v>
      </c>
      <c r="ES11" s="76">
        <v>0</v>
      </c>
      <c r="ET11" s="76">
        <v>0</v>
      </c>
      <c r="EU11" s="76">
        <v>0</v>
      </c>
      <c r="EV11" s="76">
        <v>5966.6666666666661</v>
      </c>
      <c r="EW11" s="76">
        <v>0</v>
      </c>
      <c r="EX11" s="76">
        <v>503987.83737138053</v>
      </c>
      <c r="EY11" s="76">
        <v>0</v>
      </c>
      <c r="EZ11" s="76">
        <v>5462.5472226626507</v>
      </c>
      <c r="FA11" s="76">
        <v>0</v>
      </c>
      <c r="FB11" s="76">
        <v>437223.96114381374</v>
      </c>
      <c r="FC11" s="76">
        <v>0</v>
      </c>
      <c r="FD11" s="76">
        <v>0</v>
      </c>
      <c r="FE11" s="76">
        <v>296517.94467535248</v>
      </c>
      <c r="FF11" s="76">
        <v>0</v>
      </c>
      <c r="FG11" s="76">
        <v>62598.440410426716</v>
      </c>
      <c r="FH11" s="76">
        <v>533903.326526499</v>
      </c>
      <c r="FI11" s="76">
        <v>0</v>
      </c>
      <c r="FJ11" s="76">
        <v>0</v>
      </c>
      <c r="FK11" s="76">
        <v>440263.8832408397</v>
      </c>
      <c r="FL11" s="76">
        <v>46888.490468042372</v>
      </c>
      <c r="FM11" s="76">
        <v>0</v>
      </c>
      <c r="FN11" s="76">
        <v>0</v>
      </c>
      <c r="FO11" s="76">
        <v>0</v>
      </c>
      <c r="FP11" s="76">
        <v>0</v>
      </c>
      <c r="FQ11" s="76">
        <v>0</v>
      </c>
      <c r="FR11" s="76">
        <v>0</v>
      </c>
      <c r="FS11" s="76">
        <v>0</v>
      </c>
      <c r="FT11" s="76">
        <v>0</v>
      </c>
      <c r="FU11" s="76">
        <v>0</v>
      </c>
      <c r="FV11" s="76">
        <v>534479.95059013483</v>
      </c>
      <c r="FW11" s="76">
        <v>0</v>
      </c>
      <c r="FX11" s="76">
        <v>0</v>
      </c>
      <c r="FY11" s="76">
        <v>0</v>
      </c>
      <c r="FZ11" s="76">
        <v>0</v>
      </c>
      <c r="GA11" s="76">
        <v>1612.2754946727548</v>
      </c>
      <c r="GB11" s="76">
        <v>736202.51736835169</v>
      </c>
      <c r="GC11" s="76">
        <v>0</v>
      </c>
      <c r="GD11" s="76">
        <v>0</v>
      </c>
      <c r="GE11" s="76">
        <v>18138.52267213977</v>
      </c>
      <c r="GF11" s="76">
        <v>4698.2457616564852</v>
      </c>
      <c r="GG11" s="76">
        <v>0</v>
      </c>
      <c r="GH11" s="76">
        <v>0</v>
      </c>
      <c r="GI11" s="76">
        <v>0</v>
      </c>
      <c r="GJ11" s="76">
        <v>0</v>
      </c>
      <c r="GK11" s="76">
        <v>0</v>
      </c>
      <c r="GL11" s="76">
        <v>0</v>
      </c>
      <c r="GM11" s="76">
        <v>0</v>
      </c>
      <c r="GN11" s="76">
        <v>0</v>
      </c>
      <c r="GO11" s="76">
        <v>0</v>
      </c>
      <c r="GP11" s="76">
        <v>0</v>
      </c>
      <c r="GQ11" s="76">
        <v>0</v>
      </c>
      <c r="GR11" s="76">
        <v>0</v>
      </c>
      <c r="GS11" s="76">
        <v>0</v>
      </c>
      <c r="GT11" s="76">
        <v>0</v>
      </c>
      <c r="GU11" s="76">
        <v>0</v>
      </c>
      <c r="GV11" s="76">
        <v>0</v>
      </c>
      <c r="GW11" s="76">
        <v>0</v>
      </c>
      <c r="GX11" s="76">
        <v>0</v>
      </c>
      <c r="GY11" s="76">
        <v>0</v>
      </c>
      <c r="GZ11" s="76">
        <v>0</v>
      </c>
      <c r="HA11" s="76">
        <v>0</v>
      </c>
      <c r="HB11" s="76">
        <v>0</v>
      </c>
      <c r="HC11" s="76">
        <v>0</v>
      </c>
      <c r="HD11" s="76">
        <v>0</v>
      </c>
      <c r="HE11" s="76">
        <v>0</v>
      </c>
      <c r="HF11" s="76">
        <v>0</v>
      </c>
      <c r="HG11" s="76">
        <v>0</v>
      </c>
      <c r="HH11" s="76">
        <v>0</v>
      </c>
      <c r="HI11" s="76">
        <v>0</v>
      </c>
      <c r="HJ11" s="76">
        <v>0</v>
      </c>
      <c r="HK11" s="76">
        <v>0</v>
      </c>
      <c r="HL11" s="76">
        <v>0</v>
      </c>
      <c r="HM11" s="76">
        <v>0</v>
      </c>
      <c r="HN11" s="76">
        <v>0</v>
      </c>
      <c r="HP11" s="77" t="s">
        <v>140</v>
      </c>
      <c r="HQ11" s="75">
        <f>'Relative Weights'!$H$1</f>
        <v>2022</v>
      </c>
      <c r="HR11" s="76">
        <v>167891</v>
      </c>
      <c r="HS11" s="76">
        <v>236459.5</v>
      </c>
      <c r="HT11" s="76">
        <v>499.5</v>
      </c>
      <c r="HU11" s="76">
        <v>0</v>
      </c>
      <c r="HV11" s="76">
        <v>1200</v>
      </c>
      <c r="HW11" s="76">
        <v>24007.962653952538</v>
      </c>
      <c r="HX11" s="76">
        <v>0</v>
      </c>
      <c r="HY11" s="76">
        <v>0</v>
      </c>
      <c r="HZ11" s="76">
        <v>0</v>
      </c>
      <c r="IA11" s="76">
        <v>1600</v>
      </c>
      <c r="IB11" s="76">
        <v>0</v>
      </c>
      <c r="IC11" s="76">
        <v>140143.88917891594</v>
      </c>
      <c r="ID11" s="76">
        <v>0</v>
      </c>
      <c r="IE11" s="76">
        <v>4000</v>
      </c>
      <c r="IF11" s="76">
        <v>0</v>
      </c>
      <c r="IG11" s="76">
        <v>83571.037865505699</v>
      </c>
      <c r="IH11" s="76">
        <v>0</v>
      </c>
      <c r="II11" s="76">
        <v>0</v>
      </c>
      <c r="IJ11" s="76">
        <v>21000</v>
      </c>
      <c r="IK11" s="76">
        <v>0</v>
      </c>
      <c r="IL11" s="76">
        <v>25275.262979445426</v>
      </c>
      <c r="IM11" s="76">
        <v>240744.09645114248</v>
      </c>
      <c r="IN11" s="76">
        <v>100</v>
      </c>
      <c r="IO11" s="76">
        <v>0</v>
      </c>
      <c r="IP11" s="76">
        <v>1000</v>
      </c>
      <c r="IQ11" s="76">
        <v>65287.008241299365</v>
      </c>
      <c r="IR11" s="76">
        <v>0</v>
      </c>
      <c r="IS11" s="76">
        <v>0</v>
      </c>
      <c r="IT11" s="76">
        <v>0</v>
      </c>
      <c r="IU11" s="76">
        <v>500</v>
      </c>
      <c r="IV11" s="76">
        <v>0</v>
      </c>
      <c r="IW11" s="76">
        <v>110102.54570230559</v>
      </c>
      <c r="IX11" s="76">
        <v>0</v>
      </c>
      <c r="IY11" s="76">
        <v>500</v>
      </c>
      <c r="IZ11" s="76">
        <v>0</v>
      </c>
      <c r="JA11" s="76">
        <v>152250.70542629444</v>
      </c>
      <c r="JB11" s="76">
        <v>0</v>
      </c>
      <c r="JC11" s="76">
        <v>0</v>
      </c>
      <c r="JD11" s="76">
        <v>2900</v>
      </c>
      <c r="JE11" s="76">
        <v>0</v>
      </c>
      <c r="JF11" s="76">
        <v>3843.9081484814769</v>
      </c>
      <c r="JG11" s="76">
        <v>134777.87426553943</v>
      </c>
      <c r="JH11" s="76">
        <v>0</v>
      </c>
      <c r="JI11" s="76">
        <v>0</v>
      </c>
      <c r="JJ11" s="76">
        <v>4000</v>
      </c>
      <c r="JK11" s="76">
        <v>8386.3147536571432</v>
      </c>
      <c r="JL11" s="76">
        <v>0</v>
      </c>
      <c r="JM11" s="76">
        <v>0</v>
      </c>
      <c r="JN11" s="76">
        <v>0</v>
      </c>
      <c r="JO11" s="76">
        <v>0</v>
      </c>
      <c r="JP11" s="76">
        <v>0</v>
      </c>
      <c r="JQ11" s="76">
        <v>0</v>
      </c>
      <c r="JR11" s="76">
        <v>0</v>
      </c>
      <c r="JS11" s="76">
        <v>0</v>
      </c>
      <c r="JT11" s="76">
        <v>0</v>
      </c>
      <c r="JU11" s="76">
        <v>186117.31456957542</v>
      </c>
      <c r="JV11" s="76">
        <v>0</v>
      </c>
      <c r="JW11" s="76">
        <v>0</v>
      </c>
      <c r="JX11" s="76">
        <v>0</v>
      </c>
      <c r="JY11" s="76">
        <v>0</v>
      </c>
      <c r="JZ11" s="76">
        <v>202.02645317269273</v>
      </c>
      <c r="KA11" s="76">
        <v>184046.02378370953</v>
      </c>
      <c r="KB11" s="76">
        <v>0</v>
      </c>
      <c r="KC11" s="76">
        <v>0</v>
      </c>
      <c r="KD11" s="76">
        <v>1800</v>
      </c>
      <c r="KE11" s="76">
        <v>840.31213958874025</v>
      </c>
      <c r="KF11" s="76">
        <v>0</v>
      </c>
      <c r="KG11" s="76">
        <v>0</v>
      </c>
      <c r="KH11" s="76">
        <v>0</v>
      </c>
      <c r="KI11" s="76">
        <v>0</v>
      </c>
      <c r="KJ11" s="76">
        <v>0</v>
      </c>
      <c r="KK11" s="76">
        <v>0</v>
      </c>
      <c r="KL11" s="76">
        <v>0</v>
      </c>
      <c r="KM11" s="76">
        <v>0</v>
      </c>
      <c r="KN11" s="76">
        <v>0</v>
      </c>
      <c r="KO11" s="76">
        <v>0</v>
      </c>
      <c r="KP11" s="76">
        <v>0</v>
      </c>
      <c r="KQ11" s="76">
        <v>0</v>
      </c>
      <c r="KR11" s="76">
        <v>0</v>
      </c>
      <c r="KS11" s="76">
        <v>0</v>
      </c>
      <c r="KT11" s="76">
        <v>0</v>
      </c>
      <c r="KU11" s="76">
        <v>0</v>
      </c>
      <c r="KV11" s="76">
        <v>0</v>
      </c>
      <c r="KW11" s="76">
        <v>0</v>
      </c>
      <c r="KX11" s="76">
        <v>0</v>
      </c>
      <c r="KY11" s="76">
        <v>0</v>
      </c>
      <c r="KZ11" s="76">
        <v>0</v>
      </c>
      <c r="LA11" s="76">
        <v>0</v>
      </c>
      <c r="LB11" s="76">
        <v>0</v>
      </c>
      <c r="LC11" s="76">
        <v>0</v>
      </c>
      <c r="LD11" s="76">
        <v>0</v>
      </c>
      <c r="LE11" s="76">
        <v>0</v>
      </c>
      <c r="LF11" s="76">
        <v>0</v>
      </c>
      <c r="LG11" s="76">
        <v>0</v>
      </c>
      <c r="LH11" s="76">
        <v>0</v>
      </c>
      <c r="LI11" s="76">
        <v>0</v>
      </c>
      <c r="LJ11" s="76">
        <v>0</v>
      </c>
      <c r="LK11" s="76">
        <v>0</v>
      </c>
      <c r="LL11" s="76">
        <v>0</v>
      </c>
      <c r="LM11" s="76">
        <v>0</v>
      </c>
      <c r="LN11" s="76">
        <v>164960.5</v>
      </c>
      <c r="LO11" s="76">
        <v>310044.03383022378</v>
      </c>
      <c r="LP11" s="76">
        <v>9413.8585878478352</v>
      </c>
      <c r="LQ11" s="76">
        <v>0</v>
      </c>
      <c r="LR11" s="76">
        <v>45547.49627165962</v>
      </c>
      <c r="LS11" s="76">
        <v>50862.921040670342</v>
      </c>
      <c r="LT11" s="76">
        <v>0</v>
      </c>
      <c r="LU11" s="76">
        <v>0</v>
      </c>
      <c r="LV11" s="76">
        <v>0</v>
      </c>
      <c r="LW11" s="76">
        <v>3446.7325834630306</v>
      </c>
      <c r="LX11" s="76">
        <v>0</v>
      </c>
      <c r="LY11" s="76">
        <v>218648.55888558307</v>
      </c>
      <c r="LZ11" s="76">
        <v>0</v>
      </c>
      <c r="MA11" s="76">
        <v>8247.5533127789313</v>
      </c>
      <c r="MB11" s="76">
        <v>0</v>
      </c>
      <c r="MC11" s="76">
        <v>127958.56163444462</v>
      </c>
      <c r="MD11" s="76">
        <v>0</v>
      </c>
      <c r="ME11" s="76">
        <v>0</v>
      </c>
      <c r="MF11" s="76">
        <v>79634.182714148832</v>
      </c>
      <c r="MG11" s="76">
        <v>0</v>
      </c>
      <c r="MH11" s="76">
        <v>164960.93818109087</v>
      </c>
      <c r="MI11" s="76">
        <v>310044.03383022378</v>
      </c>
      <c r="MJ11" s="76">
        <v>37655.434351391341</v>
      </c>
      <c r="MK11" s="76">
        <v>0</v>
      </c>
      <c r="ML11" s="76">
        <v>45547.49627165962</v>
      </c>
      <c r="MM11" s="76">
        <v>50862.921040670342</v>
      </c>
      <c r="MN11" s="76">
        <v>0</v>
      </c>
      <c r="MO11" s="76">
        <v>0</v>
      </c>
      <c r="MP11" s="76">
        <v>0</v>
      </c>
      <c r="MQ11" s="76">
        <v>13786.930333852122</v>
      </c>
      <c r="MR11" s="76">
        <v>0</v>
      </c>
      <c r="MS11" s="76">
        <v>874594.23554233229</v>
      </c>
      <c r="MT11" s="76">
        <v>0</v>
      </c>
      <c r="MU11" s="76">
        <v>32990.213251115725</v>
      </c>
      <c r="MV11" s="76">
        <v>0</v>
      </c>
      <c r="MW11" s="76">
        <v>127958.56163444462</v>
      </c>
      <c r="MX11" s="76">
        <v>0</v>
      </c>
      <c r="MY11" s="76">
        <v>0</v>
      </c>
      <c r="MZ11" s="76">
        <v>318536.73085659533</v>
      </c>
      <c r="NA11" s="76">
        <v>0</v>
      </c>
      <c r="NB11" s="76">
        <v>329921.87636218173</v>
      </c>
      <c r="NC11" s="76">
        <v>620088.06766044756</v>
      </c>
      <c r="ND11" s="76">
        <v>0</v>
      </c>
      <c r="NE11" s="76">
        <v>0</v>
      </c>
      <c r="NF11" s="76">
        <v>91094.99254331924</v>
      </c>
      <c r="NG11" s="76">
        <v>101725.84208134068</v>
      </c>
      <c r="NH11" s="76">
        <v>0</v>
      </c>
      <c r="NI11" s="76">
        <v>0</v>
      </c>
      <c r="NJ11" s="76">
        <v>0</v>
      </c>
      <c r="NK11" s="76">
        <v>0</v>
      </c>
      <c r="NL11" s="76">
        <v>0</v>
      </c>
      <c r="NM11" s="76">
        <v>0</v>
      </c>
      <c r="NN11" s="76">
        <v>0</v>
      </c>
      <c r="NO11" s="76">
        <v>0</v>
      </c>
      <c r="NP11" s="76">
        <v>0</v>
      </c>
      <c r="NQ11" s="76">
        <v>1023668.4930755569</v>
      </c>
      <c r="NR11" s="76">
        <v>0</v>
      </c>
      <c r="NS11" s="76">
        <v>0</v>
      </c>
      <c r="NT11" s="76">
        <v>0</v>
      </c>
      <c r="NU11" s="76">
        <v>0</v>
      </c>
      <c r="NV11" s="76">
        <v>989765.6290865452</v>
      </c>
      <c r="NW11" s="76">
        <v>1860264.2029813428</v>
      </c>
      <c r="NX11" s="76">
        <v>0</v>
      </c>
      <c r="NY11" s="76">
        <v>0</v>
      </c>
      <c r="NZ11" s="76">
        <v>273284.97762995766</v>
      </c>
      <c r="OA11" s="76">
        <v>305177.52624402201</v>
      </c>
      <c r="OB11" s="76">
        <v>0</v>
      </c>
      <c r="OC11" s="76">
        <v>0</v>
      </c>
      <c r="OD11" s="76">
        <v>0</v>
      </c>
      <c r="OE11" s="76">
        <v>0</v>
      </c>
      <c r="OF11" s="76">
        <v>0</v>
      </c>
      <c r="OG11" s="76">
        <v>0</v>
      </c>
      <c r="OH11" s="76">
        <v>0</v>
      </c>
      <c r="OI11" s="76">
        <v>0</v>
      </c>
      <c r="OJ11" s="76">
        <v>0</v>
      </c>
      <c r="OK11" s="76">
        <v>0</v>
      </c>
      <c r="OL11" s="76">
        <v>0</v>
      </c>
      <c r="OM11" s="76">
        <v>0</v>
      </c>
      <c r="ON11" s="76">
        <v>0</v>
      </c>
      <c r="OO11" s="76">
        <v>0</v>
      </c>
      <c r="OP11" s="76">
        <v>0</v>
      </c>
      <c r="OQ11" s="76">
        <v>0</v>
      </c>
      <c r="OR11" s="76">
        <v>0</v>
      </c>
      <c r="OS11" s="76">
        <v>0</v>
      </c>
      <c r="OT11" s="76">
        <v>0</v>
      </c>
      <c r="OU11" s="76">
        <v>0</v>
      </c>
      <c r="OV11" s="76">
        <v>0</v>
      </c>
      <c r="OW11" s="76">
        <v>0</v>
      </c>
      <c r="OX11" s="76">
        <v>0</v>
      </c>
      <c r="OY11" s="76">
        <v>0</v>
      </c>
      <c r="OZ11" s="76">
        <v>0</v>
      </c>
      <c r="PA11" s="76">
        <v>0</v>
      </c>
      <c r="PB11" s="76">
        <v>0</v>
      </c>
      <c r="PC11" s="76">
        <v>0</v>
      </c>
      <c r="PD11" s="76">
        <v>0</v>
      </c>
      <c r="PE11" s="76">
        <v>0</v>
      </c>
      <c r="PF11" s="76">
        <v>0</v>
      </c>
      <c r="PG11" s="76">
        <v>0</v>
      </c>
      <c r="PH11" s="76">
        <v>0</v>
      </c>
      <c r="PI11" s="76">
        <v>0</v>
      </c>
      <c r="PJ11" s="76">
        <v>2529303.3711193898</v>
      </c>
      <c r="PK11" s="76">
        <v>4753824.9273374332</v>
      </c>
      <c r="PL11" s="76">
        <v>72170.128649929364</v>
      </c>
      <c r="PM11" s="76">
        <v>698367.97205583553</v>
      </c>
      <c r="PN11" s="76">
        <v>0</v>
      </c>
      <c r="PO11" s="76">
        <v>779868.00433882012</v>
      </c>
      <c r="PP11" s="76">
        <v>0</v>
      </c>
      <c r="PQ11" s="76">
        <v>0</v>
      </c>
      <c r="PR11" s="76">
        <v>0</v>
      </c>
      <c r="PS11" s="76">
        <v>26423.929321770167</v>
      </c>
      <c r="PT11" s="76">
        <v>0</v>
      </c>
      <c r="PU11" s="76">
        <v>1676240.8821675035</v>
      </c>
      <c r="PV11" s="76">
        <v>0</v>
      </c>
      <c r="PW11" s="76">
        <v>63228.800186012289</v>
      </c>
      <c r="PX11" s="76">
        <v>0</v>
      </c>
      <c r="PY11" s="76">
        <v>1961955.5082203564</v>
      </c>
      <c r="PZ11" s="76">
        <v>0</v>
      </c>
      <c r="QA11" s="76">
        <v>0</v>
      </c>
      <c r="QB11" s="76">
        <v>610505.15660295356</v>
      </c>
      <c r="QC11" s="89">
        <v>0</v>
      </c>
      <c r="QD11" s="102">
        <v>1</v>
      </c>
    </row>
    <row r="12" spans="1:446">
      <c r="A12" s="75" t="s">
        <v>99</v>
      </c>
      <c r="B12" s="75" t="s">
        <v>99</v>
      </c>
      <c r="C12" s="76">
        <f>ROUND(PVAMU!H18,0)-ROUND(PVAMU!H288,0)</f>
        <v>0</v>
      </c>
      <c r="D12" s="77">
        <v>3630</v>
      </c>
      <c r="E12" s="75" t="s">
        <v>686</v>
      </c>
      <c r="F12" s="75">
        <v>2022</v>
      </c>
      <c r="G12" s="76">
        <v>53066948</v>
      </c>
      <c r="H12" s="76">
        <v>20649784</v>
      </c>
      <c r="I12" s="76">
        <v>26575941</v>
      </c>
      <c r="J12" s="76">
        <v>19027934</v>
      </c>
      <c r="K12" s="76">
        <v>20096961</v>
      </c>
      <c r="L12" s="75" t="s">
        <v>734</v>
      </c>
      <c r="M12" s="75" t="s">
        <v>735</v>
      </c>
      <c r="N12" s="75" t="s">
        <v>736</v>
      </c>
      <c r="O12" s="76">
        <v>4349</v>
      </c>
      <c r="P12" s="76">
        <v>4139</v>
      </c>
      <c r="Q12" s="76">
        <v>697</v>
      </c>
      <c r="R12" s="76">
        <v>168</v>
      </c>
      <c r="S12" s="76">
        <v>0</v>
      </c>
      <c r="T12" s="78" t="s">
        <v>761</v>
      </c>
      <c r="U12" s="78" t="s">
        <v>762</v>
      </c>
      <c r="V12" s="78" t="s">
        <v>763</v>
      </c>
      <c r="W12" s="76">
        <v>78647</v>
      </c>
      <c r="X12" s="76">
        <v>25146</v>
      </c>
      <c r="Y12" s="76">
        <v>7882</v>
      </c>
      <c r="Z12" s="76">
        <v>2432</v>
      </c>
      <c r="AA12" s="76">
        <v>3314</v>
      </c>
      <c r="AB12" s="76">
        <v>9707.0400000000009</v>
      </c>
      <c r="AC12" s="76">
        <v>5393</v>
      </c>
      <c r="AD12" s="76">
        <v>0</v>
      </c>
      <c r="AE12" s="76">
        <v>822</v>
      </c>
      <c r="AF12" s="76">
        <v>0</v>
      </c>
      <c r="AG12" s="76">
        <v>0</v>
      </c>
      <c r="AH12" s="76">
        <v>1737</v>
      </c>
      <c r="AI12" s="76">
        <v>0</v>
      </c>
      <c r="AJ12" s="76">
        <v>6467</v>
      </c>
      <c r="AK12" s="76">
        <v>0</v>
      </c>
      <c r="AL12" s="76">
        <v>13956</v>
      </c>
      <c r="AM12" s="76">
        <v>0</v>
      </c>
      <c r="AN12" s="76">
        <v>0</v>
      </c>
      <c r="AO12" s="76">
        <v>1248</v>
      </c>
      <c r="AP12" s="76">
        <v>267</v>
      </c>
      <c r="AQ12" s="76">
        <v>11234</v>
      </c>
      <c r="AR12" s="76">
        <v>6644</v>
      </c>
      <c r="AS12" s="76">
        <v>1240</v>
      </c>
      <c r="AT12" s="76">
        <v>3706</v>
      </c>
      <c r="AU12" s="76">
        <v>1195</v>
      </c>
      <c r="AV12" s="76">
        <v>9964</v>
      </c>
      <c r="AW12" s="76">
        <v>1626</v>
      </c>
      <c r="AX12" s="76">
        <v>0</v>
      </c>
      <c r="AY12" s="76">
        <v>2049</v>
      </c>
      <c r="AZ12" s="76">
        <v>0</v>
      </c>
      <c r="BA12" s="76">
        <v>0</v>
      </c>
      <c r="BB12" s="76">
        <v>0</v>
      </c>
      <c r="BC12" s="76">
        <v>0</v>
      </c>
      <c r="BD12" s="76">
        <v>8208</v>
      </c>
      <c r="BE12" s="76">
        <v>0</v>
      </c>
      <c r="BF12" s="76">
        <v>11397</v>
      </c>
      <c r="BG12" s="76">
        <v>0</v>
      </c>
      <c r="BH12" s="76">
        <v>270</v>
      </c>
      <c r="BI12" s="76">
        <v>1311</v>
      </c>
      <c r="BJ12" s="76">
        <v>9803</v>
      </c>
      <c r="BK12" s="76">
        <v>1734</v>
      </c>
      <c r="BL12" s="76">
        <v>139</v>
      </c>
      <c r="BM12" s="76">
        <v>0</v>
      </c>
      <c r="BN12" s="76">
        <v>2322</v>
      </c>
      <c r="BO12" s="76">
        <v>0</v>
      </c>
      <c r="BP12" s="76">
        <v>3749</v>
      </c>
      <c r="BQ12" s="76">
        <v>333</v>
      </c>
      <c r="BR12" s="76">
        <v>0</v>
      </c>
      <c r="BS12" s="76">
        <v>1031</v>
      </c>
      <c r="BT12" s="76">
        <v>0</v>
      </c>
      <c r="BU12" s="76">
        <v>0</v>
      </c>
      <c r="BV12" s="76">
        <v>0</v>
      </c>
      <c r="BW12" s="76">
        <v>0</v>
      </c>
      <c r="BX12" s="76">
        <v>471</v>
      </c>
      <c r="BY12" s="76">
        <v>0</v>
      </c>
      <c r="BZ12" s="76">
        <v>2133</v>
      </c>
      <c r="CA12" s="76">
        <v>0</v>
      </c>
      <c r="CB12" s="76">
        <v>0</v>
      </c>
      <c r="CC12" s="76">
        <v>63</v>
      </c>
      <c r="CD12" s="76">
        <v>316</v>
      </c>
      <c r="CE12" s="76">
        <v>443</v>
      </c>
      <c r="CF12" s="76">
        <v>0</v>
      </c>
      <c r="CG12" s="76">
        <v>0</v>
      </c>
      <c r="CH12" s="76">
        <v>994</v>
      </c>
      <c r="CI12" s="76">
        <v>0</v>
      </c>
      <c r="CJ12" s="76">
        <v>496</v>
      </c>
      <c r="CK12" s="76">
        <v>0</v>
      </c>
      <c r="CL12" s="76">
        <v>0</v>
      </c>
      <c r="CM12" s="76">
        <v>0</v>
      </c>
      <c r="CN12" s="76">
        <v>0</v>
      </c>
      <c r="CO12" s="76">
        <v>0</v>
      </c>
      <c r="CP12" s="76">
        <v>0</v>
      </c>
      <c r="CQ12" s="76">
        <v>0</v>
      </c>
      <c r="CR12" s="76">
        <v>0</v>
      </c>
      <c r="CS12" s="76">
        <v>0</v>
      </c>
      <c r="CT12" s="76">
        <v>0</v>
      </c>
      <c r="CU12" s="76">
        <v>0</v>
      </c>
      <c r="CV12" s="76">
        <v>0</v>
      </c>
      <c r="CW12" s="76">
        <v>0</v>
      </c>
      <c r="CX12" s="76">
        <v>291</v>
      </c>
      <c r="CY12" s="76">
        <v>0</v>
      </c>
      <c r="CZ12" s="76">
        <v>0</v>
      </c>
      <c r="DA12" s="76">
        <v>0</v>
      </c>
      <c r="DB12" s="76">
        <v>0</v>
      </c>
      <c r="DC12" s="76">
        <v>0</v>
      </c>
      <c r="DD12" s="76">
        <v>0</v>
      </c>
      <c r="DE12" s="76">
        <v>0</v>
      </c>
      <c r="DF12" s="76">
        <v>0</v>
      </c>
      <c r="DG12" s="76">
        <v>0</v>
      </c>
      <c r="DH12" s="76">
        <v>0</v>
      </c>
      <c r="DI12" s="76">
        <v>0</v>
      </c>
      <c r="DJ12" s="76">
        <v>0</v>
      </c>
      <c r="DK12" s="76">
        <v>0</v>
      </c>
      <c r="DL12" s="76">
        <v>0</v>
      </c>
      <c r="DM12" s="76">
        <v>0</v>
      </c>
      <c r="DN12" s="76">
        <v>0</v>
      </c>
      <c r="DO12" s="76">
        <v>0</v>
      </c>
      <c r="DP12" s="76">
        <v>0</v>
      </c>
      <c r="DQ12" s="76">
        <v>0</v>
      </c>
      <c r="DR12" s="76">
        <v>0</v>
      </c>
      <c r="DS12" s="76">
        <v>6493072.0636318009</v>
      </c>
      <c r="DT12" s="76">
        <v>2032359.8014753377</v>
      </c>
      <c r="DU12" s="76">
        <v>932564.04778577667</v>
      </c>
      <c r="DV12" s="76">
        <v>170445.24482420797</v>
      </c>
      <c r="DW12" s="76">
        <v>287938.31211897556</v>
      </c>
      <c r="DX12" s="76">
        <v>1978898.8475289675</v>
      </c>
      <c r="DY12" s="76">
        <v>292552.21036089718</v>
      </c>
      <c r="DZ12" s="76">
        <v>0</v>
      </c>
      <c r="EA12" s="76">
        <v>50838.545294470474</v>
      </c>
      <c r="EB12" s="76">
        <v>0</v>
      </c>
      <c r="EC12" s="76">
        <v>0</v>
      </c>
      <c r="ED12" s="76">
        <v>189959.01252688174</v>
      </c>
      <c r="EE12" s="76">
        <v>0</v>
      </c>
      <c r="EF12" s="76">
        <v>282253.23821247951</v>
      </c>
      <c r="EG12" s="76">
        <v>0</v>
      </c>
      <c r="EH12" s="76">
        <v>840946.87377907836</v>
      </c>
      <c r="EI12" s="76">
        <v>0</v>
      </c>
      <c r="EJ12" s="76">
        <v>0</v>
      </c>
      <c r="EK12" s="76">
        <v>206844.01147469197</v>
      </c>
      <c r="EL12" s="76">
        <v>62146.028533284058</v>
      </c>
      <c r="EM12" s="76">
        <v>1453544.5887849578</v>
      </c>
      <c r="EN12" s="76">
        <v>991740.28774589777</v>
      </c>
      <c r="EO12" s="76">
        <v>413544.91670074116</v>
      </c>
      <c r="EP12" s="76">
        <v>452327.02921716718</v>
      </c>
      <c r="EQ12" s="76">
        <v>276351.13454769109</v>
      </c>
      <c r="ER12" s="76">
        <v>2893330.3533918937</v>
      </c>
      <c r="ES12" s="76">
        <v>212279.08960823857</v>
      </c>
      <c r="ET12" s="76">
        <v>0</v>
      </c>
      <c r="EU12" s="76">
        <v>295268.1928007676</v>
      </c>
      <c r="EV12" s="76">
        <v>0</v>
      </c>
      <c r="EW12" s="76">
        <v>0</v>
      </c>
      <c r="EX12" s="76">
        <v>0</v>
      </c>
      <c r="EY12" s="76">
        <v>0</v>
      </c>
      <c r="EZ12" s="76">
        <v>512049.56198359869</v>
      </c>
      <c r="FA12" s="76">
        <v>0</v>
      </c>
      <c r="FB12" s="76">
        <v>1394041.6913157976</v>
      </c>
      <c r="FC12" s="76">
        <v>0</v>
      </c>
      <c r="FD12" s="76">
        <v>0</v>
      </c>
      <c r="FE12" s="76">
        <v>258615.53852530805</v>
      </c>
      <c r="FF12" s="76">
        <v>2050029.6938909581</v>
      </c>
      <c r="FG12" s="76">
        <v>348864.5992109208</v>
      </c>
      <c r="FH12" s="76">
        <v>140557.95833333334</v>
      </c>
      <c r="FI12" s="76">
        <v>0</v>
      </c>
      <c r="FJ12" s="76">
        <v>793406.05389507394</v>
      </c>
      <c r="FK12" s="76">
        <v>0</v>
      </c>
      <c r="FL12" s="76">
        <v>1717226.0634537654</v>
      </c>
      <c r="FM12" s="76">
        <v>60630.508499999996</v>
      </c>
      <c r="FN12" s="76">
        <v>0</v>
      </c>
      <c r="FO12" s="76">
        <v>144770.09190476191</v>
      </c>
      <c r="FP12" s="76">
        <v>0</v>
      </c>
      <c r="FQ12" s="76">
        <v>0</v>
      </c>
      <c r="FR12" s="76">
        <v>0</v>
      </c>
      <c r="FS12" s="76">
        <v>0</v>
      </c>
      <c r="FT12" s="76">
        <v>148813.5959607843</v>
      </c>
      <c r="FU12" s="76">
        <v>0</v>
      </c>
      <c r="FV12" s="76">
        <v>520539.24403538997</v>
      </c>
      <c r="FW12" s="76">
        <v>0</v>
      </c>
      <c r="FX12" s="76">
        <v>0</v>
      </c>
      <c r="FY12" s="76">
        <v>11330.666666666666</v>
      </c>
      <c r="FZ12" s="76">
        <v>135034.44932388401</v>
      </c>
      <c r="GA12" s="76">
        <v>417455.65630973189</v>
      </c>
      <c r="GB12" s="76">
        <v>0</v>
      </c>
      <c r="GC12" s="76">
        <v>0</v>
      </c>
      <c r="GD12" s="76">
        <v>820711.95133603213</v>
      </c>
      <c r="GE12" s="76">
        <v>0</v>
      </c>
      <c r="GF12" s="76">
        <v>645132.90084263089</v>
      </c>
      <c r="GG12" s="76">
        <v>0</v>
      </c>
      <c r="GH12" s="76">
        <v>0</v>
      </c>
      <c r="GI12" s="76">
        <v>0</v>
      </c>
      <c r="GJ12" s="76">
        <v>0</v>
      </c>
      <c r="GK12" s="76">
        <v>0</v>
      </c>
      <c r="GL12" s="76">
        <v>0</v>
      </c>
      <c r="GM12" s="76">
        <v>0</v>
      </c>
      <c r="GN12" s="76">
        <v>0</v>
      </c>
      <c r="GO12" s="76">
        <v>0</v>
      </c>
      <c r="GP12" s="76">
        <v>0</v>
      </c>
      <c r="GQ12" s="76">
        <v>0</v>
      </c>
      <c r="GR12" s="76">
        <v>0</v>
      </c>
      <c r="GS12" s="76">
        <v>0</v>
      </c>
      <c r="GT12" s="76">
        <v>401701.48005942261</v>
      </c>
      <c r="GU12" s="76">
        <v>0</v>
      </c>
      <c r="GV12" s="76">
        <v>0</v>
      </c>
      <c r="GW12" s="76">
        <v>0</v>
      </c>
      <c r="GX12" s="76">
        <v>0</v>
      </c>
      <c r="GY12" s="76">
        <v>0</v>
      </c>
      <c r="GZ12" s="76">
        <v>0</v>
      </c>
      <c r="HA12" s="76">
        <v>0</v>
      </c>
      <c r="HB12" s="76">
        <v>0</v>
      </c>
      <c r="HC12" s="76">
        <v>0</v>
      </c>
      <c r="HD12" s="76">
        <v>0</v>
      </c>
      <c r="HE12" s="76">
        <v>0</v>
      </c>
      <c r="HF12" s="76">
        <v>0</v>
      </c>
      <c r="HG12" s="76">
        <v>0</v>
      </c>
      <c r="HH12" s="76">
        <v>0</v>
      </c>
      <c r="HI12" s="76">
        <v>0</v>
      </c>
      <c r="HJ12" s="76">
        <v>0</v>
      </c>
      <c r="HK12" s="76">
        <v>0</v>
      </c>
      <c r="HL12" s="76">
        <v>0</v>
      </c>
      <c r="HM12" s="76">
        <v>0</v>
      </c>
      <c r="HN12" s="76">
        <v>0</v>
      </c>
      <c r="HP12" s="77" t="s">
        <v>141</v>
      </c>
      <c r="HQ12" s="75">
        <f>'Relative Weights'!$H$1</f>
        <v>2022</v>
      </c>
      <c r="HR12" s="76">
        <v>74522</v>
      </c>
      <c r="HS12" s="76">
        <v>0</v>
      </c>
      <c r="HT12" s="76">
        <v>0</v>
      </c>
      <c r="HU12" s="76">
        <v>0</v>
      </c>
      <c r="HV12" s="76">
        <v>12246</v>
      </c>
      <c r="HW12" s="76">
        <v>9413</v>
      </c>
      <c r="HX12" s="76">
        <v>0</v>
      </c>
      <c r="HY12" s="76">
        <v>0</v>
      </c>
      <c r="HZ12" s="76">
        <v>0</v>
      </c>
      <c r="IA12" s="76">
        <v>0</v>
      </c>
      <c r="IB12" s="76">
        <v>0</v>
      </c>
      <c r="IC12" s="76">
        <v>0</v>
      </c>
      <c r="ID12" s="76">
        <v>0</v>
      </c>
      <c r="IE12" s="76">
        <v>0</v>
      </c>
      <c r="IF12" s="76">
        <v>0</v>
      </c>
      <c r="IG12" s="76">
        <v>0</v>
      </c>
      <c r="IH12" s="76">
        <v>0</v>
      </c>
      <c r="II12" s="76">
        <v>0</v>
      </c>
      <c r="IJ12" s="76">
        <v>0</v>
      </c>
      <c r="IK12" s="76">
        <v>0</v>
      </c>
      <c r="IL12" s="76">
        <v>16683</v>
      </c>
      <c r="IM12" s="76">
        <v>0</v>
      </c>
      <c r="IN12" s="76">
        <v>0</v>
      </c>
      <c r="IO12" s="76">
        <v>0</v>
      </c>
      <c r="IP12" s="76">
        <v>11754</v>
      </c>
      <c r="IQ12" s="76">
        <v>13763</v>
      </c>
      <c r="IR12" s="76">
        <v>0</v>
      </c>
      <c r="IS12" s="76">
        <v>0</v>
      </c>
      <c r="IT12" s="76">
        <v>0</v>
      </c>
      <c r="IU12" s="76">
        <v>0</v>
      </c>
      <c r="IV12" s="76">
        <v>0</v>
      </c>
      <c r="IW12" s="76">
        <v>0</v>
      </c>
      <c r="IX12" s="76">
        <v>0</v>
      </c>
      <c r="IY12" s="76">
        <v>0</v>
      </c>
      <c r="IZ12" s="76">
        <v>0</v>
      </c>
      <c r="JA12" s="76">
        <v>0</v>
      </c>
      <c r="JB12" s="76">
        <v>0</v>
      </c>
      <c r="JC12" s="76">
        <v>0</v>
      </c>
      <c r="JD12" s="76">
        <v>0</v>
      </c>
      <c r="JE12" s="76">
        <v>0</v>
      </c>
      <c r="JF12" s="76">
        <v>4004</v>
      </c>
      <c r="JG12" s="76">
        <v>0</v>
      </c>
      <c r="JH12" s="76">
        <v>0</v>
      </c>
      <c r="JI12" s="76">
        <v>0</v>
      </c>
      <c r="JJ12" s="76">
        <v>0</v>
      </c>
      <c r="JK12" s="76">
        <v>8169</v>
      </c>
      <c r="JL12" s="76">
        <v>0</v>
      </c>
      <c r="JM12" s="76">
        <v>0</v>
      </c>
      <c r="JN12" s="76">
        <v>0</v>
      </c>
      <c r="JO12" s="76">
        <v>0</v>
      </c>
      <c r="JP12" s="76">
        <v>0</v>
      </c>
      <c r="JQ12" s="76">
        <v>0</v>
      </c>
      <c r="JR12" s="76">
        <v>0</v>
      </c>
      <c r="JS12" s="76">
        <v>0</v>
      </c>
      <c r="JT12" s="76">
        <v>0</v>
      </c>
      <c r="JU12" s="76">
        <v>0</v>
      </c>
      <c r="JV12" s="76">
        <v>0</v>
      </c>
      <c r="JW12" s="76">
        <v>0</v>
      </c>
      <c r="JX12" s="76">
        <v>0</v>
      </c>
      <c r="JY12" s="76">
        <v>0</v>
      </c>
      <c r="JZ12" s="76">
        <v>4791</v>
      </c>
      <c r="KA12" s="76">
        <v>0</v>
      </c>
      <c r="KB12" s="76">
        <v>0</v>
      </c>
      <c r="KC12" s="76">
        <v>0</v>
      </c>
      <c r="KD12" s="76">
        <v>0</v>
      </c>
      <c r="KE12" s="76">
        <v>3069</v>
      </c>
      <c r="KF12" s="76">
        <v>0</v>
      </c>
      <c r="KG12" s="76">
        <v>0</v>
      </c>
      <c r="KH12" s="76">
        <v>0</v>
      </c>
      <c r="KI12" s="76">
        <v>0</v>
      </c>
      <c r="KJ12" s="76">
        <v>0</v>
      </c>
      <c r="KK12" s="76">
        <v>0</v>
      </c>
      <c r="KL12" s="76">
        <v>0</v>
      </c>
      <c r="KM12" s="76">
        <v>0</v>
      </c>
      <c r="KN12" s="76">
        <v>0</v>
      </c>
      <c r="KO12" s="76">
        <v>0</v>
      </c>
      <c r="KP12" s="76">
        <v>0</v>
      </c>
      <c r="KQ12" s="76">
        <v>0</v>
      </c>
      <c r="KR12" s="76">
        <v>0</v>
      </c>
      <c r="KS12" s="76">
        <v>0</v>
      </c>
      <c r="KT12" s="76">
        <v>0</v>
      </c>
      <c r="KU12" s="76">
        <v>0</v>
      </c>
      <c r="KV12" s="76">
        <v>0</v>
      </c>
      <c r="KW12" s="76">
        <v>0</v>
      </c>
      <c r="KX12" s="76">
        <v>0</v>
      </c>
      <c r="KY12" s="76">
        <v>0</v>
      </c>
      <c r="KZ12" s="76">
        <v>0</v>
      </c>
      <c r="LA12" s="76">
        <v>0</v>
      </c>
      <c r="LB12" s="76">
        <v>0</v>
      </c>
      <c r="LC12" s="76">
        <v>0</v>
      </c>
      <c r="LD12" s="76">
        <v>0</v>
      </c>
      <c r="LE12" s="76">
        <v>0</v>
      </c>
      <c r="LF12" s="76">
        <v>0</v>
      </c>
      <c r="LG12" s="76">
        <v>0</v>
      </c>
      <c r="LH12" s="76">
        <v>0</v>
      </c>
      <c r="LI12" s="76">
        <v>0</v>
      </c>
      <c r="LJ12" s="76">
        <v>0</v>
      </c>
      <c r="LK12" s="76">
        <v>0</v>
      </c>
      <c r="LL12" s="76">
        <v>0</v>
      </c>
      <c r="LM12" s="76">
        <v>0</v>
      </c>
      <c r="LN12" s="76">
        <v>1190596</v>
      </c>
      <c r="LO12" s="76">
        <v>0</v>
      </c>
      <c r="LP12" s="76">
        <v>0</v>
      </c>
      <c r="LQ12" s="76">
        <v>0</v>
      </c>
      <c r="LR12" s="76">
        <v>0</v>
      </c>
      <c r="LS12" s="76">
        <v>721</v>
      </c>
      <c r="LT12" s="76">
        <v>0</v>
      </c>
      <c r="LU12" s="76">
        <v>0</v>
      </c>
      <c r="LV12" s="76">
        <v>0</v>
      </c>
      <c r="LW12" s="76">
        <v>0</v>
      </c>
      <c r="LX12" s="76">
        <v>0</v>
      </c>
      <c r="LY12" s="76">
        <v>0</v>
      </c>
      <c r="LZ12" s="76">
        <v>0</v>
      </c>
      <c r="MA12" s="76">
        <v>0</v>
      </c>
      <c r="MB12" s="76">
        <v>0</v>
      </c>
      <c r="MC12" s="76">
        <v>0</v>
      </c>
      <c r="MD12" s="76">
        <v>0</v>
      </c>
      <c r="ME12" s="76">
        <v>0</v>
      </c>
      <c r="MF12" s="76">
        <v>0</v>
      </c>
      <c r="MG12" s="76">
        <v>0</v>
      </c>
      <c r="MH12" s="76">
        <v>266504</v>
      </c>
      <c r="MI12" s="76">
        <v>0</v>
      </c>
      <c r="MJ12" s="76">
        <v>0</v>
      </c>
      <c r="MK12" s="76">
        <v>0</v>
      </c>
      <c r="ML12" s="76">
        <v>0</v>
      </c>
      <c r="MM12" s="76">
        <v>1054</v>
      </c>
      <c r="MN12" s="76">
        <v>0</v>
      </c>
      <c r="MO12" s="76">
        <v>0</v>
      </c>
      <c r="MP12" s="76">
        <v>0</v>
      </c>
      <c r="MQ12" s="76">
        <v>0</v>
      </c>
      <c r="MR12" s="76">
        <v>0</v>
      </c>
      <c r="MS12" s="76">
        <v>0</v>
      </c>
      <c r="MT12" s="76">
        <v>0</v>
      </c>
      <c r="MU12" s="76">
        <v>0</v>
      </c>
      <c r="MV12" s="76">
        <v>0</v>
      </c>
      <c r="MW12" s="76">
        <v>0</v>
      </c>
      <c r="MX12" s="76">
        <v>0</v>
      </c>
      <c r="MY12" s="76">
        <v>442286</v>
      </c>
      <c r="MZ12" s="76">
        <v>0</v>
      </c>
      <c r="NA12" s="76">
        <v>0</v>
      </c>
      <c r="NB12" s="76">
        <v>9407</v>
      </c>
      <c r="NC12" s="76">
        <v>2444</v>
      </c>
      <c r="ND12" s="76">
        <v>0</v>
      </c>
      <c r="NE12" s="76">
        <v>12401</v>
      </c>
      <c r="NF12" s="76">
        <v>0</v>
      </c>
      <c r="NG12" s="76">
        <v>50532</v>
      </c>
      <c r="NH12" s="76">
        <v>0</v>
      </c>
      <c r="NI12" s="76">
        <v>0</v>
      </c>
      <c r="NJ12" s="76">
        <v>12000</v>
      </c>
      <c r="NK12" s="76">
        <v>0</v>
      </c>
      <c r="NL12" s="76">
        <v>0</v>
      </c>
      <c r="NM12" s="76">
        <v>0</v>
      </c>
      <c r="NN12" s="76">
        <v>0</v>
      </c>
      <c r="NO12" s="76">
        <v>0</v>
      </c>
      <c r="NP12" s="76">
        <v>0</v>
      </c>
      <c r="NQ12" s="76">
        <v>516236</v>
      </c>
      <c r="NR12" s="76">
        <v>0</v>
      </c>
      <c r="NS12" s="76">
        <v>0</v>
      </c>
      <c r="NT12" s="76">
        <v>0</v>
      </c>
      <c r="NU12" s="76">
        <v>41860</v>
      </c>
      <c r="NV12" s="76">
        <v>11259</v>
      </c>
      <c r="NW12" s="76">
        <v>0</v>
      </c>
      <c r="NX12" s="76">
        <v>0</v>
      </c>
      <c r="NY12" s="76">
        <v>12830</v>
      </c>
      <c r="NZ12" s="76">
        <v>0</v>
      </c>
      <c r="OA12" s="76">
        <v>18985</v>
      </c>
      <c r="OB12" s="76">
        <v>0</v>
      </c>
      <c r="OC12" s="76">
        <v>0</v>
      </c>
      <c r="OD12" s="76">
        <v>0</v>
      </c>
      <c r="OE12" s="76">
        <v>0</v>
      </c>
      <c r="OF12" s="76">
        <v>0</v>
      </c>
      <c r="OG12" s="76">
        <v>0</v>
      </c>
      <c r="OH12" s="76">
        <v>0</v>
      </c>
      <c r="OI12" s="76">
        <v>0</v>
      </c>
      <c r="OJ12" s="76">
        <v>0</v>
      </c>
      <c r="OK12" s="76">
        <v>0</v>
      </c>
      <c r="OL12" s="76">
        <v>0</v>
      </c>
      <c r="OM12" s="76">
        <v>0</v>
      </c>
      <c r="ON12" s="76">
        <v>0</v>
      </c>
      <c r="OO12" s="76">
        <v>124515</v>
      </c>
      <c r="OP12" s="76">
        <v>0</v>
      </c>
      <c r="OQ12" s="76">
        <v>0</v>
      </c>
      <c r="OR12" s="76">
        <v>0</v>
      </c>
      <c r="OS12" s="76">
        <v>0</v>
      </c>
      <c r="OT12" s="76">
        <v>0</v>
      </c>
      <c r="OU12" s="76">
        <v>0</v>
      </c>
      <c r="OV12" s="76">
        <v>0</v>
      </c>
      <c r="OW12" s="76">
        <v>0</v>
      </c>
      <c r="OX12" s="76">
        <v>0</v>
      </c>
      <c r="OY12" s="76">
        <v>0</v>
      </c>
      <c r="OZ12" s="76">
        <v>0</v>
      </c>
      <c r="PA12" s="76">
        <v>0</v>
      </c>
      <c r="PB12" s="76">
        <v>0</v>
      </c>
      <c r="PC12" s="76">
        <v>0</v>
      </c>
      <c r="PD12" s="76">
        <v>0</v>
      </c>
      <c r="PE12" s="76">
        <v>0</v>
      </c>
      <c r="PF12" s="76">
        <v>0</v>
      </c>
      <c r="PG12" s="76">
        <v>0</v>
      </c>
      <c r="PH12" s="76">
        <v>0</v>
      </c>
      <c r="PI12" s="76">
        <v>0</v>
      </c>
      <c r="PJ12" s="76">
        <v>5556498</v>
      </c>
      <c r="PK12" s="76">
        <v>3432199</v>
      </c>
      <c r="PL12" s="76">
        <v>1200211</v>
      </c>
      <c r="PM12" s="76">
        <v>14899739</v>
      </c>
      <c r="PN12" s="76">
        <v>1214968</v>
      </c>
      <c r="PO12" s="76">
        <v>8239895</v>
      </c>
      <c r="PP12" s="76">
        <v>0</v>
      </c>
      <c r="PQ12" s="76">
        <v>0</v>
      </c>
      <c r="PR12" s="76">
        <v>163972</v>
      </c>
      <c r="PS12" s="76">
        <v>0</v>
      </c>
      <c r="PT12" s="76">
        <v>0</v>
      </c>
      <c r="PU12" s="76">
        <v>0</v>
      </c>
      <c r="PV12" s="76">
        <v>0</v>
      </c>
      <c r="PW12" s="76">
        <v>338543</v>
      </c>
      <c r="PX12" s="76">
        <v>0</v>
      </c>
      <c r="PY12" s="76">
        <v>1538709</v>
      </c>
      <c r="PZ12" s="76">
        <v>0</v>
      </c>
      <c r="QA12" s="76">
        <v>0</v>
      </c>
      <c r="QB12" s="76">
        <v>159020</v>
      </c>
      <c r="QC12" s="89">
        <v>2770818</v>
      </c>
      <c r="QD12" s="102">
        <v>1</v>
      </c>
    </row>
    <row r="13" spans="1:446">
      <c r="A13" s="75" t="s">
        <v>171</v>
      </c>
      <c r="B13" s="75" t="s">
        <v>101</v>
      </c>
      <c r="C13" s="76">
        <f>ROUND(TAR!H18,0)-ROUND(TAR!H288,0)</f>
        <v>0</v>
      </c>
      <c r="D13" s="77">
        <v>3631</v>
      </c>
      <c r="E13" s="75" t="s">
        <v>689</v>
      </c>
      <c r="F13" s="75">
        <v>2022</v>
      </c>
      <c r="G13" s="76">
        <v>54946145</v>
      </c>
      <c r="H13" s="76">
        <v>17563022</v>
      </c>
      <c r="I13" s="76">
        <v>24407265</v>
      </c>
      <c r="J13" s="76">
        <v>18605850</v>
      </c>
      <c r="K13" s="76">
        <v>28446020</v>
      </c>
      <c r="L13" s="75" t="s">
        <v>734</v>
      </c>
      <c r="M13" s="75" t="s">
        <v>735</v>
      </c>
      <c r="N13" s="75" t="s">
        <v>736</v>
      </c>
      <c r="O13" s="76">
        <v>4793</v>
      </c>
      <c r="P13" s="76">
        <v>7020</v>
      </c>
      <c r="Q13" s="76">
        <v>2011</v>
      </c>
      <c r="R13" s="76">
        <v>171</v>
      </c>
      <c r="S13" s="76">
        <v>0</v>
      </c>
      <c r="T13" s="78" t="s">
        <v>871</v>
      </c>
      <c r="U13" s="78" t="s">
        <v>764</v>
      </c>
      <c r="V13" s="91" t="s">
        <v>872</v>
      </c>
      <c r="W13" s="76">
        <v>72546</v>
      </c>
      <c r="X13" s="76">
        <v>34196</v>
      </c>
      <c r="Y13" s="76">
        <v>8275</v>
      </c>
      <c r="Z13" s="76">
        <v>5507</v>
      </c>
      <c r="AA13" s="76">
        <v>10693</v>
      </c>
      <c r="AB13" s="76">
        <v>6192</v>
      </c>
      <c r="AC13" s="76">
        <v>1794</v>
      </c>
      <c r="AD13" s="76">
        <v>0</v>
      </c>
      <c r="AE13" s="76">
        <v>642</v>
      </c>
      <c r="AF13" s="76">
        <v>0</v>
      </c>
      <c r="AG13" s="76">
        <v>0</v>
      </c>
      <c r="AH13" s="76">
        <v>0</v>
      </c>
      <c r="AI13" s="76">
        <v>0</v>
      </c>
      <c r="AJ13" s="76">
        <v>2315</v>
      </c>
      <c r="AK13" s="76">
        <v>0</v>
      </c>
      <c r="AL13" s="76">
        <v>14765</v>
      </c>
      <c r="AM13" s="76">
        <v>0</v>
      </c>
      <c r="AN13" s="76">
        <v>0</v>
      </c>
      <c r="AO13" s="76">
        <v>2471</v>
      </c>
      <c r="AP13" s="76">
        <v>1227</v>
      </c>
      <c r="AQ13" s="76">
        <v>31624</v>
      </c>
      <c r="AR13" s="76">
        <v>14198</v>
      </c>
      <c r="AS13" s="76">
        <v>2389</v>
      </c>
      <c r="AT13" s="76">
        <v>13503</v>
      </c>
      <c r="AU13" s="76">
        <v>14064.000000000002</v>
      </c>
      <c r="AV13" s="76">
        <v>7058</v>
      </c>
      <c r="AW13" s="76">
        <v>2223</v>
      </c>
      <c r="AX13" s="76">
        <v>0</v>
      </c>
      <c r="AY13" s="76">
        <v>3996</v>
      </c>
      <c r="AZ13" s="76">
        <v>0</v>
      </c>
      <c r="BA13" s="76">
        <v>0</v>
      </c>
      <c r="BB13" s="76">
        <v>0</v>
      </c>
      <c r="BC13" s="76">
        <v>0</v>
      </c>
      <c r="BD13" s="76">
        <v>1223</v>
      </c>
      <c r="BE13" s="76">
        <v>0</v>
      </c>
      <c r="BF13" s="76">
        <v>28428</v>
      </c>
      <c r="BG13" s="76">
        <v>0</v>
      </c>
      <c r="BH13" s="76">
        <v>954</v>
      </c>
      <c r="BI13" s="76">
        <v>4395</v>
      </c>
      <c r="BJ13" s="76">
        <v>9335</v>
      </c>
      <c r="BK13" s="76">
        <v>7469</v>
      </c>
      <c r="BL13" s="76">
        <v>2024</v>
      </c>
      <c r="BM13" s="76">
        <v>254</v>
      </c>
      <c r="BN13" s="76">
        <v>6315</v>
      </c>
      <c r="BO13" s="76">
        <v>2150</v>
      </c>
      <c r="BP13" s="76">
        <v>1269</v>
      </c>
      <c r="BQ13" s="76">
        <v>358</v>
      </c>
      <c r="BR13" s="76">
        <v>0</v>
      </c>
      <c r="BS13" s="76">
        <v>2847</v>
      </c>
      <c r="BT13" s="76">
        <v>0</v>
      </c>
      <c r="BU13" s="76">
        <v>0</v>
      </c>
      <c r="BV13" s="76">
        <v>0</v>
      </c>
      <c r="BW13" s="76">
        <v>0</v>
      </c>
      <c r="BX13" s="76">
        <v>1015</v>
      </c>
      <c r="BY13" s="76">
        <v>0</v>
      </c>
      <c r="BZ13" s="76">
        <v>9125</v>
      </c>
      <c r="CA13" s="76">
        <v>0</v>
      </c>
      <c r="CB13" s="76">
        <v>0</v>
      </c>
      <c r="CC13" s="76">
        <v>666</v>
      </c>
      <c r="CD13" s="76">
        <v>543</v>
      </c>
      <c r="CE13" s="76">
        <v>258</v>
      </c>
      <c r="CF13" s="76">
        <v>0</v>
      </c>
      <c r="CG13" s="76">
        <v>0</v>
      </c>
      <c r="CH13" s="76">
        <v>2409</v>
      </c>
      <c r="CI13" s="76">
        <v>0</v>
      </c>
      <c r="CJ13" s="76">
        <v>0</v>
      </c>
      <c r="CK13" s="76">
        <v>0</v>
      </c>
      <c r="CL13" s="76">
        <v>0</v>
      </c>
      <c r="CM13" s="76">
        <v>0</v>
      </c>
      <c r="CN13" s="76">
        <v>0</v>
      </c>
      <c r="CO13" s="76">
        <v>0</v>
      </c>
      <c r="CP13" s="76">
        <v>0</v>
      </c>
      <c r="CQ13" s="76">
        <v>0</v>
      </c>
      <c r="CR13" s="76">
        <v>0</v>
      </c>
      <c r="CS13" s="76">
        <v>0</v>
      </c>
      <c r="CT13" s="76">
        <v>0</v>
      </c>
      <c r="CU13" s="76">
        <v>0</v>
      </c>
      <c r="CV13" s="76">
        <v>0</v>
      </c>
      <c r="CW13" s="76">
        <v>21</v>
      </c>
      <c r="CX13" s="76">
        <v>0</v>
      </c>
      <c r="CY13" s="76">
        <v>0</v>
      </c>
      <c r="CZ13" s="76">
        <v>0</v>
      </c>
      <c r="DA13" s="76">
        <v>0</v>
      </c>
      <c r="DB13" s="76">
        <v>0</v>
      </c>
      <c r="DC13" s="76">
        <v>0</v>
      </c>
      <c r="DD13" s="76">
        <v>0</v>
      </c>
      <c r="DE13" s="76">
        <v>0</v>
      </c>
      <c r="DF13" s="76">
        <v>0</v>
      </c>
      <c r="DG13" s="76">
        <v>0</v>
      </c>
      <c r="DH13" s="76">
        <v>0</v>
      </c>
      <c r="DI13" s="76">
        <v>0</v>
      </c>
      <c r="DJ13" s="76">
        <v>0</v>
      </c>
      <c r="DK13" s="76">
        <v>0</v>
      </c>
      <c r="DL13" s="76">
        <v>0</v>
      </c>
      <c r="DM13" s="76">
        <v>0</v>
      </c>
      <c r="DN13" s="76">
        <v>0</v>
      </c>
      <c r="DO13" s="76">
        <v>0</v>
      </c>
      <c r="DP13" s="76">
        <v>0</v>
      </c>
      <c r="DQ13" s="76">
        <v>0</v>
      </c>
      <c r="DR13" s="76">
        <v>0</v>
      </c>
      <c r="DS13" s="76">
        <v>4295181.3007026995</v>
      </c>
      <c r="DT13" s="76">
        <v>1575813.7727397226</v>
      </c>
      <c r="DU13" s="76">
        <v>772259.40143119276</v>
      </c>
      <c r="DV13" s="76">
        <v>331943.23589966714</v>
      </c>
      <c r="DW13" s="76">
        <v>398236.30233878881</v>
      </c>
      <c r="DX13" s="76">
        <v>511569.41231789399</v>
      </c>
      <c r="DY13" s="76">
        <v>83421.222855386732</v>
      </c>
      <c r="DZ13" s="76">
        <v>0</v>
      </c>
      <c r="EA13" s="76">
        <v>54471.518563424892</v>
      </c>
      <c r="EB13" s="76">
        <v>0</v>
      </c>
      <c r="EC13" s="76">
        <v>0</v>
      </c>
      <c r="ED13" s="76">
        <v>0</v>
      </c>
      <c r="EE13" s="76">
        <v>0</v>
      </c>
      <c r="EF13" s="76">
        <v>158111.30745376693</v>
      </c>
      <c r="EG13" s="76">
        <v>0</v>
      </c>
      <c r="EH13" s="76">
        <v>996401.50742605643</v>
      </c>
      <c r="EI13" s="76">
        <v>0</v>
      </c>
      <c r="EJ13" s="76">
        <v>0</v>
      </c>
      <c r="EK13" s="76">
        <v>337089.16222313541</v>
      </c>
      <c r="EL13" s="76">
        <v>145699.81816239315</v>
      </c>
      <c r="EM13" s="76">
        <v>2800182.1004360411</v>
      </c>
      <c r="EN13" s="76">
        <v>1732229.7330399447</v>
      </c>
      <c r="EO13" s="76">
        <v>530172.38443319453</v>
      </c>
      <c r="EP13" s="76">
        <v>1128899.3942650161</v>
      </c>
      <c r="EQ13" s="76">
        <v>1365493.8067962183</v>
      </c>
      <c r="ER13" s="76">
        <v>997702.1119938062</v>
      </c>
      <c r="ES13" s="76">
        <v>167487.97498973113</v>
      </c>
      <c r="ET13" s="76">
        <v>0</v>
      </c>
      <c r="EU13" s="76">
        <v>453522.65524609882</v>
      </c>
      <c r="EV13" s="76">
        <v>0</v>
      </c>
      <c r="EW13" s="76">
        <v>0</v>
      </c>
      <c r="EX13" s="76">
        <v>0</v>
      </c>
      <c r="EY13" s="76">
        <v>0</v>
      </c>
      <c r="EZ13" s="76">
        <v>174375.57601042718</v>
      </c>
      <c r="FA13" s="76">
        <v>0</v>
      </c>
      <c r="FB13" s="76">
        <v>2845058.0339382598</v>
      </c>
      <c r="FC13" s="76">
        <v>0</v>
      </c>
      <c r="FD13" s="76">
        <v>75597.141746031732</v>
      </c>
      <c r="FE13" s="76">
        <v>648689.46626171295</v>
      </c>
      <c r="FF13" s="76">
        <v>954141.63654539967</v>
      </c>
      <c r="FG13" s="76">
        <v>1479850.8233427904</v>
      </c>
      <c r="FH13" s="76">
        <v>689921.15733587125</v>
      </c>
      <c r="FI13" s="76">
        <v>167531.81766917292</v>
      </c>
      <c r="FJ13" s="76">
        <v>1099138.9367144457</v>
      </c>
      <c r="FK13" s="76">
        <v>667853.41333102447</v>
      </c>
      <c r="FL13" s="76">
        <v>481148.24979854358</v>
      </c>
      <c r="FM13" s="76">
        <v>36727.411851851859</v>
      </c>
      <c r="FN13" s="76">
        <v>0</v>
      </c>
      <c r="FO13" s="76">
        <v>366592.13333333324</v>
      </c>
      <c r="FP13" s="76">
        <v>0</v>
      </c>
      <c r="FQ13" s="76">
        <v>0</v>
      </c>
      <c r="FR13" s="76">
        <v>0</v>
      </c>
      <c r="FS13" s="76">
        <v>0</v>
      </c>
      <c r="FT13" s="76">
        <v>218900.14194170944</v>
      </c>
      <c r="FU13" s="76">
        <v>0</v>
      </c>
      <c r="FV13" s="76">
        <v>1960698.9770039916</v>
      </c>
      <c r="FW13" s="76">
        <v>0</v>
      </c>
      <c r="FX13" s="76">
        <v>0</v>
      </c>
      <c r="FY13" s="76">
        <v>132160.65015873019</v>
      </c>
      <c r="FZ13" s="76">
        <v>251084.47408008663</v>
      </c>
      <c r="GA13" s="76">
        <v>81000.32142857142</v>
      </c>
      <c r="GB13" s="76">
        <v>0</v>
      </c>
      <c r="GC13" s="76">
        <v>0</v>
      </c>
      <c r="GD13" s="76">
        <v>345306.06376984133</v>
      </c>
      <c r="GE13" s="76">
        <v>0</v>
      </c>
      <c r="GF13" s="76">
        <v>0</v>
      </c>
      <c r="GG13" s="76">
        <v>0</v>
      </c>
      <c r="GH13" s="76">
        <v>0</v>
      </c>
      <c r="GI13" s="76">
        <v>0</v>
      </c>
      <c r="GJ13" s="76">
        <v>0</v>
      </c>
      <c r="GK13" s="76">
        <v>0</v>
      </c>
      <c r="GL13" s="76">
        <v>0</v>
      </c>
      <c r="GM13" s="76">
        <v>0</v>
      </c>
      <c r="GN13" s="76">
        <v>0</v>
      </c>
      <c r="GO13" s="76">
        <v>0</v>
      </c>
      <c r="GP13" s="76">
        <v>0</v>
      </c>
      <c r="GQ13" s="76">
        <v>0</v>
      </c>
      <c r="GR13" s="76">
        <v>0</v>
      </c>
      <c r="GS13" s="76">
        <v>11911.5</v>
      </c>
      <c r="GT13" s="76">
        <v>0</v>
      </c>
      <c r="GU13" s="76">
        <v>0</v>
      </c>
      <c r="GV13" s="76">
        <v>0</v>
      </c>
      <c r="GW13" s="76">
        <v>0</v>
      </c>
      <c r="GX13" s="76">
        <v>0</v>
      </c>
      <c r="GY13" s="76">
        <v>0</v>
      </c>
      <c r="GZ13" s="76">
        <v>0</v>
      </c>
      <c r="HA13" s="76">
        <v>0</v>
      </c>
      <c r="HB13" s="76">
        <v>0</v>
      </c>
      <c r="HC13" s="76">
        <v>0</v>
      </c>
      <c r="HD13" s="76">
        <v>0</v>
      </c>
      <c r="HE13" s="76">
        <v>0</v>
      </c>
      <c r="HF13" s="76">
        <v>0</v>
      </c>
      <c r="HG13" s="76">
        <v>0</v>
      </c>
      <c r="HH13" s="76">
        <v>0</v>
      </c>
      <c r="HI13" s="76">
        <v>0</v>
      </c>
      <c r="HJ13" s="76">
        <v>0</v>
      </c>
      <c r="HK13" s="76">
        <v>0</v>
      </c>
      <c r="HL13" s="76">
        <v>0</v>
      </c>
      <c r="HM13" s="76">
        <v>0</v>
      </c>
      <c r="HN13" s="76">
        <v>0</v>
      </c>
      <c r="HP13" s="77" t="s">
        <v>142</v>
      </c>
      <c r="HQ13" s="75">
        <f>'Relative Weights'!$H$1</f>
        <v>2022</v>
      </c>
      <c r="HR13" s="76">
        <v>0</v>
      </c>
      <c r="HS13" s="76">
        <v>0</v>
      </c>
      <c r="HT13" s="76">
        <v>0</v>
      </c>
      <c r="HU13" s="76">
        <v>0</v>
      </c>
      <c r="HV13" s="76">
        <v>0</v>
      </c>
      <c r="HW13" s="76">
        <v>0</v>
      </c>
      <c r="HX13" s="76">
        <v>0</v>
      </c>
      <c r="HY13" s="76">
        <v>0</v>
      </c>
      <c r="HZ13" s="76">
        <v>0</v>
      </c>
      <c r="IA13" s="76">
        <v>0</v>
      </c>
      <c r="IB13" s="76">
        <v>0</v>
      </c>
      <c r="IC13" s="76">
        <v>0</v>
      </c>
      <c r="ID13" s="76">
        <v>0</v>
      </c>
      <c r="IE13" s="76">
        <v>0</v>
      </c>
      <c r="IF13" s="76">
        <v>0</v>
      </c>
      <c r="IG13" s="76">
        <v>0</v>
      </c>
      <c r="IH13" s="76">
        <v>0</v>
      </c>
      <c r="II13" s="76">
        <v>0</v>
      </c>
      <c r="IJ13" s="76">
        <v>0</v>
      </c>
      <c r="IK13" s="76">
        <v>0</v>
      </c>
      <c r="IL13" s="76">
        <v>0</v>
      </c>
      <c r="IM13" s="76">
        <v>0</v>
      </c>
      <c r="IN13" s="76">
        <v>0</v>
      </c>
      <c r="IO13" s="76">
        <v>0</v>
      </c>
      <c r="IP13" s="76">
        <v>0</v>
      </c>
      <c r="IQ13" s="76">
        <v>0</v>
      </c>
      <c r="IR13" s="76">
        <v>0</v>
      </c>
      <c r="IS13" s="76">
        <v>0</v>
      </c>
      <c r="IT13" s="76">
        <v>0</v>
      </c>
      <c r="IU13" s="76">
        <v>0</v>
      </c>
      <c r="IV13" s="76">
        <v>0</v>
      </c>
      <c r="IW13" s="76">
        <v>0</v>
      </c>
      <c r="IX13" s="76">
        <v>0</v>
      </c>
      <c r="IY13" s="76">
        <v>0</v>
      </c>
      <c r="IZ13" s="76">
        <v>0</v>
      </c>
      <c r="JA13" s="76">
        <v>0</v>
      </c>
      <c r="JB13" s="76">
        <v>0</v>
      </c>
      <c r="JC13" s="76">
        <v>0</v>
      </c>
      <c r="JD13" s="76">
        <v>0</v>
      </c>
      <c r="JE13" s="76">
        <v>0</v>
      </c>
      <c r="JF13" s="76">
        <v>0</v>
      </c>
      <c r="JG13" s="76">
        <v>0</v>
      </c>
      <c r="JH13" s="76">
        <v>0</v>
      </c>
      <c r="JI13" s="76">
        <v>0</v>
      </c>
      <c r="JJ13" s="76">
        <v>0</v>
      </c>
      <c r="JK13" s="76">
        <v>0</v>
      </c>
      <c r="JL13" s="76">
        <v>0</v>
      </c>
      <c r="JM13" s="76">
        <v>0</v>
      </c>
      <c r="JN13" s="76">
        <v>0</v>
      </c>
      <c r="JO13" s="76">
        <v>0</v>
      </c>
      <c r="JP13" s="76">
        <v>0</v>
      </c>
      <c r="JQ13" s="76">
        <v>0</v>
      </c>
      <c r="JR13" s="76">
        <v>0</v>
      </c>
      <c r="JS13" s="76">
        <v>0</v>
      </c>
      <c r="JT13" s="76">
        <v>0</v>
      </c>
      <c r="JU13" s="76">
        <v>0</v>
      </c>
      <c r="JV13" s="76">
        <v>0</v>
      </c>
      <c r="JW13" s="76">
        <v>0</v>
      </c>
      <c r="JX13" s="76">
        <v>0</v>
      </c>
      <c r="JY13" s="76">
        <v>0</v>
      </c>
      <c r="JZ13" s="76">
        <v>0</v>
      </c>
      <c r="KA13" s="76">
        <v>0</v>
      </c>
      <c r="KB13" s="76">
        <v>0</v>
      </c>
      <c r="KC13" s="76">
        <v>0</v>
      </c>
      <c r="KD13" s="76">
        <v>0</v>
      </c>
      <c r="KE13" s="76">
        <v>0</v>
      </c>
      <c r="KF13" s="76">
        <v>0</v>
      </c>
      <c r="KG13" s="76">
        <v>0</v>
      </c>
      <c r="KH13" s="76">
        <v>0</v>
      </c>
      <c r="KI13" s="76">
        <v>0</v>
      </c>
      <c r="KJ13" s="76">
        <v>0</v>
      </c>
      <c r="KK13" s="76">
        <v>0</v>
      </c>
      <c r="KL13" s="76">
        <v>0</v>
      </c>
      <c r="KM13" s="76">
        <v>0</v>
      </c>
      <c r="KN13" s="76">
        <v>0</v>
      </c>
      <c r="KO13" s="76">
        <v>0</v>
      </c>
      <c r="KP13" s="76">
        <v>0</v>
      </c>
      <c r="KQ13" s="76">
        <v>0</v>
      </c>
      <c r="KR13" s="76">
        <v>0</v>
      </c>
      <c r="KS13" s="76">
        <v>0</v>
      </c>
      <c r="KT13" s="76">
        <v>0</v>
      </c>
      <c r="KU13" s="76">
        <v>0</v>
      </c>
      <c r="KV13" s="76">
        <v>0</v>
      </c>
      <c r="KW13" s="76">
        <v>0</v>
      </c>
      <c r="KX13" s="76">
        <v>0</v>
      </c>
      <c r="KY13" s="76">
        <v>0</v>
      </c>
      <c r="KZ13" s="76">
        <v>0</v>
      </c>
      <c r="LA13" s="76">
        <v>0</v>
      </c>
      <c r="LB13" s="76">
        <v>0</v>
      </c>
      <c r="LC13" s="76">
        <v>0</v>
      </c>
      <c r="LD13" s="76">
        <v>0</v>
      </c>
      <c r="LE13" s="76">
        <v>0</v>
      </c>
      <c r="LF13" s="76">
        <v>0</v>
      </c>
      <c r="LG13" s="76">
        <v>0</v>
      </c>
      <c r="LH13" s="76">
        <v>0</v>
      </c>
      <c r="LI13" s="76">
        <v>0</v>
      </c>
      <c r="LJ13" s="76">
        <v>0</v>
      </c>
      <c r="LK13" s="76">
        <v>0</v>
      </c>
      <c r="LL13" s="76">
        <v>0</v>
      </c>
      <c r="LM13" s="76">
        <v>0</v>
      </c>
      <c r="LN13" s="76">
        <v>4295182</v>
      </c>
      <c r="LO13" s="76">
        <v>1575814</v>
      </c>
      <c r="LP13" s="76">
        <v>772259</v>
      </c>
      <c r="LQ13" s="76">
        <v>331943</v>
      </c>
      <c r="LR13" s="76">
        <v>398236</v>
      </c>
      <c r="LS13" s="76">
        <v>511569</v>
      </c>
      <c r="LT13" s="76">
        <v>83421</v>
      </c>
      <c r="LU13" s="76">
        <v>0</v>
      </c>
      <c r="LV13" s="76">
        <v>54472</v>
      </c>
      <c r="LW13" s="76">
        <v>0</v>
      </c>
      <c r="LX13" s="76">
        <v>0</v>
      </c>
      <c r="LY13" s="76">
        <v>0</v>
      </c>
      <c r="LZ13" s="76">
        <v>0</v>
      </c>
      <c r="MA13" s="76">
        <v>158111</v>
      </c>
      <c r="MB13" s="76">
        <v>0</v>
      </c>
      <c r="MC13" s="76">
        <v>996402</v>
      </c>
      <c r="MD13" s="76">
        <v>0</v>
      </c>
      <c r="ME13" s="76">
        <v>0</v>
      </c>
      <c r="MF13" s="76">
        <v>337089</v>
      </c>
      <c r="MG13" s="76">
        <v>145700</v>
      </c>
      <c r="MH13" s="76">
        <v>2800182</v>
      </c>
      <c r="MI13" s="76">
        <v>1732230</v>
      </c>
      <c r="MJ13" s="76">
        <v>530172</v>
      </c>
      <c r="MK13" s="76">
        <v>1128899</v>
      </c>
      <c r="ML13" s="76">
        <v>1365494</v>
      </c>
      <c r="MM13" s="76">
        <v>997702</v>
      </c>
      <c r="MN13" s="76">
        <v>167488</v>
      </c>
      <c r="MO13" s="76">
        <v>0</v>
      </c>
      <c r="MP13" s="76">
        <v>453523</v>
      </c>
      <c r="MQ13" s="76">
        <v>0</v>
      </c>
      <c r="MR13" s="76">
        <v>0</v>
      </c>
      <c r="MS13" s="76">
        <v>0</v>
      </c>
      <c r="MT13" s="76">
        <v>0</v>
      </c>
      <c r="MU13" s="76">
        <v>174376</v>
      </c>
      <c r="MV13" s="76">
        <v>0</v>
      </c>
      <c r="MW13" s="76">
        <v>2845058</v>
      </c>
      <c r="MX13" s="76">
        <v>0</v>
      </c>
      <c r="MY13" s="76">
        <v>75597</v>
      </c>
      <c r="MZ13" s="76">
        <v>648689</v>
      </c>
      <c r="NA13" s="76">
        <v>954142</v>
      </c>
      <c r="NB13" s="76">
        <v>1479851</v>
      </c>
      <c r="NC13" s="76">
        <v>689921</v>
      </c>
      <c r="ND13" s="76">
        <v>167532</v>
      </c>
      <c r="NE13" s="76">
        <v>1099139</v>
      </c>
      <c r="NF13" s="76">
        <v>667853</v>
      </c>
      <c r="NG13" s="76">
        <v>481148</v>
      </c>
      <c r="NH13" s="76">
        <v>36727</v>
      </c>
      <c r="NI13" s="76">
        <v>0</v>
      </c>
      <c r="NJ13" s="76">
        <v>366592</v>
      </c>
      <c r="NK13" s="76">
        <v>0</v>
      </c>
      <c r="NL13" s="76">
        <v>0</v>
      </c>
      <c r="NM13" s="76">
        <v>0</v>
      </c>
      <c r="NN13" s="76">
        <v>0</v>
      </c>
      <c r="NO13" s="76">
        <v>218900</v>
      </c>
      <c r="NP13" s="76">
        <v>0</v>
      </c>
      <c r="NQ13" s="76">
        <v>1960700</v>
      </c>
      <c r="NR13" s="76">
        <v>0</v>
      </c>
      <c r="NS13" s="76">
        <v>0</v>
      </c>
      <c r="NT13" s="76">
        <v>132161</v>
      </c>
      <c r="NU13" s="76">
        <v>251084</v>
      </c>
      <c r="NV13" s="76">
        <v>81000</v>
      </c>
      <c r="NW13" s="76">
        <v>0</v>
      </c>
      <c r="NX13" s="76">
        <v>0</v>
      </c>
      <c r="NY13" s="76">
        <v>345306</v>
      </c>
      <c r="NZ13" s="76">
        <v>0</v>
      </c>
      <c r="OA13" s="76">
        <v>0</v>
      </c>
      <c r="OB13" s="76">
        <v>0</v>
      </c>
      <c r="OC13" s="76">
        <v>0</v>
      </c>
      <c r="OD13" s="76">
        <v>0</v>
      </c>
      <c r="OE13" s="76">
        <v>0</v>
      </c>
      <c r="OF13" s="76">
        <v>0</v>
      </c>
      <c r="OG13" s="76">
        <v>0</v>
      </c>
      <c r="OH13" s="76">
        <v>0</v>
      </c>
      <c r="OI13" s="76">
        <v>0</v>
      </c>
      <c r="OJ13" s="76">
        <v>0</v>
      </c>
      <c r="OK13" s="76">
        <v>0</v>
      </c>
      <c r="OL13" s="76">
        <v>0</v>
      </c>
      <c r="OM13" s="76">
        <v>0</v>
      </c>
      <c r="ON13" s="76">
        <v>11912</v>
      </c>
      <c r="OO13" s="76">
        <v>0</v>
      </c>
      <c r="OP13" s="76">
        <v>0</v>
      </c>
      <c r="OQ13" s="76">
        <v>0</v>
      </c>
      <c r="OR13" s="76">
        <v>0</v>
      </c>
      <c r="OS13" s="76">
        <v>0</v>
      </c>
      <c r="OT13" s="76">
        <v>0</v>
      </c>
      <c r="OU13" s="76">
        <v>0</v>
      </c>
      <c r="OV13" s="76">
        <v>0</v>
      </c>
      <c r="OW13" s="76">
        <v>0</v>
      </c>
      <c r="OX13" s="76">
        <v>0</v>
      </c>
      <c r="OY13" s="76">
        <v>0</v>
      </c>
      <c r="OZ13" s="76">
        <v>0</v>
      </c>
      <c r="PA13" s="76">
        <v>0</v>
      </c>
      <c r="PB13" s="76">
        <v>0</v>
      </c>
      <c r="PC13" s="76">
        <v>0</v>
      </c>
      <c r="PD13" s="76">
        <v>0</v>
      </c>
      <c r="PE13" s="76">
        <v>0</v>
      </c>
      <c r="PF13" s="76">
        <v>0</v>
      </c>
      <c r="PG13" s="76">
        <v>0</v>
      </c>
      <c r="PH13" s="76">
        <v>0</v>
      </c>
      <c r="PI13" s="76">
        <v>0</v>
      </c>
      <c r="PJ13" s="76">
        <v>2598221</v>
      </c>
      <c r="PK13" s="76">
        <v>1200016</v>
      </c>
      <c r="PL13" s="76">
        <v>441220</v>
      </c>
      <c r="PM13" s="76">
        <v>729856</v>
      </c>
      <c r="PN13" s="76">
        <v>872042</v>
      </c>
      <c r="PO13" s="76">
        <v>597438</v>
      </c>
      <c r="PP13" s="76">
        <v>86336</v>
      </c>
      <c r="PQ13" s="76">
        <v>0</v>
      </c>
      <c r="PR13" s="76">
        <v>262513</v>
      </c>
      <c r="PS13" s="76">
        <v>0</v>
      </c>
      <c r="PT13" s="76">
        <v>0</v>
      </c>
      <c r="PU13" s="76">
        <v>0</v>
      </c>
      <c r="PV13" s="76">
        <v>0</v>
      </c>
      <c r="PW13" s="76">
        <v>165503</v>
      </c>
      <c r="PX13" s="76">
        <v>0</v>
      </c>
      <c r="PY13" s="76">
        <v>1741557</v>
      </c>
      <c r="PZ13" s="76">
        <v>0</v>
      </c>
      <c r="QA13" s="76">
        <v>22691</v>
      </c>
      <c r="QB13" s="76">
        <v>339132</v>
      </c>
      <c r="QC13" s="89">
        <v>405490</v>
      </c>
      <c r="QD13" s="102">
        <v>1</v>
      </c>
    </row>
    <row r="14" spans="1:446">
      <c r="A14" s="75" t="s">
        <v>677</v>
      </c>
      <c r="B14" s="75" t="s">
        <v>677</v>
      </c>
      <c r="C14" s="76">
        <f>ROUND(TAMUCT!H18,0)-ROUND(TAMUCT!H288,0)</f>
        <v>0</v>
      </c>
      <c r="D14" s="79">
        <v>42295</v>
      </c>
      <c r="E14" s="75" t="s">
        <v>696</v>
      </c>
      <c r="F14" s="75">
        <v>2022</v>
      </c>
      <c r="G14" s="76">
        <v>10817642</v>
      </c>
      <c r="H14" s="76">
        <v>1478290</v>
      </c>
      <c r="I14" s="76">
        <v>7852871</v>
      </c>
      <c r="J14" s="76">
        <v>9315065</v>
      </c>
      <c r="K14" s="76">
        <v>5501615</v>
      </c>
      <c r="L14" s="75" t="s">
        <v>734</v>
      </c>
      <c r="M14" s="75" t="s">
        <v>735</v>
      </c>
      <c r="N14" s="75" t="s">
        <v>736</v>
      </c>
      <c r="O14" s="76">
        <v>223</v>
      </c>
      <c r="P14" s="76">
        <v>1550</v>
      </c>
      <c r="Q14" s="76">
        <v>445</v>
      </c>
      <c r="R14" s="76">
        <v>0</v>
      </c>
      <c r="S14" s="76">
        <v>0</v>
      </c>
      <c r="T14" s="78" t="s">
        <v>935</v>
      </c>
      <c r="U14" s="78" t="s">
        <v>933</v>
      </c>
      <c r="V14" s="91" t="s">
        <v>934</v>
      </c>
      <c r="W14" s="76">
        <v>1160</v>
      </c>
      <c r="X14" s="76">
        <v>113</v>
      </c>
      <c r="Y14" s="76">
        <v>88</v>
      </c>
      <c r="Z14" s="76">
        <v>84</v>
      </c>
      <c r="AA14" s="76">
        <v>0</v>
      </c>
      <c r="AB14" s="76">
        <v>420</v>
      </c>
      <c r="AC14" s="76">
        <v>0</v>
      </c>
      <c r="AD14" s="76">
        <v>0</v>
      </c>
      <c r="AE14" s="76">
        <v>141</v>
      </c>
      <c r="AF14" s="76">
        <v>0</v>
      </c>
      <c r="AG14" s="76">
        <v>0</v>
      </c>
      <c r="AH14" s="76">
        <v>0</v>
      </c>
      <c r="AI14" s="76">
        <v>0</v>
      </c>
      <c r="AJ14" s="76">
        <v>3</v>
      </c>
      <c r="AK14" s="76">
        <v>0</v>
      </c>
      <c r="AL14" s="76">
        <v>1053</v>
      </c>
      <c r="AM14" s="76">
        <v>0</v>
      </c>
      <c r="AN14" s="76">
        <v>0</v>
      </c>
      <c r="AO14" s="76">
        <v>420</v>
      </c>
      <c r="AP14" s="76">
        <v>18</v>
      </c>
      <c r="AQ14" s="76">
        <v>10569</v>
      </c>
      <c r="AR14" s="76">
        <v>1936</v>
      </c>
      <c r="AS14" s="76">
        <v>645</v>
      </c>
      <c r="AT14" s="76">
        <v>1505</v>
      </c>
      <c r="AU14" s="76">
        <v>0</v>
      </c>
      <c r="AV14" s="76">
        <v>3800</v>
      </c>
      <c r="AW14" s="76">
        <v>0</v>
      </c>
      <c r="AX14" s="76">
        <v>0</v>
      </c>
      <c r="AY14" s="76">
        <v>1518</v>
      </c>
      <c r="AZ14" s="76">
        <v>0</v>
      </c>
      <c r="BA14" s="76">
        <v>0</v>
      </c>
      <c r="BB14" s="76">
        <v>0</v>
      </c>
      <c r="BC14" s="76">
        <v>0</v>
      </c>
      <c r="BD14" s="76">
        <v>0</v>
      </c>
      <c r="BE14" s="76">
        <v>0</v>
      </c>
      <c r="BF14" s="76">
        <v>9048</v>
      </c>
      <c r="BG14" s="76">
        <v>0</v>
      </c>
      <c r="BH14" s="76">
        <v>204</v>
      </c>
      <c r="BI14" s="76">
        <v>1243</v>
      </c>
      <c r="BJ14" s="76">
        <v>727</v>
      </c>
      <c r="BK14" s="76">
        <v>2679</v>
      </c>
      <c r="BL14" s="76">
        <v>118</v>
      </c>
      <c r="BM14" s="76">
        <v>0</v>
      </c>
      <c r="BN14" s="76">
        <v>1443</v>
      </c>
      <c r="BO14" s="76">
        <v>0</v>
      </c>
      <c r="BP14" s="76">
        <v>996</v>
      </c>
      <c r="BQ14" s="76">
        <v>0</v>
      </c>
      <c r="BR14" s="76">
        <v>0</v>
      </c>
      <c r="BS14" s="76">
        <v>0</v>
      </c>
      <c r="BT14" s="76">
        <v>0</v>
      </c>
      <c r="BU14" s="76">
        <v>0</v>
      </c>
      <c r="BV14" s="76">
        <v>0</v>
      </c>
      <c r="BW14" s="76">
        <v>0</v>
      </c>
      <c r="BX14" s="76">
        <v>750</v>
      </c>
      <c r="BY14" s="76">
        <v>0</v>
      </c>
      <c r="BZ14" s="76">
        <v>2026</v>
      </c>
      <c r="CA14" s="76">
        <v>0</v>
      </c>
      <c r="CB14" s="76">
        <v>0</v>
      </c>
      <c r="CC14" s="76">
        <v>189</v>
      </c>
      <c r="CD14" s="76">
        <v>0</v>
      </c>
      <c r="CE14" s="76">
        <v>0</v>
      </c>
      <c r="CF14" s="76">
        <v>0</v>
      </c>
      <c r="CG14" s="76">
        <v>0</v>
      </c>
      <c r="CH14" s="76">
        <v>0</v>
      </c>
      <c r="CI14" s="76">
        <v>0</v>
      </c>
      <c r="CJ14" s="76">
        <v>0</v>
      </c>
      <c r="CK14" s="76">
        <v>0</v>
      </c>
      <c r="CL14" s="76">
        <v>0</v>
      </c>
      <c r="CM14" s="76">
        <v>0</v>
      </c>
      <c r="CN14" s="76">
        <v>0</v>
      </c>
      <c r="CO14" s="76">
        <v>0</v>
      </c>
      <c r="CP14" s="76">
        <v>0</v>
      </c>
      <c r="CQ14" s="76">
        <v>0</v>
      </c>
      <c r="CR14" s="76">
        <v>0</v>
      </c>
      <c r="CS14" s="76">
        <v>0</v>
      </c>
      <c r="CT14" s="76">
        <v>0</v>
      </c>
      <c r="CU14" s="76">
        <v>0</v>
      </c>
      <c r="CV14" s="76">
        <v>0</v>
      </c>
      <c r="CW14" s="76">
        <v>0</v>
      </c>
      <c r="CX14" s="76">
        <v>0</v>
      </c>
      <c r="CY14" s="76">
        <v>0</v>
      </c>
      <c r="CZ14" s="76">
        <v>0</v>
      </c>
      <c r="DA14" s="76">
        <v>0</v>
      </c>
      <c r="DB14" s="76">
        <v>0</v>
      </c>
      <c r="DC14" s="76">
        <v>0</v>
      </c>
      <c r="DD14" s="76">
        <v>0</v>
      </c>
      <c r="DE14" s="76">
        <v>0</v>
      </c>
      <c r="DF14" s="76">
        <v>0</v>
      </c>
      <c r="DG14" s="76">
        <v>0</v>
      </c>
      <c r="DH14" s="76">
        <v>0</v>
      </c>
      <c r="DI14" s="76">
        <v>0</v>
      </c>
      <c r="DJ14" s="76">
        <v>0</v>
      </c>
      <c r="DK14" s="76">
        <v>0</v>
      </c>
      <c r="DL14" s="76">
        <v>0</v>
      </c>
      <c r="DM14" s="76">
        <v>0</v>
      </c>
      <c r="DN14" s="76">
        <v>0</v>
      </c>
      <c r="DO14" s="76">
        <v>0</v>
      </c>
      <c r="DP14" s="76">
        <v>0</v>
      </c>
      <c r="DQ14" s="76">
        <v>0</v>
      </c>
      <c r="DR14" s="76">
        <v>0</v>
      </c>
      <c r="DS14" s="76">
        <v>107307.99945015195</v>
      </c>
      <c r="DT14" s="76">
        <v>29403.746119839107</v>
      </c>
      <c r="DU14" s="76">
        <v>19598.16443686968</v>
      </c>
      <c r="DV14" s="76">
        <v>12562.491789289288</v>
      </c>
      <c r="DW14" s="76">
        <v>0</v>
      </c>
      <c r="DX14" s="76">
        <v>32416.979215178239</v>
      </c>
      <c r="DY14" s="76">
        <v>0</v>
      </c>
      <c r="DZ14" s="76">
        <v>0</v>
      </c>
      <c r="EA14" s="76">
        <v>23419.676661609203</v>
      </c>
      <c r="EB14" s="76">
        <v>0</v>
      </c>
      <c r="EC14" s="76">
        <v>0</v>
      </c>
      <c r="ED14" s="76">
        <v>0</v>
      </c>
      <c r="EE14" s="76">
        <v>0</v>
      </c>
      <c r="EF14" s="76">
        <v>800</v>
      </c>
      <c r="EG14" s="76">
        <v>0</v>
      </c>
      <c r="EH14" s="76">
        <v>119250.68072188651</v>
      </c>
      <c r="EI14" s="76">
        <v>0</v>
      </c>
      <c r="EJ14" s="76">
        <v>0</v>
      </c>
      <c r="EK14" s="76">
        <v>42870.552415297076</v>
      </c>
      <c r="EL14" s="76">
        <v>7312.2876245290427</v>
      </c>
      <c r="EM14" s="76">
        <v>1059298.1182666188</v>
      </c>
      <c r="EN14" s="76">
        <v>489702.79378424305</v>
      </c>
      <c r="EO14" s="76">
        <v>154970.11703130533</v>
      </c>
      <c r="EP14" s="76">
        <v>256850.01821837455</v>
      </c>
      <c r="EQ14" s="76">
        <v>0</v>
      </c>
      <c r="ER14" s="76">
        <v>449892.11866521894</v>
      </c>
      <c r="ES14" s="76">
        <v>0</v>
      </c>
      <c r="ET14" s="76">
        <v>0</v>
      </c>
      <c r="EU14" s="76">
        <v>382203.32333839068</v>
      </c>
      <c r="EV14" s="76">
        <v>0</v>
      </c>
      <c r="EW14" s="76">
        <v>0</v>
      </c>
      <c r="EX14" s="76">
        <v>0</v>
      </c>
      <c r="EY14" s="76">
        <v>0</v>
      </c>
      <c r="EZ14" s="76">
        <v>0</v>
      </c>
      <c r="FA14" s="76">
        <v>0</v>
      </c>
      <c r="FB14" s="76">
        <v>1259370.1303616927</v>
      </c>
      <c r="FC14" s="76">
        <v>0</v>
      </c>
      <c r="FD14" s="76">
        <v>36400</v>
      </c>
      <c r="FE14" s="76">
        <v>195744.11696065631</v>
      </c>
      <c r="FF14" s="76">
        <v>176840.71237547099</v>
      </c>
      <c r="FG14" s="76">
        <v>1113848.262829951</v>
      </c>
      <c r="FH14" s="76">
        <v>74667.666264040105</v>
      </c>
      <c r="FI14" s="76">
        <v>0</v>
      </c>
      <c r="FJ14" s="76">
        <v>438770.61267830251</v>
      </c>
      <c r="FK14" s="76">
        <v>0</v>
      </c>
      <c r="FL14" s="76">
        <v>240538.85046194616</v>
      </c>
      <c r="FM14" s="76">
        <v>0</v>
      </c>
      <c r="FN14" s="76">
        <v>0</v>
      </c>
      <c r="FO14" s="76">
        <v>0</v>
      </c>
      <c r="FP14" s="76">
        <v>0</v>
      </c>
      <c r="FQ14" s="76">
        <v>0</v>
      </c>
      <c r="FR14" s="76">
        <v>0</v>
      </c>
      <c r="FS14" s="76">
        <v>0</v>
      </c>
      <c r="FT14" s="76">
        <v>180838.25000000003</v>
      </c>
      <c r="FU14" s="76">
        <v>0</v>
      </c>
      <c r="FV14" s="76">
        <v>675322.78626323026</v>
      </c>
      <c r="FW14" s="76">
        <v>0</v>
      </c>
      <c r="FX14" s="76">
        <v>0</v>
      </c>
      <c r="FY14" s="76">
        <v>97563.923207590167</v>
      </c>
      <c r="FZ14" s="76">
        <v>0</v>
      </c>
      <c r="GA14" s="76">
        <v>0</v>
      </c>
      <c r="GB14" s="76">
        <v>0</v>
      </c>
      <c r="GC14" s="76">
        <v>0</v>
      </c>
      <c r="GD14" s="76">
        <v>0</v>
      </c>
      <c r="GE14" s="76">
        <v>0</v>
      </c>
      <c r="GF14" s="76">
        <v>0</v>
      </c>
      <c r="GG14" s="76">
        <v>0</v>
      </c>
      <c r="GH14" s="76">
        <v>0</v>
      </c>
      <c r="GI14" s="76">
        <v>0</v>
      </c>
      <c r="GJ14" s="76">
        <v>0</v>
      </c>
      <c r="GK14" s="76">
        <v>0</v>
      </c>
      <c r="GL14" s="76">
        <v>0</v>
      </c>
      <c r="GM14" s="76">
        <v>0</v>
      </c>
      <c r="GN14" s="76">
        <v>0</v>
      </c>
      <c r="GO14" s="76">
        <v>0</v>
      </c>
      <c r="GP14" s="76">
        <v>0</v>
      </c>
      <c r="GQ14" s="76">
        <v>0</v>
      </c>
      <c r="GR14" s="76">
        <v>0</v>
      </c>
      <c r="GS14" s="76">
        <v>0</v>
      </c>
      <c r="GT14" s="76">
        <v>0</v>
      </c>
      <c r="GU14" s="76">
        <v>0</v>
      </c>
      <c r="GV14" s="76">
        <v>0</v>
      </c>
      <c r="GW14" s="76">
        <v>0</v>
      </c>
      <c r="GX14" s="76">
        <v>0</v>
      </c>
      <c r="GY14" s="76">
        <v>0</v>
      </c>
      <c r="GZ14" s="76">
        <v>0</v>
      </c>
      <c r="HA14" s="76">
        <v>0</v>
      </c>
      <c r="HB14" s="76">
        <v>0</v>
      </c>
      <c r="HC14" s="76">
        <v>0</v>
      </c>
      <c r="HD14" s="76">
        <v>0</v>
      </c>
      <c r="HE14" s="76">
        <v>0</v>
      </c>
      <c r="HF14" s="76">
        <v>0</v>
      </c>
      <c r="HG14" s="76">
        <v>0</v>
      </c>
      <c r="HH14" s="76">
        <v>0</v>
      </c>
      <c r="HI14" s="76">
        <v>0</v>
      </c>
      <c r="HJ14" s="76">
        <v>0</v>
      </c>
      <c r="HK14" s="76">
        <v>0</v>
      </c>
      <c r="HL14" s="76">
        <v>0</v>
      </c>
      <c r="HM14" s="76">
        <v>0</v>
      </c>
      <c r="HN14" s="76">
        <v>0</v>
      </c>
      <c r="HP14" s="79" t="s">
        <v>725</v>
      </c>
      <c r="HQ14" s="75">
        <f>'Relative Weights'!$H$1</f>
        <v>2022</v>
      </c>
      <c r="HR14" s="76">
        <v>0</v>
      </c>
      <c r="HS14" s="76">
        <v>0</v>
      </c>
      <c r="HT14" s="76">
        <v>0</v>
      </c>
      <c r="HU14" s="76">
        <v>0</v>
      </c>
      <c r="HV14" s="76">
        <v>0</v>
      </c>
      <c r="HW14" s="76">
        <v>0</v>
      </c>
      <c r="HX14" s="76">
        <v>0</v>
      </c>
      <c r="HY14" s="76">
        <v>0</v>
      </c>
      <c r="HZ14" s="76">
        <v>0</v>
      </c>
      <c r="IA14" s="76">
        <v>0</v>
      </c>
      <c r="IB14" s="76">
        <v>0</v>
      </c>
      <c r="IC14" s="76">
        <v>0</v>
      </c>
      <c r="ID14" s="76">
        <v>0</v>
      </c>
      <c r="IE14" s="76">
        <v>0</v>
      </c>
      <c r="IF14" s="76">
        <v>0</v>
      </c>
      <c r="IG14" s="76">
        <v>0</v>
      </c>
      <c r="IH14" s="76">
        <v>0</v>
      </c>
      <c r="II14" s="76">
        <v>0</v>
      </c>
      <c r="IJ14" s="76">
        <v>0</v>
      </c>
      <c r="IK14" s="76">
        <v>0</v>
      </c>
      <c r="IL14" s="76">
        <v>0</v>
      </c>
      <c r="IM14" s="76">
        <v>0</v>
      </c>
      <c r="IN14" s="76">
        <v>0</v>
      </c>
      <c r="IO14" s="76">
        <v>0</v>
      </c>
      <c r="IP14" s="76">
        <v>0</v>
      </c>
      <c r="IQ14" s="76">
        <v>0</v>
      </c>
      <c r="IR14" s="76">
        <v>0</v>
      </c>
      <c r="IS14" s="76">
        <v>0</v>
      </c>
      <c r="IT14" s="76">
        <v>0</v>
      </c>
      <c r="IU14" s="76">
        <v>0</v>
      </c>
      <c r="IV14" s="76">
        <v>0</v>
      </c>
      <c r="IW14" s="76">
        <v>0</v>
      </c>
      <c r="IX14" s="76">
        <v>0</v>
      </c>
      <c r="IY14" s="76">
        <v>0</v>
      </c>
      <c r="IZ14" s="76">
        <v>0</v>
      </c>
      <c r="JA14" s="76">
        <v>0</v>
      </c>
      <c r="JB14" s="76">
        <v>0</v>
      </c>
      <c r="JC14" s="76">
        <v>0</v>
      </c>
      <c r="JD14" s="76">
        <v>0</v>
      </c>
      <c r="JE14" s="76">
        <v>0</v>
      </c>
      <c r="JF14" s="76">
        <v>0</v>
      </c>
      <c r="JG14" s="76">
        <v>0</v>
      </c>
      <c r="JH14" s="76">
        <v>0</v>
      </c>
      <c r="JI14" s="76">
        <v>0</v>
      </c>
      <c r="JJ14" s="76">
        <v>0</v>
      </c>
      <c r="JK14" s="76">
        <v>0</v>
      </c>
      <c r="JL14" s="76">
        <v>0</v>
      </c>
      <c r="JM14" s="76">
        <v>0</v>
      </c>
      <c r="JN14" s="76">
        <v>0</v>
      </c>
      <c r="JO14" s="76">
        <v>0</v>
      </c>
      <c r="JP14" s="76">
        <v>0</v>
      </c>
      <c r="JQ14" s="76">
        <v>0</v>
      </c>
      <c r="JR14" s="76">
        <v>0</v>
      </c>
      <c r="JS14" s="76">
        <v>0</v>
      </c>
      <c r="JT14" s="76">
        <v>0</v>
      </c>
      <c r="JU14" s="76">
        <v>0</v>
      </c>
      <c r="JV14" s="76">
        <v>0</v>
      </c>
      <c r="JW14" s="76">
        <v>0</v>
      </c>
      <c r="JX14" s="76">
        <v>0</v>
      </c>
      <c r="JY14" s="76">
        <v>0</v>
      </c>
      <c r="JZ14" s="76">
        <v>0</v>
      </c>
      <c r="KA14" s="76">
        <v>0</v>
      </c>
      <c r="KB14" s="76">
        <v>0</v>
      </c>
      <c r="KC14" s="76">
        <v>0</v>
      </c>
      <c r="KD14" s="76">
        <v>0</v>
      </c>
      <c r="KE14" s="76">
        <v>0</v>
      </c>
      <c r="KF14" s="76">
        <v>0</v>
      </c>
      <c r="KG14" s="76">
        <v>0</v>
      </c>
      <c r="KH14" s="76">
        <v>0</v>
      </c>
      <c r="KI14" s="76">
        <v>0</v>
      </c>
      <c r="KJ14" s="76">
        <v>0</v>
      </c>
      <c r="KK14" s="76">
        <v>0</v>
      </c>
      <c r="KL14" s="76">
        <v>0</v>
      </c>
      <c r="KM14" s="76">
        <v>0</v>
      </c>
      <c r="KN14" s="76">
        <v>0</v>
      </c>
      <c r="KO14" s="76">
        <v>0</v>
      </c>
      <c r="KP14" s="76">
        <v>0</v>
      </c>
      <c r="KQ14" s="76">
        <v>0</v>
      </c>
      <c r="KR14" s="76">
        <v>0</v>
      </c>
      <c r="KS14" s="76">
        <v>0</v>
      </c>
      <c r="KT14" s="76">
        <v>0</v>
      </c>
      <c r="KU14" s="76">
        <v>0</v>
      </c>
      <c r="KV14" s="76">
        <v>0</v>
      </c>
      <c r="KW14" s="76">
        <v>0</v>
      </c>
      <c r="KX14" s="76">
        <v>0</v>
      </c>
      <c r="KY14" s="76">
        <v>0</v>
      </c>
      <c r="KZ14" s="76">
        <v>0</v>
      </c>
      <c r="LA14" s="76">
        <v>0</v>
      </c>
      <c r="LB14" s="76">
        <v>0</v>
      </c>
      <c r="LC14" s="76">
        <v>0</v>
      </c>
      <c r="LD14" s="76">
        <v>0</v>
      </c>
      <c r="LE14" s="76">
        <v>0</v>
      </c>
      <c r="LF14" s="76">
        <v>0</v>
      </c>
      <c r="LG14" s="76">
        <v>0</v>
      </c>
      <c r="LH14" s="76">
        <v>0</v>
      </c>
      <c r="LI14" s="76">
        <v>0</v>
      </c>
      <c r="LJ14" s="76">
        <v>0</v>
      </c>
      <c r="LK14" s="76">
        <v>0</v>
      </c>
      <c r="LL14" s="76">
        <v>0</v>
      </c>
      <c r="LM14" s="76">
        <v>0</v>
      </c>
      <c r="LN14" s="76">
        <v>0</v>
      </c>
      <c r="LO14" s="76">
        <v>0</v>
      </c>
      <c r="LP14" s="76">
        <v>0</v>
      </c>
      <c r="LQ14" s="76">
        <v>0</v>
      </c>
      <c r="LR14" s="76">
        <v>0</v>
      </c>
      <c r="LS14" s="76">
        <v>0</v>
      </c>
      <c r="LT14" s="76">
        <v>0</v>
      </c>
      <c r="LU14" s="76">
        <v>0</v>
      </c>
      <c r="LV14" s="76">
        <v>0</v>
      </c>
      <c r="LW14" s="76">
        <v>0</v>
      </c>
      <c r="LX14" s="76">
        <v>0</v>
      </c>
      <c r="LY14" s="76">
        <v>0</v>
      </c>
      <c r="LZ14" s="76">
        <v>0</v>
      </c>
      <c r="MA14" s="76">
        <v>0</v>
      </c>
      <c r="MB14" s="76">
        <v>0</v>
      </c>
      <c r="MC14" s="76">
        <v>0</v>
      </c>
      <c r="MD14" s="76">
        <v>0</v>
      </c>
      <c r="ME14" s="76">
        <v>0</v>
      </c>
      <c r="MF14" s="76">
        <v>0</v>
      </c>
      <c r="MG14" s="76">
        <v>0</v>
      </c>
      <c r="MH14" s="76">
        <v>0</v>
      </c>
      <c r="MI14" s="76">
        <v>0</v>
      </c>
      <c r="MJ14" s="76">
        <v>0</v>
      </c>
      <c r="MK14" s="76">
        <v>0</v>
      </c>
      <c r="ML14" s="76">
        <v>0</v>
      </c>
      <c r="MM14" s="76">
        <v>0</v>
      </c>
      <c r="MN14" s="76">
        <v>0</v>
      </c>
      <c r="MO14" s="76">
        <v>0</v>
      </c>
      <c r="MP14" s="76">
        <v>0</v>
      </c>
      <c r="MQ14" s="76">
        <v>0</v>
      </c>
      <c r="MR14" s="76">
        <v>0</v>
      </c>
      <c r="MS14" s="76">
        <v>0</v>
      </c>
      <c r="MT14" s="76">
        <v>0</v>
      </c>
      <c r="MU14" s="76">
        <v>0</v>
      </c>
      <c r="MV14" s="76">
        <v>0</v>
      </c>
      <c r="MW14" s="76">
        <v>0</v>
      </c>
      <c r="MX14" s="76">
        <v>0</v>
      </c>
      <c r="MY14" s="76">
        <v>0</v>
      </c>
      <c r="MZ14" s="76">
        <v>0</v>
      </c>
      <c r="NA14" s="76">
        <v>0</v>
      </c>
      <c r="NB14" s="76">
        <v>0</v>
      </c>
      <c r="NC14" s="76">
        <v>0</v>
      </c>
      <c r="ND14" s="76">
        <v>0</v>
      </c>
      <c r="NE14" s="76">
        <v>0</v>
      </c>
      <c r="NF14" s="76">
        <v>0</v>
      </c>
      <c r="NG14" s="76">
        <v>0</v>
      </c>
      <c r="NH14" s="76">
        <v>0</v>
      </c>
      <c r="NI14" s="76">
        <v>0</v>
      </c>
      <c r="NJ14" s="76">
        <v>0</v>
      </c>
      <c r="NK14" s="76">
        <v>0</v>
      </c>
      <c r="NL14" s="76">
        <v>0</v>
      </c>
      <c r="NM14" s="76">
        <v>0</v>
      </c>
      <c r="NN14" s="76">
        <v>0</v>
      </c>
      <c r="NO14" s="76">
        <v>0</v>
      </c>
      <c r="NP14" s="76">
        <v>0</v>
      </c>
      <c r="NQ14" s="76">
        <v>0</v>
      </c>
      <c r="NR14" s="76">
        <v>0</v>
      </c>
      <c r="NS14" s="76">
        <v>0</v>
      </c>
      <c r="NT14" s="76">
        <v>0</v>
      </c>
      <c r="NU14" s="76">
        <v>0</v>
      </c>
      <c r="NV14" s="76">
        <v>0</v>
      </c>
      <c r="NW14" s="76">
        <v>0</v>
      </c>
      <c r="NX14" s="76">
        <v>0</v>
      </c>
      <c r="NY14" s="76">
        <v>0</v>
      </c>
      <c r="NZ14" s="76">
        <v>0</v>
      </c>
      <c r="OA14" s="76">
        <v>0</v>
      </c>
      <c r="OB14" s="76">
        <v>0</v>
      </c>
      <c r="OC14" s="76">
        <v>0</v>
      </c>
      <c r="OD14" s="76">
        <v>0</v>
      </c>
      <c r="OE14" s="76">
        <v>0</v>
      </c>
      <c r="OF14" s="76">
        <v>0</v>
      </c>
      <c r="OG14" s="76">
        <v>0</v>
      </c>
      <c r="OH14" s="76">
        <v>0</v>
      </c>
      <c r="OI14" s="76">
        <v>0</v>
      </c>
      <c r="OJ14" s="76">
        <v>0</v>
      </c>
      <c r="OK14" s="76">
        <v>0</v>
      </c>
      <c r="OL14" s="76">
        <v>0</v>
      </c>
      <c r="OM14" s="76">
        <v>0</v>
      </c>
      <c r="ON14" s="76">
        <v>0</v>
      </c>
      <c r="OO14" s="76">
        <v>0</v>
      </c>
      <c r="OP14" s="76">
        <v>0</v>
      </c>
      <c r="OQ14" s="76">
        <v>0</v>
      </c>
      <c r="OR14" s="76">
        <v>0</v>
      </c>
      <c r="OS14" s="76">
        <v>0</v>
      </c>
      <c r="OT14" s="76">
        <v>0</v>
      </c>
      <c r="OU14" s="76">
        <v>0</v>
      </c>
      <c r="OV14" s="76">
        <v>0</v>
      </c>
      <c r="OW14" s="76">
        <v>0</v>
      </c>
      <c r="OX14" s="76">
        <v>0</v>
      </c>
      <c r="OY14" s="76">
        <v>0</v>
      </c>
      <c r="OZ14" s="76">
        <v>0</v>
      </c>
      <c r="PA14" s="76">
        <v>0</v>
      </c>
      <c r="PB14" s="76">
        <v>0</v>
      </c>
      <c r="PC14" s="76">
        <v>0</v>
      </c>
      <c r="PD14" s="76">
        <v>0</v>
      </c>
      <c r="PE14" s="76">
        <v>0</v>
      </c>
      <c r="PF14" s="76">
        <v>0</v>
      </c>
      <c r="PG14" s="76">
        <v>0</v>
      </c>
      <c r="PH14" s="76">
        <v>0</v>
      </c>
      <c r="PI14" s="76">
        <v>0</v>
      </c>
      <c r="PJ14" s="76">
        <v>1371692</v>
      </c>
      <c r="PK14" s="76">
        <v>357155</v>
      </c>
      <c r="PL14" s="76">
        <v>105002</v>
      </c>
      <c r="PM14" s="76">
        <v>0</v>
      </c>
      <c r="PN14" s="76">
        <v>425971</v>
      </c>
      <c r="PO14" s="76">
        <v>434792</v>
      </c>
      <c r="PP14" s="76">
        <v>0</v>
      </c>
      <c r="PQ14" s="76">
        <v>0</v>
      </c>
      <c r="PR14" s="76">
        <v>243982</v>
      </c>
      <c r="PS14" s="76">
        <v>0</v>
      </c>
      <c r="PT14" s="76">
        <v>0</v>
      </c>
      <c r="PU14" s="76">
        <v>0</v>
      </c>
      <c r="PV14" s="76">
        <v>0</v>
      </c>
      <c r="PW14" s="76">
        <v>109255</v>
      </c>
      <c r="PX14" s="76">
        <v>0</v>
      </c>
      <c r="PY14" s="76">
        <v>1235445</v>
      </c>
      <c r="PZ14" s="76">
        <v>0</v>
      </c>
      <c r="QA14" s="76">
        <v>21895</v>
      </c>
      <c r="QB14" s="76">
        <v>202211</v>
      </c>
      <c r="QC14" s="89">
        <v>110768</v>
      </c>
      <c r="QD14" s="102">
        <v>1</v>
      </c>
    </row>
    <row r="15" spans="1:446">
      <c r="A15" s="75" t="s">
        <v>71</v>
      </c>
      <c r="B15" s="75" t="s">
        <v>71</v>
      </c>
      <c r="C15" s="76">
        <f>ROUND(TAMUCC!H18,0)-ROUND(TAMUCC!H288,0)</f>
        <v>0</v>
      </c>
      <c r="D15" s="77">
        <v>11161</v>
      </c>
      <c r="E15" s="75" t="s">
        <v>692</v>
      </c>
      <c r="F15" s="75">
        <v>2022</v>
      </c>
      <c r="G15" s="76">
        <v>70185584</v>
      </c>
      <c r="H15" s="76">
        <v>31181948</v>
      </c>
      <c r="I15" s="76">
        <v>36379326</v>
      </c>
      <c r="J15" s="76">
        <v>13998576</v>
      </c>
      <c r="K15" s="76">
        <v>18463733</v>
      </c>
      <c r="L15" s="75" t="s">
        <v>734</v>
      </c>
      <c r="M15" s="75" t="s">
        <v>735</v>
      </c>
      <c r="N15" s="75" t="s">
        <v>736</v>
      </c>
      <c r="O15" s="76">
        <v>3541</v>
      </c>
      <c r="P15" s="76">
        <v>4486</v>
      </c>
      <c r="Q15" s="76">
        <v>2478</v>
      </c>
      <c r="R15" s="76">
        <v>257</v>
      </c>
      <c r="S15" s="76">
        <v>0</v>
      </c>
      <c r="T15" s="78" t="s">
        <v>853</v>
      </c>
      <c r="U15" s="78" t="s">
        <v>854</v>
      </c>
      <c r="V15" s="78" t="s">
        <v>855</v>
      </c>
      <c r="W15" s="76">
        <v>62660</v>
      </c>
      <c r="X15" s="76">
        <v>25582</v>
      </c>
      <c r="Y15" s="76">
        <v>9648</v>
      </c>
      <c r="Z15" s="76">
        <v>1047</v>
      </c>
      <c r="AA15" s="76">
        <v>6</v>
      </c>
      <c r="AB15" s="76">
        <v>4280</v>
      </c>
      <c r="AC15" s="76">
        <v>0</v>
      </c>
      <c r="AD15" s="76">
        <v>0</v>
      </c>
      <c r="AE15" s="76">
        <v>57</v>
      </c>
      <c r="AF15" s="76">
        <v>0</v>
      </c>
      <c r="AG15" s="76">
        <v>0</v>
      </c>
      <c r="AH15" s="76">
        <v>0</v>
      </c>
      <c r="AI15" s="76">
        <v>0</v>
      </c>
      <c r="AJ15" s="76">
        <v>1041</v>
      </c>
      <c r="AK15" s="76">
        <v>0</v>
      </c>
      <c r="AL15" s="76">
        <v>5043</v>
      </c>
      <c r="AM15" s="76">
        <v>0</v>
      </c>
      <c r="AN15" s="76">
        <v>0</v>
      </c>
      <c r="AO15" s="76">
        <v>427</v>
      </c>
      <c r="AP15" s="76">
        <v>119</v>
      </c>
      <c r="AQ15" s="76">
        <v>18451</v>
      </c>
      <c r="AR15" s="76">
        <v>19094</v>
      </c>
      <c r="AS15" s="76">
        <v>3951</v>
      </c>
      <c r="AT15" s="76">
        <v>6067</v>
      </c>
      <c r="AU15" s="76">
        <v>195</v>
      </c>
      <c r="AV15" s="76">
        <v>6220</v>
      </c>
      <c r="AW15" s="76">
        <v>0</v>
      </c>
      <c r="AX15" s="76">
        <v>0</v>
      </c>
      <c r="AY15" s="76">
        <v>63</v>
      </c>
      <c r="AZ15" s="76">
        <v>0</v>
      </c>
      <c r="BA15" s="76">
        <v>0</v>
      </c>
      <c r="BB15" s="76">
        <v>0</v>
      </c>
      <c r="BC15" s="76">
        <v>0</v>
      </c>
      <c r="BD15" s="76">
        <v>3588</v>
      </c>
      <c r="BE15" s="76">
        <v>0</v>
      </c>
      <c r="BF15" s="76">
        <v>18651</v>
      </c>
      <c r="BG15" s="76">
        <v>0</v>
      </c>
      <c r="BH15" s="76">
        <v>1092</v>
      </c>
      <c r="BI15" s="76">
        <v>711</v>
      </c>
      <c r="BJ15" s="76">
        <v>13787</v>
      </c>
      <c r="BK15" s="76">
        <v>5355</v>
      </c>
      <c r="BL15" s="76">
        <v>4851</v>
      </c>
      <c r="BM15" s="76">
        <v>179</v>
      </c>
      <c r="BN15" s="76">
        <v>2358</v>
      </c>
      <c r="BO15" s="76">
        <v>91</v>
      </c>
      <c r="BP15" s="76">
        <v>5712</v>
      </c>
      <c r="BQ15" s="76">
        <v>0</v>
      </c>
      <c r="BR15" s="76">
        <v>0</v>
      </c>
      <c r="BS15" s="76">
        <v>0</v>
      </c>
      <c r="BT15" s="76">
        <v>0</v>
      </c>
      <c r="BU15" s="76">
        <v>0</v>
      </c>
      <c r="BV15" s="76">
        <v>0</v>
      </c>
      <c r="BW15" s="76">
        <v>0</v>
      </c>
      <c r="BX15" s="76">
        <v>3383</v>
      </c>
      <c r="BY15" s="76">
        <v>0</v>
      </c>
      <c r="BZ15" s="76">
        <v>23430</v>
      </c>
      <c r="CA15" s="76">
        <v>0</v>
      </c>
      <c r="CB15" s="76">
        <v>0</v>
      </c>
      <c r="CC15" s="76">
        <v>471</v>
      </c>
      <c r="CD15" s="76">
        <v>2372</v>
      </c>
      <c r="CE15" s="76">
        <v>135</v>
      </c>
      <c r="CF15" s="76">
        <v>995</v>
      </c>
      <c r="CG15" s="76">
        <v>0</v>
      </c>
      <c r="CH15" s="76">
        <v>1718</v>
      </c>
      <c r="CI15" s="76">
        <v>0</v>
      </c>
      <c r="CJ15" s="76">
        <v>354</v>
      </c>
      <c r="CK15" s="76">
        <v>0</v>
      </c>
      <c r="CL15" s="76">
        <v>0</v>
      </c>
      <c r="CM15" s="76">
        <v>0</v>
      </c>
      <c r="CN15" s="76">
        <v>0</v>
      </c>
      <c r="CO15" s="76">
        <v>0</v>
      </c>
      <c r="CP15" s="76">
        <v>0</v>
      </c>
      <c r="CQ15" s="76">
        <v>0</v>
      </c>
      <c r="CR15" s="76">
        <v>554</v>
      </c>
      <c r="CS15" s="76">
        <v>0</v>
      </c>
      <c r="CT15" s="76">
        <v>0</v>
      </c>
      <c r="CU15" s="76">
        <v>0</v>
      </c>
      <c r="CV15" s="76">
        <v>0</v>
      </c>
      <c r="CW15" s="76">
        <v>3</v>
      </c>
      <c r="CX15" s="76">
        <v>339</v>
      </c>
      <c r="CY15" s="76">
        <v>0</v>
      </c>
      <c r="CZ15" s="76">
        <v>0</v>
      </c>
      <c r="DA15" s="76">
        <v>0</v>
      </c>
      <c r="DB15" s="76">
        <v>0</v>
      </c>
      <c r="DC15" s="76">
        <v>0</v>
      </c>
      <c r="DD15" s="76">
        <v>0</v>
      </c>
      <c r="DE15" s="76">
        <v>0</v>
      </c>
      <c r="DF15" s="76">
        <v>0</v>
      </c>
      <c r="DG15" s="76">
        <v>0</v>
      </c>
      <c r="DH15" s="76">
        <v>0</v>
      </c>
      <c r="DI15" s="76">
        <v>0</v>
      </c>
      <c r="DJ15" s="76">
        <v>0</v>
      </c>
      <c r="DK15" s="76">
        <v>0</v>
      </c>
      <c r="DL15" s="76">
        <v>0</v>
      </c>
      <c r="DM15" s="76">
        <v>0</v>
      </c>
      <c r="DN15" s="76">
        <v>0</v>
      </c>
      <c r="DO15" s="76">
        <v>0</v>
      </c>
      <c r="DP15" s="76">
        <v>0</v>
      </c>
      <c r="DQ15" s="76">
        <v>0</v>
      </c>
      <c r="DR15" s="76">
        <v>0</v>
      </c>
      <c r="DS15" s="76">
        <v>4354769.9508115286</v>
      </c>
      <c r="DT15" s="76">
        <v>1540657.2318729172</v>
      </c>
      <c r="DU15" s="76">
        <v>1151181.353241194</v>
      </c>
      <c r="DV15" s="76">
        <v>125792.73757885233</v>
      </c>
      <c r="DW15" s="76">
        <v>457.70202020202021</v>
      </c>
      <c r="DX15" s="76">
        <v>615019.88295638422</v>
      </c>
      <c r="DY15" s="76">
        <v>0</v>
      </c>
      <c r="DZ15" s="76">
        <v>0</v>
      </c>
      <c r="EA15" s="76">
        <v>7270.875</v>
      </c>
      <c r="EB15" s="76">
        <v>0</v>
      </c>
      <c r="EC15" s="76">
        <v>0</v>
      </c>
      <c r="ED15" s="76">
        <v>0</v>
      </c>
      <c r="EE15" s="76">
        <v>0</v>
      </c>
      <c r="EF15" s="76">
        <v>82496.986611644621</v>
      </c>
      <c r="EG15" s="76">
        <v>0</v>
      </c>
      <c r="EH15" s="76">
        <v>531443.48387728399</v>
      </c>
      <c r="EI15" s="76">
        <v>0</v>
      </c>
      <c r="EJ15" s="76">
        <v>0</v>
      </c>
      <c r="EK15" s="76">
        <v>37505.141158016755</v>
      </c>
      <c r="EL15" s="76">
        <v>6923.8131641166074</v>
      </c>
      <c r="EM15" s="76">
        <v>2401891.2972478145</v>
      </c>
      <c r="EN15" s="76">
        <v>2121548.340000255</v>
      </c>
      <c r="EO15" s="76">
        <v>972631.44481559237</v>
      </c>
      <c r="EP15" s="76">
        <v>737476.8271352622</v>
      </c>
      <c r="EQ15" s="76">
        <v>14125.631313131313</v>
      </c>
      <c r="ER15" s="76">
        <v>1209470.5671301945</v>
      </c>
      <c r="ES15" s="76">
        <v>0</v>
      </c>
      <c r="ET15" s="76">
        <v>0</v>
      </c>
      <c r="EU15" s="76">
        <v>8886.625</v>
      </c>
      <c r="EV15" s="76">
        <v>0</v>
      </c>
      <c r="EW15" s="76">
        <v>0</v>
      </c>
      <c r="EX15" s="76">
        <v>0</v>
      </c>
      <c r="EY15" s="76">
        <v>0</v>
      </c>
      <c r="EZ15" s="76">
        <v>501489.436441948</v>
      </c>
      <c r="FA15" s="76">
        <v>0</v>
      </c>
      <c r="FB15" s="76">
        <v>2355977.5364934956</v>
      </c>
      <c r="FC15" s="76">
        <v>0</v>
      </c>
      <c r="FD15" s="76">
        <v>3571.5623547637488</v>
      </c>
      <c r="FE15" s="76">
        <v>173667.88872351017</v>
      </c>
      <c r="FF15" s="76">
        <v>2188327.0401664819</v>
      </c>
      <c r="FG15" s="76">
        <v>913592.15471814817</v>
      </c>
      <c r="FH15" s="76">
        <v>1130204.2121357187</v>
      </c>
      <c r="FI15" s="76">
        <v>185497.61010189226</v>
      </c>
      <c r="FJ15" s="76">
        <v>529398.25488678261</v>
      </c>
      <c r="FK15" s="76">
        <v>22946.907776971457</v>
      </c>
      <c r="FL15" s="76">
        <v>434456.14667485893</v>
      </c>
      <c r="FM15" s="76">
        <v>0</v>
      </c>
      <c r="FN15" s="76">
        <v>0</v>
      </c>
      <c r="FO15" s="76">
        <v>0</v>
      </c>
      <c r="FP15" s="76">
        <v>0</v>
      </c>
      <c r="FQ15" s="76">
        <v>0</v>
      </c>
      <c r="FR15" s="76">
        <v>0</v>
      </c>
      <c r="FS15" s="76">
        <v>0</v>
      </c>
      <c r="FT15" s="76">
        <v>526994.6152400634</v>
      </c>
      <c r="FU15" s="76">
        <v>0</v>
      </c>
      <c r="FV15" s="76">
        <v>1350609.4168650508</v>
      </c>
      <c r="FW15" s="76">
        <v>0</v>
      </c>
      <c r="FX15" s="76">
        <v>0</v>
      </c>
      <c r="FY15" s="76">
        <v>21438.25</v>
      </c>
      <c r="FZ15" s="76">
        <v>665474.27285395481</v>
      </c>
      <c r="GA15" s="76">
        <v>49415.791666666664</v>
      </c>
      <c r="GB15" s="76">
        <v>105060.80911344073</v>
      </c>
      <c r="GC15" s="76">
        <v>0</v>
      </c>
      <c r="GD15" s="76">
        <v>683185.25521140872</v>
      </c>
      <c r="GE15" s="76">
        <v>0</v>
      </c>
      <c r="GF15" s="76">
        <v>102358.43697442346</v>
      </c>
      <c r="GG15" s="76">
        <v>0</v>
      </c>
      <c r="GH15" s="76">
        <v>0</v>
      </c>
      <c r="GI15" s="76">
        <v>0</v>
      </c>
      <c r="GJ15" s="76">
        <v>0</v>
      </c>
      <c r="GK15" s="76">
        <v>0</v>
      </c>
      <c r="GL15" s="76">
        <v>0</v>
      </c>
      <c r="GM15" s="76">
        <v>0</v>
      </c>
      <c r="GN15" s="76">
        <v>342861.47770908917</v>
      </c>
      <c r="GO15" s="76">
        <v>0</v>
      </c>
      <c r="GP15" s="76">
        <v>0</v>
      </c>
      <c r="GQ15" s="76">
        <v>0</v>
      </c>
      <c r="GR15" s="76">
        <v>0</v>
      </c>
      <c r="GS15" s="76">
        <v>0</v>
      </c>
      <c r="GT15" s="76">
        <v>118271.57522836181</v>
      </c>
      <c r="GU15" s="76">
        <v>0</v>
      </c>
      <c r="GV15" s="76">
        <v>0</v>
      </c>
      <c r="GW15" s="76">
        <v>0</v>
      </c>
      <c r="GX15" s="76">
        <v>0</v>
      </c>
      <c r="GY15" s="76">
        <v>0</v>
      </c>
      <c r="GZ15" s="76">
        <v>0</v>
      </c>
      <c r="HA15" s="76">
        <v>0</v>
      </c>
      <c r="HB15" s="76">
        <v>0</v>
      </c>
      <c r="HC15" s="76">
        <v>0</v>
      </c>
      <c r="HD15" s="76">
        <v>0</v>
      </c>
      <c r="HE15" s="76">
        <v>0</v>
      </c>
      <c r="HF15" s="76">
        <v>0</v>
      </c>
      <c r="HG15" s="76">
        <v>0</v>
      </c>
      <c r="HH15" s="76">
        <v>0</v>
      </c>
      <c r="HI15" s="76">
        <v>0</v>
      </c>
      <c r="HJ15" s="76">
        <v>0</v>
      </c>
      <c r="HK15" s="76">
        <v>0</v>
      </c>
      <c r="HL15" s="76">
        <v>0</v>
      </c>
      <c r="HM15" s="76">
        <v>0</v>
      </c>
      <c r="HN15" s="76">
        <v>0</v>
      </c>
      <c r="HP15" s="77" t="s">
        <v>143</v>
      </c>
      <c r="HQ15" s="75">
        <f>'Relative Weights'!$H$1</f>
        <v>2022</v>
      </c>
      <c r="HR15" s="76">
        <v>1576776</v>
      </c>
      <c r="HS15" s="76">
        <v>1029332</v>
      </c>
      <c r="HT15" s="76">
        <v>416820</v>
      </c>
      <c r="HU15" s="76">
        <v>194696</v>
      </c>
      <c r="HV15" s="76">
        <v>11</v>
      </c>
      <c r="HW15" s="76">
        <v>410902</v>
      </c>
      <c r="HX15" s="76">
        <v>0</v>
      </c>
      <c r="HY15" s="76">
        <v>0</v>
      </c>
      <c r="HZ15" s="76">
        <v>168</v>
      </c>
      <c r="IA15" s="76">
        <v>0</v>
      </c>
      <c r="IB15" s="76">
        <v>0</v>
      </c>
      <c r="IC15" s="76">
        <v>0</v>
      </c>
      <c r="ID15" s="76">
        <v>0</v>
      </c>
      <c r="IE15" s="76">
        <v>4169</v>
      </c>
      <c r="IF15" s="76">
        <v>0</v>
      </c>
      <c r="IG15" s="76">
        <v>459378</v>
      </c>
      <c r="IH15" s="76">
        <v>0</v>
      </c>
      <c r="II15" s="76">
        <v>0</v>
      </c>
      <c r="IJ15" s="76">
        <v>869</v>
      </c>
      <c r="IK15" s="76">
        <v>350</v>
      </c>
      <c r="IL15" s="76">
        <v>869677</v>
      </c>
      <c r="IM15" s="76">
        <v>1417433</v>
      </c>
      <c r="IN15" s="76">
        <v>352171</v>
      </c>
      <c r="IO15" s="76">
        <v>1141430</v>
      </c>
      <c r="IP15" s="76">
        <v>327</v>
      </c>
      <c r="IQ15" s="76">
        <v>808062</v>
      </c>
      <c r="IR15" s="76">
        <v>0</v>
      </c>
      <c r="IS15" s="76">
        <v>0</v>
      </c>
      <c r="IT15" s="76">
        <v>206</v>
      </c>
      <c r="IU15" s="76">
        <v>0</v>
      </c>
      <c r="IV15" s="76">
        <v>0</v>
      </c>
      <c r="IW15" s="76">
        <v>0</v>
      </c>
      <c r="IX15" s="76">
        <v>0</v>
      </c>
      <c r="IY15" s="76">
        <v>25344</v>
      </c>
      <c r="IZ15" s="76">
        <v>0</v>
      </c>
      <c r="JA15" s="76">
        <v>2036501</v>
      </c>
      <c r="JB15" s="76">
        <v>0</v>
      </c>
      <c r="JC15" s="76">
        <v>83</v>
      </c>
      <c r="JD15" s="76">
        <v>4022</v>
      </c>
      <c r="JE15" s="76">
        <v>110591</v>
      </c>
      <c r="JF15" s="76">
        <v>330794</v>
      </c>
      <c r="JG15" s="76">
        <v>755103</v>
      </c>
      <c r="JH15" s="76">
        <v>67165</v>
      </c>
      <c r="JI15" s="76">
        <v>819377</v>
      </c>
      <c r="JJ15" s="76">
        <v>531</v>
      </c>
      <c r="JK15" s="76">
        <v>290266</v>
      </c>
      <c r="JL15" s="76">
        <v>0</v>
      </c>
      <c r="JM15" s="76">
        <v>0</v>
      </c>
      <c r="JN15" s="76">
        <v>0</v>
      </c>
      <c r="JO15" s="76">
        <v>0</v>
      </c>
      <c r="JP15" s="76">
        <v>0</v>
      </c>
      <c r="JQ15" s="76">
        <v>0</v>
      </c>
      <c r="JR15" s="76">
        <v>0</v>
      </c>
      <c r="JS15" s="76">
        <v>26633</v>
      </c>
      <c r="JT15" s="76">
        <v>0</v>
      </c>
      <c r="JU15" s="76">
        <v>1167463</v>
      </c>
      <c r="JV15" s="76">
        <v>0</v>
      </c>
      <c r="JW15" s="76">
        <v>0</v>
      </c>
      <c r="JX15" s="76">
        <v>496</v>
      </c>
      <c r="JY15" s="76">
        <v>33631</v>
      </c>
      <c r="JZ15" s="76">
        <v>17892</v>
      </c>
      <c r="KA15" s="76">
        <v>70192</v>
      </c>
      <c r="KB15" s="76">
        <v>0</v>
      </c>
      <c r="KC15" s="76">
        <v>1057401</v>
      </c>
      <c r="KD15" s="76">
        <v>0</v>
      </c>
      <c r="KE15" s="76">
        <v>68387</v>
      </c>
      <c r="KF15" s="76">
        <v>0</v>
      </c>
      <c r="KG15" s="76">
        <v>0</v>
      </c>
      <c r="KH15" s="76">
        <v>0</v>
      </c>
      <c r="KI15" s="76">
        <v>0</v>
      </c>
      <c r="KJ15" s="76">
        <v>0</v>
      </c>
      <c r="KK15" s="76">
        <v>0</v>
      </c>
      <c r="KL15" s="76">
        <v>0</v>
      </c>
      <c r="KM15" s="76">
        <v>17327</v>
      </c>
      <c r="KN15" s="76">
        <v>0</v>
      </c>
      <c r="KO15" s="76">
        <v>0</v>
      </c>
      <c r="KP15" s="76">
        <v>0</v>
      </c>
      <c r="KQ15" s="76">
        <v>0</v>
      </c>
      <c r="KR15" s="76">
        <v>0</v>
      </c>
      <c r="KS15" s="76">
        <v>5977</v>
      </c>
      <c r="KT15" s="76">
        <v>0</v>
      </c>
      <c r="KU15" s="76">
        <v>0</v>
      </c>
      <c r="KV15" s="76">
        <v>0</v>
      </c>
      <c r="KW15" s="76">
        <v>0</v>
      </c>
      <c r="KX15" s="76">
        <v>0</v>
      </c>
      <c r="KY15" s="76">
        <v>0</v>
      </c>
      <c r="KZ15" s="76">
        <v>0</v>
      </c>
      <c r="LA15" s="76">
        <v>0</v>
      </c>
      <c r="LB15" s="76">
        <v>0</v>
      </c>
      <c r="LC15" s="76">
        <v>0</v>
      </c>
      <c r="LD15" s="76">
        <v>0</v>
      </c>
      <c r="LE15" s="76">
        <v>0</v>
      </c>
      <c r="LF15" s="76">
        <v>0</v>
      </c>
      <c r="LG15" s="76">
        <v>0</v>
      </c>
      <c r="LH15" s="76">
        <v>0</v>
      </c>
      <c r="LI15" s="76">
        <v>0</v>
      </c>
      <c r="LJ15" s="76">
        <v>0</v>
      </c>
      <c r="LK15" s="76">
        <v>0</v>
      </c>
      <c r="LL15" s="76">
        <v>0</v>
      </c>
      <c r="LM15" s="76">
        <v>0</v>
      </c>
      <c r="LN15" s="76">
        <v>0</v>
      </c>
      <c r="LO15" s="76">
        <v>0</v>
      </c>
      <c r="LP15" s="76">
        <v>0</v>
      </c>
      <c r="LQ15" s="76">
        <v>0</v>
      </c>
      <c r="LR15" s="76">
        <v>0</v>
      </c>
      <c r="LS15" s="76">
        <v>0</v>
      </c>
      <c r="LT15" s="76">
        <v>0</v>
      </c>
      <c r="LU15" s="76">
        <v>0</v>
      </c>
      <c r="LV15" s="76">
        <v>0</v>
      </c>
      <c r="LW15" s="76">
        <v>0</v>
      </c>
      <c r="LX15" s="76">
        <v>0</v>
      </c>
      <c r="LY15" s="76">
        <v>0</v>
      </c>
      <c r="LZ15" s="76">
        <v>0</v>
      </c>
      <c r="MA15" s="76">
        <v>0</v>
      </c>
      <c r="MB15" s="76">
        <v>0</v>
      </c>
      <c r="MC15" s="76">
        <v>0</v>
      </c>
      <c r="MD15" s="76">
        <v>0</v>
      </c>
      <c r="ME15" s="76">
        <v>0</v>
      </c>
      <c r="MF15" s="76">
        <v>0</v>
      </c>
      <c r="MG15" s="76">
        <v>0</v>
      </c>
      <c r="MH15" s="76">
        <v>0</v>
      </c>
      <c r="MI15" s="76">
        <v>0</v>
      </c>
      <c r="MJ15" s="76">
        <v>0</v>
      </c>
      <c r="MK15" s="76">
        <v>0</v>
      </c>
      <c r="ML15" s="76">
        <v>0</v>
      </c>
      <c r="MM15" s="76">
        <v>0</v>
      </c>
      <c r="MN15" s="76">
        <v>0</v>
      </c>
      <c r="MO15" s="76">
        <v>0</v>
      </c>
      <c r="MP15" s="76">
        <v>0</v>
      </c>
      <c r="MQ15" s="76">
        <v>0</v>
      </c>
      <c r="MR15" s="76">
        <v>0</v>
      </c>
      <c r="MS15" s="76">
        <v>0</v>
      </c>
      <c r="MT15" s="76">
        <v>0</v>
      </c>
      <c r="MU15" s="76">
        <v>0</v>
      </c>
      <c r="MV15" s="76">
        <v>0</v>
      </c>
      <c r="MW15" s="76">
        <v>0</v>
      </c>
      <c r="MX15" s="76">
        <v>0</v>
      </c>
      <c r="MY15" s="76">
        <v>0</v>
      </c>
      <c r="MZ15" s="76">
        <v>0</v>
      </c>
      <c r="NA15" s="76">
        <v>0</v>
      </c>
      <c r="NB15" s="76">
        <v>0</v>
      </c>
      <c r="NC15" s="76">
        <v>0</v>
      </c>
      <c r="ND15" s="76">
        <v>0</v>
      </c>
      <c r="NE15" s="76">
        <v>0</v>
      </c>
      <c r="NF15" s="76">
        <v>0</v>
      </c>
      <c r="NG15" s="76">
        <v>0</v>
      </c>
      <c r="NH15" s="76">
        <v>0</v>
      </c>
      <c r="NI15" s="76">
        <v>0</v>
      </c>
      <c r="NJ15" s="76">
        <v>0</v>
      </c>
      <c r="NK15" s="76">
        <v>0</v>
      </c>
      <c r="NL15" s="76">
        <v>0</v>
      </c>
      <c r="NM15" s="76">
        <v>0</v>
      </c>
      <c r="NN15" s="76">
        <v>0</v>
      </c>
      <c r="NO15" s="76">
        <v>0</v>
      </c>
      <c r="NP15" s="76">
        <v>0</v>
      </c>
      <c r="NQ15" s="76">
        <v>0</v>
      </c>
      <c r="NR15" s="76">
        <v>0</v>
      </c>
      <c r="NS15" s="76">
        <v>0</v>
      </c>
      <c r="NT15" s="76">
        <v>0</v>
      </c>
      <c r="NU15" s="76">
        <v>0</v>
      </c>
      <c r="NV15" s="76">
        <v>0</v>
      </c>
      <c r="NW15" s="76">
        <v>0</v>
      </c>
      <c r="NX15" s="76">
        <v>0</v>
      </c>
      <c r="NY15" s="76">
        <v>0</v>
      </c>
      <c r="NZ15" s="76">
        <v>0</v>
      </c>
      <c r="OA15" s="76">
        <v>0</v>
      </c>
      <c r="OB15" s="76">
        <v>0</v>
      </c>
      <c r="OC15" s="76">
        <v>0</v>
      </c>
      <c r="OD15" s="76">
        <v>0</v>
      </c>
      <c r="OE15" s="76">
        <v>0</v>
      </c>
      <c r="OF15" s="76">
        <v>0</v>
      </c>
      <c r="OG15" s="76">
        <v>0</v>
      </c>
      <c r="OH15" s="76">
        <v>0</v>
      </c>
      <c r="OI15" s="76">
        <v>0</v>
      </c>
      <c r="OJ15" s="76">
        <v>0</v>
      </c>
      <c r="OK15" s="76">
        <v>0</v>
      </c>
      <c r="OL15" s="76">
        <v>0</v>
      </c>
      <c r="OM15" s="76">
        <v>0</v>
      </c>
      <c r="ON15" s="76">
        <v>0</v>
      </c>
      <c r="OO15" s="76">
        <v>0</v>
      </c>
      <c r="OP15" s="76">
        <v>0</v>
      </c>
      <c r="OQ15" s="76">
        <v>0</v>
      </c>
      <c r="OR15" s="76">
        <v>0</v>
      </c>
      <c r="OS15" s="76">
        <v>0</v>
      </c>
      <c r="OT15" s="76">
        <v>0</v>
      </c>
      <c r="OU15" s="76">
        <v>0</v>
      </c>
      <c r="OV15" s="76">
        <v>0</v>
      </c>
      <c r="OW15" s="76">
        <v>0</v>
      </c>
      <c r="OX15" s="76">
        <v>0</v>
      </c>
      <c r="OY15" s="76">
        <v>0</v>
      </c>
      <c r="OZ15" s="76">
        <v>0</v>
      </c>
      <c r="PA15" s="76">
        <v>0</v>
      </c>
      <c r="PB15" s="76">
        <v>0</v>
      </c>
      <c r="PC15" s="76">
        <v>0</v>
      </c>
      <c r="PD15" s="76">
        <v>0</v>
      </c>
      <c r="PE15" s="76">
        <v>0</v>
      </c>
      <c r="PF15" s="76">
        <v>0</v>
      </c>
      <c r="PG15" s="76">
        <v>0</v>
      </c>
      <c r="PH15" s="76">
        <v>0</v>
      </c>
      <c r="PI15" s="76">
        <v>0</v>
      </c>
      <c r="PJ15" s="76">
        <v>11495201</v>
      </c>
      <c r="PK15" s="76">
        <v>25424256</v>
      </c>
      <c r="PL15" s="76">
        <v>1752769</v>
      </c>
      <c r="PM15" s="76">
        <v>36514</v>
      </c>
      <c r="PN15" s="76">
        <v>2444713</v>
      </c>
      <c r="PO15" s="76">
        <v>3272757</v>
      </c>
      <c r="PP15" s="76">
        <v>0</v>
      </c>
      <c r="PQ15" s="76">
        <v>0</v>
      </c>
      <c r="PR15" s="76">
        <v>15046</v>
      </c>
      <c r="PS15" s="76">
        <v>0</v>
      </c>
      <c r="PT15" s="76">
        <v>0</v>
      </c>
      <c r="PU15" s="76">
        <v>0</v>
      </c>
      <c r="PV15" s="76">
        <v>0</v>
      </c>
      <c r="PW15" s="76">
        <v>1090729</v>
      </c>
      <c r="PX15" s="76">
        <v>0</v>
      </c>
      <c r="PY15" s="76">
        <v>7952822</v>
      </c>
      <c r="PZ15" s="76">
        <v>0</v>
      </c>
      <c r="QA15" s="76">
        <v>128965</v>
      </c>
      <c r="QB15" s="76">
        <v>202987</v>
      </c>
      <c r="QC15" s="89">
        <v>3638471</v>
      </c>
      <c r="QD15" s="102">
        <v>1</v>
      </c>
    </row>
    <row r="16" spans="1:446">
      <c r="A16" s="75" t="s">
        <v>105</v>
      </c>
      <c r="B16" s="75" t="s">
        <v>105</v>
      </c>
      <c r="C16" s="76">
        <f>ROUND(TAMUK!H18,0)-ROUND(TAMUK!H288,0)</f>
        <v>0</v>
      </c>
      <c r="D16" s="77">
        <v>3639</v>
      </c>
      <c r="E16" s="75" t="s">
        <v>693</v>
      </c>
      <c r="F16" s="75">
        <v>2022</v>
      </c>
      <c r="G16" s="76">
        <v>39420722</v>
      </c>
      <c r="H16" s="76">
        <v>20154356</v>
      </c>
      <c r="I16" s="76">
        <v>14772557</v>
      </c>
      <c r="J16" s="76">
        <v>13371772</v>
      </c>
      <c r="K16" s="76">
        <v>11341319</v>
      </c>
      <c r="L16" s="75" t="s">
        <v>734</v>
      </c>
      <c r="M16" s="75" t="s">
        <v>735</v>
      </c>
      <c r="N16" s="75" t="s">
        <v>736</v>
      </c>
      <c r="O16" s="76">
        <v>2438</v>
      </c>
      <c r="P16" s="76">
        <v>2647</v>
      </c>
      <c r="Q16" s="76">
        <v>1105</v>
      </c>
      <c r="R16" s="76">
        <v>185</v>
      </c>
      <c r="S16" s="76">
        <v>0</v>
      </c>
      <c r="T16" s="78" t="s">
        <v>765</v>
      </c>
      <c r="U16" s="78" t="s">
        <v>766</v>
      </c>
      <c r="V16" s="78" t="s">
        <v>767</v>
      </c>
      <c r="W16" s="76">
        <v>39841</v>
      </c>
      <c r="X16" s="76">
        <v>13192</v>
      </c>
      <c r="Y16" s="76">
        <v>6642</v>
      </c>
      <c r="Z16" s="76">
        <v>554</v>
      </c>
      <c r="AA16" s="76">
        <v>3536</v>
      </c>
      <c r="AB16" s="76">
        <v>3748</v>
      </c>
      <c r="AC16" s="76">
        <v>362</v>
      </c>
      <c r="AD16" s="76">
        <v>0</v>
      </c>
      <c r="AE16" s="76">
        <v>93</v>
      </c>
      <c r="AF16" s="76">
        <v>44</v>
      </c>
      <c r="AG16" s="76">
        <v>0</v>
      </c>
      <c r="AH16" s="76">
        <v>87</v>
      </c>
      <c r="AI16" s="76">
        <v>0</v>
      </c>
      <c r="AJ16" s="76">
        <v>1214</v>
      </c>
      <c r="AK16" s="76">
        <v>0</v>
      </c>
      <c r="AL16" s="76">
        <v>3418</v>
      </c>
      <c r="AM16" s="76">
        <v>0</v>
      </c>
      <c r="AN16" s="76">
        <v>0</v>
      </c>
      <c r="AO16" s="76">
        <v>651</v>
      </c>
      <c r="AP16" s="76">
        <v>0</v>
      </c>
      <c r="AQ16" s="76">
        <v>11558</v>
      </c>
      <c r="AR16" s="76">
        <v>6629</v>
      </c>
      <c r="AS16" s="76">
        <v>1853</v>
      </c>
      <c r="AT16" s="76">
        <v>4366</v>
      </c>
      <c r="AU16" s="76">
        <v>5683</v>
      </c>
      <c r="AV16" s="76">
        <v>10388</v>
      </c>
      <c r="AW16" s="76">
        <v>396</v>
      </c>
      <c r="AX16" s="76">
        <v>0</v>
      </c>
      <c r="AY16" s="76">
        <v>678</v>
      </c>
      <c r="AZ16" s="76">
        <v>0</v>
      </c>
      <c r="BA16" s="76">
        <v>0</v>
      </c>
      <c r="BB16" s="76">
        <v>93</v>
      </c>
      <c r="BC16" s="76">
        <v>0</v>
      </c>
      <c r="BD16" s="76">
        <v>1251</v>
      </c>
      <c r="BE16" s="76">
        <v>0</v>
      </c>
      <c r="BF16" s="76">
        <v>4458</v>
      </c>
      <c r="BG16" s="76">
        <v>0</v>
      </c>
      <c r="BH16" s="76">
        <v>390</v>
      </c>
      <c r="BI16" s="76">
        <v>1277</v>
      </c>
      <c r="BJ16" s="76">
        <v>0</v>
      </c>
      <c r="BK16" s="76">
        <v>2146</v>
      </c>
      <c r="BL16" s="76">
        <v>1513</v>
      </c>
      <c r="BM16" s="76">
        <v>399</v>
      </c>
      <c r="BN16" s="76">
        <v>3313</v>
      </c>
      <c r="BO16" s="76">
        <v>1417</v>
      </c>
      <c r="BP16" s="76">
        <v>7636</v>
      </c>
      <c r="BQ16" s="76">
        <v>75</v>
      </c>
      <c r="BR16" s="76">
        <v>0</v>
      </c>
      <c r="BS16" s="76">
        <v>1106</v>
      </c>
      <c r="BT16" s="76">
        <v>0</v>
      </c>
      <c r="BU16" s="76">
        <v>0</v>
      </c>
      <c r="BV16" s="76">
        <v>0</v>
      </c>
      <c r="BW16" s="76">
        <v>0</v>
      </c>
      <c r="BX16" s="76">
        <v>1950</v>
      </c>
      <c r="BY16" s="76">
        <v>0</v>
      </c>
      <c r="BZ16" s="76">
        <v>2244</v>
      </c>
      <c r="CA16" s="76">
        <v>0</v>
      </c>
      <c r="CB16" s="76">
        <v>0</v>
      </c>
      <c r="CC16" s="76">
        <v>378</v>
      </c>
      <c r="CD16" s="76">
        <v>0</v>
      </c>
      <c r="CE16" s="76">
        <v>109</v>
      </c>
      <c r="CF16" s="76">
        <v>0</v>
      </c>
      <c r="CG16" s="76">
        <v>0</v>
      </c>
      <c r="CH16" s="76">
        <v>1482</v>
      </c>
      <c r="CI16" s="76">
        <v>287</v>
      </c>
      <c r="CJ16" s="76">
        <v>504</v>
      </c>
      <c r="CK16" s="76">
        <v>0</v>
      </c>
      <c r="CL16" s="76">
        <v>0</v>
      </c>
      <c r="CM16" s="76">
        <v>0</v>
      </c>
      <c r="CN16" s="76">
        <v>0</v>
      </c>
      <c r="CO16" s="76">
        <v>0</v>
      </c>
      <c r="CP16" s="76">
        <v>0</v>
      </c>
      <c r="CQ16" s="76">
        <v>0</v>
      </c>
      <c r="CR16" s="76">
        <v>0</v>
      </c>
      <c r="CS16" s="76">
        <v>0</v>
      </c>
      <c r="CT16" s="76">
        <v>0</v>
      </c>
      <c r="CU16" s="76">
        <v>0</v>
      </c>
      <c r="CV16" s="76">
        <v>0</v>
      </c>
      <c r="CW16" s="76">
        <v>0</v>
      </c>
      <c r="CX16" s="76">
        <v>0</v>
      </c>
      <c r="CY16" s="76">
        <v>0</v>
      </c>
      <c r="CZ16" s="76">
        <v>0</v>
      </c>
      <c r="DA16" s="76">
        <v>0</v>
      </c>
      <c r="DB16" s="76">
        <v>0</v>
      </c>
      <c r="DC16" s="76">
        <v>0</v>
      </c>
      <c r="DD16" s="76">
        <v>0</v>
      </c>
      <c r="DE16" s="76">
        <v>0</v>
      </c>
      <c r="DF16" s="76">
        <v>0</v>
      </c>
      <c r="DG16" s="76">
        <v>0</v>
      </c>
      <c r="DH16" s="76">
        <v>0</v>
      </c>
      <c r="DI16" s="76">
        <v>0</v>
      </c>
      <c r="DJ16" s="76">
        <v>0</v>
      </c>
      <c r="DK16" s="76">
        <v>0</v>
      </c>
      <c r="DL16" s="76">
        <v>0</v>
      </c>
      <c r="DM16" s="76">
        <v>0</v>
      </c>
      <c r="DN16" s="76">
        <v>0</v>
      </c>
      <c r="DO16" s="76">
        <v>0</v>
      </c>
      <c r="DP16" s="76">
        <v>0</v>
      </c>
      <c r="DQ16" s="76">
        <v>0</v>
      </c>
      <c r="DR16" s="76">
        <v>0</v>
      </c>
      <c r="DS16" s="76">
        <v>2990026.7986709843</v>
      </c>
      <c r="DT16" s="76">
        <v>1270537.4660896179</v>
      </c>
      <c r="DU16" s="76">
        <v>1171113.3939039714</v>
      </c>
      <c r="DV16" s="76">
        <v>61785.568175613131</v>
      </c>
      <c r="DW16" s="76">
        <v>268357.8358023999</v>
      </c>
      <c r="DX16" s="76">
        <v>889226.33421197208</v>
      </c>
      <c r="DY16" s="76">
        <v>5434.090909090909</v>
      </c>
      <c r="DZ16" s="76">
        <v>0</v>
      </c>
      <c r="EA16" s="76">
        <v>23771.088888888888</v>
      </c>
      <c r="EB16" s="76">
        <v>5759.3200000000006</v>
      </c>
      <c r="EC16" s="76">
        <v>0</v>
      </c>
      <c r="ED16" s="76">
        <v>33028.067801857585</v>
      </c>
      <c r="EE16" s="76">
        <v>0</v>
      </c>
      <c r="EF16" s="76">
        <v>135355.90504262224</v>
      </c>
      <c r="EG16" s="76">
        <v>0</v>
      </c>
      <c r="EH16" s="76">
        <v>507464.94024572033</v>
      </c>
      <c r="EI16" s="76">
        <v>0</v>
      </c>
      <c r="EJ16" s="76">
        <v>0</v>
      </c>
      <c r="EK16" s="76">
        <v>81709.886193550221</v>
      </c>
      <c r="EL16" s="76">
        <v>0</v>
      </c>
      <c r="EM16" s="76">
        <v>963477.4125470072</v>
      </c>
      <c r="EN16" s="76">
        <v>974536.76949732134</v>
      </c>
      <c r="EO16" s="76">
        <v>674058.95407802798</v>
      </c>
      <c r="EP16" s="76">
        <v>641623.8183506499</v>
      </c>
      <c r="EQ16" s="76">
        <v>586988.1700852064</v>
      </c>
      <c r="ER16" s="76">
        <v>2491963.9095189678</v>
      </c>
      <c r="ES16" s="76">
        <v>14490.909090909092</v>
      </c>
      <c r="ET16" s="76">
        <v>0</v>
      </c>
      <c r="EU16" s="76">
        <v>101113.91111111111</v>
      </c>
      <c r="EV16" s="76">
        <v>0</v>
      </c>
      <c r="EW16" s="76">
        <v>0</v>
      </c>
      <c r="EX16" s="76">
        <v>19579.482198142417</v>
      </c>
      <c r="EY16" s="76">
        <v>0</v>
      </c>
      <c r="EZ16" s="76">
        <v>111425.9059849467</v>
      </c>
      <c r="FA16" s="76">
        <v>0</v>
      </c>
      <c r="FB16" s="76">
        <v>924038.65605057566</v>
      </c>
      <c r="FC16" s="76">
        <v>0</v>
      </c>
      <c r="FD16" s="76">
        <v>56215.681034482761</v>
      </c>
      <c r="FE16" s="76">
        <v>145417.22958179144</v>
      </c>
      <c r="FF16" s="76">
        <v>0</v>
      </c>
      <c r="FG16" s="76">
        <v>365374.51666666666</v>
      </c>
      <c r="FH16" s="76">
        <v>404859.42044412834</v>
      </c>
      <c r="FI16" s="76">
        <v>61105.647878141295</v>
      </c>
      <c r="FJ16" s="76">
        <v>533814.03637256473</v>
      </c>
      <c r="FK16" s="76">
        <v>414234.5075724402</v>
      </c>
      <c r="FL16" s="76">
        <v>2408045.9297623131</v>
      </c>
      <c r="FM16" s="76">
        <v>58635</v>
      </c>
      <c r="FN16" s="76">
        <v>0</v>
      </c>
      <c r="FO16" s="76">
        <v>8822</v>
      </c>
      <c r="FP16" s="76">
        <v>0</v>
      </c>
      <c r="FQ16" s="76">
        <v>0</v>
      </c>
      <c r="FR16" s="76">
        <v>0</v>
      </c>
      <c r="FS16" s="76">
        <v>0</v>
      </c>
      <c r="FT16" s="76">
        <v>307981.58333333337</v>
      </c>
      <c r="FU16" s="76">
        <v>0</v>
      </c>
      <c r="FV16" s="76">
        <v>220835.78703703699</v>
      </c>
      <c r="FW16" s="76">
        <v>0</v>
      </c>
      <c r="FX16" s="76">
        <v>0</v>
      </c>
      <c r="FY16" s="76">
        <v>17620.090909090908</v>
      </c>
      <c r="FZ16" s="76">
        <v>0</v>
      </c>
      <c r="GA16" s="76">
        <v>73799.719047619044</v>
      </c>
      <c r="GB16" s="76">
        <v>0</v>
      </c>
      <c r="GC16" s="76">
        <v>0</v>
      </c>
      <c r="GD16" s="76">
        <v>457588.25753357768</v>
      </c>
      <c r="GE16" s="76">
        <v>9938.1578947368416</v>
      </c>
      <c r="GF16" s="76">
        <v>107756.67912087913</v>
      </c>
      <c r="GG16" s="76">
        <v>0</v>
      </c>
      <c r="GH16" s="76">
        <v>0</v>
      </c>
      <c r="GI16" s="76">
        <v>0</v>
      </c>
      <c r="GJ16" s="76">
        <v>0</v>
      </c>
      <c r="GK16" s="76">
        <v>0</v>
      </c>
      <c r="GL16" s="76">
        <v>0</v>
      </c>
      <c r="GM16" s="76">
        <v>0</v>
      </c>
      <c r="GN16" s="76">
        <v>0</v>
      </c>
      <c r="GO16" s="76">
        <v>0</v>
      </c>
      <c r="GP16" s="76">
        <v>0</v>
      </c>
      <c r="GQ16" s="76">
        <v>0</v>
      </c>
      <c r="GR16" s="76">
        <v>0</v>
      </c>
      <c r="GS16" s="76">
        <v>0</v>
      </c>
      <c r="GT16" s="76">
        <v>0</v>
      </c>
      <c r="GU16" s="76">
        <v>0</v>
      </c>
      <c r="GV16" s="76">
        <v>0</v>
      </c>
      <c r="GW16" s="76">
        <v>0</v>
      </c>
      <c r="GX16" s="76">
        <v>0</v>
      </c>
      <c r="GY16" s="76">
        <v>0</v>
      </c>
      <c r="GZ16" s="76">
        <v>0</v>
      </c>
      <c r="HA16" s="76">
        <v>0</v>
      </c>
      <c r="HB16" s="76">
        <v>0</v>
      </c>
      <c r="HC16" s="76">
        <v>0</v>
      </c>
      <c r="HD16" s="76">
        <v>0</v>
      </c>
      <c r="HE16" s="76">
        <v>0</v>
      </c>
      <c r="HF16" s="76">
        <v>0</v>
      </c>
      <c r="HG16" s="76">
        <v>0</v>
      </c>
      <c r="HH16" s="76">
        <v>0</v>
      </c>
      <c r="HI16" s="76">
        <v>0</v>
      </c>
      <c r="HJ16" s="76">
        <v>0</v>
      </c>
      <c r="HK16" s="76">
        <v>0</v>
      </c>
      <c r="HL16" s="76">
        <v>0</v>
      </c>
      <c r="HM16" s="76">
        <v>0</v>
      </c>
      <c r="HN16" s="76">
        <v>0</v>
      </c>
      <c r="HP16" s="77" t="s">
        <v>144</v>
      </c>
      <c r="HQ16" s="75">
        <f>'Relative Weights'!$H$1</f>
        <v>2022</v>
      </c>
      <c r="HR16" s="76">
        <v>123799</v>
      </c>
      <c r="HS16" s="76">
        <v>42792.142219315487</v>
      </c>
      <c r="HT16" s="76">
        <v>20972.560525543769</v>
      </c>
      <c r="HU16" s="76">
        <v>2056.4665100495954</v>
      </c>
      <c r="HV16" s="76">
        <v>19635.727956504852</v>
      </c>
      <c r="HW16" s="76">
        <v>24352.656422001659</v>
      </c>
      <c r="HX16" s="76">
        <v>1139.5176491815032</v>
      </c>
      <c r="HY16" s="76">
        <v>0</v>
      </c>
      <c r="HZ16" s="76">
        <v>292.74900932010996</v>
      </c>
      <c r="IA16" s="76">
        <v>138.50490763532085</v>
      </c>
      <c r="IB16" s="76">
        <v>0</v>
      </c>
      <c r="IC16" s="76">
        <v>483.11887223300971</v>
      </c>
      <c r="ID16" s="76">
        <v>0</v>
      </c>
      <c r="IE16" s="76">
        <v>4346.0079298435958</v>
      </c>
      <c r="IF16" s="76">
        <v>0</v>
      </c>
      <c r="IG16" s="76">
        <v>6160.5713917015091</v>
      </c>
      <c r="IH16" s="76">
        <v>0</v>
      </c>
      <c r="II16" s="76">
        <v>0</v>
      </c>
      <c r="IJ16" s="76">
        <v>4172.0597537307131</v>
      </c>
      <c r="IK16" s="76">
        <v>0</v>
      </c>
      <c r="IL16" s="76">
        <v>39357.23659498286</v>
      </c>
      <c r="IM16" s="76">
        <v>22158.201376933372</v>
      </c>
      <c r="IN16" s="76">
        <v>5998.9076803454254</v>
      </c>
      <c r="IO16" s="76">
        <v>16206.737875228398</v>
      </c>
      <c r="IP16" s="76">
        <v>31558.213228737859</v>
      </c>
      <c r="IQ16" s="76">
        <v>69992.408052055267</v>
      </c>
      <c r="IR16" s="76">
        <v>1270.2403419913126</v>
      </c>
      <c r="IS16" s="76">
        <v>0</v>
      </c>
      <c r="IT16" s="76">
        <v>2134.2347131078982</v>
      </c>
      <c r="IU16" s="76">
        <v>0</v>
      </c>
      <c r="IV16" s="76">
        <v>0</v>
      </c>
      <c r="IW16" s="76">
        <v>516.43741514563101</v>
      </c>
      <c r="IX16" s="76">
        <v>0</v>
      </c>
      <c r="IY16" s="76">
        <v>4492.1768527879885</v>
      </c>
      <c r="IZ16" s="76">
        <v>0</v>
      </c>
      <c r="JA16" s="76">
        <v>6073.7796584635944</v>
      </c>
      <c r="JB16" s="76">
        <v>0</v>
      </c>
      <c r="JC16" s="76">
        <v>1525.0174276397197</v>
      </c>
      <c r="JD16" s="76">
        <v>7276.0378153255897</v>
      </c>
      <c r="JE16" s="76">
        <v>0</v>
      </c>
      <c r="JF16" s="76">
        <v>7653.4898196119884</v>
      </c>
      <c r="JG16" s="76">
        <v>5818.0541881706904</v>
      </c>
      <c r="JH16" s="76">
        <v>1255.9876851475685</v>
      </c>
      <c r="JI16" s="76">
        <v>12297.966692769511</v>
      </c>
      <c r="JJ16" s="76">
        <v>8068.6404753398047</v>
      </c>
      <c r="JK16" s="76">
        <v>51080.493788390326</v>
      </c>
      <c r="JL16" s="76">
        <v>416.48178640776695</v>
      </c>
      <c r="JM16" s="76">
        <v>0</v>
      </c>
      <c r="JN16" s="76">
        <v>3481.5097237423829</v>
      </c>
      <c r="JO16" s="76">
        <v>0</v>
      </c>
      <c r="JP16" s="76">
        <v>0</v>
      </c>
      <c r="JQ16" s="76">
        <v>0</v>
      </c>
      <c r="JR16" s="76">
        <v>0</v>
      </c>
      <c r="JS16" s="76">
        <v>6258.4591294649972</v>
      </c>
      <c r="JT16" s="76">
        <v>0</v>
      </c>
      <c r="JU16" s="76">
        <v>3464.8530146307185</v>
      </c>
      <c r="JV16" s="76">
        <v>0</v>
      </c>
      <c r="JW16" s="76">
        <v>0</v>
      </c>
      <c r="JX16" s="76">
        <v>731.73974315734154</v>
      </c>
      <c r="JY16" s="76">
        <v>0</v>
      </c>
      <c r="JZ16" s="76">
        <v>522.88808355262256</v>
      </c>
      <c r="KA16" s="76">
        <v>0</v>
      </c>
      <c r="KB16" s="76">
        <v>0</v>
      </c>
      <c r="KC16" s="76">
        <v>5501.2335160532493</v>
      </c>
      <c r="KD16" s="76">
        <v>1627.0555122330095</v>
      </c>
      <c r="KE16" s="76">
        <v>3430.5626989619373</v>
      </c>
      <c r="KF16" s="76">
        <v>0</v>
      </c>
      <c r="KG16" s="76">
        <v>0</v>
      </c>
      <c r="KH16" s="76">
        <v>0</v>
      </c>
      <c r="KI16" s="76">
        <v>0</v>
      </c>
      <c r="KJ16" s="76">
        <v>0</v>
      </c>
      <c r="KK16" s="76">
        <v>0</v>
      </c>
      <c r="KL16" s="76">
        <v>0</v>
      </c>
      <c r="KM16" s="76">
        <v>0</v>
      </c>
      <c r="KN16" s="76">
        <v>0</v>
      </c>
      <c r="KO16" s="76">
        <v>0</v>
      </c>
      <c r="KP16" s="76">
        <v>0</v>
      </c>
      <c r="KQ16" s="76">
        <v>0</v>
      </c>
      <c r="KR16" s="76">
        <v>0</v>
      </c>
      <c r="KS16" s="76">
        <v>0</v>
      </c>
      <c r="KT16" s="76">
        <v>0</v>
      </c>
      <c r="KU16" s="76">
        <v>0</v>
      </c>
      <c r="KV16" s="76">
        <v>0</v>
      </c>
      <c r="KW16" s="76">
        <v>0</v>
      </c>
      <c r="KX16" s="76">
        <v>0</v>
      </c>
      <c r="KY16" s="76">
        <v>0</v>
      </c>
      <c r="KZ16" s="76">
        <v>0</v>
      </c>
      <c r="LA16" s="76">
        <v>0</v>
      </c>
      <c r="LB16" s="76">
        <v>0</v>
      </c>
      <c r="LC16" s="76">
        <v>0</v>
      </c>
      <c r="LD16" s="76">
        <v>0</v>
      </c>
      <c r="LE16" s="76">
        <v>0</v>
      </c>
      <c r="LF16" s="76">
        <v>0</v>
      </c>
      <c r="LG16" s="76">
        <v>0</v>
      </c>
      <c r="LH16" s="76">
        <v>0</v>
      </c>
      <c r="LI16" s="76">
        <v>0</v>
      </c>
      <c r="LJ16" s="76">
        <v>0</v>
      </c>
      <c r="LK16" s="76">
        <v>0</v>
      </c>
      <c r="LL16" s="76">
        <v>0</v>
      </c>
      <c r="LM16" s="76">
        <v>0</v>
      </c>
      <c r="LN16" s="76">
        <v>2856775.2316607535</v>
      </c>
      <c r="LO16" s="76">
        <v>1206765.3326809539</v>
      </c>
      <c r="LP16" s="76">
        <v>1153269.1374170827</v>
      </c>
      <c r="LQ16" s="76">
        <v>41720.880014648254</v>
      </c>
      <c r="LR16" s="76">
        <v>2742946.5417142091</v>
      </c>
      <c r="LS16" s="76">
        <v>867356.32305989868</v>
      </c>
      <c r="LT16" s="76">
        <v>4315.1374201111594</v>
      </c>
      <c r="LU16" s="76">
        <v>0</v>
      </c>
      <c r="LV16" s="76">
        <v>23568.296504928792</v>
      </c>
      <c r="LW16" s="76">
        <v>5642.6100128241478</v>
      </c>
      <c r="LX16" s="76">
        <v>0</v>
      </c>
      <c r="LY16" s="76">
        <v>337645.01237370586</v>
      </c>
      <c r="LZ16" s="76">
        <v>0</v>
      </c>
      <c r="MA16" s="76">
        <v>98590.585596904712</v>
      </c>
      <c r="MB16" s="76">
        <v>0</v>
      </c>
      <c r="MC16" s="76">
        <v>319542.26494908804</v>
      </c>
      <c r="MD16" s="76">
        <v>0</v>
      </c>
      <c r="ME16" s="76">
        <v>0</v>
      </c>
      <c r="MF16" s="76">
        <v>154392.41491267763</v>
      </c>
      <c r="MG16" s="76">
        <v>0</v>
      </c>
      <c r="MH16" s="76">
        <v>1032658.5743760003</v>
      </c>
      <c r="MI16" s="76">
        <v>1088770.2943965793</v>
      </c>
      <c r="MJ16" s="76">
        <v>670610.87901144987</v>
      </c>
      <c r="MK16" s="76">
        <v>440432.40602844593</v>
      </c>
      <c r="ML16" s="76">
        <v>6019170.6284947768</v>
      </c>
      <c r="MM16" s="76">
        <v>2463086.6692943792</v>
      </c>
      <c r="MN16" s="76">
        <v>13275.506509455801</v>
      </c>
      <c r="MO16" s="76">
        <v>0</v>
      </c>
      <c r="MP16" s="76">
        <v>99362.320468832942</v>
      </c>
      <c r="MQ16" s="76">
        <v>0</v>
      </c>
      <c r="MR16" s="76">
        <v>0</v>
      </c>
      <c r="MS16" s="76">
        <v>203412.91657507321</v>
      </c>
      <c r="MT16" s="76">
        <v>0</v>
      </c>
      <c r="MU16" s="76">
        <v>98045.474290694052</v>
      </c>
      <c r="MV16" s="76">
        <v>0</v>
      </c>
      <c r="MW16" s="76">
        <v>532340.64685684117</v>
      </c>
      <c r="MX16" s="76">
        <v>0</v>
      </c>
      <c r="MY16" s="76">
        <v>134038.988445764</v>
      </c>
      <c r="MZ16" s="76">
        <v>270789.13311672554</v>
      </c>
      <c r="NA16" s="76">
        <v>0</v>
      </c>
      <c r="NB16" s="76">
        <v>438754.39776485978</v>
      </c>
      <c r="NC16" s="76">
        <v>614001.33466993528</v>
      </c>
      <c r="ND16" s="76">
        <v>60080.901508831092</v>
      </c>
      <c r="NE16" s="76">
        <v>367465.72674066829</v>
      </c>
      <c r="NF16" s="76">
        <v>4260118.3947544899</v>
      </c>
      <c r="NG16" s="76">
        <v>2398564.11457026</v>
      </c>
      <c r="NH16" s="76">
        <v>603746.62116786605</v>
      </c>
      <c r="NI16" s="76">
        <v>0</v>
      </c>
      <c r="NJ16" s="76">
        <v>5373.8752571743644</v>
      </c>
      <c r="NK16" s="76">
        <v>0</v>
      </c>
      <c r="NL16" s="76">
        <v>0</v>
      </c>
      <c r="NM16" s="76">
        <v>0</v>
      </c>
      <c r="NN16" s="76">
        <v>0</v>
      </c>
      <c r="NO16" s="76">
        <v>300169.58720406977</v>
      </c>
      <c r="NP16" s="76">
        <v>0</v>
      </c>
      <c r="NQ16" s="76">
        <v>129910.68924828173</v>
      </c>
      <c r="NR16" s="76">
        <v>0</v>
      </c>
      <c r="NS16" s="76">
        <v>0</v>
      </c>
      <c r="NT16" s="76">
        <v>15353.667521837899</v>
      </c>
      <c r="NU16" s="76">
        <v>0</v>
      </c>
      <c r="NV16" s="76">
        <v>69577.893067460958</v>
      </c>
      <c r="NW16" s="76">
        <v>0</v>
      </c>
      <c r="NX16" s="76">
        <v>0</v>
      </c>
      <c r="NY16" s="76">
        <v>320034.243095955</v>
      </c>
      <c r="NZ16" s="76">
        <v>100773.70020250601</v>
      </c>
      <c r="OA16" s="76">
        <v>106814.65840506079</v>
      </c>
      <c r="OB16" s="76">
        <v>0</v>
      </c>
      <c r="OC16" s="76">
        <v>0</v>
      </c>
      <c r="OD16" s="76">
        <v>0</v>
      </c>
      <c r="OE16" s="76">
        <v>0</v>
      </c>
      <c r="OF16" s="76">
        <v>0</v>
      </c>
      <c r="OG16" s="76">
        <v>0</v>
      </c>
      <c r="OH16" s="76">
        <v>0</v>
      </c>
      <c r="OI16" s="76">
        <v>0</v>
      </c>
      <c r="OJ16" s="76">
        <v>0</v>
      </c>
      <c r="OK16" s="76">
        <v>0</v>
      </c>
      <c r="OL16" s="76">
        <v>0</v>
      </c>
      <c r="OM16" s="76">
        <v>0</v>
      </c>
      <c r="ON16" s="76">
        <v>0</v>
      </c>
      <c r="OO16" s="76">
        <v>0</v>
      </c>
      <c r="OP16" s="76">
        <v>0</v>
      </c>
      <c r="OQ16" s="76">
        <v>0</v>
      </c>
      <c r="OR16" s="76">
        <v>0</v>
      </c>
      <c r="OS16" s="76">
        <v>0</v>
      </c>
      <c r="OT16" s="76">
        <v>0</v>
      </c>
      <c r="OU16" s="76">
        <v>0</v>
      </c>
      <c r="OV16" s="76">
        <v>0</v>
      </c>
      <c r="OW16" s="76">
        <v>0</v>
      </c>
      <c r="OX16" s="76">
        <v>0</v>
      </c>
      <c r="OY16" s="76">
        <v>0</v>
      </c>
      <c r="OZ16" s="76">
        <v>0</v>
      </c>
      <c r="PA16" s="76">
        <v>0</v>
      </c>
      <c r="PB16" s="76">
        <v>0</v>
      </c>
      <c r="PC16" s="76">
        <v>0</v>
      </c>
      <c r="PD16" s="76">
        <v>0</v>
      </c>
      <c r="PE16" s="76">
        <v>0</v>
      </c>
      <c r="PF16" s="76">
        <v>0</v>
      </c>
      <c r="PG16" s="76">
        <v>0</v>
      </c>
      <c r="PH16" s="76">
        <v>0</v>
      </c>
      <c r="PI16" s="76">
        <v>0</v>
      </c>
      <c r="PJ16" s="76">
        <v>1223274.2396187857</v>
      </c>
      <c r="PK16" s="76">
        <v>737954.21569850435</v>
      </c>
      <c r="PL16" s="76">
        <v>530860.79349067085</v>
      </c>
      <c r="PM16" s="76">
        <v>356320.69332838483</v>
      </c>
      <c r="PN16" s="76">
        <v>471971.59881481092</v>
      </c>
      <c r="PO16" s="76">
        <v>1642196.1076747533</v>
      </c>
      <c r="PP16" s="76">
        <v>21877.409290353506</v>
      </c>
      <c r="PQ16" s="76">
        <v>0</v>
      </c>
      <c r="PR16" s="76">
        <v>37234.760234028712</v>
      </c>
      <c r="PS16" s="76">
        <v>1603.8569357703509</v>
      </c>
      <c r="PT16" s="76">
        <v>0</v>
      </c>
      <c r="PU16" s="76">
        <v>14650.164245325059</v>
      </c>
      <c r="PV16" s="76">
        <v>0</v>
      </c>
      <c r="PW16" s="76">
        <v>154490.65475737333</v>
      </c>
      <c r="PX16" s="76">
        <v>0</v>
      </c>
      <c r="PY16" s="76">
        <v>460143.90244085592</v>
      </c>
      <c r="PZ16" s="76">
        <v>0</v>
      </c>
      <c r="QA16" s="76">
        <v>15654.957516895905</v>
      </c>
      <c r="QB16" s="76">
        <v>68157.265953488721</v>
      </c>
      <c r="QC16" s="89">
        <v>0</v>
      </c>
      <c r="QD16" s="102">
        <v>1</v>
      </c>
    </row>
    <row r="17" spans="1:446">
      <c r="A17" s="75" t="s">
        <v>676</v>
      </c>
      <c r="B17" s="75" t="s">
        <v>676</v>
      </c>
      <c r="C17" s="76">
        <f>ROUND(TAMUSA!H18,0)-ROUND(TAMUSA!H288,0)</f>
        <v>0</v>
      </c>
      <c r="D17" s="79">
        <v>42485</v>
      </c>
      <c r="E17" s="75" t="s">
        <v>694</v>
      </c>
      <c r="F17" s="75">
        <v>2022</v>
      </c>
      <c r="G17" s="76">
        <v>29312661</v>
      </c>
      <c r="H17" s="76">
        <v>1209580</v>
      </c>
      <c r="I17" s="76">
        <v>6969897</v>
      </c>
      <c r="J17" s="76">
        <v>24129796</v>
      </c>
      <c r="K17" s="76">
        <v>13531031</v>
      </c>
      <c r="L17" s="75" t="s">
        <v>734</v>
      </c>
      <c r="M17" s="75" t="s">
        <v>735</v>
      </c>
      <c r="N17" s="75" t="s">
        <v>736</v>
      </c>
      <c r="O17" s="76">
        <v>2046</v>
      </c>
      <c r="P17" s="76">
        <v>4344</v>
      </c>
      <c r="Q17" s="76">
        <v>468</v>
      </c>
      <c r="R17" s="76">
        <v>0</v>
      </c>
      <c r="S17" s="76">
        <v>0</v>
      </c>
      <c r="T17" s="78" t="s">
        <v>841</v>
      </c>
      <c r="U17" s="78" t="s">
        <v>842</v>
      </c>
      <c r="V17" s="91" t="s">
        <v>843</v>
      </c>
      <c r="W17" s="76">
        <v>39563</v>
      </c>
      <c r="X17" s="76">
        <v>10670</v>
      </c>
      <c r="Y17" s="76">
        <v>2784</v>
      </c>
      <c r="Z17" s="76">
        <v>1707</v>
      </c>
      <c r="AA17" s="76">
        <v>0</v>
      </c>
      <c r="AB17" s="76">
        <v>3285</v>
      </c>
      <c r="AC17" s="76">
        <v>402</v>
      </c>
      <c r="AD17" s="76">
        <v>0</v>
      </c>
      <c r="AE17" s="76">
        <v>0</v>
      </c>
      <c r="AF17" s="76">
        <v>0</v>
      </c>
      <c r="AG17" s="76">
        <v>0</v>
      </c>
      <c r="AH17" s="76">
        <v>0</v>
      </c>
      <c r="AI17" s="76">
        <v>0</v>
      </c>
      <c r="AJ17" s="76">
        <v>1038</v>
      </c>
      <c r="AK17" s="76">
        <v>0</v>
      </c>
      <c r="AL17" s="76">
        <v>5695</v>
      </c>
      <c r="AM17" s="76">
        <v>0</v>
      </c>
      <c r="AN17" s="76">
        <v>0</v>
      </c>
      <c r="AO17" s="76">
        <v>84</v>
      </c>
      <c r="AP17" s="76">
        <v>0</v>
      </c>
      <c r="AQ17" s="76">
        <v>20260</v>
      </c>
      <c r="AR17" s="76">
        <v>4770</v>
      </c>
      <c r="AS17" s="76">
        <v>0</v>
      </c>
      <c r="AT17" s="76">
        <v>14992</v>
      </c>
      <c r="AU17" s="76">
        <v>0</v>
      </c>
      <c r="AV17" s="76">
        <v>2783</v>
      </c>
      <c r="AW17" s="76">
        <v>66</v>
      </c>
      <c r="AX17" s="76">
        <v>0</v>
      </c>
      <c r="AY17" s="76">
        <v>0</v>
      </c>
      <c r="AZ17" s="76">
        <v>0</v>
      </c>
      <c r="BA17" s="76">
        <v>0</v>
      </c>
      <c r="BB17" s="76">
        <v>0</v>
      </c>
      <c r="BC17" s="76">
        <v>0</v>
      </c>
      <c r="BD17" s="76">
        <v>279</v>
      </c>
      <c r="BE17" s="76">
        <v>0</v>
      </c>
      <c r="BF17" s="76">
        <v>20476</v>
      </c>
      <c r="BG17" s="76">
        <v>0</v>
      </c>
      <c r="BH17" s="76">
        <v>829</v>
      </c>
      <c r="BI17" s="76">
        <v>2186</v>
      </c>
      <c r="BJ17" s="76">
        <v>0</v>
      </c>
      <c r="BK17" s="76">
        <v>780</v>
      </c>
      <c r="BL17" s="76">
        <v>400</v>
      </c>
      <c r="BM17" s="76">
        <v>0</v>
      </c>
      <c r="BN17" s="76">
        <v>3467.7</v>
      </c>
      <c r="BO17" s="76">
        <v>0</v>
      </c>
      <c r="BP17" s="76">
        <v>291</v>
      </c>
      <c r="BQ17" s="76">
        <v>180</v>
      </c>
      <c r="BR17" s="76">
        <v>0</v>
      </c>
      <c r="BS17" s="76">
        <v>0</v>
      </c>
      <c r="BT17" s="76">
        <v>0</v>
      </c>
      <c r="BU17" s="76">
        <v>0</v>
      </c>
      <c r="BV17" s="76">
        <v>0</v>
      </c>
      <c r="BW17" s="76">
        <v>0</v>
      </c>
      <c r="BX17" s="76">
        <v>51</v>
      </c>
      <c r="BY17" s="76">
        <v>0</v>
      </c>
      <c r="BZ17" s="76">
        <v>1603</v>
      </c>
      <c r="CA17" s="76">
        <v>0</v>
      </c>
      <c r="CB17" s="76">
        <v>0</v>
      </c>
      <c r="CC17" s="76">
        <v>18</v>
      </c>
      <c r="CD17" s="76">
        <v>0</v>
      </c>
      <c r="CE17" s="76">
        <v>0</v>
      </c>
      <c r="CF17" s="76">
        <v>0</v>
      </c>
      <c r="CG17" s="76">
        <v>0</v>
      </c>
      <c r="CH17" s="76">
        <v>0</v>
      </c>
      <c r="CI17" s="76">
        <v>0</v>
      </c>
      <c r="CJ17" s="76">
        <v>0</v>
      </c>
      <c r="CK17" s="76">
        <v>0</v>
      </c>
      <c r="CL17" s="76">
        <v>0</v>
      </c>
      <c r="CM17" s="76">
        <v>0</v>
      </c>
      <c r="CN17" s="76">
        <v>0</v>
      </c>
      <c r="CO17" s="76">
        <v>0</v>
      </c>
      <c r="CP17" s="76">
        <v>0</v>
      </c>
      <c r="CQ17" s="76">
        <v>0</v>
      </c>
      <c r="CR17" s="76">
        <v>0</v>
      </c>
      <c r="CS17" s="76">
        <v>0</v>
      </c>
      <c r="CT17" s="76">
        <v>0</v>
      </c>
      <c r="CU17" s="76">
        <v>0</v>
      </c>
      <c r="CV17" s="76">
        <v>0</v>
      </c>
      <c r="CW17" s="76">
        <v>0</v>
      </c>
      <c r="CX17" s="76">
        <v>0</v>
      </c>
      <c r="CY17" s="76">
        <v>0</v>
      </c>
      <c r="CZ17" s="76">
        <v>0</v>
      </c>
      <c r="DA17" s="76">
        <v>0</v>
      </c>
      <c r="DB17" s="76">
        <v>0</v>
      </c>
      <c r="DC17" s="76">
        <v>0</v>
      </c>
      <c r="DD17" s="76">
        <v>0</v>
      </c>
      <c r="DE17" s="76">
        <v>0</v>
      </c>
      <c r="DF17" s="76">
        <v>0</v>
      </c>
      <c r="DG17" s="76">
        <v>0</v>
      </c>
      <c r="DH17" s="76">
        <v>0</v>
      </c>
      <c r="DI17" s="76">
        <v>0</v>
      </c>
      <c r="DJ17" s="76">
        <v>0</v>
      </c>
      <c r="DK17" s="76">
        <v>0</v>
      </c>
      <c r="DL17" s="76">
        <v>0</v>
      </c>
      <c r="DM17" s="76">
        <v>0</v>
      </c>
      <c r="DN17" s="76">
        <v>0</v>
      </c>
      <c r="DO17" s="76">
        <v>0</v>
      </c>
      <c r="DP17" s="76">
        <v>0</v>
      </c>
      <c r="DQ17" s="76">
        <v>0</v>
      </c>
      <c r="DR17" s="76">
        <v>0</v>
      </c>
      <c r="DS17" s="76">
        <v>3334760.4316902142</v>
      </c>
      <c r="DT17" s="76">
        <v>973015.55238635757</v>
      </c>
      <c r="DU17" s="76">
        <v>187232.82857142857</v>
      </c>
      <c r="DV17" s="76">
        <v>140773.22511345698</v>
      </c>
      <c r="DW17" s="76">
        <v>0</v>
      </c>
      <c r="DX17" s="76">
        <v>405818.89008158213</v>
      </c>
      <c r="DY17" s="76">
        <v>18130.434782608696</v>
      </c>
      <c r="DZ17" s="76">
        <v>0</v>
      </c>
      <c r="EA17" s="76">
        <v>0</v>
      </c>
      <c r="EB17" s="76">
        <v>0</v>
      </c>
      <c r="EC17" s="76">
        <v>0</v>
      </c>
      <c r="ED17" s="76">
        <v>0</v>
      </c>
      <c r="EE17" s="76">
        <v>0</v>
      </c>
      <c r="EF17" s="76">
        <v>61262.483047676076</v>
      </c>
      <c r="EG17" s="76">
        <v>0</v>
      </c>
      <c r="EH17" s="76">
        <v>355706.9897679041</v>
      </c>
      <c r="EI17" s="76">
        <v>0</v>
      </c>
      <c r="EJ17" s="76">
        <v>0</v>
      </c>
      <c r="EK17" s="76">
        <v>3926.5605326429604</v>
      </c>
      <c r="EL17" s="76">
        <v>0</v>
      </c>
      <c r="EM17" s="76">
        <v>2507526.2442018511</v>
      </c>
      <c r="EN17" s="76">
        <v>698374.86346617085</v>
      </c>
      <c r="EO17" s="76">
        <v>0</v>
      </c>
      <c r="EP17" s="76">
        <v>1634660.5386160465</v>
      </c>
      <c r="EQ17" s="76">
        <v>0</v>
      </c>
      <c r="ER17" s="76">
        <v>384746.78676178691</v>
      </c>
      <c r="ES17" s="76">
        <v>2869.5652173913045</v>
      </c>
      <c r="ET17" s="76">
        <v>0</v>
      </c>
      <c r="EU17" s="76">
        <v>0</v>
      </c>
      <c r="EV17" s="76">
        <v>0</v>
      </c>
      <c r="EW17" s="76">
        <v>0</v>
      </c>
      <c r="EX17" s="76">
        <v>0</v>
      </c>
      <c r="EY17" s="76">
        <v>0</v>
      </c>
      <c r="EZ17" s="76">
        <v>25033.644899007639</v>
      </c>
      <c r="FA17" s="76">
        <v>0</v>
      </c>
      <c r="FB17" s="76">
        <v>2507036.4929845901</v>
      </c>
      <c r="FC17" s="76">
        <v>0</v>
      </c>
      <c r="FD17" s="76">
        <v>343154.03841536614</v>
      </c>
      <c r="FE17" s="76">
        <v>139516.42395489165</v>
      </c>
      <c r="FF17" s="76">
        <v>0</v>
      </c>
      <c r="FG17" s="76">
        <v>259619.26666666666</v>
      </c>
      <c r="FH17" s="76">
        <v>230880.52094880023</v>
      </c>
      <c r="FI17" s="76">
        <v>0</v>
      </c>
      <c r="FJ17" s="76">
        <v>1083996.8481989712</v>
      </c>
      <c r="FK17" s="76">
        <v>0</v>
      </c>
      <c r="FL17" s="76">
        <v>168611.1564899644</v>
      </c>
      <c r="FM17" s="76">
        <v>23100</v>
      </c>
      <c r="FN17" s="76">
        <v>0</v>
      </c>
      <c r="FO17" s="76">
        <v>0</v>
      </c>
      <c r="FP17" s="76">
        <v>0</v>
      </c>
      <c r="FQ17" s="76">
        <v>0</v>
      </c>
      <c r="FR17" s="76">
        <v>0</v>
      </c>
      <c r="FS17" s="76">
        <v>0</v>
      </c>
      <c r="FT17" s="76">
        <v>16382.64192139738</v>
      </c>
      <c r="FU17" s="76">
        <v>0</v>
      </c>
      <c r="FV17" s="76">
        <v>797294.42082280351</v>
      </c>
      <c r="FW17" s="76">
        <v>0</v>
      </c>
      <c r="FX17" s="76">
        <v>0</v>
      </c>
      <c r="FY17" s="76">
        <v>12853.866666666665</v>
      </c>
      <c r="FZ17" s="76">
        <v>0</v>
      </c>
      <c r="GA17" s="76">
        <v>0</v>
      </c>
      <c r="GB17" s="76">
        <v>0</v>
      </c>
      <c r="GC17" s="76">
        <v>0</v>
      </c>
      <c r="GD17" s="76">
        <v>0</v>
      </c>
      <c r="GE17" s="76">
        <v>0</v>
      </c>
      <c r="GF17" s="76">
        <v>0</v>
      </c>
      <c r="GG17" s="76">
        <v>0</v>
      </c>
      <c r="GH17" s="76">
        <v>0</v>
      </c>
      <c r="GI17" s="76">
        <v>0</v>
      </c>
      <c r="GJ17" s="76">
        <v>0</v>
      </c>
      <c r="GK17" s="76">
        <v>0</v>
      </c>
      <c r="GL17" s="76">
        <v>0</v>
      </c>
      <c r="GM17" s="76">
        <v>0</v>
      </c>
      <c r="GN17" s="76">
        <v>0</v>
      </c>
      <c r="GO17" s="76">
        <v>0</v>
      </c>
      <c r="GP17" s="76">
        <v>0</v>
      </c>
      <c r="GQ17" s="76">
        <v>0</v>
      </c>
      <c r="GR17" s="76">
        <v>0</v>
      </c>
      <c r="GS17" s="76">
        <v>0</v>
      </c>
      <c r="GT17" s="76">
        <v>0</v>
      </c>
      <c r="GU17" s="76">
        <v>0</v>
      </c>
      <c r="GV17" s="76">
        <v>0</v>
      </c>
      <c r="GW17" s="76">
        <v>0</v>
      </c>
      <c r="GX17" s="76">
        <v>0</v>
      </c>
      <c r="GY17" s="76">
        <v>0</v>
      </c>
      <c r="GZ17" s="76">
        <v>0</v>
      </c>
      <c r="HA17" s="76">
        <v>0</v>
      </c>
      <c r="HB17" s="76">
        <v>0</v>
      </c>
      <c r="HC17" s="76">
        <v>0</v>
      </c>
      <c r="HD17" s="76">
        <v>0</v>
      </c>
      <c r="HE17" s="76">
        <v>0</v>
      </c>
      <c r="HF17" s="76">
        <v>0</v>
      </c>
      <c r="HG17" s="76">
        <v>0</v>
      </c>
      <c r="HH17" s="76">
        <v>0</v>
      </c>
      <c r="HI17" s="76">
        <v>0</v>
      </c>
      <c r="HJ17" s="76">
        <v>0</v>
      </c>
      <c r="HK17" s="76">
        <v>0</v>
      </c>
      <c r="HL17" s="76">
        <v>0</v>
      </c>
      <c r="HM17" s="76">
        <v>0</v>
      </c>
      <c r="HN17" s="76">
        <v>0</v>
      </c>
      <c r="HP17" s="77" t="s">
        <v>803</v>
      </c>
      <c r="HQ17" s="75">
        <f>'Relative Weights'!$H$1</f>
        <v>2022</v>
      </c>
      <c r="HR17" s="76">
        <v>6066.7</v>
      </c>
      <c r="HS17" s="76">
        <v>33934.75</v>
      </c>
      <c r="HT17" s="76">
        <v>0</v>
      </c>
      <c r="HU17" s="76">
        <v>0</v>
      </c>
      <c r="HV17" s="76">
        <v>0</v>
      </c>
      <c r="HW17" s="76">
        <v>0</v>
      </c>
      <c r="HX17" s="76">
        <v>0</v>
      </c>
      <c r="HY17" s="76">
        <v>0</v>
      </c>
      <c r="HZ17" s="76">
        <v>0</v>
      </c>
      <c r="IA17" s="76">
        <v>0</v>
      </c>
      <c r="IB17" s="76">
        <v>0</v>
      </c>
      <c r="IC17" s="76">
        <v>0</v>
      </c>
      <c r="ID17" s="76">
        <v>0</v>
      </c>
      <c r="IE17" s="76">
        <v>0</v>
      </c>
      <c r="IF17" s="76">
        <v>0</v>
      </c>
      <c r="IG17" s="76">
        <v>0</v>
      </c>
      <c r="IH17" s="76">
        <v>0</v>
      </c>
      <c r="II17" s="76">
        <v>0</v>
      </c>
      <c r="IJ17" s="76">
        <v>0</v>
      </c>
      <c r="IK17" s="76">
        <v>0</v>
      </c>
      <c r="IL17" s="76">
        <v>0</v>
      </c>
      <c r="IM17" s="76">
        <v>0</v>
      </c>
      <c r="IN17" s="76">
        <v>0</v>
      </c>
      <c r="IO17" s="76">
        <v>0</v>
      </c>
      <c r="IP17" s="76">
        <v>0</v>
      </c>
      <c r="IQ17" s="76">
        <v>0</v>
      </c>
      <c r="IR17" s="76">
        <v>0</v>
      </c>
      <c r="IS17" s="76">
        <v>0</v>
      </c>
      <c r="IT17" s="76">
        <v>0</v>
      </c>
      <c r="IU17" s="76">
        <v>0</v>
      </c>
      <c r="IV17" s="76">
        <v>0</v>
      </c>
      <c r="IW17" s="76">
        <v>0</v>
      </c>
      <c r="IX17" s="76">
        <v>0</v>
      </c>
      <c r="IY17" s="76">
        <v>0</v>
      </c>
      <c r="IZ17" s="76">
        <v>0</v>
      </c>
      <c r="JA17" s="76">
        <v>0</v>
      </c>
      <c r="JB17" s="76">
        <v>0</v>
      </c>
      <c r="JC17" s="76">
        <v>0</v>
      </c>
      <c r="JD17" s="76">
        <v>0</v>
      </c>
      <c r="JE17" s="76">
        <v>0</v>
      </c>
      <c r="JF17" s="76">
        <v>0</v>
      </c>
      <c r="JG17" s="76">
        <v>0</v>
      </c>
      <c r="JH17" s="76">
        <v>0</v>
      </c>
      <c r="JI17" s="76">
        <v>0</v>
      </c>
      <c r="JJ17" s="76">
        <v>0</v>
      </c>
      <c r="JK17" s="76">
        <v>0</v>
      </c>
      <c r="JL17" s="76">
        <v>0</v>
      </c>
      <c r="JM17" s="76">
        <v>0</v>
      </c>
      <c r="JN17" s="76">
        <v>0</v>
      </c>
      <c r="JO17" s="76">
        <v>0</v>
      </c>
      <c r="JP17" s="76">
        <v>0</v>
      </c>
      <c r="JQ17" s="76">
        <v>0</v>
      </c>
      <c r="JR17" s="76">
        <v>0</v>
      </c>
      <c r="JS17" s="76">
        <v>0</v>
      </c>
      <c r="JT17" s="76">
        <v>0</v>
      </c>
      <c r="JU17" s="76">
        <v>0</v>
      </c>
      <c r="JV17" s="76">
        <v>0</v>
      </c>
      <c r="JW17" s="76">
        <v>0</v>
      </c>
      <c r="JX17" s="76">
        <v>0</v>
      </c>
      <c r="JY17" s="76">
        <v>0</v>
      </c>
      <c r="JZ17" s="76">
        <v>0</v>
      </c>
      <c r="KA17" s="76">
        <v>0</v>
      </c>
      <c r="KB17" s="76">
        <v>0</v>
      </c>
      <c r="KC17" s="76">
        <v>0</v>
      </c>
      <c r="KD17" s="76">
        <v>0</v>
      </c>
      <c r="KE17" s="76">
        <v>0</v>
      </c>
      <c r="KF17" s="76">
        <v>0</v>
      </c>
      <c r="KG17" s="76">
        <v>0</v>
      </c>
      <c r="KH17" s="76">
        <v>0</v>
      </c>
      <c r="KI17" s="76">
        <v>0</v>
      </c>
      <c r="KJ17" s="76">
        <v>0</v>
      </c>
      <c r="KK17" s="76">
        <v>0</v>
      </c>
      <c r="KL17" s="76">
        <v>0</v>
      </c>
      <c r="KM17" s="76">
        <v>0</v>
      </c>
      <c r="KN17" s="76">
        <v>0</v>
      </c>
      <c r="KO17" s="76">
        <v>0</v>
      </c>
      <c r="KP17" s="76">
        <v>0</v>
      </c>
      <c r="KQ17" s="76">
        <v>0</v>
      </c>
      <c r="KR17" s="76">
        <v>0</v>
      </c>
      <c r="KS17" s="76">
        <v>0</v>
      </c>
      <c r="KT17" s="76">
        <v>0</v>
      </c>
      <c r="KU17" s="76">
        <v>0</v>
      </c>
      <c r="KV17" s="76">
        <v>0</v>
      </c>
      <c r="KW17" s="76">
        <v>0</v>
      </c>
      <c r="KX17" s="76">
        <v>0</v>
      </c>
      <c r="KY17" s="76">
        <v>0</v>
      </c>
      <c r="KZ17" s="76">
        <v>0</v>
      </c>
      <c r="LA17" s="76">
        <v>0</v>
      </c>
      <c r="LB17" s="76">
        <v>0</v>
      </c>
      <c r="LC17" s="76">
        <v>0</v>
      </c>
      <c r="LD17" s="76">
        <v>0</v>
      </c>
      <c r="LE17" s="76">
        <v>0</v>
      </c>
      <c r="LF17" s="76">
        <v>0</v>
      </c>
      <c r="LG17" s="76">
        <v>0</v>
      </c>
      <c r="LH17" s="76">
        <v>0</v>
      </c>
      <c r="LI17" s="76">
        <v>0</v>
      </c>
      <c r="LJ17" s="76">
        <v>0</v>
      </c>
      <c r="LK17" s="76">
        <v>0</v>
      </c>
      <c r="LL17" s="76">
        <v>0</v>
      </c>
      <c r="LM17" s="76">
        <v>0</v>
      </c>
      <c r="LN17" s="76">
        <v>0</v>
      </c>
      <c r="LO17" s="76">
        <v>0</v>
      </c>
      <c r="LP17" s="76">
        <v>0</v>
      </c>
      <c r="LQ17" s="76">
        <v>0</v>
      </c>
      <c r="LR17" s="76">
        <v>0</v>
      </c>
      <c r="LS17" s="76">
        <v>0</v>
      </c>
      <c r="LT17" s="76">
        <v>0</v>
      </c>
      <c r="LU17" s="76">
        <v>0</v>
      </c>
      <c r="LV17" s="76">
        <v>0</v>
      </c>
      <c r="LW17" s="76">
        <v>0</v>
      </c>
      <c r="LX17" s="76">
        <v>0</v>
      </c>
      <c r="LY17" s="76">
        <v>0</v>
      </c>
      <c r="LZ17" s="76">
        <v>0</v>
      </c>
      <c r="MA17" s="76">
        <v>0</v>
      </c>
      <c r="MB17" s="76">
        <v>0</v>
      </c>
      <c r="MC17" s="76">
        <v>0</v>
      </c>
      <c r="MD17" s="76">
        <v>0</v>
      </c>
      <c r="ME17" s="76">
        <v>0</v>
      </c>
      <c r="MF17" s="76">
        <v>0</v>
      </c>
      <c r="MG17" s="76">
        <v>0</v>
      </c>
      <c r="MH17" s="76">
        <v>0</v>
      </c>
      <c r="MI17" s="76">
        <v>0</v>
      </c>
      <c r="MJ17" s="76">
        <v>0</v>
      </c>
      <c r="MK17" s="76">
        <v>0</v>
      </c>
      <c r="ML17" s="76">
        <v>0</v>
      </c>
      <c r="MM17" s="76">
        <v>0</v>
      </c>
      <c r="MN17" s="76">
        <v>0</v>
      </c>
      <c r="MO17" s="76">
        <v>0</v>
      </c>
      <c r="MP17" s="76">
        <v>0</v>
      </c>
      <c r="MQ17" s="76">
        <v>0</v>
      </c>
      <c r="MR17" s="76">
        <v>0</v>
      </c>
      <c r="MS17" s="76">
        <v>0</v>
      </c>
      <c r="MT17" s="76">
        <v>0</v>
      </c>
      <c r="MU17" s="76">
        <v>0</v>
      </c>
      <c r="MV17" s="76">
        <v>0</v>
      </c>
      <c r="MW17" s="76">
        <v>0</v>
      </c>
      <c r="MX17" s="76">
        <v>0</v>
      </c>
      <c r="MY17" s="76">
        <v>0</v>
      </c>
      <c r="MZ17" s="76">
        <v>0</v>
      </c>
      <c r="NA17" s="76">
        <v>0</v>
      </c>
      <c r="NB17" s="76">
        <v>0</v>
      </c>
      <c r="NC17" s="76">
        <v>0</v>
      </c>
      <c r="ND17" s="76">
        <v>0</v>
      </c>
      <c r="NE17" s="76">
        <v>0</v>
      </c>
      <c r="NF17" s="76">
        <v>0</v>
      </c>
      <c r="NG17" s="76">
        <v>0</v>
      </c>
      <c r="NH17" s="76">
        <v>0</v>
      </c>
      <c r="NI17" s="76">
        <v>0</v>
      </c>
      <c r="NJ17" s="76">
        <v>0</v>
      </c>
      <c r="NK17" s="76">
        <v>0</v>
      </c>
      <c r="NL17" s="76">
        <v>0</v>
      </c>
      <c r="NM17" s="76">
        <v>0</v>
      </c>
      <c r="NN17" s="76">
        <v>0</v>
      </c>
      <c r="NO17" s="76">
        <v>0</v>
      </c>
      <c r="NP17" s="76">
        <v>0</v>
      </c>
      <c r="NQ17" s="76">
        <v>0</v>
      </c>
      <c r="NR17" s="76">
        <v>0</v>
      </c>
      <c r="NS17" s="76">
        <v>0</v>
      </c>
      <c r="NT17" s="76">
        <v>0</v>
      </c>
      <c r="NU17" s="76">
        <v>0</v>
      </c>
      <c r="NV17" s="76">
        <v>0</v>
      </c>
      <c r="NW17" s="76">
        <v>0</v>
      </c>
      <c r="NX17" s="76">
        <v>0</v>
      </c>
      <c r="NY17" s="76">
        <v>0</v>
      </c>
      <c r="NZ17" s="76">
        <v>0</v>
      </c>
      <c r="OA17" s="76">
        <v>0</v>
      </c>
      <c r="OB17" s="76">
        <v>0</v>
      </c>
      <c r="OC17" s="76">
        <v>0</v>
      </c>
      <c r="OD17" s="76">
        <v>0</v>
      </c>
      <c r="OE17" s="76">
        <v>0</v>
      </c>
      <c r="OF17" s="76">
        <v>0</v>
      </c>
      <c r="OG17" s="76">
        <v>0</v>
      </c>
      <c r="OH17" s="76">
        <v>0</v>
      </c>
      <c r="OI17" s="76">
        <v>0</v>
      </c>
      <c r="OJ17" s="76">
        <v>0</v>
      </c>
      <c r="OK17" s="76">
        <v>0</v>
      </c>
      <c r="OL17" s="76">
        <v>0</v>
      </c>
      <c r="OM17" s="76">
        <v>0</v>
      </c>
      <c r="ON17" s="76">
        <v>0</v>
      </c>
      <c r="OO17" s="76">
        <v>0</v>
      </c>
      <c r="OP17" s="76">
        <v>0</v>
      </c>
      <c r="OQ17" s="76">
        <v>0</v>
      </c>
      <c r="OR17" s="76">
        <v>0</v>
      </c>
      <c r="OS17" s="76">
        <v>0</v>
      </c>
      <c r="OT17" s="76">
        <v>0</v>
      </c>
      <c r="OU17" s="76">
        <v>0</v>
      </c>
      <c r="OV17" s="76">
        <v>0</v>
      </c>
      <c r="OW17" s="76">
        <v>0</v>
      </c>
      <c r="OX17" s="76">
        <v>0</v>
      </c>
      <c r="OY17" s="76">
        <v>0</v>
      </c>
      <c r="OZ17" s="76">
        <v>0</v>
      </c>
      <c r="PA17" s="76">
        <v>0</v>
      </c>
      <c r="PB17" s="76">
        <v>0</v>
      </c>
      <c r="PC17" s="76">
        <v>0</v>
      </c>
      <c r="PD17" s="76">
        <v>0</v>
      </c>
      <c r="PE17" s="76">
        <v>0</v>
      </c>
      <c r="PF17" s="76">
        <v>0</v>
      </c>
      <c r="PG17" s="76">
        <v>0</v>
      </c>
      <c r="PH17" s="76">
        <v>0</v>
      </c>
      <c r="PI17" s="76">
        <v>0</v>
      </c>
      <c r="PJ17" s="76">
        <v>5290031.2300000004</v>
      </c>
      <c r="PK17" s="76">
        <v>1676921.16</v>
      </c>
      <c r="PL17" s="76">
        <v>162159.78</v>
      </c>
      <c r="PM17" s="76">
        <v>0</v>
      </c>
      <c r="PN17" s="76">
        <v>2476513.59</v>
      </c>
      <c r="PO17" s="76">
        <v>830729.88</v>
      </c>
      <c r="PP17" s="76">
        <v>38194.400000000001</v>
      </c>
      <c r="PQ17" s="76">
        <v>0</v>
      </c>
      <c r="PR17" s="76">
        <v>0</v>
      </c>
      <c r="PS17" s="76">
        <v>0</v>
      </c>
      <c r="PT17" s="76">
        <v>0</v>
      </c>
      <c r="PU17" s="76">
        <v>0</v>
      </c>
      <c r="PV17" s="76">
        <v>0</v>
      </c>
      <c r="PW17" s="76">
        <v>88928.67</v>
      </c>
      <c r="PX17" s="76">
        <v>0</v>
      </c>
      <c r="PY17" s="76">
        <v>3169908.57</v>
      </c>
      <c r="PZ17" s="76">
        <v>0</v>
      </c>
      <c r="QA17" s="76">
        <v>297201</v>
      </c>
      <c r="QB17" s="76">
        <v>135366.56</v>
      </c>
      <c r="QC17" s="89">
        <v>0</v>
      </c>
      <c r="QD17" s="102">
        <v>1</v>
      </c>
    </row>
    <row r="18" spans="1:446">
      <c r="A18" s="75" t="s">
        <v>123</v>
      </c>
      <c r="B18" s="75" t="s">
        <v>123</v>
      </c>
      <c r="C18" s="76">
        <f>ROUND(TAMIU!H18,0)-ROUND(TAMIU!H288,0)</f>
        <v>0</v>
      </c>
      <c r="D18" s="77">
        <v>9651</v>
      </c>
      <c r="E18" s="75" t="s">
        <v>709</v>
      </c>
      <c r="F18" s="75">
        <v>2022</v>
      </c>
      <c r="G18" s="76">
        <v>42849972</v>
      </c>
      <c r="H18" s="76">
        <v>3660354</v>
      </c>
      <c r="I18" s="76">
        <v>22397423</v>
      </c>
      <c r="J18" s="76">
        <v>8135189</v>
      </c>
      <c r="K18" s="76">
        <v>7780736</v>
      </c>
      <c r="L18" s="75" t="s">
        <v>734</v>
      </c>
      <c r="M18" s="75" t="s">
        <v>735</v>
      </c>
      <c r="N18" s="75" t="s">
        <v>736</v>
      </c>
      <c r="O18" s="76">
        <v>2821</v>
      </c>
      <c r="P18" s="76">
        <v>4043</v>
      </c>
      <c r="Q18" s="76">
        <v>1254</v>
      </c>
      <c r="R18" s="76">
        <v>27</v>
      </c>
      <c r="S18" s="76">
        <v>0</v>
      </c>
      <c r="T18" s="78" t="s">
        <v>904</v>
      </c>
      <c r="U18" s="78" t="s">
        <v>906</v>
      </c>
      <c r="V18" s="91" t="s">
        <v>905</v>
      </c>
      <c r="W18" s="76">
        <v>52479</v>
      </c>
      <c r="X18" s="76">
        <v>20359</v>
      </c>
      <c r="Y18" s="76">
        <v>5517</v>
      </c>
      <c r="Z18" s="76">
        <v>944</v>
      </c>
      <c r="AA18" s="76">
        <v>0</v>
      </c>
      <c r="AB18" s="76">
        <v>2000</v>
      </c>
      <c r="AC18" s="76">
        <v>15</v>
      </c>
      <c r="AD18" s="76">
        <v>0</v>
      </c>
      <c r="AE18" s="76">
        <v>30</v>
      </c>
      <c r="AF18" s="76">
        <v>0</v>
      </c>
      <c r="AG18" s="76">
        <v>0</v>
      </c>
      <c r="AH18" s="76">
        <v>0</v>
      </c>
      <c r="AI18" s="76">
        <v>0</v>
      </c>
      <c r="AJ18" s="76">
        <v>1617</v>
      </c>
      <c r="AK18" s="76">
        <v>0</v>
      </c>
      <c r="AL18" s="76">
        <v>3321</v>
      </c>
      <c r="AM18" s="76">
        <v>0</v>
      </c>
      <c r="AN18" s="76">
        <v>0</v>
      </c>
      <c r="AO18" s="76">
        <v>68</v>
      </c>
      <c r="AP18" s="76">
        <v>2100</v>
      </c>
      <c r="AQ18" s="76">
        <v>29757</v>
      </c>
      <c r="AR18" s="76">
        <v>8177</v>
      </c>
      <c r="AS18" s="76">
        <v>2318</v>
      </c>
      <c r="AT18" s="76">
        <v>5390</v>
      </c>
      <c r="AU18" s="76">
        <v>0</v>
      </c>
      <c r="AV18" s="76">
        <v>2351</v>
      </c>
      <c r="AW18" s="76">
        <v>837</v>
      </c>
      <c r="AX18" s="76">
        <v>0</v>
      </c>
      <c r="AY18" s="76">
        <v>144</v>
      </c>
      <c r="AZ18" s="76">
        <v>0</v>
      </c>
      <c r="BA18" s="76">
        <v>0</v>
      </c>
      <c r="BB18" s="76">
        <v>0</v>
      </c>
      <c r="BC18" s="76">
        <v>0</v>
      </c>
      <c r="BD18" s="76">
        <v>4422</v>
      </c>
      <c r="BE18" s="76">
        <v>0</v>
      </c>
      <c r="BF18" s="76">
        <v>12969</v>
      </c>
      <c r="BG18" s="76">
        <v>0</v>
      </c>
      <c r="BH18" s="76">
        <v>348</v>
      </c>
      <c r="BI18" s="76">
        <v>0</v>
      </c>
      <c r="BJ18" s="76">
        <v>7065</v>
      </c>
      <c r="BK18" s="76">
        <v>5859</v>
      </c>
      <c r="BL18" s="76">
        <v>593</v>
      </c>
      <c r="BM18" s="76">
        <v>0</v>
      </c>
      <c r="BN18" s="76">
        <v>7830</v>
      </c>
      <c r="BO18" s="76">
        <v>0</v>
      </c>
      <c r="BP18" s="76">
        <v>153</v>
      </c>
      <c r="BQ18" s="76">
        <v>0</v>
      </c>
      <c r="BR18" s="76">
        <v>0</v>
      </c>
      <c r="BS18" s="76">
        <v>0</v>
      </c>
      <c r="BT18" s="76">
        <v>0</v>
      </c>
      <c r="BU18" s="76">
        <v>0</v>
      </c>
      <c r="BV18" s="76">
        <v>0</v>
      </c>
      <c r="BW18" s="76">
        <v>0</v>
      </c>
      <c r="BX18" s="76">
        <v>33</v>
      </c>
      <c r="BY18" s="76">
        <v>0</v>
      </c>
      <c r="BZ18" s="76">
        <v>8510</v>
      </c>
      <c r="CA18" s="76">
        <v>0</v>
      </c>
      <c r="CB18" s="76">
        <v>0</v>
      </c>
      <c r="CC18" s="76">
        <v>171</v>
      </c>
      <c r="CD18" s="76">
        <v>1804</v>
      </c>
      <c r="CE18" s="76">
        <v>146</v>
      </c>
      <c r="CF18" s="76">
        <v>0</v>
      </c>
      <c r="CG18" s="76">
        <v>0</v>
      </c>
      <c r="CH18" s="76">
        <v>0</v>
      </c>
      <c r="CI18" s="76">
        <v>0</v>
      </c>
      <c r="CJ18" s="76">
        <v>0</v>
      </c>
      <c r="CK18" s="76">
        <v>0</v>
      </c>
      <c r="CL18" s="76">
        <v>0</v>
      </c>
      <c r="CM18" s="76">
        <v>0</v>
      </c>
      <c r="CN18" s="76">
        <v>0</v>
      </c>
      <c r="CO18" s="76">
        <v>0</v>
      </c>
      <c r="CP18" s="76">
        <v>0</v>
      </c>
      <c r="CQ18" s="76">
        <v>0</v>
      </c>
      <c r="CR18" s="76">
        <v>0</v>
      </c>
      <c r="CS18" s="76">
        <v>0</v>
      </c>
      <c r="CT18" s="76">
        <v>279</v>
      </c>
      <c r="CU18" s="76">
        <v>0</v>
      </c>
      <c r="CV18" s="76">
        <v>0</v>
      </c>
      <c r="CW18" s="76">
        <v>0</v>
      </c>
      <c r="CX18" s="76">
        <v>0</v>
      </c>
      <c r="CY18" s="76">
        <v>0</v>
      </c>
      <c r="CZ18" s="76">
        <v>0</v>
      </c>
      <c r="DA18" s="76">
        <v>0</v>
      </c>
      <c r="DB18" s="76">
        <v>0</v>
      </c>
      <c r="DC18" s="76">
        <v>0</v>
      </c>
      <c r="DD18" s="76">
        <v>0</v>
      </c>
      <c r="DE18" s="76">
        <v>0</v>
      </c>
      <c r="DF18" s="76">
        <v>0</v>
      </c>
      <c r="DG18" s="76">
        <v>0</v>
      </c>
      <c r="DH18" s="76">
        <v>0</v>
      </c>
      <c r="DI18" s="76">
        <v>0</v>
      </c>
      <c r="DJ18" s="76">
        <v>0</v>
      </c>
      <c r="DK18" s="76">
        <v>0</v>
      </c>
      <c r="DL18" s="76">
        <v>0</v>
      </c>
      <c r="DM18" s="76">
        <v>0</v>
      </c>
      <c r="DN18" s="76">
        <v>0</v>
      </c>
      <c r="DO18" s="76">
        <v>0</v>
      </c>
      <c r="DP18" s="76">
        <v>0</v>
      </c>
      <c r="DQ18" s="76">
        <v>0</v>
      </c>
      <c r="DR18" s="76">
        <v>0</v>
      </c>
      <c r="DS18" s="76">
        <v>3203119.0531429946</v>
      </c>
      <c r="DT18" s="76">
        <v>1330118.4022864189</v>
      </c>
      <c r="DU18" s="76">
        <v>604974.60889932397</v>
      </c>
      <c r="DV18" s="76">
        <v>87202.926141008604</v>
      </c>
      <c r="DW18" s="76">
        <v>0</v>
      </c>
      <c r="DX18" s="76">
        <v>191455.80690957903</v>
      </c>
      <c r="DY18" s="76">
        <v>842.53378174792078</v>
      </c>
      <c r="DZ18" s="76">
        <v>0</v>
      </c>
      <c r="EA18" s="76">
        <v>8998.1034482758623</v>
      </c>
      <c r="EB18" s="76">
        <v>0</v>
      </c>
      <c r="EC18" s="76">
        <v>0</v>
      </c>
      <c r="ED18" s="76">
        <v>0</v>
      </c>
      <c r="EE18" s="76">
        <v>0</v>
      </c>
      <c r="EF18" s="76">
        <v>48816.614190887194</v>
      </c>
      <c r="EG18" s="76">
        <v>0</v>
      </c>
      <c r="EH18" s="76">
        <v>325095.2652233087</v>
      </c>
      <c r="EI18" s="76">
        <v>0</v>
      </c>
      <c r="EJ18" s="76">
        <v>0</v>
      </c>
      <c r="EK18" s="76">
        <v>5596.1714285714288</v>
      </c>
      <c r="EL18" s="76">
        <v>411624.0151575231</v>
      </c>
      <c r="EM18" s="76">
        <v>1830585.3977838047</v>
      </c>
      <c r="EN18" s="76">
        <v>679599.37426297262</v>
      </c>
      <c r="EO18" s="76">
        <v>546143.39439014939</v>
      </c>
      <c r="EP18" s="76">
        <v>439481.00372863142</v>
      </c>
      <c r="EQ18" s="76">
        <v>0</v>
      </c>
      <c r="ER18" s="76">
        <v>687346.52499518276</v>
      </c>
      <c r="ES18" s="76">
        <v>50275.966218252077</v>
      </c>
      <c r="ET18" s="76">
        <v>0</v>
      </c>
      <c r="EU18" s="76">
        <v>43190.896551724138</v>
      </c>
      <c r="EV18" s="76">
        <v>0</v>
      </c>
      <c r="EW18" s="76">
        <v>0</v>
      </c>
      <c r="EX18" s="76">
        <v>0</v>
      </c>
      <c r="EY18" s="76">
        <v>0</v>
      </c>
      <c r="EZ18" s="76">
        <v>465055.82603467681</v>
      </c>
      <c r="FA18" s="76">
        <v>0</v>
      </c>
      <c r="FB18" s="76">
        <v>1351177.649954801</v>
      </c>
      <c r="FC18" s="76">
        <v>0</v>
      </c>
      <c r="FD18" s="76">
        <v>39168.857142857145</v>
      </c>
      <c r="FE18" s="76">
        <v>0</v>
      </c>
      <c r="FF18" s="76">
        <v>980026.42080738919</v>
      </c>
      <c r="FG18" s="76">
        <v>998927.25789678027</v>
      </c>
      <c r="FH18" s="76">
        <v>203219.87964108473</v>
      </c>
      <c r="FI18" s="76">
        <v>0</v>
      </c>
      <c r="FJ18" s="76">
        <v>587809.34146735584</v>
      </c>
      <c r="FK18" s="76">
        <v>0</v>
      </c>
      <c r="FL18" s="76">
        <v>31857.395833333332</v>
      </c>
      <c r="FM18" s="76">
        <v>0</v>
      </c>
      <c r="FN18" s="76">
        <v>0</v>
      </c>
      <c r="FO18" s="76">
        <v>0</v>
      </c>
      <c r="FP18" s="76">
        <v>0</v>
      </c>
      <c r="FQ18" s="76">
        <v>0</v>
      </c>
      <c r="FR18" s="76">
        <v>0</v>
      </c>
      <c r="FS18" s="76">
        <v>0</v>
      </c>
      <c r="FT18" s="76">
        <v>13193.5</v>
      </c>
      <c r="FU18" s="76">
        <v>0</v>
      </c>
      <c r="FV18" s="76">
        <v>579158.96268136776</v>
      </c>
      <c r="FW18" s="76">
        <v>0</v>
      </c>
      <c r="FX18" s="76">
        <v>0</v>
      </c>
      <c r="FY18" s="76">
        <v>4200</v>
      </c>
      <c r="FZ18" s="76">
        <v>280374.06666666665</v>
      </c>
      <c r="GA18" s="76">
        <v>106321</v>
      </c>
      <c r="GB18" s="76">
        <v>0</v>
      </c>
      <c r="GC18" s="76">
        <v>0</v>
      </c>
      <c r="GD18" s="76">
        <v>0</v>
      </c>
      <c r="GE18" s="76">
        <v>0</v>
      </c>
      <c r="GF18" s="76">
        <v>0</v>
      </c>
      <c r="GG18" s="76">
        <v>0</v>
      </c>
      <c r="GH18" s="76">
        <v>0</v>
      </c>
      <c r="GI18" s="76">
        <v>0</v>
      </c>
      <c r="GJ18" s="76">
        <v>0</v>
      </c>
      <c r="GK18" s="76">
        <v>0</v>
      </c>
      <c r="GL18" s="76">
        <v>0</v>
      </c>
      <c r="GM18" s="76">
        <v>0</v>
      </c>
      <c r="GN18" s="76">
        <v>0</v>
      </c>
      <c r="GO18" s="76">
        <v>0</v>
      </c>
      <c r="GP18" s="76">
        <v>314088.39166666666</v>
      </c>
      <c r="GQ18" s="76">
        <v>0</v>
      </c>
      <c r="GR18" s="76">
        <v>0</v>
      </c>
      <c r="GS18" s="76">
        <v>0</v>
      </c>
      <c r="GT18" s="76">
        <v>0</v>
      </c>
      <c r="GU18" s="76">
        <v>0</v>
      </c>
      <c r="GV18" s="76">
        <v>0</v>
      </c>
      <c r="GW18" s="76">
        <v>0</v>
      </c>
      <c r="GX18" s="76">
        <v>0</v>
      </c>
      <c r="GY18" s="76">
        <v>0</v>
      </c>
      <c r="GZ18" s="76">
        <v>0</v>
      </c>
      <c r="HA18" s="76">
        <v>0</v>
      </c>
      <c r="HB18" s="76">
        <v>0</v>
      </c>
      <c r="HC18" s="76">
        <v>0</v>
      </c>
      <c r="HD18" s="76">
        <v>0</v>
      </c>
      <c r="HE18" s="76">
        <v>0</v>
      </c>
      <c r="HF18" s="76">
        <v>0</v>
      </c>
      <c r="HG18" s="76">
        <v>0</v>
      </c>
      <c r="HH18" s="76">
        <v>0</v>
      </c>
      <c r="HI18" s="76">
        <v>0</v>
      </c>
      <c r="HJ18" s="76">
        <v>0</v>
      </c>
      <c r="HK18" s="76">
        <v>0</v>
      </c>
      <c r="HL18" s="76">
        <v>0</v>
      </c>
      <c r="HM18" s="76">
        <v>0</v>
      </c>
      <c r="HN18" s="76">
        <v>0</v>
      </c>
      <c r="HP18" s="77" t="s">
        <v>145</v>
      </c>
      <c r="HQ18" s="75">
        <f>'Relative Weights'!$H$1</f>
        <v>2022</v>
      </c>
      <c r="HR18" s="76">
        <v>147160</v>
      </c>
      <c r="HS18" s="76">
        <v>44954</v>
      </c>
      <c r="HT18" s="76">
        <v>0</v>
      </c>
      <c r="HU18" s="76">
        <v>0</v>
      </c>
      <c r="HV18" s="76">
        <v>0</v>
      </c>
      <c r="HW18" s="76">
        <v>0</v>
      </c>
      <c r="HX18" s="76">
        <v>0</v>
      </c>
      <c r="HY18" s="76">
        <v>0</v>
      </c>
      <c r="HZ18" s="76">
        <v>0</v>
      </c>
      <c r="IA18" s="76">
        <v>0</v>
      </c>
      <c r="IB18" s="76">
        <v>0</v>
      </c>
      <c r="IC18" s="76">
        <v>0</v>
      </c>
      <c r="ID18" s="76">
        <v>0</v>
      </c>
      <c r="IE18" s="76">
        <v>0</v>
      </c>
      <c r="IF18" s="76">
        <v>0</v>
      </c>
      <c r="IG18" s="76">
        <v>21000</v>
      </c>
      <c r="IH18" s="76">
        <v>0</v>
      </c>
      <c r="II18" s="76">
        <v>0</v>
      </c>
      <c r="IJ18" s="76">
        <v>0</v>
      </c>
      <c r="IK18" s="76">
        <v>0</v>
      </c>
      <c r="IL18" s="76">
        <v>0</v>
      </c>
      <c r="IM18" s="76">
        <v>0</v>
      </c>
      <c r="IN18" s="76">
        <v>0</v>
      </c>
      <c r="IO18" s="76">
        <v>0</v>
      </c>
      <c r="IP18" s="76">
        <v>0</v>
      </c>
      <c r="IQ18" s="76">
        <v>0</v>
      </c>
      <c r="IR18" s="76">
        <v>0</v>
      </c>
      <c r="IS18" s="76">
        <v>0</v>
      </c>
      <c r="IT18" s="76">
        <v>0</v>
      </c>
      <c r="IU18" s="76">
        <v>0</v>
      </c>
      <c r="IV18" s="76">
        <v>0</v>
      </c>
      <c r="IW18" s="76">
        <v>0</v>
      </c>
      <c r="IX18" s="76">
        <v>0</v>
      </c>
      <c r="IY18" s="76">
        <v>0</v>
      </c>
      <c r="IZ18" s="76">
        <v>0</v>
      </c>
      <c r="JA18" s="76">
        <v>13500</v>
      </c>
      <c r="JB18" s="76">
        <v>0</v>
      </c>
      <c r="JC18" s="76">
        <v>0</v>
      </c>
      <c r="JD18" s="76">
        <v>0</v>
      </c>
      <c r="JE18" s="76">
        <v>0</v>
      </c>
      <c r="JF18" s="76">
        <v>0</v>
      </c>
      <c r="JG18" s="76">
        <v>0</v>
      </c>
      <c r="JH18" s="76">
        <v>0</v>
      </c>
      <c r="JI18" s="76">
        <v>0</v>
      </c>
      <c r="JJ18" s="76">
        <v>0</v>
      </c>
      <c r="JK18" s="76">
        <v>0</v>
      </c>
      <c r="JL18" s="76">
        <v>0</v>
      </c>
      <c r="JM18" s="76">
        <v>0</v>
      </c>
      <c r="JN18" s="76">
        <v>0</v>
      </c>
      <c r="JO18" s="76">
        <v>0</v>
      </c>
      <c r="JP18" s="76">
        <v>0</v>
      </c>
      <c r="JQ18" s="76">
        <v>0</v>
      </c>
      <c r="JR18" s="76">
        <v>0</v>
      </c>
      <c r="JS18" s="76">
        <v>0</v>
      </c>
      <c r="JT18" s="76">
        <v>0</v>
      </c>
      <c r="JU18" s="76">
        <v>0</v>
      </c>
      <c r="JV18" s="76">
        <v>0</v>
      </c>
      <c r="JW18" s="76">
        <v>0</v>
      </c>
      <c r="JX18" s="76">
        <v>0</v>
      </c>
      <c r="JY18" s="76">
        <v>0</v>
      </c>
      <c r="JZ18" s="76">
        <v>0</v>
      </c>
      <c r="KA18" s="76">
        <v>0</v>
      </c>
      <c r="KB18" s="76">
        <v>0</v>
      </c>
      <c r="KC18" s="76">
        <v>0</v>
      </c>
      <c r="KD18" s="76">
        <v>0</v>
      </c>
      <c r="KE18" s="76">
        <v>0</v>
      </c>
      <c r="KF18" s="76">
        <v>0</v>
      </c>
      <c r="KG18" s="76">
        <v>0</v>
      </c>
      <c r="KH18" s="76">
        <v>0</v>
      </c>
      <c r="KI18" s="76">
        <v>0</v>
      </c>
      <c r="KJ18" s="76">
        <v>0</v>
      </c>
      <c r="KK18" s="76">
        <v>0</v>
      </c>
      <c r="KL18" s="76">
        <v>0</v>
      </c>
      <c r="KM18" s="76">
        <v>0</v>
      </c>
      <c r="KN18" s="76">
        <v>0</v>
      </c>
      <c r="KO18" s="76">
        <v>0</v>
      </c>
      <c r="KP18" s="76">
        <v>0</v>
      </c>
      <c r="KQ18" s="76">
        <v>0</v>
      </c>
      <c r="KR18" s="76">
        <v>0</v>
      </c>
      <c r="KS18" s="76">
        <v>0</v>
      </c>
      <c r="KT18" s="76">
        <v>0</v>
      </c>
      <c r="KU18" s="76">
        <v>0</v>
      </c>
      <c r="KV18" s="76">
        <v>0</v>
      </c>
      <c r="KW18" s="76">
        <v>0</v>
      </c>
      <c r="KX18" s="76">
        <v>0</v>
      </c>
      <c r="KY18" s="76">
        <v>0</v>
      </c>
      <c r="KZ18" s="76">
        <v>0</v>
      </c>
      <c r="LA18" s="76">
        <v>0</v>
      </c>
      <c r="LB18" s="76">
        <v>0</v>
      </c>
      <c r="LC18" s="76">
        <v>0</v>
      </c>
      <c r="LD18" s="76">
        <v>0</v>
      </c>
      <c r="LE18" s="76">
        <v>0</v>
      </c>
      <c r="LF18" s="76">
        <v>0</v>
      </c>
      <c r="LG18" s="76">
        <v>0</v>
      </c>
      <c r="LH18" s="76">
        <v>0</v>
      </c>
      <c r="LI18" s="76">
        <v>0</v>
      </c>
      <c r="LJ18" s="76">
        <v>0</v>
      </c>
      <c r="LK18" s="76">
        <v>0</v>
      </c>
      <c r="LL18" s="76">
        <v>0</v>
      </c>
      <c r="LM18" s="76">
        <v>0</v>
      </c>
      <c r="LN18" s="76">
        <v>5994033.7930544391</v>
      </c>
      <c r="LO18" s="76">
        <v>2460162.3675105707</v>
      </c>
      <c r="LP18" s="76">
        <v>1082369.0182704516</v>
      </c>
      <c r="LQ18" s="76">
        <v>156016.04458950317</v>
      </c>
      <c r="LR18" s="76">
        <v>0</v>
      </c>
      <c r="LS18" s="76">
        <v>342536.41511322232</v>
      </c>
      <c r="LT18" s="76">
        <v>1507.3896470950003</v>
      </c>
      <c r="LU18" s="76">
        <v>0</v>
      </c>
      <c r="LV18" s="76">
        <v>16098.639930237232</v>
      </c>
      <c r="LW18" s="76">
        <v>0</v>
      </c>
      <c r="LX18" s="76">
        <v>0</v>
      </c>
      <c r="LY18" s="76">
        <v>0</v>
      </c>
      <c r="LZ18" s="76">
        <v>0</v>
      </c>
      <c r="MA18" s="76">
        <v>87338.5262783332</v>
      </c>
      <c r="MB18" s="76">
        <v>0</v>
      </c>
      <c r="MC18" s="76">
        <v>619204.15656674805</v>
      </c>
      <c r="MD18" s="76">
        <v>0</v>
      </c>
      <c r="ME18" s="76">
        <v>0</v>
      </c>
      <c r="MF18" s="76">
        <v>10012.193050938433</v>
      </c>
      <c r="MG18" s="76">
        <v>736442.61201833643</v>
      </c>
      <c r="MH18" s="76">
        <v>3275127.403221657</v>
      </c>
      <c r="MI18" s="76">
        <v>1215881.2894255482</v>
      </c>
      <c r="MJ18" s="76">
        <v>977113.22248125926</v>
      </c>
      <c r="MK18" s="76">
        <v>786281.96217972366</v>
      </c>
      <c r="ML18" s="76">
        <v>0</v>
      </c>
      <c r="MM18" s="76">
        <v>1229741.8313541946</v>
      </c>
      <c r="MN18" s="76">
        <v>89949.474569276732</v>
      </c>
      <c r="MO18" s="76">
        <v>0</v>
      </c>
      <c r="MP18" s="76">
        <v>77273.471665138699</v>
      </c>
      <c r="MQ18" s="76">
        <v>0</v>
      </c>
      <c r="MR18" s="76">
        <v>0</v>
      </c>
      <c r="MS18" s="76">
        <v>0</v>
      </c>
      <c r="MT18" s="76">
        <v>0</v>
      </c>
      <c r="MU18" s="76">
        <v>832038.25493091613</v>
      </c>
      <c r="MV18" s="76">
        <v>0</v>
      </c>
      <c r="MW18" s="76">
        <v>2441564.9624115243</v>
      </c>
      <c r="MX18" s="76">
        <v>0</v>
      </c>
      <c r="MY18" s="76">
        <v>70077.581486638854</v>
      </c>
      <c r="MZ18" s="76">
        <v>0</v>
      </c>
      <c r="NA18" s="76">
        <v>1753379.7606783879</v>
      </c>
      <c r="NB18" s="76">
        <v>1787195.5277932333</v>
      </c>
      <c r="NC18" s="76">
        <v>363583.69158723543</v>
      </c>
      <c r="ND18" s="76">
        <v>0</v>
      </c>
      <c r="NE18" s="76">
        <v>1051658.3844927931</v>
      </c>
      <c r="NF18" s="76">
        <v>0</v>
      </c>
      <c r="NG18" s="76">
        <v>56996.53794646504</v>
      </c>
      <c r="NH18" s="76">
        <v>0</v>
      </c>
      <c r="NI18" s="76">
        <v>0</v>
      </c>
      <c r="NJ18" s="76">
        <v>0</v>
      </c>
      <c r="NK18" s="76">
        <v>0</v>
      </c>
      <c r="NL18" s="76">
        <v>0</v>
      </c>
      <c r="NM18" s="76">
        <v>0</v>
      </c>
      <c r="NN18" s="76">
        <v>0</v>
      </c>
      <c r="NO18" s="76">
        <v>23604.685936377253</v>
      </c>
      <c r="NP18" s="76">
        <v>0</v>
      </c>
      <c r="NQ18" s="76">
        <v>1036181.8638975041</v>
      </c>
      <c r="NR18" s="76">
        <v>0</v>
      </c>
      <c r="NS18" s="76">
        <v>0</v>
      </c>
      <c r="NT18" s="76">
        <v>7514.2821035194947</v>
      </c>
      <c r="NU18" s="76">
        <v>501621.38843912259</v>
      </c>
      <c r="NV18" s="76">
        <v>190220.47322102293</v>
      </c>
      <c r="NW18" s="76">
        <v>0</v>
      </c>
      <c r="NX18" s="76">
        <v>0</v>
      </c>
      <c r="NY18" s="76">
        <v>0</v>
      </c>
      <c r="NZ18" s="76">
        <v>0</v>
      </c>
      <c r="OA18" s="76">
        <v>0</v>
      </c>
      <c r="OB18" s="76">
        <v>0</v>
      </c>
      <c r="OC18" s="76">
        <v>0</v>
      </c>
      <c r="OD18" s="76">
        <v>0</v>
      </c>
      <c r="OE18" s="76">
        <v>0</v>
      </c>
      <c r="OF18" s="76">
        <v>0</v>
      </c>
      <c r="OG18" s="76">
        <v>0</v>
      </c>
      <c r="OH18" s="76">
        <v>0</v>
      </c>
      <c r="OI18" s="76">
        <v>0</v>
      </c>
      <c r="OJ18" s="76">
        <v>0</v>
      </c>
      <c r="OK18" s="76">
        <v>561940.18581525108</v>
      </c>
      <c r="OL18" s="76">
        <v>0</v>
      </c>
      <c r="OM18" s="76">
        <v>0</v>
      </c>
      <c r="ON18" s="76">
        <v>0</v>
      </c>
      <c r="OO18" s="76">
        <v>0</v>
      </c>
      <c r="OP18" s="76">
        <v>0</v>
      </c>
      <c r="OQ18" s="76">
        <v>0</v>
      </c>
      <c r="OR18" s="76">
        <v>0</v>
      </c>
      <c r="OS18" s="76">
        <v>0</v>
      </c>
      <c r="OT18" s="76">
        <v>0</v>
      </c>
      <c r="OU18" s="76">
        <v>0</v>
      </c>
      <c r="OV18" s="76">
        <v>0</v>
      </c>
      <c r="OW18" s="76">
        <v>0</v>
      </c>
      <c r="OX18" s="76">
        <v>0</v>
      </c>
      <c r="OY18" s="76">
        <v>0</v>
      </c>
      <c r="OZ18" s="76">
        <v>0</v>
      </c>
      <c r="PA18" s="76">
        <v>0</v>
      </c>
      <c r="PB18" s="76">
        <v>0</v>
      </c>
      <c r="PC18" s="76">
        <v>0</v>
      </c>
      <c r="PD18" s="76">
        <v>0</v>
      </c>
      <c r="PE18" s="76">
        <v>0</v>
      </c>
      <c r="PF18" s="76">
        <v>0</v>
      </c>
      <c r="PG18" s="76">
        <v>0</v>
      </c>
      <c r="PH18" s="76">
        <v>0</v>
      </c>
      <c r="PI18" s="76">
        <v>0</v>
      </c>
      <c r="PJ18" s="76">
        <v>0</v>
      </c>
      <c r="PK18" s="76">
        <v>0</v>
      </c>
      <c r="PL18" s="76">
        <v>0</v>
      </c>
      <c r="PM18" s="76">
        <v>0</v>
      </c>
      <c r="PN18" s="76">
        <v>0</v>
      </c>
      <c r="PO18" s="76">
        <v>0</v>
      </c>
      <c r="PP18" s="76">
        <v>0</v>
      </c>
      <c r="PQ18" s="76">
        <v>0</v>
      </c>
      <c r="PR18" s="76">
        <v>0</v>
      </c>
      <c r="PS18" s="76">
        <v>0</v>
      </c>
      <c r="PT18" s="76">
        <v>0</v>
      </c>
      <c r="PU18" s="76">
        <v>0</v>
      </c>
      <c r="PV18" s="76">
        <v>0</v>
      </c>
      <c r="PW18" s="76">
        <v>0</v>
      </c>
      <c r="PX18" s="76">
        <v>0</v>
      </c>
      <c r="PY18" s="76">
        <v>0</v>
      </c>
      <c r="PZ18" s="76">
        <v>0</v>
      </c>
      <c r="QA18" s="76">
        <v>0</v>
      </c>
      <c r="QB18" s="76">
        <v>0</v>
      </c>
      <c r="QC18" s="89">
        <v>0</v>
      </c>
      <c r="QD18" s="102">
        <v>1</v>
      </c>
    </row>
    <row r="19" spans="1:446">
      <c r="A19" s="75" t="s">
        <v>121</v>
      </c>
      <c r="B19" s="75" t="s">
        <v>121</v>
      </c>
      <c r="C19" s="76">
        <f>ROUND(WTAMU!H18,0)-ROUND(WTAMU!H288,0)</f>
        <v>0</v>
      </c>
      <c r="D19" s="77">
        <v>3665</v>
      </c>
      <c r="E19" s="75" t="s">
        <v>121</v>
      </c>
      <c r="F19" s="75">
        <v>2022</v>
      </c>
      <c r="G19" s="76">
        <v>44550291</v>
      </c>
      <c r="H19" s="76">
        <v>8513602</v>
      </c>
      <c r="I19" s="76">
        <v>21193659</v>
      </c>
      <c r="J19" s="76">
        <v>12462863</v>
      </c>
      <c r="K19" s="76">
        <v>12544230</v>
      </c>
      <c r="L19" s="75" t="s">
        <v>734</v>
      </c>
      <c r="M19" s="75" t="s">
        <v>735</v>
      </c>
      <c r="N19" s="75" t="s">
        <v>736</v>
      </c>
      <c r="O19" s="76">
        <v>2624</v>
      </c>
      <c r="P19" s="76">
        <v>4553</v>
      </c>
      <c r="Q19" s="76">
        <v>2299</v>
      </c>
      <c r="R19" s="76">
        <v>69</v>
      </c>
      <c r="S19" s="76">
        <v>0</v>
      </c>
      <c r="T19" s="78" t="s">
        <v>874</v>
      </c>
      <c r="U19" s="78" t="s">
        <v>768</v>
      </c>
      <c r="V19" s="91" t="s">
        <v>875</v>
      </c>
      <c r="W19" s="76">
        <v>43531</v>
      </c>
      <c r="X19" s="76">
        <v>18945</v>
      </c>
      <c r="Y19" s="76">
        <v>8383</v>
      </c>
      <c r="Z19" s="76">
        <v>1779</v>
      </c>
      <c r="AA19" s="76">
        <v>7337</v>
      </c>
      <c r="AB19" s="76">
        <v>2474</v>
      </c>
      <c r="AC19" s="76">
        <v>0</v>
      </c>
      <c r="AD19" s="76">
        <v>0</v>
      </c>
      <c r="AE19" s="76">
        <v>225</v>
      </c>
      <c r="AF19" s="76">
        <v>0</v>
      </c>
      <c r="AG19" s="76">
        <v>0</v>
      </c>
      <c r="AH19" s="76">
        <v>0</v>
      </c>
      <c r="AI19" s="76">
        <v>0</v>
      </c>
      <c r="AJ19" s="76">
        <v>1100</v>
      </c>
      <c r="AK19" s="76">
        <v>0</v>
      </c>
      <c r="AL19" s="76">
        <v>6102</v>
      </c>
      <c r="AM19" s="76">
        <v>0</v>
      </c>
      <c r="AN19" s="76">
        <v>0</v>
      </c>
      <c r="AO19" s="76">
        <v>2398</v>
      </c>
      <c r="AP19" s="76">
        <v>696</v>
      </c>
      <c r="AQ19" s="76">
        <v>18338</v>
      </c>
      <c r="AR19" s="76">
        <v>8305</v>
      </c>
      <c r="AS19" s="76">
        <v>4176</v>
      </c>
      <c r="AT19" s="76">
        <v>6546</v>
      </c>
      <c r="AU19" s="76">
        <v>7044</v>
      </c>
      <c r="AV19" s="76">
        <v>2977</v>
      </c>
      <c r="AW19" s="76">
        <v>0</v>
      </c>
      <c r="AX19" s="76">
        <v>0</v>
      </c>
      <c r="AY19" s="76">
        <v>1683</v>
      </c>
      <c r="AZ19" s="76">
        <v>0</v>
      </c>
      <c r="BA19" s="76">
        <v>0</v>
      </c>
      <c r="BB19" s="76">
        <v>165</v>
      </c>
      <c r="BC19" s="76">
        <v>0</v>
      </c>
      <c r="BD19" s="76">
        <v>2750</v>
      </c>
      <c r="BE19" s="76">
        <v>0</v>
      </c>
      <c r="BF19" s="76">
        <v>19503</v>
      </c>
      <c r="BG19" s="76">
        <v>0</v>
      </c>
      <c r="BH19" s="76">
        <v>775</v>
      </c>
      <c r="BI19" s="76">
        <v>2477</v>
      </c>
      <c r="BJ19" s="76">
        <v>6848</v>
      </c>
      <c r="BK19" s="76">
        <v>7201</v>
      </c>
      <c r="BL19" s="76">
        <v>1180</v>
      </c>
      <c r="BM19" s="76">
        <v>401</v>
      </c>
      <c r="BN19" s="76">
        <v>5967</v>
      </c>
      <c r="BO19" s="76">
        <v>797</v>
      </c>
      <c r="BP19" s="76">
        <v>2187</v>
      </c>
      <c r="BQ19" s="76">
        <v>0</v>
      </c>
      <c r="BR19" s="76">
        <v>0</v>
      </c>
      <c r="BS19" s="76">
        <v>486</v>
      </c>
      <c r="BT19" s="76">
        <v>0</v>
      </c>
      <c r="BU19" s="76">
        <v>0</v>
      </c>
      <c r="BV19" s="76">
        <v>0</v>
      </c>
      <c r="BW19" s="76">
        <v>0</v>
      </c>
      <c r="BX19" s="76">
        <v>1548.9999999999998</v>
      </c>
      <c r="BY19" s="76">
        <v>0</v>
      </c>
      <c r="BZ19" s="76">
        <v>13299</v>
      </c>
      <c r="CA19" s="76">
        <v>0</v>
      </c>
      <c r="CB19" s="76">
        <v>0</v>
      </c>
      <c r="CC19" s="76">
        <v>219</v>
      </c>
      <c r="CD19" s="76">
        <v>1266</v>
      </c>
      <c r="CE19" s="76">
        <v>84</v>
      </c>
      <c r="CF19" s="76">
        <v>3</v>
      </c>
      <c r="CG19" s="76">
        <v>0</v>
      </c>
      <c r="CH19" s="76">
        <v>927</v>
      </c>
      <c r="CI19" s="76">
        <v>120</v>
      </c>
      <c r="CJ19" s="76">
        <v>0</v>
      </c>
      <c r="CK19" s="76">
        <v>0</v>
      </c>
      <c r="CL19" s="76">
        <v>0</v>
      </c>
      <c r="CM19" s="76">
        <v>0</v>
      </c>
      <c r="CN19" s="76">
        <v>0</v>
      </c>
      <c r="CO19" s="76">
        <v>0</v>
      </c>
      <c r="CP19" s="76">
        <v>0</v>
      </c>
      <c r="CQ19" s="76">
        <v>0</v>
      </c>
      <c r="CR19" s="76">
        <v>0</v>
      </c>
      <c r="CS19" s="76">
        <v>0</v>
      </c>
      <c r="CT19" s="76">
        <v>0</v>
      </c>
      <c r="CU19" s="76">
        <v>0</v>
      </c>
      <c r="CV19" s="76">
        <v>0</v>
      </c>
      <c r="CW19" s="76">
        <v>42</v>
      </c>
      <c r="CX19" s="76">
        <v>0</v>
      </c>
      <c r="CY19" s="76">
        <v>0</v>
      </c>
      <c r="CZ19" s="76">
        <v>0</v>
      </c>
      <c r="DA19" s="76">
        <v>0</v>
      </c>
      <c r="DB19" s="76">
        <v>0</v>
      </c>
      <c r="DC19" s="76">
        <v>0</v>
      </c>
      <c r="DD19" s="76">
        <v>0</v>
      </c>
      <c r="DE19" s="76">
        <v>0</v>
      </c>
      <c r="DF19" s="76">
        <v>0</v>
      </c>
      <c r="DG19" s="76">
        <v>0</v>
      </c>
      <c r="DH19" s="76">
        <v>0</v>
      </c>
      <c r="DI19" s="76">
        <v>0</v>
      </c>
      <c r="DJ19" s="76">
        <v>0</v>
      </c>
      <c r="DK19" s="76">
        <v>0</v>
      </c>
      <c r="DL19" s="76">
        <v>0</v>
      </c>
      <c r="DM19" s="76">
        <v>0</v>
      </c>
      <c r="DN19" s="76">
        <v>0</v>
      </c>
      <c r="DO19" s="76">
        <v>0</v>
      </c>
      <c r="DP19" s="76">
        <v>0</v>
      </c>
      <c r="DQ19" s="76">
        <v>0</v>
      </c>
      <c r="DR19" s="76">
        <v>0</v>
      </c>
      <c r="DS19" s="76">
        <v>3649476.449643048</v>
      </c>
      <c r="DT19" s="76">
        <v>1414199.0023116551</v>
      </c>
      <c r="DU19" s="76">
        <v>1715738.9266583903</v>
      </c>
      <c r="DV19" s="76">
        <v>102333.6778079775</v>
      </c>
      <c r="DW19" s="76">
        <v>735781.25849604525</v>
      </c>
      <c r="DX19" s="76">
        <v>355035.29850577132</v>
      </c>
      <c r="DY19" s="76">
        <v>0</v>
      </c>
      <c r="DZ19" s="76">
        <v>0</v>
      </c>
      <c r="EA19" s="76">
        <v>20078.270922253741</v>
      </c>
      <c r="EB19" s="76">
        <v>0</v>
      </c>
      <c r="EC19" s="76">
        <v>0</v>
      </c>
      <c r="ED19" s="76">
        <v>0</v>
      </c>
      <c r="EE19" s="76">
        <v>0</v>
      </c>
      <c r="EF19" s="76">
        <v>201247.08076722626</v>
      </c>
      <c r="EG19" s="76">
        <v>0</v>
      </c>
      <c r="EH19" s="76">
        <v>518190.17011879914</v>
      </c>
      <c r="EI19" s="76">
        <v>0</v>
      </c>
      <c r="EJ19" s="76">
        <v>0</v>
      </c>
      <c r="EK19" s="76">
        <v>316298.70035232749</v>
      </c>
      <c r="EL19" s="76">
        <v>58297.085143535987</v>
      </c>
      <c r="EM19" s="76">
        <v>2256157.9960893686</v>
      </c>
      <c r="EN19" s="76">
        <v>1121142.8553991411</v>
      </c>
      <c r="EO19" s="76">
        <v>1296619.8739740525</v>
      </c>
      <c r="EP19" s="76">
        <v>516063.12325971189</v>
      </c>
      <c r="EQ19" s="76">
        <v>987530.50860762829</v>
      </c>
      <c r="ER19" s="76">
        <v>1029321.7991344781</v>
      </c>
      <c r="ES19" s="76">
        <v>0</v>
      </c>
      <c r="ET19" s="76">
        <v>0</v>
      </c>
      <c r="EU19" s="76">
        <v>151149.08731220246</v>
      </c>
      <c r="EV19" s="76">
        <v>0</v>
      </c>
      <c r="EW19" s="76">
        <v>0</v>
      </c>
      <c r="EX19" s="76">
        <v>46734.917808219179</v>
      </c>
      <c r="EY19" s="76">
        <v>0</v>
      </c>
      <c r="EZ19" s="76">
        <v>345344.3354083281</v>
      </c>
      <c r="FA19" s="76">
        <v>0</v>
      </c>
      <c r="FB19" s="76">
        <v>2386921.891819777</v>
      </c>
      <c r="FC19" s="76">
        <v>0</v>
      </c>
      <c r="FD19" s="76">
        <v>83885.31381661816</v>
      </c>
      <c r="FE19" s="76">
        <v>418716.99450384447</v>
      </c>
      <c r="FF19" s="76">
        <v>1124882.8692319428</v>
      </c>
      <c r="FG19" s="76">
        <v>1280539.6118777459</v>
      </c>
      <c r="FH19" s="76">
        <v>497898.78886404017</v>
      </c>
      <c r="FI19" s="76">
        <v>233398.23927211185</v>
      </c>
      <c r="FJ19" s="76">
        <v>632947.47842133103</v>
      </c>
      <c r="FK19" s="76">
        <v>542601.59005901404</v>
      </c>
      <c r="FL19" s="76">
        <v>690791.46165317111</v>
      </c>
      <c r="FM19" s="76">
        <v>0</v>
      </c>
      <c r="FN19" s="76">
        <v>0</v>
      </c>
      <c r="FO19" s="76">
        <v>218146.42595469637</v>
      </c>
      <c r="FP19" s="76">
        <v>0</v>
      </c>
      <c r="FQ19" s="76">
        <v>0</v>
      </c>
      <c r="FR19" s="76">
        <v>0</v>
      </c>
      <c r="FS19" s="76">
        <v>0</v>
      </c>
      <c r="FT19" s="76">
        <v>458804.70108949795</v>
      </c>
      <c r="FU19" s="76">
        <v>0</v>
      </c>
      <c r="FV19" s="76">
        <v>2129327.1998570999</v>
      </c>
      <c r="FW19" s="76">
        <v>0</v>
      </c>
      <c r="FX19" s="76">
        <v>0</v>
      </c>
      <c r="FY19" s="76">
        <v>51094.108541696158</v>
      </c>
      <c r="FZ19" s="76">
        <v>548128.45921372541</v>
      </c>
      <c r="GA19" s="76">
        <v>5751.4083352672169</v>
      </c>
      <c r="GB19" s="76">
        <v>1049.3530997304581</v>
      </c>
      <c r="GC19" s="76">
        <v>0</v>
      </c>
      <c r="GD19" s="76">
        <v>661132.37506203214</v>
      </c>
      <c r="GE19" s="76">
        <v>93321.78408041122</v>
      </c>
      <c r="GF19" s="76">
        <v>0</v>
      </c>
      <c r="GG19" s="76">
        <v>0</v>
      </c>
      <c r="GH19" s="76">
        <v>0</v>
      </c>
      <c r="GI19" s="76">
        <v>0</v>
      </c>
      <c r="GJ19" s="76">
        <v>0</v>
      </c>
      <c r="GK19" s="76">
        <v>0</v>
      </c>
      <c r="GL19" s="76">
        <v>0</v>
      </c>
      <c r="GM19" s="76">
        <v>0</v>
      </c>
      <c r="GN19" s="76">
        <v>0</v>
      </c>
      <c r="GO19" s="76">
        <v>0</v>
      </c>
      <c r="GP19" s="76">
        <v>0</v>
      </c>
      <c r="GQ19" s="76">
        <v>0</v>
      </c>
      <c r="GR19" s="76">
        <v>0</v>
      </c>
      <c r="GS19" s="76">
        <v>0</v>
      </c>
      <c r="GT19" s="76">
        <v>0</v>
      </c>
      <c r="GU19" s="76">
        <v>0</v>
      </c>
      <c r="GV19" s="76">
        <v>0</v>
      </c>
      <c r="GW19" s="76">
        <v>0</v>
      </c>
      <c r="GX19" s="76">
        <v>0</v>
      </c>
      <c r="GY19" s="76">
        <v>0</v>
      </c>
      <c r="GZ19" s="76">
        <v>0</v>
      </c>
      <c r="HA19" s="76">
        <v>0</v>
      </c>
      <c r="HB19" s="76">
        <v>0</v>
      </c>
      <c r="HC19" s="76">
        <v>0</v>
      </c>
      <c r="HD19" s="76">
        <v>0</v>
      </c>
      <c r="HE19" s="76">
        <v>0</v>
      </c>
      <c r="HF19" s="76">
        <v>0</v>
      </c>
      <c r="HG19" s="76">
        <v>0</v>
      </c>
      <c r="HH19" s="76">
        <v>0</v>
      </c>
      <c r="HI19" s="76">
        <v>0</v>
      </c>
      <c r="HJ19" s="76">
        <v>0</v>
      </c>
      <c r="HK19" s="76">
        <v>0</v>
      </c>
      <c r="HL19" s="76">
        <v>0</v>
      </c>
      <c r="HM19" s="76">
        <v>0</v>
      </c>
      <c r="HN19" s="76">
        <v>0</v>
      </c>
      <c r="HP19" s="77" t="s">
        <v>146</v>
      </c>
      <c r="HQ19" s="75">
        <f>'Relative Weights'!$H$1</f>
        <v>2022</v>
      </c>
      <c r="HR19" s="76">
        <v>0</v>
      </c>
      <c r="HS19" s="76">
        <v>0</v>
      </c>
      <c r="HT19" s="76">
        <v>0</v>
      </c>
      <c r="HU19" s="76">
        <v>0</v>
      </c>
      <c r="HV19" s="76">
        <v>0</v>
      </c>
      <c r="HW19" s="76">
        <v>0</v>
      </c>
      <c r="HX19" s="76">
        <v>0</v>
      </c>
      <c r="HY19" s="76">
        <v>0</v>
      </c>
      <c r="HZ19" s="76">
        <v>0</v>
      </c>
      <c r="IA19" s="76">
        <v>0</v>
      </c>
      <c r="IB19" s="76">
        <v>0</v>
      </c>
      <c r="IC19" s="76">
        <v>0</v>
      </c>
      <c r="ID19" s="76">
        <v>0</v>
      </c>
      <c r="IE19" s="76">
        <v>0</v>
      </c>
      <c r="IF19" s="76">
        <v>0</v>
      </c>
      <c r="IG19" s="76">
        <v>0</v>
      </c>
      <c r="IH19" s="76">
        <v>0</v>
      </c>
      <c r="II19" s="76">
        <v>0</v>
      </c>
      <c r="IJ19" s="76">
        <v>0</v>
      </c>
      <c r="IK19" s="76">
        <v>0</v>
      </c>
      <c r="IL19" s="76">
        <v>0</v>
      </c>
      <c r="IM19" s="76">
        <v>0</v>
      </c>
      <c r="IN19" s="76">
        <v>0</v>
      </c>
      <c r="IO19" s="76">
        <v>3610</v>
      </c>
      <c r="IP19" s="76">
        <v>0</v>
      </c>
      <c r="IQ19" s="76">
        <v>0</v>
      </c>
      <c r="IR19" s="76">
        <v>0</v>
      </c>
      <c r="IS19" s="76">
        <v>0</v>
      </c>
      <c r="IT19" s="76">
        <v>0</v>
      </c>
      <c r="IU19" s="76">
        <v>0</v>
      </c>
      <c r="IV19" s="76">
        <v>0</v>
      </c>
      <c r="IW19" s="76">
        <v>0</v>
      </c>
      <c r="IX19" s="76">
        <v>0</v>
      </c>
      <c r="IY19" s="76">
        <v>0</v>
      </c>
      <c r="IZ19" s="76">
        <v>0</v>
      </c>
      <c r="JA19" s="76">
        <v>0</v>
      </c>
      <c r="JB19" s="76">
        <v>0</v>
      </c>
      <c r="JC19" s="76">
        <v>0</v>
      </c>
      <c r="JD19" s="76">
        <v>0</v>
      </c>
      <c r="JE19" s="76">
        <v>0</v>
      </c>
      <c r="JF19" s="76">
        <v>0</v>
      </c>
      <c r="JG19" s="76">
        <v>0</v>
      </c>
      <c r="JH19" s="76">
        <v>0</v>
      </c>
      <c r="JI19" s="76">
        <v>0</v>
      </c>
      <c r="JJ19" s="76">
        <v>0</v>
      </c>
      <c r="JK19" s="76">
        <v>0</v>
      </c>
      <c r="JL19" s="76">
        <v>0</v>
      </c>
      <c r="JM19" s="76">
        <v>0</v>
      </c>
      <c r="JN19" s="76">
        <v>0</v>
      </c>
      <c r="JO19" s="76">
        <v>0</v>
      </c>
      <c r="JP19" s="76">
        <v>0</v>
      </c>
      <c r="JQ19" s="76">
        <v>0</v>
      </c>
      <c r="JR19" s="76">
        <v>0</v>
      </c>
      <c r="JS19" s="76">
        <v>0</v>
      </c>
      <c r="JT19" s="76">
        <v>0</v>
      </c>
      <c r="JU19" s="76">
        <v>96095</v>
      </c>
      <c r="JV19" s="76">
        <v>0</v>
      </c>
      <c r="JW19" s="76">
        <v>0</v>
      </c>
      <c r="JX19" s="76">
        <v>0</v>
      </c>
      <c r="JY19" s="76">
        <v>0</v>
      </c>
      <c r="JZ19" s="76">
        <v>0</v>
      </c>
      <c r="KA19" s="76">
        <v>0</v>
      </c>
      <c r="KB19" s="76">
        <v>0</v>
      </c>
      <c r="KC19" s="76">
        <v>0</v>
      </c>
      <c r="KD19" s="76">
        <v>0</v>
      </c>
      <c r="KE19" s="76">
        <v>0</v>
      </c>
      <c r="KF19" s="76">
        <v>0</v>
      </c>
      <c r="KG19" s="76">
        <v>0</v>
      </c>
      <c r="KH19" s="76">
        <v>0</v>
      </c>
      <c r="KI19" s="76">
        <v>0</v>
      </c>
      <c r="KJ19" s="76">
        <v>0</v>
      </c>
      <c r="KK19" s="76">
        <v>0</v>
      </c>
      <c r="KL19" s="76">
        <v>0</v>
      </c>
      <c r="KM19" s="76">
        <v>0</v>
      </c>
      <c r="KN19" s="76">
        <v>0</v>
      </c>
      <c r="KO19" s="76">
        <v>0</v>
      </c>
      <c r="KP19" s="76">
        <v>0</v>
      </c>
      <c r="KQ19" s="76">
        <v>0</v>
      </c>
      <c r="KR19" s="76">
        <v>0</v>
      </c>
      <c r="KS19" s="76">
        <v>0</v>
      </c>
      <c r="KT19" s="76">
        <v>0</v>
      </c>
      <c r="KU19" s="76">
        <v>0</v>
      </c>
      <c r="KV19" s="76">
        <v>0</v>
      </c>
      <c r="KW19" s="76">
        <v>0</v>
      </c>
      <c r="KX19" s="76">
        <v>0</v>
      </c>
      <c r="KY19" s="76">
        <v>0</v>
      </c>
      <c r="KZ19" s="76">
        <v>0</v>
      </c>
      <c r="LA19" s="76">
        <v>0</v>
      </c>
      <c r="LB19" s="76">
        <v>0</v>
      </c>
      <c r="LC19" s="76">
        <v>0</v>
      </c>
      <c r="LD19" s="76">
        <v>0</v>
      </c>
      <c r="LE19" s="76">
        <v>0</v>
      </c>
      <c r="LF19" s="76">
        <v>0</v>
      </c>
      <c r="LG19" s="76">
        <v>0</v>
      </c>
      <c r="LH19" s="76">
        <v>0</v>
      </c>
      <c r="LI19" s="76">
        <v>0</v>
      </c>
      <c r="LJ19" s="76">
        <v>0</v>
      </c>
      <c r="LK19" s="76">
        <v>0</v>
      </c>
      <c r="LL19" s="76">
        <v>0</v>
      </c>
      <c r="LM19" s="76">
        <v>0</v>
      </c>
      <c r="LN19" s="76">
        <v>0</v>
      </c>
      <c r="LO19" s="76">
        <v>0</v>
      </c>
      <c r="LP19" s="76">
        <v>0</v>
      </c>
      <c r="LQ19" s="76">
        <v>0</v>
      </c>
      <c r="LR19" s="76">
        <v>0</v>
      </c>
      <c r="LS19" s="76">
        <v>0</v>
      </c>
      <c r="LT19" s="76">
        <v>0</v>
      </c>
      <c r="LU19" s="76">
        <v>0</v>
      </c>
      <c r="LV19" s="76">
        <v>0</v>
      </c>
      <c r="LW19" s="76">
        <v>0</v>
      </c>
      <c r="LX19" s="76">
        <v>0</v>
      </c>
      <c r="LY19" s="76">
        <v>0</v>
      </c>
      <c r="LZ19" s="76">
        <v>0</v>
      </c>
      <c r="MA19" s="76">
        <v>0</v>
      </c>
      <c r="MB19" s="76">
        <v>0</v>
      </c>
      <c r="MC19" s="76">
        <v>0</v>
      </c>
      <c r="MD19" s="76">
        <v>0</v>
      </c>
      <c r="ME19" s="76">
        <v>0</v>
      </c>
      <c r="MF19" s="76">
        <v>0</v>
      </c>
      <c r="MG19" s="76">
        <v>0</v>
      </c>
      <c r="MH19" s="76">
        <v>0</v>
      </c>
      <c r="MI19" s="76">
        <v>0</v>
      </c>
      <c r="MJ19" s="76">
        <v>0</v>
      </c>
      <c r="MK19" s="76">
        <v>0</v>
      </c>
      <c r="ML19" s="76">
        <v>0</v>
      </c>
      <c r="MM19" s="76">
        <v>0</v>
      </c>
      <c r="MN19" s="76">
        <v>0</v>
      </c>
      <c r="MO19" s="76">
        <v>0</v>
      </c>
      <c r="MP19" s="76">
        <v>0</v>
      </c>
      <c r="MQ19" s="76">
        <v>0</v>
      </c>
      <c r="MR19" s="76">
        <v>0</v>
      </c>
      <c r="MS19" s="76">
        <v>0</v>
      </c>
      <c r="MT19" s="76">
        <v>0</v>
      </c>
      <c r="MU19" s="76">
        <v>0</v>
      </c>
      <c r="MV19" s="76">
        <v>0</v>
      </c>
      <c r="MW19" s="76">
        <v>0</v>
      </c>
      <c r="MX19" s="76">
        <v>0</v>
      </c>
      <c r="MY19" s="76">
        <v>0</v>
      </c>
      <c r="MZ19" s="76">
        <v>0</v>
      </c>
      <c r="NA19" s="76">
        <v>0</v>
      </c>
      <c r="NB19" s="76">
        <v>0</v>
      </c>
      <c r="NC19" s="76">
        <v>0</v>
      </c>
      <c r="ND19" s="76">
        <v>0</v>
      </c>
      <c r="NE19" s="76">
        <v>0</v>
      </c>
      <c r="NF19" s="76">
        <v>0</v>
      </c>
      <c r="NG19" s="76">
        <v>0</v>
      </c>
      <c r="NH19" s="76">
        <v>0</v>
      </c>
      <c r="NI19" s="76">
        <v>0</v>
      </c>
      <c r="NJ19" s="76">
        <v>0</v>
      </c>
      <c r="NK19" s="76">
        <v>0</v>
      </c>
      <c r="NL19" s="76">
        <v>0</v>
      </c>
      <c r="NM19" s="76">
        <v>0</v>
      </c>
      <c r="NN19" s="76">
        <v>0</v>
      </c>
      <c r="NO19" s="76">
        <v>0</v>
      </c>
      <c r="NP19" s="76">
        <v>0</v>
      </c>
      <c r="NQ19" s="76">
        <v>0</v>
      </c>
      <c r="NR19" s="76">
        <v>0</v>
      </c>
      <c r="NS19" s="76">
        <v>0</v>
      </c>
      <c r="NT19" s="76">
        <v>0</v>
      </c>
      <c r="NU19" s="76">
        <v>0</v>
      </c>
      <c r="NV19" s="76">
        <v>0</v>
      </c>
      <c r="NW19" s="76">
        <v>0</v>
      </c>
      <c r="NX19" s="76">
        <v>0</v>
      </c>
      <c r="NY19" s="76">
        <v>0</v>
      </c>
      <c r="NZ19" s="76">
        <v>0</v>
      </c>
      <c r="OA19" s="76">
        <v>0</v>
      </c>
      <c r="OB19" s="76">
        <v>0</v>
      </c>
      <c r="OC19" s="76">
        <v>0</v>
      </c>
      <c r="OD19" s="76">
        <v>0</v>
      </c>
      <c r="OE19" s="76">
        <v>0</v>
      </c>
      <c r="OF19" s="76">
        <v>0</v>
      </c>
      <c r="OG19" s="76">
        <v>0</v>
      </c>
      <c r="OH19" s="76">
        <v>0</v>
      </c>
      <c r="OI19" s="76">
        <v>0</v>
      </c>
      <c r="OJ19" s="76">
        <v>0</v>
      </c>
      <c r="OK19" s="76">
        <v>0</v>
      </c>
      <c r="OL19" s="76">
        <v>0</v>
      </c>
      <c r="OM19" s="76">
        <v>0</v>
      </c>
      <c r="ON19" s="76">
        <v>0</v>
      </c>
      <c r="OO19" s="76">
        <v>0</v>
      </c>
      <c r="OP19" s="76">
        <v>0</v>
      </c>
      <c r="OQ19" s="76">
        <v>0</v>
      </c>
      <c r="OR19" s="76">
        <v>0</v>
      </c>
      <c r="OS19" s="76">
        <v>0</v>
      </c>
      <c r="OT19" s="76">
        <v>0</v>
      </c>
      <c r="OU19" s="76">
        <v>0</v>
      </c>
      <c r="OV19" s="76">
        <v>0</v>
      </c>
      <c r="OW19" s="76">
        <v>0</v>
      </c>
      <c r="OX19" s="76">
        <v>0</v>
      </c>
      <c r="OY19" s="76">
        <v>0</v>
      </c>
      <c r="OZ19" s="76">
        <v>0</v>
      </c>
      <c r="PA19" s="76">
        <v>0</v>
      </c>
      <c r="PB19" s="76">
        <v>0</v>
      </c>
      <c r="PC19" s="76">
        <v>0</v>
      </c>
      <c r="PD19" s="76">
        <v>0</v>
      </c>
      <c r="PE19" s="76">
        <v>0</v>
      </c>
      <c r="PF19" s="76">
        <v>0</v>
      </c>
      <c r="PG19" s="76">
        <v>0</v>
      </c>
      <c r="PH19" s="76">
        <v>0</v>
      </c>
      <c r="PI19" s="76">
        <v>0</v>
      </c>
      <c r="PJ19" s="76">
        <v>5841465</v>
      </c>
      <c r="PK19" s="76">
        <v>2471534</v>
      </c>
      <c r="PL19" s="76">
        <v>2635530</v>
      </c>
      <c r="PM19" s="76">
        <v>2491817</v>
      </c>
      <c r="PN19" s="76">
        <v>1564895</v>
      </c>
      <c r="PO19" s="76">
        <v>1687488</v>
      </c>
      <c r="PP19" s="76">
        <v>0</v>
      </c>
      <c r="PQ19" s="76">
        <v>0</v>
      </c>
      <c r="PR19" s="76">
        <v>316128</v>
      </c>
      <c r="PS19" s="76">
        <v>0</v>
      </c>
      <c r="PT19" s="76">
        <v>0</v>
      </c>
      <c r="PU19" s="76">
        <v>37943</v>
      </c>
      <c r="PV19" s="76">
        <v>0</v>
      </c>
      <c r="PW19" s="76">
        <v>817633</v>
      </c>
      <c r="PX19" s="76">
        <v>0</v>
      </c>
      <c r="PY19" s="76">
        <v>4091705</v>
      </c>
      <c r="PZ19" s="76">
        <v>0</v>
      </c>
      <c r="QA19" s="76">
        <v>68105</v>
      </c>
      <c r="QB19" s="76">
        <v>638234</v>
      </c>
      <c r="QC19" s="89">
        <v>1405631</v>
      </c>
      <c r="QD19" s="102">
        <v>1</v>
      </c>
    </row>
    <row r="20" spans="1:446">
      <c r="A20" s="75" t="s">
        <v>85</v>
      </c>
      <c r="B20" s="75" t="s">
        <v>85</v>
      </c>
      <c r="C20" s="76">
        <f>ROUND(TAMUC!H18,0)-ROUND(TAMUC!H288,0)</f>
        <v>0</v>
      </c>
      <c r="D20" s="77">
        <v>3565</v>
      </c>
      <c r="E20" s="75" t="s">
        <v>691</v>
      </c>
      <c r="F20" s="75">
        <v>2022</v>
      </c>
      <c r="G20" s="76">
        <v>60007319</v>
      </c>
      <c r="H20" s="76">
        <v>3920814</v>
      </c>
      <c r="I20" s="76">
        <v>17968625</v>
      </c>
      <c r="J20" s="76">
        <v>23782306</v>
      </c>
      <c r="K20" s="76">
        <v>13850832</v>
      </c>
      <c r="L20" s="75" t="s">
        <v>734</v>
      </c>
      <c r="M20" s="75" t="s">
        <v>735</v>
      </c>
      <c r="N20" s="75" t="s">
        <v>736</v>
      </c>
      <c r="O20" s="76">
        <v>2757</v>
      </c>
      <c r="P20" s="76">
        <v>4612</v>
      </c>
      <c r="Q20" s="76">
        <v>3115</v>
      </c>
      <c r="R20" s="76">
        <v>482</v>
      </c>
      <c r="S20" s="76">
        <v>0</v>
      </c>
      <c r="T20" s="78" t="s">
        <v>769</v>
      </c>
      <c r="U20" s="78" t="s">
        <v>770</v>
      </c>
      <c r="V20" s="91" t="s">
        <v>873</v>
      </c>
      <c r="W20" s="76">
        <v>44169</v>
      </c>
      <c r="X20" s="76">
        <v>16890</v>
      </c>
      <c r="Y20" s="76">
        <v>8085</v>
      </c>
      <c r="Z20" s="76">
        <v>1187</v>
      </c>
      <c r="AA20" s="76">
        <v>3444</v>
      </c>
      <c r="AB20" s="76">
        <v>2897</v>
      </c>
      <c r="AC20" s="76">
        <v>195</v>
      </c>
      <c r="AD20" s="76">
        <v>0</v>
      </c>
      <c r="AE20" s="76">
        <v>441</v>
      </c>
      <c r="AF20" s="76">
        <v>0</v>
      </c>
      <c r="AG20" s="76">
        <v>0</v>
      </c>
      <c r="AH20" s="76">
        <v>162</v>
      </c>
      <c r="AI20" s="76">
        <v>0</v>
      </c>
      <c r="AJ20" s="76">
        <v>3702</v>
      </c>
      <c r="AK20" s="76">
        <v>0</v>
      </c>
      <c r="AL20" s="76">
        <v>3807</v>
      </c>
      <c r="AM20" s="76">
        <v>0</v>
      </c>
      <c r="AN20" s="76">
        <v>0</v>
      </c>
      <c r="AO20" s="76">
        <v>602</v>
      </c>
      <c r="AP20" s="76">
        <v>51</v>
      </c>
      <c r="AQ20" s="76">
        <v>23164</v>
      </c>
      <c r="AR20" s="76">
        <v>8071</v>
      </c>
      <c r="AS20" s="76">
        <v>4365</v>
      </c>
      <c r="AT20" s="76">
        <v>11067</v>
      </c>
      <c r="AU20" s="76">
        <v>5357</v>
      </c>
      <c r="AV20" s="76">
        <v>5694</v>
      </c>
      <c r="AW20" s="76">
        <v>591</v>
      </c>
      <c r="AX20" s="76">
        <v>0</v>
      </c>
      <c r="AY20" s="76">
        <v>2154</v>
      </c>
      <c r="AZ20" s="76">
        <v>0</v>
      </c>
      <c r="BA20" s="76">
        <v>0</v>
      </c>
      <c r="BB20" s="76">
        <v>309</v>
      </c>
      <c r="BC20" s="76">
        <v>0</v>
      </c>
      <c r="BD20" s="76">
        <v>4134</v>
      </c>
      <c r="BE20" s="76">
        <v>0</v>
      </c>
      <c r="BF20" s="76">
        <v>17904</v>
      </c>
      <c r="BG20" s="76">
        <v>0</v>
      </c>
      <c r="BH20" s="76">
        <v>1374</v>
      </c>
      <c r="BI20" s="76">
        <v>1576</v>
      </c>
      <c r="BJ20" s="76">
        <v>3052</v>
      </c>
      <c r="BK20" s="76">
        <v>7715</v>
      </c>
      <c r="BL20" s="76">
        <v>7147.9999999999991</v>
      </c>
      <c r="BM20" s="76">
        <v>1303.03</v>
      </c>
      <c r="BN20" s="76">
        <v>14617</v>
      </c>
      <c r="BO20" s="76">
        <v>1117</v>
      </c>
      <c r="BP20" s="76">
        <v>6572</v>
      </c>
      <c r="BQ20" s="76">
        <v>0</v>
      </c>
      <c r="BR20" s="76">
        <v>0</v>
      </c>
      <c r="BS20" s="76">
        <v>3234</v>
      </c>
      <c r="BT20" s="76">
        <v>1005</v>
      </c>
      <c r="BU20" s="76">
        <v>0</v>
      </c>
      <c r="BV20" s="76">
        <v>0</v>
      </c>
      <c r="BW20" s="76">
        <v>0</v>
      </c>
      <c r="BX20" s="76">
        <v>1587</v>
      </c>
      <c r="BY20" s="76">
        <v>0</v>
      </c>
      <c r="BZ20" s="76">
        <v>14562</v>
      </c>
      <c r="CA20" s="76">
        <v>0</v>
      </c>
      <c r="CB20" s="76">
        <v>0</v>
      </c>
      <c r="CC20" s="76">
        <v>834</v>
      </c>
      <c r="CD20" s="76">
        <v>120</v>
      </c>
      <c r="CE20" s="76">
        <v>1164</v>
      </c>
      <c r="CF20" s="76">
        <v>0</v>
      </c>
      <c r="CG20" s="76">
        <v>0</v>
      </c>
      <c r="CH20" s="76">
        <v>4458</v>
      </c>
      <c r="CI20" s="76">
        <v>0</v>
      </c>
      <c r="CJ20" s="76">
        <v>0</v>
      </c>
      <c r="CK20" s="76">
        <v>0</v>
      </c>
      <c r="CL20" s="76">
        <v>0</v>
      </c>
      <c r="CM20" s="76">
        <v>0</v>
      </c>
      <c r="CN20" s="76">
        <v>0</v>
      </c>
      <c r="CO20" s="76">
        <v>0</v>
      </c>
      <c r="CP20" s="76">
        <v>0</v>
      </c>
      <c r="CQ20" s="76">
        <v>0</v>
      </c>
      <c r="CR20" s="76">
        <v>3</v>
      </c>
      <c r="CS20" s="76">
        <v>0</v>
      </c>
      <c r="CT20" s="76">
        <v>0</v>
      </c>
      <c r="CU20" s="76">
        <v>0</v>
      </c>
      <c r="CV20" s="76">
        <v>0</v>
      </c>
      <c r="CW20" s="76">
        <v>0</v>
      </c>
      <c r="CX20" s="76">
        <v>0</v>
      </c>
      <c r="CY20" s="76">
        <v>0</v>
      </c>
      <c r="CZ20" s="76">
        <v>0</v>
      </c>
      <c r="DA20" s="76">
        <v>0</v>
      </c>
      <c r="DB20" s="76">
        <v>0</v>
      </c>
      <c r="DC20" s="76">
        <v>0</v>
      </c>
      <c r="DD20" s="76">
        <v>0</v>
      </c>
      <c r="DE20" s="76">
        <v>0</v>
      </c>
      <c r="DF20" s="76">
        <v>0</v>
      </c>
      <c r="DG20" s="76">
        <v>0</v>
      </c>
      <c r="DH20" s="76">
        <v>0</v>
      </c>
      <c r="DI20" s="76">
        <v>0</v>
      </c>
      <c r="DJ20" s="76">
        <v>0</v>
      </c>
      <c r="DK20" s="76">
        <v>0</v>
      </c>
      <c r="DL20" s="76">
        <v>0</v>
      </c>
      <c r="DM20" s="76">
        <v>0</v>
      </c>
      <c r="DN20" s="76">
        <v>0</v>
      </c>
      <c r="DO20" s="76">
        <v>0</v>
      </c>
      <c r="DP20" s="76">
        <v>0</v>
      </c>
      <c r="DQ20" s="76">
        <v>0</v>
      </c>
      <c r="DR20" s="76">
        <v>0</v>
      </c>
      <c r="DS20" s="76">
        <v>3197068.41918121</v>
      </c>
      <c r="DT20" s="76">
        <v>1529246.9827567681</v>
      </c>
      <c r="DU20" s="76">
        <v>809944.55023350974</v>
      </c>
      <c r="DV20" s="76">
        <v>166613.49791588794</v>
      </c>
      <c r="DW20" s="76">
        <v>420618.52544551698</v>
      </c>
      <c r="DX20" s="76">
        <v>495839.55168252758</v>
      </c>
      <c r="DY20" s="76">
        <v>10817.145349237015</v>
      </c>
      <c r="DZ20" s="76">
        <v>0</v>
      </c>
      <c r="EA20" s="76">
        <v>59544.265004923174</v>
      </c>
      <c r="EB20" s="76">
        <v>0</v>
      </c>
      <c r="EC20" s="76">
        <v>0</v>
      </c>
      <c r="ED20" s="76">
        <v>49768.829562594263</v>
      </c>
      <c r="EE20" s="76">
        <v>0</v>
      </c>
      <c r="EF20" s="76">
        <v>264486.80608177895</v>
      </c>
      <c r="EG20" s="76">
        <v>0</v>
      </c>
      <c r="EH20" s="76">
        <v>322123.12702541222</v>
      </c>
      <c r="EI20" s="76">
        <v>0</v>
      </c>
      <c r="EJ20" s="76">
        <v>0</v>
      </c>
      <c r="EK20" s="76">
        <v>122654.73270372686</v>
      </c>
      <c r="EL20" s="76">
        <v>6209.1569985325186</v>
      </c>
      <c r="EM20" s="76">
        <v>2124757.4773723171</v>
      </c>
      <c r="EN20" s="76">
        <v>1071502.9464904249</v>
      </c>
      <c r="EO20" s="76">
        <v>923650.45575297927</v>
      </c>
      <c r="EP20" s="76">
        <v>1439205.1178372884</v>
      </c>
      <c r="EQ20" s="76">
        <v>700675.40840064001</v>
      </c>
      <c r="ER20" s="76">
        <v>1047063.6522219912</v>
      </c>
      <c r="ES20" s="76">
        <v>34473.00431062693</v>
      </c>
      <c r="ET20" s="76">
        <v>0</v>
      </c>
      <c r="EU20" s="76">
        <v>324148.17666174349</v>
      </c>
      <c r="EV20" s="76">
        <v>0</v>
      </c>
      <c r="EW20" s="76">
        <v>0</v>
      </c>
      <c r="EX20" s="76">
        <v>26449.17043740573</v>
      </c>
      <c r="EY20" s="76">
        <v>0</v>
      </c>
      <c r="EZ20" s="76">
        <v>354188.9115315167</v>
      </c>
      <c r="FA20" s="76">
        <v>0</v>
      </c>
      <c r="FB20" s="76">
        <v>1931173.4179098562</v>
      </c>
      <c r="FC20" s="76">
        <v>0</v>
      </c>
      <c r="FD20" s="76">
        <v>0</v>
      </c>
      <c r="FE20" s="76">
        <v>257878.57748481928</v>
      </c>
      <c r="FF20" s="76">
        <v>469772.98342699936</v>
      </c>
      <c r="FG20" s="76">
        <v>1248017.4413590515</v>
      </c>
      <c r="FH20" s="76">
        <v>866708.40694534837</v>
      </c>
      <c r="FI20" s="76">
        <v>350701.48453638627</v>
      </c>
      <c r="FJ20" s="76">
        <v>2063837.8376577811</v>
      </c>
      <c r="FK20" s="76">
        <v>192459.5390946379</v>
      </c>
      <c r="FL20" s="76">
        <v>669891.79515688075</v>
      </c>
      <c r="FM20" s="76">
        <v>0</v>
      </c>
      <c r="FN20" s="76">
        <v>0</v>
      </c>
      <c r="FO20" s="76">
        <v>306475.28333333327</v>
      </c>
      <c r="FP20" s="76">
        <v>91373</v>
      </c>
      <c r="FQ20" s="76">
        <v>0</v>
      </c>
      <c r="FR20" s="76">
        <v>0</v>
      </c>
      <c r="FS20" s="76">
        <v>0</v>
      </c>
      <c r="FT20" s="76">
        <v>155249.09239798912</v>
      </c>
      <c r="FU20" s="76">
        <v>0</v>
      </c>
      <c r="FV20" s="76">
        <v>2066715.0213100198</v>
      </c>
      <c r="FW20" s="76">
        <v>0</v>
      </c>
      <c r="FX20" s="76">
        <v>0</v>
      </c>
      <c r="FY20" s="76">
        <v>158800.32500000001</v>
      </c>
      <c r="FZ20" s="76">
        <v>107510.65957446808</v>
      </c>
      <c r="GA20" s="76">
        <v>183915.40933251841</v>
      </c>
      <c r="GB20" s="76">
        <v>0</v>
      </c>
      <c r="GC20" s="76">
        <v>0</v>
      </c>
      <c r="GD20" s="76">
        <v>691831.56275289669</v>
      </c>
      <c r="GE20" s="76">
        <v>0</v>
      </c>
      <c r="GF20" s="76">
        <v>0</v>
      </c>
      <c r="GG20" s="76">
        <v>0</v>
      </c>
      <c r="GH20" s="76">
        <v>0</v>
      </c>
      <c r="GI20" s="76">
        <v>0</v>
      </c>
      <c r="GJ20" s="76">
        <v>0</v>
      </c>
      <c r="GK20" s="76">
        <v>0</v>
      </c>
      <c r="GL20" s="76">
        <v>0</v>
      </c>
      <c r="GM20" s="76">
        <v>0</v>
      </c>
      <c r="GN20" s="76">
        <v>207.34285714285716</v>
      </c>
      <c r="GO20" s="76">
        <v>0</v>
      </c>
      <c r="GP20" s="76">
        <v>0</v>
      </c>
      <c r="GQ20" s="76">
        <v>0</v>
      </c>
      <c r="GR20" s="76">
        <v>0</v>
      </c>
      <c r="GS20" s="76">
        <v>0</v>
      </c>
      <c r="GT20" s="76">
        <v>0</v>
      </c>
      <c r="GU20" s="76">
        <v>0</v>
      </c>
      <c r="GV20" s="76">
        <v>0</v>
      </c>
      <c r="GW20" s="76">
        <v>0</v>
      </c>
      <c r="GX20" s="76">
        <v>0</v>
      </c>
      <c r="GY20" s="76">
        <v>0</v>
      </c>
      <c r="GZ20" s="76">
        <v>0</v>
      </c>
      <c r="HA20" s="76">
        <v>0</v>
      </c>
      <c r="HB20" s="76">
        <v>0</v>
      </c>
      <c r="HC20" s="76">
        <v>0</v>
      </c>
      <c r="HD20" s="76">
        <v>0</v>
      </c>
      <c r="HE20" s="76">
        <v>0</v>
      </c>
      <c r="HF20" s="76">
        <v>0</v>
      </c>
      <c r="HG20" s="76">
        <v>0</v>
      </c>
      <c r="HH20" s="76">
        <v>0</v>
      </c>
      <c r="HI20" s="76">
        <v>0</v>
      </c>
      <c r="HJ20" s="76">
        <v>0</v>
      </c>
      <c r="HK20" s="76">
        <v>0</v>
      </c>
      <c r="HL20" s="76">
        <v>0</v>
      </c>
      <c r="HM20" s="76">
        <v>0</v>
      </c>
      <c r="HN20" s="76">
        <v>0</v>
      </c>
      <c r="HP20" s="77" t="s">
        <v>147</v>
      </c>
      <c r="HQ20" s="75">
        <f>'Relative Weights'!$H$1</f>
        <v>2022</v>
      </c>
      <c r="HR20" s="76">
        <v>239345.07186911011</v>
      </c>
      <c r="HS20" s="76">
        <v>114485.42258200342</v>
      </c>
      <c r="HT20" s="76">
        <v>60635.623380021781</v>
      </c>
      <c r="HU20" s="76">
        <v>12473.339448661243</v>
      </c>
      <c r="HV20" s="76">
        <v>31489.151310693371</v>
      </c>
      <c r="HW20" s="76">
        <v>37120.492142422088</v>
      </c>
      <c r="HX20" s="76">
        <v>809.8138955983967</v>
      </c>
      <c r="HY20" s="76">
        <v>0</v>
      </c>
      <c r="HZ20" s="76">
        <v>4457.7170452444079</v>
      </c>
      <c r="IA20" s="76">
        <v>0</v>
      </c>
      <c r="IB20" s="76">
        <v>0</v>
      </c>
      <c r="IC20" s="76">
        <v>3725.8896359657319</v>
      </c>
      <c r="ID20" s="76">
        <v>0</v>
      </c>
      <c r="IE20" s="76">
        <v>19800.51888482488</v>
      </c>
      <c r="IF20" s="76">
        <v>0</v>
      </c>
      <c r="IG20" s="76">
        <v>24115.399759991757</v>
      </c>
      <c r="IH20" s="76">
        <v>0</v>
      </c>
      <c r="II20" s="76">
        <v>0</v>
      </c>
      <c r="IJ20" s="76">
        <v>9182.4140008797385</v>
      </c>
      <c r="IK20" s="76">
        <v>464.84182795217174</v>
      </c>
      <c r="IL20" s="76">
        <v>159067.67214457967</v>
      </c>
      <c r="IM20" s="76">
        <v>80216.910028279846</v>
      </c>
      <c r="IN20" s="76">
        <v>69148.093105480322</v>
      </c>
      <c r="IO20" s="76">
        <v>107744.53568040219</v>
      </c>
      <c r="IP20" s="76">
        <v>52455.30717278774</v>
      </c>
      <c r="IQ20" s="76">
        <v>78387.28867641442</v>
      </c>
      <c r="IR20" s="76">
        <v>2580.784209924499</v>
      </c>
      <c r="IS20" s="76">
        <v>0</v>
      </c>
      <c r="IT20" s="76">
        <v>24267.002912379201</v>
      </c>
      <c r="IU20" s="76">
        <v>0</v>
      </c>
      <c r="IV20" s="76">
        <v>0</v>
      </c>
      <c r="IW20" s="76">
        <v>1980.0885590182315</v>
      </c>
      <c r="IX20" s="76">
        <v>0</v>
      </c>
      <c r="IY20" s="76">
        <v>26515.970060929681</v>
      </c>
      <c r="IZ20" s="76">
        <v>0</v>
      </c>
      <c r="JA20" s="76">
        <v>144575.21075502236</v>
      </c>
      <c r="JB20" s="76">
        <v>0</v>
      </c>
      <c r="JC20" s="76">
        <v>0</v>
      </c>
      <c r="JD20" s="76">
        <v>19305.80099296572</v>
      </c>
      <c r="JE20" s="76">
        <v>35169.046682240696</v>
      </c>
      <c r="JF20" s="76">
        <v>93431.476912992017</v>
      </c>
      <c r="JG20" s="76">
        <v>64885.188163418694</v>
      </c>
      <c r="JH20" s="76">
        <v>26254.887608086356</v>
      </c>
      <c r="JI20" s="76">
        <v>154506.98915817987</v>
      </c>
      <c r="JJ20" s="76">
        <v>14408.275387581249</v>
      </c>
      <c r="JK20" s="76">
        <v>50150.725237658109</v>
      </c>
      <c r="JL20" s="76">
        <v>0</v>
      </c>
      <c r="JM20" s="76">
        <v>0</v>
      </c>
      <c r="JN20" s="76">
        <v>22943.940853886641</v>
      </c>
      <c r="JO20" s="76">
        <v>6840.5408907380115</v>
      </c>
      <c r="JP20" s="76">
        <v>0</v>
      </c>
      <c r="JQ20" s="76">
        <v>0</v>
      </c>
      <c r="JR20" s="76">
        <v>0</v>
      </c>
      <c r="JS20" s="76">
        <v>11622.555512004732</v>
      </c>
      <c r="JT20" s="76">
        <v>0</v>
      </c>
      <c r="JU20" s="76">
        <v>154722.38640269739</v>
      </c>
      <c r="JV20" s="76">
        <v>0</v>
      </c>
      <c r="JW20" s="76">
        <v>0</v>
      </c>
      <c r="JX20" s="76">
        <v>11888.414702647233</v>
      </c>
      <c r="JY20" s="76">
        <v>8048.669333494172</v>
      </c>
      <c r="JZ20" s="76">
        <v>13768.62834727886</v>
      </c>
      <c r="KA20" s="76">
        <v>0</v>
      </c>
      <c r="KB20" s="76">
        <v>0</v>
      </c>
      <c r="KC20" s="76">
        <v>51793.222226635546</v>
      </c>
      <c r="KD20" s="76">
        <v>0</v>
      </c>
      <c r="KE20" s="76">
        <v>0</v>
      </c>
      <c r="KF20" s="76">
        <v>0</v>
      </c>
      <c r="KG20" s="76">
        <v>0</v>
      </c>
      <c r="KH20" s="76">
        <v>0</v>
      </c>
      <c r="KI20" s="76">
        <v>0</v>
      </c>
      <c r="KJ20" s="76">
        <v>0</v>
      </c>
      <c r="KK20" s="76">
        <v>0</v>
      </c>
      <c r="KL20" s="76">
        <v>0</v>
      </c>
      <c r="KM20" s="76">
        <v>15.522498907644099</v>
      </c>
      <c r="KN20" s="76">
        <v>0</v>
      </c>
      <c r="KO20" s="76">
        <v>0</v>
      </c>
      <c r="KP20" s="76">
        <v>0</v>
      </c>
      <c r="KQ20" s="76">
        <v>0</v>
      </c>
      <c r="KR20" s="76">
        <v>0</v>
      </c>
      <c r="KS20" s="76">
        <v>0</v>
      </c>
      <c r="KT20" s="76">
        <v>0</v>
      </c>
      <c r="KU20" s="76">
        <v>0</v>
      </c>
      <c r="KV20" s="76">
        <v>0</v>
      </c>
      <c r="KW20" s="76">
        <v>0</v>
      </c>
      <c r="KX20" s="76">
        <v>0</v>
      </c>
      <c r="KY20" s="76">
        <v>0</v>
      </c>
      <c r="KZ20" s="76">
        <v>0</v>
      </c>
      <c r="LA20" s="76">
        <v>0</v>
      </c>
      <c r="LB20" s="76">
        <v>0</v>
      </c>
      <c r="LC20" s="76">
        <v>0</v>
      </c>
      <c r="LD20" s="76">
        <v>0</v>
      </c>
      <c r="LE20" s="76">
        <v>0</v>
      </c>
      <c r="LF20" s="76">
        <v>0</v>
      </c>
      <c r="LG20" s="76">
        <v>0</v>
      </c>
      <c r="LH20" s="76">
        <v>0</v>
      </c>
      <c r="LI20" s="76">
        <v>0</v>
      </c>
      <c r="LJ20" s="76">
        <v>0</v>
      </c>
      <c r="LK20" s="76">
        <v>0</v>
      </c>
      <c r="LL20" s="76">
        <v>0</v>
      </c>
      <c r="LM20" s="76">
        <v>0</v>
      </c>
      <c r="LN20" s="76">
        <v>0</v>
      </c>
      <c r="LO20" s="76">
        <v>0</v>
      </c>
      <c r="LP20" s="76">
        <v>0</v>
      </c>
      <c r="LQ20" s="76">
        <v>0</v>
      </c>
      <c r="LR20" s="76">
        <v>0</v>
      </c>
      <c r="LS20" s="76">
        <v>0</v>
      </c>
      <c r="LT20" s="76">
        <v>0</v>
      </c>
      <c r="LU20" s="76">
        <v>0</v>
      </c>
      <c r="LV20" s="76">
        <v>0</v>
      </c>
      <c r="LW20" s="76">
        <v>0</v>
      </c>
      <c r="LX20" s="76">
        <v>0</v>
      </c>
      <c r="LY20" s="76">
        <v>0</v>
      </c>
      <c r="LZ20" s="76">
        <v>0</v>
      </c>
      <c r="MA20" s="76">
        <v>0</v>
      </c>
      <c r="MB20" s="76">
        <v>0</v>
      </c>
      <c r="MC20" s="76">
        <v>0</v>
      </c>
      <c r="MD20" s="76">
        <v>0</v>
      </c>
      <c r="ME20" s="76">
        <v>0</v>
      </c>
      <c r="MF20" s="76">
        <v>0</v>
      </c>
      <c r="MG20" s="76">
        <v>0</v>
      </c>
      <c r="MH20" s="76">
        <v>0</v>
      </c>
      <c r="MI20" s="76">
        <v>522717.8</v>
      </c>
      <c r="MJ20" s="76">
        <v>4798.5200000000004</v>
      </c>
      <c r="MK20" s="76">
        <v>40995.96</v>
      </c>
      <c r="ML20" s="76">
        <v>244311.98</v>
      </c>
      <c r="MM20" s="76">
        <v>14866.81</v>
      </c>
      <c r="MN20" s="76">
        <v>0</v>
      </c>
      <c r="MO20" s="76">
        <v>0</v>
      </c>
      <c r="MP20" s="76">
        <v>0</v>
      </c>
      <c r="MQ20" s="76">
        <v>0</v>
      </c>
      <c r="MR20" s="76">
        <v>0</v>
      </c>
      <c r="MS20" s="76">
        <v>0</v>
      </c>
      <c r="MT20" s="76">
        <v>0</v>
      </c>
      <c r="MU20" s="76">
        <v>1000</v>
      </c>
      <c r="MV20" s="76">
        <v>0</v>
      </c>
      <c r="MW20" s="76">
        <v>0</v>
      </c>
      <c r="MX20" s="76">
        <v>0</v>
      </c>
      <c r="MY20" s="76">
        <v>0</v>
      </c>
      <c r="MZ20" s="76">
        <v>0</v>
      </c>
      <c r="NA20" s="76">
        <v>0</v>
      </c>
      <c r="NB20" s="76">
        <v>0</v>
      </c>
      <c r="NC20" s="76">
        <v>36140.630000000005</v>
      </c>
      <c r="ND20" s="76">
        <v>0</v>
      </c>
      <c r="NE20" s="76">
        <v>0</v>
      </c>
      <c r="NF20" s="76">
        <v>42443.4</v>
      </c>
      <c r="NG20" s="76">
        <v>0</v>
      </c>
      <c r="NH20" s="76">
        <v>0</v>
      </c>
      <c r="NI20" s="76">
        <v>0</v>
      </c>
      <c r="NJ20" s="76">
        <v>0</v>
      </c>
      <c r="NK20" s="76">
        <v>0</v>
      </c>
      <c r="NL20" s="76">
        <v>0</v>
      </c>
      <c r="NM20" s="76">
        <v>0</v>
      </c>
      <c r="NN20" s="76">
        <v>0</v>
      </c>
      <c r="NO20" s="76">
        <v>0</v>
      </c>
      <c r="NP20" s="76">
        <v>0</v>
      </c>
      <c r="NQ20" s="76">
        <v>0</v>
      </c>
      <c r="NR20" s="76">
        <v>0</v>
      </c>
      <c r="NS20" s="76">
        <v>0</v>
      </c>
      <c r="NT20" s="76">
        <v>0</v>
      </c>
      <c r="NU20" s="76">
        <v>0</v>
      </c>
      <c r="NV20" s="76">
        <v>0</v>
      </c>
      <c r="NW20" s="76">
        <v>0</v>
      </c>
      <c r="NX20" s="76">
        <v>0</v>
      </c>
      <c r="NY20" s="76">
        <v>0</v>
      </c>
      <c r="NZ20" s="76">
        <v>0</v>
      </c>
      <c r="OA20" s="76">
        <v>0</v>
      </c>
      <c r="OB20" s="76">
        <v>0</v>
      </c>
      <c r="OC20" s="76">
        <v>0</v>
      </c>
      <c r="OD20" s="76">
        <v>0</v>
      </c>
      <c r="OE20" s="76">
        <v>0</v>
      </c>
      <c r="OF20" s="76">
        <v>0</v>
      </c>
      <c r="OG20" s="76">
        <v>0</v>
      </c>
      <c r="OH20" s="76">
        <v>0</v>
      </c>
      <c r="OI20" s="76">
        <v>0</v>
      </c>
      <c r="OJ20" s="76">
        <v>0</v>
      </c>
      <c r="OK20" s="76">
        <v>0</v>
      </c>
      <c r="OL20" s="76">
        <v>0</v>
      </c>
      <c r="OM20" s="76">
        <v>0</v>
      </c>
      <c r="ON20" s="76">
        <v>0</v>
      </c>
      <c r="OO20" s="76">
        <v>0</v>
      </c>
      <c r="OP20" s="76">
        <v>0</v>
      </c>
      <c r="OQ20" s="76">
        <v>0</v>
      </c>
      <c r="OR20" s="76">
        <v>0</v>
      </c>
      <c r="OS20" s="76">
        <v>0</v>
      </c>
      <c r="OT20" s="76">
        <v>0</v>
      </c>
      <c r="OU20" s="76">
        <v>0</v>
      </c>
      <c r="OV20" s="76">
        <v>0</v>
      </c>
      <c r="OW20" s="76">
        <v>0</v>
      </c>
      <c r="OX20" s="76">
        <v>0</v>
      </c>
      <c r="OY20" s="76">
        <v>0</v>
      </c>
      <c r="OZ20" s="76">
        <v>0</v>
      </c>
      <c r="PA20" s="76">
        <v>0</v>
      </c>
      <c r="PB20" s="76">
        <v>0</v>
      </c>
      <c r="PC20" s="76">
        <v>0</v>
      </c>
      <c r="PD20" s="76">
        <v>0</v>
      </c>
      <c r="PE20" s="76">
        <v>0</v>
      </c>
      <c r="PF20" s="76">
        <v>0</v>
      </c>
      <c r="PG20" s="76">
        <v>0</v>
      </c>
      <c r="PH20" s="76">
        <v>0</v>
      </c>
      <c r="PI20" s="76">
        <v>0</v>
      </c>
      <c r="PJ20" s="76">
        <v>8547979.9074634425</v>
      </c>
      <c r="PK20" s="76">
        <v>3829773.9296961054</v>
      </c>
      <c r="PL20" s="76">
        <v>2633217.611306672</v>
      </c>
      <c r="PM20" s="76">
        <v>1376013.2663688092</v>
      </c>
      <c r="PN20" s="76">
        <v>5479176.3357632663</v>
      </c>
      <c r="PO20" s="76">
        <v>2785785.0787024139</v>
      </c>
      <c r="PP20" s="76">
        <v>57322.048919269728</v>
      </c>
      <c r="PQ20" s="76">
        <v>0</v>
      </c>
      <c r="PR20" s="76">
        <v>873519.48253795947</v>
      </c>
      <c r="PS20" s="76">
        <v>115647.38944861697</v>
      </c>
      <c r="PT20" s="76">
        <v>0</v>
      </c>
      <c r="PU20" s="76">
        <v>96466.272629712126</v>
      </c>
      <c r="PV20" s="76">
        <v>0</v>
      </c>
      <c r="PW20" s="76">
        <v>978790.11926358251</v>
      </c>
      <c r="PX20" s="76">
        <v>0</v>
      </c>
      <c r="PY20" s="76">
        <v>5467677.104003354</v>
      </c>
      <c r="PZ20" s="76">
        <v>0</v>
      </c>
      <c r="QA20" s="76">
        <v>0</v>
      </c>
      <c r="QB20" s="76">
        <v>682614.41510498838</v>
      </c>
      <c r="QC20" s="89">
        <v>738505.0187918091</v>
      </c>
      <c r="QD20" s="102">
        <v>1</v>
      </c>
    </row>
    <row r="21" spans="1:446">
      <c r="A21" s="75" t="s">
        <v>81</v>
      </c>
      <c r="B21" s="75" t="s">
        <v>81</v>
      </c>
      <c r="C21" s="76">
        <f>ROUND(TAMUT!H18,0)-ROUND(TAMUT!H288,0)</f>
        <v>0</v>
      </c>
      <c r="D21" s="77">
        <v>29269</v>
      </c>
      <c r="E21" s="75" t="s">
        <v>695</v>
      </c>
      <c r="F21" s="75">
        <v>2022</v>
      </c>
      <c r="G21" s="76">
        <v>17295155</v>
      </c>
      <c r="H21" s="76">
        <v>29375</v>
      </c>
      <c r="I21" s="76">
        <v>3668147</v>
      </c>
      <c r="J21" s="76">
        <v>4057728</v>
      </c>
      <c r="K21" s="76">
        <v>5393610</v>
      </c>
      <c r="L21" s="75" t="s">
        <v>734</v>
      </c>
      <c r="M21" s="75" t="s">
        <v>735</v>
      </c>
      <c r="N21" s="75" t="s">
        <v>736</v>
      </c>
      <c r="O21" s="76">
        <v>555</v>
      </c>
      <c r="P21" s="76">
        <v>1190</v>
      </c>
      <c r="Q21" s="76">
        <v>305</v>
      </c>
      <c r="R21" s="76">
        <v>28</v>
      </c>
      <c r="S21" s="76">
        <v>0</v>
      </c>
      <c r="T21" s="78" t="s">
        <v>901</v>
      </c>
      <c r="U21" s="78" t="s">
        <v>771</v>
      </c>
      <c r="V21" s="78" t="s">
        <v>772</v>
      </c>
      <c r="W21" s="76">
        <v>10434</v>
      </c>
      <c r="X21" s="76">
        <v>3133</v>
      </c>
      <c r="Y21" s="76">
        <v>483</v>
      </c>
      <c r="Z21" s="76">
        <v>216</v>
      </c>
      <c r="AA21" s="76">
        <v>0</v>
      </c>
      <c r="AB21" s="76">
        <v>551</v>
      </c>
      <c r="AC21" s="76">
        <v>15</v>
      </c>
      <c r="AD21" s="76">
        <v>0</v>
      </c>
      <c r="AE21" s="76">
        <v>51</v>
      </c>
      <c r="AF21" s="76">
        <v>0</v>
      </c>
      <c r="AG21" s="76">
        <v>0</v>
      </c>
      <c r="AH21" s="76">
        <v>0</v>
      </c>
      <c r="AI21" s="76">
        <v>0</v>
      </c>
      <c r="AJ21" s="76">
        <v>457</v>
      </c>
      <c r="AK21" s="76">
        <v>0</v>
      </c>
      <c r="AL21" s="76">
        <v>1590</v>
      </c>
      <c r="AM21" s="76">
        <v>0</v>
      </c>
      <c r="AN21" s="76">
        <v>0</v>
      </c>
      <c r="AO21" s="76">
        <v>88</v>
      </c>
      <c r="AP21" s="76">
        <v>36</v>
      </c>
      <c r="AQ21" s="76">
        <v>7846</v>
      </c>
      <c r="AR21" s="76">
        <v>1803</v>
      </c>
      <c r="AS21" s="76">
        <v>138</v>
      </c>
      <c r="AT21" s="76">
        <v>2556</v>
      </c>
      <c r="AU21" s="76">
        <v>0</v>
      </c>
      <c r="AV21" s="76">
        <v>2019</v>
      </c>
      <c r="AW21" s="76">
        <v>183</v>
      </c>
      <c r="AX21" s="76">
        <v>0</v>
      </c>
      <c r="AY21" s="76">
        <v>171</v>
      </c>
      <c r="AZ21" s="76">
        <v>0</v>
      </c>
      <c r="BA21" s="76">
        <v>0</v>
      </c>
      <c r="BB21" s="76">
        <v>0</v>
      </c>
      <c r="BC21" s="76">
        <v>0</v>
      </c>
      <c r="BD21" s="76">
        <v>760</v>
      </c>
      <c r="BE21" s="76">
        <v>0</v>
      </c>
      <c r="BF21" s="76">
        <v>5946</v>
      </c>
      <c r="BG21" s="76">
        <v>0</v>
      </c>
      <c r="BH21" s="76">
        <v>48</v>
      </c>
      <c r="BI21" s="76">
        <v>174</v>
      </c>
      <c r="BJ21" s="76">
        <v>1355</v>
      </c>
      <c r="BK21" s="76">
        <v>1214</v>
      </c>
      <c r="BL21" s="76">
        <v>12</v>
      </c>
      <c r="BM21" s="76">
        <v>0</v>
      </c>
      <c r="BN21" s="76">
        <v>1623</v>
      </c>
      <c r="BO21" s="76">
        <v>0</v>
      </c>
      <c r="BP21" s="76">
        <v>33</v>
      </c>
      <c r="BQ21" s="76">
        <v>81</v>
      </c>
      <c r="BR21" s="76">
        <v>0</v>
      </c>
      <c r="BS21" s="76">
        <v>612</v>
      </c>
      <c r="BT21" s="76">
        <v>0</v>
      </c>
      <c r="BU21" s="76">
        <v>0</v>
      </c>
      <c r="BV21" s="76">
        <v>0</v>
      </c>
      <c r="BW21" s="76">
        <v>0</v>
      </c>
      <c r="BX21" s="76">
        <v>15</v>
      </c>
      <c r="BY21" s="76">
        <v>0</v>
      </c>
      <c r="BZ21" s="76">
        <v>1290</v>
      </c>
      <c r="CA21" s="76">
        <v>0</v>
      </c>
      <c r="CB21" s="76">
        <v>0</v>
      </c>
      <c r="CC21" s="76">
        <v>0</v>
      </c>
      <c r="CD21" s="76">
        <v>116</v>
      </c>
      <c r="CE21" s="76">
        <v>0</v>
      </c>
      <c r="CF21" s="76">
        <v>0</v>
      </c>
      <c r="CG21" s="76">
        <v>0</v>
      </c>
      <c r="CH21" s="76">
        <v>383</v>
      </c>
      <c r="CI21" s="76">
        <v>0</v>
      </c>
      <c r="CJ21" s="76">
        <v>0</v>
      </c>
      <c r="CK21" s="76">
        <v>0</v>
      </c>
      <c r="CL21" s="76">
        <v>0</v>
      </c>
      <c r="CM21" s="76">
        <v>0</v>
      </c>
      <c r="CN21" s="76">
        <v>0</v>
      </c>
      <c r="CO21" s="76">
        <v>0</v>
      </c>
      <c r="CP21" s="76">
        <v>0</v>
      </c>
      <c r="CQ21" s="76">
        <v>0</v>
      </c>
      <c r="CR21" s="76">
        <v>0</v>
      </c>
      <c r="CS21" s="76">
        <v>0</v>
      </c>
      <c r="CT21" s="76">
        <v>0</v>
      </c>
      <c r="CU21" s="76">
        <v>0</v>
      </c>
      <c r="CV21" s="76">
        <v>0</v>
      </c>
      <c r="CW21" s="76">
        <v>0</v>
      </c>
      <c r="CX21" s="76">
        <v>0</v>
      </c>
      <c r="CY21" s="76">
        <v>0</v>
      </c>
      <c r="CZ21" s="76">
        <v>0</v>
      </c>
      <c r="DA21" s="76">
        <v>0</v>
      </c>
      <c r="DB21" s="76">
        <v>0</v>
      </c>
      <c r="DC21" s="76">
        <v>0</v>
      </c>
      <c r="DD21" s="76">
        <v>0</v>
      </c>
      <c r="DE21" s="76">
        <v>0</v>
      </c>
      <c r="DF21" s="76">
        <v>0</v>
      </c>
      <c r="DG21" s="76">
        <v>0</v>
      </c>
      <c r="DH21" s="76">
        <v>0</v>
      </c>
      <c r="DI21" s="76">
        <v>0</v>
      </c>
      <c r="DJ21" s="76">
        <v>0</v>
      </c>
      <c r="DK21" s="76">
        <v>0</v>
      </c>
      <c r="DL21" s="76">
        <v>0</v>
      </c>
      <c r="DM21" s="76">
        <v>0</v>
      </c>
      <c r="DN21" s="76">
        <v>0</v>
      </c>
      <c r="DO21" s="76">
        <v>0</v>
      </c>
      <c r="DP21" s="76">
        <v>0</v>
      </c>
      <c r="DQ21" s="76">
        <v>0</v>
      </c>
      <c r="DR21" s="76">
        <v>0</v>
      </c>
      <c r="DS21" s="76">
        <v>1310216.7279999999</v>
      </c>
      <c r="DT21" s="76">
        <v>391584.07439999998</v>
      </c>
      <c r="DU21" s="76">
        <v>32294.05</v>
      </c>
      <c r="DV21" s="76">
        <v>28299.359649999999</v>
      </c>
      <c r="DW21" s="76">
        <v>0</v>
      </c>
      <c r="DX21" s="76">
        <v>113850.52860000001</v>
      </c>
      <c r="DY21" s="76">
        <v>2723.4388349999999</v>
      </c>
      <c r="DZ21" s="76">
        <v>0</v>
      </c>
      <c r="EA21" s="76">
        <v>26711.172620000001</v>
      </c>
      <c r="EB21" s="76">
        <v>0</v>
      </c>
      <c r="EC21" s="76">
        <v>0</v>
      </c>
      <c r="ED21" s="76">
        <v>0</v>
      </c>
      <c r="EE21" s="76">
        <v>0</v>
      </c>
      <c r="EF21" s="76">
        <v>79727.847039999993</v>
      </c>
      <c r="EG21" s="76">
        <v>0</v>
      </c>
      <c r="EH21" s="76">
        <v>180197.39319999999</v>
      </c>
      <c r="EI21" s="76">
        <v>0</v>
      </c>
      <c r="EJ21" s="76">
        <v>0</v>
      </c>
      <c r="EK21" s="76">
        <v>12397.735549999999</v>
      </c>
      <c r="EL21" s="76">
        <v>5908.9707420000004</v>
      </c>
      <c r="EM21" s="76">
        <v>1052381.18</v>
      </c>
      <c r="EN21" s="76">
        <v>311906.23509999999</v>
      </c>
      <c r="EO21" s="76">
        <v>13166.8</v>
      </c>
      <c r="EP21" s="76">
        <v>363736.01319999999</v>
      </c>
      <c r="EQ21" s="76">
        <v>0</v>
      </c>
      <c r="ER21" s="76">
        <v>687936.38580000005</v>
      </c>
      <c r="ES21" s="76">
        <v>27740.2945</v>
      </c>
      <c r="ET21" s="76">
        <v>0</v>
      </c>
      <c r="EU21" s="76">
        <v>82710.160709999996</v>
      </c>
      <c r="EV21" s="76">
        <v>0</v>
      </c>
      <c r="EW21" s="76">
        <v>0</v>
      </c>
      <c r="EX21" s="76">
        <v>0</v>
      </c>
      <c r="EY21" s="76">
        <v>0</v>
      </c>
      <c r="EZ21" s="76">
        <v>139072.07509999999</v>
      </c>
      <c r="FA21" s="76">
        <v>0</v>
      </c>
      <c r="FB21" s="76">
        <v>1006396.375</v>
      </c>
      <c r="FC21" s="76">
        <v>0</v>
      </c>
      <c r="FD21" s="76">
        <v>34021.084020000002</v>
      </c>
      <c r="FE21" s="76">
        <v>54660.595840000002</v>
      </c>
      <c r="FF21" s="76">
        <v>505778.56780000002</v>
      </c>
      <c r="FG21" s="76">
        <v>565185.52919999999</v>
      </c>
      <c r="FH21" s="76">
        <v>21843.19454</v>
      </c>
      <c r="FI21" s="76">
        <v>0</v>
      </c>
      <c r="FJ21" s="76">
        <v>482145.57130000001</v>
      </c>
      <c r="FK21" s="76">
        <v>0</v>
      </c>
      <c r="FL21" s="76">
        <v>15879.333329999999</v>
      </c>
      <c r="FM21" s="76">
        <v>8132</v>
      </c>
      <c r="FN21" s="76">
        <v>0</v>
      </c>
      <c r="FO21" s="76">
        <v>262880.41529999999</v>
      </c>
      <c r="FP21" s="76">
        <v>0</v>
      </c>
      <c r="FQ21" s="76">
        <v>0</v>
      </c>
      <c r="FR21" s="76">
        <v>0</v>
      </c>
      <c r="FS21" s="76">
        <v>0</v>
      </c>
      <c r="FT21" s="76">
        <v>10726.544620000001</v>
      </c>
      <c r="FU21" s="76">
        <v>0</v>
      </c>
      <c r="FV21" s="76">
        <v>474950.14569999999</v>
      </c>
      <c r="FW21" s="76">
        <v>0</v>
      </c>
      <c r="FX21" s="76">
        <v>0</v>
      </c>
      <c r="FY21" s="76">
        <v>0</v>
      </c>
      <c r="FZ21" s="76">
        <v>159535.98360000001</v>
      </c>
      <c r="GA21" s="76">
        <v>0</v>
      </c>
      <c r="GB21" s="76">
        <v>0</v>
      </c>
      <c r="GC21" s="76">
        <v>0</v>
      </c>
      <c r="GD21" s="76">
        <v>310937.35930000001</v>
      </c>
      <c r="GE21" s="76">
        <v>0</v>
      </c>
      <c r="GF21" s="76">
        <v>0</v>
      </c>
      <c r="GG21" s="76">
        <v>0</v>
      </c>
      <c r="GH21" s="76">
        <v>0</v>
      </c>
      <c r="GI21" s="76">
        <v>0</v>
      </c>
      <c r="GJ21" s="76">
        <v>0</v>
      </c>
      <c r="GK21" s="76">
        <v>0</v>
      </c>
      <c r="GL21" s="76">
        <v>0</v>
      </c>
      <c r="GM21" s="76">
        <v>0</v>
      </c>
      <c r="GN21" s="76">
        <v>0</v>
      </c>
      <c r="GO21" s="76">
        <v>0</v>
      </c>
      <c r="GP21" s="76">
        <v>0</v>
      </c>
      <c r="GQ21" s="76">
        <v>0</v>
      </c>
      <c r="GR21" s="76">
        <v>0</v>
      </c>
      <c r="GS21" s="76">
        <v>0</v>
      </c>
      <c r="GT21" s="76">
        <v>0</v>
      </c>
      <c r="GU21" s="76">
        <v>0</v>
      </c>
      <c r="GV21" s="76">
        <v>0</v>
      </c>
      <c r="GW21" s="76">
        <v>0</v>
      </c>
      <c r="GX21" s="76">
        <v>0</v>
      </c>
      <c r="GY21" s="76">
        <v>0</v>
      </c>
      <c r="GZ21" s="76">
        <v>0</v>
      </c>
      <c r="HA21" s="76">
        <v>0</v>
      </c>
      <c r="HB21" s="76">
        <v>0</v>
      </c>
      <c r="HC21" s="76">
        <v>0</v>
      </c>
      <c r="HD21" s="76">
        <v>0</v>
      </c>
      <c r="HE21" s="76">
        <v>0</v>
      </c>
      <c r="HF21" s="76">
        <v>0</v>
      </c>
      <c r="HG21" s="76">
        <v>0</v>
      </c>
      <c r="HH21" s="76">
        <v>0</v>
      </c>
      <c r="HI21" s="76">
        <v>0</v>
      </c>
      <c r="HJ21" s="76">
        <v>0</v>
      </c>
      <c r="HK21" s="76">
        <v>0</v>
      </c>
      <c r="HL21" s="76">
        <v>0</v>
      </c>
      <c r="HM21" s="76">
        <v>0</v>
      </c>
      <c r="HN21" s="76">
        <v>0</v>
      </c>
      <c r="HP21" s="77" t="s">
        <v>148</v>
      </c>
      <c r="HQ21" s="75">
        <f>'Relative Weights'!$H$1</f>
        <v>2022</v>
      </c>
      <c r="HR21" s="76">
        <v>6300</v>
      </c>
      <c r="HS21" s="76">
        <v>0</v>
      </c>
      <c r="HT21" s="76">
        <v>0</v>
      </c>
      <c r="HU21" s="76">
        <v>0</v>
      </c>
      <c r="HV21" s="76">
        <v>0</v>
      </c>
      <c r="HW21" s="76">
        <v>0</v>
      </c>
      <c r="HX21" s="76">
        <v>0</v>
      </c>
      <c r="HY21" s="76">
        <v>0</v>
      </c>
      <c r="HZ21" s="76">
        <v>0</v>
      </c>
      <c r="IA21" s="76">
        <v>0</v>
      </c>
      <c r="IB21" s="76">
        <v>0</v>
      </c>
      <c r="IC21" s="76">
        <v>0</v>
      </c>
      <c r="ID21" s="76">
        <v>0</v>
      </c>
      <c r="IE21" s="76">
        <v>0</v>
      </c>
      <c r="IF21" s="76">
        <v>0</v>
      </c>
      <c r="IG21" s="76">
        <v>0</v>
      </c>
      <c r="IH21" s="76">
        <v>0</v>
      </c>
      <c r="II21" s="76">
        <v>0</v>
      </c>
      <c r="IJ21" s="76">
        <v>0</v>
      </c>
      <c r="IK21" s="76">
        <v>0</v>
      </c>
      <c r="IL21" s="76">
        <v>0</v>
      </c>
      <c r="IM21" s="76">
        <v>0</v>
      </c>
      <c r="IN21" s="76">
        <v>0</v>
      </c>
      <c r="IO21" s="76">
        <v>0</v>
      </c>
      <c r="IP21" s="76">
        <v>0</v>
      </c>
      <c r="IQ21" s="76">
        <v>0</v>
      </c>
      <c r="IR21" s="76">
        <v>0</v>
      </c>
      <c r="IS21" s="76">
        <v>0</v>
      </c>
      <c r="IT21" s="76">
        <v>0</v>
      </c>
      <c r="IU21" s="76">
        <v>0</v>
      </c>
      <c r="IV21" s="76">
        <v>0</v>
      </c>
      <c r="IW21" s="76">
        <v>0</v>
      </c>
      <c r="IX21" s="76">
        <v>0</v>
      </c>
      <c r="IY21" s="76">
        <v>0</v>
      </c>
      <c r="IZ21" s="76">
        <v>0</v>
      </c>
      <c r="JA21" s="76">
        <v>0</v>
      </c>
      <c r="JB21" s="76">
        <v>0</v>
      </c>
      <c r="JC21" s="76">
        <v>0</v>
      </c>
      <c r="JD21" s="76">
        <v>0</v>
      </c>
      <c r="JE21" s="76">
        <v>0</v>
      </c>
      <c r="JF21" s="76">
        <v>0</v>
      </c>
      <c r="JG21" s="76">
        <v>0</v>
      </c>
      <c r="JH21" s="76">
        <v>0</v>
      </c>
      <c r="JI21" s="76">
        <v>0</v>
      </c>
      <c r="JJ21" s="76">
        <v>0</v>
      </c>
      <c r="JK21" s="76">
        <v>0</v>
      </c>
      <c r="JL21" s="76">
        <v>0</v>
      </c>
      <c r="JM21" s="76">
        <v>0</v>
      </c>
      <c r="JN21" s="76">
        <v>0</v>
      </c>
      <c r="JO21" s="76">
        <v>0</v>
      </c>
      <c r="JP21" s="76">
        <v>0</v>
      </c>
      <c r="JQ21" s="76">
        <v>0</v>
      </c>
      <c r="JR21" s="76">
        <v>0</v>
      </c>
      <c r="JS21" s="76">
        <v>0</v>
      </c>
      <c r="JT21" s="76">
        <v>0</v>
      </c>
      <c r="JU21" s="76">
        <v>0</v>
      </c>
      <c r="JV21" s="76">
        <v>0</v>
      </c>
      <c r="JW21" s="76">
        <v>0</v>
      </c>
      <c r="JX21" s="76">
        <v>0</v>
      </c>
      <c r="JY21" s="76">
        <v>0</v>
      </c>
      <c r="JZ21" s="76">
        <v>0</v>
      </c>
      <c r="KA21" s="76">
        <v>0</v>
      </c>
      <c r="KB21" s="76">
        <v>0</v>
      </c>
      <c r="KC21" s="76">
        <v>0</v>
      </c>
      <c r="KD21" s="76">
        <v>0</v>
      </c>
      <c r="KE21" s="76">
        <v>0</v>
      </c>
      <c r="KF21" s="76">
        <v>0</v>
      </c>
      <c r="KG21" s="76">
        <v>0</v>
      </c>
      <c r="KH21" s="76">
        <v>0</v>
      </c>
      <c r="KI21" s="76">
        <v>0</v>
      </c>
      <c r="KJ21" s="76">
        <v>0</v>
      </c>
      <c r="KK21" s="76">
        <v>0</v>
      </c>
      <c r="KL21" s="76">
        <v>0</v>
      </c>
      <c r="KM21" s="76">
        <v>0</v>
      </c>
      <c r="KN21" s="76">
        <v>0</v>
      </c>
      <c r="KO21" s="76">
        <v>0</v>
      </c>
      <c r="KP21" s="76">
        <v>0</v>
      </c>
      <c r="KQ21" s="76">
        <v>0</v>
      </c>
      <c r="KR21" s="76">
        <v>0</v>
      </c>
      <c r="KS21" s="76">
        <v>0</v>
      </c>
      <c r="KT21" s="76">
        <v>0</v>
      </c>
      <c r="KU21" s="76">
        <v>0</v>
      </c>
      <c r="KV21" s="76">
        <v>0</v>
      </c>
      <c r="KW21" s="76">
        <v>0</v>
      </c>
      <c r="KX21" s="76">
        <v>0</v>
      </c>
      <c r="KY21" s="76">
        <v>0</v>
      </c>
      <c r="KZ21" s="76">
        <v>0</v>
      </c>
      <c r="LA21" s="76">
        <v>0</v>
      </c>
      <c r="LB21" s="76">
        <v>0</v>
      </c>
      <c r="LC21" s="76">
        <v>0</v>
      </c>
      <c r="LD21" s="76">
        <v>0</v>
      </c>
      <c r="LE21" s="76">
        <v>0</v>
      </c>
      <c r="LF21" s="76">
        <v>0</v>
      </c>
      <c r="LG21" s="76">
        <v>0</v>
      </c>
      <c r="LH21" s="76">
        <v>0</v>
      </c>
      <c r="LI21" s="76">
        <v>0</v>
      </c>
      <c r="LJ21" s="76">
        <v>0</v>
      </c>
      <c r="LK21" s="76">
        <v>0</v>
      </c>
      <c r="LL21" s="76">
        <v>0</v>
      </c>
      <c r="LM21" s="76">
        <v>0</v>
      </c>
      <c r="LN21" s="76">
        <v>0</v>
      </c>
      <c r="LO21" s="76">
        <v>0</v>
      </c>
      <c r="LP21" s="76">
        <v>0</v>
      </c>
      <c r="LQ21" s="76">
        <v>0</v>
      </c>
      <c r="LR21" s="76">
        <v>0</v>
      </c>
      <c r="LS21" s="76">
        <v>0</v>
      </c>
      <c r="LT21" s="76">
        <v>0</v>
      </c>
      <c r="LU21" s="76">
        <v>0</v>
      </c>
      <c r="LV21" s="76">
        <v>0</v>
      </c>
      <c r="LW21" s="76">
        <v>0</v>
      </c>
      <c r="LX21" s="76">
        <v>0</v>
      </c>
      <c r="LY21" s="76">
        <v>0</v>
      </c>
      <c r="LZ21" s="76">
        <v>0</v>
      </c>
      <c r="MA21" s="76">
        <v>0</v>
      </c>
      <c r="MB21" s="76">
        <v>0</v>
      </c>
      <c r="MC21" s="76">
        <v>0</v>
      </c>
      <c r="MD21" s="76">
        <v>0</v>
      </c>
      <c r="ME21" s="76">
        <v>0</v>
      </c>
      <c r="MF21" s="76">
        <v>0</v>
      </c>
      <c r="MG21" s="76">
        <v>0</v>
      </c>
      <c r="MH21" s="76">
        <v>0</v>
      </c>
      <c r="MI21" s="76">
        <v>0</v>
      </c>
      <c r="MJ21" s="76">
        <v>0</v>
      </c>
      <c r="MK21" s="76">
        <v>0</v>
      </c>
      <c r="ML21" s="76">
        <v>0</v>
      </c>
      <c r="MM21" s="76">
        <v>0</v>
      </c>
      <c r="MN21" s="76">
        <v>0</v>
      </c>
      <c r="MO21" s="76">
        <v>0</v>
      </c>
      <c r="MP21" s="76">
        <v>0</v>
      </c>
      <c r="MQ21" s="76">
        <v>0</v>
      </c>
      <c r="MR21" s="76">
        <v>0</v>
      </c>
      <c r="MS21" s="76">
        <v>0</v>
      </c>
      <c r="MT21" s="76">
        <v>0</v>
      </c>
      <c r="MU21" s="76">
        <v>0</v>
      </c>
      <c r="MV21" s="76">
        <v>0</v>
      </c>
      <c r="MW21" s="76">
        <v>0</v>
      </c>
      <c r="MX21" s="76">
        <v>0</v>
      </c>
      <c r="MY21" s="76">
        <v>0</v>
      </c>
      <c r="MZ21" s="76">
        <v>0</v>
      </c>
      <c r="NA21" s="76">
        <v>0</v>
      </c>
      <c r="NB21" s="76">
        <v>0</v>
      </c>
      <c r="NC21" s="76">
        <v>0</v>
      </c>
      <c r="ND21" s="76">
        <v>0</v>
      </c>
      <c r="NE21" s="76">
        <v>0</v>
      </c>
      <c r="NF21" s="76">
        <v>0</v>
      </c>
      <c r="NG21" s="76">
        <v>0</v>
      </c>
      <c r="NH21" s="76">
        <v>0</v>
      </c>
      <c r="NI21" s="76">
        <v>0</v>
      </c>
      <c r="NJ21" s="76">
        <v>0</v>
      </c>
      <c r="NK21" s="76">
        <v>0</v>
      </c>
      <c r="NL21" s="76">
        <v>0</v>
      </c>
      <c r="NM21" s="76">
        <v>0</v>
      </c>
      <c r="NN21" s="76">
        <v>0</v>
      </c>
      <c r="NO21" s="76">
        <v>0</v>
      </c>
      <c r="NP21" s="76">
        <v>0</v>
      </c>
      <c r="NQ21" s="76">
        <v>0</v>
      </c>
      <c r="NR21" s="76">
        <v>0</v>
      </c>
      <c r="NS21" s="76">
        <v>0</v>
      </c>
      <c r="NT21" s="76">
        <v>0</v>
      </c>
      <c r="NU21" s="76">
        <v>0</v>
      </c>
      <c r="NV21" s="76">
        <v>0</v>
      </c>
      <c r="NW21" s="76">
        <v>0</v>
      </c>
      <c r="NX21" s="76">
        <v>0</v>
      </c>
      <c r="NY21" s="76">
        <v>0</v>
      </c>
      <c r="NZ21" s="76">
        <v>0</v>
      </c>
      <c r="OA21" s="76">
        <v>0</v>
      </c>
      <c r="OB21" s="76">
        <v>0</v>
      </c>
      <c r="OC21" s="76">
        <v>0</v>
      </c>
      <c r="OD21" s="76">
        <v>0</v>
      </c>
      <c r="OE21" s="76">
        <v>0</v>
      </c>
      <c r="OF21" s="76">
        <v>0</v>
      </c>
      <c r="OG21" s="76">
        <v>0</v>
      </c>
      <c r="OH21" s="76">
        <v>0</v>
      </c>
      <c r="OI21" s="76">
        <v>0</v>
      </c>
      <c r="OJ21" s="76">
        <v>0</v>
      </c>
      <c r="OK21" s="76">
        <v>0</v>
      </c>
      <c r="OL21" s="76">
        <v>0</v>
      </c>
      <c r="OM21" s="76">
        <v>0</v>
      </c>
      <c r="ON21" s="76">
        <v>0</v>
      </c>
      <c r="OO21" s="76">
        <v>0</v>
      </c>
      <c r="OP21" s="76">
        <v>0</v>
      </c>
      <c r="OQ21" s="76">
        <v>0</v>
      </c>
      <c r="OR21" s="76">
        <v>0</v>
      </c>
      <c r="OS21" s="76">
        <v>0</v>
      </c>
      <c r="OT21" s="76">
        <v>0</v>
      </c>
      <c r="OU21" s="76">
        <v>0</v>
      </c>
      <c r="OV21" s="76">
        <v>0</v>
      </c>
      <c r="OW21" s="76">
        <v>0</v>
      </c>
      <c r="OX21" s="76">
        <v>0</v>
      </c>
      <c r="OY21" s="76">
        <v>0</v>
      </c>
      <c r="OZ21" s="76">
        <v>0</v>
      </c>
      <c r="PA21" s="76">
        <v>0</v>
      </c>
      <c r="PB21" s="76">
        <v>0</v>
      </c>
      <c r="PC21" s="76">
        <v>0</v>
      </c>
      <c r="PD21" s="76">
        <v>0</v>
      </c>
      <c r="PE21" s="76">
        <v>0</v>
      </c>
      <c r="PF21" s="76">
        <v>0</v>
      </c>
      <c r="PG21" s="76">
        <v>0</v>
      </c>
      <c r="PH21" s="76">
        <v>0</v>
      </c>
      <c r="PI21" s="76">
        <v>0</v>
      </c>
      <c r="PJ21" s="76">
        <v>2615853</v>
      </c>
      <c r="PK21" s="76">
        <v>1038654</v>
      </c>
      <c r="PL21" s="76">
        <v>56074</v>
      </c>
      <c r="PM21" s="76">
        <v>0</v>
      </c>
      <c r="PN21" s="76">
        <v>914099</v>
      </c>
      <c r="PO21" s="76">
        <v>1006725</v>
      </c>
      <c r="PP21" s="76">
        <v>35382</v>
      </c>
      <c r="PQ21" s="76">
        <v>0</v>
      </c>
      <c r="PR21" s="76">
        <v>248857</v>
      </c>
      <c r="PS21" s="76">
        <v>0</v>
      </c>
      <c r="PT21" s="76">
        <v>0</v>
      </c>
      <c r="PU21" s="76">
        <v>0</v>
      </c>
      <c r="PV21" s="76">
        <v>0</v>
      </c>
      <c r="PW21" s="76">
        <v>190983</v>
      </c>
      <c r="PX21" s="76">
        <v>0</v>
      </c>
      <c r="PY21" s="76">
        <v>1384095</v>
      </c>
      <c r="PZ21" s="76">
        <v>0</v>
      </c>
      <c r="QA21" s="76">
        <v>21947</v>
      </c>
      <c r="QB21" s="76">
        <v>50893</v>
      </c>
      <c r="QC21" s="89">
        <v>979035</v>
      </c>
      <c r="QD21" s="102">
        <v>1</v>
      </c>
    </row>
    <row r="22" spans="1:446">
      <c r="A22" s="75" t="s">
        <v>113</v>
      </c>
      <c r="B22" s="75" t="s">
        <v>113</v>
      </c>
      <c r="C22" s="76">
        <f>ROUND(UH!H18,0)-ROUND(UH!H288,0)</f>
        <v>0</v>
      </c>
      <c r="D22" s="77">
        <v>3652</v>
      </c>
      <c r="E22" s="75" t="s">
        <v>113</v>
      </c>
      <c r="F22" s="75">
        <v>2022</v>
      </c>
      <c r="G22" s="76">
        <v>267730596</v>
      </c>
      <c r="H22" s="76">
        <v>189680482</v>
      </c>
      <c r="I22" s="76">
        <v>170171300</v>
      </c>
      <c r="J22" s="76">
        <v>34089428</v>
      </c>
      <c r="K22" s="76">
        <v>68290274</v>
      </c>
      <c r="L22" s="75" t="s">
        <v>877</v>
      </c>
      <c r="M22" s="75" t="s">
        <v>737</v>
      </c>
      <c r="N22" s="98" t="s">
        <v>876</v>
      </c>
      <c r="O22" s="76">
        <v>13126</v>
      </c>
      <c r="P22" s="76">
        <v>25576</v>
      </c>
      <c r="Q22" s="76">
        <v>4784</v>
      </c>
      <c r="R22" s="76">
        <v>1849</v>
      </c>
      <c r="S22" s="76">
        <v>1636</v>
      </c>
      <c r="T22" s="78" t="s">
        <v>773</v>
      </c>
      <c r="U22" s="78" t="s">
        <v>774</v>
      </c>
      <c r="V22" s="91" t="s">
        <v>878</v>
      </c>
      <c r="W22" s="76">
        <v>246741.99999999997</v>
      </c>
      <c r="X22" s="76">
        <v>90376.999999999825</v>
      </c>
      <c r="Y22" s="76">
        <v>24621.999999999996</v>
      </c>
      <c r="Z22" s="76">
        <v>4245</v>
      </c>
      <c r="AA22" s="76">
        <v>0</v>
      </c>
      <c r="AB22" s="76">
        <v>42323.000000000007</v>
      </c>
      <c r="AC22" s="76">
        <v>12116</v>
      </c>
      <c r="AD22" s="76">
        <v>0</v>
      </c>
      <c r="AE22" s="76">
        <v>3</v>
      </c>
      <c r="AF22" s="76">
        <v>0</v>
      </c>
      <c r="AG22" s="76">
        <v>0</v>
      </c>
      <c r="AH22" s="76">
        <v>1284</v>
      </c>
      <c r="AI22" s="76">
        <v>0</v>
      </c>
      <c r="AJ22" s="76">
        <v>21237</v>
      </c>
      <c r="AK22" s="76">
        <v>0</v>
      </c>
      <c r="AL22" s="76">
        <v>51244</v>
      </c>
      <c r="AM22" s="76">
        <v>0</v>
      </c>
      <c r="AN22" s="76">
        <v>432</v>
      </c>
      <c r="AO22" s="76">
        <v>12616</v>
      </c>
      <c r="AP22" s="76">
        <v>0</v>
      </c>
      <c r="AQ22" s="76">
        <v>93067</v>
      </c>
      <c r="AR22" s="76">
        <v>39018.000000000015</v>
      </c>
      <c r="AS22" s="76">
        <v>12339</v>
      </c>
      <c r="AT22" s="76">
        <v>15677</v>
      </c>
      <c r="AU22" s="76">
        <v>0</v>
      </c>
      <c r="AV22" s="76">
        <v>50038.999999999993</v>
      </c>
      <c r="AW22" s="76">
        <v>13407</v>
      </c>
      <c r="AX22" s="80">
        <v>0</v>
      </c>
      <c r="AY22" s="76">
        <v>129</v>
      </c>
      <c r="AZ22" s="76">
        <v>0</v>
      </c>
      <c r="BA22" s="76">
        <v>0</v>
      </c>
      <c r="BB22" s="76">
        <v>216</v>
      </c>
      <c r="BC22" s="76">
        <v>0</v>
      </c>
      <c r="BD22" s="76">
        <v>26598</v>
      </c>
      <c r="BE22" s="76">
        <v>67</v>
      </c>
      <c r="BF22" s="76">
        <v>144731</v>
      </c>
      <c r="BG22" s="80">
        <v>0</v>
      </c>
      <c r="BH22" s="76">
        <v>3754</v>
      </c>
      <c r="BI22" s="76">
        <v>24602</v>
      </c>
      <c r="BJ22" s="76">
        <v>4370</v>
      </c>
      <c r="BK22" s="76">
        <v>11115</v>
      </c>
      <c r="BL22" s="76">
        <v>7267</v>
      </c>
      <c r="BM22" s="76">
        <v>3618</v>
      </c>
      <c r="BN22" s="76">
        <v>8444</v>
      </c>
      <c r="BO22" s="76">
        <v>0</v>
      </c>
      <c r="BP22" s="76">
        <v>22196.500000000004</v>
      </c>
      <c r="BQ22" s="76">
        <v>747</v>
      </c>
      <c r="BR22" s="76">
        <v>0</v>
      </c>
      <c r="BS22" s="76">
        <v>12233</v>
      </c>
      <c r="BT22" s="76">
        <v>0</v>
      </c>
      <c r="BU22" s="76">
        <v>0</v>
      </c>
      <c r="BV22" s="76">
        <v>0</v>
      </c>
      <c r="BW22" s="76">
        <v>0</v>
      </c>
      <c r="BX22" s="76">
        <v>2426</v>
      </c>
      <c r="BY22" s="76">
        <v>650.5</v>
      </c>
      <c r="BZ22" s="76">
        <v>25748.999999999993</v>
      </c>
      <c r="CA22" s="76">
        <v>0</v>
      </c>
      <c r="CB22" s="76">
        <v>0</v>
      </c>
      <c r="CC22" s="76">
        <v>1290</v>
      </c>
      <c r="CD22" s="76">
        <v>13</v>
      </c>
      <c r="CE22" s="76">
        <v>8744.0000000000018</v>
      </c>
      <c r="CF22" s="76">
        <v>7108</v>
      </c>
      <c r="CG22" s="76">
        <v>631</v>
      </c>
      <c r="CH22" s="76">
        <v>4004</v>
      </c>
      <c r="CI22" s="76">
        <v>0</v>
      </c>
      <c r="CJ22" s="76">
        <v>9482</v>
      </c>
      <c r="CK22" s="76">
        <v>0</v>
      </c>
      <c r="CL22" s="76">
        <v>0</v>
      </c>
      <c r="CM22" s="76">
        <v>475</v>
      </c>
      <c r="CN22" s="76">
        <v>0</v>
      </c>
      <c r="CO22" s="76">
        <v>0</v>
      </c>
      <c r="CP22" s="76">
        <v>0</v>
      </c>
      <c r="CQ22" s="76">
        <v>0</v>
      </c>
      <c r="CR22" s="76">
        <v>202</v>
      </c>
      <c r="CS22" s="76">
        <v>802</v>
      </c>
      <c r="CT22" s="76">
        <v>753</v>
      </c>
      <c r="CU22" s="76">
        <v>0</v>
      </c>
      <c r="CV22" s="76">
        <v>0</v>
      </c>
      <c r="CW22" s="76">
        <v>27</v>
      </c>
      <c r="CX22" s="76">
        <v>64.999999999999986</v>
      </c>
      <c r="CY22" s="76">
        <v>0</v>
      </c>
      <c r="CZ22" s="76">
        <v>0</v>
      </c>
      <c r="DA22" s="76">
        <v>0</v>
      </c>
      <c r="DB22" s="76">
        <v>0</v>
      </c>
      <c r="DC22" s="76">
        <v>0</v>
      </c>
      <c r="DD22" s="76">
        <v>0</v>
      </c>
      <c r="DE22" s="76">
        <v>0</v>
      </c>
      <c r="DF22" s="76">
        <v>21485.000000000004</v>
      </c>
      <c r="DG22" s="76">
        <v>0</v>
      </c>
      <c r="DH22" s="76">
        <v>0</v>
      </c>
      <c r="DI22" s="76">
        <v>0</v>
      </c>
      <c r="DJ22" s="76">
        <v>0</v>
      </c>
      <c r="DK22" s="76">
        <v>0</v>
      </c>
      <c r="DL22" s="76">
        <v>40</v>
      </c>
      <c r="DM22" s="76">
        <v>17133.999999999989</v>
      </c>
      <c r="DN22" s="76">
        <v>0</v>
      </c>
      <c r="DO22" s="76">
        <v>15257.000000000004</v>
      </c>
      <c r="DP22" s="76">
        <v>0</v>
      </c>
      <c r="DQ22" s="76">
        <v>0</v>
      </c>
      <c r="DR22" s="76">
        <v>0</v>
      </c>
      <c r="DS22" s="76">
        <v>12415589.456851946</v>
      </c>
      <c r="DT22" s="76">
        <v>6700813.6724880692</v>
      </c>
      <c r="DU22" s="76">
        <v>2785735.4055894664</v>
      </c>
      <c r="DV22" s="76">
        <v>319867.84032021766</v>
      </c>
      <c r="DW22" s="76">
        <v>0</v>
      </c>
      <c r="DX22" s="76">
        <v>4206091.7783937091</v>
      </c>
      <c r="DY22" s="76">
        <v>486147.60470063699</v>
      </c>
      <c r="DZ22" s="76">
        <v>0</v>
      </c>
      <c r="EA22" s="76">
        <v>227.27272727272728</v>
      </c>
      <c r="EB22" s="76">
        <v>0</v>
      </c>
      <c r="EC22" s="76">
        <v>0</v>
      </c>
      <c r="ED22" s="76">
        <v>117823.54905422447</v>
      </c>
      <c r="EE22" s="76">
        <v>0</v>
      </c>
      <c r="EF22" s="76">
        <v>516375.92565314408</v>
      </c>
      <c r="EG22" s="76">
        <v>0</v>
      </c>
      <c r="EH22" s="76">
        <v>2460903.4181002737</v>
      </c>
      <c r="EI22" s="76">
        <v>0</v>
      </c>
      <c r="EJ22" s="76">
        <v>16236.32377538829</v>
      </c>
      <c r="EK22" s="76">
        <v>931726.75773024373</v>
      </c>
      <c r="EL22" s="76">
        <v>0</v>
      </c>
      <c r="EM22" s="76">
        <v>13205083.46432746</v>
      </c>
      <c r="EN22" s="76">
        <v>4735405.4085647725</v>
      </c>
      <c r="EO22" s="76">
        <v>2721068.5306585226</v>
      </c>
      <c r="EP22" s="76">
        <v>1843206.0215233881</v>
      </c>
      <c r="EQ22" s="76">
        <v>0</v>
      </c>
      <c r="ER22" s="76">
        <v>8619525.2904554661</v>
      </c>
      <c r="ES22" s="76">
        <v>781015.98183953448</v>
      </c>
      <c r="ET22" s="76">
        <v>0</v>
      </c>
      <c r="EU22" s="76">
        <v>9772.7272727272721</v>
      </c>
      <c r="EV22" s="76">
        <v>0</v>
      </c>
      <c r="EW22" s="76">
        <v>0</v>
      </c>
      <c r="EX22" s="76">
        <v>14718.615384615385</v>
      </c>
      <c r="EY22" s="76">
        <v>0</v>
      </c>
      <c r="EZ22" s="76">
        <v>1806519.8891243129</v>
      </c>
      <c r="FA22" s="76">
        <v>10269.117237029554</v>
      </c>
      <c r="FB22" s="76">
        <v>13420579.397165831</v>
      </c>
      <c r="FC22" s="76">
        <v>0</v>
      </c>
      <c r="FD22" s="76">
        <v>315632.91044283245</v>
      </c>
      <c r="FE22" s="76">
        <v>2681069.7717111548</v>
      </c>
      <c r="FF22" s="76">
        <v>842183.79305809841</v>
      </c>
      <c r="FG22" s="76">
        <v>7646858.3325942606</v>
      </c>
      <c r="FH22" s="76">
        <v>5442655.1631932864</v>
      </c>
      <c r="FI22" s="76">
        <v>2804532.0865465715</v>
      </c>
      <c r="FJ22" s="76">
        <v>2393280.5344970166</v>
      </c>
      <c r="FK22" s="76">
        <v>0</v>
      </c>
      <c r="FL22" s="76">
        <v>10051261.636022266</v>
      </c>
      <c r="FM22" s="76">
        <v>372969.97427846107</v>
      </c>
      <c r="FN22" s="76">
        <v>0</v>
      </c>
      <c r="FO22" s="76">
        <v>1605368.4622722976</v>
      </c>
      <c r="FP22" s="76">
        <v>0</v>
      </c>
      <c r="FQ22" s="76">
        <v>0</v>
      </c>
      <c r="FR22" s="76">
        <v>0</v>
      </c>
      <c r="FS22" s="76">
        <v>0</v>
      </c>
      <c r="FT22" s="76">
        <v>937770.09967472474</v>
      </c>
      <c r="FU22" s="76">
        <v>1368112.7082731959</v>
      </c>
      <c r="FV22" s="76">
        <v>10329088.189822372</v>
      </c>
      <c r="FW22" s="76">
        <v>0</v>
      </c>
      <c r="FX22" s="76">
        <v>0</v>
      </c>
      <c r="FY22" s="76">
        <v>561042.96077198419</v>
      </c>
      <c r="FZ22" s="76">
        <v>39446.512806079372</v>
      </c>
      <c r="GA22" s="76">
        <v>11052425.125732839</v>
      </c>
      <c r="GB22" s="76">
        <v>9895387.5106097963</v>
      </c>
      <c r="GC22" s="76">
        <v>693982.23660935031</v>
      </c>
      <c r="GD22" s="76">
        <v>2773617.7070679963</v>
      </c>
      <c r="GE22" s="76">
        <v>0</v>
      </c>
      <c r="GF22" s="76">
        <v>12680703.730720483</v>
      </c>
      <c r="GG22" s="76">
        <v>0</v>
      </c>
      <c r="GH22" s="76">
        <v>0</v>
      </c>
      <c r="GI22" s="76">
        <v>803420.88296579698</v>
      </c>
      <c r="GJ22" s="76">
        <v>0</v>
      </c>
      <c r="GK22" s="76">
        <v>0</v>
      </c>
      <c r="GL22" s="76">
        <v>0</v>
      </c>
      <c r="GM22" s="76">
        <v>0</v>
      </c>
      <c r="GN22" s="76">
        <v>383538.91819896485</v>
      </c>
      <c r="GO22" s="76">
        <v>2533238.6955902372</v>
      </c>
      <c r="GP22" s="76">
        <v>3126816.2303918069</v>
      </c>
      <c r="GQ22" s="76">
        <v>0</v>
      </c>
      <c r="GR22" s="76">
        <v>0</v>
      </c>
      <c r="GS22" s="76">
        <v>11798.170603048398</v>
      </c>
      <c r="GT22" s="76">
        <v>197232.56403039684</v>
      </c>
      <c r="GU22" s="76">
        <v>0</v>
      </c>
      <c r="GV22" s="76">
        <v>0</v>
      </c>
      <c r="GW22" s="76">
        <v>0</v>
      </c>
      <c r="GX22" s="76">
        <v>0</v>
      </c>
      <c r="GY22" s="76">
        <v>0</v>
      </c>
      <c r="GZ22" s="76">
        <v>0</v>
      </c>
      <c r="HA22" s="76">
        <v>0</v>
      </c>
      <c r="HB22" s="76">
        <v>7769016.9248218033</v>
      </c>
      <c r="HC22" s="76">
        <v>0</v>
      </c>
      <c r="HD22" s="76">
        <v>0</v>
      </c>
      <c r="HE22" s="76">
        <v>0</v>
      </c>
      <c r="HF22" s="76">
        <v>0</v>
      </c>
      <c r="HG22" s="76">
        <v>0</v>
      </c>
      <c r="HH22" s="76">
        <v>26731</v>
      </c>
      <c r="HI22" s="76">
        <v>3796190.5889227586</v>
      </c>
      <c r="HJ22" s="76">
        <v>0</v>
      </c>
      <c r="HK22" s="76">
        <v>3006013.3431547927</v>
      </c>
      <c r="HL22" s="76">
        <v>0</v>
      </c>
      <c r="HM22" s="76">
        <v>0</v>
      </c>
      <c r="HN22" s="76">
        <v>0</v>
      </c>
      <c r="HP22" s="77" t="s">
        <v>149</v>
      </c>
      <c r="HQ22" s="75">
        <f>'Relative Weights'!$H$1</f>
        <v>2022</v>
      </c>
      <c r="HR22" s="76">
        <v>5389277.5</v>
      </c>
      <c r="HS22" s="76">
        <v>2320265.5</v>
      </c>
      <c r="HT22" s="76">
        <v>854806.5</v>
      </c>
      <c r="HU22" s="76">
        <v>34759.5</v>
      </c>
      <c r="HV22" s="76">
        <v>0</v>
      </c>
      <c r="HW22" s="76">
        <v>996000.05</v>
      </c>
      <c r="HX22" s="76">
        <v>122531.5</v>
      </c>
      <c r="HY22" s="76">
        <v>0</v>
      </c>
      <c r="HZ22" s="76">
        <v>59.64</v>
      </c>
      <c r="IA22" s="76">
        <v>0</v>
      </c>
      <c r="IB22" s="76">
        <v>0</v>
      </c>
      <c r="IC22" s="76">
        <v>7528.4</v>
      </c>
      <c r="ID22" s="76">
        <v>0</v>
      </c>
      <c r="IE22" s="76">
        <v>279433.03999999998</v>
      </c>
      <c r="IF22" s="76">
        <v>0</v>
      </c>
      <c r="IG22" s="76">
        <v>1555688.12</v>
      </c>
      <c r="IH22" s="76">
        <v>0</v>
      </c>
      <c r="II22" s="76">
        <v>209.16</v>
      </c>
      <c r="IJ22" s="76">
        <v>315351.58</v>
      </c>
      <c r="IK22" s="76">
        <v>0</v>
      </c>
      <c r="IL22" s="76">
        <v>2011161.88</v>
      </c>
      <c r="IM22" s="76">
        <v>893851.83</v>
      </c>
      <c r="IN22" s="76">
        <v>349449.14</v>
      </c>
      <c r="IO22" s="76">
        <v>214309.63</v>
      </c>
      <c r="IP22" s="76">
        <v>0</v>
      </c>
      <c r="IQ22" s="76">
        <v>1398771.24</v>
      </c>
      <c r="IR22" s="76">
        <v>140753.45000000001</v>
      </c>
      <c r="IS22" s="76">
        <v>0</v>
      </c>
      <c r="IT22" s="76">
        <v>2564.6799999999998</v>
      </c>
      <c r="IU22" s="76">
        <v>0</v>
      </c>
      <c r="IV22" s="76">
        <v>0</v>
      </c>
      <c r="IW22" s="76">
        <v>1266.46</v>
      </c>
      <c r="IX22" s="76">
        <v>0</v>
      </c>
      <c r="IY22" s="76">
        <v>378597.28</v>
      </c>
      <c r="IZ22" s="76">
        <v>0</v>
      </c>
      <c r="JA22" s="76">
        <v>4738770.08</v>
      </c>
      <c r="JB22" s="76">
        <v>0</v>
      </c>
      <c r="JC22" s="76">
        <v>1881.67</v>
      </c>
      <c r="JD22" s="76">
        <v>596308.68000000005</v>
      </c>
      <c r="JE22" s="76">
        <v>90685.05</v>
      </c>
      <c r="JF22" s="76">
        <v>365313.34</v>
      </c>
      <c r="JG22" s="76">
        <v>427153.96</v>
      </c>
      <c r="JH22" s="76">
        <v>115309.35</v>
      </c>
      <c r="JI22" s="76">
        <v>166915.41</v>
      </c>
      <c r="JJ22" s="76">
        <v>0</v>
      </c>
      <c r="JK22" s="76">
        <v>594631.43000000005</v>
      </c>
      <c r="JL22" s="76">
        <v>5454.17</v>
      </c>
      <c r="JM22" s="76">
        <v>0</v>
      </c>
      <c r="JN22" s="76">
        <v>523955.78</v>
      </c>
      <c r="JO22" s="76">
        <v>0</v>
      </c>
      <c r="JP22" s="76">
        <v>0</v>
      </c>
      <c r="JQ22" s="76">
        <v>0</v>
      </c>
      <c r="JR22" s="76">
        <v>0</v>
      </c>
      <c r="JS22" s="76">
        <v>83292.460000000006</v>
      </c>
      <c r="JT22" s="76">
        <v>1232603.56</v>
      </c>
      <c r="JU22" s="76">
        <v>1204728.48</v>
      </c>
      <c r="JV22" s="76">
        <v>0</v>
      </c>
      <c r="JW22" s="76">
        <v>0</v>
      </c>
      <c r="JX22" s="76">
        <v>38655.53</v>
      </c>
      <c r="JY22" s="76">
        <v>269.77</v>
      </c>
      <c r="JZ22" s="76">
        <v>202620.18</v>
      </c>
      <c r="KA22" s="76">
        <v>322502.08</v>
      </c>
      <c r="KB22" s="76">
        <v>19609.48</v>
      </c>
      <c r="KC22" s="76">
        <v>57877.05</v>
      </c>
      <c r="KD22" s="76">
        <v>0</v>
      </c>
      <c r="KE22" s="76">
        <v>325080.24</v>
      </c>
      <c r="KF22" s="76">
        <v>0</v>
      </c>
      <c r="KG22" s="76">
        <v>0</v>
      </c>
      <c r="KH22" s="76">
        <v>20344.89</v>
      </c>
      <c r="KI22" s="76">
        <v>0</v>
      </c>
      <c r="KJ22" s="76">
        <v>0</v>
      </c>
      <c r="KK22" s="76">
        <v>0</v>
      </c>
      <c r="KL22" s="76">
        <v>0</v>
      </c>
      <c r="KM22" s="76">
        <v>2527.0700000000002</v>
      </c>
      <c r="KN22" s="76">
        <v>2381854.2799999998</v>
      </c>
      <c r="KO22" s="76">
        <v>35090.54</v>
      </c>
      <c r="KP22" s="76">
        <v>0</v>
      </c>
      <c r="KQ22" s="76">
        <v>0</v>
      </c>
      <c r="KR22" s="76">
        <v>766.67</v>
      </c>
      <c r="KS22" s="76">
        <v>1348.86</v>
      </c>
      <c r="KT22" s="76">
        <v>0</v>
      </c>
      <c r="KU22" s="76">
        <v>0</v>
      </c>
      <c r="KV22" s="76">
        <v>0</v>
      </c>
      <c r="KW22" s="76">
        <v>0</v>
      </c>
      <c r="KX22" s="76">
        <v>0</v>
      </c>
      <c r="KY22" s="76">
        <v>0</v>
      </c>
      <c r="KZ22" s="76">
        <v>0</v>
      </c>
      <c r="LA22" s="76">
        <v>1122918.97</v>
      </c>
      <c r="LB22" s="76">
        <v>0</v>
      </c>
      <c r="LC22" s="76">
        <v>0</v>
      </c>
      <c r="LD22" s="76">
        <v>0</v>
      </c>
      <c r="LE22" s="76">
        <v>0</v>
      </c>
      <c r="LF22" s="76">
        <v>0</v>
      </c>
      <c r="LG22" s="76">
        <v>10753.91</v>
      </c>
      <c r="LH22" s="76">
        <v>313352.32000000001</v>
      </c>
      <c r="LI22" s="76">
        <v>0</v>
      </c>
      <c r="LJ22" s="76">
        <v>4106649.41</v>
      </c>
      <c r="LK22" s="76">
        <v>0</v>
      </c>
      <c r="LL22" s="76">
        <v>0</v>
      </c>
      <c r="LM22" s="76">
        <v>0</v>
      </c>
      <c r="LN22" s="76">
        <v>1765.53</v>
      </c>
      <c r="LO22" s="76">
        <v>98679.56</v>
      </c>
      <c r="LP22" s="76">
        <v>1637.5</v>
      </c>
      <c r="LQ22" s="76">
        <v>22.2</v>
      </c>
      <c r="LR22" s="76">
        <v>0</v>
      </c>
      <c r="LS22" s="76">
        <v>339970.17</v>
      </c>
      <c r="LT22" s="76">
        <v>550.1</v>
      </c>
      <c r="LU22" s="76">
        <v>0</v>
      </c>
      <c r="LV22" s="76">
        <v>0</v>
      </c>
      <c r="LW22" s="76">
        <v>0</v>
      </c>
      <c r="LX22" s="76">
        <v>0</v>
      </c>
      <c r="LY22" s="76">
        <v>0</v>
      </c>
      <c r="LZ22" s="76">
        <v>0</v>
      </c>
      <c r="MA22" s="76">
        <v>322.17</v>
      </c>
      <c r="MB22" s="76">
        <v>0</v>
      </c>
      <c r="MC22" s="76">
        <v>2903.76</v>
      </c>
      <c r="MD22" s="76">
        <v>0</v>
      </c>
      <c r="ME22" s="76">
        <v>0</v>
      </c>
      <c r="MF22" s="76">
        <v>6472.2</v>
      </c>
      <c r="MG22" s="76">
        <v>0</v>
      </c>
      <c r="MH22" s="76">
        <v>4978.8</v>
      </c>
      <c r="MI22" s="76">
        <v>161354.41</v>
      </c>
      <c r="MJ22" s="76">
        <v>3180.39</v>
      </c>
      <c r="MK22" s="76">
        <v>34.630000000000003</v>
      </c>
      <c r="ML22" s="76">
        <v>0</v>
      </c>
      <c r="MM22" s="76">
        <v>588938.22</v>
      </c>
      <c r="MN22" s="76">
        <v>797.64</v>
      </c>
      <c r="MO22" s="76">
        <v>0</v>
      </c>
      <c r="MP22" s="76">
        <v>0</v>
      </c>
      <c r="MQ22" s="76">
        <v>0</v>
      </c>
      <c r="MR22" s="76">
        <v>0</v>
      </c>
      <c r="MS22" s="76">
        <v>0</v>
      </c>
      <c r="MT22" s="76">
        <v>0</v>
      </c>
      <c r="MU22" s="76">
        <v>906.09</v>
      </c>
      <c r="MV22" s="76">
        <v>0</v>
      </c>
      <c r="MW22" s="76">
        <v>5595.79</v>
      </c>
      <c r="MX22" s="76">
        <v>0</v>
      </c>
      <c r="MY22" s="76">
        <v>0</v>
      </c>
      <c r="MZ22" s="76">
        <v>9554.19</v>
      </c>
      <c r="NA22" s="76">
        <v>0</v>
      </c>
      <c r="NB22" s="76">
        <v>24011.22</v>
      </c>
      <c r="NC22" s="76">
        <v>994129.87</v>
      </c>
      <c r="ND22" s="76">
        <v>11229.61</v>
      </c>
      <c r="NE22" s="76">
        <v>83.46</v>
      </c>
      <c r="NF22" s="76">
        <v>0</v>
      </c>
      <c r="NG22" s="76">
        <v>1548752.98</v>
      </c>
      <c r="NH22" s="76">
        <v>6834.94</v>
      </c>
      <c r="NI22" s="76">
        <v>0</v>
      </c>
      <c r="NJ22" s="76">
        <v>0</v>
      </c>
      <c r="NK22" s="76">
        <v>0</v>
      </c>
      <c r="NL22" s="76">
        <v>0</v>
      </c>
      <c r="NM22" s="76">
        <v>0</v>
      </c>
      <c r="NN22" s="76">
        <v>0</v>
      </c>
      <c r="NO22" s="76">
        <v>5168.08</v>
      </c>
      <c r="NP22" s="76">
        <v>323793.24</v>
      </c>
      <c r="NQ22" s="76">
        <v>23925.79</v>
      </c>
      <c r="NR22" s="76">
        <v>0</v>
      </c>
      <c r="NS22" s="76">
        <v>0</v>
      </c>
      <c r="NT22" s="76">
        <v>38128.720000000001</v>
      </c>
      <c r="NU22" s="76">
        <v>0</v>
      </c>
      <c r="NV22" s="76">
        <v>44420.75</v>
      </c>
      <c r="NW22" s="76">
        <v>1848241.44</v>
      </c>
      <c r="NX22" s="76">
        <v>15938.34</v>
      </c>
      <c r="NY22" s="76">
        <v>204.07</v>
      </c>
      <c r="NZ22" s="76">
        <v>0</v>
      </c>
      <c r="OA22" s="76">
        <v>4570710.01</v>
      </c>
      <c r="OB22" s="76">
        <v>0</v>
      </c>
      <c r="OC22" s="76">
        <v>0</v>
      </c>
      <c r="OD22" s="76">
        <v>0</v>
      </c>
      <c r="OE22" s="76">
        <v>0</v>
      </c>
      <c r="OF22" s="76">
        <v>0</v>
      </c>
      <c r="OG22" s="76">
        <v>0</v>
      </c>
      <c r="OH22" s="76">
        <v>0</v>
      </c>
      <c r="OI22" s="76">
        <v>25370.58</v>
      </c>
      <c r="OJ22" s="76">
        <v>486269.86</v>
      </c>
      <c r="OK22" s="76">
        <v>250056.25</v>
      </c>
      <c r="OL22" s="76">
        <v>0</v>
      </c>
      <c r="OM22" s="76">
        <v>0</v>
      </c>
      <c r="ON22" s="76">
        <v>38304.83</v>
      </c>
      <c r="OO22" s="76">
        <v>0</v>
      </c>
      <c r="OP22" s="76">
        <v>0</v>
      </c>
      <c r="OQ22" s="76">
        <v>0</v>
      </c>
      <c r="OR22" s="76">
        <v>0</v>
      </c>
      <c r="OS22" s="76">
        <v>0</v>
      </c>
      <c r="OT22" s="76">
        <v>0</v>
      </c>
      <c r="OU22" s="76">
        <v>0</v>
      </c>
      <c r="OV22" s="76">
        <v>0</v>
      </c>
      <c r="OW22" s="76">
        <v>0</v>
      </c>
      <c r="OX22" s="76">
        <v>0</v>
      </c>
      <c r="OY22" s="76">
        <v>0</v>
      </c>
      <c r="OZ22" s="76">
        <v>0</v>
      </c>
      <c r="PA22" s="76">
        <v>0</v>
      </c>
      <c r="PB22" s="76">
        <v>0</v>
      </c>
      <c r="PC22" s="76">
        <v>8926.69</v>
      </c>
      <c r="PD22" s="76">
        <v>34103.85</v>
      </c>
      <c r="PE22" s="76">
        <v>0</v>
      </c>
      <c r="PF22" s="76">
        <v>1824633.01</v>
      </c>
      <c r="PG22" s="76">
        <v>0</v>
      </c>
      <c r="PH22" s="76">
        <v>0</v>
      </c>
      <c r="PI22" s="76">
        <v>0</v>
      </c>
      <c r="PJ22" s="76">
        <v>32985840.239999998</v>
      </c>
      <c r="PK22" s="76">
        <v>46033958.420000002</v>
      </c>
      <c r="PL22" s="76">
        <v>2741165.92</v>
      </c>
      <c r="PM22" s="76">
        <v>0</v>
      </c>
      <c r="PN22" s="76">
        <v>6333929.1100000003</v>
      </c>
      <c r="PO22" s="76">
        <v>75436313.170000002</v>
      </c>
      <c r="PP22" s="76">
        <v>2258998.65</v>
      </c>
      <c r="PQ22" s="76">
        <v>132239.43</v>
      </c>
      <c r="PR22" s="76">
        <v>4153177.38</v>
      </c>
      <c r="PS22" s="76">
        <v>0</v>
      </c>
      <c r="PT22" s="76">
        <v>0</v>
      </c>
      <c r="PU22" s="76">
        <v>104873.84</v>
      </c>
      <c r="PV22" s="76">
        <v>0</v>
      </c>
      <c r="PW22" s="76">
        <v>5386991.0300000003</v>
      </c>
      <c r="PX22" s="76">
        <v>17790533.149999999</v>
      </c>
      <c r="PY22" s="76">
        <v>14066470.449999999</v>
      </c>
      <c r="PZ22" s="76">
        <v>8062926.3700000001</v>
      </c>
      <c r="QA22" s="76">
        <v>679894.8</v>
      </c>
      <c r="QB22" s="76">
        <v>6165073.0700000003</v>
      </c>
      <c r="QC22" s="89">
        <v>1085841.29</v>
      </c>
      <c r="QD22" s="102">
        <v>1</v>
      </c>
    </row>
    <row r="23" spans="1:446">
      <c r="A23" s="75" t="s">
        <v>74</v>
      </c>
      <c r="B23" s="75" t="s">
        <v>74</v>
      </c>
      <c r="C23" s="76">
        <f>ROUND(UHCL!H18,0)-ROUND(UHCL!H288,0)</f>
        <v>0</v>
      </c>
      <c r="D23" s="77">
        <v>11711</v>
      </c>
      <c r="E23" s="75" t="s">
        <v>705</v>
      </c>
      <c r="F23" s="75">
        <v>2022</v>
      </c>
      <c r="G23" s="76">
        <v>45532603</v>
      </c>
      <c r="H23" s="76">
        <v>1848719</v>
      </c>
      <c r="I23" s="76">
        <v>35155710</v>
      </c>
      <c r="J23" s="76">
        <v>8841786</v>
      </c>
      <c r="K23" s="76">
        <v>16537337</v>
      </c>
      <c r="L23" s="75" t="s">
        <v>891</v>
      </c>
      <c r="M23" s="75" t="s">
        <v>808</v>
      </c>
      <c r="N23" s="75" t="s">
        <v>890</v>
      </c>
      <c r="O23" s="76">
        <v>955</v>
      </c>
      <c r="P23" s="76">
        <v>6008</v>
      </c>
      <c r="Q23" s="76">
        <v>2145</v>
      </c>
      <c r="R23" s="76">
        <v>171</v>
      </c>
      <c r="S23" s="76">
        <v>0</v>
      </c>
      <c r="T23" s="78" t="s">
        <v>775</v>
      </c>
      <c r="U23" s="78" t="s">
        <v>776</v>
      </c>
      <c r="V23" s="78" t="s">
        <v>777</v>
      </c>
      <c r="W23" s="76">
        <v>20499</v>
      </c>
      <c r="X23" s="76">
        <v>9286</v>
      </c>
      <c r="Y23" s="76">
        <v>2937</v>
      </c>
      <c r="Z23" s="76">
        <v>2107</v>
      </c>
      <c r="AA23" s="76">
        <v>0</v>
      </c>
      <c r="AB23" s="76">
        <v>4885</v>
      </c>
      <c r="AC23" s="76">
        <v>24</v>
      </c>
      <c r="AD23" s="76">
        <v>0</v>
      </c>
      <c r="AE23" s="76">
        <v>99</v>
      </c>
      <c r="AF23" s="76">
        <v>0</v>
      </c>
      <c r="AG23" s="76">
        <v>0</v>
      </c>
      <c r="AH23" s="76">
        <v>132</v>
      </c>
      <c r="AI23" s="76">
        <v>0</v>
      </c>
      <c r="AJ23" s="76">
        <v>348</v>
      </c>
      <c r="AK23" s="76">
        <v>0</v>
      </c>
      <c r="AL23" s="76">
        <v>2613</v>
      </c>
      <c r="AM23" s="76">
        <v>0</v>
      </c>
      <c r="AN23" s="76">
        <v>0</v>
      </c>
      <c r="AO23" s="76">
        <v>40</v>
      </c>
      <c r="AP23" s="76">
        <v>0</v>
      </c>
      <c r="AQ23" s="76">
        <v>33631</v>
      </c>
      <c r="AR23" s="76">
        <v>15065</v>
      </c>
      <c r="AS23" s="76">
        <v>2967</v>
      </c>
      <c r="AT23" s="76">
        <v>10135</v>
      </c>
      <c r="AU23" s="76">
        <v>0</v>
      </c>
      <c r="AV23" s="76">
        <v>11243</v>
      </c>
      <c r="AW23" s="76">
        <v>540</v>
      </c>
      <c r="AX23" s="76">
        <v>0</v>
      </c>
      <c r="AY23" s="76">
        <v>1347</v>
      </c>
      <c r="AZ23" s="76">
        <v>0</v>
      </c>
      <c r="BA23" s="76">
        <v>0</v>
      </c>
      <c r="BB23" s="76">
        <v>1017</v>
      </c>
      <c r="BC23" s="76">
        <v>0</v>
      </c>
      <c r="BD23" s="76">
        <v>3511.5</v>
      </c>
      <c r="BE23" s="76">
        <v>0</v>
      </c>
      <c r="BF23" s="76">
        <v>22143</v>
      </c>
      <c r="BG23" s="76">
        <v>0</v>
      </c>
      <c r="BH23" s="76">
        <v>750</v>
      </c>
      <c r="BI23" s="76">
        <v>867</v>
      </c>
      <c r="BJ23" s="76">
        <v>321</v>
      </c>
      <c r="BK23" s="76">
        <v>7629</v>
      </c>
      <c r="BL23" s="76">
        <v>3232</v>
      </c>
      <c r="BM23" s="76">
        <v>261</v>
      </c>
      <c r="BN23" s="76">
        <v>3482</v>
      </c>
      <c r="BO23" s="76">
        <v>0</v>
      </c>
      <c r="BP23" s="76">
        <v>7466</v>
      </c>
      <c r="BQ23" s="76">
        <v>90</v>
      </c>
      <c r="BR23" s="76">
        <v>0</v>
      </c>
      <c r="BS23" s="76">
        <v>0</v>
      </c>
      <c r="BT23" s="76">
        <v>906</v>
      </c>
      <c r="BU23" s="76">
        <v>0</v>
      </c>
      <c r="BV23" s="76">
        <v>0</v>
      </c>
      <c r="BW23" s="76">
        <v>0</v>
      </c>
      <c r="BX23" s="76">
        <v>3094.5</v>
      </c>
      <c r="BY23" s="76">
        <v>0</v>
      </c>
      <c r="BZ23" s="76">
        <v>9500</v>
      </c>
      <c r="CA23" s="76">
        <v>0</v>
      </c>
      <c r="CB23" s="76">
        <v>0</v>
      </c>
      <c r="CC23" s="76">
        <v>514</v>
      </c>
      <c r="CD23" s="76">
        <v>0</v>
      </c>
      <c r="CE23" s="76">
        <v>672</v>
      </c>
      <c r="CF23" s="76">
        <v>0</v>
      </c>
      <c r="CG23" s="76">
        <v>0</v>
      </c>
      <c r="CH23" s="76">
        <v>2100</v>
      </c>
      <c r="CI23" s="76">
        <v>0</v>
      </c>
      <c r="CJ23" s="76">
        <v>0</v>
      </c>
      <c r="CK23" s="76">
        <v>0</v>
      </c>
      <c r="CL23" s="76">
        <v>0</v>
      </c>
      <c r="CM23" s="76">
        <v>0</v>
      </c>
      <c r="CN23" s="76">
        <v>0</v>
      </c>
      <c r="CO23" s="76">
        <v>0</v>
      </c>
      <c r="CP23" s="76">
        <v>0</v>
      </c>
      <c r="CQ23" s="76">
        <v>0</v>
      </c>
      <c r="CR23" s="76">
        <v>0</v>
      </c>
      <c r="CS23" s="76">
        <v>0</v>
      </c>
      <c r="CT23" s="76">
        <v>0</v>
      </c>
      <c r="CU23" s="76">
        <v>0</v>
      </c>
      <c r="CV23" s="76">
        <v>0</v>
      </c>
      <c r="CW23" s="76">
        <v>0</v>
      </c>
      <c r="CX23" s="76">
        <v>0</v>
      </c>
      <c r="CY23" s="76">
        <v>0</v>
      </c>
      <c r="CZ23" s="76">
        <v>0</v>
      </c>
      <c r="DA23" s="76">
        <v>0</v>
      </c>
      <c r="DB23" s="76">
        <v>0</v>
      </c>
      <c r="DC23" s="76">
        <v>0</v>
      </c>
      <c r="DD23" s="76">
        <v>0</v>
      </c>
      <c r="DE23" s="76">
        <v>0</v>
      </c>
      <c r="DF23" s="76">
        <v>0</v>
      </c>
      <c r="DG23" s="76">
        <v>0</v>
      </c>
      <c r="DH23" s="76">
        <v>0</v>
      </c>
      <c r="DI23" s="76">
        <v>0</v>
      </c>
      <c r="DJ23" s="76">
        <v>0</v>
      </c>
      <c r="DK23" s="76">
        <v>0</v>
      </c>
      <c r="DL23" s="76">
        <v>0</v>
      </c>
      <c r="DM23" s="76">
        <v>0</v>
      </c>
      <c r="DN23" s="76">
        <v>0</v>
      </c>
      <c r="DO23" s="76">
        <v>0</v>
      </c>
      <c r="DP23" s="76">
        <v>0</v>
      </c>
      <c r="DQ23" s="76">
        <v>0</v>
      </c>
      <c r="DR23" s="76">
        <v>0</v>
      </c>
      <c r="DS23" s="76">
        <v>1634948.9242646578</v>
      </c>
      <c r="DT23" s="76">
        <v>1089145.7650020951</v>
      </c>
      <c r="DU23" s="76">
        <v>225700.88140919455</v>
      </c>
      <c r="DV23" s="76">
        <v>221502.77019761613</v>
      </c>
      <c r="DW23" s="76">
        <v>0</v>
      </c>
      <c r="DX23" s="76">
        <v>1080167.4074715839</v>
      </c>
      <c r="DY23" s="76">
        <v>2781.4842857142858</v>
      </c>
      <c r="DZ23" s="76">
        <v>0</v>
      </c>
      <c r="EA23" s="76">
        <v>7597.3639498432603</v>
      </c>
      <c r="EB23" s="76">
        <v>0</v>
      </c>
      <c r="EC23" s="76">
        <v>0</v>
      </c>
      <c r="ED23" s="76">
        <v>10894.721964414726</v>
      </c>
      <c r="EE23" s="76">
        <v>0</v>
      </c>
      <c r="EF23" s="76">
        <v>41514.460562371023</v>
      </c>
      <c r="EG23" s="76">
        <v>0</v>
      </c>
      <c r="EH23" s="76">
        <v>308461.37892902835</v>
      </c>
      <c r="EI23" s="76">
        <v>0</v>
      </c>
      <c r="EJ23" s="76">
        <v>0</v>
      </c>
      <c r="EK23" s="76">
        <v>16810.823339393526</v>
      </c>
      <c r="EL23" s="76">
        <v>0</v>
      </c>
      <c r="EM23" s="76">
        <v>3430247.4932747311</v>
      </c>
      <c r="EN23" s="76">
        <v>2408982.2661409974</v>
      </c>
      <c r="EO23" s="76">
        <v>477047.48782938806</v>
      </c>
      <c r="EP23" s="76">
        <v>1103055.4758341296</v>
      </c>
      <c r="EQ23" s="76">
        <v>0</v>
      </c>
      <c r="ER23" s="76">
        <v>2386419.1048207534</v>
      </c>
      <c r="ES23" s="76">
        <v>96886.69987270156</v>
      </c>
      <c r="ET23" s="76">
        <v>0</v>
      </c>
      <c r="EU23" s="76">
        <v>214768.33495016216</v>
      </c>
      <c r="EV23" s="76">
        <v>0</v>
      </c>
      <c r="EW23" s="76">
        <v>0</v>
      </c>
      <c r="EX23" s="76">
        <v>126508.94470225195</v>
      </c>
      <c r="EY23" s="76">
        <v>0</v>
      </c>
      <c r="EZ23" s="76">
        <v>575614.49686654296</v>
      </c>
      <c r="FA23" s="76">
        <v>0</v>
      </c>
      <c r="FB23" s="76">
        <v>3385618.3827683711</v>
      </c>
      <c r="FC23" s="76">
        <v>0</v>
      </c>
      <c r="FD23" s="76">
        <v>0</v>
      </c>
      <c r="FE23" s="76">
        <v>253222.27217342696</v>
      </c>
      <c r="FF23" s="76">
        <v>189691.33333333331</v>
      </c>
      <c r="FG23" s="76">
        <v>1911213.6628918857</v>
      </c>
      <c r="FH23" s="76">
        <v>963534.62511228304</v>
      </c>
      <c r="FI23" s="76">
        <v>114937.31839012586</v>
      </c>
      <c r="FJ23" s="76">
        <v>848291.30183647142</v>
      </c>
      <c r="FK23" s="76">
        <v>0</v>
      </c>
      <c r="FL23" s="76">
        <v>1830641.8034084938</v>
      </c>
      <c r="FM23" s="76">
        <v>32008</v>
      </c>
      <c r="FN23" s="76">
        <v>0</v>
      </c>
      <c r="FO23" s="76">
        <v>0</v>
      </c>
      <c r="FP23" s="76">
        <v>125523</v>
      </c>
      <c r="FQ23" s="76">
        <v>0</v>
      </c>
      <c r="FR23" s="76">
        <v>0</v>
      </c>
      <c r="FS23" s="76">
        <v>0</v>
      </c>
      <c r="FT23" s="76">
        <v>416886.49286348379</v>
      </c>
      <c r="FU23" s="76">
        <v>0</v>
      </c>
      <c r="FV23" s="76">
        <v>1754881.0157006914</v>
      </c>
      <c r="FW23" s="76">
        <v>0</v>
      </c>
      <c r="FX23" s="76">
        <v>0</v>
      </c>
      <c r="FY23" s="76">
        <v>217338.11386580899</v>
      </c>
      <c r="FZ23" s="76">
        <v>0</v>
      </c>
      <c r="GA23" s="76">
        <v>248484.92813283205</v>
      </c>
      <c r="GB23" s="76">
        <v>0</v>
      </c>
      <c r="GC23" s="76">
        <v>0</v>
      </c>
      <c r="GD23" s="76">
        <v>476895.2730918306</v>
      </c>
      <c r="GE23" s="76">
        <v>0</v>
      </c>
      <c r="GF23" s="76">
        <v>0</v>
      </c>
      <c r="GG23" s="76">
        <v>0</v>
      </c>
      <c r="GH23" s="76">
        <v>0</v>
      </c>
      <c r="GI23" s="76">
        <v>0</v>
      </c>
      <c r="GJ23" s="76">
        <v>0</v>
      </c>
      <c r="GK23" s="76">
        <v>0</v>
      </c>
      <c r="GL23" s="76">
        <v>0</v>
      </c>
      <c r="GM23" s="76">
        <v>0</v>
      </c>
      <c r="GN23" s="76">
        <v>0</v>
      </c>
      <c r="GO23" s="76">
        <v>0</v>
      </c>
      <c r="GP23" s="76">
        <v>0</v>
      </c>
      <c r="GQ23" s="76">
        <v>0</v>
      </c>
      <c r="GR23" s="76">
        <v>0</v>
      </c>
      <c r="GS23" s="76">
        <v>0</v>
      </c>
      <c r="GT23" s="76">
        <v>0</v>
      </c>
      <c r="GU23" s="76">
        <v>0</v>
      </c>
      <c r="GV23" s="76">
        <v>0</v>
      </c>
      <c r="GW23" s="76">
        <v>0</v>
      </c>
      <c r="GX23" s="76">
        <v>0</v>
      </c>
      <c r="GY23" s="76">
        <v>0</v>
      </c>
      <c r="GZ23" s="76">
        <v>0</v>
      </c>
      <c r="HA23" s="76">
        <v>0</v>
      </c>
      <c r="HB23" s="76">
        <v>0</v>
      </c>
      <c r="HC23" s="76">
        <v>0</v>
      </c>
      <c r="HD23" s="76">
        <v>0</v>
      </c>
      <c r="HE23" s="76">
        <v>0</v>
      </c>
      <c r="HF23" s="76">
        <v>0</v>
      </c>
      <c r="HG23" s="76">
        <v>0</v>
      </c>
      <c r="HH23" s="76">
        <v>0</v>
      </c>
      <c r="HI23" s="76">
        <v>0</v>
      </c>
      <c r="HJ23" s="76">
        <v>0</v>
      </c>
      <c r="HK23" s="76">
        <v>0</v>
      </c>
      <c r="HL23" s="76">
        <v>0</v>
      </c>
      <c r="HM23" s="76">
        <v>0</v>
      </c>
      <c r="HN23" s="76">
        <v>0</v>
      </c>
      <c r="HP23" s="77" t="s">
        <v>65</v>
      </c>
      <c r="HQ23" s="75">
        <f>'Relative Weights'!$H$1</f>
        <v>2022</v>
      </c>
      <c r="HR23" s="76">
        <v>170560.5</v>
      </c>
      <c r="HS23" s="76">
        <v>315516</v>
      </c>
      <c r="HT23" s="76">
        <v>0</v>
      </c>
      <c r="HU23" s="76">
        <v>57003</v>
      </c>
      <c r="HV23" s="76">
        <v>0</v>
      </c>
      <c r="HW23" s="76">
        <v>58345</v>
      </c>
      <c r="HX23" s="76">
        <v>0</v>
      </c>
      <c r="HY23" s="76">
        <v>0</v>
      </c>
      <c r="HZ23" s="76">
        <v>0</v>
      </c>
      <c r="IA23" s="76">
        <v>0</v>
      </c>
      <c r="IB23" s="76">
        <v>0</v>
      </c>
      <c r="IC23" s="76">
        <v>0</v>
      </c>
      <c r="ID23" s="76">
        <v>0</v>
      </c>
      <c r="IE23" s="76">
        <v>499</v>
      </c>
      <c r="IF23" s="76">
        <v>0</v>
      </c>
      <c r="IG23" s="76">
        <v>46901</v>
      </c>
      <c r="IH23" s="76">
        <v>0</v>
      </c>
      <c r="II23" s="76">
        <v>0</v>
      </c>
      <c r="IJ23" s="76">
        <v>0</v>
      </c>
      <c r="IK23" s="76">
        <v>0</v>
      </c>
      <c r="IL23" s="76">
        <v>279824</v>
      </c>
      <c r="IM23" s="76">
        <v>511872</v>
      </c>
      <c r="IN23" s="76">
        <v>0</v>
      </c>
      <c r="IO23" s="76">
        <v>274195</v>
      </c>
      <c r="IP23" s="76">
        <v>0</v>
      </c>
      <c r="IQ23" s="76">
        <v>134285</v>
      </c>
      <c r="IR23" s="76">
        <v>0</v>
      </c>
      <c r="IS23" s="76">
        <v>0</v>
      </c>
      <c r="IT23" s="76">
        <v>0</v>
      </c>
      <c r="IU23" s="76">
        <v>0</v>
      </c>
      <c r="IV23" s="76">
        <v>0</v>
      </c>
      <c r="IW23" s="76">
        <v>0</v>
      </c>
      <c r="IX23" s="76">
        <v>0</v>
      </c>
      <c r="IY23" s="76">
        <v>5036</v>
      </c>
      <c r="IZ23" s="76">
        <v>0</v>
      </c>
      <c r="JA23" s="76">
        <v>397444</v>
      </c>
      <c r="JB23" s="76">
        <v>0</v>
      </c>
      <c r="JC23" s="76">
        <v>0</v>
      </c>
      <c r="JD23" s="76">
        <v>0</v>
      </c>
      <c r="JE23" s="76">
        <v>0</v>
      </c>
      <c r="JF23" s="76">
        <v>63477</v>
      </c>
      <c r="JG23" s="76">
        <v>109815</v>
      </c>
      <c r="JH23" s="76">
        <v>0</v>
      </c>
      <c r="JI23" s="76">
        <v>94203</v>
      </c>
      <c r="JJ23" s="76">
        <v>0</v>
      </c>
      <c r="JK23" s="76">
        <v>89172</v>
      </c>
      <c r="JL23" s="76">
        <v>0</v>
      </c>
      <c r="JM23" s="76">
        <v>0</v>
      </c>
      <c r="JN23" s="76">
        <v>0</v>
      </c>
      <c r="JO23" s="76">
        <v>0</v>
      </c>
      <c r="JP23" s="76">
        <v>0</v>
      </c>
      <c r="JQ23" s="76">
        <v>0</v>
      </c>
      <c r="JR23" s="76">
        <v>0</v>
      </c>
      <c r="JS23" s="76">
        <v>4437</v>
      </c>
      <c r="JT23" s="76">
        <v>0</v>
      </c>
      <c r="JU23" s="76">
        <v>170515</v>
      </c>
      <c r="JV23" s="76">
        <v>0</v>
      </c>
      <c r="JW23" s="76">
        <v>0</v>
      </c>
      <c r="JX23" s="76">
        <v>0</v>
      </c>
      <c r="JY23" s="76">
        <v>0</v>
      </c>
      <c r="JZ23" s="76">
        <v>5591</v>
      </c>
      <c r="KA23" s="76">
        <v>0</v>
      </c>
      <c r="KB23" s="76">
        <v>0</v>
      </c>
      <c r="KC23" s="76">
        <v>56814</v>
      </c>
      <c r="KD23" s="76">
        <v>0</v>
      </c>
      <c r="KE23" s="76">
        <v>0</v>
      </c>
      <c r="KF23" s="76">
        <v>0</v>
      </c>
      <c r="KG23" s="76">
        <v>0</v>
      </c>
      <c r="KH23" s="76">
        <v>0</v>
      </c>
      <c r="KI23" s="76">
        <v>0</v>
      </c>
      <c r="KJ23" s="76">
        <v>0</v>
      </c>
      <c r="KK23" s="76">
        <v>0</v>
      </c>
      <c r="KL23" s="76">
        <v>0</v>
      </c>
      <c r="KM23" s="76">
        <v>0</v>
      </c>
      <c r="KN23" s="76">
        <v>0</v>
      </c>
      <c r="KO23" s="76">
        <v>0</v>
      </c>
      <c r="KP23" s="76">
        <v>0</v>
      </c>
      <c r="KQ23" s="76">
        <v>0</v>
      </c>
      <c r="KR23" s="76">
        <v>0</v>
      </c>
      <c r="KS23" s="76">
        <v>0</v>
      </c>
      <c r="KT23" s="76">
        <v>0</v>
      </c>
      <c r="KU23" s="76">
        <v>0</v>
      </c>
      <c r="KV23" s="76">
        <v>0</v>
      </c>
      <c r="KW23" s="76">
        <v>0</v>
      </c>
      <c r="KX23" s="76">
        <v>0</v>
      </c>
      <c r="KY23" s="76">
        <v>0</v>
      </c>
      <c r="KZ23" s="76">
        <v>0</v>
      </c>
      <c r="LA23" s="76">
        <v>0</v>
      </c>
      <c r="LB23" s="76">
        <v>0</v>
      </c>
      <c r="LC23" s="76">
        <v>0</v>
      </c>
      <c r="LD23" s="76">
        <v>0</v>
      </c>
      <c r="LE23" s="76">
        <v>0</v>
      </c>
      <c r="LF23" s="76">
        <v>0</v>
      </c>
      <c r="LG23" s="76">
        <v>0</v>
      </c>
      <c r="LH23" s="76">
        <v>0</v>
      </c>
      <c r="LI23" s="76">
        <v>0</v>
      </c>
      <c r="LJ23" s="76">
        <v>0</v>
      </c>
      <c r="LK23" s="76">
        <v>0</v>
      </c>
      <c r="LL23" s="76">
        <v>0</v>
      </c>
      <c r="LM23" s="76">
        <v>0</v>
      </c>
      <c r="LN23" s="76">
        <v>0</v>
      </c>
      <c r="LO23" s="76">
        <v>0</v>
      </c>
      <c r="LP23" s="76">
        <v>0</v>
      </c>
      <c r="LQ23" s="76">
        <v>0</v>
      </c>
      <c r="LR23" s="76">
        <v>0</v>
      </c>
      <c r="LS23" s="76">
        <v>0</v>
      </c>
      <c r="LT23" s="76">
        <v>0</v>
      </c>
      <c r="LU23" s="76">
        <v>0</v>
      </c>
      <c r="LV23" s="76">
        <v>0</v>
      </c>
      <c r="LW23" s="76">
        <v>0</v>
      </c>
      <c r="LX23" s="76">
        <v>0</v>
      </c>
      <c r="LY23" s="76">
        <v>0</v>
      </c>
      <c r="LZ23" s="76">
        <v>0</v>
      </c>
      <c r="MA23" s="76">
        <v>0</v>
      </c>
      <c r="MB23" s="76">
        <v>0</v>
      </c>
      <c r="MC23" s="76">
        <v>0</v>
      </c>
      <c r="MD23" s="76">
        <v>0</v>
      </c>
      <c r="ME23" s="76">
        <v>0</v>
      </c>
      <c r="MF23" s="76">
        <v>0</v>
      </c>
      <c r="MG23" s="76">
        <v>0</v>
      </c>
      <c r="MH23" s="76">
        <v>0</v>
      </c>
      <c r="MI23" s="76">
        <v>0</v>
      </c>
      <c r="MJ23" s="76">
        <v>0</v>
      </c>
      <c r="MK23" s="76">
        <v>0</v>
      </c>
      <c r="ML23" s="76">
        <v>0</v>
      </c>
      <c r="MM23" s="76">
        <v>0</v>
      </c>
      <c r="MN23" s="76">
        <v>0</v>
      </c>
      <c r="MO23" s="76">
        <v>0</v>
      </c>
      <c r="MP23" s="76">
        <v>0</v>
      </c>
      <c r="MQ23" s="76">
        <v>0</v>
      </c>
      <c r="MR23" s="76">
        <v>0</v>
      </c>
      <c r="MS23" s="76">
        <v>0</v>
      </c>
      <c r="MT23" s="76">
        <v>0</v>
      </c>
      <c r="MU23" s="76">
        <v>0</v>
      </c>
      <c r="MV23" s="76">
        <v>0</v>
      </c>
      <c r="MW23" s="76">
        <v>0</v>
      </c>
      <c r="MX23" s="76">
        <v>0</v>
      </c>
      <c r="MY23" s="76">
        <v>0</v>
      </c>
      <c r="MZ23" s="76">
        <v>0</v>
      </c>
      <c r="NA23" s="76">
        <v>0</v>
      </c>
      <c r="NB23" s="76">
        <v>0</v>
      </c>
      <c r="NC23" s="76">
        <v>0</v>
      </c>
      <c r="ND23" s="76">
        <v>0</v>
      </c>
      <c r="NE23" s="76">
        <v>0</v>
      </c>
      <c r="NF23" s="76">
        <v>0</v>
      </c>
      <c r="NG23" s="76">
        <v>0</v>
      </c>
      <c r="NH23" s="76">
        <v>0</v>
      </c>
      <c r="NI23" s="76">
        <v>0</v>
      </c>
      <c r="NJ23" s="76">
        <v>0</v>
      </c>
      <c r="NK23" s="76">
        <v>0</v>
      </c>
      <c r="NL23" s="76">
        <v>0</v>
      </c>
      <c r="NM23" s="76">
        <v>0</v>
      </c>
      <c r="NN23" s="76">
        <v>0</v>
      </c>
      <c r="NO23" s="76">
        <v>0</v>
      </c>
      <c r="NP23" s="76">
        <v>0</v>
      </c>
      <c r="NQ23" s="76">
        <v>0</v>
      </c>
      <c r="NR23" s="76">
        <v>0</v>
      </c>
      <c r="NS23" s="76">
        <v>0</v>
      </c>
      <c r="NT23" s="76">
        <v>0</v>
      </c>
      <c r="NU23" s="76">
        <v>0</v>
      </c>
      <c r="NV23" s="76">
        <v>0</v>
      </c>
      <c r="NW23" s="76">
        <v>0</v>
      </c>
      <c r="NX23" s="76">
        <v>0</v>
      </c>
      <c r="NY23" s="76">
        <v>0</v>
      </c>
      <c r="NZ23" s="76">
        <v>0</v>
      </c>
      <c r="OA23" s="76">
        <v>0</v>
      </c>
      <c r="OB23" s="76">
        <v>0</v>
      </c>
      <c r="OC23" s="76">
        <v>0</v>
      </c>
      <c r="OD23" s="76">
        <v>0</v>
      </c>
      <c r="OE23" s="76">
        <v>0</v>
      </c>
      <c r="OF23" s="76">
        <v>0</v>
      </c>
      <c r="OG23" s="76">
        <v>0</v>
      </c>
      <c r="OH23" s="76">
        <v>0</v>
      </c>
      <c r="OI23" s="76">
        <v>0</v>
      </c>
      <c r="OJ23" s="76">
        <v>0</v>
      </c>
      <c r="OK23" s="76">
        <v>0</v>
      </c>
      <c r="OL23" s="76">
        <v>0</v>
      </c>
      <c r="OM23" s="76">
        <v>0</v>
      </c>
      <c r="ON23" s="76">
        <v>0</v>
      </c>
      <c r="OO23" s="76">
        <v>0</v>
      </c>
      <c r="OP23" s="76">
        <v>0</v>
      </c>
      <c r="OQ23" s="76">
        <v>0</v>
      </c>
      <c r="OR23" s="76">
        <v>0</v>
      </c>
      <c r="OS23" s="76">
        <v>0</v>
      </c>
      <c r="OT23" s="76">
        <v>0</v>
      </c>
      <c r="OU23" s="76">
        <v>0</v>
      </c>
      <c r="OV23" s="76">
        <v>0</v>
      </c>
      <c r="OW23" s="76">
        <v>0</v>
      </c>
      <c r="OX23" s="76">
        <v>0</v>
      </c>
      <c r="OY23" s="76">
        <v>0</v>
      </c>
      <c r="OZ23" s="76">
        <v>0</v>
      </c>
      <c r="PA23" s="76">
        <v>0</v>
      </c>
      <c r="PB23" s="76">
        <v>0</v>
      </c>
      <c r="PC23" s="76">
        <v>0</v>
      </c>
      <c r="PD23" s="76">
        <v>0</v>
      </c>
      <c r="PE23" s="76">
        <v>0</v>
      </c>
      <c r="PF23" s="76">
        <v>0</v>
      </c>
      <c r="PG23" s="76">
        <v>0</v>
      </c>
      <c r="PH23" s="76">
        <v>0</v>
      </c>
      <c r="PI23" s="76">
        <v>0</v>
      </c>
      <c r="PJ23" s="76">
        <v>4064356</v>
      </c>
      <c r="PK23" s="76">
        <v>2833209</v>
      </c>
      <c r="PL23" s="76">
        <v>429101</v>
      </c>
      <c r="PM23" s="76">
        <v>0</v>
      </c>
      <c r="PN23" s="76">
        <v>1644123</v>
      </c>
      <c r="PO23" s="76">
        <v>2927797</v>
      </c>
      <c r="PP23" s="76">
        <v>69098</v>
      </c>
      <c r="PQ23" s="76">
        <v>0</v>
      </c>
      <c r="PR23" s="76">
        <v>116682</v>
      </c>
      <c r="PS23" s="76">
        <v>65878</v>
      </c>
      <c r="PT23" s="76">
        <v>0</v>
      </c>
      <c r="PU23" s="76">
        <v>72101</v>
      </c>
      <c r="PV23" s="76">
        <v>0</v>
      </c>
      <c r="PW23" s="76">
        <v>547857</v>
      </c>
      <c r="PX23" s="76">
        <v>0</v>
      </c>
      <c r="PY23" s="76">
        <v>3182094</v>
      </c>
      <c r="PZ23" s="76">
        <v>0</v>
      </c>
      <c r="QA23" s="76">
        <v>0</v>
      </c>
      <c r="QB23" s="76">
        <v>255761</v>
      </c>
      <c r="QC23" s="89">
        <v>99537</v>
      </c>
      <c r="QD23" s="102">
        <v>1</v>
      </c>
    </row>
    <row r="24" spans="1:446">
      <c r="A24" s="75" t="s">
        <v>75</v>
      </c>
      <c r="B24" s="75" t="s">
        <v>75</v>
      </c>
      <c r="C24" s="76">
        <f>ROUND(UHD!H18,0)-ROUND(UHD!H288,0)</f>
        <v>0</v>
      </c>
      <c r="D24" s="77">
        <v>12826</v>
      </c>
      <c r="E24" s="75" t="s">
        <v>706</v>
      </c>
      <c r="F24" s="75">
        <v>2022</v>
      </c>
      <c r="G24" s="76">
        <v>53667176</v>
      </c>
      <c r="H24" s="76">
        <v>1835378</v>
      </c>
      <c r="I24" s="76">
        <v>44850875</v>
      </c>
      <c r="J24" s="76">
        <v>7393513</v>
      </c>
      <c r="K24" s="76">
        <v>27510928</v>
      </c>
      <c r="L24" s="75" t="s">
        <v>902</v>
      </c>
      <c r="M24" s="75" t="s">
        <v>738</v>
      </c>
      <c r="N24" s="98" t="s">
        <v>903</v>
      </c>
      <c r="O24" s="76">
        <v>3492</v>
      </c>
      <c r="P24" s="76">
        <v>10210</v>
      </c>
      <c r="Q24" s="76">
        <v>1375</v>
      </c>
      <c r="R24" s="76">
        <v>0</v>
      </c>
      <c r="S24" s="76">
        <v>0</v>
      </c>
      <c r="T24" s="78" t="s">
        <v>778</v>
      </c>
      <c r="U24" s="78" t="s">
        <v>779</v>
      </c>
      <c r="V24" s="78" t="s">
        <v>780</v>
      </c>
      <c r="W24" s="76">
        <v>80518</v>
      </c>
      <c r="X24" s="76">
        <v>19768</v>
      </c>
      <c r="Y24" s="76">
        <v>8295</v>
      </c>
      <c r="Z24" s="76">
        <v>2169</v>
      </c>
      <c r="AA24" s="76">
        <v>0</v>
      </c>
      <c r="AB24" s="76">
        <v>4298</v>
      </c>
      <c r="AC24" s="76">
        <v>132</v>
      </c>
      <c r="AD24" s="76">
        <v>0</v>
      </c>
      <c r="AE24" s="76">
        <v>1485</v>
      </c>
      <c r="AF24" s="76">
        <v>0</v>
      </c>
      <c r="AG24" s="76">
        <v>0</v>
      </c>
      <c r="AH24" s="76">
        <v>0</v>
      </c>
      <c r="AI24" s="76">
        <v>0</v>
      </c>
      <c r="AJ24" s="76">
        <v>504</v>
      </c>
      <c r="AK24" s="76">
        <v>0</v>
      </c>
      <c r="AL24" s="76">
        <v>9246</v>
      </c>
      <c r="AM24" s="76">
        <v>0</v>
      </c>
      <c r="AN24" s="76">
        <v>0</v>
      </c>
      <c r="AO24" s="76">
        <v>604</v>
      </c>
      <c r="AP24" s="76">
        <v>135</v>
      </c>
      <c r="AQ24" s="76">
        <v>48216</v>
      </c>
      <c r="AR24" s="76">
        <v>13654</v>
      </c>
      <c r="AS24" s="76">
        <v>1842</v>
      </c>
      <c r="AT24" s="76">
        <v>9153</v>
      </c>
      <c r="AU24" s="76">
        <v>0</v>
      </c>
      <c r="AV24" s="76">
        <v>3820</v>
      </c>
      <c r="AW24" s="76">
        <v>699</v>
      </c>
      <c r="AX24" s="76">
        <v>0</v>
      </c>
      <c r="AY24" s="76">
        <v>4290</v>
      </c>
      <c r="AZ24" s="76">
        <v>0</v>
      </c>
      <c r="BA24" s="76">
        <v>0</v>
      </c>
      <c r="BB24" s="76">
        <v>0</v>
      </c>
      <c r="BC24" s="76">
        <v>0</v>
      </c>
      <c r="BD24" s="76">
        <v>2517</v>
      </c>
      <c r="BE24" s="76">
        <v>0</v>
      </c>
      <c r="BF24" s="76">
        <v>66489</v>
      </c>
      <c r="BG24" s="76">
        <v>0</v>
      </c>
      <c r="BH24" s="76">
        <v>1284</v>
      </c>
      <c r="BI24" s="76">
        <v>1870</v>
      </c>
      <c r="BJ24" s="76">
        <v>1664</v>
      </c>
      <c r="BK24" s="76">
        <v>2457</v>
      </c>
      <c r="BL24" s="76">
        <v>1089</v>
      </c>
      <c r="BM24" s="76">
        <v>0</v>
      </c>
      <c r="BN24" s="76">
        <v>651</v>
      </c>
      <c r="BO24" s="76">
        <v>0</v>
      </c>
      <c r="BP24" s="76">
        <v>303</v>
      </c>
      <c r="BQ24" s="76">
        <v>0</v>
      </c>
      <c r="BR24" s="76">
        <v>0</v>
      </c>
      <c r="BS24" s="76">
        <v>0</v>
      </c>
      <c r="BT24" s="76">
        <v>0</v>
      </c>
      <c r="BU24" s="76">
        <v>0</v>
      </c>
      <c r="BV24" s="76">
        <v>0</v>
      </c>
      <c r="BW24" s="76">
        <v>0</v>
      </c>
      <c r="BX24" s="76">
        <v>0</v>
      </c>
      <c r="BY24" s="76">
        <v>0</v>
      </c>
      <c r="BZ24" s="76">
        <v>19641</v>
      </c>
      <c r="CA24" s="76">
        <v>0</v>
      </c>
      <c r="CB24" s="76">
        <v>0</v>
      </c>
      <c r="CC24" s="76">
        <v>720</v>
      </c>
      <c r="CD24" s="76">
        <v>0</v>
      </c>
      <c r="CE24" s="76">
        <v>0</v>
      </c>
      <c r="CF24" s="76">
        <v>0</v>
      </c>
      <c r="CG24" s="76">
        <v>0</v>
      </c>
      <c r="CH24" s="76">
        <v>0</v>
      </c>
      <c r="CI24" s="76">
        <v>0</v>
      </c>
      <c r="CJ24" s="76">
        <v>0</v>
      </c>
      <c r="CK24" s="76">
        <v>0</v>
      </c>
      <c r="CL24" s="76">
        <v>0</v>
      </c>
      <c r="CM24" s="76">
        <v>0</v>
      </c>
      <c r="CN24" s="76">
        <v>0</v>
      </c>
      <c r="CO24" s="76">
        <v>0</v>
      </c>
      <c r="CP24" s="76">
        <v>0</v>
      </c>
      <c r="CQ24" s="76">
        <v>0</v>
      </c>
      <c r="CR24" s="76">
        <v>0</v>
      </c>
      <c r="CS24" s="76">
        <v>0</v>
      </c>
      <c r="CT24" s="76">
        <v>0</v>
      </c>
      <c r="CU24" s="76">
        <v>0</v>
      </c>
      <c r="CV24" s="76">
        <v>0</v>
      </c>
      <c r="CW24" s="76">
        <v>0</v>
      </c>
      <c r="CX24" s="76">
        <v>0</v>
      </c>
      <c r="CY24" s="76">
        <v>0</v>
      </c>
      <c r="CZ24" s="76">
        <v>0</v>
      </c>
      <c r="DA24" s="76">
        <v>0</v>
      </c>
      <c r="DB24" s="76">
        <v>0</v>
      </c>
      <c r="DC24" s="76">
        <v>0</v>
      </c>
      <c r="DD24" s="76">
        <v>0</v>
      </c>
      <c r="DE24" s="76">
        <v>0</v>
      </c>
      <c r="DF24" s="76">
        <v>0</v>
      </c>
      <c r="DG24" s="76">
        <v>0</v>
      </c>
      <c r="DH24" s="76">
        <v>0</v>
      </c>
      <c r="DI24" s="76">
        <v>0</v>
      </c>
      <c r="DJ24" s="76">
        <v>0</v>
      </c>
      <c r="DK24" s="76">
        <v>0</v>
      </c>
      <c r="DL24" s="76">
        <v>0</v>
      </c>
      <c r="DM24" s="76">
        <v>0</v>
      </c>
      <c r="DN24" s="76">
        <v>0</v>
      </c>
      <c r="DO24" s="76">
        <v>0</v>
      </c>
      <c r="DP24" s="76">
        <v>0</v>
      </c>
      <c r="DQ24" s="76">
        <v>0</v>
      </c>
      <c r="DR24" s="76">
        <v>0</v>
      </c>
      <c r="DS24" s="76">
        <v>6789322.3036948815</v>
      </c>
      <c r="DT24" s="76">
        <v>2139809.6136039775</v>
      </c>
      <c r="DU24" s="76">
        <v>845745.72442121466</v>
      </c>
      <c r="DV24" s="76">
        <v>215591.11752085216</v>
      </c>
      <c r="DW24" s="76">
        <v>0</v>
      </c>
      <c r="DX24" s="76">
        <v>371149.73768632178</v>
      </c>
      <c r="DY24" s="76">
        <v>13867.705332861584</v>
      </c>
      <c r="DZ24" s="76">
        <v>0</v>
      </c>
      <c r="EA24" s="76">
        <v>97086.178432483503</v>
      </c>
      <c r="EB24" s="76">
        <v>0</v>
      </c>
      <c r="EC24" s="76">
        <v>0</v>
      </c>
      <c r="ED24" s="76">
        <v>0</v>
      </c>
      <c r="EE24" s="76">
        <v>0</v>
      </c>
      <c r="EF24" s="76">
        <v>41211.300106305185</v>
      </c>
      <c r="EG24" s="76">
        <v>0</v>
      </c>
      <c r="EH24" s="76">
        <v>662843.58493037091</v>
      </c>
      <c r="EI24" s="76">
        <v>0</v>
      </c>
      <c r="EJ24" s="76">
        <v>0</v>
      </c>
      <c r="EK24" s="76">
        <v>87155.031877479239</v>
      </c>
      <c r="EL24" s="76">
        <v>8004.0622996034181</v>
      </c>
      <c r="EM24" s="76">
        <v>6139437.0518434988</v>
      </c>
      <c r="EN24" s="76">
        <v>2779559.2275951775</v>
      </c>
      <c r="EO24" s="76">
        <v>383713.44712590094</v>
      </c>
      <c r="EP24" s="76">
        <v>1349120.1981004039</v>
      </c>
      <c r="EQ24" s="76">
        <v>0</v>
      </c>
      <c r="ER24" s="76">
        <v>597064.29434755654</v>
      </c>
      <c r="ES24" s="76">
        <v>79331.294667138412</v>
      </c>
      <c r="ET24" s="76">
        <v>0</v>
      </c>
      <c r="EU24" s="76">
        <v>668418.19117535953</v>
      </c>
      <c r="EV24" s="76">
        <v>0</v>
      </c>
      <c r="EW24" s="76">
        <v>0</v>
      </c>
      <c r="EX24" s="76">
        <v>0</v>
      </c>
      <c r="EY24" s="76">
        <v>0</v>
      </c>
      <c r="EZ24" s="76">
        <v>382061.53802573262</v>
      </c>
      <c r="FA24" s="76">
        <v>0</v>
      </c>
      <c r="FB24" s="76">
        <v>7866547.6403509155</v>
      </c>
      <c r="FC24" s="76">
        <v>0</v>
      </c>
      <c r="FD24" s="76">
        <v>145447.34442411148</v>
      </c>
      <c r="FE24" s="76">
        <v>297654.23388229858</v>
      </c>
      <c r="FF24" s="76">
        <v>241833.93770039658</v>
      </c>
      <c r="FG24" s="76">
        <v>1027076.8903766731</v>
      </c>
      <c r="FH24" s="76">
        <v>317318.45506247593</v>
      </c>
      <c r="FI24" s="76">
        <v>0</v>
      </c>
      <c r="FJ24" s="76">
        <v>326605.63060361368</v>
      </c>
      <c r="FK24" s="76">
        <v>0</v>
      </c>
      <c r="FL24" s="76">
        <v>106529.56104803263</v>
      </c>
      <c r="FM24" s="76">
        <v>0</v>
      </c>
      <c r="FN24" s="76">
        <v>0</v>
      </c>
      <c r="FO24" s="76">
        <v>0</v>
      </c>
      <c r="FP24" s="76">
        <v>0</v>
      </c>
      <c r="FQ24" s="76">
        <v>0</v>
      </c>
      <c r="FR24" s="76">
        <v>0</v>
      </c>
      <c r="FS24" s="76">
        <v>0</v>
      </c>
      <c r="FT24" s="76">
        <v>0</v>
      </c>
      <c r="FU24" s="76">
        <v>0</v>
      </c>
      <c r="FV24" s="76">
        <v>3011110.0072322194</v>
      </c>
      <c r="FW24" s="76">
        <v>0</v>
      </c>
      <c r="FX24" s="76">
        <v>0</v>
      </c>
      <c r="FY24" s="76">
        <v>138330.55316958044</v>
      </c>
      <c r="FZ24" s="76">
        <v>0</v>
      </c>
      <c r="GA24" s="76">
        <v>0</v>
      </c>
      <c r="GB24" s="76">
        <v>0</v>
      </c>
      <c r="GC24" s="76">
        <v>0</v>
      </c>
      <c r="GD24" s="76">
        <v>0</v>
      </c>
      <c r="GE24" s="76">
        <v>0</v>
      </c>
      <c r="GF24" s="76">
        <v>0</v>
      </c>
      <c r="GG24" s="76">
        <v>0</v>
      </c>
      <c r="GH24" s="76">
        <v>0</v>
      </c>
      <c r="GI24" s="76">
        <v>0</v>
      </c>
      <c r="GJ24" s="76">
        <v>0</v>
      </c>
      <c r="GK24" s="76">
        <v>0</v>
      </c>
      <c r="GL24" s="76">
        <v>0</v>
      </c>
      <c r="GM24" s="76">
        <v>0</v>
      </c>
      <c r="GN24" s="76">
        <v>0</v>
      </c>
      <c r="GO24" s="76">
        <v>0</v>
      </c>
      <c r="GP24" s="76">
        <v>0</v>
      </c>
      <c r="GQ24" s="76">
        <v>0</v>
      </c>
      <c r="GR24" s="76">
        <v>0</v>
      </c>
      <c r="GS24" s="76">
        <v>0</v>
      </c>
      <c r="GT24" s="76">
        <v>0</v>
      </c>
      <c r="GU24" s="76">
        <v>0</v>
      </c>
      <c r="GV24" s="76">
        <v>0</v>
      </c>
      <c r="GW24" s="76">
        <v>0</v>
      </c>
      <c r="GX24" s="76">
        <v>0</v>
      </c>
      <c r="GY24" s="76">
        <v>0</v>
      </c>
      <c r="GZ24" s="76">
        <v>0</v>
      </c>
      <c r="HA24" s="76">
        <v>0</v>
      </c>
      <c r="HB24" s="76">
        <v>0</v>
      </c>
      <c r="HC24" s="76">
        <v>0</v>
      </c>
      <c r="HD24" s="76">
        <v>0</v>
      </c>
      <c r="HE24" s="76">
        <v>0</v>
      </c>
      <c r="HF24" s="76">
        <v>0</v>
      </c>
      <c r="HG24" s="76">
        <v>0</v>
      </c>
      <c r="HH24" s="76">
        <v>0</v>
      </c>
      <c r="HI24" s="76">
        <v>0</v>
      </c>
      <c r="HJ24" s="76">
        <v>0</v>
      </c>
      <c r="HK24" s="76">
        <v>0</v>
      </c>
      <c r="HL24" s="76">
        <v>0</v>
      </c>
      <c r="HM24" s="76">
        <v>0</v>
      </c>
      <c r="HN24" s="76">
        <v>0</v>
      </c>
      <c r="HP24" s="77" t="s">
        <v>150</v>
      </c>
      <c r="HQ24" s="75">
        <f>'Relative Weights'!$H$1</f>
        <v>2022</v>
      </c>
      <c r="HR24" s="76">
        <v>240428</v>
      </c>
      <c r="HS24" s="76">
        <v>7150</v>
      </c>
      <c r="HT24" s="76">
        <v>0</v>
      </c>
      <c r="HU24" s="76">
        <v>0</v>
      </c>
      <c r="HV24" s="76">
        <v>0</v>
      </c>
      <c r="HW24" s="76">
        <v>0</v>
      </c>
      <c r="HX24" s="76">
        <v>0</v>
      </c>
      <c r="HY24" s="76">
        <v>0</v>
      </c>
      <c r="HZ24" s="76">
        <v>0</v>
      </c>
      <c r="IA24" s="76">
        <v>0</v>
      </c>
      <c r="IB24" s="76">
        <v>0</v>
      </c>
      <c r="IC24" s="76">
        <v>0</v>
      </c>
      <c r="ID24" s="76">
        <v>0</v>
      </c>
      <c r="IE24" s="76">
        <v>0</v>
      </c>
      <c r="IF24" s="76">
        <v>0</v>
      </c>
      <c r="IG24" s="76">
        <v>250</v>
      </c>
      <c r="IH24" s="76">
        <v>0</v>
      </c>
      <c r="II24" s="76">
        <v>0</v>
      </c>
      <c r="IJ24" s="76">
        <v>0</v>
      </c>
      <c r="IK24" s="76">
        <v>0</v>
      </c>
      <c r="IL24" s="76">
        <v>159033.08000000002</v>
      </c>
      <c r="IM24" s="76">
        <v>0</v>
      </c>
      <c r="IN24" s="76">
        <v>1720</v>
      </c>
      <c r="IO24" s="76">
        <v>0</v>
      </c>
      <c r="IP24" s="76">
        <v>0</v>
      </c>
      <c r="IQ24" s="76">
        <v>0</v>
      </c>
      <c r="IR24" s="76">
        <v>0</v>
      </c>
      <c r="IS24" s="76">
        <v>0</v>
      </c>
      <c r="IT24" s="76">
        <v>3000</v>
      </c>
      <c r="IU24" s="76">
        <v>0</v>
      </c>
      <c r="IV24" s="76">
        <v>0</v>
      </c>
      <c r="IW24" s="76">
        <v>0</v>
      </c>
      <c r="IX24" s="76">
        <v>0</v>
      </c>
      <c r="IY24" s="76">
        <v>34816</v>
      </c>
      <c r="IZ24" s="76">
        <v>0</v>
      </c>
      <c r="JA24" s="76">
        <v>194912</v>
      </c>
      <c r="JB24" s="76">
        <v>0</v>
      </c>
      <c r="JC24" s="76">
        <v>0</v>
      </c>
      <c r="JD24" s="76">
        <v>0</v>
      </c>
      <c r="JE24" s="76">
        <v>7200</v>
      </c>
      <c r="JF24" s="76">
        <v>4500</v>
      </c>
      <c r="JG24" s="76">
        <v>0</v>
      </c>
      <c r="JH24" s="76">
        <v>0</v>
      </c>
      <c r="JI24" s="76">
        <v>67000</v>
      </c>
      <c r="JJ24" s="76">
        <v>0</v>
      </c>
      <c r="JK24" s="76">
        <v>0</v>
      </c>
      <c r="JL24" s="76">
        <v>0</v>
      </c>
      <c r="JM24" s="76">
        <v>0</v>
      </c>
      <c r="JN24" s="76">
        <v>0</v>
      </c>
      <c r="JO24" s="76">
        <v>0</v>
      </c>
      <c r="JP24" s="76">
        <v>0</v>
      </c>
      <c r="JQ24" s="76">
        <v>0</v>
      </c>
      <c r="JR24" s="76">
        <v>0</v>
      </c>
      <c r="JS24" s="76">
        <v>0</v>
      </c>
      <c r="JT24" s="76">
        <v>0</v>
      </c>
      <c r="JU24" s="76">
        <v>400390.48</v>
      </c>
      <c r="JV24" s="76">
        <v>0</v>
      </c>
      <c r="JW24" s="76">
        <v>0</v>
      </c>
      <c r="JX24" s="76">
        <v>9300</v>
      </c>
      <c r="JY24" s="76">
        <v>0</v>
      </c>
      <c r="JZ24" s="76">
        <v>0</v>
      </c>
      <c r="KA24" s="76">
        <v>0</v>
      </c>
      <c r="KB24" s="76">
        <v>0</v>
      </c>
      <c r="KC24" s="76">
        <v>0</v>
      </c>
      <c r="KD24" s="76">
        <v>0</v>
      </c>
      <c r="KE24" s="76">
        <v>0</v>
      </c>
      <c r="KF24" s="76">
        <v>0</v>
      </c>
      <c r="KG24" s="76">
        <v>0</v>
      </c>
      <c r="KH24" s="76">
        <v>0</v>
      </c>
      <c r="KI24" s="76">
        <v>0</v>
      </c>
      <c r="KJ24" s="76">
        <v>0</v>
      </c>
      <c r="KK24" s="76">
        <v>0</v>
      </c>
      <c r="KL24" s="76">
        <v>0</v>
      </c>
      <c r="KM24" s="76">
        <v>0</v>
      </c>
      <c r="KN24" s="76">
        <v>0</v>
      </c>
      <c r="KO24" s="76">
        <v>0</v>
      </c>
      <c r="KP24" s="76">
        <v>0</v>
      </c>
      <c r="KQ24" s="76">
        <v>0</v>
      </c>
      <c r="KR24" s="76">
        <v>0</v>
      </c>
      <c r="KS24" s="76">
        <v>0</v>
      </c>
      <c r="KT24" s="76">
        <v>0</v>
      </c>
      <c r="KU24" s="76">
        <v>0</v>
      </c>
      <c r="KV24" s="76">
        <v>0</v>
      </c>
      <c r="KW24" s="76">
        <v>0</v>
      </c>
      <c r="KX24" s="76">
        <v>0</v>
      </c>
      <c r="KY24" s="76">
        <v>0</v>
      </c>
      <c r="KZ24" s="76">
        <v>0</v>
      </c>
      <c r="LA24" s="76">
        <v>0</v>
      </c>
      <c r="LB24" s="76">
        <v>0</v>
      </c>
      <c r="LC24" s="76">
        <v>0</v>
      </c>
      <c r="LD24" s="76">
        <v>0</v>
      </c>
      <c r="LE24" s="76">
        <v>0</v>
      </c>
      <c r="LF24" s="76">
        <v>0</v>
      </c>
      <c r="LG24" s="76">
        <v>0</v>
      </c>
      <c r="LH24" s="76">
        <v>0</v>
      </c>
      <c r="LI24" s="76">
        <v>0</v>
      </c>
      <c r="LJ24" s="76">
        <v>0</v>
      </c>
      <c r="LK24" s="76">
        <v>0</v>
      </c>
      <c r="LL24" s="76">
        <v>0</v>
      </c>
      <c r="LM24" s="76">
        <v>0</v>
      </c>
      <c r="LN24" s="76">
        <v>0</v>
      </c>
      <c r="LO24" s="76">
        <v>0</v>
      </c>
      <c r="LP24" s="76">
        <v>0</v>
      </c>
      <c r="LQ24" s="76">
        <v>0</v>
      </c>
      <c r="LR24" s="76">
        <v>0</v>
      </c>
      <c r="LS24" s="76">
        <v>0</v>
      </c>
      <c r="LT24" s="76">
        <v>0</v>
      </c>
      <c r="LU24" s="76">
        <v>0</v>
      </c>
      <c r="LV24" s="76">
        <v>0</v>
      </c>
      <c r="LW24" s="76">
        <v>0</v>
      </c>
      <c r="LX24" s="76">
        <v>0</v>
      </c>
      <c r="LY24" s="76">
        <v>0</v>
      </c>
      <c r="LZ24" s="76">
        <v>0</v>
      </c>
      <c r="MA24" s="76">
        <v>0</v>
      </c>
      <c r="MB24" s="76">
        <v>0</v>
      </c>
      <c r="MC24" s="76">
        <v>0</v>
      </c>
      <c r="MD24" s="76">
        <v>0</v>
      </c>
      <c r="ME24" s="76">
        <v>0</v>
      </c>
      <c r="MF24" s="76">
        <v>0</v>
      </c>
      <c r="MG24" s="76">
        <v>0</v>
      </c>
      <c r="MH24" s="76">
        <v>0</v>
      </c>
      <c r="MI24" s="76">
        <v>0</v>
      </c>
      <c r="MJ24" s="76">
        <v>0</v>
      </c>
      <c r="MK24" s="76">
        <v>0</v>
      </c>
      <c r="ML24" s="76">
        <v>0</v>
      </c>
      <c r="MM24" s="76">
        <v>0</v>
      </c>
      <c r="MN24" s="76">
        <v>0</v>
      </c>
      <c r="MO24" s="76">
        <v>0</v>
      </c>
      <c r="MP24" s="76">
        <v>0</v>
      </c>
      <c r="MQ24" s="76">
        <v>0</v>
      </c>
      <c r="MR24" s="76">
        <v>0</v>
      </c>
      <c r="MS24" s="76">
        <v>0</v>
      </c>
      <c r="MT24" s="76">
        <v>0</v>
      </c>
      <c r="MU24" s="76">
        <v>0</v>
      </c>
      <c r="MV24" s="76">
        <v>0</v>
      </c>
      <c r="MW24" s="76">
        <v>0</v>
      </c>
      <c r="MX24" s="76">
        <v>0</v>
      </c>
      <c r="MY24" s="76">
        <v>0</v>
      </c>
      <c r="MZ24" s="76">
        <v>0</v>
      </c>
      <c r="NA24" s="76">
        <v>0</v>
      </c>
      <c r="NB24" s="76">
        <v>0</v>
      </c>
      <c r="NC24" s="76">
        <v>0</v>
      </c>
      <c r="ND24" s="76">
        <v>0</v>
      </c>
      <c r="NE24" s="76">
        <v>0</v>
      </c>
      <c r="NF24" s="76">
        <v>0</v>
      </c>
      <c r="NG24" s="76">
        <v>0</v>
      </c>
      <c r="NH24" s="76">
        <v>0</v>
      </c>
      <c r="NI24" s="76">
        <v>0</v>
      </c>
      <c r="NJ24" s="76">
        <v>0</v>
      </c>
      <c r="NK24" s="76">
        <v>0</v>
      </c>
      <c r="NL24" s="76">
        <v>0</v>
      </c>
      <c r="NM24" s="76">
        <v>0</v>
      </c>
      <c r="NN24" s="76">
        <v>0</v>
      </c>
      <c r="NO24" s="76">
        <v>0</v>
      </c>
      <c r="NP24" s="76">
        <v>0</v>
      </c>
      <c r="NQ24" s="76">
        <v>0</v>
      </c>
      <c r="NR24" s="76">
        <v>0</v>
      </c>
      <c r="NS24" s="76">
        <v>0</v>
      </c>
      <c r="NT24" s="76">
        <v>0</v>
      </c>
      <c r="NU24" s="76">
        <v>0</v>
      </c>
      <c r="NV24" s="76">
        <v>0</v>
      </c>
      <c r="NW24" s="76">
        <v>0</v>
      </c>
      <c r="NX24" s="76">
        <v>0</v>
      </c>
      <c r="NY24" s="76">
        <v>0</v>
      </c>
      <c r="NZ24" s="76">
        <v>0</v>
      </c>
      <c r="OA24" s="76">
        <v>0</v>
      </c>
      <c r="OB24" s="76">
        <v>0</v>
      </c>
      <c r="OC24" s="76">
        <v>0</v>
      </c>
      <c r="OD24" s="76">
        <v>0</v>
      </c>
      <c r="OE24" s="76">
        <v>0</v>
      </c>
      <c r="OF24" s="76">
        <v>0</v>
      </c>
      <c r="OG24" s="76">
        <v>0</v>
      </c>
      <c r="OH24" s="76">
        <v>0</v>
      </c>
      <c r="OI24" s="76">
        <v>0</v>
      </c>
      <c r="OJ24" s="76">
        <v>0</v>
      </c>
      <c r="OK24" s="76">
        <v>0</v>
      </c>
      <c r="OL24" s="76">
        <v>0</v>
      </c>
      <c r="OM24" s="76">
        <v>0</v>
      </c>
      <c r="ON24" s="76">
        <v>0</v>
      </c>
      <c r="OO24" s="76">
        <v>0</v>
      </c>
      <c r="OP24" s="76">
        <v>0</v>
      </c>
      <c r="OQ24" s="76">
        <v>0</v>
      </c>
      <c r="OR24" s="76">
        <v>0</v>
      </c>
      <c r="OS24" s="76">
        <v>0</v>
      </c>
      <c r="OT24" s="76">
        <v>0</v>
      </c>
      <c r="OU24" s="76">
        <v>0</v>
      </c>
      <c r="OV24" s="76">
        <v>0</v>
      </c>
      <c r="OW24" s="76">
        <v>0</v>
      </c>
      <c r="OX24" s="76">
        <v>0</v>
      </c>
      <c r="OY24" s="76">
        <v>0</v>
      </c>
      <c r="OZ24" s="76">
        <v>0</v>
      </c>
      <c r="PA24" s="76">
        <v>0</v>
      </c>
      <c r="PB24" s="76">
        <v>0</v>
      </c>
      <c r="PC24" s="76">
        <v>0</v>
      </c>
      <c r="PD24" s="76">
        <v>0</v>
      </c>
      <c r="PE24" s="76">
        <v>0</v>
      </c>
      <c r="PF24" s="76">
        <v>0</v>
      </c>
      <c r="PG24" s="76">
        <v>0</v>
      </c>
      <c r="PH24" s="76">
        <v>0</v>
      </c>
      <c r="PI24" s="76">
        <v>0</v>
      </c>
      <c r="PJ24" s="76">
        <v>5803979.0722865537</v>
      </c>
      <c r="PK24" s="76">
        <v>2711685.8661656464</v>
      </c>
      <c r="PL24" s="76">
        <v>465306.97963980702</v>
      </c>
      <c r="PM24" s="76">
        <v>0</v>
      </c>
      <c r="PN24" s="76">
        <v>1095952.9838853288</v>
      </c>
      <c r="PO24" s="76">
        <v>1107424.3326153306</v>
      </c>
      <c r="PP24" s="76">
        <v>62032.909995663387</v>
      </c>
      <c r="PQ24" s="76">
        <v>0</v>
      </c>
      <c r="PR24" s="76">
        <v>309985.38683026884</v>
      </c>
      <c r="PS24" s="76">
        <v>0</v>
      </c>
      <c r="PT24" s="76">
        <v>0</v>
      </c>
      <c r="PU24" s="76">
        <v>0</v>
      </c>
      <c r="PV24" s="76">
        <v>0</v>
      </c>
      <c r="PW24" s="76">
        <v>148657.39708956963</v>
      </c>
      <c r="PX24" s="76">
        <v>0</v>
      </c>
      <c r="PY24" s="76">
        <v>4864162.3783649728</v>
      </c>
      <c r="PZ24" s="76">
        <v>0</v>
      </c>
      <c r="QA24" s="76">
        <v>101780.36306577588</v>
      </c>
      <c r="QB24" s="76">
        <v>429984.45594244695</v>
      </c>
      <c r="QC24" s="89">
        <v>142956.87411863866</v>
      </c>
      <c r="QD24" s="102">
        <v>1</v>
      </c>
    </row>
    <row r="25" spans="1:446">
      <c r="A25" s="75" t="s">
        <v>77</v>
      </c>
      <c r="B25" s="75" t="s">
        <v>77</v>
      </c>
      <c r="C25" s="76">
        <f>ROUND(UHV!H18,0)-ROUND(UHV!H288,0)</f>
        <v>0</v>
      </c>
      <c r="D25" s="77">
        <v>13231</v>
      </c>
      <c r="E25" s="75" t="s">
        <v>707</v>
      </c>
      <c r="F25" s="75">
        <v>2022</v>
      </c>
      <c r="G25" s="76">
        <v>21829817</v>
      </c>
      <c r="H25" s="76">
        <v>551954</v>
      </c>
      <c r="I25" s="76">
        <v>10786496</v>
      </c>
      <c r="J25" s="76">
        <v>3957725</v>
      </c>
      <c r="K25" s="76">
        <v>7205030</v>
      </c>
      <c r="L25" s="75" t="s">
        <v>739</v>
      </c>
      <c r="M25" s="75" t="s">
        <v>740</v>
      </c>
      <c r="N25" s="75" t="s">
        <v>741</v>
      </c>
      <c r="O25" s="76">
        <v>735</v>
      </c>
      <c r="P25" s="76">
        <v>2361</v>
      </c>
      <c r="Q25" s="76">
        <v>1102</v>
      </c>
      <c r="R25" s="76">
        <v>0</v>
      </c>
      <c r="S25" s="76">
        <v>0</v>
      </c>
      <c r="T25" s="78" t="s">
        <v>781</v>
      </c>
      <c r="U25" s="78" t="s">
        <v>782</v>
      </c>
      <c r="V25" s="78" t="s">
        <v>783</v>
      </c>
      <c r="W25" s="76">
        <v>13696</v>
      </c>
      <c r="X25" s="76">
        <v>3800</v>
      </c>
      <c r="Y25" s="76">
        <v>903</v>
      </c>
      <c r="Z25" s="76">
        <v>1101</v>
      </c>
      <c r="AA25" s="76">
        <v>0</v>
      </c>
      <c r="AB25" s="76">
        <v>1967</v>
      </c>
      <c r="AC25" s="76">
        <v>138</v>
      </c>
      <c r="AD25" s="76">
        <v>0</v>
      </c>
      <c r="AE25" s="76">
        <v>0</v>
      </c>
      <c r="AF25" s="76">
        <v>0</v>
      </c>
      <c r="AG25" s="76">
        <v>0</v>
      </c>
      <c r="AH25" s="76">
        <v>0</v>
      </c>
      <c r="AI25" s="76">
        <v>0</v>
      </c>
      <c r="AJ25" s="76">
        <v>321</v>
      </c>
      <c r="AK25" s="76">
        <v>0</v>
      </c>
      <c r="AL25" s="76">
        <v>1674</v>
      </c>
      <c r="AM25" s="76">
        <v>0</v>
      </c>
      <c r="AN25" s="76">
        <v>0</v>
      </c>
      <c r="AO25" s="76">
        <v>24</v>
      </c>
      <c r="AP25" s="76">
        <v>0</v>
      </c>
      <c r="AQ25" s="76">
        <v>14595</v>
      </c>
      <c r="AR25" s="76">
        <v>2306</v>
      </c>
      <c r="AS25" s="76">
        <v>402</v>
      </c>
      <c r="AT25" s="76">
        <v>5305</v>
      </c>
      <c r="AU25" s="76">
        <v>0</v>
      </c>
      <c r="AV25" s="76">
        <v>3189</v>
      </c>
      <c r="AW25" s="76">
        <v>735</v>
      </c>
      <c r="AX25" s="76">
        <v>0</v>
      </c>
      <c r="AY25" s="76">
        <v>0</v>
      </c>
      <c r="AZ25" s="76">
        <v>0</v>
      </c>
      <c r="BA25" s="76">
        <v>0</v>
      </c>
      <c r="BB25" s="76">
        <v>0</v>
      </c>
      <c r="BC25" s="76">
        <v>0</v>
      </c>
      <c r="BD25" s="76">
        <v>1008</v>
      </c>
      <c r="BE25" s="76">
        <v>0</v>
      </c>
      <c r="BF25" s="76">
        <v>12429</v>
      </c>
      <c r="BG25" s="76">
        <v>0</v>
      </c>
      <c r="BH25" s="76">
        <v>270</v>
      </c>
      <c r="BI25" s="76">
        <v>228</v>
      </c>
      <c r="BJ25" s="76">
        <v>883</v>
      </c>
      <c r="BK25" s="76">
        <v>4136</v>
      </c>
      <c r="BL25" s="76">
        <v>459</v>
      </c>
      <c r="BM25" s="76">
        <v>0</v>
      </c>
      <c r="BN25" s="76">
        <v>4997</v>
      </c>
      <c r="BO25" s="76">
        <v>0</v>
      </c>
      <c r="BP25" s="76">
        <v>705</v>
      </c>
      <c r="BQ25" s="76">
        <v>0</v>
      </c>
      <c r="BR25" s="76">
        <v>0</v>
      </c>
      <c r="BS25" s="76">
        <v>0</v>
      </c>
      <c r="BT25" s="76">
        <v>0</v>
      </c>
      <c r="BU25" s="76">
        <v>0</v>
      </c>
      <c r="BV25" s="76">
        <v>0</v>
      </c>
      <c r="BW25" s="76">
        <v>0</v>
      </c>
      <c r="BX25" s="76">
        <v>84</v>
      </c>
      <c r="BY25" s="76">
        <v>0</v>
      </c>
      <c r="BZ25" s="76">
        <v>9969</v>
      </c>
      <c r="CA25" s="76">
        <v>0</v>
      </c>
      <c r="CB25" s="76">
        <v>0</v>
      </c>
      <c r="CC25" s="76">
        <v>66</v>
      </c>
      <c r="CD25" s="76">
        <v>0</v>
      </c>
      <c r="CE25" s="76">
        <v>0</v>
      </c>
      <c r="CF25" s="76">
        <v>0</v>
      </c>
      <c r="CG25" s="76">
        <v>0</v>
      </c>
      <c r="CH25" s="76">
        <v>0</v>
      </c>
      <c r="CI25" s="76">
        <v>0</v>
      </c>
      <c r="CJ25" s="76">
        <v>0</v>
      </c>
      <c r="CK25" s="76">
        <v>0</v>
      </c>
      <c r="CL25" s="76">
        <v>0</v>
      </c>
      <c r="CM25" s="76">
        <v>0</v>
      </c>
      <c r="CN25" s="76">
        <v>0</v>
      </c>
      <c r="CO25" s="76">
        <v>0</v>
      </c>
      <c r="CP25" s="76">
        <v>0</v>
      </c>
      <c r="CQ25" s="76">
        <v>0</v>
      </c>
      <c r="CR25" s="76">
        <v>0</v>
      </c>
      <c r="CS25" s="76">
        <v>0</v>
      </c>
      <c r="CT25" s="76">
        <v>0</v>
      </c>
      <c r="CU25" s="76">
        <v>0</v>
      </c>
      <c r="CV25" s="76">
        <v>0</v>
      </c>
      <c r="CW25" s="76">
        <v>0</v>
      </c>
      <c r="CX25" s="76">
        <v>0</v>
      </c>
      <c r="CY25" s="76">
        <v>0</v>
      </c>
      <c r="CZ25" s="76">
        <v>0</v>
      </c>
      <c r="DA25" s="76">
        <v>0</v>
      </c>
      <c r="DB25" s="76">
        <v>0</v>
      </c>
      <c r="DC25" s="76">
        <v>0</v>
      </c>
      <c r="DD25" s="76">
        <v>0</v>
      </c>
      <c r="DE25" s="76">
        <v>0</v>
      </c>
      <c r="DF25" s="76">
        <v>0</v>
      </c>
      <c r="DG25" s="76">
        <v>0</v>
      </c>
      <c r="DH25" s="76">
        <v>0</v>
      </c>
      <c r="DI25" s="76">
        <v>0</v>
      </c>
      <c r="DJ25" s="76">
        <v>0</v>
      </c>
      <c r="DK25" s="76">
        <v>0</v>
      </c>
      <c r="DL25" s="76">
        <v>0</v>
      </c>
      <c r="DM25" s="76">
        <v>0</v>
      </c>
      <c r="DN25" s="76">
        <v>0</v>
      </c>
      <c r="DO25" s="76">
        <v>0</v>
      </c>
      <c r="DP25" s="76">
        <v>0</v>
      </c>
      <c r="DQ25" s="76">
        <v>0</v>
      </c>
      <c r="DR25" s="76">
        <v>0</v>
      </c>
      <c r="DS25" s="76">
        <v>1377219.3507330019</v>
      </c>
      <c r="DT25" s="76">
        <v>332575.99768042681</v>
      </c>
      <c r="DU25" s="76">
        <v>88452.596299220473</v>
      </c>
      <c r="DV25" s="76">
        <v>97724.475942704958</v>
      </c>
      <c r="DW25" s="76">
        <v>0</v>
      </c>
      <c r="DX25" s="76">
        <v>88184.315286338533</v>
      </c>
      <c r="DY25" s="76">
        <v>5132.5541711491605</v>
      </c>
      <c r="DZ25" s="76">
        <v>0</v>
      </c>
      <c r="EA25" s="76">
        <v>0</v>
      </c>
      <c r="EB25" s="76">
        <v>0</v>
      </c>
      <c r="EC25" s="76">
        <v>0</v>
      </c>
      <c r="ED25" s="76">
        <v>0</v>
      </c>
      <c r="EE25" s="76">
        <v>0</v>
      </c>
      <c r="EF25" s="76">
        <v>30704.126794830059</v>
      </c>
      <c r="EG25" s="76">
        <v>0</v>
      </c>
      <c r="EH25" s="76">
        <v>323086.37308219535</v>
      </c>
      <c r="EI25" s="76">
        <v>0</v>
      </c>
      <c r="EJ25" s="76">
        <v>0</v>
      </c>
      <c r="EK25" s="76">
        <v>2967.89862184599</v>
      </c>
      <c r="EL25" s="76">
        <v>0</v>
      </c>
      <c r="EM25" s="76">
        <v>1543363.1039483608</v>
      </c>
      <c r="EN25" s="76">
        <v>304155.73444799602</v>
      </c>
      <c r="EO25" s="76">
        <v>61645.912957311739</v>
      </c>
      <c r="EP25" s="76">
        <v>712042.18875829049</v>
      </c>
      <c r="EQ25" s="76">
        <v>0</v>
      </c>
      <c r="ER25" s="76">
        <v>388360.6436536641</v>
      </c>
      <c r="ES25" s="76">
        <v>35762.155424810437</v>
      </c>
      <c r="ET25" s="76">
        <v>0</v>
      </c>
      <c r="EU25" s="76">
        <v>0</v>
      </c>
      <c r="EV25" s="76">
        <v>0</v>
      </c>
      <c r="EW25" s="76">
        <v>0</v>
      </c>
      <c r="EX25" s="76">
        <v>0</v>
      </c>
      <c r="EY25" s="76">
        <v>0</v>
      </c>
      <c r="EZ25" s="76">
        <v>142044.94431102692</v>
      </c>
      <c r="FA25" s="76">
        <v>0</v>
      </c>
      <c r="FB25" s="76">
        <v>1984588.0253238755</v>
      </c>
      <c r="FC25" s="76">
        <v>0</v>
      </c>
      <c r="FD25" s="76">
        <v>71895.10276875901</v>
      </c>
      <c r="FE25" s="76">
        <v>30824.622745675377</v>
      </c>
      <c r="FF25" s="76">
        <v>110749.79166666666</v>
      </c>
      <c r="FG25" s="76">
        <v>1041789.396459136</v>
      </c>
      <c r="FH25" s="76">
        <v>174050.84552734051</v>
      </c>
      <c r="FI25" s="76">
        <v>0</v>
      </c>
      <c r="FJ25" s="76">
        <v>1315030.1871983996</v>
      </c>
      <c r="FK25" s="76">
        <v>0</v>
      </c>
      <c r="FL25" s="76">
        <v>366048.67714649771</v>
      </c>
      <c r="FM25" s="76">
        <v>0</v>
      </c>
      <c r="FN25" s="76">
        <v>0</v>
      </c>
      <c r="FO25" s="76">
        <v>0</v>
      </c>
      <c r="FP25" s="76">
        <v>0</v>
      </c>
      <c r="FQ25" s="76">
        <v>0</v>
      </c>
      <c r="FR25" s="76">
        <v>0</v>
      </c>
      <c r="FS25" s="76">
        <v>0</v>
      </c>
      <c r="FT25" s="76">
        <v>17611.111111111109</v>
      </c>
      <c r="FU25" s="76">
        <v>0</v>
      </c>
      <c r="FV25" s="76">
        <v>2414266.3965660576</v>
      </c>
      <c r="FW25" s="76">
        <v>0</v>
      </c>
      <c r="FX25" s="76">
        <v>0</v>
      </c>
      <c r="FY25" s="76">
        <v>9782.818181818182</v>
      </c>
      <c r="FZ25" s="76">
        <v>0</v>
      </c>
      <c r="GA25" s="76">
        <v>0</v>
      </c>
      <c r="GB25" s="76">
        <v>0</v>
      </c>
      <c r="GC25" s="76">
        <v>0</v>
      </c>
      <c r="GD25" s="76">
        <v>0</v>
      </c>
      <c r="GE25" s="76">
        <v>0</v>
      </c>
      <c r="GF25" s="76">
        <v>0</v>
      </c>
      <c r="GG25" s="76">
        <v>0</v>
      </c>
      <c r="GH25" s="76">
        <v>0</v>
      </c>
      <c r="GI25" s="76">
        <v>0</v>
      </c>
      <c r="GJ25" s="76">
        <v>0</v>
      </c>
      <c r="GK25" s="76">
        <v>0</v>
      </c>
      <c r="GL25" s="76">
        <v>0</v>
      </c>
      <c r="GM25" s="76">
        <v>0</v>
      </c>
      <c r="GN25" s="76">
        <v>0</v>
      </c>
      <c r="GO25" s="76">
        <v>0</v>
      </c>
      <c r="GP25" s="76">
        <v>0</v>
      </c>
      <c r="GQ25" s="76">
        <v>0</v>
      </c>
      <c r="GR25" s="76">
        <v>0</v>
      </c>
      <c r="GS25" s="76">
        <v>0</v>
      </c>
      <c r="GT25" s="76">
        <v>0</v>
      </c>
      <c r="GU25" s="76">
        <v>0</v>
      </c>
      <c r="GV25" s="76">
        <v>0</v>
      </c>
      <c r="GW25" s="76">
        <v>0</v>
      </c>
      <c r="GX25" s="76">
        <v>0</v>
      </c>
      <c r="GY25" s="76">
        <v>0</v>
      </c>
      <c r="GZ25" s="76">
        <v>0</v>
      </c>
      <c r="HA25" s="76">
        <v>0</v>
      </c>
      <c r="HB25" s="76">
        <v>0</v>
      </c>
      <c r="HC25" s="76">
        <v>0</v>
      </c>
      <c r="HD25" s="76">
        <v>0</v>
      </c>
      <c r="HE25" s="76">
        <v>0</v>
      </c>
      <c r="HF25" s="76">
        <v>0</v>
      </c>
      <c r="HG25" s="76">
        <v>0</v>
      </c>
      <c r="HH25" s="76">
        <v>0</v>
      </c>
      <c r="HI25" s="76">
        <v>0</v>
      </c>
      <c r="HJ25" s="76">
        <v>0</v>
      </c>
      <c r="HK25" s="76">
        <v>0</v>
      </c>
      <c r="HL25" s="76">
        <v>0</v>
      </c>
      <c r="HM25" s="76">
        <v>0</v>
      </c>
      <c r="HN25" s="76">
        <v>0</v>
      </c>
      <c r="HP25" s="77" t="s">
        <v>151</v>
      </c>
      <c r="HQ25" s="75">
        <f>'Relative Weights'!$H$1</f>
        <v>2022</v>
      </c>
      <c r="HR25" s="76"/>
      <c r="HS25" s="76"/>
      <c r="HT25" s="76"/>
      <c r="HU25" s="76"/>
      <c r="HV25" s="76"/>
      <c r="HW25" s="76"/>
      <c r="HX25" s="76"/>
      <c r="HY25" s="76"/>
      <c r="HZ25" s="76"/>
      <c r="IA25" s="76"/>
      <c r="IB25" s="76"/>
      <c r="IC25" s="76"/>
      <c r="ID25" s="76"/>
      <c r="IE25" s="76"/>
      <c r="IF25" s="76"/>
      <c r="IG25" s="76"/>
      <c r="IH25" s="76"/>
      <c r="II25" s="76"/>
      <c r="IJ25" s="76"/>
      <c r="IK25" s="76"/>
      <c r="IL25" s="76"/>
      <c r="IM25" s="76"/>
      <c r="IN25" s="76"/>
      <c r="IO25" s="76"/>
      <c r="IP25" s="76"/>
      <c r="IQ25" s="76"/>
      <c r="IR25" s="76"/>
      <c r="IS25" s="76"/>
      <c r="IT25" s="76"/>
      <c r="IU25" s="76"/>
      <c r="IV25" s="76"/>
      <c r="IW25" s="76"/>
      <c r="IX25" s="76"/>
      <c r="IY25" s="76"/>
      <c r="IZ25" s="76"/>
      <c r="JA25" s="76"/>
      <c r="JB25" s="76"/>
      <c r="JC25" s="76"/>
      <c r="JD25" s="76"/>
      <c r="JE25" s="76"/>
      <c r="JF25" s="76"/>
      <c r="JG25" s="76"/>
      <c r="JH25" s="76"/>
      <c r="JI25" s="76"/>
      <c r="JJ25" s="76"/>
      <c r="JK25" s="76"/>
      <c r="JL25" s="76"/>
      <c r="JM25" s="76"/>
      <c r="JN25" s="76"/>
      <c r="JO25" s="76"/>
      <c r="JP25" s="76"/>
      <c r="JQ25" s="76"/>
      <c r="JR25" s="76"/>
      <c r="JS25" s="76"/>
      <c r="JT25" s="76"/>
      <c r="JU25" s="76"/>
      <c r="JV25" s="76"/>
      <c r="JW25" s="76"/>
      <c r="JX25" s="76"/>
      <c r="JY25" s="76"/>
      <c r="JZ25" s="76"/>
      <c r="KA25" s="76"/>
      <c r="KB25" s="76"/>
      <c r="KC25" s="76"/>
      <c r="KD25" s="76"/>
      <c r="KE25" s="76"/>
      <c r="KF25" s="76"/>
      <c r="KG25" s="76"/>
      <c r="KH25" s="76"/>
      <c r="KI25" s="76"/>
      <c r="KJ25" s="76"/>
      <c r="KK25" s="76"/>
      <c r="KL25" s="76"/>
      <c r="KM25" s="76"/>
      <c r="KN25" s="76"/>
      <c r="KO25" s="76"/>
      <c r="KP25" s="76"/>
      <c r="KQ25" s="76"/>
      <c r="KR25" s="76"/>
      <c r="KS25" s="76"/>
      <c r="KT25" s="76"/>
      <c r="KU25" s="76"/>
      <c r="KV25" s="76"/>
      <c r="KW25" s="76"/>
      <c r="KX25" s="76"/>
      <c r="KY25" s="76"/>
      <c r="KZ25" s="76"/>
      <c r="LA25" s="76"/>
      <c r="LB25" s="76"/>
      <c r="LC25" s="76"/>
      <c r="LD25" s="76"/>
      <c r="LE25" s="76"/>
      <c r="LF25" s="76"/>
      <c r="LG25" s="76"/>
      <c r="LH25" s="76"/>
      <c r="LI25" s="76"/>
      <c r="LJ25" s="76"/>
      <c r="LK25" s="76"/>
      <c r="LL25" s="76"/>
      <c r="LM25" s="76"/>
      <c r="LN25" s="76"/>
      <c r="LO25" s="76"/>
      <c r="LP25" s="76"/>
      <c r="LQ25" s="76"/>
      <c r="LR25" s="76"/>
      <c r="LS25" s="76"/>
      <c r="LT25" s="76"/>
      <c r="LU25" s="76"/>
      <c r="LV25" s="76"/>
      <c r="LW25" s="76"/>
      <c r="LX25" s="76"/>
      <c r="LY25" s="76"/>
      <c r="LZ25" s="76"/>
      <c r="MA25" s="76"/>
      <c r="MB25" s="76"/>
      <c r="MC25" s="76"/>
      <c r="MD25" s="76"/>
      <c r="ME25" s="76"/>
      <c r="MF25" s="76"/>
      <c r="MG25" s="76"/>
      <c r="MH25" s="76"/>
      <c r="MI25" s="76"/>
      <c r="MJ25" s="76"/>
      <c r="MK25" s="76"/>
      <c r="ML25" s="76"/>
      <c r="MM25" s="76"/>
      <c r="MN25" s="76"/>
      <c r="MO25" s="76"/>
      <c r="MP25" s="76"/>
      <c r="MQ25" s="76"/>
      <c r="MR25" s="76"/>
      <c r="MS25" s="76"/>
      <c r="MT25" s="76"/>
      <c r="MU25" s="76"/>
      <c r="MV25" s="76"/>
      <c r="MW25" s="76"/>
      <c r="MX25" s="76"/>
      <c r="MY25" s="76"/>
      <c r="MZ25" s="76"/>
      <c r="NA25" s="76"/>
      <c r="NB25" s="76"/>
      <c r="NC25" s="76"/>
      <c r="ND25" s="76"/>
      <c r="NE25" s="76"/>
      <c r="NF25" s="76"/>
      <c r="NG25" s="76"/>
      <c r="NH25" s="76"/>
      <c r="NI25" s="76"/>
      <c r="NJ25" s="76"/>
      <c r="NK25" s="76"/>
      <c r="NL25" s="76"/>
      <c r="NM25" s="76"/>
      <c r="NN25" s="76"/>
      <c r="NO25" s="76"/>
      <c r="NP25" s="76"/>
      <c r="NQ25" s="76"/>
      <c r="NR25" s="76"/>
      <c r="NS25" s="76"/>
      <c r="NT25" s="76"/>
      <c r="NU25" s="76"/>
      <c r="NV25" s="76"/>
      <c r="NW25" s="76"/>
      <c r="NX25" s="76"/>
      <c r="NY25" s="76"/>
      <c r="NZ25" s="76"/>
      <c r="OA25" s="76"/>
      <c r="OB25" s="76"/>
      <c r="OC25" s="76"/>
      <c r="OD25" s="76"/>
      <c r="OE25" s="76"/>
      <c r="OF25" s="76"/>
      <c r="OG25" s="76"/>
      <c r="OH25" s="76"/>
      <c r="OI25" s="76"/>
      <c r="OJ25" s="76"/>
      <c r="OK25" s="76"/>
      <c r="OL25" s="76"/>
      <c r="OM25" s="76"/>
      <c r="ON25" s="76"/>
      <c r="OO25" s="76"/>
      <c r="OP25" s="76"/>
      <c r="OQ25" s="76"/>
      <c r="OR25" s="76"/>
      <c r="OS25" s="76"/>
      <c r="OT25" s="76"/>
      <c r="OU25" s="76"/>
      <c r="OV25" s="76"/>
      <c r="OW25" s="76"/>
      <c r="OX25" s="76"/>
      <c r="OY25" s="76"/>
      <c r="OZ25" s="76"/>
      <c r="PA25" s="76"/>
      <c r="PB25" s="76"/>
      <c r="PC25" s="76"/>
      <c r="PD25" s="76"/>
      <c r="PE25" s="76"/>
      <c r="PF25" s="76"/>
      <c r="PG25" s="76"/>
      <c r="PH25" s="76"/>
      <c r="PI25" s="76"/>
      <c r="PJ25" s="76">
        <v>2822978</v>
      </c>
      <c r="PK25" s="76">
        <v>577639</v>
      </c>
      <c r="PL25" s="76">
        <v>106937</v>
      </c>
      <c r="PM25" s="76"/>
      <c r="PN25" s="76">
        <v>1513803</v>
      </c>
      <c r="PO25" s="76">
        <v>600302</v>
      </c>
      <c r="PP25" s="76">
        <v>29135</v>
      </c>
      <c r="PQ25" s="76"/>
      <c r="PR25" s="76"/>
      <c r="PS25" s="76"/>
      <c r="PT25" s="76"/>
      <c r="PU25" s="76"/>
      <c r="PV25" s="76"/>
      <c r="PW25" s="76">
        <v>135621</v>
      </c>
      <c r="PX25" s="76"/>
      <c r="PY25" s="76">
        <v>3364128</v>
      </c>
      <c r="PZ25" s="76"/>
      <c r="QA25" s="76">
        <v>51221</v>
      </c>
      <c r="QB25" s="76">
        <v>31045</v>
      </c>
      <c r="QC25" s="89">
        <v>78903</v>
      </c>
      <c r="QD25" s="102">
        <v>1</v>
      </c>
    </row>
    <row r="26" spans="1:446">
      <c r="A26" s="75" t="s">
        <v>172</v>
      </c>
      <c r="B26" s="75" t="s">
        <v>89</v>
      </c>
      <c r="C26" s="76">
        <f>ROUND(MID!H18,0)-ROUND(MID!H288,0)</f>
        <v>0</v>
      </c>
      <c r="D26" s="77">
        <v>3592</v>
      </c>
      <c r="E26" s="75" t="s">
        <v>685</v>
      </c>
      <c r="F26" s="75">
        <v>2022</v>
      </c>
      <c r="G26" s="76">
        <v>33223943</v>
      </c>
      <c r="H26" s="76">
        <v>891491</v>
      </c>
      <c r="I26" s="76">
        <v>9929960</v>
      </c>
      <c r="J26" s="76">
        <v>13995699</v>
      </c>
      <c r="K26" s="76">
        <v>8126463</v>
      </c>
      <c r="L26" s="75" t="s">
        <v>742</v>
      </c>
      <c r="M26" s="75" t="s">
        <v>743</v>
      </c>
      <c r="N26" s="75" t="s">
        <v>744</v>
      </c>
      <c r="O26" s="76">
        <v>2004</v>
      </c>
      <c r="P26" s="76">
        <v>2767</v>
      </c>
      <c r="Q26" s="76">
        <v>600</v>
      </c>
      <c r="R26" s="76">
        <v>16</v>
      </c>
      <c r="S26" s="76">
        <v>0</v>
      </c>
      <c r="T26" s="78" t="s">
        <v>910</v>
      </c>
      <c r="U26" s="78" t="s">
        <v>911</v>
      </c>
      <c r="V26" s="78" t="s">
        <v>912</v>
      </c>
      <c r="W26" s="76">
        <v>34539</v>
      </c>
      <c r="X26" s="76">
        <v>11081</v>
      </c>
      <c r="Y26" s="76">
        <v>4544</v>
      </c>
      <c r="Z26" s="76">
        <v>1641</v>
      </c>
      <c r="AA26" s="76">
        <v>3</v>
      </c>
      <c r="AB26" s="76">
        <v>2016</v>
      </c>
      <c r="AC26" s="76">
        <v>555</v>
      </c>
      <c r="AD26" s="76">
        <v>0</v>
      </c>
      <c r="AE26" s="76">
        <v>143</v>
      </c>
      <c r="AF26" s="76">
        <v>0</v>
      </c>
      <c r="AG26" s="76">
        <v>0</v>
      </c>
      <c r="AH26" s="76">
        <v>144</v>
      </c>
      <c r="AI26" s="76">
        <v>0</v>
      </c>
      <c r="AJ26" s="76">
        <v>3096</v>
      </c>
      <c r="AK26" s="76">
        <v>0</v>
      </c>
      <c r="AL26" s="76">
        <v>3148</v>
      </c>
      <c r="AM26" s="76">
        <v>0</v>
      </c>
      <c r="AN26" s="76">
        <v>0</v>
      </c>
      <c r="AO26" s="76">
        <v>323</v>
      </c>
      <c r="AP26" s="76">
        <v>594</v>
      </c>
      <c r="AQ26" s="76">
        <v>9924</v>
      </c>
      <c r="AR26" s="76">
        <v>4065</v>
      </c>
      <c r="AS26" s="76">
        <v>1614</v>
      </c>
      <c r="AT26" s="76">
        <v>3438</v>
      </c>
      <c r="AU26" s="76">
        <v>198</v>
      </c>
      <c r="AV26" s="76">
        <v>1616</v>
      </c>
      <c r="AW26" s="76">
        <v>237</v>
      </c>
      <c r="AX26" s="76">
        <v>0</v>
      </c>
      <c r="AY26" s="76">
        <v>1499</v>
      </c>
      <c r="AZ26" s="76">
        <v>0</v>
      </c>
      <c r="BA26" s="76">
        <v>0</v>
      </c>
      <c r="BB26" s="76">
        <v>0</v>
      </c>
      <c r="BC26" s="76">
        <v>0</v>
      </c>
      <c r="BD26" s="76">
        <v>8419</v>
      </c>
      <c r="BE26" s="76">
        <v>0</v>
      </c>
      <c r="BF26" s="76">
        <v>7625</v>
      </c>
      <c r="BG26" s="76">
        <v>0</v>
      </c>
      <c r="BH26" s="76">
        <v>414</v>
      </c>
      <c r="BI26" s="76">
        <v>994</v>
      </c>
      <c r="BJ26" s="76">
        <v>10409</v>
      </c>
      <c r="BK26" s="76">
        <v>2356</v>
      </c>
      <c r="BL26" s="76">
        <v>535</v>
      </c>
      <c r="BM26" s="76">
        <v>9</v>
      </c>
      <c r="BN26" s="76">
        <v>2749</v>
      </c>
      <c r="BO26" s="76">
        <v>0</v>
      </c>
      <c r="BP26" s="76">
        <v>313</v>
      </c>
      <c r="BQ26" s="76">
        <v>198</v>
      </c>
      <c r="BR26" s="76">
        <v>0</v>
      </c>
      <c r="BS26" s="76">
        <v>0</v>
      </c>
      <c r="BT26" s="76">
        <v>0</v>
      </c>
      <c r="BU26" s="76">
        <v>0</v>
      </c>
      <c r="BV26" s="76">
        <v>0</v>
      </c>
      <c r="BW26" s="76">
        <v>0</v>
      </c>
      <c r="BX26" s="76">
        <v>1604</v>
      </c>
      <c r="BY26" s="76">
        <v>0</v>
      </c>
      <c r="BZ26" s="76">
        <v>2322</v>
      </c>
      <c r="CA26" s="76">
        <v>0</v>
      </c>
      <c r="CB26" s="76">
        <v>0</v>
      </c>
      <c r="CC26" s="76">
        <v>18</v>
      </c>
      <c r="CD26" s="76">
        <v>1164</v>
      </c>
      <c r="CE26" s="76">
        <v>0</v>
      </c>
      <c r="CF26" s="76">
        <v>0</v>
      </c>
      <c r="CG26" s="76">
        <v>0</v>
      </c>
      <c r="CH26" s="76">
        <v>387</v>
      </c>
      <c r="CI26" s="76">
        <v>0</v>
      </c>
      <c r="CJ26" s="76">
        <v>0</v>
      </c>
      <c r="CK26" s="76">
        <v>0</v>
      </c>
      <c r="CL26" s="76">
        <v>0</v>
      </c>
      <c r="CM26" s="76">
        <v>0</v>
      </c>
      <c r="CN26" s="76">
        <v>0</v>
      </c>
      <c r="CO26" s="76">
        <v>0</v>
      </c>
      <c r="CP26" s="76">
        <v>0</v>
      </c>
      <c r="CQ26" s="76">
        <v>0</v>
      </c>
      <c r="CR26" s="76">
        <v>0</v>
      </c>
      <c r="CS26" s="76">
        <v>0</v>
      </c>
      <c r="CT26" s="76">
        <v>0</v>
      </c>
      <c r="CU26" s="76">
        <v>0</v>
      </c>
      <c r="CV26" s="76">
        <v>0</v>
      </c>
      <c r="CW26" s="76">
        <v>0</v>
      </c>
      <c r="CX26" s="76">
        <v>0</v>
      </c>
      <c r="CY26" s="76">
        <v>0</v>
      </c>
      <c r="CZ26" s="76">
        <v>0</v>
      </c>
      <c r="DA26" s="76">
        <v>0</v>
      </c>
      <c r="DB26" s="76">
        <v>0</v>
      </c>
      <c r="DC26" s="76">
        <v>0</v>
      </c>
      <c r="DD26" s="76">
        <v>0</v>
      </c>
      <c r="DE26" s="76">
        <v>0</v>
      </c>
      <c r="DF26" s="76">
        <v>0</v>
      </c>
      <c r="DG26" s="76">
        <v>0</v>
      </c>
      <c r="DH26" s="76">
        <v>0</v>
      </c>
      <c r="DI26" s="76">
        <v>0</v>
      </c>
      <c r="DJ26" s="76">
        <v>0</v>
      </c>
      <c r="DK26" s="76">
        <v>0</v>
      </c>
      <c r="DL26" s="76">
        <v>0</v>
      </c>
      <c r="DM26" s="76">
        <v>0</v>
      </c>
      <c r="DN26" s="76">
        <v>0</v>
      </c>
      <c r="DO26" s="76">
        <v>0</v>
      </c>
      <c r="DP26" s="76">
        <v>0</v>
      </c>
      <c r="DQ26" s="76">
        <v>0</v>
      </c>
      <c r="DR26" s="76">
        <v>0</v>
      </c>
      <c r="DS26" s="76">
        <v>3725714.3935325067</v>
      </c>
      <c r="DT26" s="76">
        <v>1106923.1780565463</v>
      </c>
      <c r="DU26" s="76">
        <v>720135.33490318607</v>
      </c>
      <c r="DV26" s="76">
        <v>98885.520325554156</v>
      </c>
      <c r="DW26" s="76">
        <v>490.49333333333328</v>
      </c>
      <c r="DX26" s="76">
        <v>491552.89776582917</v>
      </c>
      <c r="DY26" s="76">
        <v>27591.735464135018</v>
      </c>
      <c r="DZ26" s="76">
        <v>0</v>
      </c>
      <c r="EA26" s="76">
        <v>10327.358293021625</v>
      </c>
      <c r="EB26" s="76">
        <v>0</v>
      </c>
      <c r="EC26" s="76">
        <v>0</v>
      </c>
      <c r="ED26" s="76">
        <v>24156.159228941113</v>
      </c>
      <c r="EE26" s="76">
        <v>0</v>
      </c>
      <c r="EF26" s="76">
        <v>338888.33915412577</v>
      </c>
      <c r="EG26" s="76">
        <v>0</v>
      </c>
      <c r="EH26" s="76">
        <v>462819.69295021147</v>
      </c>
      <c r="EI26" s="76">
        <v>0</v>
      </c>
      <c r="EJ26" s="76">
        <v>0</v>
      </c>
      <c r="EK26" s="76">
        <v>97805.544823401884</v>
      </c>
      <c r="EL26" s="76">
        <v>57355.471340194745</v>
      </c>
      <c r="EM26" s="76">
        <v>1626345.7641320536</v>
      </c>
      <c r="EN26" s="76">
        <v>1039602.7837493964</v>
      </c>
      <c r="EO26" s="76">
        <v>643911.13501275436</v>
      </c>
      <c r="EP26" s="76">
        <v>382366.09078938188</v>
      </c>
      <c r="EQ26" s="76">
        <v>59256.673333333332</v>
      </c>
      <c r="ER26" s="76">
        <v>662645.05081075861</v>
      </c>
      <c r="ES26" s="76">
        <v>33851.116856591441</v>
      </c>
      <c r="ET26" s="76">
        <v>0</v>
      </c>
      <c r="EU26" s="76">
        <v>226522.19147613813</v>
      </c>
      <c r="EV26" s="76">
        <v>0</v>
      </c>
      <c r="EW26" s="76">
        <v>0</v>
      </c>
      <c r="EX26" s="76">
        <v>0</v>
      </c>
      <c r="EY26" s="76">
        <v>0</v>
      </c>
      <c r="EZ26" s="76">
        <v>1193088.8887656201</v>
      </c>
      <c r="FA26" s="76">
        <v>0</v>
      </c>
      <c r="FB26" s="76">
        <v>1939297.3497729488</v>
      </c>
      <c r="FC26" s="76">
        <v>0</v>
      </c>
      <c r="FD26" s="76">
        <v>94797.782635796524</v>
      </c>
      <c r="FE26" s="76">
        <v>202101.84488429004</v>
      </c>
      <c r="FF26" s="76">
        <v>1296542.4824822801</v>
      </c>
      <c r="FG26" s="76">
        <v>703550.79441866954</v>
      </c>
      <c r="FH26" s="76">
        <v>258434.81372320489</v>
      </c>
      <c r="FI26" s="76">
        <v>0</v>
      </c>
      <c r="FJ26" s="76">
        <v>584451.29299532808</v>
      </c>
      <c r="FK26" s="76">
        <v>0</v>
      </c>
      <c r="FL26" s="76">
        <v>159371.75802232441</v>
      </c>
      <c r="FM26" s="76">
        <v>11622.111111111111</v>
      </c>
      <c r="FN26" s="76">
        <v>0</v>
      </c>
      <c r="FO26" s="76">
        <v>0</v>
      </c>
      <c r="FP26" s="76">
        <v>0</v>
      </c>
      <c r="FQ26" s="76">
        <v>0</v>
      </c>
      <c r="FR26" s="76">
        <v>0</v>
      </c>
      <c r="FS26" s="76">
        <v>0</v>
      </c>
      <c r="FT26" s="76">
        <v>410291.06252313073</v>
      </c>
      <c r="FU26" s="76">
        <v>0</v>
      </c>
      <c r="FV26" s="76">
        <v>602300.53311518312</v>
      </c>
      <c r="FW26" s="76">
        <v>0</v>
      </c>
      <c r="FX26" s="76">
        <v>0</v>
      </c>
      <c r="FY26" s="76">
        <v>11709.23076923077</v>
      </c>
      <c r="FZ26" s="76">
        <v>518510.00000000006</v>
      </c>
      <c r="GA26" s="76">
        <v>0</v>
      </c>
      <c r="GB26" s="76">
        <v>0</v>
      </c>
      <c r="GC26" s="76">
        <v>0</v>
      </c>
      <c r="GD26" s="76">
        <v>79232.118563685624</v>
      </c>
      <c r="GE26" s="76">
        <v>0</v>
      </c>
      <c r="GF26" s="76">
        <v>0</v>
      </c>
      <c r="GG26" s="76">
        <v>0</v>
      </c>
      <c r="GH26" s="76">
        <v>0</v>
      </c>
      <c r="GI26" s="76">
        <v>0</v>
      </c>
      <c r="GJ26" s="76">
        <v>0</v>
      </c>
      <c r="GK26" s="76">
        <v>0</v>
      </c>
      <c r="GL26" s="76">
        <v>0</v>
      </c>
      <c r="GM26" s="76">
        <v>0</v>
      </c>
      <c r="GN26" s="76">
        <v>0</v>
      </c>
      <c r="GO26" s="76">
        <v>0</v>
      </c>
      <c r="GP26" s="76">
        <v>0</v>
      </c>
      <c r="GQ26" s="76">
        <v>0</v>
      </c>
      <c r="GR26" s="76">
        <v>0</v>
      </c>
      <c r="GS26" s="76">
        <v>0</v>
      </c>
      <c r="GT26" s="76">
        <v>0</v>
      </c>
      <c r="GU26" s="76">
        <v>0</v>
      </c>
      <c r="GV26" s="76">
        <v>0</v>
      </c>
      <c r="GW26" s="76">
        <v>0</v>
      </c>
      <c r="GX26" s="76">
        <v>0</v>
      </c>
      <c r="GY26" s="76">
        <v>0</v>
      </c>
      <c r="GZ26" s="76">
        <v>0</v>
      </c>
      <c r="HA26" s="76">
        <v>0</v>
      </c>
      <c r="HB26" s="76">
        <v>0</v>
      </c>
      <c r="HC26" s="76">
        <v>0</v>
      </c>
      <c r="HD26" s="76">
        <v>0</v>
      </c>
      <c r="HE26" s="76">
        <v>0</v>
      </c>
      <c r="HF26" s="76">
        <v>0</v>
      </c>
      <c r="HG26" s="76">
        <v>0</v>
      </c>
      <c r="HH26" s="76">
        <v>0</v>
      </c>
      <c r="HI26" s="76">
        <v>0</v>
      </c>
      <c r="HJ26" s="76">
        <v>0</v>
      </c>
      <c r="HK26" s="76">
        <v>0</v>
      </c>
      <c r="HL26" s="76">
        <v>0</v>
      </c>
      <c r="HM26" s="76">
        <v>0</v>
      </c>
      <c r="HN26" s="76">
        <v>0</v>
      </c>
      <c r="HP26" s="77" t="s">
        <v>152</v>
      </c>
      <c r="HQ26" s="75">
        <f>'Relative Weights'!$H$1</f>
        <v>2022</v>
      </c>
      <c r="HR26" s="76">
        <v>12248</v>
      </c>
      <c r="HS26" s="76">
        <v>0</v>
      </c>
      <c r="HT26" s="76">
        <v>0</v>
      </c>
      <c r="HU26" s="76">
        <v>0</v>
      </c>
      <c r="HV26" s="76">
        <v>0</v>
      </c>
      <c r="HW26" s="76">
        <v>0</v>
      </c>
      <c r="HX26" s="76">
        <v>0</v>
      </c>
      <c r="HY26" s="76">
        <v>0</v>
      </c>
      <c r="HZ26" s="76">
        <v>0</v>
      </c>
      <c r="IA26" s="76">
        <v>0</v>
      </c>
      <c r="IB26" s="76">
        <v>0</v>
      </c>
      <c r="IC26" s="76">
        <v>0</v>
      </c>
      <c r="ID26" s="76">
        <v>0</v>
      </c>
      <c r="IE26" s="76">
        <v>0</v>
      </c>
      <c r="IF26" s="76">
        <v>0</v>
      </c>
      <c r="IG26" s="76">
        <v>0</v>
      </c>
      <c r="IH26" s="76">
        <v>0</v>
      </c>
      <c r="II26" s="76">
        <v>0</v>
      </c>
      <c r="IJ26" s="76">
        <v>0</v>
      </c>
      <c r="IK26" s="76">
        <v>0</v>
      </c>
      <c r="IL26" s="76">
        <v>0</v>
      </c>
      <c r="IM26" s="76">
        <v>0</v>
      </c>
      <c r="IN26" s="76">
        <v>0</v>
      </c>
      <c r="IO26" s="76">
        <v>0</v>
      </c>
      <c r="IP26" s="76">
        <v>0</v>
      </c>
      <c r="IQ26" s="76">
        <v>0</v>
      </c>
      <c r="IR26" s="76">
        <v>0</v>
      </c>
      <c r="IS26" s="76">
        <v>0</v>
      </c>
      <c r="IT26" s="76">
        <v>0</v>
      </c>
      <c r="IU26" s="76">
        <v>0</v>
      </c>
      <c r="IV26" s="76">
        <v>0</v>
      </c>
      <c r="IW26" s="76">
        <v>0</v>
      </c>
      <c r="IX26" s="76">
        <v>0</v>
      </c>
      <c r="IY26" s="76">
        <v>0</v>
      </c>
      <c r="IZ26" s="76">
        <v>0</v>
      </c>
      <c r="JA26" s="76">
        <v>0</v>
      </c>
      <c r="JB26" s="76">
        <v>0</v>
      </c>
      <c r="JC26" s="76">
        <v>0</v>
      </c>
      <c r="JD26" s="76">
        <v>0</v>
      </c>
      <c r="JE26" s="76">
        <v>0</v>
      </c>
      <c r="JF26" s="76">
        <v>0</v>
      </c>
      <c r="JG26" s="76">
        <v>0</v>
      </c>
      <c r="JH26" s="76">
        <v>0</v>
      </c>
      <c r="JI26" s="76">
        <v>0</v>
      </c>
      <c r="JJ26" s="76">
        <v>0</v>
      </c>
      <c r="JK26" s="76">
        <v>0</v>
      </c>
      <c r="JL26" s="76">
        <v>0</v>
      </c>
      <c r="JM26" s="76">
        <v>0</v>
      </c>
      <c r="JN26" s="76">
        <v>0</v>
      </c>
      <c r="JO26" s="76">
        <v>0</v>
      </c>
      <c r="JP26" s="76">
        <v>0</v>
      </c>
      <c r="JQ26" s="76">
        <v>0</v>
      </c>
      <c r="JR26" s="76">
        <v>0</v>
      </c>
      <c r="JS26" s="76">
        <v>0</v>
      </c>
      <c r="JT26" s="76">
        <v>0</v>
      </c>
      <c r="JU26" s="76">
        <v>0</v>
      </c>
      <c r="JV26" s="76">
        <v>0</v>
      </c>
      <c r="JW26" s="76">
        <v>0</v>
      </c>
      <c r="JX26" s="76">
        <v>0</v>
      </c>
      <c r="JY26" s="76">
        <v>0</v>
      </c>
      <c r="JZ26" s="76">
        <v>0</v>
      </c>
      <c r="KA26" s="76">
        <v>0</v>
      </c>
      <c r="KB26" s="76">
        <v>0</v>
      </c>
      <c r="KC26" s="76">
        <v>0</v>
      </c>
      <c r="KD26" s="76">
        <v>0</v>
      </c>
      <c r="KE26" s="76">
        <v>0</v>
      </c>
      <c r="KF26" s="76">
        <v>0</v>
      </c>
      <c r="KG26" s="76">
        <v>0</v>
      </c>
      <c r="KH26" s="76">
        <v>0</v>
      </c>
      <c r="KI26" s="76">
        <v>0</v>
      </c>
      <c r="KJ26" s="76">
        <v>0</v>
      </c>
      <c r="KK26" s="76">
        <v>0</v>
      </c>
      <c r="KL26" s="76">
        <v>0</v>
      </c>
      <c r="KM26" s="76">
        <v>0</v>
      </c>
      <c r="KN26" s="76">
        <v>0</v>
      </c>
      <c r="KO26" s="76">
        <v>0</v>
      </c>
      <c r="KP26" s="76">
        <v>0</v>
      </c>
      <c r="KQ26" s="76">
        <v>0</v>
      </c>
      <c r="KR26" s="76">
        <v>0</v>
      </c>
      <c r="KS26" s="76">
        <v>0</v>
      </c>
      <c r="KT26" s="76">
        <v>0</v>
      </c>
      <c r="KU26" s="76">
        <v>0</v>
      </c>
      <c r="KV26" s="76">
        <v>0</v>
      </c>
      <c r="KW26" s="76">
        <v>0</v>
      </c>
      <c r="KX26" s="76">
        <v>0</v>
      </c>
      <c r="KY26" s="76">
        <v>0</v>
      </c>
      <c r="KZ26" s="76">
        <v>0</v>
      </c>
      <c r="LA26" s="76">
        <v>0</v>
      </c>
      <c r="LB26" s="76">
        <v>0</v>
      </c>
      <c r="LC26" s="76">
        <v>0</v>
      </c>
      <c r="LD26" s="76">
        <v>0</v>
      </c>
      <c r="LE26" s="76">
        <v>0</v>
      </c>
      <c r="LF26" s="76">
        <v>0</v>
      </c>
      <c r="LG26" s="76">
        <v>0</v>
      </c>
      <c r="LH26" s="76">
        <v>0</v>
      </c>
      <c r="LI26" s="76">
        <v>0</v>
      </c>
      <c r="LJ26" s="76">
        <v>0</v>
      </c>
      <c r="LK26" s="76">
        <v>0</v>
      </c>
      <c r="LL26" s="76">
        <v>0</v>
      </c>
      <c r="LM26" s="76">
        <v>0</v>
      </c>
      <c r="LN26" s="76">
        <v>0</v>
      </c>
      <c r="LO26" s="76">
        <v>0</v>
      </c>
      <c r="LP26" s="76">
        <v>0</v>
      </c>
      <c r="LQ26" s="76">
        <v>0</v>
      </c>
      <c r="LR26" s="76">
        <v>0</v>
      </c>
      <c r="LS26" s="76">
        <v>0</v>
      </c>
      <c r="LT26" s="76">
        <v>0</v>
      </c>
      <c r="LU26" s="76">
        <v>0</v>
      </c>
      <c r="LV26" s="76">
        <v>0</v>
      </c>
      <c r="LW26" s="76">
        <v>0</v>
      </c>
      <c r="LX26" s="76">
        <v>0</v>
      </c>
      <c r="LY26" s="76">
        <v>0</v>
      </c>
      <c r="LZ26" s="76">
        <v>0</v>
      </c>
      <c r="MA26" s="76">
        <v>0</v>
      </c>
      <c r="MB26" s="76">
        <v>0</v>
      </c>
      <c r="MC26" s="76">
        <v>0</v>
      </c>
      <c r="MD26" s="76">
        <v>0</v>
      </c>
      <c r="ME26" s="76">
        <v>0</v>
      </c>
      <c r="MF26" s="76">
        <v>0</v>
      </c>
      <c r="MG26" s="76">
        <v>0</v>
      </c>
      <c r="MH26" s="76">
        <v>0</v>
      </c>
      <c r="MI26" s="76">
        <v>0</v>
      </c>
      <c r="MJ26" s="76">
        <v>0</v>
      </c>
      <c r="MK26" s="76">
        <v>0</v>
      </c>
      <c r="ML26" s="76">
        <v>0</v>
      </c>
      <c r="MM26" s="76">
        <v>0</v>
      </c>
      <c r="MN26" s="76">
        <v>0</v>
      </c>
      <c r="MO26" s="76">
        <v>0</v>
      </c>
      <c r="MP26" s="76">
        <v>0</v>
      </c>
      <c r="MQ26" s="76">
        <v>0</v>
      </c>
      <c r="MR26" s="76">
        <v>0</v>
      </c>
      <c r="MS26" s="76">
        <v>0</v>
      </c>
      <c r="MT26" s="76">
        <v>0</v>
      </c>
      <c r="MU26" s="76">
        <v>0</v>
      </c>
      <c r="MV26" s="76">
        <v>0</v>
      </c>
      <c r="MW26" s="76">
        <v>0</v>
      </c>
      <c r="MX26" s="76">
        <v>0</v>
      </c>
      <c r="MY26" s="76">
        <v>0</v>
      </c>
      <c r="MZ26" s="76">
        <v>0</v>
      </c>
      <c r="NA26" s="76">
        <v>0</v>
      </c>
      <c r="NB26" s="76">
        <v>0</v>
      </c>
      <c r="NC26" s="76">
        <v>0</v>
      </c>
      <c r="ND26" s="76">
        <v>0</v>
      </c>
      <c r="NE26" s="76">
        <v>0</v>
      </c>
      <c r="NF26" s="76">
        <v>0</v>
      </c>
      <c r="NG26" s="76">
        <v>0</v>
      </c>
      <c r="NH26" s="76">
        <v>0</v>
      </c>
      <c r="NI26" s="76">
        <v>0</v>
      </c>
      <c r="NJ26" s="76">
        <v>0</v>
      </c>
      <c r="NK26" s="76">
        <v>0</v>
      </c>
      <c r="NL26" s="76">
        <v>0</v>
      </c>
      <c r="NM26" s="76">
        <v>0</v>
      </c>
      <c r="NN26" s="76">
        <v>0</v>
      </c>
      <c r="NO26" s="76">
        <v>0</v>
      </c>
      <c r="NP26" s="76">
        <v>0</v>
      </c>
      <c r="NQ26" s="76">
        <v>0</v>
      </c>
      <c r="NR26" s="76">
        <v>0</v>
      </c>
      <c r="NS26" s="76">
        <v>0</v>
      </c>
      <c r="NT26" s="76">
        <v>0</v>
      </c>
      <c r="NU26" s="76">
        <v>0</v>
      </c>
      <c r="NV26" s="76">
        <v>0</v>
      </c>
      <c r="NW26" s="76">
        <v>0</v>
      </c>
      <c r="NX26" s="76">
        <v>0</v>
      </c>
      <c r="NY26" s="76">
        <v>0</v>
      </c>
      <c r="NZ26" s="76">
        <v>0</v>
      </c>
      <c r="OA26" s="76">
        <v>0</v>
      </c>
      <c r="OB26" s="76">
        <v>0</v>
      </c>
      <c r="OC26" s="76">
        <v>0</v>
      </c>
      <c r="OD26" s="76">
        <v>0</v>
      </c>
      <c r="OE26" s="76">
        <v>0</v>
      </c>
      <c r="OF26" s="76">
        <v>0</v>
      </c>
      <c r="OG26" s="76">
        <v>0</v>
      </c>
      <c r="OH26" s="76">
        <v>0</v>
      </c>
      <c r="OI26" s="76">
        <v>0</v>
      </c>
      <c r="OJ26" s="76">
        <v>0</v>
      </c>
      <c r="OK26" s="76">
        <v>0</v>
      </c>
      <c r="OL26" s="76">
        <v>0</v>
      </c>
      <c r="OM26" s="76">
        <v>0</v>
      </c>
      <c r="ON26" s="76">
        <v>0</v>
      </c>
      <c r="OO26" s="76">
        <v>0</v>
      </c>
      <c r="OP26" s="76">
        <v>0</v>
      </c>
      <c r="OQ26" s="76">
        <v>0</v>
      </c>
      <c r="OR26" s="76">
        <v>0</v>
      </c>
      <c r="OS26" s="76">
        <v>0</v>
      </c>
      <c r="OT26" s="76">
        <v>0</v>
      </c>
      <c r="OU26" s="76">
        <v>0</v>
      </c>
      <c r="OV26" s="76">
        <v>0</v>
      </c>
      <c r="OW26" s="76">
        <v>0</v>
      </c>
      <c r="OX26" s="76">
        <v>0</v>
      </c>
      <c r="OY26" s="76">
        <v>0</v>
      </c>
      <c r="OZ26" s="76">
        <v>0</v>
      </c>
      <c r="PA26" s="76">
        <v>0</v>
      </c>
      <c r="PB26" s="76">
        <v>0</v>
      </c>
      <c r="PC26" s="76">
        <v>0</v>
      </c>
      <c r="PD26" s="76">
        <v>0</v>
      </c>
      <c r="PE26" s="76">
        <v>0</v>
      </c>
      <c r="PF26" s="76">
        <v>0</v>
      </c>
      <c r="PG26" s="76">
        <v>0</v>
      </c>
      <c r="PH26" s="76">
        <v>0</v>
      </c>
      <c r="PI26" s="76">
        <v>0</v>
      </c>
      <c r="PJ26" s="76">
        <v>4333751</v>
      </c>
      <c r="PK26" s="76">
        <v>1731375</v>
      </c>
      <c r="PL26" s="76">
        <v>998196</v>
      </c>
      <c r="PM26" s="76">
        <v>43455</v>
      </c>
      <c r="PN26" s="76">
        <v>729431</v>
      </c>
      <c r="PO26" s="76">
        <v>952874</v>
      </c>
      <c r="PP26" s="76">
        <v>50281</v>
      </c>
      <c r="PQ26" s="76">
        <v>0</v>
      </c>
      <c r="PR26" s="76">
        <v>172265</v>
      </c>
      <c r="PS26" s="76">
        <v>0</v>
      </c>
      <c r="PT26" s="76">
        <v>0</v>
      </c>
      <c r="PU26" s="76">
        <v>17569</v>
      </c>
      <c r="PV26" s="76">
        <v>0</v>
      </c>
      <c r="PW26" s="76">
        <v>1381554</v>
      </c>
      <c r="PX26" s="76">
        <v>0</v>
      </c>
      <c r="PY26" s="76">
        <v>2159843</v>
      </c>
      <c r="PZ26" s="76">
        <v>0</v>
      </c>
      <c r="QA26" s="76">
        <v>68038</v>
      </c>
      <c r="QB26" s="76">
        <v>226087</v>
      </c>
      <c r="QC26" s="89">
        <v>1336018</v>
      </c>
      <c r="QD26" s="102">
        <v>1</v>
      </c>
    </row>
    <row r="27" spans="1:446">
      <c r="A27" s="75" t="s">
        <v>91</v>
      </c>
      <c r="B27" s="75" t="s">
        <v>91</v>
      </c>
      <c r="C27" s="80">
        <f>ROUND(UNT!H18,0)-ROUND(UNT!H288,0)</f>
        <v>0</v>
      </c>
      <c r="D27" s="77">
        <v>3594</v>
      </c>
      <c r="E27" s="75" t="s">
        <v>91</v>
      </c>
      <c r="F27" s="75">
        <v>2022</v>
      </c>
      <c r="G27" s="80">
        <v>189032751</v>
      </c>
      <c r="H27" s="80">
        <v>85397285</v>
      </c>
      <c r="I27" s="80">
        <v>68266043</v>
      </c>
      <c r="J27" s="80">
        <v>67054524</v>
      </c>
      <c r="K27" s="80">
        <v>53648321</v>
      </c>
      <c r="L27" s="75" t="s">
        <v>850</v>
      </c>
      <c r="M27" s="75" t="s">
        <v>809</v>
      </c>
      <c r="N27" s="98" t="s">
        <v>851</v>
      </c>
      <c r="O27" s="76">
        <v>12780</v>
      </c>
      <c r="P27" s="76">
        <v>20420</v>
      </c>
      <c r="Q27" s="76">
        <v>7022</v>
      </c>
      <c r="R27" s="76">
        <v>1899</v>
      </c>
      <c r="S27" s="76">
        <v>47</v>
      </c>
      <c r="T27" s="78" t="s">
        <v>895</v>
      </c>
      <c r="U27" s="78" t="s">
        <v>896</v>
      </c>
      <c r="V27" s="91" t="s">
        <v>897</v>
      </c>
      <c r="W27" s="80">
        <v>242765.5</v>
      </c>
      <c r="X27" s="80">
        <v>73427</v>
      </c>
      <c r="Y27" s="80">
        <v>55301</v>
      </c>
      <c r="Z27" s="80">
        <v>7118</v>
      </c>
      <c r="AA27" s="80">
        <v>0</v>
      </c>
      <c r="AB27" s="80">
        <v>18085</v>
      </c>
      <c r="AC27" s="80">
        <v>2601</v>
      </c>
      <c r="AD27" s="80">
        <v>0</v>
      </c>
      <c r="AE27" s="80">
        <v>1896</v>
      </c>
      <c r="AF27" s="80">
        <v>33</v>
      </c>
      <c r="AG27" s="80">
        <v>0</v>
      </c>
      <c r="AH27" s="80">
        <v>5</v>
      </c>
      <c r="AI27" s="80">
        <v>0</v>
      </c>
      <c r="AJ27" s="80">
        <v>14406</v>
      </c>
      <c r="AK27" s="80">
        <v>0</v>
      </c>
      <c r="AL27" s="80">
        <v>36018</v>
      </c>
      <c r="AM27" s="80">
        <v>0</v>
      </c>
      <c r="AN27" s="80">
        <v>0</v>
      </c>
      <c r="AO27" s="80">
        <v>2258</v>
      </c>
      <c r="AP27" s="80">
        <v>0</v>
      </c>
      <c r="AQ27" s="80">
        <v>127682</v>
      </c>
      <c r="AR27" s="80">
        <v>30187</v>
      </c>
      <c r="AS27" s="80">
        <v>30327</v>
      </c>
      <c r="AT27" s="80">
        <v>13538</v>
      </c>
      <c r="AU27" s="80">
        <v>0</v>
      </c>
      <c r="AV27" s="80">
        <v>26607</v>
      </c>
      <c r="AW27" s="80">
        <v>1356</v>
      </c>
      <c r="AX27" s="80">
        <v>0</v>
      </c>
      <c r="AY27" s="80">
        <v>4920</v>
      </c>
      <c r="AZ27" s="80">
        <v>279</v>
      </c>
      <c r="BA27" s="80">
        <v>0</v>
      </c>
      <c r="BB27" s="80">
        <v>36</v>
      </c>
      <c r="BC27" s="80">
        <v>0</v>
      </c>
      <c r="BD27" s="80">
        <v>22547</v>
      </c>
      <c r="BE27" s="80">
        <v>0</v>
      </c>
      <c r="BF27" s="80">
        <v>109458</v>
      </c>
      <c r="BG27" s="80">
        <v>0</v>
      </c>
      <c r="BH27" s="80">
        <v>2823</v>
      </c>
      <c r="BI27" s="80">
        <v>8463</v>
      </c>
      <c r="BJ27" s="80">
        <v>0</v>
      </c>
      <c r="BK27" s="80">
        <v>28843</v>
      </c>
      <c r="BL27" s="80">
        <v>18383</v>
      </c>
      <c r="BM27" s="80">
        <v>6181</v>
      </c>
      <c r="BN27" s="80">
        <v>9589</v>
      </c>
      <c r="BO27" s="80">
        <v>0</v>
      </c>
      <c r="BP27" s="80">
        <v>32223</v>
      </c>
      <c r="BQ27" s="80">
        <v>69</v>
      </c>
      <c r="BR27" s="80">
        <v>0</v>
      </c>
      <c r="BS27" s="80">
        <v>967</v>
      </c>
      <c r="BT27" s="80">
        <v>6686</v>
      </c>
      <c r="BU27" s="80">
        <v>0</v>
      </c>
      <c r="BV27" s="80">
        <v>0</v>
      </c>
      <c r="BW27" s="80">
        <v>0</v>
      </c>
      <c r="BX27" s="80">
        <v>6123</v>
      </c>
      <c r="BY27" s="80">
        <v>0</v>
      </c>
      <c r="BZ27" s="80">
        <v>37508</v>
      </c>
      <c r="CA27" s="80">
        <v>0</v>
      </c>
      <c r="CB27" s="80">
        <v>0</v>
      </c>
      <c r="CC27" s="80">
        <v>3429</v>
      </c>
      <c r="CD27" s="80">
        <v>0</v>
      </c>
      <c r="CE27" s="80">
        <v>7854</v>
      </c>
      <c r="CF27" s="80">
        <v>5369</v>
      </c>
      <c r="CG27" s="80">
        <v>3951</v>
      </c>
      <c r="CH27" s="80">
        <v>1949</v>
      </c>
      <c r="CI27" s="80">
        <v>0</v>
      </c>
      <c r="CJ27" s="80">
        <v>3040</v>
      </c>
      <c r="CK27" s="80">
        <v>0</v>
      </c>
      <c r="CL27" s="80">
        <v>0</v>
      </c>
      <c r="CM27" s="80">
        <v>0</v>
      </c>
      <c r="CN27" s="80">
        <v>12</v>
      </c>
      <c r="CO27" s="80">
        <v>0</v>
      </c>
      <c r="CP27" s="80">
        <v>0</v>
      </c>
      <c r="CQ27" s="80">
        <v>0</v>
      </c>
      <c r="CR27" s="80">
        <v>42</v>
      </c>
      <c r="CS27" s="80">
        <v>0</v>
      </c>
      <c r="CT27" s="80">
        <v>1218</v>
      </c>
      <c r="CU27" s="80">
        <v>0</v>
      </c>
      <c r="CV27" s="80">
        <v>0</v>
      </c>
      <c r="CW27" s="80">
        <v>15</v>
      </c>
      <c r="CX27" s="80">
        <v>0</v>
      </c>
      <c r="CY27" s="80">
        <v>0</v>
      </c>
      <c r="CZ27" s="80">
        <v>0</v>
      </c>
      <c r="DA27" s="80">
        <v>0</v>
      </c>
      <c r="DB27" s="80">
        <v>0</v>
      </c>
      <c r="DC27" s="80">
        <v>0</v>
      </c>
      <c r="DD27" s="80">
        <v>0</v>
      </c>
      <c r="DE27" s="80">
        <v>0</v>
      </c>
      <c r="DF27" s="80">
        <v>0</v>
      </c>
      <c r="DG27" s="80">
        <v>0</v>
      </c>
      <c r="DH27" s="80">
        <v>0</v>
      </c>
      <c r="DI27" s="80">
        <v>0</v>
      </c>
      <c r="DJ27" s="80">
        <v>0</v>
      </c>
      <c r="DK27" s="80">
        <v>0</v>
      </c>
      <c r="DL27" s="80">
        <v>1081</v>
      </c>
      <c r="DM27" s="80">
        <v>0</v>
      </c>
      <c r="DN27" s="80">
        <v>0</v>
      </c>
      <c r="DO27" s="80">
        <v>0</v>
      </c>
      <c r="DP27" s="80">
        <v>0</v>
      </c>
      <c r="DQ27" s="80">
        <v>0</v>
      </c>
      <c r="DR27" s="80">
        <v>0</v>
      </c>
      <c r="DS27" s="80">
        <v>9466727.5988719296</v>
      </c>
      <c r="DT27" s="80">
        <v>3190259.8050984116</v>
      </c>
      <c r="DU27" s="80">
        <v>2756539.1297273193</v>
      </c>
      <c r="DV27" s="80">
        <v>296018.30602401379</v>
      </c>
      <c r="DW27" s="80">
        <v>0</v>
      </c>
      <c r="DX27" s="80">
        <v>1436382.8406231143</v>
      </c>
      <c r="DY27" s="80">
        <v>111682.51010861745</v>
      </c>
      <c r="DZ27" s="80">
        <v>0</v>
      </c>
      <c r="EA27" s="80">
        <v>59264.011457034961</v>
      </c>
      <c r="EB27" s="80">
        <v>148.18518518518519</v>
      </c>
      <c r="EC27" s="80">
        <v>0</v>
      </c>
      <c r="ED27" s="80">
        <v>1529.1666666666665</v>
      </c>
      <c r="EE27" s="80">
        <v>0</v>
      </c>
      <c r="EF27" s="80">
        <v>521591.73380011128</v>
      </c>
      <c r="EG27" s="80">
        <v>0</v>
      </c>
      <c r="EH27" s="80">
        <v>2749025.510763404</v>
      </c>
      <c r="EI27" s="80">
        <v>0</v>
      </c>
      <c r="EJ27" s="80">
        <v>0</v>
      </c>
      <c r="EK27" s="80">
        <v>210664.13265997544</v>
      </c>
      <c r="EL27" s="80">
        <v>0</v>
      </c>
      <c r="EM27" s="80">
        <v>8729359.5390875377</v>
      </c>
      <c r="EN27" s="80">
        <v>2385953.12503077</v>
      </c>
      <c r="EO27" s="80">
        <v>3489948.9784557112</v>
      </c>
      <c r="EP27" s="80">
        <v>1156793.0410398573</v>
      </c>
      <c r="EQ27" s="80">
        <v>0</v>
      </c>
      <c r="ER27" s="80">
        <v>3352090.3591127344</v>
      </c>
      <c r="ES27" s="80">
        <v>77904.177788297937</v>
      </c>
      <c r="ET27" s="80">
        <v>0</v>
      </c>
      <c r="EU27" s="80">
        <v>234384.238542965</v>
      </c>
      <c r="EV27" s="80">
        <v>7763.4293399544795</v>
      </c>
      <c r="EW27" s="80">
        <v>0</v>
      </c>
      <c r="EX27" s="80">
        <v>5870.833333333333</v>
      </c>
      <c r="EY27" s="80">
        <v>0</v>
      </c>
      <c r="EZ27" s="80">
        <v>1043933.8851636595</v>
      </c>
      <c r="FA27" s="80">
        <v>0</v>
      </c>
      <c r="FB27" s="80">
        <v>12609502.616683783</v>
      </c>
      <c r="FC27" s="80">
        <v>0</v>
      </c>
      <c r="FD27" s="80">
        <v>431617.26415100828</v>
      </c>
      <c r="FE27" s="80">
        <v>1375145.3227094654</v>
      </c>
      <c r="FF27" s="80">
        <v>0</v>
      </c>
      <c r="FG27" s="80">
        <v>7103279.4586551553</v>
      </c>
      <c r="FH27" s="80">
        <v>2805065.2564086863</v>
      </c>
      <c r="FI27" s="80">
        <v>3680564.2440554374</v>
      </c>
      <c r="FJ27" s="80">
        <v>1473373.5195019147</v>
      </c>
      <c r="FK27" s="80">
        <v>0</v>
      </c>
      <c r="FL27" s="80">
        <v>4287379.7513423869</v>
      </c>
      <c r="FM27" s="80">
        <v>74820.75</v>
      </c>
      <c r="FN27" s="80">
        <v>0</v>
      </c>
      <c r="FO27" s="80">
        <v>0</v>
      </c>
      <c r="FP27" s="80">
        <v>877746.97514126671</v>
      </c>
      <c r="FQ27" s="80">
        <v>0</v>
      </c>
      <c r="FR27" s="80">
        <v>0</v>
      </c>
      <c r="FS27" s="80">
        <v>0</v>
      </c>
      <c r="FT27" s="80">
        <v>965684.87317657878</v>
      </c>
      <c r="FU27" s="80">
        <v>0</v>
      </c>
      <c r="FV27" s="80">
        <v>5131776.0275453003</v>
      </c>
      <c r="FW27" s="80">
        <v>0</v>
      </c>
      <c r="FX27" s="80">
        <v>0</v>
      </c>
      <c r="FY27" s="80">
        <v>662448.44527447631</v>
      </c>
      <c r="FZ27" s="80">
        <v>0</v>
      </c>
      <c r="GA27" s="80">
        <v>5498442.2600465035</v>
      </c>
      <c r="GB27" s="80">
        <v>5883959.417813384</v>
      </c>
      <c r="GC27" s="80">
        <v>3048975.9440664812</v>
      </c>
      <c r="GD27" s="80">
        <v>808949.8426788745</v>
      </c>
      <c r="GE27" s="80">
        <v>0</v>
      </c>
      <c r="GF27" s="80">
        <v>3894327.5059162746</v>
      </c>
      <c r="GG27" s="80">
        <v>0</v>
      </c>
      <c r="GH27" s="80">
        <v>0</v>
      </c>
      <c r="GI27" s="80">
        <v>0</v>
      </c>
      <c r="GJ27" s="80">
        <v>764.48690643627356</v>
      </c>
      <c r="GK27" s="80">
        <v>0</v>
      </c>
      <c r="GL27" s="80">
        <v>0</v>
      </c>
      <c r="GM27" s="80">
        <v>0</v>
      </c>
      <c r="GN27" s="80">
        <v>0</v>
      </c>
      <c r="GO27" s="80">
        <v>0</v>
      </c>
      <c r="GP27" s="80">
        <v>2754635.4297073362</v>
      </c>
      <c r="GQ27" s="80">
        <v>0</v>
      </c>
      <c r="GR27" s="80">
        <v>0</v>
      </c>
      <c r="GS27" s="80">
        <v>8453.6780363246198</v>
      </c>
      <c r="GT27" s="80">
        <v>0</v>
      </c>
      <c r="GU27" s="80">
        <v>0</v>
      </c>
      <c r="GV27" s="80">
        <v>0</v>
      </c>
      <c r="GW27" s="80">
        <v>0</v>
      </c>
      <c r="GX27" s="80">
        <v>0</v>
      </c>
      <c r="GY27" s="80">
        <v>0</v>
      </c>
      <c r="GZ27" s="80">
        <v>0</v>
      </c>
      <c r="HA27" s="80">
        <v>0</v>
      </c>
      <c r="HB27" s="80">
        <v>0</v>
      </c>
      <c r="HC27" s="80">
        <v>0</v>
      </c>
      <c r="HD27" s="80">
        <v>0</v>
      </c>
      <c r="HE27" s="80">
        <v>0</v>
      </c>
      <c r="HF27" s="80">
        <v>0</v>
      </c>
      <c r="HG27" s="80">
        <v>0</v>
      </c>
      <c r="HH27" s="80">
        <v>363836.6902701435</v>
      </c>
      <c r="HI27" s="80">
        <v>0</v>
      </c>
      <c r="HJ27" s="80">
        <v>0</v>
      </c>
      <c r="HK27" s="80">
        <v>0</v>
      </c>
      <c r="HL27" s="80">
        <v>0</v>
      </c>
      <c r="HM27" s="80">
        <v>0</v>
      </c>
      <c r="HN27" s="80">
        <v>0</v>
      </c>
      <c r="HP27" s="77" t="s">
        <v>153</v>
      </c>
      <c r="HQ27" s="75">
        <f>'Relative Weights'!$H$1</f>
        <v>2022</v>
      </c>
      <c r="HR27" s="97">
        <v>3625447.7664884795</v>
      </c>
      <c r="HS27" s="97">
        <v>3635346.856060232</v>
      </c>
      <c r="HT27" s="97">
        <v>1205024.4664196528</v>
      </c>
      <c r="HU27" s="97">
        <v>102583.49585584292</v>
      </c>
      <c r="HV27" s="97">
        <v>0</v>
      </c>
      <c r="HW27" s="97">
        <v>701540.78383316693</v>
      </c>
      <c r="HX27" s="97">
        <v>9749.3538466252139</v>
      </c>
      <c r="HY27" s="97">
        <v>0</v>
      </c>
      <c r="HZ27" s="97">
        <v>0</v>
      </c>
      <c r="IA27" s="97">
        <v>758.1051003103255</v>
      </c>
      <c r="IB27" s="97">
        <v>0</v>
      </c>
      <c r="IC27" s="97">
        <v>0</v>
      </c>
      <c r="ID27" s="97">
        <v>0</v>
      </c>
      <c r="IE27" s="97">
        <v>173016.85592348463</v>
      </c>
      <c r="IF27" s="97">
        <v>0</v>
      </c>
      <c r="IG27" s="97">
        <v>237377.77741984918</v>
      </c>
      <c r="IH27" s="97">
        <v>0</v>
      </c>
      <c r="II27" s="97">
        <v>0</v>
      </c>
      <c r="IJ27" s="97">
        <v>62707.861290563691</v>
      </c>
      <c r="IK27" s="97">
        <v>0</v>
      </c>
      <c r="IL27" s="97">
        <v>1906792.6386758527</v>
      </c>
      <c r="IM27" s="97">
        <v>1494548.5386014711</v>
      </c>
      <c r="IN27" s="97">
        <v>660833.9269291478</v>
      </c>
      <c r="IO27" s="97">
        <v>195107.52555442561</v>
      </c>
      <c r="IP27" s="97">
        <v>0</v>
      </c>
      <c r="IQ27" s="97">
        <v>1032120.3005501283</v>
      </c>
      <c r="IR27" s="97">
        <v>5082.708118425141</v>
      </c>
      <c r="IS27" s="97">
        <v>0</v>
      </c>
      <c r="IT27" s="97">
        <v>0</v>
      </c>
      <c r="IU27" s="97">
        <v>6409.4340298963889</v>
      </c>
      <c r="IV27" s="97">
        <v>0</v>
      </c>
      <c r="IW27" s="97">
        <v>0</v>
      </c>
      <c r="IX27" s="97">
        <v>0</v>
      </c>
      <c r="IY27" s="97">
        <v>270790.71570920508</v>
      </c>
      <c r="IZ27" s="97">
        <v>0</v>
      </c>
      <c r="JA27" s="97">
        <v>721386.43902553862</v>
      </c>
      <c r="JB27" s="97">
        <v>0</v>
      </c>
      <c r="JC27" s="97">
        <v>112751.17935279134</v>
      </c>
      <c r="JD27" s="97">
        <v>235029.5084597168</v>
      </c>
      <c r="JE27" s="97">
        <v>0</v>
      </c>
      <c r="JF27" s="97">
        <v>430739.02411716315</v>
      </c>
      <c r="JG27" s="97">
        <v>910136.34296587424</v>
      </c>
      <c r="JH27" s="97">
        <v>134685.74215547409</v>
      </c>
      <c r="JI27" s="97">
        <v>138195.15899995476</v>
      </c>
      <c r="JJ27" s="97">
        <v>0</v>
      </c>
      <c r="JK27" s="97">
        <v>1249972.2796492197</v>
      </c>
      <c r="JL27" s="97">
        <v>258.63337770747398</v>
      </c>
      <c r="JM27" s="97">
        <v>0</v>
      </c>
      <c r="JN27" s="97">
        <v>0</v>
      </c>
      <c r="JO27" s="97">
        <v>153596.68789923747</v>
      </c>
      <c r="JP27" s="97">
        <v>0</v>
      </c>
      <c r="JQ27" s="97">
        <v>0</v>
      </c>
      <c r="JR27" s="97">
        <v>0</v>
      </c>
      <c r="JS27" s="97">
        <v>73537.568292343232</v>
      </c>
      <c r="JT27" s="97">
        <v>0</v>
      </c>
      <c r="JU27" s="97">
        <v>247197.66992791666</v>
      </c>
      <c r="JV27" s="97">
        <v>0</v>
      </c>
      <c r="JW27" s="97">
        <v>0</v>
      </c>
      <c r="JX27" s="97">
        <v>95228.19148155133</v>
      </c>
      <c r="JY27" s="97">
        <v>0</v>
      </c>
      <c r="JZ27" s="97">
        <v>117290.99939036158</v>
      </c>
      <c r="KA27" s="97">
        <v>265817.44140693999</v>
      </c>
      <c r="KB27" s="97">
        <v>86093.410007487168</v>
      </c>
      <c r="KC27" s="97">
        <v>28088.681290114902</v>
      </c>
      <c r="KD27" s="97">
        <v>0</v>
      </c>
      <c r="KE27" s="97">
        <v>117925.5727317018</v>
      </c>
      <c r="KF27" s="97">
        <v>0</v>
      </c>
      <c r="KG27" s="97">
        <v>0</v>
      </c>
      <c r="KH27" s="97">
        <v>0</v>
      </c>
      <c r="KI27" s="97">
        <v>275.67458193102749</v>
      </c>
      <c r="KJ27" s="97">
        <v>0</v>
      </c>
      <c r="KK27" s="97">
        <v>0</v>
      </c>
      <c r="KL27" s="97">
        <v>0</v>
      </c>
      <c r="KM27" s="97">
        <v>504.42232047663163</v>
      </c>
      <c r="KN27" s="97">
        <v>0</v>
      </c>
      <c r="KO27" s="97">
        <v>8027.2678354538375</v>
      </c>
      <c r="KP27" s="97">
        <v>0</v>
      </c>
      <c r="KQ27" s="97">
        <v>0</v>
      </c>
      <c r="KR27" s="97">
        <v>416.57126632349667</v>
      </c>
      <c r="KS27" s="97">
        <v>0</v>
      </c>
      <c r="KT27" s="97">
        <v>0</v>
      </c>
      <c r="KU27" s="97">
        <v>0</v>
      </c>
      <c r="KV27" s="97">
        <v>0</v>
      </c>
      <c r="KW27" s="97">
        <v>0</v>
      </c>
      <c r="KX27" s="97">
        <v>0</v>
      </c>
      <c r="KY27" s="97">
        <v>0</v>
      </c>
      <c r="KZ27" s="97">
        <v>0</v>
      </c>
      <c r="LA27" s="97">
        <v>0</v>
      </c>
      <c r="LB27" s="97">
        <v>0</v>
      </c>
      <c r="LC27" s="97">
        <v>0</v>
      </c>
      <c r="LD27" s="97">
        <v>0</v>
      </c>
      <c r="LE27" s="97">
        <v>0</v>
      </c>
      <c r="LF27" s="97">
        <v>0</v>
      </c>
      <c r="LG27" s="97">
        <v>12982.869724648543</v>
      </c>
      <c r="LH27" s="97">
        <v>0</v>
      </c>
      <c r="LI27" s="97">
        <v>0</v>
      </c>
      <c r="LJ27" s="97">
        <v>0</v>
      </c>
      <c r="LK27" s="97">
        <v>0</v>
      </c>
      <c r="LL27" s="97">
        <v>0</v>
      </c>
      <c r="LM27" s="97">
        <v>0</v>
      </c>
      <c r="LN27" s="97">
        <v>0</v>
      </c>
      <c r="LO27" s="97">
        <v>0</v>
      </c>
      <c r="LP27" s="97">
        <v>0</v>
      </c>
      <c r="LQ27" s="97">
        <v>0</v>
      </c>
      <c r="LR27" s="97">
        <v>0</v>
      </c>
      <c r="LS27" s="97">
        <v>0</v>
      </c>
      <c r="LT27" s="97">
        <v>0</v>
      </c>
      <c r="LU27" s="97">
        <v>0</v>
      </c>
      <c r="LV27" s="97">
        <v>0</v>
      </c>
      <c r="LW27" s="97">
        <v>0</v>
      </c>
      <c r="LX27" s="97">
        <v>0</v>
      </c>
      <c r="LY27" s="97">
        <v>0</v>
      </c>
      <c r="LZ27" s="97">
        <v>0</v>
      </c>
      <c r="MA27" s="97">
        <v>0</v>
      </c>
      <c r="MB27" s="97">
        <v>0</v>
      </c>
      <c r="MC27" s="97">
        <v>0</v>
      </c>
      <c r="MD27" s="97">
        <v>0</v>
      </c>
      <c r="ME27" s="97">
        <v>0</v>
      </c>
      <c r="MF27" s="97">
        <v>0</v>
      </c>
      <c r="MG27" s="97">
        <v>0</v>
      </c>
      <c r="MH27" s="97">
        <v>0</v>
      </c>
      <c r="MI27" s="97">
        <v>0</v>
      </c>
      <c r="MJ27" s="97">
        <v>0</v>
      </c>
      <c r="MK27" s="97">
        <v>0</v>
      </c>
      <c r="ML27" s="97">
        <v>0</v>
      </c>
      <c r="MM27" s="97">
        <v>0</v>
      </c>
      <c r="MN27" s="97">
        <v>0</v>
      </c>
      <c r="MO27" s="97">
        <v>0</v>
      </c>
      <c r="MP27" s="97">
        <v>0</v>
      </c>
      <c r="MQ27" s="97">
        <v>0</v>
      </c>
      <c r="MR27" s="97">
        <v>0</v>
      </c>
      <c r="MS27" s="97">
        <v>0</v>
      </c>
      <c r="MT27" s="97">
        <v>0</v>
      </c>
      <c r="MU27" s="97">
        <v>0</v>
      </c>
      <c r="MV27" s="97">
        <v>0</v>
      </c>
      <c r="MW27" s="97">
        <v>0</v>
      </c>
      <c r="MX27" s="97">
        <v>0</v>
      </c>
      <c r="MY27" s="97">
        <v>0</v>
      </c>
      <c r="MZ27" s="97">
        <v>0</v>
      </c>
      <c r="NA27" s="97">
        <v>0</v>
      </c>
      <c r="NB27" s="97">
        <v>0</v>
      </c>
      <c r="NC27" s="97">
        <v>0</v>
      </c>
      <c r="ND27" s="97">
        <v>0</v>
      </c>
      <c r="NE27" s="97">
        <v>0</v>
      </c>
      <c r="NF27" s="97">
        <v>0</v>
      </c>
      <c r="NG27" s="97">
        <v>0</v>
      </c>
      <c r="NH27" s="97">
        <v>0</v>
      </c>
      <c r="NI27" s="97">
        <v>0</v>
      </c>
      <c r="NJ27" s="97">
        <v>0</v>
      </c>
      <c r="NK27" s="97">
        <v>0</v>
      </c>
      <c r="NL27" s="97">
        <v>0</v>
      </c>
      <c r="NM27" s="97">
        <v>0</v>
      </c>
      <c r="NN27" s="97">
        <v>0</v>
      </c>
      <c r="NO27" s="97">
        <v>0</v>
      </c>
      <c r="NP27" s="97">
        <v>0</v>
      </c>
      <c r="NQ27" s="97">
        <v>0</v>
      </c>
      <c r="NR27" s="97">
        <v>0</v>
      </c>
      <c r="NS27" s="97">
        <v>0</v>
      </c>
      <c r="NT27" s="97">
        <v>0</v>
      </c>
      <c r="NU27" s="97">
        <v>0</v>
      </c>
      <c r="NV27" s="97">
        <v>0</v>
      </c>
      <c r="NW27" s="97">
        <v>0</v>
      </c>
      <c r="NX27" s="97">
        <v>0</v>
      </c>
      <c r="NY27" s="97">
        <v>0</v>
      </c>
      <c r="NZ27" s="97">
        <v>0</v>
      </c>
      <c r="OA27" s="97">
        <v>0</v>
      </c>
      <c r="OB27" s="97">
        <v>0</v>
      </c>
      <c r="OC27" s="97">
        <v>0</v>
      </c>
      <c r="OD27" s="97">
        <v>0</v>
      </c>
      <c r="OE27" s="97">
        <v>0</v>
      </c>
      <c r="OF27" s="97">
        <v>0</v>
      </c>
      <c r="OG27" s="97">
        <v>0</v>
      </c>
      <c r="OH27" s="97">
        <v>0</v>
      </c>
      <c r="OI27" s="97">
        <v>0</v>
      </c>
      <c r="OJ27" s="97">
        <v>0</v>
      </c>
      <c r="OK27" s="97">
        <v>0</v>
      </c>
      <c r="OL27" s="97">
        <v>0</v>
      </c>
      <c r="OM27" s="97">
        <v>0</v>
      </c>
      <c r="ON27" s="97">
        <v>0</v>
      </c>
      <c r="OO27" s="97">
        <v>0</v>
      </c>
      <c r="OP27" s="97">
        <v>0</v>
      </c>
      <c r="OQ27" s="97">
        <v>0</v>
      </c>
      <c r="OR27" s="97">
        <v>0</v>
      </c>
      <c r="OS27" s="97">
        <v>0</v>
      </c>
      <c r="OT27" s="97">
        <v>0</v>
      </c>
      <c r="OU27" s="97">
        <v>0</v>
      </c>
      <c r="OV27" s="97">
        <v>0</v>
      </c>
      <c r="OW27" s="97">
        <v>0</v>
      </c>
      <c r="OX27" s="97">
        <v>0</v>
      </c>
      <c r="OY27" s="97">
        <v>0</v>
      </c>
      <c r="OZ27" s="97">
        <v>0</v>
      </c>
      <c r="PA27" s="97">
        <v>0</v>
      </c>
      <c r="PB27" s="97">
        <v>0</v>
      </c>
      <c r="PC27" s="97">
        <v>0</v>
      </c>
      <c r="PD27" s="97">
        <v>0</v>
      </c>
      <c r="PE27" s="97">
        <v>0</v>
      </c>
      <c r="PF27" s="97">
        <v>0</v>
      </c>
      <c r="PG27" s="97">
        <v>0</v>
      </c>
      <c r="PH27" s="97">
        <v>0</v>
      </c>
      <c r="PI27" s="97">
        <v>0</v>
      </c>
      <c r="PJ27" s="97">
        <v>38982585.972059079</v>
      </c>
      <c r="PK27" s="97">
        <v>34329346.014167868</v>
      </c>
      <c r="PL27" s="97">
        <v>19933584.259909716</v>
      </c>
      <c r="PM27" s="97">
        <v>0</v>
      </c>
      <c r="PN27" s="97">
        <v>5882568.082421829</v>
      </c>
      <c r="PO27" s="97">
        <v>24965847.129517652</v>
      </c>
      <c r="PP27" s="97">
        <v>301939.72506193724</v>
      </c>
      <c r="PQ27" s="97">
        <v>0</v>
      </c>
      <c r="PR27" s="97">
        <v>0</v>
      </c>
      <c r="PS27" s="97">
        <v>793988.97955397516</v>
      </c>
      <c r="PT27" s="97">
        <v>0</v>
      </c>
      <c r="PU27" s="97">
        <v>0</v>
      </c>
      <c r="PV27" s="97">
        <v>0</v>
      </c>
      <c r="PW27" s="97">
        <v>4089291.1474047354</v>
      </c>
      <c r="PX27" s="97">
        <v>0</v>
      </c>
      <c r="PY27" s="97">
        <v>15537116.039806092</v>
      </c>
      <c r="PZ27" s="97">
        <v>0</v>
      </c>
      <c r="QA27" s="97">
        <v>51841.25529680428</v>
      </c>
      <c r="QB27" s="97">
        <v>4071966.843165732</v>
      </c>
      <c r="QC27" s="97">
        <v>0</v>
      </c>
      <c r="QD27" s="103">
        <v>1</v>
      </c>
    </row>
    <row r="28" spans="1:446">
      <c r="A28" s="75" t="s">
        <v>675</v>
      </c>
      <c r="B28" s="75" t="s">
        <v>675</v>
      </c>
      <c r="C28" s="76">
        <f>ROUND(UNTD!H18,0)-ROUND(UNTD!H288,0)</f>
        <v>0</v>
      </c>
      <c r="D28" s="79">
        <v>42421</v>
      </c>
      <c r="E28" s="75" t="s">
        <v>708</v>
      </c>
      <c r="F28" s="75">
        <v>2022</v>
      </c>
      <c r="G28" s="76">
        <v>19096312</v>
      </c>
      <c r="H28" s="76">
        <v>258768</v>
      </c>
      <c r="I28" s="76">
        <v>5237050</v>
      </c>
      <c r="J28" s="76">
        <v>9938412</v>
      </c>
      <c r="K28" s="76">
        <v>10207101</v>
      </c>
      <c r="L28" s="75" t="s">
        <v>898</v>
      </c>
      <c r="M28" s="75" t="s">
        <v>852</v>
      </c>
      <c r="N28" s="98" t="s">
        <v>899</v>
      </c>
      <c r="O28" s="76">
        <v>759</v>
      </c>
      <c r="P28" s="76">
        <v>2674</v>
      </c>
      <c r="Q28" s="76">
        <v>372</v>
      </c>
      <c r="R28" s="76">
        <v>0</v>
      </c>
      <c r="S28" s="76">
        <v>381</v>
      </c>
      <c r="T28" s="78" t="s">
        <v>885</v>
      </c>
      <c r="U28" s="78" t="s">
        <v>879</v>
      </c>
      <c r="V28" s="91" t="s">
        <v>886</v>
      </c>
      <c r="W28" s="76">
        <v>18718</v>
      </c>
      <c r="X28" s="76">
        <v>4746</v>
      </c>
      <c r="Y28" s="76">
        <v>1167</v>
      </c>
      <c r="Z28" s="76">
        <v>558</v>
      </c>
      <c r="AA28" s="76">
        <v>69</v>
      </c>
      <c r="AB28" s="76">
        <v>453</v>
      </c>
      <c r="AC28" s="76">
        <v>633</v>
      </c>
      <c r="AD28" s="76">
        <v>0</v>
      </c>
      <c r="AE28" s="76">
        <v>45</v>
      </c>
      <c r="AF28" s="76">
        <v>0</v>
      </c>
      <c r="AG28" s="76">
        <v>0</v>
      </c>
      <c r="AH28" s="76">
        <v>0</v>
      </c>
      <c r="AI28" s="76">
        <v>0</v>
      </c>
      <c r="AJ28" s="76">
        <v>429</v>
      </c>
      <c r="AK28" s="76">
        <v>0</v>
      </c>
      <c r="AL28" s="76">
        <v>3663</v>
      </c>
      <c r="AM28" s="76">
        <v>0</v>
      </c>
      <c r="AN28" s="76">
        <v>0</v>
      </c>
      <c r="AO28" s="76">
        <v>51</v>
      </c>
      <c r="AP28" s="76">
        <v>0</v>
      </c>
      <c r="AQ28" s="76">
        <v>17778</v>
      </c>
      <c r="AR28" s="76">
        <v>3005</v>
      </c>
      <c r="AS28" s="76">
        <v>353</v>
      </c>
      <c r="AT28" s="76">
        <v>3822</v>
      </c>
      <c r="AU28" s="76">
        <v>564</v>
      </c>
      <c r="AV28" s="76">
        <v>1824</v>
      </c>
      <c r="AW28" s="76">
        <v>1440</v>
      </c>
      <c r="AX28" s="76">
        <v>0</v>
      </c>
      <c r="AY28" s="76">
        <v>0</v>
      </c>
      <c r="AZ28" s="76">
        <v>0</v>
      </c>
      <c r="BA28" s="76">
        <v>0</v>
      </c>
      <c r="BB28" s="76">
        <v>0</v>
      </c>
      <c r="BC28" s="76">
        <v>0</v>
      </c>
      <c r="BD28" s="76">
        <v>1272</v>
      </c>
      <c r="BE28" s="76">
        <v>0</v>
      </c>
      <c r="BF28" s="76">
        <v>15672</v>
      </c>
      <c r="BG28" s="76">
        <v>0</v>
      </c>
      <c r="BH28" s="76">
        <v>660</v>
      </c>
      <c r="BI28" s="76">
        <v>1482</v>
      </c>
      <c r="BJ28" s="76">
        <v>0</v>
      </c>
      <c r="BK28" s="76">
        <v>3096</v>
      </c>
      <c r="BL28" s="76">
        <v>0</v>
      </c>
      <c r="BM28" s="76">
        <v>0</v>
      </c>
      <c r="BN28" s="76">
        <v>1824</v>
      </c>
      <c r="BO28" s="76">
        <v>0</v>
      </c>
      <c r="BP28" s="76">
        <v>0</v>
      </c>
      <c r="BQ28" s="76">
        <v>0</v>
      </c>
      <c r="BR28" s="76">
        <v>0</v>
      </c>
      <c r="BS28" s="76">
        <v>0</v>
      </c>
      <c r="BT28" s="76">
        <v>0</v>
      </c>
      <c r="BU28" s="76">
        <v>0</v>
      </c>
      <c r="BV28" s="76">
        <v>0</v>
      </c>
      <c r="BW28" s="76">
        <v>0</v>
      </c>
      <c r="BX28" s="76">
        <v>0</v>
      </c>
      <c r="BY28" s="76">
        <v>0</v>
      </c>
      <c r="BZ28" s="76">
        <v>1668</v>
      </c>
      <c r="CA28" s="76">
        <v>0</v>
      </c>
      <c r="CB28" s="76">
        <v>0</v>
      </c>
      <c r="CC28" s="76">
        <v>96</v>
      </c>
      <c r="CD28" s="76">
        <v>0</v>
      </c>
      <c r="CE28" s="76">
        <v>0</v>
      </c>
      <c r="CF28" s="76">
        <v>0</v>
      </c>
      <c r="CG28" s="76">
        <v>0</v>
      </c>
      <c r="CH28" s="76">
        <v>0</v>
      </c>
      <c r="CI28" s="76">
        <v>0</v>
      </c>
      <c r="CJ28" s="76">
        <v>0</v>
      </c>
      <c r="CK28" s="76">
        <v>0</v>
      </c>
      <c r="CL28" s="76">
        <v>0</v>
      </c>
      <c r="CM28" s="76">
        <v>0</v>
      </c>
      <c r="CN28" s="76">
        <v>0</v>
      </c>
      <c r="CO28" s="76">
        <v>0</v>
      </c>
      <c r="CP28" s="76">
        <v>0</v>
      </c>
      <c r="CQ28" s="76">
        <v>0</v>
      </c>
      <c r="CR28" s="76">
        <v>0</v>
      </c>
      <c r="CS28" s="76">
        <v>0</v>
      </c>
      <c r="CT28" s="76">
        <v>0</v>
      </c>
      <c r="CU28" s="76">
        <v>0</v>
      </c>
      <c r="CV28" s="76">
        <v>0</v>
      </c>
      <c r="CW28" s="76">
        <v>0</v>
      </c>
      <c r="CX28" s="76">
        <v>0</v>
      </c>
      <c r="CY28" s="76">
        <v>0</v>
      </c>
      <c r="CZ28" s="76">
        <v>0</v>
      </c>
      <c r="DA28" s="76">
        <v>0</v>
      </c>
      <c r="DB28" s="76">
        <v>0</v>
      </c>
      <c r="DC28" s="76">
        <v>0</v>
      </c>
      <c r="DD28" s="76">
        <v>0</v>
      </c>
      <c r="DE28" s="76">
        <v>0</v>
      </c>
      <c r="DF28" s="76">
        <v>9873.1999999999989</v>
      </c>
      <c r="DG28" s="76">
        <v>0</v>
      </c>
      <c r="DH28" s="76">
        <v>0</v>
      </c>
      <c r="DI28" s="76">
        <v>0</v>
      </c>
      <c r="DJ28" s="76">
        <v>0</v>
      </c>
      <c r="DK28" s="76">
        <v>0</v>
      </c>
      <c r="DL28" s="76">
        <v>0</v>
      </c>
      <c r="DM28" s="76">
        <v>0</v>
      </c>
      <c r="DN28" s="76">
        <v>0</v>
      </c>
      <c r="DO28" s="76">
        <v>0</v>
      </c>
      <c r="DP28" s="76">
        <v>0</v>
      </c>
      <c r="DQ28" s="76">
        <v>0</v>
      </c>
      <c r="DR28" s="76">
        <v>0</v>
      </c>
      <c r="DS28" s="76">
        <v>1388654.9080736272</v>
      </c>
      <c r="DT28" s="76">
        <v>588757.99078667606</v>
      </c>
      <c r="DU28" s="76">
        <v>35167.442741592167</v>
      </c>
      <c r="DV28" s="76">
        <v>4153.9971441425514</v>
      </c>
      <c r="DW28" s="76">
        <v>0</v>
      </c>
      <c r="DX28" s="76">
        <v>57149.050176158096</v>
      </c>
      <c r="DY28" s="76">
        <v>46723.327777777784</v>
      </c>
      <c r="DZ28" s="76">
        <v>0</v>
      </c>
      <c r="EA28" s="76">
        <v>0</v>
      </c>
      <c r="EB28" s="76">
        <v>0</v>
      </c>
      <c r="EC28" s="76">
        <v>0</v>
      </c>
      <c r="ED28" s="76">
        <v>0</v>
      </c>
      <c r="EE28" s="76">
        <v>0</v>
      </c>
      <c r="EF28" s="76">
        <v>8421.7911764705896</v>
      </c>
      <c r="EG28" s="76">
        <v>0</v>
      </c>
      <c r="EH28" s="76">
        <v>216554.61484028841</v>
      </c>
      <c r="EI28" s="76">
        <v>0</v>
      </c>
      <c r="EJ28" s="76">
        <v>0</v>
      </c>
      <c r="EK28" s="76">
        <v>0</v>
      </c>
      <c r="EL28" s="76">
        <v>0</v>
      </c>
      <c r="EM28" s="76">
        <v>1017689.6440533019</v>
      </c>
      <c r="EN28" s="76">
        <v>103121.45428693217</v>
      </c>
      <c r="EO28" s="76">
        <v>5238.5572584078327</v>
      </c>
      <c r="EP28" s="76">
        <v>375582.20056827576</v>
      </c>
      <c r="EQ28" s="76">
        <v>0</v>
      </c>
      <c r="ER28" s="76">
        <v>154711.5890395281</v>
      </c>
      <c r="ES28" s="76">
        <v>51668.45</v>
      </c>
      <c r="ET28" s="76">
        <v>0</v>
      </c>
      <c r="EU28" s="76">
        <v>0</v>
      </c>
      <c r="EV28" s="76">
        <v>0</v>
      </c>
      <c r="EW28" s="76">
        <v>0</v>
      </c>
      <c r="EX28" s="76">
        <v>0</v>
      </c>
      <c r="EY28" s="76">
        <v>0</v>
      </c>
      <c r="EZ28" s="76">
        <v>0</v>
      </c>
      <c r="FA28" s="76">
        <v>0</v>
      </c>
      <c r="FB28" s="76">
        <v>1589246.709424417</v>
      </c>
      <c r="FC28" s="76">
        <v>0</v>
      </c>
      <c r="FD28" s="76">
        <v>0</v>
      </c>
      <c r="FE28" s="76">
        <v>0</v>
      </c>
      <c r="FF28" s="76">
        <v>0</v>
      </c>
      <c r="FG28" s="76">
        <v>459012.94405724166</v>
      </c>
      <c r="FH28" s="76">
        <v>0</v>
      </c>
      <c r="FI28" s="76">
        <v>0</v>
      </c>
      <c r="FJ28" s="76">
        <v>252572.8534994855</v>
      </c>
      <c r="FK28" s="76">
        <v>0</v>
      </c>
      <c r="FL28" s="76">
        <v>0</v>
      </c>
      <c r="FM28" s="76">
        <v>0</v>
      </c>
      <c r="FN28" s="76">
        <v>0</v>
      </c>
      <c r="FO28" s="76">
        <v>0</v>
      </c>
      <c r="FP28" s="76">
        <v>0</v>
      </c>
      <c r="FQ28" s="76">
        <v>0</v>
      </c>
      <c r="FR28" s="76">
        <v>0</v>
      </c>
      <c r="FS28" s="76">
        <v>0</v>
      </c>
      <c r="FT28" s="76">
        <v>0</v>
      </c>
      <c r="FU28" s="76">
        <v>0</v>
      </c>
      <c r="FV28" s="76">
        <v>147624.89803921565</v>
      </c>
      <c r="FW28" s="76">
        <v>0</v>
      </c>
      <c r="FX28" s="76">
        <v>0</v>
      </c>
      <c r="FY28" s="76">
        <v>0</v>
      </c>
      <c r="FZ28" s="76">
        <v>0</v>
      </c>
      <c r="GA28" s="76">
        <v>0</v>
      </c>
      <c r="GB28" s="76">
        <v>0</v>
      </c>
      <c r="GC28" s="76">
        <v>0</v>
      </c>
      <c r="GD28" s="76">
        <v>0</v>
      </c>
      <c r="GE28" s="76">
        <v>0</v>
      </c>
      <c r="GF28" s="76">
        <v>0</v>
      </c>
      <c r="GG28" s="76">
        <v>0</v>
      </c>
      <c r="GH28" s="76">
        <v>0</v>
      </c>
      <c r="GI28" s="76">
        <v>0</v>
      </c>
      <c r="GJ28" s="76">
        <v>0</v>
      </c>
      <c r="GK28" s="76">
        <v>0</v>
      </c>
      <c r="GL28" s="76">
        <v>0</v>
      </c>
      <c r="GM28" s="76">
        <v>0</v>
      </c>
      <c r="GN28" s="76">
        <v>0</v>
      </c>
      <c r="GO28" s="76">
        <v>0</v>
      </c>
      <c r="GP28" s="76">
        <v>0</v>
      </c>
      <c r="GQ28" s="76">
        <v>0</v>
      </c>
      <c r="GR28" s="76">
        <v>0</v>
      </c>
      <c r="GS28" s="76">
        <v>0</v>
      </c>
      <c r="GT28" s="76">
        <v>0</v>
      </c>
      <c r="GU28" s="76">
        <v>0</v>
      </c>
      <c r="GV28" s="76">
        <v>0</v>
      </c>
      <c r="GW28" s="76">
        <v>0</v>
      </c>
      <c r="GX28" s="76">
        <v>0</v>
      </c>
      <c r="GY28" s="76">
        <v>0</v>
      </c>
      <c r="GZ28" s="76">
        <v>0</v>
      </c>
      <c r="HA28" s="76">
        <v>0</v>
      </c>
      <c r="HB28" s="76">
        <v>1210999.671568627</v>
      </c>
      <c r="HC28" s="76">
        <v>0</v>
      </c>
      <c r="HD28" s="76">
        <v>0</v>
      </c>
      <c r="HE28" s="76">
        <v>0</v>
      </c>
      <c r="HF28" s="76">
        <v>0</v>
      </c>
      <c r="HG28" s="76">
        <v>0</v>
      </c>
      <c r="HH28" s="76">
        <v>0</v>
      </c>
      <c r="HI28" s="76">
        <v>0</v>
      </c>
      <c r="HJ28" s="76">
        <v>0</v>
      </c>
      <c r="HK28" s="76">
        <v>0</v>
      </c>
      <c r="HL28" s="76">
        <v>0</v>
      </c>
      <c r="HM28" s="76">
        <v>0</v>
      </c>
      <c r="HN28" s="76">
        <v>0</v>
      </c>
      <c r="HP28" s="79" t="s">
        <v>801</v>
      </c>
      <c r="HQ28" s="75">
        <f>'Relative Weights'!$H$1</f>
        <v>2022</v>
      </c>
      <c r="HR28" s="76">
        <v>0</v>
      </c>
      <c r="HS28" s="76">
        <v>0</v>
      </c>
      <c r="HT28" s="76">
        <v>0</v>
      </c>
      <c r="HU28" s="76">
        <v>0</v>
      </c>
      <c r="HV28" s="76">
        <v>0</v>
      </c>
      <c r="HW28" s="76">
        <v>0</v>
      </c>
      <c r="HX28" s="76">
        <v>0</v>
      </c>
      <c r="HY28" s="76">
        <v>0</v>
      </c>
      <c r="HZ28" s="76">
        <v>0</v>
      </c>
      <c r="IA28" s="76">
        <v>0</v>
      </c>
      <c r="IB28" s="76">
        <v>0</v>
      </c>
      <c r="IC28" s="76">
        <v>0</v>
      </c>
      <c r="ID28" s="76">
        <v>0</v>
      </c>
      <c r="IE28" s="76">
        <v>0</v>
      </c>
      <c r="IF28" s="76">
        <v>0</v>
      </c>
      <c r="IG28" s="76">
        <v>0</v>
      </c>
      <c r="IH28" s="76">
        <v>0</v>
      </c>
      <c r="II28" s="76">
        <v>0</v>
      </c>
      <c r="IJ28" s="76">
        <v>0</v>
      </c>
      <c r="IK28" s="76">
        <v>0</v>
      </c>
      <c r="IL28" s="76">
        <v>0</v>
      </c>
      <c r="IM28" s="76">
        <v>0</v>
      </c>
      <c r="IN28" s="76">
        <v>0</v>
      </c>
      <c r="IO28" s="76">
        <v>0</v>
      </c>
      <c r="IP28" s="76">
        <v>0</v>
      </c>
      <c r="IQ28" s="76">
        <v>0</v>
      </c>
      <c r="IR28" s="76">
        <v>0</v>
      </c>
      <c r="IS28" s="76">
        <v>0</v>
      </c>
      <c r="IT28" s="76">
        <v>0</v>
      </c>
      <c r="IU28" s="76">
        <v>0</v>
      </c>
      <c r="IV28" s="76">
        <v>0</v>
      </c>
      <c r="IW28" s="76">
        <v>0</v>
      </c>
      <c r="IX28" s="76">
        <v>0</v>
      </c>
      <c r="IY28" s="76">
        <v>0</v>
      </c>
      <c r="IZ28" s="76">
        <v>0</v>
      </c>
      <c r="JA28" s="76">
        <v>0</v>
      </c>
      <c r="JB28" s="76">
        <v>0</v>
      </c>
      <c r="JC28" s="76">
        <v>0</v>
      </c>
      <c r="JD28" s="76">
        <v>0</v>
      </c>
      <c r="JE28" s="76">
        <v>0</v>
      </c>
      <c r="JF28" s="76">
        <v>0</v>
      </c>
      <c r="JG28" s="76">
        <v>0</v>
      </c>
      <c r="JH28" s="76">
        <v>0</v>
      </c>
      <c r="JI28" s="76">
        <v>0</v>
      </c>
      <c r="JJ28" s="76">
        <v>0</v>
      </c>
      <c r="JK28" s="76">
        <v>0</v>
      </c>
      <c r="JL28" s="76">
        <v>0</v>
      </c>
      <c r="JM28" s="76">
        <v>0</v>
      </c>
      <c r="JN28" s="76">
        <v>0</v>
      </c>
      <c r="JO28" s="76">
        <v>0</v>
      </c>
      <c r="JP28" s="76">
        <v>0</v>
      </c>
      <c r="JQ28" s="76">
        <v>0</v>
      </c>
      <c r="JR28" s="76">
        <v>0</v>
      </c>
      <c r="JS28" s="76">
        <v>0</v>
      </c>
      <c r="JT28" s="76">
        <v>0</v>
      </c>
      <c r="JU28" s="76">
        <v>0</v>
      </c>
      <c r="JV28" s="76">
        <v>0</v>
      </c>
      <c r="JW28" s="76">
        <v>0</v>
      </c>
      <c r="JX28" s="76">
        <v>0</v>
      </c>
      <c r="JY28" s="76">
        <v>0</v>
      </c>
      <c r="JZ28" s="76">
        <v>0</v>
      </c>
      <c r="KA28" s="76">
        <v>0</v>
      </c>
      <c r="KB28" s="76">
        <v>0</v>
      </c>
      <c r="KC28" s="76">
        <v>0</v>
      </c>
      <c r="KD28" s="76">
        <v>0</v>
      </c>
      <c r="KE28" s="76">
        <v>0</v>
      </c>
      <c r="KF28" s="76">
        <v>0</v>
      </c>
      <c r="KG28" s="76">
        <v>0</v>
      </c>
      <c r="KH28" s="76">
        <v>0</v>
      </c>
      <c r="KI28" s="76">
        <v>0</v>
      </c>
      <c r="KJ28" s="76">
        <v>0</v>
      </c>
      <c r="KK28" s="76">
        <v>0</v>
      </c>
      <c r="KL28" s="76">
        <v>0</v>
      </c>
      <c r="KM28" s="76">
        <v>0</v>
      </c>
      <c r="KN28" s="76">
        <v>0</v>
      </c>
      <c r="KO28" s="76">
        <v>0</v>
      </c>
      <c r="KP28" s="76">
        <v>0</v>
      </c>
      <c r="KQ28" s="76">
        <v>0</v>
      </c>
      <c r="KR28" s="76">
        <v>0</v>
      </c>
      <c r="KS28" s="76">
        <v>0</v>
      </c>
      <c r="KT28" s="76">
        <v>0</v>
      </c>
      <c r="KU28" s="76">
        <v>0</v>
      </c>
      <c r="KV28" s="76">
        <v>0</v>
      </c>
      <c r="KW28" s="76">
        <v>0</v>
      </c>
      <c r="KX28" s="76">
        <v>0</v>
      </c>
      <c r="KY28" s="76">
        <v>0</v>
      </c>
      <c r="KZ28" s="76">
        <v>0</v>
      </c>
      <c r="LA28" s="76">
        <v>7999.92</v>
      </c>
      <c r="LB28" s="76">
        <v>0</v>
      </c>
      <c r="LC28" s="76">
        <v>0</v>
      </c>
      <c r="LD28" s="76">
        <v>0</v>
      </c>
      <c r="LE28" s="76">
        <v>0</v>
      </c>
      <c r="LF28" s="76">
        <v>0</v>
      </c>
      <c r="LG28" s="76">
        <v>0</v>
      </c>
      <c r="LH28" s="76">
        <v>0</v>
      </c>
      <c r="LI28" s="76">
        <v>0</v>
      </c>
      <c r="LJ28" s="76">
        <v>0</v>
      </c>
      <c r="LK28" s="76">
        <v>0</v>
      </c>
      <c r="LL28" s="76">
        <v>0</v>
      </c>
      <c r="LM28" s="76">
        <v>0</v>
      </c>
      <c r="LN28" s="76">
        <v>0</v>
      </c>
      <c r="LO28" s="76">
        <v>0</v>
      </c>
      <c r="LP28" s="76">
        <v>0</v>
      </c>
      <c r="LQ28" s="76">
        <v>0</v>
      </c>
      <c r="LR28" s="76">
        <v>0</v>
      </c>
      <c r="LS28" s="76">
        <v>0</v>
      </c>
      <c r="LT28" s="76">
        <v>0</v>
      </c>
      <c r="LU28" s="76">
        <v>0</v>
      </c>
      <c r="LV28" s="76">
        <v>0</v>
      </c>
      <c r="LW28" s="76">
        <v>0</v>
      </c>
      <c r="LX28" s="76">
        <v>0</v>
      </c>
      <c r="LY28" s="76">
        <v>0</v>
      </c>
      <c r="LZ28" s="76">
        <v>0</v>
      </c>
      <c r="MA28" s="76">
        <v>0</v>
      </c>
      <c r="MB28" s="76">
        <v>0</v>
      </c>
      <c r="MC28" s="76">
        <v>0</v>
      </c>
      <c r="MD28" s="76">
        <v>0</v>
      </c>
      <c r="ME28" s="76">
        <v>0</v>
      </c>
      <c r="MF28" s="76">
        <v>0</v>
      </c>
      <c r="MG28" s="76">
        <v>0</v>
      </c>
      <c r="MH28" s="76">
        <v>0</v>
      </c>
      <c r="MI28" s="76">
        <v>0</v>
      </c>
      <c r="MJ28" s="76">
        <v>0</v>
      </c>
      <c r="MK28" s="76">
        <v>0</v>
      </c>
      <c r="ML28" s="76">
        <v>0</v>
      </c>
      <c r="MM28" s="76">
        <v>0</v>
      </c>
      <c r="MN28" s="76">
        <v>0</v>
      </c>
      <c r="MO28" s="76">
        <v>0</v>
      </c>
      <c r="MP28" s="76">
        <v>0</v>
      </c>
      <c r="MQ28" s="76">
        <v>0</v>
      </c>
      <c r="MR28" s="76">
        <v>0</v>
      </c>
      <c r="MS28" s="76">
        <v>0</v>
      </c>
      <c r="MT28" s="76">
        <v>0</v>
      </c>
      <c r="MU28" s="76">
        <v>0</v>
      </c>
      <c r="MV28" s="76">
        <v>0</v>
      </c>
      <c r="MW28" s="76">
        <v>0</v>
      </c>
      <c r="MX28" s="76">
        <v>0</v>
      </c>
      <c r="MY28" s="76">
        <v>0</v>
      </c>
      <c r="MZ28" s="76">
        <v>0</v>
      </c>
      <c r="NA28" s="76">
        <v>0</v>
      </c>
      <c r="NB28" s="76">
        <v>0</v>
      </c>
      <c r="NC28" s="76">
        <v>0</v>
      </c>
      <c r="ND28" s="76">
        <v>0</v>
      </c>
      <c r="NE28" s="76">
        <v>0</v>
      </c>
      <c r="NF28" s="76">
        <v>0</v>
      </c>
      <c r="NG28" s="76">
        <v>0</v>
      </c>
      <c r="NH28" s="76">
        <v>0</v>
      </c>
      <c r="NI28" s="76">
        <v>0</v>
      </c>
      <c r="NJ28" s="76">
        <v>0</v>
      </c>
      <c r="NK28" s="76">
        <v>0</v>
      </c>
      <c r="NL28" s="76">
        <v>0</v>
      </c>
      <c r="NM28" s="76">
        <v>0</v>
      </c>
      <c r="NN28" s="76">
        <v>0</v>
      </c>
      <c r="NO28" s="76">
        <v>0</v>
      </c>
      <c r="NP28" s="76">
        <v>0</v>
      </c>
      <c r="NQ28" s="76">
        <v>0</v>
      </c>
      <c r="NR28" s="76">
        <v>0</v>
      </c>
      <c r="NS28" s="76">
        <v>0</v>
      </c>
      <c r="NT28" s="76">
        <v>0</v>
      </c>
      <c r="NU28" s="76">
        <v>0</v>
      </c>
      <c r="NV28" s="76">
        <v>0</v>
      </c>
      <c r="NW28" s="76">
        <v>0</v>
      </c>
      <c r="NX28" s="76">
        <v>0</v>
      </c>
      <c r="NY28" s="76">
        <v>0</v>
      </c>
      <c r="NZ28" s="76">
        <v>0</v>
      </c>
      <c r="OA28" s="76">
        <v>0</v>
      </c>
      <c r="OB28" s="76">
        <v>0</v>
      </c>
      <c r="OC28" s="76">
        <v>0</v>
      </c>
      <c r="OD28" s="76">
        <v>0</v>
      </c>
      <c r="OE28" s="76">
        <v>0</v>
      </c>
      <c r="OF28" s="76">
        <v>0</v>
      </c>
      <c r="OG28" s="76">
        <v>0</v>
      </c>
      <c r="OH28" s="76">
        <v>0</v>
      </c>
      <c r="OI28" s="76">
        <v>0</v>
      </c>
      <c r="OJ28" s="76">
        <v>0</v>
      </c>
      <c r="OK28" s="76">
        <v>0</v>
      </c>
      <c r="OL28" s="76">
        <v>0</v>
      </c>
      <c r="OM28" s="76">
        <v>0</v>
      </c>
      <c r="ON28" s="76">
        <v>0</v>
      </c>
      <c r="OO28" s="76">
        <v>0</v>
      </c>
      <c r="OP28" s="76">
        <v>0</v>
      </c>
      <c r="OQ28" s="76">
        <v>0</v>
      </c>
      <c r="OR28" s="76">
        <v>0</v>
      </c>
      <c r="OS28" s="76">
        <v>0</v>
      </c>
      <c r="OT28" s="76">
        <v>0</v>
      </c>
      <c r="OU28" s="76">
        <v>0</v>
      </c>
      <c r="OV28" s="76">
        <v>0</v>
      </c>
      <c r="OW28" s="76">
        <v>0</v>
      </c>
      <c r="OX28" s="76">
        <v>0</v>
      </c>
      <c r="OY28" s="76">
        <v>0</v>
      </c>
      <c r="OZ28" s="76">
        <v>0</v>
      </c>
      <c r="PA28" s="76">
        <v>0</v>
      </c>
      <c r="PB28" s="76">
        <v>0</v>
      </c>
      <c r="PC28" s="76">
        <v>0</v>
      </c>
      <c r="PD28" s="76">
        <v>0</v>
      </c>
      <c r="PE28" s="76">
        <v>0</v>
      </c>
      <c r="PF28" s="76">
        <v>0</v>
      </c>
      <c r="PG28" s="76">
        <v>0</v>
      </c>
      <c r="PH28" s="76">
        <v>0</v>
      </c>
      <c r="PI28" s="76">
        <v>0</v>
      </c>
      <c r="PJ28" s="76">
        <v>4321979.0156418495</v>
      </c>
      <c r="PK28" s="76">
        <v>1043600.4746159122</v>
      </c>
      <c r="PL28" s="76">
        <v>60946.630337954877</v>
      </c>
      <c r="PM28" s="76">
        <v>0</v>
      </c>
      <c r="PN28" s="76">
        <v>953747.11685281596</v>
      </c>
      <c r="PO28" s="76">
        <v>319561.25479981321</v>
      </c>
      <c r="PP28" s="76">
        <v>148409.82300936559</v>
      </c>
      <c r="PQ28" s="76">
        <v>1826618.554731423</v>
      </c>
      <c r="PR28" s="76">
        <v>0</v>
      </c>
      <c r="PS28" s="76">
        <v>0</v>
      </c>
      <c r="PT28" s="76">
        <v>0</v>
      </c>
      <c r="PU28" s="76">
        <v>0</v>
      </c>
      <c r="PV28" s="76">
        <v>0</v>
      </c>
      <c r="PW28" s="76">
        <v>12703.058793639635</v>
      </c>
      <c r="PX28" s="76">
        <v>0</v>
      </c>
      <c r="PY28" s="76">
        <v>2946462.0567050618</v>
      </c>
      <c r="PZ28" s="76">
        <v>0</v>
      </c>
      <c r="QA28" s="76">
        <v>0</v>
      </c>
      <c r="QB28" s="76">
        <v>0</v>
      </c>
      <c r="QC28" s="89">
        <v>0</v>
      </c>
      <c r="QD28" s="102">
        <v>1</v>
      </c>
    </row>
    <row r="29" spans="1:446">
      <c r="A29" s="75" t="s">
        <v>173</v>
      </c>
      <c r="B29" s="75" t="s">
        <v>97</v>
      </c>
      <c r="C29" s="76">
        <f>ROUND(SFASU!H18,0)-ROUND(SFASU!H288,0)</f>
        <v>0</v>
      </c>
      <c r="D29" s="77">
        <v>3624</v>
      </c>
      <c r="E29" s="75" t="s">
        <v>97</v>
      </c>
      <c r="F29" s="75">
        <v>2022</v>
      </c>
      <c r="G29" s="76">
        <v>69362650</v>
      </c>
      <c r="H29" s="76">
        <v>3233349</v>
      </c>
      <c r="I29" s="76">
        <v>17698463</v>
      </c>
      <c r="J29" s="76">
        <v>11561884</v>
      </c>
      <c r="K29" s="76">
        <v>32306078</v>
      </c>
      <c r="L29" s="75" t="s">
        <v>932</v>
      </c>
      <c r="M29" s="75" t="s">
        <v>930</v>
      </c>
      <c r="N29" t="s">
        <v>931</v>
      </c>
      <c r="O29" s="76">
        <v>4781</v>
      </c>
      <c r="P29" s="76">
        <v>5595</v>
      </c>
      <c r="Q29" s="76">
        <v>1429</v>
      </c>
      <c r="R29" s="76">
        <v>83</v>
      </c>
      <c r="S29" s="76">
        <v>0</v>
      </c>
      <c r="T29" s="78" t="s">
        <v>784</v>
      </c>
      <c r="U29" s="78" t="s">
        <v>785</v>
      </c>
      <c r="V29" s="78" t="s">
        <v>786</v>
      </c>
      <c r="W29" s="76">
        <v>78417</v>
      </c>
      <c r="X29" s="76">
        <v>22386</v>
      </c>
      <c r="Y29" s="76">
        <v>15661</v>
      </c>
      <c r="Z29" s="76">
        <v>5798</v>
      </c>
      <c r="AA29" s="76">
        <v>5752</v>
      </c>
      <c r="AB29" s="76">
        <v>4353</v>
      </c>
      <c r="AC29" s="76">
        <v>6994</v>
      </c>
      <c r="AD29" s="76">
        <v>0</v>
      </c>
      <c r="AE29" s="76">
        <v>732</v>
      </c>
      <c r="AF29" s="76">
        <v>0</v>
      </c>
      <c r="AG29" s="76">
        <v>0</v>
      </c>
      <c r="AH29" s="76">
        <v>60</v>
      </c>
      <c r="AI29" s="76">
        <v>0</v>
      </c>
      <c r="AJ29" s="76">
        <v>3628</v>
      </c>
      <c r="AK29" s="76">
        <v>0</v>
      </c>
      <c r="AL29" s="76">
        <v>11102</v>
      </c>
      <c r="AM29" s="76">
        <v>0</v>
      </c>
      <c r="AN29" s="76">
        <v>0</v>
      </c>
      <c r="AO29" s="76">
        <v>742</v>
      </c>
      <c r="AP29" s="76">
        <v>257</v>
      </c>
      <c r="AQ29" s="76">
        <v>15663</v>
      </c>
      <c r="AR29" s="76">
        <v>7439</v>
      </c>
      <c r="AS29" s="76">
        <v>7892</v>
      </c>
      <c r="AT29" s="76">
        <v>14792</v>
      </c>
      <c r="AU29" s="76">
        <v>5262</v>
      </c>
      <c r="AV29" s="76">
        <v>2715</v>
      </c>
      <c r="AW29" s="76">
        <v>5367</v>
      </c>
      <c r="AX29" s="76">
        <v>0</v>
      </c>
      <c r="AY29" s="76">
        <v>3944</v>
      </c>
      <c r="AZ29" s="76">
        <v>0</v>
      </c>
      <c r="BA29" s="76">
        <v>0</v>
      </c>
      <c r="BB29" s="76">
        <v>0</v>
      </c>
      <c r="BC29" s="76">
        <v>0</v>
      </c>
      <c r="BD29" s="76">
        <v>6354</v>
      </c>
      <c r="BE29" s="76">
        <v>0</v>
      </c>
      <c r="BF29" s="76">
        <v>20231</v>
      </c>
      <c r="BG29" s="76">
        <v>0</v>
      </c>
      <c r="BH29" s="76">
        <v>2955</v>
      </c>
      <c r="BI29" s="76">
        <v>710</v>
      </c>
      <c r="BJ29" s="76">
        <v>8193.0000000000036</v>
      </c>
      <c r="BK29" s="76">
        <v>3128</v>
      </c>
      <c r="BL29" s="76">
        <v>2051</v>
      </c>
      <c r="BM29" s="76">
        <v>1375</v>
      </c>
      <c r="BN29" s="76">
        <v>7583</v>
      </c>
      <c r="BO29" s="76">
        <v>618</v>
      </c>
      <c r="BP29" s="76">
        <v>90</v>
      </c>
      <c r="BQ29" s="76">
        <v>819</v>
      </c>
      <c r="BR29" s="76">
        <v>0</v>
      </c>
      <c r="BS29" s="76">
        <v>3463</v>
      </c>
      <c r="BT29" s="76">
        <v>0</v>
      </c>
      <c r="BU29" s="76">
        <v>0</v>
      </c>
      <c r="BV29" s="76">
        <v>0</v>
      </c>
      <c r="BW29" s="76">
        <v>0</v>
      </c>
      <c r="BX29" s="76">
        <v>3120</v>
      </c>
      <c r="BY29" s="76">
        <v>0</v>
      </c>
      <c r="BZ29" s="76">
        <v>2799</v>
      </c>
      <c r="CA29" s="76">
        <v>0</v>
      </c>
      <c r="CB29" s="76">
        <v>0</v>
      </c>
      <c r="CC29" s="76">
        <v>9</v>
      </c>
      <c r="CD29" s="76">
        <v>456</v>
      </c>
      <c r="CE29" s="76">
        <v>749</v>
      </c>
      <c r="CF29" s="76">
        <v>9</v>
      </c>
      <c r="CG29" s="76">
        <v>0</v>
      </c>
      <c r="CH29" s="76">
        <v>587</v>
      </c>
      <c r="CI29" s="76">
        <v>142</v>
      </c>
      <c r="CJ29" s="76">
        <v>0</v>
      </c>
      <c r="CK29" s="76">
        <v>0</v>
      </c>
      <c r="CL29" s="76">
        <v>0</v>
      </c>
      <c r="CM29" s="76">
        <v>0</v>
      </c>
      <c r="CN29" s="76">
        <v>0</v>
      </c>
      <c r="CO29" s="76">
        <v>0</v>
      </c>
      <c r="CP29" s="76">
        <v>0</v>
      </c>
      <c r="CQ29" s="76">
        <v>0</v>
      </c>
      <c r="CR29" s="76">
        <v>0</v>
      </c>
      <c r="CS29" s="76">
        <v>0</v>
      </c>
      <c r="CT29" s="76">
        <v>0</v>
      </c>
      <c r="CU29" s="76">
        <v>0</v>
      </c>
      <c r="CV29" s="76">
        <v>0</v>
      </c>
      <c r="CW29" s="76">
        <v>0</v>
      </c>
      <c r="CX29" s="76">
        <v>0</v>
      </c>
      <c r="CY29" s="76">
        <v>0</v>
      </c>
      <c r="CZ29" s="76">
        <v>0</v>
      </c>
      <c r="DA29" s="76">
        <v>0</v>
      </c>
      <c r="DB29" s="76">
        <v>0</v>
      </c>
      <c r="DC29" s="76">
        <v>0</v>
      </c>
      <c r="DD29" s="76">
        <v>0</v>
      </c>
      <c r="DE29" s="76">
        <v>0</v>
      </c>
      <c r="DF29" s="76">
        <v>0</v>
      </c>
      <c r="DG29" s="76">
        <v>0</v>
      </c>
      <c r="DH29" s="76">
        <v>0</v>
      </c>
      <c r="DI29" s="76">
        <v>0</v>
      </c>
      <c r="DJ29" s="76">
        <v>0</v>
      </c>
      <c r="DK29" s="76">
        <v>0</v>
      </c>
      <c r="DL29" s="76">
        <v>0</v>
      </c>
      <c r="DM29" s="76">
        <v>0</v>
      </c>
      <c r="DN29" s="76">
        <v>0</v>
      </c>
      <c r="DO29" s="76">
        <v>0</v>
      </c>
      <c r="DP29" s="76">
        <v>0</v>
      </c>
      <c r="DQ29" s="76">
        <v>0</v>
      </c>
      <c r="DR29" s="76">
        <v>0</v>
      </c>
      <c r="DS29" s="76">
        <v>7014735.4820966395</v>
      </c>
      <c r="DT29" s="76">
        <v>2165972.2891568029</v>
      </c>
      <c r="DU29" s="76">
        <v>2361793.2612186745</v>
      </c>
      <c r="DV29" s="76">
        <v>406767.77331948996</v>
      </c>
      <c r="DW29" s="76">
        <v>596840.08568615955</v>
      </c>
      <c r="DX29" s="76">
        <v>595487.63720602414</v>
      </c>
      <c r="DY29" s="76">
        <v>407951.2499082475</v>
      </c>
      <c r="DZ29" s="76">
        <v>0</v>
      </c>
      <c r="EA29" s="76">
        <v>101365.9827212883</v>
      </c>
      <c r="EB29" s="76">
        <v>0</v>
      </c>
      <c r="EC29" s="76">
        <v>0</v>
      </c>
      <c r="ED29" s="76">
        <v>9641.76</v>
      </c>
      <c r="EE29" s="76">
        <v>0</v>
      </c>
      <c r="EF29" s="76">
        <v>259868.25467786973</v>
      </c>
      <c r="EG29" s="76">
        <v>0</v>
      </c>
      <c r="EH29" s="76">
        <v>999981.1465715114</v>
      </c>
      <c r="EI29" s="76">
        <v>0</v>
      </c>
      <c r="EJ29" s="76">
        <v>0</v>
      </c>
      <c r="EK29" s="76">
        <v>115593.63205918644</v>
      </c>
      <c r="EL29" s="76">
        <v>29921.257197741113</v>
      </c>
      <c r="EM29" s="76">
        <v>2648952.3333377466</v>
      </c>
      <c r="EN29" s="76">
        <v>1718188.2038143615</v>
      </c>
      <c r="EO29" s="76">
        <v>1798575.8088196772</v>
      </c>
      <c r="EP29" s="76">
        <v>1406695.4478997062</v>
      </c>
      <c r="EQ29" s="76">
        <v>825393.53154149931</v>
      </c>
      <c r="ER29" s="76">
        <v>560236.24275921343</v>
      </c>
      <c r="ES29" s="76">
        <v>374139.36230550328</v>
      </c>
      <c r="ET29" s="76">
        <v>0</v>
      </c>
      <c r="EU29" s="76">
        <v>418181.29179799877</v>
      </c>
      <c r="EV29" s="76">
        <v>0</v>
      </c>
      <c r="EW29" s="76">
        <v>0</v>
      </c>
      <c r="EX29" s="76">
        <v>0</v>
      </c>
      <c r="EY29" s="76">
        <v>0</v>
      </c>
      <c r="EZ29" s="76">
        <v>615169.90127200459</v>
      </c>
      <c r="FA29" s="76">
        <v>0</v>
      </c>
      <c r="FB29" s="76">
        <v>3263548.0351796825</v>
      </c>
      <c r="FC29" s="76">
        <v>0</v>
      </c>
      <c r="FD29" s="76">
        <v>213409.06844345669</v>
      </c>
      <c r="FE29" s="76">
        <v>130733.64632562693</v>
      </c>
      <c r="FF29" s="76">
        <v>2104185.805203354</v>
      </c>
      <c r="FG29" s="76">
        <v>1334487.3932901314</v>
      </c>
      <c r="FH29" s="76">
        <v>1266456.3120210171</v>
      </c>
      <c r="FI29" s="76">
        <v>847695.02569267538</v>
      </c>
      <c r="FJ29" s="76">
        <v>1543635.5178427999</v>
      </c>
      <c r="FK29" s="76">
        <v>297192.79355989106</v>
      </c>
      <c r="FL29" s="76">
        <v>78709.700743464811</v>
      </c>
      <c r="FM29" s="76">
        <v>170047.23160004269</v>
      </c>
      <c r="FN29" s="76">
        <v>0</v>
      </c>
      <c r="FO29" s="76">
        <v>514458.62835054961</v>
      </c>
      <c r="FP29" s="76">
        <v>0</v>
      </c>
      <c r="FQ29" s="76">
        <v>0</v>
      </c>
      <c r="FR29" s="76">
        <v>0</v>
      </c>
      <c r="FS29" s="76">
        <v>0</v>
      </c>
      <c r="FT29" s="76">
        <v>737281.5687641335</v>
      </c>
      <c r="FU29" s="76">
        <v>0</v>
      </c>
      <c r="FV29" s="76">
        <v>866525.88216845691</v>
      </c>
      <c r="FW29" s="76">
        <v>0</v>
      </c>
      <c r="FX29" s="76">
        <v>0</v>
      </c>
      <c r="FY29" s="76">
        <v>13763.561979421851</v>
      </c>
      <c r="FZ29" s="76">
        <v>317285.07663618331</v>
      </c>
      <c r="GA29" s="76">
        <v>314083.78181927808</v>
      </c>
      <c r="GB29" s="76">
        <v>24818.237788018432</v>
      </c>
      <c r="GC29" s="76">
        <v>0</v>
      </c>
      <c r="GD29" s="76">
        <v>208085.90476190473</v>
      </c>
      <c r="GE29" s="76">
        <v>103948.03758584752</v>
      </c>
      <c r="GF29" s="76">
        <v>0</v>
      </c>
      <c r="GG29" s="76">
        <v>0</v>
      </c>
      <c r="GH29" s="76">
        <v>0</v>
      </c>
      <c r="GI29" s="76">
        <v>0</v>
      </c>
      <c r="GJ29" s="76">
        <v>0</v>
      </c>
      <c r="GK29" s="76">
        <v>0</v>
      </c>
      <c r="GL29" s="76">
        <v>0</v>
      </c>
      <c r="GM29" s="76">
        <v>0</v>
      </c>
      <c r="GN29" s="76">
        <v>0</v>
      </c>
      <c r="GO29" s="76">
        <v>0</v>
      </c>
      <c r="GP29" s="76">
        <v>0</v>
      </c>
      <c r="GQ29" s="76">
        <v>0</v>
      </c>
      <c r="GR29" s="76">
        <v>0</v>
      </c>
      <c r="GS29" s="76">
        <v>0</v>
      </c>
      <c r="GT29" s="76">
        <v>0</v>
      </c>
      <c r="GU29" s="76">
        <v>0</v>
      </c>
      <c r="GV29" s="76">
        <v>0</v>
      </c>
      <c r="GW29" s="76">
        <v>0</v>
      </c>
      <c r="GX29" s="76">
        <v>0</v>
      </c>
      <c r="GY29" s="76">
        <v>0</v>
      </c>
      <c r="GZ29" s="76">
        <v>0</v>
      </c>
      <c r="HA29" s="76">
        <v>0</v>
      </c>
      <c r="HB29" s="76">
        <v>0</v>
      </c>
      <c r="HC29" s="76">
        <v>0</v>
      </c>
      <c r="HD29" s="76">
        <v>0</v>
      </c>
      <c r="HE29" s="76">
        <v>0</v>
      </c>
      <c r="HF29" s="76">
        <v>0</v>
      </c>
      <c r="HG29" s="76">
        <v>0</v>
      </c>
      <c r="HH29" s="76">
        <v>0</v>
      </c>
      <c r="HI29" s="76">
        <v>0</v>
      </c>
      <c r="HJ29" s="76">
        <v>0</v>
      </c>
      <c r="HK29" s="76">
        <v>0</v>
      </c>
      <c r="HL29" s="76">
        <v>0</v>
      </c>
      <c r="HM29" s="76">
        <v>0</v>
      </c>
      <c r="HN29" s="76">
        <v>0</v>
      </c>
      <c r="HP29" s="77" t="s">
        <v>154</v>
      </c>
      <c r="HQ29" s="75">
        <f>'Relative Weights'!$H$1</f>
        <v>2022</v>
      </c>
      <c r="HR29" s="76">
        <v>267512.5</v>
      </c>
      <c r="HS29" s="76">
        <v>312258.7098129536</v>
      </c>
      <c r="HT29" s="76">
        <v>83720.590918102855</v>
      </c>
      <c r="HU29" s="76">
        <v>12522.850068512536</v>
      </c>
      <c r="HV29" s="76">
        <v>5216.3602142392356</v>
      </c>
      <c r="HW29" s="76">
        <v>9205.4033906709883</v>
      </c>
      <c r="HX29" s="76">
        <v>14155.933346023523</v>
      </c>
      <c r="HY29" s="76">
        <v>0</v>
      </c>
      <c r="HZ29" s="76">
        <v>1316.4969843184547</v>
      </c>
      <c r="IA29" s="76">
        <v>0</v>
      </c>
      <c r="IB29" s="76">
        <v>0</v>
      </c>
      <c r="IC29" s="76">
        <v>36</v>
      </c>
      <c r="ID29" s="76">
        <v>0</v>
      </c>
      <c r="IE29" s="76">
        <v>23418.385902971379</v>
      </c>
      <c r="IF29" s="76">
        <v>0</v>
      </c>
      <c r="IG29" s="76">
        <v>18172.956667928243</v>
      </c>
      <c r="IH29" s="76">
        <v>0</v>
      </c>
      <c r="II29" s="76">
        <v>0</v>
      </c>
      <c r="IJ29" s="76">
        <v>2811.964300006704</v>
      </c>
      <c r="IK29" s="76">
        <v>0</v>
      </c>
      <c r="IL29" s="76">
        <v>44558.247550349814</v>
      </c>
      <c r="IM29" s="76">
        <v>107006.49681108375</v>
      </c>
      <c r="IN29" s="76">
        <v>49315.693275343852</v>
      </c>
      <c r="IO29" s="76">
        <v>45769.336819673881</v>
      </c>
      <c r="IP29" s="76">
        <v>4979.3082414518276</v>
      </c>
      <c r="IQ29" s="76">
        <v>5222.3851035326861</v>
      </c>
      <c r="IR29" s="76">
        <v>12842.492579681457</v>
      </c>
      <c r="IS29" s="76">
        <v>0</v>
      </c>
      <c r="IT29" s="76">
        <v>10659.896388136622</v>
      </c>
      <c r="IU29" s="76">
        <v>0</v>
      </c>
      <c r="IV29" s="76">
        <v>0</v>
      </c>
      <c r="IW29" s="76">
        <v>0</v>
      </c>
      <c r="IX29" s="76">
        <v>0</v>
      </c>
      <c r="IY29" s="76">
        <v>43802.151751718033</v>
      </c>
      <c r="IZ29" s="76">
        <v>0</v>
      </c>
      <c r="JA29" s="76">
        <v>14406.489082972135</v>
      </c>
      <c r="JB29" s="76">
        <v>0</v>
      </c>
      <c r="JC29" s="76">
        <v>8382.1611529443926</v>
      </c>
      <c r="JD29" s="76">
        <v>732.1323336886993</v>
      </c>
      <c r="JE29" s="76">
        <v>48520.94517032196</v>
      </c>
      <c r="JF29" s="76">
        <v>10600.460222598982</v>
      </c>
      <c r="JG29" s="76">
        <v>19469.421362529029</v>
      </c>
      <c r="JH29" s="76">
        <v>8318.647264567122</v>
      </c>
      <c r="JI29" s="76">
        <v>34228.193471296916</v>
      </c>
      <c r="JJ29" s="76">
        <v>593.16342477810701</v>
      </c>
      <c r="JK29" s="76">
        <v>3.2608695652173947</v>
      </c>
      <c r="JL29" s="76">
        <v>1918.2932411282229</v>
      </c>
      <c r="JM29" s="76">
        <v>0</v>
      </c>
      <c r="JN29" s="76">
        <v>9400.4896575234652</v>
      </c>
      <c r="JO29" s="76">
        <v>0</v>
      </c>
      <c r="JP29" s="76">
        <v>0</v>
      </c>
      <c r="JQ29" s="76">
        <v>0</v>
      </c>
      <c r="JR29" s="76">
        <v>0</v>
      </c>
      <c r="JS29" s="76">
        <v>19745.257898250482</v>
      </c>
      <c r="JT29" s="76">
        <v>0</v>
      </c>
      <c r="JU29" s="76">
        <v>7845.1795811518459</v>
      </c>
      <c r="JV29" s="76">
        <v>0</v>
      </c>
      <c r="JW29" s="76">
        <v>0</v>
      </c>
      <c r="JX29" s="76">
        <v>26.780932534514218</v>
      </c>
      <c r="JY29" s="76">
        <v>2515.5902939804018</v>
      </c>
      <c r="JZ29" s="76">
        <v>4879.3533400370734</v>
      </c>
      <c r="KA29" s="76">
        <v>100.49641580771664</v>
      </c>
      <c r="KB29" s="76">
        <v>0</v>
      </c>
      <c r="KC29" s="76">
        <v>4701.3162118780101</v>
      </c>
      <c r="KD29" s="76">
        <v>136.95652173913012</v>
      </c>
      <c r="KE29" s="76">
        <v>0</v>
      </c>
      <c r="KF29" s="76">
        <v>0</v>
      </c>
      <c r="KG29" s="76">
        <v>0</v>
      </c>
      <c r="KH29" s="76">
        <v>0</v>
      </c>
      <c r="KI29" s="76">
        <v>0</v>
      </c>
      <c r="KJ29" s="76">
        <v>0</v>
      </c>
      <c r="KK29" s="76">
        <v>0</v>
      </c>
      <c r="KL29" s="76">
        <v>0</v>
      </c>
      <c r="KM29" s="76">
        <v>0</v>
      </c>
      <c r="KN29" s="76">
        <v>0</v>
      </c>
      <c r="KO29" s="76">
        <v>0</v>
      </c>
      <c r="KP29" s="76">
        <v>0</v>
      </c>
      <c r="KQ29" s="76">
        <v>0</v>
      </c>
      <c r="KR29" s="76">
        <v>0</v>
      </c>
      <c r="KS29" s="76">
        <v>0</v>
      </c>
      <c r="KT29" s="76">
        <v>0</v>
      </c>
      <c r="KU29" s="76">
        <v>0</v>
      </c>
      <c r="KV29" s="76">
        <v>0</v>
      </c>
      <c r="KW29" s="76">
        <v>0</v>
      </c>
      <c r="KX29" s="76">
        <v>0</v>
      </c>
      <c r="KY29" s="76">
        <v>0</v>
      </c>
      <c r="KZ29" s="76">
        <v>0</v>
      </c>
      <c r="LA29" s="76">
        <v>0</v>
      </c>
      <c r="LB29" s="76">
        <v>0</v>
      </c>
      <c r="LC29" s="76">
        <v>0</v>
      </c>
      <c r="LD29" s="76">
        <v>0</v>
      </c>
      <c r="LE29" s="76">
        <v>0</v>
      </c>
      <c r="LF29" s="76">
        <v>0</v>
      </c>
      <c r="LG29" s="76">
        <v>0</v>
      </c>
      <c r="LH29" s="76">
        <v>0</v>
      </c>
      <c r="LI29" s="76">
        <v>0</v>
      </c>
      <c r="LJ29" s="76">
        <v>0</v>
      </c>
      <c r="LK29" s="76">
        <v>0</v>
      </c>
      <c r="LL29" s="76">
        <v>0</v>
      </c>
      <c r="LM29" s="76">
        <v>0</v>
      </c>
      <c r="LN29" s="76">
        <v>88509.529372320219</v>
      </c>
      <c r="LO29" s="76">
        <v>36562.435029757806</v>
      </c>
      <c r="LP29" s="76">
        <v>52221.830513759553</v>
      </c>
      <c r="LQ29" s="76">
        <v>4194.0717926670131</v>
      </c>
      <c r="LR29" s="76">
        <v>30977.955931679786</v>
      </c>
      <c r="LS29" s="76">
        <v>4177.2701756702272</v>
      </c>
      <c r="LT29" s="76">
        <v>8110.6655027611923</v>
      </c>
      <c r="LU29" s="76">
        <v>0</v>
      </c>
      <c r="LV29" s="76">
        <v>489.71183547707705</v>
      </c>
      <c r="LW29" s="76">
        <v>0</v>
      </c>
      <c r="LX29" s="76">
        <v>0</v>
      </c>
      <c r="LY29" s="76">
        <v>303.09242049816191</v>
      </c>
      <c r="LZ29" s="76">
        <v>2335.2477695507118</v>
      </c>
      <c r="MA29" s="76">
        <v>4323.4536130536098</v>
      </c>
      <c r="MB29" s="76">
        <v>0</v>
      </c>
      <c r="MC29" s="76">
        <v>19127.178794934076</v>
      </c>
      <c r="MD29" s="76">
        <v>0</v>
      </c>
      <c r="ME29" s="76">
        <v>0</v>
      </c>
      <c r="MF29" s="76">
        <v>2715.1596877028205</v>
      </c>
      <c r="MG29" s="76">
        <v>0</v>
      </c>
      <c r="MH29" s="76">
        <v>21309.701732172598</v>
      </c>
      <c r="MI29" s="76">
        <v>16973.458641342022</v>
      </c>
      <c r="MJ29" s="76">
        <v>32186.665720208039</v>
      </c>
      <c r="MK29" s="76">
        <v>20214.529898532863</v>
      </c>
      <c r="ML29" s="76">
        <v>33357.995220709512</v>
      </c>
      <c r="MM29" s="76">
        <v>3490.2063170411429</v>
      </c>
      <c r="MN29" s="76">
        <v>7349.9215018228051</v>
      </c>
      <c r="MO29" s="76">
        <v>0</v>
      </c>
      <c r="MP29" s="76">
        <v>3632.2861088425561</v>
      </c>
      <c r="MQ29" s="76">
        <v>0</v>
      </c>
      <c r="MR29" s="76">
        <v>0</v>
      </c>
      <c r="MS29" s="76">
        <v>0</v>
      </c>
      <c r="MT29" s="76">
        <v>4066.4836372777572</v>
      </c>
      <c r="MU29" s="76">
        <v>8652.0442432452292</v>
      </c>
      <c r="MV29" s="76">
        <v>0</v>
      </c>
      <c r="MW29" s="76">
        <v>52871.451509244362</v>
      </c>
      <c r="MX29" s="76">
        <v>0</v>
      </c>
      <c r="MY29" s="76">
        <v>3929.4155396578271</v>
      </c>
      <c r="MZ29" s="76">
        <v>1811.1603461376042</v>
      </c>
      <c r="NA29" s="76">
        <v>12438.833172628865</v>
      </c>
      <c r="NB29" s="76">
        <v>3838.7733541982775</v>
      </c>
      <c r="NC29" s="76">
        <v>3932.0351610142175</v>
      </c>
      <c r="ND29" s="76">
        <v>5288.0368559851513</v>
      </c>
      <c r="NE29" s="76">
        <v>9167.628363911208</v>
      </c>
      <c r="NF29" s="76">
        <v>3690.5959437129231</v>
      </c>
      <c r="NG29" s="76">
        <v>286.53601506732338</v>
      </c>
      <c r="NH29" s="76">
        <v>977.01800458187097</v>
      </c>
      <c r="NI29" s="76">
        <v>0</v>
      </c>
      <c r="NJ29" s="76">
        <v>3396.1567122812858</v>
      </c>
      <c r="NK29" s="76">
        <v>0</v>
      </c>
      <c r="NL29" s="76">
        <v>0</v>
      </c>
      <c r="NM29" s="76">
        <v>0</v>
      </c>
      <c r="NN29" s="76">
        <v>0</v>
      </c>
      <c r="NO29" s="76">
        <v>4189.6702751496841</v>
      </c>
      <c r="NP29" s="76">
        <v>0</v>
      </c>
      <c r="NQ29" s="76">
        <v>7092.6906671243987</v>
      </c>
      <c r="NR29" s="76">
        <v>0</v>
      </c>
      <c r="NS29" s="76">
        <v>0</v>
      </c>
      <c r="NT29" s="76">
        <v>21.776404348600462</v>
      </c>
      <c r="NU29" s="76">
        <v>644.89691797359967</v>
      </c>
      <c r="NV29" s="76">
        <v>1087.085933330022</v>
      </c>
      <c r="NW29" s="76">
        <v>27.041779025565194</v>
      </c>
      <c r="NX29" s="76">
        <v>0</v>
      </c>
      <c r="NY29" s="76">
        <v>931.18501531148422</v>
      </c>
      <c r="NZ29" s="76">
        <v>748.81656828957807</v>
      </c>
      <c r="OA29" s="76">
        <v>0</v>
      </c>
      <c r="OB29" s="76">
        <v>0</v>
      </c>
      <c r="OC29" s="76">
        <v>0</v>
      </c>
      <c r="OD29" s="76">
        <v>0</v>
      </c>
      <c r="OE29" s="76">
        <v>0</v>
      </c>
      <c r="OF29" s="76">
        <v>0</v>
      </c>
      <c r="OG29" s="76">
        <v>0</v>
      </c>
      <c r="OH29" s="76">
        <v>0</v>
      </c>
      <c r="OI29" s="76">
        <v>0</v>
      </c>
      <c r="OJ29" s="76">
        <v>0</v>
      </c>
      <c r="OK29" s="76">
        <v>0</v>
      </c>
      <c r="OL29" s="76">
        <v>0</v>
      </c>
      <c r="OM29" s="76">
        <v>0</v>
      </c>
      <c r="ON29" s="76">
        <v>0</v>
      </c>
      <c r="OO29" s="76">
        <v>0</v>
      </c>
      <c r="OP29" s="76">
        <v>0</v>
      </c>
      <c r="OQ29" s="76">
        <v>0</v>
      </c>
      <c r="OR29" s="76">
        <v>0</v>
      </c>
      <c r="OS29" s="76">
        <v>0</v>
      </c>
      <c r="OT29" s="76">
        <v>0</v>
      </c>
      <c r="OU29" s="76">
        <v>0</v>
      </c>
      <c r="OV29" s="76">
        <v>0</v>
      </c>
      <c r="OW29" s="76">
        <v>0</v>
      </c>
      <c r="OX29" s="76">
        <v>0</v>
      </c>
      <c r="OY29" s="76">
        <v>0</v>
      </c>
      <c r="OZ29" s="76">
        <v>0</v>
      </c>
      <c r="PA29" s="76">
        <v>0</v>
      </c>
      <c r="PB29" s="76">
        <v>0</v>
      </c>
      <c r="PC29" s="76">
        <v>0</v>
      </c>
      <c r="PD29" s="76">
        <v>0</v>
      </c>
      <c r="PE29" s="76">
        <v>0</v>
      </c>
      <c r="PF29" s="76">
        <v>0</v>
      </c>
      <c r="PG29" s="76">
        <v>0</v>
      </c>
      <c r="PH29" s="76">
        <v>0</v>
      </c>
      <c r="PI29" s="76">
        <v>0</v>
      </c>
      <c r="PJ29" s="76">
        <v>7266482.6926641231</v>
      </c>
      <c r="PK29" s="76">
        <v>3250466.9363672063</v>
      </c>
      <c r="PL29" s="76">
        <v>4496071.1737952363</v>
      </c>
      <c r="PM29" s="76">
        <v>3488472.7923096507</v>
      </c>
      <c r="PN29" s="76">
        <v>3886030.1958310152</v>
      </c>
      <c r="PO29" s="76">
        <v>530640.06789364305</v>
      </c>
      <c r="PP29" s="76">
        <v>804391.14447549637</v>
      </c>
      <c r="PQ29" s="76">
        <v>0</v>
      </c>
      <c r="PR29" s="76">
        <v>901566.74819676531</v>
      </c>
      <c r="PS29" s="76">
        <v>0</v>
      </c>
      <c r="PT29" s="76">
        <v>0</v>
      </c>
      <c r="PU29" s="76">
        <v>11118.194751494471</v>
      </c>
      <c r="PV29" s="76">
        <v>0</v>
      </c>
      <c r="PW29" s="76">
        <v>1238061.3529046082</v>
      </c>
      <c r="PX29" s="76">
        <v>0</v>
      </c>
      <c r="PY29" s="76">
        <v>2878179.446334742</v>
      </c>
      <c r="PZ29" s="76">
        <v>0</v>
      </c>
      <c r="QA29" s="76">
        <v>464374.66298317106</v>
      </c>
      <c r="QB29" s="76">
        <v>187287.41600598214</v>
      </c>
      <c r="QC29" s="89">
        <v>1618372.7167552377</v>
      </c>
      <c r="QD29" s="102">
        <v>1</v>
      </c>
    </row>
    <row r="30" spans="1:446">
      <c r="A30" s="75" t="s">
        <v>107</v>
      </c>
      <c r="B30" s="75" t="s">
        <v>107</v>
      </c>
      <c r="C30" s="76">
        <f>ROUND(TSU!H18,0)-ROUND(TSU!H288,0)</f>
        <v>0</v>
      </c>
      <c r="D30" s="77">
        <v>3642</v>
      </c>
      <c r="E30" s="75" t="s">
        <v>107</v>
      </c>
      <c r="F30" s="75">
        <v>2022</v>
      </c>
      <c r="G30" s="80">
        <v>76721176</v>
      </c>
      <c r="H30" s="80">
        <v>6804018</v>
      </c>
      <c r="I30" s="80">
        <v>17443131</v>
      </c>
      <c r="J30" s="80">
        <v>18139819</v>
      </c>
      <c r="K30" s="80">
        <v>85541255</v>
      </c>
      <c r="L30" s="75" t="s">
        <v>926</v>
      </c>
      <c r="M30" s="75" t="s">
        <v>924</v>
      </c>
      <c r="N30" s="75" t="s">
        <v>925</v>
      </c>
      <c r="O30" s="76">
        <v>2912</v>
      </c>
      <c r="P30" s="76">
        <v>2850</v>
      </c>
      <c r="Q30" s="76">
        <v>772</v>
      </c>
      <c r="R30" s="76">
        <v>185</v>
      </c>
      <c r="S30" s="76">
        <v>805</v>
      </c>
      <c r="T30" s="78" t="s">
        <v>929</v>
      </c>
      <c r="U30" s="86" t="s">
        <v>927</v>
      </c>
      <c r="V30" s="91" t="s">
        <v>928</v>
      </c>
      <c r="W30" s="76">
        <v>59409</v>
      </c>
      <c r="X30" s="76">
        <v>18374</v>
      </c>
      <c r="Y30" s="76">
        <v>6101</v>
      </c>
      <c r="Z30" s="76">
        <v>1682</v>
      </c>
      <c r="AA30" s="76">
        <v>0</v>
      </c>
      <c r="AB30" s="76">
        <v>5640</v>
      </c>
      <c r="AC30" s="76">
        <v>657</v>
      </c>
      <c r="AD30" s="76">
        <v>0</v>
      </c>
      <c r="AE30" s="76">
        <v>729</v>
      </c>
      <c r="AF30" s="76">
        <v>0</v>
      </c>
      <c r="AG30" s="76">
        <v>0</v>
      </c>
      <c r="AH30" s="76">
        <v>0</v>
      </c>
      <c r="AI30" s="76">
        <v>0</v>
      </c>
      <c r="AJ30" s="76">
        <v>1724</v>
      </c>
      <c r="AK30" s="76">
        <v>182</v>
      </c>
      <c r="AL30" s="76">
        <v>8195</v>
      </c>
      <c r="AM30" s="76">
        <v>0</v>
      </c>
      <c r="AN30" s="76">
        <v>0</v>
      </c>
      <c r="AO30" s="76">
        <v>968</v>
      </c>
      <c r="AP30" s="76">
        <v>0</v>
      </c>
      <c r="AQ30" s="76">
        <v>13975</v>
      </c>
      <c r="AR30" s="76">
        <v>5848</v>
      </c>
      <c r="AS30" s="76">
        <v>1229</v>
      </c>
      <c r="AT30" s="76">
        <v>3130</v>
      </c>
      <c r="AU30" s="76">
        <v>0</v>
      </c>
      <c r="AV30" s="76">
        <v>2975</v>
      </c>
      <c r="AW30" s="76">
        <v>729</v>
      </c>
      <c r="AX30" s="76">
        <v>0</v>
      </c>
      <c r="AY30" s="76">
        <v>1791</v>
      </c>
      <c r="AZ30" s="76">
        <v>0</v>
      </c>
      <c r="BA30" s="76">
        <v>0</v>
      </c>
      <c r="BB30" s="76">
        <v>24</v>
      </c>
      <c r="BC30" s="76">
        <v>0</v>
      </c>
      <c r="BD30" s="76">
        <v>5736</v>
      </c>
      <c r="BE30" s="76">
        <v>409</v>
      </c>
      <c r="BF30" s="76">
        <v>10427</v>
      </c>
      <c r="BG30" s="76">
        <v>0</v>
      </c>
      <c r="BH30" s="76">
        <v>66</v>
      </c>
      <c r="BI30" s="76">
        <v>1183</v>
      </c>
      <c r="BJ30" s="76">
        <v>0</v>
      </c>
      <c r="BK30" s="76">
        <v>5545</v>
      </c>
      <c r="BL30" s="76">
        <v>399</v>
      </c>
      <c r="BM30" s="76">
        <v>0</v>
      </c>
      <c r="BN30" s="76">
        <v>1788</v>
      </c>
      <c r="BO30" s="76">
        <v>0</v>
      </c>
      <c r="BP30" s="76">
        <v>495</v>
      </c>
      <c r="BQ30" s="76">
        <v>138</v>
      </c>
      <c r="BR30" s="76">
        <v>0</v>
      </c>
      <c r="BS30" s="76">
        <v>0</v>
      </c>
      <c r="BT30" s="76">
        <v>0</v>
      </c>
      <c r="BU30" s="76">
        <v>0</v>
      </c>
      <c r="BV30" s="76">
        <v>0</v>
      </c>
      <c r="BW30" s="76">
        <v>0</v>
      </c>
      <c r="BX30" s="76">
        <v>684</v>
      </c>
      <c r="BY30" s="76">
        <v>161</v>
      </c>
      <c r="BZ30" s="76">
        <v>3621</v>
      </c>
      <c r="CA30" s="76">
        <v>0</v>
      </c>
      <c r="CB30" s="76">
        <v>0</v>
      </c>
      <c r="CC30" s="76">
        <v>6</v>
      </c>
      <c r="CD30" s="76">
        <v>0</v>
      </c>
      <c r="CE30" s="76">
        <v>330</v>
      </c>
      <c r="CF30" s="76">
        <v>170</v>
      </c>
      <c r="CG30" s="76">
        <v>0</v>
      </c>
      <c r="CH30" s="76">
        <v>1128</v>
      </c>
      <c r="CI30" s="76">
        <v>0</v>
      </c>
      <c r="CJ30" s="76">
        <v>266</v>
      </c>
      <c r="CK30" s="76">
        <v>0</v>
      </c>
      <c r="CL30" s="76">
        <v>0</v>
      </c>
      <c r="CM30" s="76">
        <v>0</v>
      </c>
      <c r="CN30" s="76">
        <v>0</v>
      </c>
      <c r="CO30" s="76">
        <v>0</v>
      </c>
      <c r="CP30" s="76">
        <v>0</v>
      </c>
      <c r="CQ30" s="76">
        <v>0</v>
      </c>
      <c r="CR30" s="76">
        <v>24</v>
      </c>
      <c r="CS30" s="76">
        <v>171</v>
      </c>
      <c r="CT30" s="76">
        <v>39</v>
      </c>
      <c r="CU30" s="76">
        <v>0</v>
      </c>
      <c r="CV30" s="76">
        <v>0</v>
      </c>
      <c r="CW30" s="76">
        <v>0</v>
      </c>
      <c r="CX30" s="76">
        <v>0</v>
      </c>
      <c r="CY30" s="76">
        <v>0</v>
      </c>
      <c r="CZ30" s="76">
        <v>0</v>
      </c>
      <c r="DA30" s="76">
        <v>0</v>
      </c>
      <c r="DB30" s="76">
        <v>0</v>
      </c>
      <c r="DC30" s="76">
        <v>0</v>
      </c>
      <c r="DD30" s="76">
        <v>0</v>
      </c>
      <c r="DE30" s="76">
        <v>0</v>
      </c>
      <c r="DF30" s="76">
        <v>16659</v>
      </c>
      <c r="DG30" s="76">
        <v>0</v>
      </c>
      <c r="DH30" s="76">
        <v>0</v>
      </c>
      <c r="DI30" s="76">
        <v>0</v>
      </c>
      <c r="DJ30" s="76">
        <v>0</v>
      </c>
      <c r="DK30" s="76">
        <v>0</v>
      </c>
      <c r="DL30" s="76">
        <v>0</v>
      </c>
      <c r="DM30" s="76">
        <v>8237</v>
      </c>
      <c r="DN30" s="76">
        <v>0</v>
      </c>
      <c r="DO30" s="76">
        <v>0</v>
      </c>
      <c r="DP30" s="76">
        <v>0</v>
      </c>
      <c r="DQ30" s="76">
        <v>0</v>
      </c>
      <c r="DR30" s="76">
        <v>0</v>
      </c>
      <c r="DS30" s="76">
        <v>4654273.1180741489</v>
      </c>
      <c r="DT30" s="76">
        <v>1421932.9777957315</v>
      </c>
      <c r="DU30" s="76">
        <v>827959.82341510511</v>
      </c>
      <c r="DV30" s="76">
        <v>134599.57456756674</v>
      </c>
      <c r="DW30" s="76">
        <v>0</v>
      </c>
      <c r="DX30" s="76">
        <v>656939.39611687546</v>
      </c>
      <c r="DY30" s="76">
        <v>75256.743795331131</v>
      </c>
      <c r="DZ30" s="76">
        <v>0</v>
      </c>
      <c r="EA30" s="76">
        <v>142737.96639438148</v>
      </c>
      <c r="EB30" s="76">
        <v>0</v>
      </c>
      <c r="EC30" s="76">
        <v>0</v>
      </c>
      <c r="ED30" s="76">
        <v>0</v>
      </c>
      <c r="EE30" s="76">
        <v>0</v>
      </c>
      <c r="EF30" s="76">
        <v>298019.68202457804</v>
      </c>
      <c r="EG30" s="76">
        <v>28337.333333333332</v>
      </c>
      <c r="EH30" s="76">
        <v>1023570.0734959319</v>
      </c>
      <c r="EI30" s="76">
        <v>0</v>
      </c>
      <c r="EJ30" s="76">
        <v>0</v>
      </c>
      <c r="EK30" s="76">
        <v>223367.16760311372</v>
      </c>
      <c r="EL30" s="76">
        <v>0</v>
      </c>
      <c r="EM30" s="76">
        <v>2048586.6387353789</v>
      </c>
      <c r="EN30" s="76">
        <v>1113925.9218277051</v>
      </c>
      <c r="EO30" s="76">
        <v>625255.71959535137</v>
      </c>
      <c r="EP30" s="76">
        <v>493521.14417610964</v>
      </c>
      <c r="EQ30" s="76">
        <v>0</v>
      </c>
      <c r="ER30" s="76">
        <v>717072.1686740017</v>
      </c>
      <c r="ES30" s="76">
        <v>130766.96300738996</v>
      </c>
      <c r="ET30" s="76">
        <v>0</v>
      </c>
      <c r="EU30" s="76">
        <v>272478.60503418988</v>
      </c>
      <c r="EV30" s="76">
        <v>0</v>
      </c>
      <c r="EW30" s="76">
        <v>0</v>
      </c>
      <c r="EX30" s="76">
        <v>7107.2000000000007</v>
      </c>
      <c r="EY30" s="76">
        <v>0</v>
      </c>
      <c r="EZ30" s="76">
        <v>1157870.2467380464</v>
      </c>
      <c r="FA30" s="76">
        <v>48253.523809523809</v>
      </c>
      <c r="FB30" s="76">
        <v>1958182.1233984635</v>
      </c>
      <c r="FC30" s="76">
        <v>0</v>
      </c>
      <c r="FD30" s="76">
        <v>57972.333333333328</v>
      </c>
      <c r="FE30" s="76">
        <v>482764.767862976</v>
      </c>
      <c r="FF30" s="76">
        <v>0</v>
      </c>
      <c r="FG30" s="76">
        <v>2213782.2956575453</v>
      </c>
      <c r="FH30" s="76">
        <v>353348.85887723381</v>
      </c>
      <c r="FI30" s="76">
        <v>0</v>
      </c>
      <c r="FJ30" s="76">
        <v>752838.61948972521</v>
      </c>
      <c r="FK30" s="76">
        <v>0</v>
      </c>
      <c r="FL30" s="76">
        <v>385731.87723043136</v>
      </c>
      <c r="FM30" s="76">
        <v>101335.8</v>
      </c>
      <c r="FN30" s="76">
        <v>0</v>
      </c>
      <c r="FO30" s="76">
        <v>0</v>
      </c>
      <c r="FP30" s="76">
        <v>0</v>
      </c>
      <c r="FQ30" s="76">
        <v>0</v>
      </c>
      <c r="FR30" s="76">
        <v>0</v>
      </c>
      <c r="FS30" s="76">
        <v>0</v>
      </c>
      <c r="FT30" s="76">
        <v>161939.73332826592</v>
      </c>
      <c r="FU30" s="76">
        <v>134426.92307692306</v>
      </c>
      <c r="FV30" s="76">
        <v>1543104.7721247671</v>
      </c>
      <c r="FW30" s="76">
        <v>0</v>
      </c>
      <c r="FX30" s="76">
        <v>0</v>
      </c>
      <c r="FY30" s="76">
        <v>5441.2000000000007</v>
      </c>
      <c r="FZ30" s="76">
        <v>0</v>
      </c>
      <c r="GA30" s="76">
        <v>57546.008333333331</v>
      </c>
      <c r="GB30" s="76">
        <v>213588.88626373629</v>
      </c>
      <c r="GC30" s="76">
        <v>0</v>
      </c>
      <c r="GD30" s="76">
        <v>1060239.8964999374</v>
      </c>
      <c r="GE30" s="76">
        <v>0</v>
      </c>
      <c r="GF30" s="76">
        <v>168942.79859189453</v>
      </c>
      <c r="GG30" s="76">
        <v>0</v>
      </c>
      <c r="GH30" s="76">
        <v>0</v>
      </c>
      <c r="GI30" s="76">
        <v>0</v>
      </c>
      <c r="GJ30" s="76">
        <v>0</v>
      </c>
      <c r="GK30" s="76">
        <v>0</v>
      </c>
      <c r="GL30" s="76">
        <v>0</v>
      </c>
      <c r="GM30" s="76">
        <v>0</v>
      </c>
      <c r="GN30" s="76">
        <v>16753</v>
      </c>
      <c r="GO30" s="76">
        <v>560168.58333333326</v>
      </c>
      <c r="GP30" s="76">
        <v>20675.152173913044</v>
      </c>
      <c r="GQ30" s="76">
        <v>0</v>
      </c>
      <c r="GR30" s="76">
        <v>0</v>
      </c>
      <c r="GS30" s="76">
        <v>0</v>
      </c>
      <c r="GT30" s="76">
        <v>0</v>
      </c>
      <c r="GU30" s="76">
        <v>0</v>
      </c>
      <c r="GV30" s="76">
        <v>0</v>
      </c>
      <c r="GW30" s="76">
        <v>0</v>
      </c>
      <c r="GX30" s="76">
        <v>0</v>
      </c>
      <c r="GY30" s="76">
        <v>0</v>
      </c>
      <c r="GZ30" s="76">
        <v>0</v>
      </c>
      <c r="HA30" s="76">
        <v>0</v>
      </c>
      <c r="HB30" s="76">
        <v>4372933.2857142854</v>
      </c>
      <c r="HC30" s="76">
        <v>0</v>
      </c>
      <c r="HD30" s="76">
        <v>0</v>
      </c>
      <c r="HE30" s="76">
        <v>0</v>
      </c>
      <c r="HF30" s="76">
        <v>0</v>
      </c>
      <c r="HG30" s="76">
        <v>0</v>
      </c>
      <c r="HH30" s="76">
        <v>0</v>
      </c>
      <c r="HI30" s="76">
        <v>1932116.8661904763</v>
      </c>
      <c r="HJ30" s="76">
        <v>0</v>
      </c>
      <c r="HK30" s="76">
        <v>0</v>
      </c>
      <c r="HL30" s="76">
        <v>0</v>
      </c>
      <c r="HM30" s="76">
        <v>0</v>
      </c>
      <c r="HN30" s="76">
        <v>0</v>
      </c>
      <c r="HP30" s="77" t="s">
        <v>155</v>
      </c>
      <c r="HQ30" s="75">
        <f>'Relative Weights'!$H$1</f>
        <v>2022</v>
      </c>
      <c r="HR30" s="76">
        <v>61931.741171154958</v>
      </c>
      <c r="HS30" s="76">
        <v>137244.82298886272</v>
      </c>
      <c r="HT30" s="76">
        <v>0</v>
      </c>
      <c r="HU30" s="76">
        <v>4602.4169875460138</v>
      </c>
      <c r="HV30" s="76">
        <v>0</v>
      </c>
      <c r="HW30" s="76">
        <v>0</v>
      </c>
      <c r="HX30" s="76">
        <v>0</v>
      </c>
      <c r="HY30" s="76">
        <v>0</v>
      </c>
      <c r="HZ30" s="76">
        <v>0</v>
      </c>
      <c r="IA30" s="76">
        <v>0</v>
      </c>
      <c r="IB30" s="76">
        <v>0</v>
      </c>
      <c r="IC30" s="76">
        <v>0</v>
      </c>
      <c r="ID30" s="76">
        <v>0</v>
      </c>
      <c r="IE30" s="76">
        <v>0</v>
      </c>
      <c r="IF30" s="76">
        <v>2487.9817694830308</v>
      </c>
      <c r="IG30" s="76">
        <v>10486.712613373029</v>
      </c>
      <c r="IH30" s="76">
        <v>0</v>
      </c>
      <c r="II30" s="76">
        <v>0</v>
      </c>
      <c r="IJ30" s="76">
        <v>97484.62154831583</v>
      </c>
      <c r="IK30" s="76">
        <v>0</v>
      </c>
      <c r="IL30" s="76">
        <v>27259.366663326226</v>
      </c>
      <c r="IM30" s="76">
        <v>106719.72487024721</v>
      </c>
      <c r="IN30" s="76">
        <v>0</v>
      </c>
      <c r="IO30" s="76">
        <v>16875.165504546745</v>
      </c>
      <c r="IP30" s="76">
        <v>0</v>
      </c>
      <c r="IQ30" s="76">
        <v>0</v>
      </c>
      <c r="IR30" s="76">
        <v>0</v>
      </c>
      <c r="IS30" s="76">
        <v>0</v>
      </c>
      <c r="IT30" s="76">
        <v>0</v>
      </c>
      <c r="IU30" s="76">
        <v>0</v>
      </c>
      <c r="IV30" s="76">
        <v>0</v>
      </c>
      <c r="IW30" s="76">
        <v>0</v>
      </c>
      <c r="IX30" s="76">
        <v>0</v>
      </c>
      <c r="IY30" s="76">
        <v>0</v>
      </c>
      <c r="IZ30" s="76">
        <v>4236.597923284151</v>
      </c>
      <c r="JA30" s="76">
        <v>20062.029659179818</v>
      </c>
      <c r="JB30" s="76">
        <v>0</v>
      </c>
      <c r="JC30" s="76">
        <v>0</v>
      </c>
      <c r="JD30" s="76">
        <v>210694.08363365332</v>
      </c>
      <c r="JE30" s="76">
        <v>0</v>
      </c>
      <c r="JF30" s="76">
        <v>29457.530459810965</v>
      </c>
      <c r="JG30" s="76">
        <v>34105.195074032017</v>
      </c>
      <c r="JH30" s="76">
        <v>0</v>
      </c>
      <c r="JI30" s="76">
        <v>25742.111461733355</v>
      </c>
      <c r="JJ30" s="76">
        <v>0</v>
      </c>
      <c r="JK30" s="76">
        <v>0</v>
      </c>
      <c r="JL30" s="76">
        <v>0</v>
      </c>
      <c r="JM30" s="76">
        <v>0</v>
      </c>
      <c r="JN30" s="76">
        <v>0</v>
      </c>
      <c r="JO30" s="76">
        <v>0</v>
      </c>
      <c r="JP30" s="76">
        <v>0</v>
      </c>
      <c r="JQ30" s="76">
        <v>0</v>
      </c>
      <c r="JR30" s="76">
        <v>0</v>
      </c>
      <c r="JS30" s="76">
        <v>0</v>
      </c>
      <c r="JT30" s="76">
        <v>11802.512607975908</v>
      </c>
      <c r="JU30" s="76">
        <v>15809.466001998433</v>
      </c>
      <c r="JV30" s="76">
        <v>0</v>
      </c>
      <c r="JW30" s="76">
        <v>0</v>
      </c>
      <c r="JX30" s="76">
        <v>2374.7148180308536</v>
      </c>
      <c r="JY30" s="76">
        <v>0</v>
      </c>
      <c r="JZ30" s="76">
        <v>765.7317057078526</v>
      </c>
      <c r="KA30" s="76">
        <v>20615.577066858015</v>
      </c>
      <c r="KB30" s="76">
        <v>0</v>
      </c>
      <c r="KC30" s="76">
        <v>36253.206046173873</v>
      </c>
      <c r="KD30" s="76">
        <v>0</v>
      </c>
      <c r="KE30" s="76">
        <v>0</v>
      </c>
      <c r="KF30" s="76">
        <v>0</v>
      </c>
      <c r="KG30" s="76">
        <v>0</v>
      </c>
      <c r="KH30" s="76">
        <v>0</v>
      </c>
      <c r="KI30" s="76">
        <v>0</v>
      </c>
      <c r="KJ30" s="76">
        <v>0</v>
      </c>
      <c r="KK30" s="76">
        <v>0</v>
      </c>
      <c r="KL30" s="76">
        <v>0</v>
      </c>
      <c r="KM30" s="76">
        <v>0</v>
      </c>
      <c r="KN30" s="76">
        <v>49182.088052409199</v>
      </c>
      <c r="KO30" s="76">
        <v>211.82172544871929</v>
      </c>
      <c r="KP30" s="76">
        <v>0</v>
      </c>
      <c r="KQ30" s="76">
        <v>0</v>
      </c>
      <c r="KR30" s="76">
        <v>0</v>
      </c>
      <c r="KS30" s="76">
        <v>0</v>
      </c>
      <c r="KT30" s="76">
        <v>0</v>
      </c>
      <c r="KU30" s="76">
        <v>0</v>
      </c>
      <c r="KV30" s="76">
        <v>0</v>
      </c>
      <c r="KW30" s="76">
        <v>0</v>
      </c>
      <c r="KX30" s="76">
        <v>0</v>
      </c>
      <c r="KY30" s="76">
        <v>0</v>
      </c>
      <c r="KZ30" s="76">
        <v>0</v>
      </c>
      <c r="LA30" s="76">
        <v>166264.93</v>
      </c>
      <c r="LB30" s="76">
        <v>0</v>
      </c>
      <c r="LC30" s="76">
        <v>0</v>
      </c>
      <c r="LD30" s="76">
        <v>0</v>
      </c>
      <c r="LE30" s="76">
        <v>0</v>
      </c>
      <c r="LF30" s="76">
        <v>0</v>
      </c>
      <c r="LG30" s="76">
        <v>0</v>
      </c>
      <c r="LH30" s="76">
        <v>169637.39964684768</v>
      </c>
      <c r="LI30" s="76">
        <v>0</v>
      </c>
      <c r="LJ30" s="76">
        <v>0</v>
      </c>
      <c r="LK30" s="76">
        <v>0</v>
      </c>
      <c r="LL30" s="76">
        <v>0</v>
      </c>
      <c r="LM30" s="76">
        <v>0</v>
      </c>
      <c r="LN30" s="76">
        <v>0</v>
      </c>
      <c r="LO30" s="76">
        <v>0</v>
      </c>
      <c r="LP30" s="76">
        <v>0</v>
      </c>
      <c r="LQ30" s="76">
        <v>0</v>
      </c>
      <c r="LR30" s="76">
        <v>0</v>
      </c>
      <c r="LS30" s="76">
        <v>0</v>
      </c>
      <c r="LT30" s="76">
        <v>0</v>
      </c>
      <c r="LU30" s="76">
        <v>0</v>
      </c>
      <c r="LV30" s="76">
        <v>0</v>
      </c>
      <c r="LW30" s="76">
        <v>0</v>
      </c>
      <c r="LX30" s="76">
        <v>0</v>
      </c>
      <c r="LY30" s="76">
        <v>0</v>
      </c>
      <c r="LZ30" s="76">
        <v>0</v>
      </c>
      <c r="MA30" s="76">
        <v>0</v>
      </c>
      <c r="MB30" s="76">
        <v>0</v>
      </c>
      <c r="MC30" s="76">
        <v>0</v>
      </c>
      <c r="MD30" s="76">
        <v>0</v>
      </c>
      <c r="ME30" s="76">
        <v>0</v>
      </c>
      <c r="MF30" s="76">
        <v>0</v>
      </c>
      <c r="MG30" s="76">
        <v>0</v>
      </c>
      <c r="MH30" s="76">
        <v>0</v>
      </c>
      <c r="MI30" s="76">
        <v>0</v>
      </c>
      <c r="MJ30" s="76">
        <v>0</v>
      </c>
      <c r="MK30" s="76">
        <v>0</v>
      </c>
      <c r="ML30" s="76">
        <v>0</v>
      </c>
      <c r="MM30" s="76">
        <v>0</v>
      </c>
      <c r="MN30" s="76">
        <v>0</v>
      </c>
      <c r="MO30" s="76">
        <v>0</v>
      </c>
      <c r="MP30" s="76">
        <v>0</v>
      </c>
      <c r="MQ30" s="76">
        <v>0</v>
      </c>
      <c r="MR30" s="76">
        <v>0</v>
      </c>
      <c r="MS30" s="76">
        <v>0</v>
      </c>
      <c r="MT30" s="76">
        <v>0</v>
      </c>
      <c r="MU30" s="76">
        <v>0</v>
      </c>
      <c r="MV30" s="76">
        <v>0</v>
      </c>
      <c r="MW30" s="76">
        <v>0</v>
      </c>
      <c r="MX30" s="76">
        <v>0</v>
      </c>
      <c r="MY30" s="76">
        <v>0</v>
      </c>
      <c r="MZ30" s="76">
        <v>0</v>
      </c>
      <c r="NA30" s="76">
        <v>0</v>
      </c>
      <c r="NB30" s="76">
        <v>0</v>
      </c>
      <c r="NC30" s="76">
        <v>0</v>
      </c>
      <c r="ND30" s="76">
        <v>0</v>
      </c>
      <c r="NE30" s="76">
        <v>0</v>
      </c>
      <c r="NF30" s="76">
        <v>0</v>
      </c>
      <c r="NG30" s="76">
        <v>0</v>
      </c>
      <c r="NH30" s="76">
        <v>0</v>
      </c>
      <c r="NI30" s="76">
        <v>0</v>
      </c>
      <c r="NJ30" s="76">
        <v>0</v>
      </c>
      <c r="NK30" s="76">
        <v>0</v>
      </c>
      <c r="NL30" s="76">
        <v>0</v>
      </c>
      <c r="NM30" s="76">
        <v>0</v>
      </c>
      <c r="NN30" s="76">
        <v>0</v>
      </c>
      <c r="NO30" s="76">
        <v>0</v>
      </c>
      <c r="NP30" s="76">
        <v>0</v>
      </c>
      <c r="NQ30" s="76">
        <v>0</v>
      </c>
      <c r="NR30" s="76">
        <v>0</v>
      </c>
      <c r="NS30" s="76">
        <v>0</v>
      </c>
      <c r="NT30" s="76">
        <v>0</v>
      </c>
      <c r="NU30" s="76">
        <v>0</v>
      </c>
      <c r="NV30" s="76">
        <v>0</v>
      </c>
      <c r="NW30" s="76">
        <v>0</v>
      </c>
      <c r="NX30" s="76">
        <v>0</v>
      </c>
      <c r="NY30" s="76">
        <v>0</v>
      </c>
      <c r="NZ30" s="76">
        <v>0</v>
      </c>
      <c r="OA30" s="76">
        <v>0</v>
      </c>
      <c r="OB30" s="76">
        <v>0</v>
      </c>
      <c r="OC30" s="76">
        <v>0</v>
      </c>
      <c r="OD30" s="76">
        <v>0</v>
      </c>
      <c r="OE30" s="76">
        <v>0</v>
      </c>
      <c r="OF30" s="76">
        <v>0</v>
      </c>
      <c r="OG30" s="76">
        <v>0</v>
      </c>
      <c r="OH30" s="76">
        <v>0</v>
      </c>
      <c r="OI30" s="76">
        <v>0</v>
      </c>
      <c r="OJ30" s="76">
        <v>0</v>
      </c>
      <c r="OK30" s="76">
        <v>0</v>
      </c>
      <c r="OL30" s="76">
        <v>0</v>
      </c>
      <c r="OM30" s="76">
        <v>0</v>
      </c>
      <c r="ON30" s="76">
        <v>0</v>
      </c>
      <c r="OO30" s="76">
        <v>0</v>
      </c>
      <c r="OP30" s="76">
        <v>0</v>
      </c>
      <c r="OQ30" s="76">
        <v>0</v>
      </c>
      <c r="OR30" s="76">
        <v>0</v>
      </c>
      <c r="OS30" s="76">
        <v>0</v>
      </c>
      <c r="OT30" s="76">
        <v>0</v>
      </c>
      <c r="OU30" s="76">
        <v>0</v>
      </c>
      <c r="OV30" s="76">
        <v>0</v>
      </c>
      <c r="OW30" s="76">
        <v>0</v>
      </c>
      <c r="OX30" s="76">
        <v>0</v>
      </c>
      <c r="OY30" s="76">
        <v>0</v>
      </c>
      <c r="OZ30" s="76">
        <v>0</v>
      </c>
      <c r="PA30" s="76">
        <v>0</v>
      </c>
      <c r="PB30" s="76">
        <v>0</v>
      </c>
      <c r="PC30" s="76">
        <v>0</v>
      </c>
      <c r="PD30" s="76">
        <v>0</v>
      </c>
      <c r="PE30" s="76">
        <v>0</v>
      </c>
      <c r="PF30" s="76">
        <v>0</v>
      </c>
      <c r="PG30" s="76">
        <v>0</v>
      </c>
      <c r="PH30" s="76">
        <v>0</v>
      </c>
      <c r="PI30" s="76">
        <v>0</v>
      </c>
      <c r="PJ30" s="76">
        <v>9428097</v>
      </c>
      <c r="PK30" s="76">
        <v>6600115</v>
      </c>
      <c r="PL30" s="76">
        <v>0</v>
      </c>
      <c r="PM30" s="76">
        <v>0</v>
      </c>
      <c r="PN30" s="76">
        <v>1525928</v>
      </c>
      <c r="PO30" s="76">
        <v>0</v>
      </c>
      <c r="PP30" s="76">
        <v>99152.38</v>
      </c>
      <c r="PQ30" s="76">
        <v>8623101.5500000007</v>
      </c>
      <c r="PR30" s="76">
        <v>126435.28</v>
      </c>
      <c r="PS30" s="76">
        <v>0</v>
      </c>
      <c r="PT30" s="76">
        <v>0</v>
      </c>
      <c r="PU30" s="76">
        <v>0</v>
      </c>
      <c r="PV30" s="76">
        <v>0</v>
      </c>
      <c r="PW30" s="76">
        <v>0</v>
      </c>
      <c r="PX30" s="76">
        <v>12730672.869999999</v>
      </c>
      <c r="PY30" s="76">
        <v>3085619.19</v>
      </c>
      <c r="PZ30" s="76">
        <v>0</v>
      </c>
      <c r="QA30" s="76">
        <v>0</v>
      </c>
      <c r="QB30" s="76">
        <v>7388099.71</v>
      </c>
      <c r="QC30" s="89">
        <v>0</v>
      </c>
      <c r="QD30" s="102">
        <v>1</v>
      </c>
    </row>
    <row r="31" spans="1:446">
      <c r="A31" s="75" t="s">
        <v>109</v>
      </c>
      <c r="B31" s="75" t="s">
        <v>109</v>
      </c>
      <c r="C31" s="76">
        <f>ROUND(TTU!H18,0)-ROUND(TTU!H288,0)</f>
        <v>0</v>
      </c>
      <c r="D31" s="77">
        <v>3644</v>
      </c>
      <c r="E31" s="75" t="s">
        <v>109</v>
      </c>
      <c r="F31" s="75">
        <v>2022</v>
      </c>
      <c r="G31" s="76">
        <v>220592550</v>
      </c>
      <c r="H31" s="76">
        <v>205553647</v>
      </c>
      <c r="I31" s="76">
        <v>110864175</v>
      </c>
      <c r="J31" s="76">
        <v>56975533</v>
      </c>
      <c r="K31" s="76">
        <v>57676937</v>
      </c>
      <c r="L31" s="75" t="s">
        <v>881</v>
      </c>
      <c r="M31" s="75" t="s">
        <v>810</v>
      </c>
      <c r="N31" s="98" t="s">
        <v>880</v>
      </c>
      <c r="O31" s="76">
        <v>14892</v>
      </c>
      <c r="P31" s="76">
        <v>17952</v>
      </c>
      <c r="Q31" s="76">
        <v>3656</v>
      </c>
      <c r="R31" s="76">
        <v>2458</v>
      </c>
      <c r="S31" s="76">
        <v>493</v>
      </c>
      <c r="T31" s="78" t="s">
        <v>942</v>
      </c>
      <c r="U31" s="78" t="s">
        <v>787</v>
      </c>
      <c r="V31" t="s">
        <v>941</v>
      </c>
      <c r="W31" s="76">
        <v>288597.3</v>
      </c>
      <c r="X31" s="76">
        <v>118893.4</v>
      </c>
      <c r="Y31" s="76">
        <v>31450</v>
      </c>
      <c r="Z31" s="76">
        <v>2855</v>
      </c>
      <c r="AA31" s="76">
        <v>19567</v>
      </c>
      <c r="AB31" s="76">
        <v>44964</v>
      </c>
      <c r="AC31" s="76">
        <v>8746</v>
      </c>
      <c r="AD31" s="76">
        <v>0</v>
      </c>
      <c r="AE31" s="76">
        <v>675</v>
      </c>
      <c r="AF31" s="76">
        <v>147</v>
      </c>
      <c r="AG31" s="76">
        <v>0</v>
      </c>
      <c r="AH31" s="76">
        <v>0</v>
      </c>
      <c r="AI31" s="76">
        <v>0</v>
      </c>
      <c r="AJ31" s="76">
        <v>11358</v>
      </c>
      <c r="AK31" s="76">
        <v>0</v>
      </c>
      <c r="AL31" s="76">
        <v>35323</v>
      </c>
      <c r="AM31" s="76">
        <v>0</v>
      </c>
      <c r="AN31" s="76">
        <v>0</v>
      </c>
      <c r="AO31" s="76">
        <v>1682</v>
      </c>
      <c r="AP31" s="76">
        <v>0</v>
      </c>
      <c r="AQ31" s="76">
        <v>90053</v>
      </c>
      <c r="AR31" s="76">
        <v>56669.5</v>
      </c>
      <c r="AS31" s="76">
        <v>8584</v>
      </c>
      <c r="AT31" s="76">
        <v>8601</v>
      </c>
      <c r="AU31" s="76">
        <v>14680</v>
      </c>
      <c r="AV31" s="76">
        <v>58076</v>
      </c>
      <c r="AW31" s="76">
        <v>2925</v>
      </c>
      <c r="AX31" s="76">
        <v>0</v>
      </c>
      <c r="AY31" s="76">
        <v>507</v>
      </c>
      <c r="AZ31" s="76">
        <v>0</v>
      </c>
      <c r="BA31" s="76">
        <v>0</v>
      </c>
      <c r="BB31" s="76">
        <v>0</v>
      </c>
      <c r="BC31" s="76">
        <v>0</v>
      </c>
      <c r="BD31" s="76">
        <v>5634</v>
      </c>
      <c r="BE31" s="76">
        <v>0</v>
      </c>
      <c r="BF31" s="76">
        <v>91818</v>
      </c>
      <c r="BG31" s="76">
        <v>0</v>
      </c>
      <c r="BH31" s="76">
        <v>2418</v>
      </c>
      <c r="BI31" s="76">
        <v>779</v>
      </c>
      <c r="BJ31" s="76">
        <v>0</v>
      </c>
      <c r="BK31" s="76">
        <v>12791</v>
      </c>
      <c r="BL31" s="76">
        <v>8859</v>
      </c>
      <c r="BM31" s="76">
        <v>2748</v>
      </c>
      <c r="BN31" s="76">
        <v>9318</v>
      </c>
      <c r="BO31" s="76">
        <v>2979</v>
      </c>
      <c r="BP31" s="76">
        <v>15925</v>
      </c>
      <c r="BQ31" s="76">
        <v>106</v>
      </c>
      <c r="BR31" s="80">
        <v>0</v>
      </c>
      <c r="BS31" s="76">
        <v>930</v>
      </c>
      <c r="BT31" s="76">
        <v>624</v>
      </c>
      <c r="BU31" s="76">
        <v>0</v>
      </c>
      <c r="BV31" s="76">
        <v>0</v>
      </c>
      <c r="BW31" s="76">
        <v>0</v>
      </c>
      <c r="BX31" s="76">
        <v>1100</v>
      </c>
      <c r="BY31" s="76">
        <v>0</v>
      </c>
      <c r="BZ31" s="76">
        <v>23076</v>
      </c>
      <c r="CA31" s="76">
        <v>0</v>
      </c>
      <c r="CB31" s="76">
        <v>0</v>
      </c>
      <c r="CC31" s="76">
        <v>412</v>
      </c>
      <c r="CD31" s="76">
        <v>0</v>
      </c>
      <c r="CE31" s="76">
        <v>9556</v>
      </c>
      <c r="CF31" s="76">
        <v>12027</v>
      </c>
      <c r="CG31" s="76">
        <v>2402</v>
      </c>
      <c r="CH31" s="76">
        <v>6683</v>
      </c>
      <c r="CI31" s="76">
        <v>1589</v>
      </c>
      <c r="CJ31" s="76">
        <v>10399</v>
      </c>
      <c r="CK31" s="76">
        <v>289</v>
      </c>
      <c r="CL31" s="80">
        <v>0</v>
      </c>
      <c r="CM31" s="76">
        <v>0</v>
      </c>
      <c r="CN31" s="76">
        <v>12</v>
      </c>
      <c r="CO31" s="76">
        <v>0</v>
      </c>
      <c r="CP31" s="76">
        <v>0</v>
      </c>
      <c r="CQ31" s="76">
        <v>0</v>
      </c>
      <c r="CR31" s="76">
        <v>1208</v>
      </c>
      <c r="CS31" s="76">
        <v>0</v>
      </c>
      <c r="CT31" s="76">
        <v>2349</v>
      </c>
      <c r="CU31" s="76">
        <v>0</v>
      </c>
      <c r="CV31" s="76">
        <v>0</v>
      </c>
      <c r="CW31" s="76">
        <v>57</v>
      </c>
      <c r="CX31" s="76">
        <v>0</v>
      </c>
      <c r="CY31" s="76">
        <v>0</v>
      </c>
      <c r="CZ31" s="76">
        <v>0</v>
      </c>
      <c r="DA31" s="76">
        <v>0</v>
      </c>
      <c r="DB31" s="76">
        <v>0</v>
      </c>
      <c r="DC31" s="76">
        <v>0</v>
      </c>
      <c r="DD31" s="76">
        <v>0</v>
      </c>
      <c r="DE31" s="76">
        <v>0</v>
      </c>
      <c r="DF31" s="76">
        <f>12766+12+33</f>
        <v>12811</v>
      </c>
      <c r="DG31" s="76">
        <v>0</v>
      </c>
      <c r="DH31" s="76">
        <v>0</v>
      </c>
      <c r="DI31" s="76">
        <v>2730</v>
      </c>
      <c r="DJ31" s="76">
        <v>0</v>
      </c>
      <c r="DK31" s="76">
        <v>0</v>
      </c>
      <c r="DL31" s="76">
        <v>0</v>
      </c>
      <c r="DM31" s="76">
        <v>0</v>
      </c>
      <c r="DN31" s="76">
        <v>0</v>
      </c>
      <c r="DO31" s="76">
        <v>0</v>
      </c>
      <c r="DP31" s="76">
        <v>0</v>
      </c>
      <c r="DQ31" s="76">
        <v>0</v>
      </c>
      <c r="DR31" s="76">
        <v>0</v>
      </c>
      <c r="DS31" s="76">
        <v>11804906.15</v>
      </c>
      <c r="DT31" s="76">
        <v>5879482.4680000003</v>
      </c>
      <c r="DU31" s="76">
        <v>2729315.8760000002</v>
      </c>
      <c r="DV31" s="76">
        <v>401819.3088</v>
      </c>
      <c r="DW31" s="76">
        <v>1115732.0079999999</v>
      </c>
      <c r="DX31" s="76">
        <v>3387024.355</v>
      </c>
      <c r="DY31" s="76">
        <v>455297.49060000002</v>
      </c>
      <c r="DZ31" s="76">
        <v>0</v>
      </c>
      <c r="EA31" s="76">
        <v>98257.460210000005</v>
      </c>
      <c r="EB31" s="76">
        <v>29944.639999999999</v>
      </c>
      <c r="EC31" s="76">
        <v>0</v>
      </c>
      <c r="ED31" s="76">
        <v>0</v>
      </c>
      <c r="EE31" s="76">
        <v>0</v>
      </c>
      <c r="EF31" s="76">
        <v>597203.0392</v>
      </c>
      <c r="EG31" s="76">
        <v>0</v>
      </c>
      <c r="EH31" s="76">
        <v>1981201.9040000001</v>
      </c>
      <c r="EI31" s="76">
        <v>0</v>
      </c>
      <c r="EJ31" s="76">
        <v>0</v>
      </c>
      <c r="EK31" s="76">
        <v>170427.11670000001</v>
      </c>
      <c r="EL31" s="76">
        <v>0</v>
      </c>
      <c r="EM31" s="76">
        <v>9753652.6520000007</v>
      </c>
      <c r="EN31" s="76">
        <v>6337611.5420000004</v>
      </c>
      <c r="EO31" s="76">
        <v>2804160.3450000002</v>
      </c>
      <c r="EP31" s="76">
        <v>1178031.4240000001</v>
      </c>
      <c r="EQ31" s="76">
        <v>2111832.2390000001</v>
      </c>
      <c r="ER31" s="76">
        <v>8114269.9819999998</v>
      </c>
      <c r="ES31" s="76">
        <v>349746.24579999998</v>
      </c>
      <c r="ET31" s="76">
        <v>0</v>
      </c>
      <c r="EU31" s="76">
        <v>102102.69130000001</v>
      </c>
      <c r="EV31" s="76">
        <v>0</v>
      </c>
      <c r="EW31" s="76">
        <v>0</v>
      </c>
      <c r="EX31" s="76">
        <v>0</v>
      </c>
      <c r="EY31" s="76">
        <v>0</v>
      </c>
      <c r="EZ31" s="76">
        <v>658287.60109999997</v>
      </c>
      <c r="FA31" s="76">
        <v>0</v>
      </c>
      <c r="FB31" s="76">
        <v>11347521.35</v>
      </c>
      <c r="FC31" s="76">
        <v>0</v>
      </c>
      <c r="FD31" s="76">
        <v>1232087.219</v>
      </c>
      <c r="FE31" s="76">
        <v>317161.16639999999</v>
      </c>
      <c r="FF31" s="76">
        <v>0</v>
      </c>
      <c r="FG31" s="76">
        <v>7132759.3389999997</v>
      </c>
      <c r="FH31" s="76">
        <v>5704340.3710000003</v>
      </c>
      <c r="FI31" s="76">
        <v>2121756.6039999998</v>
      </c>
      <c r="FJ31" s="76">
        <v>1988195.7760000001</v>
      </c>
      <c r="FK31" s="76">
        <v>2568418.1359999999</v>
      </c>
      <c r="FL31" s="76">
        <v>5729442.8499999996</v>
      </c>
      <c r="FM31" s="76">
        <v>46959.013489999998</v>
      </c>
      <c r="FN31" s="76">
        <v>0</v>
      </c>
      <c r="FO31" s="76">
        <v>280039.59850000002</v>
      </c>
      <c r="FP31" s="76">
        <v>476730.76620000001</v>
      </c>
      <c r="FQ31" s="76">
        <v>0</v>
      </c>
      <c r="FR31" s="76">
        <v>0</v>
      </c>
      <c r="FS31" s="76">
        <v>0</v>
      </c>
      <c r="FT31" s="76">
        <v>332952.97690000001</v>
      </c>
      <c r="FU31" s="76">
        <v>0</v>
      </c>
      <c r="FV31" s="76">
        <v>7010558.4730000002</v>
      </c>
      <c r="FW31" s="76">
        <v>0</v>
      </c>
      <c r="FX31" s="76">
        <v>0</v>
      </c>
      <c r="FY31" s="76">
        <v>232557.05230000001</v>
      </c>
      <c r="FZ31" s="76">
        <v>0</v>
      </c>
      <c r="GA31" s="76">
        <v>11559186.949999999</v>
      </c>
      <c r="GB31" s="76">
        <v>13118760.5</v>
      </c>
      <c r="GC31" s="76">
        <v>2047159.395</v>
      </c>
      <c r="GD31" s="76">
        <v>4057861.4369999999</v>
      </c>
      <c r="GE31" s="76">
        <v>1972287.5959999999</v>
      </c>
      <c r="GF31" s="76">
        <v>14553697.449999999</v>
      </c>
      <c r="GG31" s="76">
        <v>257280.71030000001</v>
      </c>
      <c r="GH31" s="76">
        <v>0</v>
      </c>
      <c r="GI31" s="76">
        <v>0</v>
      </c>
      <c r="GJ31" s="76">
        <v>2712.7197369999999</v>
      </c>
      <c r="GK31" s="76">
        <v>0</v>
      </c>
      <c r="GL31" s="76">
        <v>0</v>
      </c>
      <c r="GM31" s="76">
        <v>0</v>
      </c>
      <c r="GN31" s="76">
        <v>938934.27529999998</v>
      </c>
      <c r="GO31" s="76">
        <v>0</v>
      </c>
      <c r="GP31" s="76">
        <v>6090290.0410000002</v>
      </c>
      <c r="GQ31" s="76">
        <v>0</v>
      </c>
      <c r="GR31" s="76">
        <v>0</v>
      </c>
      <c r="GS31" s="76">
        <v>20229.196479999999</v>
      </c>
      <c r="GT31" s="76">
        <v>0</v>
      </c>
      <c r="GU31" s="76">
        <v>0</v>
      </c>
      <c r="GV31" s="76">
        <v>0</v>
      </c>
      <c r="GW31" s="76">
        <v>0</v>
      </c>
      <c r="GX31" s="76">
        <v>0</v>
      </c>
      <c r="GY31" s="76">
        <v>0</v>
      </c>
      <c r="GZ31" s="76">
        <v>0</v>
      </c>
      <c r="HA31" s="76">
        <v>0</v>
      </c>
      <c r="HB31" s="76">
        <f>5115944.114+2328+13971</f>
        <v>5132243.1140000001</v>
      </c>
      <c r="HC31" s="76">
        <v>0</v>
      </c>
      <c r="HD31" s="76">
        <v>0</v>
      </c>
      <c r="HE31" s="76">
        <v>389723.01919999998</v>
      </c>
      <c r="HF31" s="76">
        <v>0</v>
      </c>
      <c r="HG31" s="76">
        <v>0</v>
      </c>
      <c r="HH31" s="76">
        <v>0</v>
      </c>
      <c r="HI31" s="76">
        <v>0</v>
      </c>
      <c r="HJ31" s="76">
        <v>0</v>
      </c>
      <c r="HK31" s="76">
        <v>0</v>
      </c>
      <c r="HL31" s="76">
        <v>0</v>
      </c>
      <c r="HM31" s="76">
        <v>0</v>
      </c>
      <c r="HN31" s="76">
        <v>0</v>
      </c>
      <c r="HP31" s="77" t="s">
        <v>156</v>
      </c>
      <c r="HQ31" s="75">
        <f>'Relative Weights'!$H$1</f>
        <v>2022</v>
      </c>
      <c r="HR31" s="76">
        <v>1114070.8999999999</v>
      </c>
      <c r="HS31" s="76">
        <v>353475.6</v>
      </c>
      <c r="HT31" s="76">
        <v>189904.45</v>
      </c>
      <c r="HU31" s="76">
        <v>71836.259999999995</v>
      </c>
      <c r="HV31" s="76">
        <v>167739.5</v>
      </c>
      <c r="HW31" s="76">
        <v>217537.27</v>
      </c>
      <c r="HX31" s="76">
        <v>19052.919999999998</v>
      </c>
      <c r="HY31" s="76">
        <v>0</v>
      </c>
      <c r="HZ31" s="76">
        <v>15670.54</v>
      </c>
      <c r="IA31" s="76">
        <v>8769.24</v>
      </c>
      <c r="IB31" s="76">
        <v>0</v>
      </c>
      <c r="IC31" s="76">
        <v>0</v>
      </c>
      <c r="ID31" s="76">
        <v>0</v>
      </c>
      <c r="IE31" s="76">
        <v>8964.2000000000007</v>
      </c>
      <c r="IF31" s="76">
        <v>0</v>
      </c>
      <c r="IG31" s="76">
        <v>533493.30000000005</v>
      </c>
      <c r="IH31" s="76">
        <v>0</v>
      </c>
      <c r="II31" s="76">
        <v>0</v>
      </c>
      <c r="IJ31" s="76">
        <v>61634.35</v>
      </c>
      <c r="IK31" s="76">
        <v>0</v>
      </c>
      <c r="IL31" s="76">
        <v>557739.80000000005</v>
      </c>
      <c r="IM31" s="76">
        <v>387874.81</v>
      </c>
      <c r="IN31" s="76">
        <v>28865.35</v>
      </c>
      <c r="IO31" s="76">
        <v>406510.06</v>
      </c>
      <c r="IP31" s="76">
        <v>452300.1</v>
      </c>
      <c r="IQ31" s="76">
        <v>467582.3</v>
      </c>
      <c r="IR31" s="76">
        <v>41597.42</v>
      </c>
      <c r="IS31" s="76">
        <v>0</v>
      </c>
      <c r="IT31" s="76">
        <v>0</v>
      </c>
      <c r="IU31" s="76">
        <v>0</v>
      </c>
      <c r="IV31" s="76">
        <v>0</v>
      </c>
      <c r="IW31" s="76">
        <v>0</v>
      </c>
      <c r="IX31" s="76">
        <v>0</v>
      </c>
      <c r="IY31" s="76">
        <v>16649.759999999998</v>
      </c>
      <c r="IZ31" s="76">
        <v>0</v>
      </c>
      <c r="JA31" s="76">
        <v>1312349.7</v>
      </c>
      <c r="JB31" s="76">
        <v>0</v>
      </c>
      <c r="JC31" s="76">
        <v>1447.49</v>
      </c>
      <c r="JD31" s="76">
        <v>38092.35</v>
      </c>
      <c r="JE31" s="76">
        <v>0</v>
      </c>
      <c r="JF31" s="76">
        <v>32535.71</v>
      </c>
      <c r="JG31" s="76">
        <v>82704.19</v>
      </c>
      <c r="JH31" s="76">
        <v>2918.32</v>
      </c>
      <c r="JI31" s="76">
        <v>0</v>
      </c>
      <c r="JJ31" s="76">
        <v>10672.12</v>
      </c>
      <c r="JK31" s="76">
        <v>40559.99</v>
      </c>
      <c r="JL31" s="76">
        <v>342.06</v>
      </c>
      <c r="JM31" s="76">
        <v>0</v>
      </c>
      <c r="JN31" s="76">
        <v>24975.88</v>
      </c>
      <c r="JO31" s="76">
        <v>460.97</v>
      </c>
      <c r="JP31" s="76">
        <v>0</v>
      </c>
      <c r="JQ31" s="76">
        <v>0</v>
      </c>
      <c r="JR31" s="76">
        <v>0</v>
      </c>
      <c r="JS31" s="76">
        <v>18.75</v>
      </c>
      <c r="JT31" s="76">
        <v>0</v>
      </c>
      <c r="JU31" s="76">
        <v>84174.01</v>
      </c>
      <c r="JV31" s="76">
        <v>0</v>
      </c>
      <c r="JW31" s="76">
        <v>0</v>
      </c>
      <c r="JX31" s="76">
        <v>34648.379999999997</v>
      </c>
      <c r="JY31" s="76">
        <v>0</v>
      </c>
      <c r="JZ31" s="76">
        <v>114715.93</v>
      </c>
      <c r="KA31" s="76">
        <v>158353.37</v>
      </c>
      <c r="KB31" s="76">
        <v>52966.52</v>
      </c>
      <c r="KC31" s="76">
        <v>183370</v>
      </c>
      <c r="KD31" s="76">
        <v>43580.800000000003</v>
      </c>
      <c r="KE31" s="76">
        <v>216698</v>
      </c>
      <c r="KF31" s="76">
        <v>1410.6</v>
      </c>
      <c r="KG31" s="76">
        <v>0</v>
      </c>
      <c r="KH31" s="76">
        <v>2603.52</v>
      </c>
      <c r="KI31" s="76">
        <v>196.84</v>
      </c>
      <c r="KJ31" s="76">
        <v>0</v>
      </c>
      <c r="KK31" s="76">
        <v>0</v>
      </c>
      <c r="KL31" s="76">
        <v>0</v>
      </c>
      <c r="KM31" s="76">
        <v>3870.87</v>
      </c>
      <c r="KN31" s="76">
        <v>0</v>
      </c>
      <c r="KO31" s="76">
        <v>322202.32</v>
      </c>
      <c r="KP31" s="76">
        <v>0</v>
      </c>
      <c r="KQ31" s="76">
        <v>0</v>
      </c>
      <c r="KR31" s="76">
        <v>2788.6</v>
      </c>
      <c r="KS31" s="76">
        <v>0</v>
      </c>
      <c r="KT31" s="76">
        <v>0</v>
      </c>
      <c r="KU31" s="76">
        <v>0</v>
      </c>
      <c r="KV31" s="76">
        <v>0</v>
      </c>
      <c r="KW31" s="76">
        <v>0</v>
      </c>
      <c r="KX31" s="76">
        <v>0</v>
      </c>
      <c r="KY31" s="76">
        <v>0</v>
      </c>
      <c r="KZ31" s="76">
        <v>0</v>
      </c>
      <c r="LA31" s="76">
        <v>159144.20000000001</v>
      </c>
      <c r="LB31" s="76">
        <v>0</v>
      </c>
      <c r="LC31" s="76">
        <v>0</v>
      </c>
      <c r="LD31" s="76">
        <v>2810628.6</v>
      </c>
      <c r="LE31" s="76">
        <v>0</v>
      </c>
      <c r="LF31" s="76">
        <v>0</v>
      </c>
      <c r="LG31" s="76">
        <v>0</v>
      </c>
      <c r="LH31" s="76">
        <v>0</v>
      </c>
      <c r="LI31" s="76">
        <v>0</v>
      </c>
      <c r="LJ31" s="76">
        <v>0</v>
      </c>
      <c r="LK31" s="76">
        <v>0</v>
      </c>
      <c r="LL31" s="76">
        <v>0</v>
      </c>
      <c r="LM31" s="76">
        <v>0</v>
      </c>
      <c r="LN31" s="76">
        <v>11149511.716789944</v>
      </c>
      <c r="LO31" s="76">
        <v>4913817.2668603091</v>
      </c>
      <c r="LP31" s="76">
        <v>2446290.0897590714</v>
      </c>
      <c r="LQ31" s="76">
        <v>392793.06761230389</v>
      </c>
      <c r="LR31" s="76">
        <v>1308602.1715194166</v>
      </c>
      <c r="LS31" s="76">
        <v>9490266.2399679534</v>
      </c>
      <c r="LT31" s="76">
        <v>492962.53547276644</v>
      </c>
      <c r="LU31" s="76">
        <v>0</v>
      </c>
      <c r="LV31" s="76">
        <v>84782.869431764353</v>
      </c>
      <c r="LW31" s="76">
        <v>56601.746197003486</v>
      </c>
      <c r="LX31" s="76">
        <v>0</v>
      </c>
      <c r="LY31" s="76">
        <v>0</v>
      </c>
      <c r="LZ31" s="76">
        <v>0</v>
      </c>
      <c r="MA31" s="76">
        <v>530985.17636402673</v>
      </c>
      <c r="MB31" s="76">
        <v>0</v>
      </c>
      <c r="MC31" s="76">
        <v>2040962.4319454841</v>
      </c>
      <c r="MD31" s="76">
        <v>0</v>
      </c>
      <c r="ME31" s="76">
        <v>0</v>
      </c>
      <c r="MF31" s="76">
        <v>212880.79478321987</v>
      </c>
      <c r="MG31" s="76">
        <v>0</v>
      </c>
      <c r="MH31" s="76">
        <v>8760781.025081154</v>
      </c>
      <c r="MI31" s="76">
        <v>6073156.7179131452</v>
      </c>
      <c r="MJ31" s="76">
        <v>2647225.5931300474</v>
      </c>
      <c r="MK31" s="76">
        <v>1124696.2366957197</v>
      </c>
      <c r="ML31" s="76">
        <v>2325824.61673924</v>
      </c>
      <c r="MM31" s="76">
        <v>7936393.4644967578</v>
      </c>
      <c r="MN31" s="76">
        <v>423595.0053205716</v>
      </c>
      <c r="MO31" s="76">
        <v>0</v>
      </c>
      <c r="MP31" s="76">
        <v>88100.782651168731</v>
      </c>
      <c r="MQ31" s="76">
        <v>0</v>
      </c>
      <c r="MR31" s="76">
        <v>0</v>
      </c>
      <c r="MS31" s="76">
        <v>0</v>
      </c>
      <c r="MT31" s="76">
        <v>0</v>
      </c>
      <c r="MU31" s="76">
        <v>625573.62255737325</v>
      </c>
      <c r="MV31" s="76">
        <v>0</v>
      </c>
      <c r="MW31" s="76">
        <v>12213358.723581305</v>
      </c>
      <c r="MX31" s="76">
        <v>0</v>
      </c>
      <c r="MY31" s="76">
        <v>1061584.9913093317</v>
      </c>
      <c r="MZ31" s="76">
        <v>394211.9759233779</v>
      </c>
      <c r="NA31" s="76">
        <v>0</v>
      </c>
      <c r="NB31" s="76">
        <v>8416314.016301157</v>
      </c>
      <c r="NC31" s="76">
        <v>11064450.78115087</v>
      </c>
      <c r="ND31" s="76">
        <v>2031525.6330543044</v>
      </c>
      <c r="NE31" s="76">
        <v>3031369.7051828206</v>
      </c>
      <c r="NF31" s="76">
        <v>4763296.965590247</v>
      </c>
      <c r="NG31" s="76">
        <v>8019187.8925114265</v>
      </c>
      <c r="NH31" s="76">
        <v>62247.068946805441</v>
      </c>
      <c r="NI31" s="76">
        <v>0</v>
      </c>
      <c r="NJ31" s="76">
        <v>241636.21432596922</v>
      </c>
      <c r="NK31" s="76">
        <v>494765.84935163788</v>
      </c>
      <c r="NL31" s="76">
        <v>0</v>
      </c>
      <c r="NM31" s="76">
        <v>0</v>
      </c>
      <c r="NN31" s="76">
        <v>0</v>
      </c>
      <c r="NO31" s="76">
        <v>301428.6744338274</v>
      </c>
      <c r="NP31" s="76">
        <v>0</v>
      </c>
      <c r="NQ31" s="76">
        <v>8734528.2025992703</v>
      </c>
      <c r="NR31" s="76">
        <v>0</v>
      </c>
      <c r="NS31" s="76">
        <v>0</v>
      </c>
      <c r="NT31" s="76">
        <v>12511.066206555508</v>
      </c>
      <c r="NU31" s="76">
        <v>0</v>
      </c>
      <c r="NV31" s="76">
        <v>11525043.874825984</v>
      </c>
      <c r="NW31" s="76">
        <v>13435271.714735053</v>
      </c>
      <c r="NX31" s="76">
        <v>2274483.6867997767</v>
      </c>
      <c r="NY31" s="76">
        <v>3723730.5715131769</v>
      </c>
      <c r="NZ31" s="76">
        <v>4531319.3836740153</v>
      </c>
      <c r="OA31" s="76">
        <v>16990695.423344098</v>
      </c>
      <c r="OB31" s="76">
        <v>317116.3121956822</v>
      </c>
      <c r="OC31" s="76">
        <v>0</v>
      </c>
      <c r="OD31" s="76">
        <v>0</v>
      </c>
      <c r="OE31" s="76">
        <v>3760.6258617245676</v>
      </c>
      <c r="OF31" s="76">
        <v>0</v>
      </c>
      <c r="OG31" s="76">
        <v>0</v>
      </c>
      <c r="OH31" s="76">
        <v>0</v>
      </c>
      <c r="OI31" s="76">
        <v>714219.08932420972</v>
      </c>
      <c r="OJ31" s="76">
        <v>0</v>
      </c>
      <c r="OK31" s="76">
        <v>6371305.789763947</v>
      </c>
      <c r="OL31" s="76">
        <v>0</v>
      </c>
      <c r="OM31" s="76">
        <v>0</v>
      </c>
      <c r="ON31" s="76">
        <v>284451.1429643188</v>
      </c>
      <c r="OO31" s="76">
        <v>0</v>
      </c>
      <c r="OP31" s="76">
        <v>0</v>
      </c>
      <c r="OQ31" s="76">
        <v>0</v>
      </c>
      <c r="OR31" s="76">
        <v>0</v>
      </c>
      <c r="OS31" s="76">
        <v>0</v>
      </c>
      <c r="OT31" s="76">
        <v>0</v>
      </c>
      <c r="OU31" s="76">
        <v>0</v>
      </c>
      <c r="OV31" s="76">
        <v>0</v>
      </c>
      <c r="OW31" s="76">
        <v>5143399.2059162166</v>
      </c>
      <c r="OX31" s="76">
        <v>0</v>
      </c>
      <c r="OY31" s="76">
        <v>0</v>
      </c>
      <c r="OZ31" s="76">
        <v>1246408.3022796833</v>
      </c>
      <c r="PA31" s="76">
        <v>0</v>
      </c>
      <c r="PB31" s="76">
        <v>0</v>
      </c>
      <c r="PC31" s="76">
        <v>0</v>
      </c>
      <c r="PD31" s="76">
        <v>0</v>
      </c>
      <c r="PE31" s="76">
        <v>0</v>
      </c>
      <c r="PF31" s="76">
        <v>0</v>
      </c>
      <c r="PG31" s="76">
        <v>0</v>
      </c>
      <c r="PH31" s="76">
        <v>0</v>
      </c>
      <c r="PI31" s="76">
        <v>0</v>
      </c>
      <c r="PJ31" s="76">
        <v>12138740.793956224</v>
      </c>
      <c r="PK31" s="76">
        <v>10809183.644098265</v>
      </c>
      <c r="PL31" s="76">
        <v>2863078.3363370607</v>
      </c>
      <c r="PM31" s="76">
        <v>3938163.1843955982</v>
      </c>
      <c r="PN31" s="76">
        <v>2519815.842595018</v>
      </c>
      <c r="PO31" s="76">
        <v>12926094.345730845</v>
      </c>
      <c r="PP31" s="76">
        <v>394735.17184300016</v>
      </c>
      <c r="PQ31" s="76">
        <v>1566670.1069782006</v>
      </c>
      <c r="PR31" s="76">
        <v>126262.00251079697</v>
      </c>
      <c r="PS31" s="76">
        <v>169091.05344637006</v>
      </c>
      <c r="PT31" s="76">
        <v>379653.71733637073</v>
      </c>
      <c r="PU31" s="76">
        <v>0</v>
      </c>
      <c r="PV31" s="76">
        <v>0</v>
      </c>
      <c r="PW31" s="76">
        <v>661650.19507279876</v>
      </c>
      <c r="PX31" s="76">
        <v>0</v>
      </c>
      <c r="PY31" s="76">
        <v>8943050.2212490886</v>
      </c>
      <c r="PZ31" s="76">
        <v>0</v>
      </c>
      <c r="QA31" s="76">
        <v>323356.87068349536</v>
      </c>
      <c r="QB31" s="76">
        <v>275373.51376685762</v>
      </c>
      <c r="QC31" s="89">
        <v>0</v>
      </c>
      <c r="QD31" s="102">
        <v>1</v>
      </c>
    </row>
    <row r="32" spans="1:446">
      <c r="A32" s="75" t="s">
        <v>83</v>
      </c>
      <c r="B32" s="75" t="s">
        <v>83</v>
      </c>
      <c r="C32" s="76">
        <f>ROUND(ASU!H18,0)-ROUND(ASU!H288,0)</f>
        <v>0</v>
      </c>
      <c r="D32" s="77">
        <v>3541</v>
      </c>
      <c r="E32" s="75" t="s">
        <v>683</v>
      </c>
      <c r="F32" s="75">
        <v>2022</v>
      </c>
      <c r="G32" s="76">
        <v>46581531</v>
      </c>
      <c r="H32" s="76">
        <v>774086</v>
      </c>
      <c r="I32" s="76">
        <v>7176874</v>
      </c>
      <c r="J32" s="76">
        <v>9492942</v>
      </c>
      <c r="K32" s="76">
        <v>23587492</v>
      </c>
      <c r="L32" s="75" t="s">
        <v>958</v>
      </c>
      <c r="M32" s="75" t="s">
        <v>745</v>
      </c>
      <c r="N32" t="s">
        <v>957</v>
      </c>
      <c r="O32" s="76">
        <v>6497</v>
      </c>
      <c r="P32" s="76">
        <v>2626</v>
      </c>
      <c r="Q32" s="76">
        <v>1279</v>
      </c>
      <c r="R32" s="76">
        <v>0</v>
      </c>
      <c r="S32" s="76">
        <v>83</v>
      </c>
      <c r="T32" s="78" t="s">
        <v>882</v>
      </c>
      <c r="U32" s="78" t="s">
        <v>883</v>
      </c>
      <c r="V32" s="78" t="s">
        <v>884</v>
      </c>
      <c r="W32" s="76">
        <v>79276</v>
      </c>
      <c r="X32" s="76">
        <v>20602</v>
      </c>
      <c r="Y32" s="76">
        <v>7702</v>
      </c>
      <c r="Z32" s="76">
        <v>942</v>
      </c>
      <c r="AA32" s="76">
        <v>2523</v>
      </c>
      <c r="AB32" s="76">
        <v>3314</v>
      </c>
      <c r="AC32" s="76">
        <v>402</v>
      </c>
      <c r="AD32" s="76">
        <v>0</v>
      </c>
      <c r="AE32" s="76">
        <v>2007</v>
      </c>
      <c r="AF32" s="76">
        <v>0</v>
      </c>
      <c r="AG32" s="76">
        <v>0</v>
      </c>
      <c r="AH32" s="76">
        <v>0</v>
      </c>
      <c r="AI32" s="76">
        <v>0</v>
      </c>
      <c r="AJ32" s="76">
        <v>5353</v>
      </c>
      <c r="AK32" s="76">
        <v>0</v>
      </c>
      <c r="AL32" s="76">
        <v>6390</v>
      </c>
      <c r="AM32" s="76">
        <v>0</v>
      </c>
      <c r="AN32" s="76">
        <v>0</v>
      </c>
      <c r="AO32" s="76">
        <v>2145</v>
      </c>
      <c r="AP32" s="76">
        <v>603</v>
      </c>
      <c r="AQ32" s="76">
        <v>12989</v>
      </c>
      <c r="AR32" s="76">
        <v>8399</v>
      </c>
      <c r="AS32" s="76">
        <v>1546</v>
      </c>
      <c r="AT32" s="76">
        <v>2126</v>
      </c>
      <c r="AU32" s="76">
        <v>2889</v>
      </c>
      <c r="AV32" s="76">
        <v>2543</v>
      </c>
      <c r="AW32" s="76">
        <v>246</v>
      </c>
      <c r="AX32" s="76">
        <v>0</v>
      </c>
      <c r="AY32" s="76">
        <v>3561</v>
      </c>
      <c r="AZ32" s="76">
        <v>0</v>
      </c>
      <c r="BA32" s="76">
        <v>0</v>
      </c>
      <c r="BB32" s="76">
        <v>0</v>
      </c>
      <c r="BC32" s="76">
        <v>0</v>
      </c>
      <c r="BD32" s="76">
        <v>4338</v>
      </c>
      <c r="BE32" s="76">
        <v>0</v>
      </c>
      <c r="BF32" s="76">
        <v>9212</v>
      </c>
      <c r="BG32" s="76">
        <v>0</v>
      </c>
      <c r="BH32" s="76">
        <v>855</v>
      </c>
      <c r="BI32" s="76">
        <v>1230</v>
      </c>
      <c r="BJ32" s="76">
        <v>4390</v>
      </c>
      <c r="BK32" s="76">
        <v>5664</v>
      </c>
      <c r="BL32" s="76">
        <v>798</v>
      </c>
      <c r="BM32" s="76">
        <v>0</v>
      </c>
      <c r="BN32" s="76">
        <v>9405</v>
      </c>
      <c r="BO32" s="76">
        <v>363</v>
      </c>
      <c r="BP32" s="76">
        <v>132</v>
      </c>
      <c r="BQ32" s="76">
        <v>165</v>
      </c>
      <c r="BR32" s="76">
        <v>0</v>
      </c>
      <c r="BS32" s="76">
        <v>1800</v>
      </c>
      <c r="BT32" s="76">
        <v>0</v>
      </c>
      <c r="BU32" s="76">
        <v>0</v>
      </c>
      <c r="BV32" s="76">
        <v>0</v>
      </c>
      <c r="BW32" s="76">
        <v>0</v>
      </c>
      <c r="BX32" s="76">
        <v>424</v>
      </c>
      <c r="BY32" s="76">
        <v>0</v>
      </c>
      <c r="BZ32" s="76">
        <v>4887</v>
      </c>
      <c r="CA32" s="76">
        <v>0</v>
      </c>
      <c r="CB32" s="76">
        <v>0</v>
      </c>
      <c r="CC32" s="76">
        <v>516</v>
      </c>
      <c r="CD32" s="76">
        <v>1157</v>
      </c>
      <c r="CE32" s="76">
        <v>0</v>
      </c>
      <c r="CF32" s="76">
        <v>0</v>
      </c>
      <c r="CG32" s="76">
        <v>0</v>
      </c>
      <c r="CH32" s="76">
        <v>0</v>
      </c>
      <c r="CI32" s="76">
        <v>0</v>
      </c>
      <c r="CJ32" s="76">
        <v>0</v>
      </c>
      <c r="CK32" s="76">
        <v>0</v>
      </c>
      <c r="CL32" s="76">
        <v>0</v>
      </c>
      <c r="CM32" s="76">
        <v>0</v>
      </c>
      <c r="CN32" s="76">
        <v>0</v>
      </c>
      <c r="CO32" s="76">
        <v>0</v>
      </c>
      <c r="CP32" s="76">
        <v>0</v>
      </c>
      <c r="CQ32" s="76">
        <v>0</v>
      </c>
      <c r="CR32" s="76">
        <v>0</v>
      </c>
      <c r="CS32" s="76">
        <v>0</v>
      </c>
      <c r="CT32" s="76">
        <v>0</v>
      </c>
      <c r="CU32" s="76">
        <v>0</v>
      </c>
      <c r="CV32" s="76">
        <v>0</v>
      </c>
      <c r="CW32" s="76">
        <v>0</v>
      </c>
      <c r="CX32" s="76">
        <v>0</v>
      </c>
      <c r="CY32" s="76">
        <v>0</v>
      </c>
      <c r="CZ32" s="76">
        <v>0</v>
      </c>
      <c r="DA32" s="76">
        <v>0</v>
      </c>
      <c r="DB32" s="76">
        <v>0</v>
      </c>
      <c r="DC32" s="76">
        <v>0</v>
      </c>
      <c r="DD32" s="76">
        <v>0</v>
      </c>
      <c r="DE32" s="76">
        <v>0</v>
      </c>
      <c r="DF32" s="76">
        <v>0</v>
      </c>
      <c r="DG32" s="76">
        <v>0</v>
      </c>
      <c r="DH32" s="76">
        <v>0</v>
      </c>
      <c r="DI32" s="76">
        <v>0</v>
      </c>
      <c r="DJ32" s="76">
        <v>0</v>
      </c>
      <c r="DK32" s="76">
        <v>0</v>
      </c>
      <c r="DL32" s="76">
        <v>2751</v>
      </c>
      <c r="DM32" s="76">
        <v>0</v>
      </c>
      <c r="DN32" s="76">
        <v>0</v>
      </c>
      <c r="DO32" s="76">
        <v>0</v>
      </c>
      <c r="DP32" s="76">
        <v>0</v>
      </c>
      <c r="DQ32" s="76">
        <v>0</v>
      </c>
      <c r="DR32" s="76">
        <v>0</v>
      </c>
      <c r="DS32" s="76">
        <v>4743623.2846870525</v>
      </c>
      <c r="DT32" s="76">
        <v>2078043.6523524688</v>
      </c>
      <c r="DU32" s="76">
        <v>1202430.8939952778</v>
      </c>
      <c r="DV32" s="76">
        <v>82799.586893800777</v>
      </c>
      <c r="DW32" s="76">
        <v>184839.29218691849</v>
      </c>
      <c r="DX32" s="76">
        <v>630911.63318991463</v>
      </c>
      <c r="DY32" s="76">
        <v>25965.645299746695</v>
      </c>
      <c r="DZ32" s="76">
        <v>0</v>
      </c>
      <c r="EA32" s="76">
        <v>180046.06796177951</v>
      </c>
      <c r="EB32" s="76">
        <v>0</v>
      </c>
      <c r="EC32" s="76">
        <v>0</v>
      </c>
      <c r="ED32" s="76">
        <v>0</v>
      </c>
      <c r="EE32" s="76">
        <v>0</v>
      </c>
      <c r="EF32" s="76">
        <v>273732.75301042711</v>
      </c>
      <c r="EG32" s="76">
        <v>0</v>
      </c>
      <c r="EH32" s="76">
        <v>511635.7018689994</v>
      </c>
      <c r="EI32" s="76">
        <v>0</v>
      </c>
      <c r="EJ32" s="76">
        <v>0</v>
      </c>
      <c r="EK32" s="76">
        <v>197726.15366027181</v>
      </c>
      <c r="EL32" s="76">
        <v>65222.067206896761</v>
      </c>
      <c r="EM32" s="76">
        <v>1594037.8837118039</v>
      </c>
      <c r="EN32" s="76">
        <v>1266437.3523688903</v>
      </c>
      <c r="EO32" s="76">
        <v>355136.01231834758</v>
      </c>
      <c r="EP32" s="76">
        <v>325744.91785165115</v>
      </c>
      <c r="EQ32" s="76">
        <v>261722.49585997057</v>
      </c>
      <c r="ER32" s="76">
        <v>798937.23629150202</v>
      </c>
      <c r="ES32" s="76">
        <v>36890.132401084331</v>
      </c>
      <c r="ET32" s="76">
        <v>0</v>
      </c>
      <c r="EU32" s="76">
        <v>325817.93393550039</v>
      </c>
      <c r="EV32" s="76">
        <v>0</v>
      </c>
      <c r="EW32" s="76">
        <v>0</v>
      </c>
      <c r="EX32" s="76">
        <v>0</v>
      </c>
      <c r="EY32" s="76">
        <v>0</v>
      </c>
      <c r="EZ32" s="76">
        <v>424712.78153146815</v>
      </c>
      <c r="FA32" s="76">
        <v>0</v>
      </c>
      <c r="FB32" s="76">
        <v>1166283.7496025607</v>
      </c>
      <c r="FC32" s="76">
        <v>0</v>
      </c>
      <c r="FD32" s="76">
        <v>0</v>
      </c>
      <c r="FE32" s="76">
        <v>93799.341038281156</v>
      </c>
      <c r="FF32" s="76">
        <v>986301.7531428833</v>
      </c>
      <c r="FG32" s="76">
        <v>1476363.1931101365</v>
      </c>
      <c r="FH32" s="76">
        <v>317402.62181239366</v>
      </c>
      <c r="FI32" s="76">
        <v>0</v>
      </c>
      <c r="FJ32" s="76">
        <v>785238.50647183775</v>
      </c>
      <c r="FK32" s="76">
        <v>84445.190195411866</v>
      </c>
      <c r="FL32" s="76">
        <v>56260.75</v>
      </c>
      <c r="FM32" s="76">
        <v>12398.778339654447</v>
      </c>
      <c r="FN32" s="76">
        <v>0</v>
      </c>
      <c r="FO32" s="76">
        <v>379941.34095986263</v>
      </c>
      <c r="FP32" s="76">
        <v>0</v>
      </c>
      <c r="FQ32" s="76">
        <v>0</v>
      </c>
      <c r="FR32" s="76">
        <v>0</v>
      </c>
      <c r="FS32" s="76">
        <v>0</v>
      </c>
      <c r="FT32" s="76">
        <v>200361.75722843924</v>
      </c>
      <c r="FU32" s="76">
        <v>0</v>
      </c>
      <c r="FV32" s="76">
        <v>864572.95365883061</v>
      </c>
      <c r="FW32" s="76">
        <v>0</v>
      </c>
      <c r="FX32" s="76">
        <v>0</v>
      </c>
      <c r="FY32" s="76">
        <v>178451.72374949983</v>
      </c>
      <c r="FZ32" s="76">
        <v>650344.24395780149</v>
      </c>
      <c r="GA32" s="76">
        <v>0</v>
      </c>
      <c r="GB32" s="76">
        <v>0</v>
      </c>
      <c r="GC32" s="76">
        <v>0</v>
      </c>
      <c r="GD32" s="76">
        <v>0</v>
      </c>
      <c r="GE32" s="76">
        <v>0</v>
      </c>
      <c r="GF32" s="76">
        <v>0</v>
      </c>
      <c r="GG32" s="76">
        <v>0</v>
      </c>
      <c r="GH32" s="76">
        <v>0</v>
      </c>
      <c r="GI32" s="76">
        <v>0</v>
      </c>
      <c r="GJ32" s="76">
        <v>0</v>
      </c>
      <c r="GK32" s="76">
        <v>0</v>
      </c>
      <c r="GL32" s="76">
        <v>0</v>
      </c>
      <c r="GM32" s="76">
        <v>0</v>
      </c>
      <c r="GN32" s="76">
        <v>0</v>
      </c>
      <c r="GO32" s="76">
        <v>0</v>
      </c>
      <c r="GP32" s="76">
        <v>0</v>
      </c>
      <c r="GQ32" s="76">
        <v>0</v>
      </c>
      <c r="GR32" s="76">
        <v>0</v>
      </c>
      <c r="GS32" s="76">
        <v>0</v>
      </c>
      <c r="GT32" s="76">
        <v>0</v>
      </c>
      <c r="GU32" s="76">
        <v>0</v>
      </c>
      <c r="GV32" s="76">
        <v>0</v>
      </c>
      <c r="GW32" s="76">
        <v>0</v>
      </c>
      <c r="GX32" s="76">
        <v>0</v>
      </c>
      <c r="GY32" s="76">
        <v>0</v>
      </c>
      <c r="GZ32" s="76">
        <v>0</v>
      </c>
      <c r="HA32" s="76">
        <v>0</v>
      </c>
      <c r="HB32" s="76">
        <v>0</v>
      </c>
      <c r="HC32" s="76">
        <v>0</v>
      </c>
      <c r="HD32" s="76">
        <v>0</v>
      </c>
      <c r="HE32" s="76">
        <v>0</v>
      </c>
      <c r="HF32" s="76">
        <v>0</v>
      </c>
      <c r="HG32" s="76">
        <v>0</v>
      </c>
      <c r="HH32" s="76">
        <v>969268.64500780986</v>
      </c>
      <c r="HI32" s="76">
        <v>0</v>
      </c>
      <c r="HJ32" s="76">
        <v>0</v>
      </c>
      <c r="HK32" s="76">
        <v>0</v>
      </c>
      <c r="HL32" s="76">
        <v>0</v>
      </c>
      <c r="HM32" s="76">
        <v>0</v>
      </c>
      <c r="HN32" s="76">
        <v>0</v>
      </c>
      <c r="HP32" s="77" t="s">
        <v>157</v>
      </c>
      <c r="HQ32" s="75">
        <f>'Relative Weights'!$H$1</f>
        <v>2022</v>
      </c>
      <c r="HR32" s="76">
        <v>22190</v>
      </c>
      <c r="HS32" s="76">
        <v>33285</v>
      </c>
      <c r="HT32" s="76">
        <v>22190</v>
      </c>
      <c r="HU32" s="76">
        <v>0</v>
      </c>
      <c r="HV32" s="76">
        <v>0</v>
      </c>
      <c r="HW32" s="76">
        <v>0</v>
      </c>
      <c r="HX32" s="76">
        <v>0</v>
      </c>
      <c r="HY32" s="76">
        <v>0</v>
      </c>
      <c r="HZ32" s="76">
        <v>38833</v>
      </c>
      <c r="IA32" s="76">
        <v>0</v>
      </c>
      <c r="IB32" s="76">
        <v>0</v>
      </c>
      <c r="IC32" s="76">
        <v>0</v>
      </c>
      <c r="ID32" s="76">
        <v>0</v>
      </c>
      <c r="IE32" s="76">
        <v>0</v>
      </c>
      <c r="IF32" s="76">
        <v>0</v>
      </c>
      <c r="IG32" s="76">
        <v>0</v>
      </c>
      <c r="IH32" s="76">
        <v>0</v>
      </c>
      <c r="II32" s="76">
        <v>0</v>
      </c>
      <c r="IJ32" s="76">
        <v>0</v>
      </c>
      <c r="IK32" s="76">
        <v>0</v>
      </c>
      <c r="IL32" s="76">
        <v>0</v>
      </c>
      <c r="IM32" s="76">
        <v>0</v>
      </c>
      <c r="IN32" s="76">
        <v>0</v>
      </c>
      <c r="IO32" s="76">
        <v>0</v>
      </c>
      <c r="IP32" s="76">
        <v>0</v>
      </c>
      <c r="IQ32" s="76">
        <v>0</v>
      </c>
      <c r="IR32" s="76">
        <v>0</v>
      </c>
      <c r="IS32" s="76">
        <v>0</v>
      </c>
      <c r="IT32" s="76">
        <v>0</v>
      </c>
      <c r="IU32" s="76">
        <v>0</v>
      </c>
      <c r="IV32" s="76">
        <v>0</v>
      </c>
      <c r="IW32" s="76">
        <v>0</v>
      </c>
      <c r="IX32" s="76">
        <v>0</v>
      </c>
      <c r="IY32" s="76">
        <v>0</v>
      </c>
      <c r="IZ32" s="76">
        <v>0</v>
      </c>
      <c r="JA32" s="76">
        <v>0</v>
      </c>
      <c r="JB32" s="76">
        <v>0</v>
      </c>
      <c r="JC32" s="76">
        <v>0</v>
      </c>
      <c r="JD32" s="76">
        <v>0</v>
      </c>
      <c r="JE32" s="76">
        <v>0</v>
      </c>
      <c r="JF32" s="76">
        <v>0</v>
      </c>
      <c r="JG32" s="76">
        <v>0</v>
      </c>
      <c r="JH32" s="76">
        <v>0</v>
      </c>
      <c r="JI32" s="76">
        <v>0</v>
      </c>
      <c r="JJ32" s="76">
        <v>0</v>
      </c>
      <c r="JK32" s="76">
        <v>0</v>
      </c>
      <c r="JL32" s="76">
        <v>0</v>
      </c>
      <c r="JM32" s="76">
        <v>0</v>
      </c>
      <c r="JN32" s="76">
        <v>0</v>
      </c>
      <c r="JO32" s="76">
        <v>0</v>
      </c>
      <c r="JP32" s="76">
        <v>0</v>
      </c>
      <c r="JQ32" s="76">
        <v>0</v>
      </c>
      <c r="JR32" s="76">
        <v>0</v>
      </c>
      <c r="JS32" s="76">
        <v>0</v>
      </c>
      <c r="JT32" s="76">
        <v>0</v>
      </c>
      <c r="JU32" s="76">
        <v>0</v>
      </c>
      <c r="JV32" s="76">
        <v>0</v>
      </c>
      <c r="JW32" s="76">
        <v>0</v>
      </c>
      <c r="JX32" s="76">
        <v>0</v>
      </c>
      <c r="JY32" s="76">
        <v>0</v>
      </c>
      <c r="JZ32" s="76">
        <v>0</v>
      </c>
      <c r="KA32" s="76">
        <v>0</v>
      </c>
      <c r="KB32" s="76">
        <v>0</v>
      </c>
      <c r="KC32" s="76">
        <v>0</v>
      </c>
      <c r="KD32" s="76">
        <v>0</v>
      </c>
      <c r="KE32" s="76">
        <v>0</v>
      </c>
      <c r="KF32" s="76">
        <v>0</v>
      </c>
      <c r="KG32" s="76">
        <v>0</v>
      </c>
      <c r="KH32" s="76">
        <v>0</v>
      </c>
      <c r="KI32" s="76">
        <v>0</v>
      </c>
      <c r="KJ32" s="76">
        <v>0</v>
      </c>
      <c r="KK32" s="76">
        <v>0</v>
      </c>
      <c r="KL32" s="76">
        <v>0</v>
      </c>
      <c r="KM32" s="76">
        <v>0</v>
      </c>
      <c r="KN32" s="76">
        <v>0</v>
      </c>
      <c r="KO32" s="76">
        <v>0</v>
      </c>
      <c r="KP32" s="76">
        <v>0</v>
      </c>
      <c r="KQ32" s="76">
        <v>0</v>
      </c>
      <c r="KR32" s="76">
        <v>0</v>
      </c>
      <c r="KS32" s="76">
        <v>0</v>
      </c>
      <c r="KT32" s="76">
        <v>0</v>
      </c>
      <c r="KU32" s="76">
        <v>0</v>
      </c>
      <c r="KV32" s="76">
        <v>0</v>
      </c>
      <c r="KW32" s="76">
        <v>0</v>
      </c>
      <c r="KX32" s="76">
        <v>0</v>
      </c>
      <c r="KY32" s="76">
        <v>0</v>
      </c>
      <c r="KZ32" s="76">
        <v>0</v>
      </c>
      <c r="LA32" s="76">
        <v>0</v>
      </c>
      <c r="LB32" s="76">
        <v>0</v>
      </c>
      <c r="LC32" s="76">
        <v>0</v>
      </c>
      <c r="LD32" s="76">
        <v>0</v>
      </c>
      <c r="LE32" s="76">
        <v>0</v>
      </c>
      <c r="LF32" s="76">
        <v>0</v>
      </c>
      <c r="LG32" s="76">
        <v>0</v>
      </c>
      <c r="LH32" s="76">
        <v>0</v>
      </c>
      <c r="LI32" s="76">
        <v>0</v>
      </c>
      <c r="LJ32" s="76">
        <v>0</v>
      </c>
      <c r="LK32" s="76">
        <v>0</v>
      </c>
      <c r="LL32" s="76">
        <v>0</v>
      </c>
      <c r="LM32" s="76">
        <v>0</v>
      </c>
      <c r="LN32" s="76">
        <v>0</v>
      </c>
      <c r="LO32" s="76">
        <v>0</v>
      </c>
      <c r="LP32" s="76">
        <v>0</v>
      </c>
      <c r="LQ32" s="76">
        <v>0</v>
      </c>
      <c r="LR32" s="76">
        <v>0</v>
      </c>
      <c r="LS32" s="76">
        <v>0</v>
      </c>
      <c r="LT32" s="76">
        <v>0</v>
      </c>
      <c r="LU32" s="76">
        <v>0</v>
      </c>
      <c r="LV32" s="76">
        <v>0</v>
      </c>
      <c r="LW32" s="76">
        <v>0</v>
      </c>
      <c r="LX32" s="76">
        <v>0</v>
      </c>
      <c r="LY32" s="76">
        <v>0</v>
      </c>
      <c r="LZ32" s="76">
        <v>0</v>
      </c>
      <c r="MA32" s="76">
        <v>0</v>
      </c>
      <c r="MB32" s="76">
        <v>0</v>
      </c>
      <c r="MC32" s="76">
        <v>0</v>
      </c>
      <c r="MD32" s="76">
        <v>0</v>
      </c>
      <c r="ME32" s="76">
        <v>0</v>
      </c>
      <c r="MF32" s="76">
        <v>0</v>
      </c>
      <c r="MG32" s="76">
        <v>0</v>
      </c>
      <c r="MH32" s="76">
        <v>0</v>
      </c>
      <c r="MI32" s="76">
        <v>0</v>
      </c>
      <c r="MJ32" s="76">
        <v>0</v>
      </c>
      <c r="MK32" s="76">
        <v>0</v>
      </c>
      <c r="ML32" s="76">
        <v>0</v>
      </c>
      <c r="MM32" s="76">
        <v>0</v>
      </c>
      <c r="MN32" s="76">
        <v>0</v>
      </c>
      <c r="MO32" s="76">
        <v>0</v>
      </c>
      <c r="MP32" s="76">
        <v>0</v>
      </c>
      <c r="MQ32" s="76">
        <v>0</v>
      </c>
      <c r="MR32" s="76">
        <v>0</v>
      </c>
      <c r="MS32" s="76">
        <v>0</v>
      </c>
      <c r="MT32" s="76">
        <v>0</v>
      </c>
      <c r="MU32" s="76">
        <v>0</v>
      </c>
      <c r="MV32" s="76">
        <v>0</v>
      </c>
      <c r="MW32" s="76">
        <v>0</v>
      </c>
      <c r="MX32" s="76">
        <v>0</v>
      </c>
      <c r="MY32" s="76">
        <v>0</v>
      </c>
      <c r="MZ32" s="76">
        <v>0</v>
      </c>
      <c r="NA32" s="76">
        <v>0</v>
      </c>
      <c r="NB32" s="76">
        <v>0</v>
      </c>
      <c r="NC32" s="76">
        <v>0</v>
      </c>
      <c r="ND32" s="76">
        <v>0</v>
      </c>
      <c r="NE32" s="76">
        <v>0</v>
      </c>
      <c r="NF32" s="76">
        <v>0</v>
      </c>
      <c r="NG32" s="76">
        <v>0</v>
      </c>
      <c r="NH32" s="76">
        <v>0</v>
      </c>
      <c r="NI32" s="76">
        <v>0</v>
      </c>
      <c r="NJ32" s="76">
        <v>0</v>
      </c>
      <c r="NK32" s="76">
        <v>0</v>
      </c>
      <c r="NL32" s="76">
        <v>0</v>
      </c>
      <c r="NM32" s="76">
        <v>0</v>
      </c>
      <c r="NN32" s="76">
        <v>0</v>
      </c>
      <c r="NO32" s="76">
        <v>0</v>
      </c>
      <c r="NP32" s="76">
        <v>0</v>
      </c>
      <c r="NQ32" s="76">
        <v>0</v>
      </c>
      <c r="NR32" s="76">
        <v>0</v>
      </c>
      <c r="NS32" s="76">
        <v>0</v>
      </c>
      <c r="NT32" s="76">
        <v>0</v>
      </c>
      <c r="NU32" s="76">
        <v>0</v>
      </c>
      <c r="NV32" s="76">
        <v>0</v>
      </c>
      <c r="NW32" s="76">
        <v>0</v>
      </c>
      <c r="NX32" s="76">
        <v>0</v>
      </c>
      <c r="NY32" s="76">
        <v>0</v>
      </c>
      <c r="NZ32" s="76">
        <v>0</v>
      </c>
      <c r="OA32" s="76">
        <v>0</v>
      </c>
      <c r="OB32" s="76">
        <v>0</v>
      </c>
      <c r="OC32" s="76">
        <v>0</v>
      </c>
      <c r="OD32" s="76">
        <v>0</v>
      </c>
      <c r="OE32" s="76">
        <v>0</v>
      </c>
      <c r="OF32" s="76">
        <v>0</v>
      </c>
      <c r="OG32" s="76">
        <v>0</v>
      </c>
      <c r="OH32" s="76">
        <v>0</v>
      </c>
      <c r="OI32" s="76">
        <v>0</v>
      </c>
      <c r="OJ32" s="76">
        <v>0</v>
      </c>
      <c r="OK32" s="76">
        <v>0</v>
      </c>
      <c r="OL32" s="76">
        <v>0</v>
      </c>
      <c r="OM32" s="76">
        <v>0</v>
      </c>
      <c r="ON32" s="76">
        <v>0</v>
      </c>
      <c r="OO32" s="76">
        <v>0</v>
      </c>
      <c r="OP32" s="76">
        <v>0</v>
      </c>
      <c r="OQ32" s="76">
        <v>0</v>
      </c>
      <c r="OR32" s="76">
        <v>0</v>
      </c>
      <c r="OS32" s="76">
        <v>0</v>
      </c>
      <c r="OT32" s="76">
        <v>0</v>
      </c>
      <c r="OU32" s="76">
        <v>0</v>
      </c>
      <c r="OV32" s="76">
        <v>0</v>
      </c>
      <c r="OW32" s="76">
        <v>0</v>
      </c>
      <c r="OX32" s="76">
        <v>0</v>
      </c>
      <c r="OY32" s="76">
        <v>0</v>
      </c>
      <c r="OZ32" s="76">
        <v>0</v>
      </c>
      <c r="PA32" s="76">
        <v>0</v>
      </c>
      <c r="PB32" s="76">
        <v>0</v>
      </c>
      <c r="PC32" s="76">
        <v>0</v>
      </c>
      <c r="PD32" s="76">
        <v>0</v>
      </c>
      <c r="PE32" s="76">
        <v>0</v>
      </c>
      <c r="PF32" s="76">
        <v>0</v>
      </c>
      <c r="PG32" s="76">
        <v>0</v>
      </c>
      <c r="PH32" s="76">
        <v>0</v>
      </c>
      <c r="PI32" s="76">
        <v>0</v>
      </c>
      <c r="PJ32" s="76">
        <v>7719540</v>
      </c>
      <c r="PK32" s="76">
        <v>3594720</v>
      </c>
      <c r="PL32" s="76">
        <v>1520967</v>
      </c>
      <c r="PM32" s="76">
        <v>526094</v>
      </c>
      <c r="PN32" s="76">
        <v>1182738</v>
      </c>
      <c r="PO32" s="76">
        <v>1472361</v>
      </c>
      <c r="PP32" s="76">
        <v>74559</v>
      </c>
      <c r="PQ32" s="76">
        <v>0</v>
      </c>
      <c r="PR32" s="76">
        <v>838777</v>
      </c>
      <c r="PS32" s="76">
        <v>0</v>
      </c>
      <c r="PT32" s="76">
        <v>0</v>
      </c>
      <c r="PU32" s="76">
        <v>0</v>
      </c>
      <c r="PV32" s="76">
        <v>0</v>
      </c>
      <c r="PW32" s="76">
        <v>1850793</v>
      </c>
      <c r="PX32" s="76">
        <v>0</v>
      </c>
      <c r="PY32" s="76">
        <v>2518970</v>
      </c>
      <c r="PZ32" s="76">
        <v>0</v>
      </c>
      <c r="QA32" s="76">
        <v>0</v>
      </c>
      <c r="QB32" s="76">
        <v>465629</v>
      </c>
      <c r="QC32" s="89">
        <v>1686123</v>
      </c>
      <c r="QD32" s="102">
        <v>1</v>
      </c>
    </row>
    <row r="33" spans="1:446">
      <c r="A33" s="75" t="s">
        <v>111</v>
      </c>
      <c r="B33" s="75" t="s">
        <v>111</v>
      </c>
      <c r="C33" s="80">
        <f>ROUND(TWU!H18,0)-ROUND(TWU!H288,0)</f>
        <v>0</v>
      </c>
      <c r="D33" s="77">
        <v>3646</v>
      </c>
      <c r="E33" s="75" t="s">
        <v>111</v>
      </c>
      <c r="F33" s="75">
        <v>2022</v>
      </c>
      <c r="G33" s="80">
        <v>85611951</v>
      </c>
      <c r="H33" s="80">
        <v>5051190</v>
      </c>
      <c r="I33" s="80">
        <v>29006696</v>
      </c>
      <c r="J33" s="80">
        <v>12881648</v>
      </c>
      <c r="K33" s="80">
        <v>32383610</v>
      </c>
      <c r="L33" s="75" t="s">
        <v>811</v>
      </c>
      <c r="M33" s="75" t="s">
        <v>746</v>
      </c>
      <c r="N33" s="75" t="s">
        <v>812</v>
      </c>
      <c r="O33" s="76">
        <v>4128</v>
      </c>
      <c r="P33" s="76">
        <v>6132</v>
      </c>
      <c r="Q33" s="76">
        <v>4317</v>
      </c>
      <c r="R33" s="76">
        <v>942</v>
      </c>
      <c r="S33" s="76">
        <v>309</v>
      </c>
      <c r="T33" s="78" t="s">
        <v>788</v>
      </c>
      <c r="U33" s="78" t="s">
        <v>789</v>
      </c>
      <c r="V33" s="78" t="s">
        <v>790</v>
      </c>
      <c r="W33" s="80">
        <v>65089</v>
      </c>
      <c r="X33" s="80">
        <v>28451</v>
      </c>
      <c r="Y33" s="80">
        <v>8268</v>
      </c>
      <c r="Z33" s="80">
        <v>2863</v>
      </c>
      <c r="AA33" s="80">
        <v>344</v>
      </c>
      <c r="AB33" s="80">
        <v>1324</v>
      </c>
      <c r="AC33" s="80">
        <v>4060</v>
      </c>
      <c r="AD33" s="80">
        <v>0</v>
      </c>
      <c r="AE33" s="80">
        <v>401</v>
      </c>
      <c r="AF33" s="80">
        <v>87</v>
      </c>
      <c r="AG33" s="80">
        <v>0</v>
      </c>
      <c r="AH33" s="80">
        <v>0</v>
      </c>
      <c r="AI33" s="80">
        <v>0</v>
      </c>
      <c r="AJ33" s="80">
        <v>3758</v>
      </c>
      <c r="AK33" s="80">
        <v>0</v>
      </c>
      <c r="AL33" s="80">
        <v>4545</v>
      </c>
      <c r="AM33" s="80">
        <v>0</v>
      </c>
      <c r="AN33" s="80">
        <v>0</v>
      </c>
      <c r="AO33" s="80">
        <v>12</v>
      </c>
      <c r="AP33" s="80">
        <v>236</v>
      </c>
      <c r="AQ33" s="80">
        <v>20753</v>
      </c>
      <c r="AR33" s="80">
        <v>14901</v>
      </c>
      <c r="AS33" s="80">
        <v>5416</v>
      </c>
      <c r="AT33" s="80">
        <v>9527</v>
      </c>
      <c r="AU33" s="80">
        <v>464</v>
      </c>
      <c r="AV33" s="80">
        <v>1998</v>
      </c>
      <c r="AW33" s="80">
        <v>4470</v>
      </c>
      <c r="AX33" s="80">
        <v>0</v>
      </c>
      <c r="AY33" s="80">
        <v>2444</v>
      </c>
      <c r="AZ33" s="80">
        <v>408</v>
      </c>
      <c r="BA33" s="80">
        <v>0</v>
      </c>
      <c r="BB33" s="80">
        <v>0</v>
      </c>
      <c r="BC33" s="80">
        <v>0</v>
      </c>
      <c r="BD33" s="80">
        <v>11928.000000000002</v>
      </c>
      <c r="BE33" s="80">
        <v>0</v>
      </c>
      <c r="BF33" s="80">
        <v>17358</v>
      </c>
      <c r="BG33" s="80">
        <v>0</v>
      </c>
      <c r="BH33" s="80">
        <v>786</v>
      </c>
      <c r="BI33" s="80">
        <v>318</v>
      </c>
      <c r="BJ33" s="80">
        <v>28095</v>
      </c>
      <c r="BK33" s="80">
        <v>6156</v>
      </c>
      <c r="BL33" s="80">
        <v>8936</v>
      </c>
      <c r="BM33" s="80">
        <v>1816</v>
      </c>
      <c r="BN33" s="80">
        <v>5886</v>
      </c>
      <c r="BO33" s="80">
        <v>123</v>
      </c>
      <c r="BP33" s="80">
        <v>684</v>
      </c>
      <c r="BQ33" s="80">
        <v>2914</v>
      </c>
      <c r="BR33" s="80">
        <v>0</v>
      </c>
      <c r="BS33" s="80">
        <v>834</v>
      </c>
      <c r="BT33" s="80">
        <v>5235</v>
      </c>
      <c r="BU33" s="80">
        <v>0</v>
      </c>
      <c r="BV33" s="80">
        <v>0</v>
      </c>
      <c r="BW33" s="80">
        <v>0</v>
      </c>
      <c r="BX33" s="80">
        <v>10704.000000000005</v>
      </c>
      <c r="BY33" s="80">
        <v>0</v>
      </c>
      <c r="BZ33" s="80">
        <v>21809</v>
      </c>
      <c r="CA33" s="80">
        <v>0</v>
      </c>
      <c r="CB33" s="80">
        <v>0</v>
      </c>
      <c r="CC33" s="80">
        <v>66</v>
      </c>
      <c r="CD33" s="80">
        <v>12078.999999999998</v>
      </c>
      <c r="CE33" s="80">
        <v>2470</v>
      </c>
      <c r="CF33" s="80">
        <v>4177</v>
      </c>
      <c r="CG33" s="80">
        <v>357</v>
      </c>
      <c r="CH33" s="80">
        <v>1047</v>
      </c>
      <c r="CI33" s="80">
        <v>3</v>
      </c>
      <c r="CJ33" s="80">
        <v>30</v>
      </c>
      <c r="CK33" s="80">
        <v>750</v>
      </c>
      <c r="CL33" s="80">
        <v>0</v>
      </c>
      <c r="CM33" s="80">
        <v>0</v>
      </c>
      <c r="CN33" s="80">
        <v>12</v>
      </c>
      <c r="CO33" s="80">
        <v>0</v>
      </c>
      <c r="CP33" s="80">
        <v>0</v>
      </c>
      <c r="CQ33" s="80">
        <v>0</v>
      </c>
      <c r="CR33" s="80">
        <v>7740.9999999999945</v>
      </c>
      <c r="CS33" s="80">
        <v>0</v>
      </c>
      <c r="CT33" s="80">
        <v>18</v>
      </c>
      <c r="CU33" s="80">
        <v>0</v>
      </c>
      <c r="CV33" s="80">
        <v>0</v>
      </c>
      <c r="CW33" s="80">
        <v>0</v>
      </c>
      <c r="CX33" s="80">
        <v>1905</v>
      </c>
      <c r="CY33" s="80">
        <v>0</v>
      </c>
      <c r="CZ33" s="80">
        <v>0</v>
      </c>
      <c r="DA33" s="80">
        <v>0</v>
      </c>
      <c r="DB33" s="80">
        <v>0</v>
      </c>
      <c r="DC33" s="80">
        <v>0</v>
      </c>
      <c r="DD33" s="80">
        <v>0</v>
      </c>
      <c r="DE33" s="80">
        <v>0</v>
      </c>
      <c r="DF33" s="80">
        <v>0</v>
      </c>
      <c r="DG33" s="80">
        <v>0</v>
      </c>
      <c r="DH33" s="80">
        <v>0</v>
      </c>
      <c r="DI33" s="80">
        <v>0</v>
      </c>
      <c r="DJ33" s="80">
        <v>0</v>
      </c>
      <c r="DK33" s="80">
        <v>0</v>
      </c>
      <c r="DL33" s="80">
        <v>10268.000000000015</v>
      </c>
      <c r="DM33" s="80">
        <v>0</v>
      </c>
      <c r="DN33" s="80">
        <v>0</v>
      </c>
      <c r="DO33" s="80">
        <v>0</v>
      </c>
      <c r="DP33" s="80">
        <v>0</v>
      </c>
      <c r="DQ33" s="80">
        <v>0</v>
      </c>
      <c r="DR33" s="80">
        <v>0</v>
      </c>
      <c r="DS33" s="80">
        <v>3023982.6852438739</v>
      </c>
      <c r="DT33" s="80">
        <v>1782360.0760538219</v>
      </c>
      <c r="DU33" s="80">
        <v>892748.6527391437</v>
      </c>
      <c r="DV33" s="80">
        <v>183657.09296244319</v>
      </c>
      <c r="DW33" s="80">
        <v>69051.432511659121</v>
      </c>
      <c r="DX33" s="80">
        <v>138862.58195236084</v>
      </c>
      <c r="DY33" s="80">
        <v>202980.97860043679</v>
      </c>
      <c r="DZ33" s="80">
        <v>0</v>
      </c>
      <c r="EA33" s="80">
        <v>26338.461292963773</v>
      </c>
      <c r="EB33" s="80">
        <v>6694.5172413793107</v>
      </c>
      <c r="EC33" s="80">
        <v>0</v>
      </c>
      <c r="ED33" s="80">
        <v>0</v>
      </c>
      <c r="EE33" s="80">
        <v>0</v>
      </c>
      <c r="EF33" s="80">
        <v>280058.69156793715</v>
      </c>
      <c r="EG33" s="80">
        <v>0</v>
      </c>
      <c r="EH33" s="80">
        <v>348808.69099596253</v>
      </c>
      <c r="EI33" s="80">
        <v>0</v>
      </c>
      <c r="EJ33" s="80">
        <v>0</v>
      </c>
      <c r="EK33" s="80">
        <v>845.28043213633589</v>
      </c>
      <c r="EL33" s="80">
        <v>30162.949439282558</v>
      </c>
      <c r="EM33" s="80">
        <v>1635461.9525241212</v>
      </c>
      <c r="EN33" s="80">
        <v>1506998.0194993343</v>
      </c>
      <c r="EO33" s="80">
        <v>970161.75812777237</v>
      </c>
      <c r="EP33" s="80">
        <v>806919.92304844211</v>
      </c>
      <c r="EQ33" s="80">
        <v>56862.025482727455</v>
      </c>
      <c r="ER33" s="80">
        <v>289262.58430817217</v>
      </c>
      <c r="ES33" s="80">
        <v>401431.91909856111</v>
      </c>
      <c r="ET33" s="80">
        <v>0</v>
      </c>
      <c r="EU33" s="80">
        <v>338161.811434309</v>
      </c>
      <c r="EV33" s="80">
        <v>30835.482758620688</v>
      </c>
      <c r="EW33" s="80">
        <v>0</v>
      </c>
      <c r="EX33" s="80">
        <v>0</v>
      </c>
      <c r="EY33" s="80">
        <v>0</v>
      </c>
      <c r="EZ33" s="80">
        <v>1292350.4668895041</v>
      </c>
      <c r="FA33" s="80">
        <v>0</v>
      </c>
      <c r="FB33" s="80">
        <v>1988689.6872147552</v>
      </c>
      <c r="FC33" s="80">
        <v>0</v>
      </c>
      <c r="FD33" s="80">
        <v>231582.65798320627</v>
      </c>
      <c r="FE33" s="80">
        <v>33500.136234530328</v>
      </c>
      <c r="FF33" s="80">
        <v>4873246.8115834398</v>
      </c>
      <c r="FG33" s="80">
        <v>1712240.1288502</v>
      </c>
      <c r="FH33" s="80">
        <v>1837782.1390852144</v>
      </c>
      <c r="FI33" s="80">
        <v>735656.37042278133</v>
      </c>
      <c r="FJ33" s="80">
        <v>1036711.2472767843</v>
      </c>
      <c r="FK33" s="80">
        <v>36642.402173913048</v>
      </c>
      <c r="FL33" s="80">
        <v>231156.61922782953</v>
      </c>
      <c r="FM33" s="80">
        <v>587756.0739315087</v>
      </c>
      <c r="FN33" s="80">
        <v>0</v>
      </c>
      <c r="FO33" s="80">
        <v>199171</v>
      </c>
      <c r="FP33" s="80">
        <v>799026.08717737452</v>
      </c>
      <c r="FQ33" s="80">
        <v>0</v>
      </c>
      <c r="FR33" s="80">
        <v>0</v>
      </c>
      <c r="FS33" s="80">
        <v>0</v>
      </c>
      <c r="FT33" s="80">
        <v>1926840.6696420833</v>
      </c>
      <c r="FU33" s="80">
        <v>0</v>
      </c>
      <c r="FV33" s="80">
        <v>2310418.5096878828</v>
      </c>
      <c r="FW33" s="80">
        <v>0</v>
      </c>
      <c r="FX33" s="80">
        <v>0</v>
      </c>
      <c r="FY33" s="80">
        <v>9033.3333333333321</v>
      </c>
      <c r="FZ33" s="80">
        <v>2895695.0412160107</v>
      </c>
      <c r="GA33" s="80">
        <v>1278787.8020652595</v>
      </c>
      <c r="GB33" s="80">
        <v>1559608.7613445106</v>
      </c>
      <c r="GC33" s="80">
        <v>104644.0296557238</v>
      </c>
      <c r="GD33" s="80">
        <v>427639.88080730621</v>
      </c>
      <c r="GE33" s="80">
        <v>1319.2919254658384</v>
      </c>
      <c r="GF33" s="80">
        <v>10052.133755154049</v>
      </c>
      <c r="GG33" s="80">
        <v>262506.80242299865</v>
      </c>
      <c r="GH33" s="80">
        <v>0</v>
      </c>
      <c r="GI33" s="80">
        <v>0</v>
      </c>
      <c r="GJ33" s="80">
        <v>2115.9478562872309</v>
      </c>
      <c r="GK33" s="80">
        <v>0</v>
      </c>
      <c r="GL33" s="80">
        <v>0</v>
      </c>
      <c r="GM33" s="80">
        <v>0</v>
      </c>
      <c r="GN33" s="80">
        <v>2141645.5629659062</v>
      </c>
      <c r="GO33" s="80">
        <v>0</v>
      </c>
      <c r="GP33" s="80">
        <v>18998.722906403942</v>
      </c>
      <c r="GQ33" s="80">
        <v>0</v>
      </c>
      <c r="GR33" s="80">
        <v>0</v>
      </c>
      <c r="GS33" s="80">
        <v>0</v>
      </c>
      <c r="GT33" s="80">
        <v>1794330.2159169847</v>
      </c>
      <c r="GU33" s="80">
        <v>0</v>
      </c>
      <c r="GV33" s="80">
        <v>0</v>
      </c>
      <c r="GW33" s="80">
        <v>0</v>
      </c>
      <c r="GX33" s="80">
        <v>0</v>
      </c>
      <c r="GY33" s="80">
        <v>0</v>
      </c>
      <c r="GZ33" s="80">
        <v>0</v>
      </c>
      <c r="HA33" s="80">
        <v>0</v>
      </c>
      <c r="HB33" s="80">
        <v>0</v>
      </c>
      <c r="HC33" s="80">
        <v>0</v>
      </c>
      <c r="HD33" s="80">
        <v>0</v>
      </c>
      <c r="HE33" s="80">
        <v>0</v>
      </c>
      <c r="HF33" s="80">
        <v>0</v>
      </c>
      <c r="HG33" s="80">
        <v>0</v>
      </c>
      <c r="HH33" s="80">
        <v>1990080.6003772318</v>
      </c>
      <c r="HI33" s="80">
        <v>0</v>
      </c>
      <c r="HJ33" s="80">
        <v>0</v>
      </c>
      <c r="HK33" s="80">
        <v>0</v>
      </c>
      <c r="HL33" s="80">
        <v>0</v>
      </c>
      <c r="HM33" s="80">
        <v>0</v>
      </c>
      <c r="HN33" s="80">
        <v>0</v>
      </c>
      <c r="HP33" s="77" t="s">
        <v>158</v>
      </c>
      <c r="HQ33" s="75">
        <f>'Relative Weights'!$H$1</f>
        <v>2022</v>
      </c>
      <c r="HR33" s="76">
        <v>34112</v>
      </c>
      <c r="HS33" s="76">
        <v>178636</v>
      </c>
      <c r="HT33" s="76">
        <v>0</v>
      </c>
      <c r="HU33" s="76">
        <v>0</v>
      </c>
      <c r="HV33" s="76">
        <v>0</v>
      </c>
      <c r="HW33" s="76">
        <v>0</v>
      </c>
      <c r="HX33" s="76">
        <v>9866</v>
      </c>
      <c r="HY33" s="76">
        <v>0</v>
      </c>
      <c r="HZ33" s="76">
        <v>89978</v>
      </c>
      <c r="IA33" s="76">
        <v>0</v>
      </c>
      <c r="IB33" s="76">
        <v>0</v>
      </c>
      <c r="IC33" s="76">
        <v>0</v>
      </c>
      <c r="ID33" s="76">
        <v>0</v>
      </c>
      <c r="IE33" s="76">
        <v>0</v>
      </c>
      <c r="IF33" s="76">
        <v>0</v>
      </c>
      <c r="IG33" s="76">
        <v>0</v>
      </c>
      <c r="IH33" s="76">
        <v>0</v>
      </c>
      <c r="II33" s="76">
        <v>0</v>
      </c>
      <c r="IJ33" s="76">
        <v>0</v>
      </c>
      <c r="IK33" s="76">
        <v>0</v>
      </c>
      <c r="IL33" s="76">
        <v>5297</v>
      </c>
      <c r="IM33" s="76">
        <v>228570</v>
      </c>
      <c r="IN33" s="76">
        <v>0</v>
      </c>
      <c r="IO33" s="76">
        <v>25008</v>
      </c>
      <c r="IP33" s="76">
        <v>0</v>
      </c>
      <c r="IQ33" s="76">
        <v>0</v>
      </c>
      <c r="IR33" s="76">
        <v>0</v>
      </c>
      <c r="IS33" s="76">
        <v>0</v>
      </c>
      <c r="IT33" s="76">
        <v>64616</v>
      </c>
      <c r="IU33" s="76">
        <v>0</v>
      </c>
      <c r="IV33" s="76">
        <v>0</v>
      </c>
      <c r="IW33" s="76">
        <v>0</v>
      </c>
      <c r="IX33" s="76">
        <v>0</v>
      </c>
      <c r="IY33" s="76">
        <v>12909</v>
      </c>
      <c r="IZ33" s="76">
        <v>0</v>
      </c>
      <c r="JA33" s="76">
        <v>0</v>
      </c>
      <c r="JB33" s="76">
        <v>0</v>
      </c>
      <c r="JC33" s="76">
        <v>0</v>
      </c>
      <c r="JD33" s="76">
        <v>0</v>
      </c>
      <c r="JE33" s="76">
        <v>185770</v>
      </c>
      <c r="JF33" s="76">
        <v>0</v>
      </c>
      <c r="JG33" s="76">
        <v>26729</v>
      </c>
      <c r="JH33" s="76">
        <v>35514</v>
      </c>
      <c r="JI33" s="76">
        <v>17000</v>
      </c>
      <c r="JJ33" s="76">
        <v>0</v>
      </c>
      <c r="JK33" s="76">
        <v>0</v>
      </c>
      <c r="JL33" s="76">
        <v>3700</v>
      </c>
      <c r="JM33" s="76">
        <v>0</v>
      </c>
      <c r="JN33" s="76">
        <v>98092</v>
      </c>
      <c r="JO33" s="76">
        <v>140206</v>
      </c>
      <c r="JP33" s="76">
        <v>0</v>
      </c>
      <c r="JQ33" s="76">
        <v>0</v>
      </c>
      <c r="JR33" s="76">
        <v>0</v>
      </c>
      <c r="JS33" s="76">
        <v>14678</v>
      </c>
      <c r="JT33" s="76">
        <v>0</v>
      </c>
      <c r="JU33" s="76">
        <v>0</v>
      </c>
      <c r="JV33" s="76">
        <v>0</v>
      </c>
      <c r="JW33" s="76">
        <v>0</v>
      </c>
      <c r="JX33" s="76">
        <v>0</v>
      </c>
      <c r="JY33" s="76">
        <v>148930</v>
      </c>
      <c r="JZ33" s="76">
        <v>127488</v>
      </c>
      <c r="KA33" s="76">
        <v>22855</v>
      </c>
      <c r="KB33" s="76">
        <v>0</v>
      </c>
      <c r="KC33" s="76">
        <v>216966</v>
      </c>
      <c r="KD33" s="76">
        <v>0</v>
      </c>
      <c r="KE33" s="76">
        <v>0</v>
      </c>
      <c r="KF33" s="76">
        <v>136934</v>
      </c>
      <c r="KG33" s="76">
        <v>0</v>
      </c>
      <c r="KH33" s="76">
        <v>12807</v>
      </c>
      <c r="KI33" s="76">
        <v>0</v>
      </c>
      <c r="KJ33" s="76">
        <v>0</v>
      </c>
      <c r="KK33" s="76">
        <v>0</v>
      </c>
      <c r="KL33" s="76">
        <v>0</v>
      </c>
      <c r="KM33" s="76">
        <v>134100</v>
      </c>
      <c r="KN33" s="76">
        <v>0</v>
      </c>
      <c r="KO33" s="76">
        <v>0</v>
      </c>
      <c r="KP33" s="76">
        <v>0</v>
      </c>
      <c r="KQ33" s="76">
        <v>0</v>
      </c>
      <c r="KR33" s="76">
        <v>0</v>
      </c>
      <c r="KS33" s="76">
        <v>198560</v>
      </c>
      <c r="KT33" s="76">
        <v>0</v>
      </c>
      <c r="KU33" s="76">
        <v>0</v>
      </c>
      <c r="KV33" s="76">
        <v>0</v>
      </c>
      <c r="KW33" s="76">
        <v>0</v>
      </c>
      <c r="KX33" s="76">
        <v>0</v>
      </c>
      <c r="KY33" s="76">
        <v>0</v>
      </c>
      <c r="KZ33" s="76">
        <v>0</v>
      </c>
      <c r="LA33" s="76">
        <v>0</v>
      </c>
      <c r="LB33" s="76">
        <v>0</v>
      </c>
      <c r="LC33" s="76">
        <v>0</v>
      </c>
      <c r="LD33" s="76">
        <v>0</v>
      </c>
      <c r="LE33" s="76">
        <v>0</v>
      </c>
      <c r="LF33" s="76">
        <v>0</v>
      </c>
      <c r="LG33" s="76">
        <v>0</v>
      </c>
      <c r="LH33" s="76">
        <v>0</v>
      </c>
      <c r="LI33" s="76">
        <v>0</v>
      </c>
      <c r="LJ33" s="76">
        <v>0</v>
      </c>
      <c r="LK33" s="76">
        <v>0</v>
      </c>
      <c r="LL33" s="76">
        <v>0</v>
      </c>
      <c r="LM33" s="76">
        <v>0</v>
      </c>
      <c r="LN33" s="76">
        <v>0</v>
      </c>
      <c r="LO33" s="76">
        <v>0</v>
      </c>
      <c r="LP33" s="76">
        <v>0</v>
      </c>
      <c r="LQ33" s="76">
        <v>0</v>
      </c>
      <c r="LR33" s="76">
        <v>0</v>
      </c>
      <c r="LS33" s="76">
        <v>0</v>
      </c>
      <c r="LT33" s="76">
        <v>0</v>
      </c>
      <c r="LU33" s="76">
        <v>0</v>
      </c>
      <c r="LV33" s="76">
        <v>0</v>
      </c>
      <c r="LW33" s="76">
        <v>0</v>
      </c>
      <c r="LX33" s="76">
        <v>0</v>
      </c>
      <c r="LY33" s="76">
        <v>0</v>
      </c>
      <c r="LZ33" s="76">
        <v>0</v>
      </c>
      <c r="MA33" s="76">
        <v>0</v>
      </c>
      <c r="MB33" s="76">
        <v>0</v>
      </c>
      <c r="MC33" s="76">
        <v>0</v>
      </c>
      <c r="MD33" s="76">
        <v>0</v>
      </c>
      <c r="ME33" s="76">
        <v>0</v>
      </c>
      <c r="MF33" s="76">
        <v>0</v>
      </c>
      <c r="MG33" s="76">
        <v>0</v>
      </c>
      <c r="MH33" s="76">
        <v>0</v>
      </c>
      <c r="MI33" s="76">
        <v>0</v>
      </c>
      <c r="MJ33" s="76">
        <v>0</v>
      </c>
      <c r="MK33" s="76">
        <v>0</v>
      </c>
      <c r="ML33" s="76">
        <v>0</v>
      </c>
      <c r="MM33" s="76">
        <v>0</v>
      </c>
      <c r="MN33" s="76">
        <v>0</v>
      </c>
      <c r="MO33" s="76">
        <v>0</v>
      </c>
      <c r="MP33" s="76">
        <v>0</v>
      </c>
      <c r="MQ33" s="76">
        <v>0</v>
      </c>
      <c r="MR33" s="76">
        <v>0</v>
      </c>
      <c r="MS33" s="76">
        <v>0</v>
      </c>
      <c r="MT33" s="76">
        <v>0</v>
      </c>
      <c r="MU33" s="76">
        <v>0</v>
      </c>
      <c r="MV33" s="76">
        <v>0</v>
      </c>
      <c r="MW33" s="76">
        <v>0</v>
      </c>
      <c r="MX33" s="76">
        <v>0</v>
      </c>
      <c r="MY33" s="76">
        <v>0</v>
      </c>
      <c r="MZ33" s="76">
        <v>0</v>
      </c>
      <c r="NA33" s="76">
        <v>0</v>
      </c>
      <c r="NB33" s="76">
        <v>0</v>
      </c>
      <c r="NC33" s="76">
        <v>0</v>
      </c>
      <c r="ND33" s="76">
        <v>0</v>
      </c>
      <c r="NE33" s="76">
        <v>0</v>
      </c>
      <c r="NF33" s="76">
        <v>0</v>
      </c>
      <c r="NG33" s="76">
        <v>0</v>
      </c>
      <c r="NH33" s="76">
        <v>0</v>
      </c>
      <c r="NI33" s="76">
        <v>0</v>
      </c>
      <c r="NJ33" s="76">
        <v>0</v>
      </c>
      <c r="NK33" s="76">
        <v>0</v>
      </c>
      <c r="NL33" s="76">
        <v>0</v>
      </c>
      <c r="NM33" s="76">
        <v>0</v>
      </c>
      <c r="NN33" s="76">
        <v>0</v>
      </c>
      <c r="NO33" s="76">
        <v>0</v>
      </c>
      <c r="NP33" s="76">
        <v>0</v>
      </c>
      <c r="NQ33" s="76">
        <v>0</v>
      </c>
      <c r="NR33" s="76">
        <v>0</v>
      </c>
      <c r="NS33" s="76">
        <v>0</v>
      </c>
      <c r="NT33" s="76">
        <v>0</v>
      </c>
      <c r="NU33" s="76">
        <v>0</v>
      </c>
      <c r="NV33" s="76">
        <v>0</v>
      </c>
      <c r="NW33" s="76">
        <v>0</v>
      </c>
      <c r="NX33" s="76">
        <v>0</v>
      </c>
      <c r="NY33" s="76">
        <v>0</v>
      </c>
      <c r="NZ33" s="76">
        <v>0</v>
      </c>
      <c r="OA33" s="76">
        <v>0</v>
      </c>
      <c r="OB33" s="76">
        <v>0</v>
      </c>
      <c r="OC33" s="76">
        <v>0</v>
      </c>
      <c r="OD33" s="76">
        <v>0</v>
      </c>
      <c r="OE33" s="76">
        <v>0</v>
      </c>
      <c r="OF33" s="76">
        <v>0</v>
      </c>
      <c r="OG33" s="76">
        <v>0</v>
      </c>
      <c r="OH33" s="76">
        <v>0</v>
      </c>
      <c r="OI33" s="76">
        <v>0</v>
      </c>
      <c r="OJ33" s="76">
        <v>0</v>
      </c>
      <c r="OK33" s="76">
        <v>0</v>
      </c>
      <c r="OL33" s="76">
        <v>0</v>
      </c>
      <c r="OM33" s="76">
        <v>0</v>
      </c>
      <c r="ON33" s="76">
        <v>0</v>
      </c>
      <c r="OO33" s="76">
        <v>0</v>
      </c>
      <c r="OP33" s="76">
        <v>0</v>
      </c>
      <c r="OQ33" s="76">
        <v>0</v>
      </c>
      <c r="OR33" s="76">
        <v>0</v>
      </c>
      <c r="OS33" s="76">
        <v>0</v>
      </c>
      <c r="OT33" s="76">
        <v>0</v>
      </c>
      <c r="OU33" s="76">
        <v>0</v>
      </c>
      <c r="OV33" s="76">
        <v>0</v>
      </c>
      <c r="OW33" s="76">
        <v>0</v>
      </c>
      <c r="OX33" s="76">
        <v>0</v>
      </c>
      <c r="OY33" s="76">
        <v>0</v>
      </c>
      <c r="OZ33" s="76">
        <v>0</v>
      </c>
      <c r="PA33" s="76">
        <v>0</v>
      </c>
      <c r="PB33" s="76">
        <v>0</v>
      </c>
      <c r="PC33" s="76">
        <v>0</v>
      </c>
      <c r="PD33" s="76">
        <v>0</v>
      </c>
      <c r="PE33" s="76">
        <v>0</v>
      </c>
      <c r="PF33" s="76">
        <v>0</v>
      </c>
      <c r="PG33" s="76">
        <v>0</v>
      </c>
      <c r="PH33" s="76">
        <v>0</v>
      </c>
      <c r="PI33" s="76">
        <v>0</v>
      </c>
      <c r="PJ33" s="76">
        <v>7096970</v>
      </c>
      <c r="PK33" s="76">
        <v>6485235.4199999999</v>
      </c>
      <c r="PL33" s="76">
        <v>2486341.17</v>
      </c>
      <c r="PM33" s="76">
        <v>148773.45000000001</v>
      </c>
      <c r="PN33" s="76">
        <v>2463806.0099999998</v>
      </c>
      <c r="PO33" s="76">
        <v>607652.31999999995</v>
      </c>
      <c r="PP33" s="76">
        <v>1457252.88</v>
      </c>
      <c r="PQ33" s="76">
        <v>0</v>
      </c>
      <c r="PR33" s="76">
        <v>752753.71</v>
      </c>
      <c r="PS33" s="76">
        <v>888670.8</v>
      </c>
      <c r="PT33" s="76">
        <v>0</v>
      </c>
      <c r="PU33" s="76">
        <v>0</v>
      </c>
      <c r="PV33" s="76">
        <v>0</v>
      </c>
      <c r="PW33" s="76">
        <v>7074540.2300000004</v>
      </c>
      <c r="PX33" s="76">
        <v>0</v>
      </c>
      <c r="PY33" s="76">
        <v>4236842.05</v>
      </c>
      <c r="PZ33" s="76">
        <v>0</v>
      </c>
      <c r="QA33" s="76">
        <v>210241.46</v>
      </c>
      <c r="QB33" s="76">
        <v>39381.24</v>
      </c>
      <c r="QC33" s="89">
        <v>9193482.5600000005</v>
      </c>
      <c r="QD33" s="102">
        <v>1</v>
      </c>
    </row>
    <row r="34" spans="1:446">
      <c r="A34" s="75" t="s">
        <v>87</v>
      </c>
      <c r="B34" s="75" t="s">
        <v>87</v>
      </c>
      <c r="C34" s="76">
        <f>ROUND(LU!H18,0)-ROUND(LU!H288,0)</f>
        <v>0</v>
      </c>
      <c r="D34" s="77">
        <v>3581</v>
      </c>
      <c r="E34" s="75" t="s">
        <v>684</v>
      </c>
      <c r="F34" s="75">
        <v>2022</v>
      </c>
      <c r="G34" s="76">
        <v>62675005</v>
      </c>
      <c r="H34" s="76">
        <v>6443065</v>
      </c>
      <c r="I34" s="76">
        <v>44644531</v>
      </c>
      <c r="J34" s="76">
        <v>9923976</v>
      </c>
      <c r="K34" s="76">
        <v>27783369</v>
      </c>
      <c r="L34" s="75" t="s">
        <v>813</v>
      </c>
      <c r="M34" s="75" t="s">
        <v>814</v>
      </c>
      <c r="N34" s="75" t="s">
        <v>815</v>
      </c>
      <c r="O34" s="76">
        <v>3840</v>
      </c>
      <c r="P34" s="76">
        <v>5030</v>
      </c>
      <c r="Q34" s="76">
        <v>6476</v>
      </c>
      <c r="R34" s="76">
        <v>325</v>
      </c>
      <c r="S34" s="76">
        <v>16</v>
      </c>
      <c r="T34" s="78" t="s">
        <v>919</v>
      </c>
      <c r="U34" s="78" t="s">
        <v>791</v>
      </c>
      <c r="V34" t="s">
        <v>920</v>
      </c>
      <c r="W34" s="76">
        <v>63958.82</v>
      </c>
      <c r="X34" s="76">
        <v>19972.72</v>
      </c>
      <c r="Y34" s="76">
        <v>8265</v>
      </c>
      <c r="Z34" s="76">
        <v>660</v>
      </c>
      <c r="AA34" s="76">
        <v>0</v>
      </c>
      <c r="AB34" s="76">
        <v>5935.54</v>
      </c>
      <c r="AC34" s="76">
        <v>2422.2599999999998</v>
      </c>
      <c r="AD34" s="76">
        <v>0</v>
      </c>
      <c r="AE34" s="76">
        <v>453</v>
      </c>
      <c r="AF34" s="76">
        <v>243</v>
      </c>
      <c r="AG34" s="76">
        <v>0</v>
      </c>
      <c r="AH34" s="76">
        <v>0</v>
      </c>
      <c r="AI34" s="76">
        <v>0</v>
      </c>
      <c r="AJ34" s="76">
        <v>3163.96</v>
      </c>
      <c r="AK34" s="76">
        <v>0</v>
      </c>
      <c r="AL34" s="76">
        <v>7712.2800000000007</v>
      </c>
      <c r="AM34" s="76">
        <v>0</v>
      </c>
      <c r="AN34" s="76">
        <v>0</v>
      </c>
      <c r="AO34" s="76">
        <v>288</v>
      </c>
      <c r="AP34" s="76">
        <v>1360.9999999999998</v>
      </c>
      <c r="AQ34" s="76">
        <v>21855.69</v>
      </c>
      <c r="AR34" s="76">
        <v>6288.31</v>
      </c>
      <c r="AS34" s="76">
        <v>2941</v>
      </c>
      <c r="AT34" s="76">
        <v>2073</v>
      </c>
      <c r="AU34" s="76">
        <v>0</v>
      </c>
      <c r="AV34" s="76">
        <v>13301.739999999998</v>
      </c>
      <c r="AW34" s="76">
        <v>4152</v>
      </c>
      <c r="AX34" s="76">
        <v>0</v>
      </c>
      <c r="AY34" s="76">
        <v>1830.9999999999998</v>
      </c>
      <c r="AZ34" s="76">
        <v>0</v>
      </c>
      <c r="BA34" s="76">
        <v>0</v>
      </c>
      <c r="BB34" s="76">
        <v>0</v>
      </c>
      <c r="BC34" s="76">
        <v>0</v>
      </c>
      <c r="BD34" s="76">
        <v>5159.7800000000007</v>
      </c>
      <c r="BE34" s="76">
        <v>0</v>
      </c>
      <c r="BF34" s="76">
        <v>17690.21</v>
      </c>
      <c r="BG34" s="76">
        <v>0</v>
      </c>
      <c r="BH34" s="76">
        <v>420.00000000000023</v>
      </c>
      <c r="BI34" s="76">
        <v>651</v>
      </c>
      <c r="BJ34" s="76">
        <v>8319.0000000000018</v>
      </c>
      <c r="BK34" s="76">
        <v>13284.87</v>
      </c>
      <c r="BL34" s="76">
        <v>7201.71</v>
      </c>
      <c r="BM34" s="76">
        <v>165</v>
      </c>
      <c r="BN34" s="76">
        <v>66228</v>
      </c>
      <c r="BO34" s="76">
        <v>0</v>
      </c>
      <c r="BP34" s="76">
        <v>9522</v>
      </c>
      <c r="BQ34" s="76">
        <v>2949</v>
      </c>
      <c r="BR34" s="76">
        <v>0</v>
      </c>
      <c r="BS34" s="76">
        <v>0</v>
      </c>
      <c r="BT34" s="76">
        <v>0</v>
      </c>
      <c r="BU34" s="76">
        <v>0</v>
      </c>
      <c r="BV34" s="76">
        <v>0</v>
      </c>
      <c r="BW34" s="76">
        <v>0</v>
      </c>
      <c r="BX34" s="76">
        <v>24187</v>
      </c>
      <c r="BY34" s="76">
        <v>0</v>
      </c>
      <c r="BZ34" s="76">
        <v>17392.64</v>
      </c>
      <c r="CA34" s="76">
        <v>0</v>
      </c>
      <c r="CB34" s="76">
        <v>0</v>
      </c>
      <c r="CC34" s="76">
        <v>140.99999999999997</v>
      </c>
      <c r="CD34" s="76">
        <v>617</v>
      </c>
      <c r="CE34" s="76">
        <v>96</v>
      </c>
      <c r="CF34" s="76">
        <v>0</v>
      </c>
      <c r="CG34" s="76">
        <v>0</v>
      </c>
      <c r="CH34" s="76">
        <v>4137</v>
      </c>
      <c r="CI34" s="76">
        <v>0</v>
      </c>
      <c r="CJ34" s="76">
        <v>846.99999999999989</v>
      </c>
      <c r="CK34" s="76">
        <v>0</v>
      </c>
      <c r="CL34" s="76">
        <v>0</v>
      </c>
      <c r="CM34" s="76">
        <v>0</v>
      </c>
      <c r="CN34" s="76">
        <v>0</v>
      </c>
      <c r="CO34" s="76">
        <v>0</v>
      </c>
      <c r="CP34" s="76">
        <v>0</v>
      </c>
      <c r="CQ34" s="76">
        <v>0</v>
      </c>
      <c r="CR34" s="76">
        <v>30</v>
      </c>
      <c r="CS34" s="76">
        <v>0</v>
      </c>
      <c r="CT34" s="76">
        <v>3</v>
      </c>
      <c r="CU34" s="76">
        <v>0</v>
      </c>
      <c r="CV34" s="76">
        <v>0</v>
      </c>
      <c r="CW34" s="76">
        <v>0</v>
      </c>
      <c r="CX34" s="76">
        <v>0</v>
      </c>
      <c r="CY34" s="76">
        <v>0</v>
      </c>
      <c r="CZ34" s="76">
        <v>0</v>
      </c>
      <c r="DA34" s="76">
        <v>0</v>
      </c>
      <c r="DB34" s="76">
        <v>0</v>
      </c>
      <c r="DC34" s="76">
        <v>0</v>
      </c>
      <c r="DD34" s="76">
        <v>0</v>
      </c>
      <c r="DE34" s="76">
        <v>0</v>
      </c>
      <c r="DF34" s="76">
        <v>0</v>
      </c>
      <c r="DG34" s="76">
        <v>0</v>
      </c>
      <c r="DH34" s="76">
        <v>0</v>
      </c>
      <c r="DI34" s="76">
        <v>0</v>
      </c>
      <c r="DJ34" s="76">
        <v>0</v>
      </c>
      <c r="DK34" s="76">
        <v>0</v>
      </c>
      <c r="DL34" s="76">
        <v>897</v>
      </c>
      <c r="DM34" s="76">
        <v>0</v>
      </c>
      <c r="DN34" s="76">
        <v>0</v>
      </c>
      <c r="DO34" s="76">
        <v>0</v>
      </c>
      <c r="DP34" s="76">
        <v>0</v>
      </c>
      <c r="DQ34" s="76">
        <v>0</v>
      </c>
      <c r="DR34" s="76">
        <v>0</v>
      </c>
      <c r="DS34" s="76">
        <v>4547839.6035814211</v>
      </c>
      <c r="DT34" s="76">
        <v>1067245.9670344726</v>
      </c>
      <c r="DU34" s="76">
        <v>1356457.5666478793</v>
      </c>
      <c r="DV34" s="76">
        <v>76279.66027316179</v>
      </c>
      <c r="DW34" s="76">
        <v>0</v>
      </c>
      <c r="DX34" s="76">
        <v>900080.46997496823</v>
      </c>
      <c r="DY34" s="76">
        <v>339.24264705882354</v>
      </c>
      <c r="DZ34" s="76">
        <v>0</v>
      </c>
      <c r="EA34" s="76">
        <v>72209.232228333</v>
      </c>
      <c r="EB34" s="76">
        <v>0</v>
      </c>
      <c r="EC34" s="76">
        <v>0</v>
      </c>
      <c r="ED34" s="76">
        <v>0</v>
      </c>
      <c r="EE34" s="76">
        <v>0</v>
      </c>
      <c r="EF34" s="76">
        <v>161473.41897843374</v>
      </c>
      <c r="EG34" s="76">
        <v>0</v>
      </c>
      <c r="EH34" s="76">
        <v>525940.94942679291</v>
      </c>
      <c r="EI34" s="76">
        <v>0</v>
      </c>
      <c r="EJ34" s="76">
        <v>0</v>
      </c>
      <c r="EK34" s="76">
        <v>13269.447115384615</v>
      </c>
      <c r="EL34" s="76">
        <v>81791.0433494022</v>
      </c>
      <c r="EM34" s="76">
        <v>2373566.4341457472</v>
      </c>
      <c r="EN34" s="76">
        <v>1358804.7478077393</v>
      </c>
      <c r="EO34" s="76">
        <v>1006155.0346712703</v>
      </c>
      <c r="EP34" s="76">
        <v>277962.11408967985</v>
      </c>
      <c r="EQ34" s="76">
        <v>0</v>
      </c>
      <c r="ER34" s="76">
        <v>1900449.8339838104</v>
      </c>
      <c r="ES34" s="76">
        <v>347242.2573529412</v>
      </c>
      <c r="ET34" s="76">
        <v>0</v>
      </c>
      <c r="EU34" s="76">
        <v>217616.64417616141</v>
      </c>
      <c r="EV34" s="76">
        <v>0</v>
      </c>
      <c r="EW34" s="76">
        <v>0</v>
      </c>
      <c r="EX34" s="76">
        <v>0</v>
      </c>
      <c r="EY34" s="76">
        <v>0</v>
      </c>
      <c r="EZ34" s="76">
        <v>448629.41503691545</v>
      </c>
      <c r="FA34" s="76">
        <v>0</v>
      </c>
      <c r="FB34" s="76">
        <v>2314266.2621447043</v>
      </c>
      <c r="FC34" s="76">
        <v>0</v>
      </c>
      <c r="FD34" s="76">
        <v>18731.904288030873</v>
      </c>
      <c r="FE34" s="76">
        <v>69342.685259728139</v>
      </c>
      <c r="FF34" s="76">
        <v>1795639.5960537985</v>
      </c>
      <c r="FG34" s="76">
        <v>1162989.7207353406</v>
      </c>
      <c r="FH34" s="76">
        <v>864202.42010148999</v>
      </c>
      <c r="FI34" s="76">
        <v>180602.16534813651</v>
      </c>
      <c r="FJ34" s="76">
        <v>2643438.3567758761</v>
      </c>
      <c r="FK34" s="76">
        <v>0</v>
      </c>
      <c r="FL34" s="76">
        <v>1603394.1959984296</v>
      </c>
      <c r="FM34" s="76">
        <v>50104</v>
      </c>
      <c r="FN34" s="76">
        <v>0</v>
      </c>
      <c r="FO34" s="76">
        <v>0</v>
      </c>
      <c r="FP34" s="76">
        <v>0</v>
      </c>
      <c r="FQ34" s="76">
        <v>0</v>
      </c>
      <c r="FR34" s="76">
        <v>0</v>
      </c>
      <c r="FS34" s="76">
        <v>0</v>
      </c>
      <c r="FT34" s="76">
        <v>1363976.759493523</v>
      </c>
      <c r="FU34" s="76">
        <v>0</v>
      </c>
      <c r="FV34" s="76">
        <v>1197702.6673265209</v>
      </c>
      <c r="FW34" s="76">
        <v>0</v>
      </c>
      <c r="FX34" s="76">
        <v>0</v>
      </c>
      <c r="FY34" s="76">
        <v>5840.8655874063379</v>
      </c>
      <c r="FZ34" s="76">
        <v>212195.1289887017</v>
      </c>
      <c r="GA34" s="76">
        <v>44162.606171901381</v>
      </c>
      <c r="GB34" s="76">
        <v>0</v>
      </c>
      <c r="GC34" s="76">
        <v>0</v>
      </c>
      <c r="GD34" s="76">
        <v>1188495.2392363402</v>
      </c>
      <c r="GE34" s="76">
        <v>0</v>
      </c>
      <c r="GF34" s="76">
        <v>1521122.3099068799</v>
      </c>
      <c r="GG34" s="76">
        <v>0</v>
      </c>
      <c r="GH34" s="76">
        <v>0</v>
      </c>
      <c r="GI34" s="76">
        <v>0</v>
      </c>
      <c r="GJ34" s="76">
        <v>0</v>
      </c>
      <c r="GK34" s="76">
        <v>0</v>
      </c>
      <c r="GL34" s="76">
        <v>0</v>
      </c>
      <c r="GM34" s="76">
        <v>0</v>
      </c>
      <c r="GN34" s="76">
        <v>8739.242424242424</v>
      </c>
      <c r="GO34" s="76">
        <v>0</v>
      </c>
      <c r="GP34" s="76">
        <v>146.13872228167543</v>
      </c>
      <c r="GQ34" s="76">
        <v>0</v>
      </c>
      <c r="GR34" s="76">
        <v>0</v>
      </c>
      <c r="GS34" s="76">
        <v>0</v>
      </c>
      <c r="GT34" s="76">
        <v>0</v>
      </c>
      <c r="GU34" s="76">
        <v>0</v>
      </c>
      <c r="GV34" s="76">
        <v>0</v>
      </c>
      <c r="GW34" s="76">
        <v>0</v>
      </c>
      <c r="GX34" s="76">
        <v>0</v>
      </c>
      <c r="GY34" s="76">
        <v>0</v>
      </c>
      <c r="GZ34" s="76">
        <v>0</v>
      </c>
      <c r="HA34" s="76">
        <v>0</v>
      </c>
      <c r="HB34" s="76">
        <v>0</v>
      </c>
      <c r="HC34" s="76">
        <v>0</v>
      </c>
      <c r="HD34" s="76">
        <v>0</v>
      </c>
      <c r="HE34" s="76">
        <v>0</v>
      </c>
      <c r="HF34" s="76">
        <v>0</v>
      </c>
      <c r="HG34" s="76">
        <v>0</v>
      </c>
      <c r="HH34" s="76">
        <v>396355.2364513732</v>
      </c>
      <c r="HI34" s="76">
        <v>0</v>
      </c>
      <c r="HJ34" s="76">
        <v>0</v>
      </c>
      <c r="HK34" s="76">
        <v>0</v>
      </c>
      <c r="HL34" s="76">
        <v>0</v>
      </c>
      <c r="HM34" s="76">
        <v>0</v>
      </c>
      <c r="HN34" s="76">
        <v>0</v>
      </c>
      <c r="HP34" s="77" t="s">
        <v>159</v>
      </c>
      <c r="HQ34" s="75">
        <f>'Relative Weights'!$H$1</f>
        <v>2022</v>
      </c>
      <c r="HR34" s="76">
        <v>0</v>
      </c>
      <c r="HS34" s="76">
        <v>0</v>
      </c>
      <c r="HT34" s="76">
        <v>0</v>
      </c>
      <c r="HU34" s="76">
        <v>0</v>
      </c>
      <c r="HV34" s="76">
        <v>0</v>
      </c>
      <c r="HW34" s="76">
        <v>0</v>
      </c>
      <c r="HX34" s="76">
        <v>0</v>
      </c>
      <c r="HY34" s="76">
        <v>0</v>
      </c>
      <c r="HZ34" s="76">
        <v>0</v>
      </c>
      <c r="IA34" s="76">
        <v>0</v>
      </c>
      <c r="IB34" s="76">
        <v>0</v>
      </c>
      <c r="IC34" s="76">
        <v>0</v>
      </c>
      <c r="ID34" s="76">
        <v>0</v>
      </c>
      <c r="IE34" s="76">
        <v>0</v>
      </c>
      <c r="IF34" s="76">
        <v>0</v>
      </c>
      <c r="IG34" s="76">
        <v>0</v>
      </c>
      <c r="IH34" s="76">
        <v>0</v>
      </c>
      <c r="II34" s="76">
        <v>0</v>
      </c>
      <c r="IJ34" s="76">
        <v>0</v>
      </c>
      <c r="IK34" s="76">
        <v>0</v>
      </c>
      <c r="IL34" s="76">
        <v>39000</v>
      </c>
      <c r="IM34" s="76">
        <v>10979</v>
      </c>
      <c r="IN34" s="76">
        <v>0</v>
      </c>
      <c r="IO34" s="76">
        <v>0</v>
      </c>
      <c r="IP34" s="76">
        <v>0</v>
      </c>
      <c r="IQ34" s="76">
        <v>43240</v>
      </c>
      <c r="IR34" s="76">
        <v>0</v>
      </c>
      <c r="IS34" s="76">
        <v>0</v>
      </c>
      <c r="IT34" s="76">
        <v>0</v>
      </c>
      <c r="IU34" s="76">
        <v>0</v>
      </c>
      <c r="IV34" s="76">
        <v>0</v>
      </c>
      <c r="IW34" s="76">
        <v>0</v>
      </c>
      <c r="IX34" s="76">
        <v>0</v>
      </c>
      <c r="IY34" s="76">
        <v>0</v>
      </c>
      <c r="IZ34" s="76">
        <v>0</v>
      </c>
      <c r="JA34" s="76">
        <v>0</v>
      </c>
      <c r="JB34" s="76">
        <v>0</v>
      </c>
      <c r="JC34" s="76">
        <v>0</v>
      </c>
      <c r="JD34" s="76">
        <v>0</v>
      </c>
      <c r="JE34" s="76">
        <v>0</v>
      </c>
      <c r="JF34" s="76">
        <v>0</v>
      </c>
      <c r="JG34" s="76">
        <v>0</v>
      </c>
      <c r="JH34" s="76">
        <v>0</v>
      </c>
      <c r="JI34" s="76">
        <v>0</v>
      </c>
      <c r="JJ34" s="76">
        <v>0</v>
      </c>
      <c r="JK34" s="76">
        <v>0</v>
      </c>
      <c r="JL34" s="76">
        <v>0</v>
      </c>
      <c r="JM34" s="76">
        <v>0</v>
      </c>
      <c r="JN34" s="76">
        <v>0</v>
      </c>
      <c r="JO34" s="76">
        <v>0</v>
      </c>
      <c r="JP34" s="76">
        <v>0</v>
      </c>
      <c r="JQ34" s="76">
        <v>0</v>
      </c>
      <c r="JR34" s="76">
        <v>0</v>
      </c>
      <c r="JS34" s="76">
        <v>0</v>
      </c>
      <c r="JT34" s="76">
        <v>0</v>
      </c>
      <c r="JU34" s="76">
        <v>0</v>
      </c>
      <c r="JV34" s="76">
        <v>0</v>
      </c>
      <c r="JW34" s="76">
        <v>0</v>
      </c>
      <c r="JX34" s="76">
        <v>0</v>
      </c>
      <c r="JY34" s="76">
        <v>0</v>
      </c>
      <c r="JZ34" s="76">
        <v>0</v>
      </c>
      <c r="KA34" s="76">
        <v>0</v>
      </c>
      <c r="KB34" s="76">
        <v>0</v>
      </c>
      <c r="KC34" s="76">
        <v>0</v>
      </c>
      <c r="KD34" s="76">
        <v>0</v>
      </c>
      <c r="KE34" s="76">
        <v>0</v>
      </c>
      <c r="KF34" s="76">
        <v>0</v>
      </c>
      <c r="KG34" s="76">
        <v>0</v>
      </c>
      <c r="KH34" s="76">
        <v>0</v>
      </c>
      <c r="KI34" s="76">
        <v>0</v>
      </c>
      <c r="KJ34" s="76">
        <v>0</v>
      </c>
      <c r="KK34" s="76">
        <v>0</v>
      </c>
      <c r="KL34" s="76">
        <v>0</v>
      </c>
      <c r="KM34" s="76">
        <v>0</v>
      </c>
      <c r="KN34" s="76">
        <v>0</v>
      </c>
      <c r="KO34" s="76">
        <v>0</v>
      </c>
      <c r="KP34" s="76">
        <v>0</v>
      </c>
      <c r="KQ34" s="76">
        <v>0</v>
      </c>
      <c r="KR34" s="76">
        <v>0</v>
      </c>
      <c r="KS34" s="76">
        <v>0</v>
      </c>
      <c r="KT34" s="76">
        <v>0</v>
      </c>
      <c r="KU34" s="76">
        <v>0</v>
      </c>
      <c r="KV34" s="76">
        <v>0</v>
      </c>
      <c r="KW34" s="76">
        <v>0</v>
      </c>
      <c r="KX34" s="76">
        <v>0</v>
      </c>
      <c r="KY34" s="76">
        <v>0</v>
      </c>
      <c r="KZ34" s="76">
        <v>0</v>
      </c>
      <c r="LA34" s="76">
        <v>0</v>
      </c>
      <c r="LB34" s="76">
        <v>0</v>
      </c>
      <c r="LC34" s="76">
        <v>0</v>
      </c>
      <c r="LD34" s="76">
        <v>0</v>
      </c>
      <c r="LE34" s="76">
        <v>0</v>
      </c>
      <c r="LF34" s="76">
        <v>0</v>
      </c>
      <c r="LG34" s="76">
        <v>0</v>
      </c>
      <c r="LH34" s="76">
        <v>0</v>
      </c>
      <c r="LI34" s="76">
        <v>0</v>
      </c>
      <c r="LJ34" s="76">
        <v>0</v>
      </c>
      <c r="LK34" s="76">
        <v>0</v>
      </c>
      <c r="LL34" s="76">
        <v>0</v>
      </c>
      <c r="LM34" s="76">
        <v>0</v>
      </c>
      <c r="LN34" s="76">
        <v>0</v>
      </c>
      <c r="LO34" s="76">
        <v>0</v>
      </c>
      <c r="LP34" s="76">
        <v>0</v>
      </c>
      <c r="LQ34" s="76">
        <v>0</v>
      </c>
      <c r="LR34" s="76">
        <v>0</v>
      </c>
      <c r="LS34" s="76">
        <v>0</v>
      </c>
      <c r="LT34" s="76">
        <v>0</v>
      </c>
      <c r="LU34" s="76">
        <v>0</v>
      </c>
      <c r="LV34" s="76">
        <v>0</v>
      </c>
      <c r="LW34" s="76">
        <v>0</v>
      </c>
      <c r="LX34" s="76">
        <v>0</v>
      </c>
      <c r="LY34" s="76">
        <v>0</v>
      </c>
      <c r="LZ34" s="76">
        <v>0</v>
      </c>
      <c r="MA34" s="76">
        <v>0</v>
      </c>
      <c r="MB34" s="76">
        <v>0</v>
      </c>
      <c r="MC34" s="76">
        <v>0</v>
      </c>
      <c r="MD34" s="76">
        <v>0</v>
      </c>
      <c r="ME34" s="76">
        <v>0</v>
      </c>
      <c r="MF34" s="76">
        <v>0</v>
      </c>
      <c r="MG34" s="76">
        <v>0</v>
      </c>
      <c r="MH34" s="76">
        <v>0</v>
      </c>
      <c r="MI34" s="76">
        <v>0</v>
      </c>
      <c r="MJ34" s="76">
        <v>0</v>
      </c>
      <c r="MK34" s="76">
        <v>0</v>
      </c>
      <c r="ML34" s="76">
        <v>0</v>
      </c>
      <c r="MM34" s="76">
        <v>0</v>
      </c>
      <c r="MN34" s="76">
        <v>0</v>
      </c>
      <c r="MO34" s="76">
        <v>0</v>
      </c>
      <c r="MP34" s="76">
        <v>0</v>
      </c>
      <c r="MQ34" s="76">
        <v>0</v>
      </c>
      <c r="MR34" s="76">
        <v>0</v>
      </c>
      <c r="MS34" s="76">
        <v>0</v>
      </c>
      <c r="MT34" s="76">
        <v>0</v>
      </c>
      <c r="MU34" s="76">
        <v>0</v>
      </c>
      <c r="MV34" s="76">
        <v>0</v>
      </c>
      <c r="MW34" s="76">
        <v>0</v>
      </c>
      <c r="MX34" s="76">
        <v>0</v>
      </c>
      <c r="MY34" s="76">
        <v>0</v>
      </c>
      <c r="MZ34" s="76">
        <v>0</v>
      </c>
      <c r="NA34" s="76">
        <v>0</v>
      </c>
      <c r="NB34" s="76">
        <v>0</v>
      </c>
      <c r="NC34" s="76">
        <v>0</v>
      </c>
      <c r="ND34" s="76">
        <v>0</v>
      </c>
      <c r="NE34" s="76">
        <v>0</v>
      </c>
      <c r="NF34" s="76">
        <v>0</v>
      </c>
      <c r="NG34" s="76">
        <v>0</v>
      </c>
      <c r="NH34" s="76">
        <v>0</v>
      </c>
      <c r="NI34" s="76">
        <v>0</v>
      </c>
      <c r="NJ34" s="76">
        <v>0</v>
      </c>
      <c r="NK34" s="76">
        <v>0</v>
      </c>
      <c r="NL34" s="76">
        <v>0</v>
      </c>
      <c r="NM34" s="76">
        <v>0</v>
      </c>
      <c r="NN34" s="76">
        <v>0</v>
      </c>
      <c r="NO34" s="76">
        <v>0</v>
      </c>
      <c r="NP34" s="76">
        <v>0</v>
      </c>
      <c r="NQ34" s="76">
        <v>0</v>
      </c>
      <c r="NR34" s="76">
        <v>0</v>
      </c>
      <c r="NS34" s="76">
        <v>0</v>
      </c>
      <c r="NT34" s="76">
        <v>0</v>
      </c>
      <c r="NU34" s="76">
        <v>0</v>
      </c>
      <c r="NV34" s="76">
        <v>0</v>
      </c>
      <c r="NW34" s="76">
        <v>0</v>
      </c>
      <c r="NX34" s="76">
        <v>0</v>
      </c>
      <c r="NY34" s="76">
        <v>0</v>
      </c>
      <c r="NZ34" s="76">
        <v>0</v>
      </c>
      <c r="OA34" s="76">
        <v>0</v>
      </c>
      <c r="OB34" s="76">
        <v>0</v>
      </c>
      <c r="OC34" s="76">
        <v>0</v>
      </c>
      <c r="OD34" s="76">
        <v>0</v>
      </c>
      <c r="OE34" s="76">
        <v>0</v>
      </c>
      <c r="OF34" s="76">
        <v>0</v>
      </c>
      <c r="OG34" s="76">
        <v>0</v>
      </c>
      <c r="OH34" s="76">
        <v>0</v>
      </c>
      <c r="OI34" s="76">
        <v>0</v>
      </c>
      <c r="OJ34" s="76">
        <v>0</v>
      </c>
      <c r="OK34" s="76">
        <v>0</v>
      </c>
      <c r="OL34" s="76">
        <v>0</v>
      </c>
      <c r="OM34" s="76">
        <v>0</v>
      </c>
      <c r="ON34" s="76">
        <v>0</v>
      </c>
      <c r="OO34" s="76">
        <v>0</v>
      </c>
      <c r="OP34" s="76">
        <v>0</v>
      </c>
      <c r="OQ34" s="76">
        <v>0</v>
      </c>
      <c r="OR34" s="76">
        <v>0</v>
      </c>
      <c r="OS34" s="76">
        <v>0</v>
      </c>
      <c r="OT34" s="76">
        <v>0</v>
      </c>
      <c r="OU34" s="76">
        <v>0</v>
      </c>
      <c r="OV34" s="76">
        <v>0</v>
      </c>
      <c r="OW34" s="76">
        <v>0</v>
      </c>
      <c r="OX34" s="76">
        <v>0</v>
      </c>
      <c r="OY34" s="76">
        <v>0</v>
      </c>
      <c r="OZ34" s="76">
        <v>0</v>
      </c>
      <c r="PA34" s="76">
        <v>0</v>
      </c>
      <c r="PB34" s="76">
        <v>0</v>
      </c>
      <c r="PC34" s="76">
        <v>0</v>
      </c>
      <c r="PD34" s="76">
        <v>0</v>
      </c>
      <c r="PE34" s="76">
        <v>0</v>
      </c>
      <c r="PF34" s="76">
        <v>0</v>
      </c>
      <c r="PG34" s="76">
        <v>0</v>
      </c>
      <c r="PH34" s="76">
        <v>0</v>
      </c>
      <c r="PI34" s="76">
        <v>0</v>
      </c>
      <c r="PJ34" s="76">
        <v>8700063</v>
      </c>
      <c r="PK34" s="76">
        <v>3516464</v>
      </c>
      <c r="PL34" s="76">
        <v>2709026</v>
      </c>
      <c r="PM34" s="76">
        <v>0</v>
      </c>
      <c r="PN34" s="76">
        <v>4459103</v>
      </c>
      <c r="PO34" s="76">
        <v>6357404</v>
      </c>
      <c r="PP34" s="76">
        <v>423614</v>
      </c>
      <c r="PQ34" s="76">
        <v>0</v>
      </c>
      <c r="PR34" s="76">
        <v>308722</v>
      </c>
      <c r="PS34" s="76">
        <v>0</v>
      </c>
      <c r="PT34" s="76">
        <v>0</v>
      </c>
      <c r="PU34" s="76">
        <v>0</v>
      </c>
      <c r="PV34" s="76">
        <v>0</v>
      </c>
      <c r="PW34" s="76">
        <v>2534290.2200000002</v>
      </c>
      <c r="PX34" s="76">
        <v>0</v>
      </c>
      <c r="PY34" s="76">
        <v>4301327</v>
      </c>
      <c r="PZ34" s="76">
        <v>0</v>
      </c>
      <c r="QA34" s="76">
        <v>19953</v>
      </c>
      <c r="QB34" s="76">
        <v>94220</v>
      </c>
      <c r="QC34" s="89">
        <v>2225864</v>
      </c>
      <c r="QD34" s="102">
        <v>1</v>
      </c>
    </row>
    <row r="35" spans="1:446">
      <c r="A35" s="75" t="s">
        <v>93</v>
      </c>
      <c r="B35" s="75" t="s">
        <v>93</v>
      </c>
      <c r="C35" s="76">
        <f>ROUND(SHSU!H18,0)-ROUND(SHSU!H288,0)</f>
        <v>0</v>
      </c>
      <c r="D35" s="77">
        <v>3606</v>
      </c>
      <c r="E35" s="75" t="s">
        <v>687</v>
      </c>
      <c r="F35" s="75">
        <v>2022</v>
      </c>
      <c r="G35" s="76">
        <v>110918936</v>
      </c>
      <c r="H35" s="76">
        <v>10825769</v>
      </c>
      <c r="I35" s="76">
        <v>53288652</v>
      </c>
      <c r="J35" s="76">
        <v>31667143</v>
      </c>
      <c r="K35" s="76">
        <v>28120355</v>
      </c>
      <c r="L35" s="75" t="s">
        <v>847</v>
      </c>
      <c r="M35" s="75" t="s">
        <v>818</v>
      </c>
      <c r="N35" s="75" t="s">
        <v>848</v>
      </c>
      <c r="O35" s="76">
        <v>7149</v>
      </c>
      <c r="P35" s="76">
        <v>11268</v>
      </c>
      <c r="Q35" s="76">
        <v>2446</v>
      </c>
      <c r="R35" s="76">
        <v>356</v>
      </c>
      <c r="S35" s="76">
        <v>0</v>
      </c>
      <c r="T35" s="78" t="s">
        <v>792</v>
      </c>
      <c r="U35" s="78" t="s">
        <v>793</v>
      </c>
      <c r="V35" s="78" t="s">
        <v>794</v>
      </c>
      <c r="W35" s="76">
        <v>135809</v>
      </c>
      <c r="X35" s="76">
        <v>48180</v>
      </c>
      <c r="Y35" s="76">
        <v>20648</v>
      </c>
      <c r="Z35" s="76">
        <v>3468</v>
      </c>
      <c r="AA35" s="76">
        <v>5829</v>
      </c>
      <c r="AB35" s="76">
        <v>3349</v>
      </c>
      <c r="AC35" s="76">
        <v>2399</v>
      </c>
      <c r="AD35" s="76">
        <v>0</v>
      </c>
      <c r="AE35" s="76">
        <v>0</v>
      </c>
      <c r="AF35" s="76">
        <v>377</v>
      </c>
      <c r="AG35" s="76">
        <v>0</v>
      </c>
      <c r="AH35" s="76">
        <v>45</v>
      </c>
      <c r="AI35" s="76">
        <v>0</v>
      </c>
      <c r="AJ35" s="76">
        <v>6509</v>
      </c>
      <c r="AK35" s="76">
        <v>0</v>
      </c>
      <c r="AL35" s="76">
        <v>15694</v>
      </c>
      <c r="AM35" s="76">
        <v>0</v>
      </c>
      <c r="AN35" s="76">
        <v>0</v>
      </c>
      <c r="AO35" s="76">
        <v>4873</v>
      </c>
      <c r="AP35" s="76">
        <v>99</v>
      </c>
      <c r="AQ35" s="76">
        <v>83907</v>
      </c>
      <c r="AR35" s="76">
        <v>12090</v>
      </c>
      <c r="AS35" s="76">
        <v>10469</v>
      </c>
      <c r="AT35" s="76">
        <v>14122</v>
      </c>
      <c r="AU35" s="76">
        <v>7421</v>
      </c>
      <c r="AV35" s="76">
        <v>2091</v>
      </c>
      <c r="AW35" s="76">
        <v>1127</v>
      </c>
      <c r="AX35" s="76">
        <v>0</v>
      </c>
      <c r="AY35" s="76">
        <v>0</v>
      </c>
      <c r="AZ35" s="76">
        <v>0</v>
      </c>
      <c r="BA35" s="76">
        <v>0</v>
      </c>
      <c r="BB35" s="76">
        <v>567</v>
      </c>
      <c r="BC35" s="76">
        <v>0</v>
      </c>
      <c r="BD35" s="76">
        <v>12783</v>
      </c>
      <c r="BE35" s="76">
        <v>0</v>
      </c>
      <c r="BF35" s="76">
        <v>37037</v>
      </c>
      <c r="BG35" s="76">
        <v>0</v>
      </c>
      <c r="BH35" s="76">
        <v>1983</v>
      </c>
      <c r="BI35" s="76">
        <v>12408</v>
      </c>
      <c r="BJ35" s="76">
        <v>8747</v>
      </c>
      <c r="BK35" s="76">
        <v>16994</v>
      </c>
      <c r="BL35" s="76">
        <v>2014</v>
      </c>
      <c r="BM35" s="76">
        <v>1135</v>
      </c>
      <c r="BN35" s="76">
        <v>9336</v>
      </c>
      <c r="BO35" s="76">
        <v>601</v>
      </c>
      <c r="BP35" s="76">
        <v>1143</v>
      </c>
      <c r="BQ35" s="76">
        <v>300</v>
      </c>
      <c r="BR35" s="76">
        <v>0</v>
      </c>
      <c r="BS35" s="76">
        <v>0</v>
      </c>
      <c r="BT35" s="76">
        <v>1798</v>
      </c>
      <c r="BU35" s="76">
        <v>0</v>
      </c>
      <c r="BV35" s="76">
        <v>0</v>
      </c>
      <c r="BW35" s="76">
        <v>0</v>
      </c>
      <c r="BX35" s="76">
        <v>1455</v>
      </c>
      <c r="BY35" s="76">
        <v>0</v>
      </c>
      <c r="BZ35" s="76">
        <v>7011</v>
      </c>
      <c r="CA35" s="76">
        <v>0</v>
      </c>
      <c r="CB35" s="76">
        <v>0</v>
      </c>
      <c r="CC35" s="76">
        <v>983</v>
      </c>
      <c r="CD35" s="76">
        <v>0</v>
      </c>
      <c r="CE35" s="76">
        <v>1478</v>
      </c>
      <c r="CF35" s="76">
        <v>0</v>
      </c>
      <c r="CG35" s="76">
        <v>0</v>
      </c>
      <c r="CH35" s="76">
        <v>2940</v>
      </c>
      <c r="CI35" s="76">
        <v>0</v>
      </c>
      <c r="CJ35" s="76">
        <v>220</v>
      </c>
      <c r="CK35" s="76">
        <v>0</v>
      </c>
      <c r="CL35" s="76">
        <v>0</v>
      </c>
      <c r="CM35" s="76">
        <v>0</v>
      </c>
      <c r="CN35" s="76">
        <v>0</v>
      </c>
      <c r="CO35" s="76">
        <v>0</v>
      </c>
      <c r="CP35" s="76">
        <v>0</v>
      </c>
      <c r="CQ35" s="76">
        <v>0</v>
      </c>
      <c r="CR35" s="76">
        <v>0</v>
      </c>
      <c r="CS35" s="76">
        <v>0</v>
      </c>
      <c r="CT35" s="76">
        <v>18</v>
      </c>
      <c r="CU35" s="76">
        <v>0</v>
      </c>
      <c r="CV35" s="76">
        <v>0</v>
      </c>
      <c r="CW35" s="76">
        <v>212</v>
      </c>
      <c r="CX35" s="76">
        <v>0</v>
      </c>
      <c r="CY35" s="76">
        <v>0</v>
      </c>
      <c r="CZ35" s="76">
        <v>0</v>
      </c>
      <c r="DA35" s="76">
        <v>0</v>
      </c>
      <c r="DB35" s="76">
        <v>0</v>
      </c>
      <c r="DC35" s="76">
        <v>0</v>
      </c>
      <c r="DD35" s="76">
        <v>0</v>
      </c>
      <c r="DE35" s="76">
        <v>0</v>
      </c>
      <c r="DF35" s="76">
        <v>0</v>
      </c>
      <c r="DG35" s="76">
        <v>0</v>
      </c>
      <c r="DH35" s="76">
        <v>0</v>
      </c>
      <c r="DI35" s="76">
        <v>0</v>
      </c>
      <c r="DJ35" s="76">
        <v>0</v>
      </c>
      <c r="DK35" s="76">
        <v>0</v>
      </c>
      <c r="DL35" s="76">
        <v>0</v>
      </c>
      <c r="DM35" s="76">
        <v>0</v>
      </c>
      <c r="DN35" s="76">
        <v>0</v>
      </c>
      <c r="DO35" s="76">
        <v>0</v>
      </c>
      <c r="DP35" s="76">
        <v>0</v>
      </c>
      <c r="DQ35" s="76">
        <v>0</v>
      </c>
      <c r="DR35" s="76">
        <v>0</v>
      </c>
      <c r="DS35" s="76">
        <v>8783154.9831072148</v>
      </c>
      <c r="DT35" s="76">
        <v>2776221.0198644144</v>
      </c>
      <c r="DU35" s="76">
        <v>2419836.1059843139</v>
      </c>
      <c r="DV35" s="76">
        <v>348785.78386741126</v>
      </c>
      <c r="DW35" s="76">
        <v>351925.04488751257</v>
      </c>
      <c r="DX35" s="76">
        <v>409364.93399249413</v>
      </c>
      <c r="DY35" s="76">
        <v>207757.51641725923</v>
      </c>
      <c r="DZ35" s="76">
        <v>0</v>
      </c>
      <c r="EA35" s="76">
        <v>0</v>
      </c>
      <c r="EB35" s="76">
        <v>20550</v>
      </c>
      <c r="EC35" s="76">
        <v>0</v>
      </c>
      <c r="ED35" s="76">
        <v>10783.859722222222</v>
      </c>
      <c r="EE35" s="76">
        <v>0</v>
      </c>
      <c r="EF35" s="76">
        <v>273055.59538067074</v>
      </c>
      <c r="EG35" s="76">
        <v>0</v>
      </c>
      <c r="EH35" s="76">
        <v>1517368.9144349359</v>
      </c>
      <c r="EI35" s="76">
        <v>0</v>
      </c>
      <c r="EJ35" s="76">
        <v>0</v>
      </c>
      <c r="EK35" s="76">
        <v>465765.69993364316</v>
      </c>
      <c r="EL35" s="76">
        <v>13234.232925527995</v>
      </c>
      <c r="EM35" s="76">
        <v>7973760.2295255186</v>
      </c>
      <c r="EN35" s="76">
        <v>1940108.49054149</v>
      </c>
      <c r="EO35" s="76">
        <v>2264470.2676353185</v>
      </c>
      <c r="EP35" s="76">
        <v>1642846.5585027183</v>
      </c>
      <c r="EQ35" s="76">
        <v>879783.24237583717</v>
      </c>
      <c r="ER35" s="76">
        <v>357699.4288592377</v>
      </c>
      <c r="ES35" s="76">
        <v>178404.21367720771</v>
      </c>
      <c r="ET35" s="76">
        <v>0</v>
      </c>
      <c r="EU35" s="76">
        <v>0</v>
      </c>
      <c r="EV35" s="76">
        <v>0</v>
      </c>
      <c r="EW35" s="76">
        <v>0</v>
      </c>
      <c r="EX35" s="76">
        <v>32221.590277777777</v>
      </c>
      <c r="EY35" s="76">
        <v>0</v>
      </c>
      <c r="EZ35" s="76">
        <v>985221.42196382664</v>
      </c>
      <c r="FA35" s="76">
        <v>0</v>
      </c>
      <c r="FB35" s="76">
        <v>5477849.5479885899</v>
      </c>
      <c r="FC35" s="76">
        <v>0</v>
      </c>
      <c r="FD35" s="76">
        <v>380229.51904761908</v>
      </c>
      <c r="FE35" s="76">
        <v>1337861.0987766741</v>
      </c>
      <c r="FF35" s="76">
        <v>2298821.9099316141</v>
      </c>
      <c r="FG35" s="76">
        <v>4525475.237095885</v>
      </c>
      <c r="FH35" s="76">
        <v>730473.37029190466</v>
      </c>
      <c r="FI35" s="76">
        <v>537258.67770591285</v>
      </c>
      <c r="FJ35" s="76">
        <v>1624159.7280047417</v>
      </c>
      <c r="FK35" s="76">
        <v>122161.51220662506</v>
      </c>
      <c r="FL35" s="76">
        <v>283557.35765448964</v>
      </c>
      <c r="FM35" s="76">
        <v>90120.75</v>
      </c>
      <c r="FN35" s="76">
        <v>0</v>
      </c>
      <c r="FO35" s="76">
        <v>0</v>
      </c>
      <c r="FP35" s="76">
        <v>334377.75</v>
      </c>
      <c r="FQ35" s="76">
        <v>0</v>
      </c>
      <c r="FR35" s="76">
        <v>0</v>
      </c>
      <c r="FS35" s="76">
        <v>0</v>
      </c>
      <c r="FT35" s="76">
        <v>468560.65135566192</v>
      </c>
      <c r="FU35" s="76">
        <v>0</v>
      </c>
      <c r="FV35" s="76">
        <v>1293030.9945175443</v>
      </c>
      <c r="FW35" s="76">
        <v>0</v>
      </c>
      <c r="FX35" s="76">
        <v>0</v>
      </c>
      <c r="FY35" s="76">
        <v>460832.62070707069</v>
      </c>
      <c r="FZ35" s="76">
        <v>0</v>
      </c>
      <c r="GA35" s="76">
        <v>940185.32052669534</v>
      </c>
      <c r="GB35" s="76">
        <v>0</v>
      </c>
      <c r="GC35" s="76">
        <v>0</v>
      </c>
      <c r="GD35" s="76">
        <v>1316867.4447926544</v>
      </c>
      <c r="GE35" s="76">
        <v>0</v>
      </c>
      <c r="GF35" s="76">
        <v>176716.40625</v>
      </c>
      <c r="GG35" s="76">
        <v>0</v>
      </c>
      <c r="GH35" s="76">
        <v>0</v>
      </c>
      <c r="GI35" s="76">
        <v>0</v>
      </c>
      <c r="GJ35" s="76">
        <v>0</v>
      </c>
      <c r="GK35" s="76">
        <v>0</v>
      </c>
      <c r="GL35" s="76">
        <v>0</v>
      </c>
      <c r="GM35" s="76">
        <v>0</v>
      </c>
      <c r="GN35" s="76">
        <v>0</v>
      </c>
      <c r="GO35" s="76">
        <v>0</v>
      </c>
      <c r="GP35" s="76">
        <v>20794.21875</v>
      </c>
      <c r="GQ35" s="76">
        <v>0</v>
      </c>
      <c r="GR35" s="76">
        <v>0</v>
      </c>
      <c r="GS35" s="76">
        <v>65296.56520562771</v>
      </c>
      <c r="GT35" s="76">
        <v>0</v>
      </c>
      <c r="GU35" s="76">
        <v>0</v>
      </c>
      <c r="GV35" s="76">
        <v>0</v>
      </c>
      <c r="GW35" s="76">
        <v>0</v>
      </c>
      <c r="GX35" s="76">
        <v>0</v>
      </c>
      <c r="GY35" s="76">
        <v>0</v>
      </c>
      <c r="GZ35" s="76">
        <v>0</v>
      </c>
      <c r="HA35" s="76">
        <v>0</v>
      </c>
      <c r="HB35" s="76">
        <v>0</v>
      </c>
      <c r="HC35" s="76">
        <v>0</v>
      </c>
      <c r="HD35" s="76">
        <v>0</v>
      </c>
      <c r="HE35" s="76">
        <v>0</v>
      </c>
      <c r="HF35" s="76">
        <v>0</v>
      </c>
      <c r="HG35" s="76">
        <v>0</v>
      </c>
      <c r="HH35" s="76">
        <v>0</v>
      </c>
      <c r="HI35" s="76">
        <v>0</v>
      </c>
      <c r="HJ35" s="76">
        <v>0</v>
      </c>
      <c r="HK35" s="76">
        <v>0</v>
      </c>
      <c r="HL35" s="76">
        <v>0</v>
      </c>
      <c r="HM35" s="76">
        <v>0</v>
      </c>
      <c r="HN35" s="76">
        <v>0</v>
      </c>
      <c r="HP35" s="77" t="s">
        <v>160</v>
      </c>
      <c r="HQ35" s="75">
        <f>'Relative Weights'!$H$1</f>
        <v>2022</v>
      </c>
      <c r="HR35" s="76">
        <v>0</v>
      </c>
      <c r="HS35" s="76">
        <v>0</v>
      </c>
      <c r="HT35" s="76">
        <v>0</v>
      </c>
      <c r="HU35" s="76">
        <v>0</v>
      </c>
      <c r="HV35" s="76">
        <v>0</v>
      </c>
      <c r="HW35" s="76">
        <v>0</v>
      </c>
      <c r="HX35" s="76">
        <v>0</v>
      </c>
      <c r="HY35" s="76">
        <v>0</v>
      </c>
      <c r="HZ35" s="76">
        <v>0</v>
      </c>
      <c r="IA35" s="76">
        <v>0</v>
      </c>
      <c r="IB35" s="76">
        <v>0</v>
      </c>
      <c r="IC35" s="76">
        <v>0</v>
      </c>
      <c r="ID35" s="76">
        <v>0</v>
      </c>
      <c r="IE35" s="76">
        <v>0</v>
      </c>
      <c r="IF35" s="76">
        <v>0</v>
      </c>
      <c r="IG35" s="76">
        <v>0</v>
      </c>
      <c r="IH35" s="76">
        <v>0</v>
      </c>
      <c r="II35" s="76">
        <v>0</v>
      </c>
      <c r="IJ35" s="76">
        <v>0</v>
      </c>
      <c r="IK35" s="76">
        <v>0</v>
      </c>
      <c r="IL35" s="76">
        <v>0</v>
      </c>
      <c r="IM35" s="76">
        <v>0</v>
      </c>
      <c r="IN35" s="76">
        <v>0</v>
      </c>
      <c r="IO35" s="76">
        <v>0</v>
      </c>
      <c r="IP35" s="76">
        <v>0</v>
      </c>
      <c r="IQ35" s="76">
        <v>0</v>
      </c>
      <c r="IR35" s="76">
        <v>0</v>
      </c>
      <c r="IS35" s="76">
        <v>0</v>
      </c>
      <c r="IT35" s="76">
        <v>0</v>
      </c>
      <c r="IU35" s="76">
        <v>0</v>
      </c>
      <c r="IV35" s="76">
        <v>0</v>
      </c>
      <c r="IW35" s="76">
        <v>0</v>
      </c>
      <c r="IX35" s="76">
        <v>0</v>
      </c>
      <c r="IY35" s="76">
        <v>0</v>
      </c>
      <c r="IZ35" s="76">
        <v>0</v>
      </c>
      <c r="JA35" s="76">
        <v>0</v>
      </c>
      <c r="JB35" s="76">
        <v>0</v>
      </c>
      <c r="JC35" s="76">
        <v>0</v>
      </c>
      <c r="JD35" s="76">
        <v>0</v>
      </c>
      <c r="JE35" s="76">
        <v>0</v>
      </c>
      <c r="JF35" s="76">
        <v>0</v>
      </c>
      <c r="JG35" s="76">
        <v>0</v>
      </c>
      <c r="JH35" s="76">
        <v>0</v>
      </c>
      <c r="JI35" s="76">
        <v>0</v>
      </c>
      <c r="JJ35" s="76">
        <v>0</v>
      </c>
      <c r="JK35" s="76">
        <v>0</v>
      </c>
      <c r="JL35" s="76">
        <v>0</v>
      </c>
      <c r="JM35" s="76">
        <v>0</v>
      </c>
      <c r="JN35" s="76">
        <v>0</v>
      </c>
      <c r="JO35" s="76">
        <v>0</v>
      </c>
      <c r="JP35" s="76">
        <v>0</v>
      </c>
      <c r="JQ35" s="76">
        <v>0</v>
      </c>
      <c r="JR35" s="76">
        <v>0</v>
      </c>
      <c r="JS35" s="76">
        <v>0</v>
      </c>
      <c r="JT35" s="76">
        <v>0</v>
      </c>
      <c r="JU35" s="76">
        <v>0</v>
      </c>
      <c r="JV35" s="76">
        <v>0</v>
      </c>
      <c r="JW35" s="76">
        <v>0</v>
      </c>
      <c r="JX35" s="76">
        <v>0</v>
      </c>
      <c r="JY35" s="76">
        <v>0</v>
      </c>
      <c r="JZ35" s="76">
        <v>0</v>
      </c>
      <c r="KA35" s="76">
        <v>0</v>
      </c>
      <c r="KB35" s="76">
        <v>0</v>
      </c>
      <c r="KC35" s="76">
        <v>0</v>
      </c>
      <c r="KD35" s="76">
        <v>0</v>
      </c>
      <c r="KE35" s="76">
        <v>0</v>
      </c>
      <c r="KF35" s="76">
        <v>0</v>
      </c>
      <c r="KG35" s="76">
        <v>0</v>
      </c>
      <c r="KH35" s="76">
        <v>0</v>
      </c>
      <c r="KI35" s="76">
        <v>0</v>
      </c>
      <c r="KJ35" s="76">
        <v>0</v>
      </c>
      <c r="KK35" s="76">
        <v>0</v>
      </c>
      <c r="KL35" s="76">
        <v>0</v>
      </c>
      <c r="KM35" s="76">
        <v>0</v>
      </c>
      <c r="KN35" s="76">
        <v>0</v>
      </c>
      <c r="KO35" s="76">
        <v>0</v>
      </c>
      <c r="KP35" s="76">
        <v>0</v>
      </c>
      <c r="KQ35" s="76">
        <v>0</v>
      </c>
      <c r="KR35" s="76">
        <v>0</v>
      </c>
      <c r="KS35" s="76">
        <v>0</v>
      </c>
      <c r="KT35" s="76">
        <v>0</v>
      </c>
      <c r="KU35" s="76">
        <v>0</v>
      </c>
      <c r="KV35" s="76">
        <v>0</v>
      </c>
      <c r="KW35" s="76">
        <v>0</v>
      </c>
      <c r="KX35" s="76">
        <v>0</v>
      </c>
      <c r="KY35" s="76">
        <v>0</v>
      </c>
      <c r="KZ35" s="76">
        <v>0</v>
      </c>
      <c r="LA35" s="76">
        <v>0</v>
      </c>
      <c r="LB35" s="76">
        <v>0</v>
      </c>
      <c r="LC35" s="76">
        <v>0</v>
      </c>
      <c r="LD35" s="76">
        <v>0</v>
      </c>
      <c r="LE35" s="76">
        <v>0</v>
      </c>
      <c r="LF35" s="76">
        <v>0</v>
      </c>
      <c r="LG35" s="76">
        <v>0</v>
      </c>
      <c r="LH35" s="76">
        <v>0</v>
      </c>
      <c r="LI35" s="76">
        <v>0</v>
      </c>
      <c r="LJ35" s="76">
        <v>0</v>
      </c>
      <c r="LK35" s="76">
        <v>0</v>
      </c>
      <c r="LL35" s="76">
        <v>0</v>
      </c>
      <c r="LM35" s="76">
        <v>0</v>
      </c>
      <c r="LN35" s="76">
        <v>0</v>
      </c>
      <c r="LO35" s="76">
        <v>0</v>
      </c>
      <c r="LP35" s="76">
        <v>0</v>
      </c>
      <c r="LQ35" s="76">
        <v>0</v>
      </c>
      <c r="LR35" s="76">
        <v>0</v>
      </c>
      <c r="LS35" s="76">
        <v>0</v>
      </c>
      <c r="LT35" s="76">
        <v>0</v>
      </c>
      <c r="LU35" s="76">
        <v>0</v>
      </c>
      <c r="LV35" s="76">
        <v>0</v>
      </c>
      <c r="LW35" s="76">
        <v>0</v>
      </c>
      <c r="LX35" s="76">
        <v>0</v>
      </c>
      <c r="LY35" s="76">
        <v>0</v>
      </c>
      <c r="LZ35" s="76">
        <v>0</v>
      </c>
      <c r="MA35" s="76">
        <v>0</v>
      </c>
      <c r="MB35" s="76">
        <v>0</v>
      </c>
      <c r="MC35" s="76">
        <v>0</v>
      </c>
      <c r="MD35" s="76">
        <v>0</v>
      </c>
      <c r="ME35" s="76">
        <v>0</v>
      </c>
      <c r="MF35" s="76">
        <v>0</v>
      </c>
      <c r="MG35" s="76">
        <v>0</v>
      </c>
      <c r="MH35" s="76">
        <v>0</v>
      </c>
      <c r="MI35" s="76">
        <v>0</v>
      </c>
      <c r="MJ35" s="76">
        <v>0</v>
      </c>
      <c r="MK35" s="76">
        <v>0</v>
      </c>
      <c r="ML35" s="76">
        <v>0</v>
      </c>
      <c r="MM35" s="76">
        <v>0</v>
      </c>
      <c r="MN35" s="76">
        <v>0</v>
      </c>
      <c r="MO35" s="76">
        <v>0</v>
      </c>
      <c r="MP35" s="76">
        <v>0</v>
      </c>
      <c r="MQ35" s="76">
        <v>0</v>
      </c>
      <c r="MR35" s="76">
        <v>0</v>
      </c>
      <c r="MS35" s="76">
        <v>0</v>
      </c>
      <c r="MT35" s="76">
        <v>0</v>
      </c>
      <c r="MU35" s="76">
        <v>0</v>
      </c>
      <c r="MV35" s="76">
        <v>0</v>
      </c>
      <c r="MW35" s="76">
        <v>0</v>
      </c>
      <c r="MX35" s="76">
        <v>0</v>
      </c>
      <c r="MY35" s="76">
        <v>0</v>
      </c>
      <c r="MZ35" s="76">
        <v>0</v>
      </c>
      <c r="NA35" s="76">
        <v>0</v>
      </c>
      <c r="NB35" s="76">
        <v>0</v>
      </c>
      <c r="NC35" s="76">
        <v>0</v>
      </c>
      <c r="ND35" s="76">
        <v>0</v>
      </c>
      <c r="NE35" s="76">
        <v>0</v>
      </c>
      <c r="NF35" s="76">
        <v>0</v>
      </c>
      <c r="NG35" s="76">
        <v>0</v>
      </c>
      <c r="NH35" s="76">
        <v>0</v>
      </c>
      <c r="NI35" s="76">
        <v>0</v>
      </c>
      <c r="NJ35" s="76">
        <v>0</v>
      </c>
      <c r="NK35" s="76">
        <v>0</v>
      </c>
      <c r="NL35" s="76">
        <v>0</v>
      </c>
      <c r="NM35" s="76">
        <v>0</v>
      </c>
      <c r="NN35" s="76">
        <v>0</v>
      </c>
      <c r="NO35" s="76">
        <v>0</v>
      </c>
      <c r="NP35" s="76">
        <v>0</v>
      </c>
      <c r="NQ35" s="76">
        <v>0</v>
      </c>
      <c r="NR35" s="76">
        <v>0</v>
      </c>
      <c r="NS35" s="76">
        <v>0</v>
      </c>
      <c r="NT35" s="76">
        <v>0</v>
      </c>
      <c r="NU35" s="76">
        <v>0</v>
      </c>
      <c r="NV35" s="76">
        <v>0</v>
      </c>
      <c r="NW35" s="76">
        <v>0</v>
      </c>
      <c r="NX35" s="76">
        <v>0</v>
      </c>
      <c r="NY35" s="76">
        <v>0</v>
      </c>
      <c r="NZ35" s="76">
        <v>0</v>
      </c>
      <c r="OA35" s="76">
        <v>0</v>
      </c>
      <c r="OB35" s="76">
        <v>0</v>
      </c>
      <c r="OC35" s="76">
        <v>0</v>
      </c>
      <c r="OD35" s="76">
        <v>0</v>
      </c>
      <c r="OE35" s="76">
        <v>0</v>
      </c>
      <c r="OF35" s="76">
        <v>0</v>
      </c>
      <c r="OG35" s="76">
        <v>0</v>
      </c>
      <c r="OH35" s="76">
        <v>0</v>
      </c>
      <c r="OI35" s="76">
        <v>0</v>
      </c>
      <c r="OJ35" s="76">
        <v>0</v>
      </c>
      <c r="OK35" s="76">
        <v>0</v>
      </c>
      <c r="OL35" s="76">
        <v>0</v>
      </c>
      <c r="OM35" s="76">
        <v>0</v>
      </c>
      <c r="ON35" s="76">
        <v>0</v>
      </c>
      <c r="OO35" s="76">
        <v>0</v>
      </c>
      <c r="OP35" s="76">
        <v>0</v>
      </c>
      <c r="OQ35" s="76">
        <v>0</v>
      </c>
      <c r="OR35" s="76">
        <v>0</v>
      </c>
      <c r="OS35" s="76">
        <v>0</v>
      </c>
      <c r="OT35" s="76">
        <v>0</v>
      </c>
      <c r="OU35" s="76">
        <v>0</v>
      </c>
      <c r="OV35" s="76">
        <v>0</v>
      </c>
      <c r="OW35" s="76">
        <v>0</v>
      </c>
      <c r="OX35" s="76">
        <v>0</v>
      </c>
      <c r="OY35" s="76">
        <v>0</v>
      </c>
      <c r="OZ35" s="76">
        <v>0</v>
      </c>
      <c r="PA35" s="76">
        <v>0</v>
      </c>
      <c r="PB35" s="76">
        <v>0</v>
      </c>
      <c r="PC35" s="76">
        <v>0</v>
      </c>
      <c r="PD35" s="76">
        <v>0</v>
      </c>
      <c r="PE35" s="76">
        <v>0</v>
      </c>
      <c r="PF35" s="76">
        <v>0</v>
      </c>
      <c r="PG35" s="76">
        <v>0</v>
      </c>
      <c r="PH35" s="76">
        <v>0</v>
      </c>
      <c r="PI35" s="76">
        <v>0</v>
      </c>
      <c r="PJ35" s="76">
        <v>25800629.965753824</v>
      </c>
      <c r="PK35" s="76">
        <v>6323791.9435687261</v>
      </c>
      <c r="PL35" s="76">
        <v>6062288.598951865</v>
      </c>
      <c r="PM35" s="76">
        <v>1571856.2096068319</v>
      </c>
      <c r="PN35" s="76">
        <v>5726866.4178990368</v>
      </c>
      <c r="PO35" s="76">
        <v>1424951.6878094515</v>
      </c>
      <c r="PP35" s="76">
        <v>552968.66371974442</v>
      </c>
      <c r="PQ35" s="76">
        <v>0</v>
      </c>
      <c r="PR35" s="76">
        <v>0</v>
      </c>
      <c r="PS35" s="76">
        <v>412074.62343697395</v>
      </c>
      <c r="PT35" s="76">
        <v>0</v>
      </c>
      <c r="PU35" s="76">
        <v>49929.752222776639</v>
      </c>
      <c r="PV35" s="76">
        <v>0</v>
      </c>
      <c r="PW35" s="76">
        <v>2004875.5896556417</v>
      </c>
      <c r="PX35" s="76">
        <v>0</v>
      </c>
      <c r="PY35" s="76">
        <v>9646881.7774371468</v>
      </c>
      <c r="PZ35" s="76">
        <v>0</v>
      </c>
      <c r="QA35" s="76">
        <v>441450.22721150814</v>
      </c>
      <c r="QB35" s="76">
        <v>2704869.7095776973</v>
      </c>
      <c r="QC35" s="89">
        <v>2684320.0184629108</v>
      </c>
      <c r="QD35" s="102">
        <v>1</v>
      </c>
    </row>
    <row r="36" spans="1:446">
      <c r="A36" s="75" t="s">
        <v>175</v>
      </c>
      <c r="B36" s="75" t="s">
        <v>95</v>
      </c>
      <c r="C36" s="76">
        <f>ROUND(TXST!H18,0)-ROUND(TXST!H288,0)</f>
        <v>0</v>
      </c>
      <c r="D36" s="77">
        <v>3615</v>
      </c>
      <c r="E36" s="75" t="s">
        <v>724</v>
      </c>
      <c r="F36" s="75">
        <v>2022</v>
      </c>
      <c r="G36" s="76">
        <v>193502697</v>
      </c>
      <c r="H36" s="76">
        <v>102632157</v>
      </c>
      <c r="I36" s="76">
        <v>50170481</v>
      </c>
      <c r="J36" s="76">
        <v>20000454</v>
      </c>
      <c r="K36" s="76">
        <v>40716061</v>
      </c>
      <c r="L36" s="75" t="s">
        <v>954</v>
      </c>
      <c r="M36" s="75" t="s">
        <v>955</v>
      </c>
      <c r="N36" s="91" t="s">
        <v>956</v>
      </c>
      <c r="O36" s="76">
        <v>14727</v>
      </c>
      <c r="P36" s="76">
        <v>18892</v>
      </c>
      <c r="Q36" s="76">
        <v>3662</v>
      </c>
      <c r="R36" s="76">
        <v>457</v>
      </c>
      <c r="S36" s="76">
        <v>126</v>
      </c>
      <c r="T36" s="78" t="s">
        <v>892</v>
      </c>
      <c r="U36" s="78" t="s">
        <v>893</v>
      </c>
      <c r="V36" s="91" t="s">
        <v>894</v>
      </c>
      <c r="W36" s="76">
        <v>282053</v>
      </c>
      <c r="X36" s="76">
        <v>89243</v>
      </c>
      <c r="Y36" s="76">
        <v>46689</v>
      </c>
      <c r="Z36" s="76">
        <v>2630</v>
      </c>
      <c r="AA36" s="76">
        <v>3346</v>
      </c>
      <c r="AB36" s="76">
        <v>13746</v>
      </c>
      <c r="AC36" s="76">
        <v>13730</v>
      </c>
      <c r="AD36" s="76">
        <v>0</v>
      </c>
      <c r="AE36" s="76">
        <v>1846</v>
      </c>
      <c r="AF36" s="76">
        <v>0</v>
      </c>
      <c r="AG36" s="76">
        <v>0</v>
      </c>
      <c r="AH36" s="76">
        <v>6045</v>
      </c>
      <c r="AI36" s="76">
        <v>0</v>
      </c>
      <c r="AJ36" s="76">
        <v>11659</v>
      </c>
      <c r="AK36" s="76">
        <v>0</v>
      </c>
      <c r="AL36" s="76">
        <v>26460</v>
      </c>
      <c r="AM36" s="76">
        <v>0</v>
      </c>
      <c r="AN36" s="76">
        <v>0</v>
      </c>
      <c r="AO36" s="76">
        <v>5026</v>
      </c>
      <c r="AP36" s="76">
        <v>13</v>
      </c>
      <c r="AQ36" s="76">
        <v>116215</v>
      </c>
      <c r="AR36" s="76">
        <v>30698</v>
      </c>
      <c r="AS36" s="76">
        <v>22902</v>
      </c>
      <c r="AT36" s="76">
        <v>20406</v>
      </c>
      <c r="AU36" s="76">
        <v>6543</v>
      </c>
      <c r="AV36" s="76">
        <v>24780</v>
      </c>
      <c r="AW36" s="76">
        <v>10413</v>
      </c>
      <c r="AX36" s="76">
        <v>0</v>
      </c>
      <c r="AY36" s="76">
        <v>6183</v>
      </c>
      <c r="AZ36" s="76">
        <v>0</v>
      </c>
      <c r="BA36" s="76">
        <v>0</v>
      </c>
      <c r="BB36" s="76">
        <v>0</v>
      </c>
      <c r="BC36" s="76">
        <v>0</v>
      </c>
      <c r="BD36" s="76">
        <v>24448</v>
      </c>
      <c r="BE36" s="76">
        <v>0</v>
      </c>
      <c r="BF36" s="76">
        <v>51665</v>
      </c>
      <c r="BG36" s="76">
        <v>0</v>
      </c>
      <c r="BH36" s="76">
        <v>3672</v>
      </c>
      <c r="BI36" s="76">
        <v>5760</v>
      </c>
      <c r="BJ36" s="76">
        <v>5288</v>
      </c>
      <c r="BK36" s="76">
        <v>18959</v>
      </c>
      <c r="BL36" s="76">
        <v>4181</v>
      </c>
      <c r="BM36" s="76">
        <v>2090</v>
      </c>
      <c r="BN36" s="76">
        <v>9673</v>
      </c>
      <c r="BO36" s="76">
        <v>561</v>
      </c>
      <c r="BP36" s="76">
        <v>4713</v>
      </c>
      <c r="BQ36" s="76">
        <v>1663</v>
      </c>
      <c r="BR36" s="76">
        <v>0</v>
      </c>
      <c r="BS36" s="76">
        <v>5755</v>
      </c>
      <c r="BT36" s="76">
        <v>0</v>
      </c>
      <c r="BU36" s="76">
        <v>0</v>
      </c>
      <c r="BV36" s="76">
        <v>0</v>
      </c>
      <c r="BW36" s="76">
        <v>0</v>
      </c>
      <c r="BX36" s="76">
        <v>6671</v>
      </c>
      <c r="BY36" s="76">
        <v>0</v>
      </c>
      <c r="BZ36" s="76">
        <v>7037</v>
      </c>
      <c r="CA36" s="76">
        <v>0</v>
      </c>
      <c r="CB36" s="76">
        <v>0</v>
      </c>
      <c r="CC36" s="76">
        <v>1058</v>
      </c>
      <c r="CD36" s="76">
        <v>1206</v>
      </c>
      <c r="CE36" s="76">
        <v>1717</v>
      </c>
      <c r="CF36" s="76">
        <v>763</v>
      </c>
      <c r="CG36" s="76">
        <v>0</v>
      </c>
      <c r="CH36" s="76">
        <v>2358</v>
      </c>
      <c r="CI36" s="76">
        <v>0</v>
      </c>
      <c r="CJ36" s="76">
        <v>1354</v>
      </c>
      <c r="CK36" s="76">
        <v>0</v>
      </c>
      <c r="CL36" s="76">
        <v>0</v>
      </c>
      <c r="CM36" s="76">
        <v>0</v>
      </c>
      <c r="CN36" s="76">
        <v>0</v>
      </c>
      <c r="CO36" s="76">
        <v>0</v>
      </c>
      <c r="CP36" s="76">
        <v>0</v>
      </c>
      <c r="CQ36" s="76">
        <v>0</v>
      </c>
      <c r="CR36" s="76">
        <v>0</v>
      </c>
      <c r="CS36" s="76">
        <v>0</v>
      </c>
      <c r="CT36" s="76">
        <v>152</v>
      </c>
      <c r="CU36" s="76">
        <v>0</v>
      </c>
      <c r="CV36" s="76">
        <v>0</v>
      </c>
      <c r="CW36" s="76">
        <v>0</v>
      </c>
      <c r="CX36" s="76">
        <v>0</v>
      </c>
      <c r="CY36" s="76">
        <v>0</v>
      </c>
      <c r="CZ36" s="76">
        <v>0</v>
      </c>
      <c r="DA36" s="76">
        <v>0</v>
      </c>
      <c r="DB36" s="76">
        <v>0</v>
      </c>
      <c r="DC36" s="76">
        <v>0</v>
      </c>
      <c r="DD36" s="76">
        <v>0</v>
      </c>
      <c r="DE36" s="76">
        <v>0</v>
      </c>
      <c r="DF36" s="76">
        <v>0</v>
      </c>
      <c r="DG36" s="76">
        <v>0</v>
      </c>
      <c r="DH36" s="76">
        <v>0</v>
      </c>
      <c r="DI36" s="76">
        <v>0</v>
      </c>
      <c r="DJ36" s="76">
        <v>0</v>
      </c>
      <c r="DK36" s="76">
        <v>0</v>
      </c>
      <c r="DL36" s="76">
        <v>4203</v>
      </c>
      <c r="DM36" s="76">
        <v>0</v>
      </c>
      <c r="DN36" s="76">
        <v>0</v>
      </c>
      <c r="DO36" s="76">
        <v>0</v>
      </c>
      <c r="DP36" s="76">
        <v>0</v>
      </c>
      <c r="DQ36" s="76">
        <v>0</v>
      </c>
      <c r="DR36" s="76">
        <v>0</v>
      </c>
      <c r="DS36" s="76">
        <v>12948849.913857464</v>
      </c>
      <c r="DT36" s="76">
        <v>2846554.6938342508</v>
      </c>
      <c r="DU36" s="76">
        <v>4776557.7255665166</v>
      </c>
      <c r="DV36" s="76">
        <v>170409.63660818341</v>
      </c>
      <c r="DW36" s="76">
        <v>177804.47421068506</v>
      </c>
      <c r="DX36" s="76">
        <v>1050435.7609606651</v>
      </c>
      <c r="DY36" s="76">
        <v>635197.11449464492</v>
      </c>
      <c r="DZ36" s="76">
        <v>0</v>
      </c>
      <c r="EA36" s="76">
        <v>144434.43654979675</v>
      </c>
      <c r="EB36" s="76">
        <v>0</v>
      </c>
      <c r="EC36" s="76">
        <v>0</v>
      </c>
      <c r="ED36" s="76">
        <v>286782.54268292681</v>
      </c>
      <c r="EE36" s="76">
        <v>0</v>
      </c>
      <c r="EF36" s="76">
        <v>698301.63664160424</v>
      </c>
      <c r="EG36" s="76">
        <v>0</v>
      </c>
      <c r="EH36" s="76">
        <v>1356951.091365732</v>
      </c>
      <c r="EI36" s="76">
        <v>0</v>
      </c>
      <c r="EJ36" s="76">
        <v>0</v>
      </c>
      <c r="EK36" s="76">
        <v>733014.01948212599</v>
      </c>
      <c r="EL36" s="76">
        <v>3479.5602234810813</v>
      </c>
      <c r="EM36" s="76">
        <v>11747130.198778367</v>
      </c>
      <c r="EN36" s="76">
        <v>2923941.3640923635</v>
      </c>
      <c r="EO36" s="76">
        <v>4443140.6709866691</v>
      </c>
      <c r="EP36" s="76">
        <v>2038225.8473944238</v>
      </c>
      <c r="EQ36" s="76">
        <v>615617.83057472471</v>
      </c>
      <c r="ER36" s="76">
        <v>2787283.3190122354</v>
      </c>
      <c r="ES36" s="76">
        <v>770949.28410851234</v>
      </c>
      <c r="ET36" s="76">
        <v>0</v>
      </c>
      <c r="EU36" s="76">
        <v>722910.91447910969</v>
      </c>
      <c r="EV36" s="76">
        <v>0</v>
      </c>
      <c r="EW36" s="76">
        <v>0</v>
      </c>
      <c r="EX36" s="76">
        <v>0</v>
      </c>
      <c r="EY36" s="76">
        <v>0</v>
      </c>
      <c r="EZ36" s="76">
        <v>3096718.9548326726</v>
      </c>
      <c r="FA36" s="76">
        <v>0</v>
      </c>
      <c r="FB36" s="76">
        <v>6890359.270153041</v>
      </c>
      <c r="FC36" s="76">
        <v>0</v>
      </c>
      <c r="FD36" s="76">
        <v>627498.20138491527</v>
      </c>
      <c r="FE36" s="76">
        <v>1098576.6593827149</v>
      </c>
      <c r="FF36" s="76">
        <v>1488943.8850290442</v>
      </c>
      <c r="FG36" s="76">
        <v>6968759.3983374136</v>
      </c>
      <c r="FH36" s="76">
        <v>2659603.9988024626</v>
      </c>
      <c r="FI36" s="76">
        <v>1490354.2484332167</v>
      </c>
      <c r="FJ36" s="76">
        <v>1886821.3596808622</v>
      </c>
      <c r="FK36" s="76">
        <v>297294.55301173544</v>
      </c>
      <c r="FL36" s="76">
        <v>1749472.6172347339</v>
      </c>
      <c r="FM36" s="76">
        <v>504467.23418829439</v>
      </c>
      <c r="FN36" s="76">
        <v>0</v>
      </c>
      <c r="FO36" s="76">
        <v>973629.6401172803</v>
      </c>
      <c r="FP36" s="76">
        <v>0</v>
      </c>
      <c r="FQ36" s="76">
        <v>0</v>
      </c>
      <c r="FR36" s="76">
        <v>0</v>
      </c>
      <c r="FS36" s="76">
        <v>0</v>
      </c>
      <c r="FT36" s="76">
        <v>2000437.2246048469</v>
      </c>
      <c r="FU36" s="76">
        <v>0</v>
      </c>
      <c r="FV36" s="76">
        <v>2215403.7284499407</v>
      </c>
      <c r="FW36" s="76">
        <v>0</v>
      </c>
      <c r="FX36" s="76">
        <v>0</v>
      </c>
      <c r="FY36" s="76">
        <v>236881.55651911165</v>
      </c>
      <c r="FZ36" s="76">
        <v>560231.91363636369</v>
      </c>
      <c r="GA36" s="76">
        <v>1090208.9942942108</v>
      </c>
      <c r="GB36" s="76">
        <v>670352.17479398218</v>
      </c>
      <c r="GC36" s="76">
        <v>0</v>
      </c>
      <c r="GD36" s="76">
        <v>1170689.242774508</v>
      </c>
      <c r="GE36" s="76">
        <v>0</v>
      </c>
      <c r="GF36" s="76">
        <v>1258361.6686750138</v>
      </c>
      <c r="GG36" s="76">
        <v>0</v>
      </c>
      <c r="GH36" s="76">
        <v>0</v>
      </c>
      <c r="GI36" s="76">
        <v>0</v>
      </c>
      <c r="GJ36" s="76">
        <v>0</v>
      </c>
      <c r="GK36" s="76">
        <v>0</v>
      </c>
      <c r="GL36" s="76">
        <v>0</v>
      </c>
      <c r="GM36" s="76">
        <v>0</v>
      </c>
      <c r="GN36" s="76">
        <v>0</v>
      </c>
      <c r="GO36" s="76">
        <v>0</v>
      </c>
      <c r="GP36" s="76">
        <v>75820.095760233919</v>
      </c>
      <c r="GQ36" s="76">
        <v>0</v>
      </c>
      <c r="GR36" s="76">
        <v>0</v>
      </c>
      <c r="GS36" s="76">
        <v>0</v>
      </c>
      <c r="GT36" s="76">
        <v>0</v>
      </c>
      <c r="GU36" s="76">
        <v>0</v>
      </c>
      <c r="GV36" s="76">
        <v>0</v>
      </c>
      <c r="GW36" s="76">
        <v>0</v>
      </c>
      <c r="GX36" s="76">
        <v>0</v>
      </c>
      <c r="GY36" s="76">
        <v>0</v>
      </c>
      <c r="GZ36" s="76">
        <v>0</v>
      </c>
      <c r="HA36" s="76">
        <v>0</v>
      </c>
      <c r="HB36" s="76">
        <v>0</v>
      </c>
      <c r="HC36" s="76">
        <v>0</v>
      </c>
      <c r="HD36" s="76">
        <v>0</v>
      </c>
      <c r="HE36" s="76">
        <v>0</v>
      </c>
      <c r="HF36" s="76">
        <v>0</v>
      </c>
      <c r="HG36" s="76">
        <v>0</v>
      </c>
      <c r="HH36" s="76">
        <v>1420139.7899999993</v>
      </c>
      <c r="HI36" s="76">
        <v>0</v>
      </c>
      <c r="HJ36" s="76">
        <v>0</v>
      </c>
      <c r="HK36" s="76">
        <v>0</v>
      </c>
      <c r="HL36" s="76">
        <v>0</v>
      </c>
      <c r="HM36" s="76">
        <v>0</v>
      </c>
      <c r="HN36" s="76">
        <v>0</v>
      </c>
      <c r="HP36" s="77" t="s">
        <v>161</v>
      </c>
      <c r="HQ36" s="75">
        <f>'Relative Weights'!$H$1</f>
        <v>2022</v>
      </c>
      <c r="HR36" s="76">
        <v>3689344.8103203494</v>
      </c>
      <c r="HS36" s="76">
        <v>2005355.6969982337</v>
      </c>
      <c r="HT36" s="76">
        <v>285552.85620068456</v>
      </c>
      <c r="HU36" s="76">
        <v>5310.2785024206587</v>
      </c>
      <c r="HV36" s="76">
        <v>23950.313046064675</v>
      </c>
      <c r="HW36" s="76">
        <v>470774.84588458325</v>
      </c>
      <c r="HX36" s="76">
        <v>177805.99176308452</v>
      </c>
      <c r="HY36" s="76">
        <v>0</v>
      </c>
      <c r="HZ36" s="76">
        <v>22569.725120835425</v>
      </c>
      <c r="IA36" s="76">
        <v>0</v>
      </c>
      <c r="IB36" s="76">
        <v>0</v>
      </c>
      <c r="IC36" s="76">
        <v>63860.549255026774</v>
      </c>
      <c r="ID36" s="76">
        <v>0</v>
      </c>
      <c r="IE36" s="76">
        <v>140241.14878459618</v>
      </c>
      <c r="IF36" s="76">
        <v>0</v>
      </c>
      <c r="IG36" s="76">
        <v>249892.23362570992</v>
      </c>
      <c r="IH36" s="76">
        <v>0</v>
      </c>
      <c r="II36" s="76">
        <v>0</v>
      </c>
      <c r="IJ36" s="76">
        <v>84681.557192858629</v>
      </c>
      <c r="IK36" s="76">
        <v>0</v>
      </c>
      <c r="IL36" s="76">
        <v>1931704.3696237956</v>
      </c>
      <c r="IM36" s="76">
        <v>784745.90733708127</v>
      </c>
      <c r="IN36" s="76">
        <v>204004.1782807032</v>
      </c>
      <c r="IO36" s="76">
        <v>136848.36134820021</v>
      </c>
      <c r="IP36" s="76">
        <v>69132.054317389324</v>
      </c>
      <c r="IQ36" s="76">
        <v>911093.14934810146</v>
      </c>
      <c r="IR36" s="76">
        <v>179332.4106278645</v>
      </c>
      <c r="IS36" s="76">
        <v>0</v>
      </c>
      <c r="IT36" s="76">
        <v>86715.259674788744</v>
      </c>
      <c r="IU36" s="76">
        <v>0</v>
      </c>
      <c r="IV36" s="76">
        <v>0</v>
      </c>
      <c r="IW36" s="76">
        <v>0</v>
      </c>
      <c r="IX36" s="76">
        <v>0</v>
      </c>
      <c r="IY36" s="76">
        <v>422857.64881091128</v>
      </c>
      <c r="IZ36" s="76">
        <v>0</v>
      </c>
      <c r="JA36" s="76">
        <v>639223.60147591366</v>
      </c>
      <c r="JB36" s="76">
        <v>0</v>
      </c>
      <c r="JC36" s="76">
        <v>54355.967727086252</v>
      </c>
      <c r="JD36" s="76">
        <v>114716.30904167877</v>
      </c>
      <c r="JE36" s="76">
        <v>263158.1499771027</v>
      </c>
      <c r="JF36" s="76">
        <v>261570.57986822151</v>
      </c>
      <c r="JG36" s="76">
        <v>85527.235187228449</v>
      </c>
      <c r="JH36" s="76">
        <v>14219.893600476631</v>
      </c>
      <c r="JI36" s="76">
        <v>75050.383454532901</v>
      </c>
      <c r="JJ36" s="76">
        <v>5205.7828821550884</v>
      </c>
      <c r="JK36" s="76">
        <v>148898.65183631828</v>
      </c>
      <c r="JL36" s="76">
        <v>24175.567353610459</v>
      </c>
      <c r="JM36" s="76">
        <v>0</v>
      </c>
      <c r="JN36" s="76">
        <v>76327.90665133993</v>
      </c>
      <c r="JO36" s="76">
        <v>0</v>
      </c>
      <c r="JP36" s="76">
        <v>0</v>
      </c>
      <c r="JQ36" s="76">
        <v>0</v>
      </c>
      <c r="JR36" s="76">
        <v>0</v>
      </c>
      <c r="JS36" s="76">
        <v>100713.31454351933</v>
      </c>
      <c r="JT36" s="76">
        <v>0</v>
      </c>
      <c r="JU36" s="76">
        <v>80302.298540263408</v>
      </c>
      <c r="JV36" s="76">
        <v>0</v>
      </c>
      <c r="JW36" s="76">
        <v>0</v>
      </c>
      <c r="JX36" s="76">
        <v>18087.322895562036</v>
      </c>
      <c r="JY36" s="76">
        <v>59327.515570141957</v>
      </c>
      <c r="JZ36" s="76">
        <v>29141.188168148663</v>
      </c>
      <c r="KA36" s="76">
        <v>24286.926574990437</v>
      </c>
      <c r="KB36" s="76">
        <v>0</v>
      </c>
      <c r="KC36" s="76">
        <v>19137.211236714513</v>
      </c>
      <c r="KD36" s="76">
        <v>0</v>
      </c>
      <c r="KE36" s="76">
        <v>48629.552694575243</v>
      </c>
      <c r="KF36" s="76">
        <v>0</v>
      </c>
      <c r="KG36" s="76">
        <v>0</v>
      </c>
      <c r="KH36" s="76">
        <v>0</v>
      </c>
      <c r="KI36" s="76">
        <v>0</v>
      </c>
      <c r="KJ36" s="76">
        <v>0</v>
      </c>
      <c r="KK36" s="76">
        <v>0</v>
      </c>
      <c r="KL36" s="76">
        <v>0</v>
      </c>
      <c r="KM36" s="76">
        <v>0</v>
      </c>
      <c r="KN36" s="76">
        <v>0</v>
      </c>
      <c r="KO36" s="76">
        <v>1766.5394135353604</v>
      </c>
      <c r="KP36" s="76">
        <v>0</v>
      </c>
      <c r="KQ36" s="76">
        <v>0</v>
      </c>
      <c r="KR36" s="76">
        <v>0</v>
      </c>
      <c r="KS36" s="76">
        <v>0</v>
      </c>
      <c r="KT36" s="76">
        <v>0</v>
      </c>
      <c r="KU36" s="76">
        <v>0</v>
      </c>
      <c r="KV36" s="76">
        <v>0</v>
      </c>
      <c r="KW36" s="76">
        <v>0</v>
      </c>
      <c r="KX36" s="76">
        <v>0</v>
      </c>
      <c r="KY36" s="76">
        <v>0</v>
      </c>
      <c r="KZ36" s="76">
        <v>0</v>
      </c>
      <c r="LA36" s="76">
        <v>0</v>
      </c>
      <c r="LB36" s="76">
        <v>0</v>
      </c>
      <c r="LC36" s="76">
        <v>0</v>
      </c>
      <c r="LD36" s="76">
        <v>0</v>
      </c>
      <c r="LE36" s="76">
        <v>0</v>
      </c>
      <c r="LF36" s="76">
        <v>0</v>
      </c>
      <c r="LG36" s="76">
        <v>63199</v>
      </c>
      <c r="LH36" s="76">
        <v>0</v>
      </c>
      <c r="LI36" s="76">
        <v>0</v>
      </c>
      <c r="LJ36" s="76">
        <v>0</v>
      </c>
      <c r="LK36" s="76">
        <v>0</v>
      </c>
      <c r="LL36" s="76">
        <v>0</v>
      </c>
      <c r="LM36" s="76">
        <v>0</v>
      </c>
      <c r="LN36" s="76">
        <v>0</v>
      </c>
      <c r="LO36" s="76">
        <v>0</v>
      </c>
      <c r="LP36" s="76">
        <v>0</v>
      </c>
      <c r="LQ36" s="76">
        <v>0</v>
      </c>
      <c r="LR36" s="76">
        <v>0</v>
      </c>
      <c r="LS36" s="76">
        <v>0</v>
      </c>
      <c r="LT36" s="76">
        <v>0</v>
      </c>
      <c r="LU36" s="76">
        <v>0</v>
      </c>
      <c r="LV36" s="76">
        <v>0</v>
      </c>
      <c r="LW36" s="76">
        <v>0</v>
      </c>
      <c r="LX36" s="76">
        <v>0</v>
      </c>
      <c r="LY36" s="76">
        <v>0</v>
      </c>
      <c r="LZ36" s="76">
        <v>0</v>
      </c>
      <c r="MA36" s="76">
        <v>0</v>
      </c>
      <c r="MB36" s="76">
        <v>0</v>
      </c>
      <c r="MC36" s="76">
        <v>0</v>
      </c>
      <c r="MD36" s="76">
        <v>0</v>
      </c>
      <c r="ME36" s="76">
        <v>0</v>
      </c>
      <c r="MF36" s="76">
        <v>0</v>
      </c>
      <c r="MG36" s="76">
        <v>0</v>
      </c>
      <c r="MH36" s="76">
        <v>0</v>
      </c>
      <c r="MI36" s="76">
        <v>0</v>
      </c>
      <c r="MJ36" s="76">
        <v>0</v>
      </c>
      <c r="MK36" s="76">
        <v>0</v>
      </c>
      <c r="ML36" s="76">
        <v>0</v>
      </c>
      <c r="MM36" s="76">
        <v>0</v>
      </c>
      <c r="MN36" s="76">
        <v>0</v>
      </c>
      <c r="MO36" s="76">
        <v>0</v>
      </c>
      <c r="MP36" s="76">
        <v>0</v>
      </c>
      <c r="MQ36" s="76">
        <v>0</v>
      </c>
      <c r="MR36" s="76">
        <v>0</v>
      </c>
      <c r="MS36" s="76">
        <v>0</v>
      </c>
      <c r="MT36" s="76">
        <v>0</v>
      </c>
      <c r="MU36" s="76">
        <v>0</v>
      </c>
      <c r="MV36" s="76">
        <v>0</v>
      </c>
      <c r="MW36" s="76">
        <v>0</v>
      </c>
      <c r="MX36" s="76">
        <v>0</v>
      </c>
      <c r="MY36" s="76">
        <v>0</v>
      </c>
      <c r="MZ36" s="76">
        <v>0</v>
      </c>
      <c r="NA36" s="76">
        <v>0</v>
      </c>
      <c r="NB36" s="76">
        <v>0</v>
      </c>
      <c r="NC36" s="76">
        <v>0</v>
      </c>
      <c r="ND36" s="76">
        <v>0</v>
      </c>
      <c r="NE36" s="76">
        <v>0</v>
      </c>
      <c r="NF36" s="76">
        <v>0</v>
      </c>
      <c r="NG36" s="76">
        <v>0</v>
      </c>
      <c r="NH36" s="76">
        <v>0</v>
      </c>
      <c r="NI36" s="76">
        <v>0</v>
      </c>
      <c r="NJ36" s="76">
        <v>0</v>
      </c>
      <c r="NK36" s="76">
        <v>0</v>
      </c>
      <c r="NL36" s="76">
        <v>0</v>
      </c>
      <c r="NM36" s="76">
        <v>0</v>
      </c>
      <c r="NN36" s="76">
        <v>0</v>
      </c>
      <c r="NO36" s="76">
        <v>0</v>
      </c>
      <c r="NP36" s="76">
        <v>0</v>
      </c>
      <c r="NQ36" s="76">
        <v>0</v>
      </c>
      <c r="NR36" s="76">
        <v>0</v>
      </c>
      <c r="NS36" s="76">
        <v>0</v>
      </c>
      <c r="NT36" s="76">
        <v>0</v>
      </c>
      <c r="NU36" s="76">
        <v>0</v>
      </c>
      <c r="NV36" s="76">
        <v>0</v>
      </c>
      <c r="NW36" s="76">
        <v>0</v>
      </c>
      <c r="NX36" s="76">
        <v>0</v>
      </c>
      <c r="NY36" s="76">
        <v>0</v>
      </c>
      <c r="NZ36" s="76">
        <v>0</v>
      </c>
      <c r="OA36" s="76">
        <v>0</v>
      </c>
      <c r="OB36" s="76">
        <v>0</v>
      </c>
      <c r="OC36" s="76">
        <v>0</v>
      </c>
      <c r="OD36" s="76">
        <v>0</v>
      </c>
      <c r="OE36" s="76">
        <v>0</v>
      </c>
      <c r="OF36" s="76">
        <v>0</v>
      </c>
      <c r="OG36" s="76">
        <v>0</v>
      </c>
      <c r="OH36" s="76">
        <v>0</v>
      </c>
      <c r="OI36" s="76">
        <v>0</v>
      </c>
      <c r="OJ36" s="76">
        <v>0</v>
      </c>
      <c r="OK36" s="76">
        <v>0</v>
      </c>
      <c r="OL36" s="76">
        <v>0</v>
      </c>
      <c r="OM36" s="76">
        <v>0</v>
      </c>
      <c r="ON36" s="76">
        <v>0</v>
      </c>
      <c r="OO36" s="76">
        <v>0</v>
      </c>
      <c r="OP36" s="76">
        <v>0</v>
      </c>
      <c r="OQ36" s="76">
        <v>0</v>
      </c>
      <c r="OR36" s="76">
        <v>0</v>
      </c>
      <c r="OS36" s="76">
        <v>0</v>
      </c>
      <c r="OT36" s="76">
        <v>0</v>
      </c>
      <c r="OU36" s="76">
        <v>0</v>
      </c>
      <c r="OV36" s="76">
        <v>0</v>
      </c>
      <c r="OW36" s="76">
        <v>0</v>
      </c>
      <c r="OX36" s="76">
        <v>0</v>
      </c>
      <c r="OY36" s="76">
        <v>0</v>
      </c>
      <c r="OZ36" s="76">
        <v>0</v>
      </c>
      <c r="PA36" s="76">
        <v>0</v>
      </c>
      <c r="PB36" s="76">
        <v>0</v>
      </c>
      <c r="PC36" s="76">
        <v>0</v>
      </c>
      <c r="PD36" s="76">
        <v>0</v>
      </c>
      <c r="PE36" s="76">
        <v>0</v>
      </c>
      <c r="PF36" s="76">
        <v>0</v>
      </c>
      <c r="PG36" s="76">
        <v>0</v>
      </c>
      <c r="PH36" s="76">
        <v>0</v>
      </c>
      <c r="PI36" s="76">
        <v>0</v>
      </c>
      <c r="PJ36" s="76">
        <v>81270632.157861128</v>
      </c>
      <c r="PK36" s="76">
        <v>33295081.718975235</v>
      </c>
      <c r="PL36" s="76">
        <v>11109991.86704207</v>
      </c>
      <c r="PM36" s="76">
        <v>1916605.1859096885</v>
      </c>
      <c r="PN36" s="76">
        <v>10259223.104228048</v>
      </c>
      <c r="PO36" s="76">
        <v>16395494.670195047</v>
      </c>
      <c r="PP36" s="76">
        <v>4263478.1693004044</v>
      </c>
      <c r="PQ36" s="76">
        <v>0</v>
      </c>
      <c r="PR36" s="76">
        <v>2884843.2563480665</v>
      </c>
      <c r="PS36" s="76">
        <v>0</v>
      </c>
      <c r="PT36" s="76">
        <v>0</v>
      </c>
      <c r="PU36" s="76">
        <v>442150.30529965839</v>
      </c>
      <c r="PV36" s="76">
        <v>0</v>
      </c>
      <c r="PW36" s="76">
        <v>9579110.5402176008</v>
      </c>
      <c r="PX36" s="76">
        <v>0</v>
      </c>
      <c r="PY36" s="76">
        <v>8730747.7384630367</v>
      </c>
      <c r="PZ36" s="76">
        <v>0</v>
      </c>
      <c r="QA36" s="76">
        <v>2733785.8408567943</v>
      </c>
      <c r="QB36" s="76">
        <v>2732619.0742964181</v>
      </c>
      <c r="QC36" s="89">
        <v>4059297.3710067687</v>
      </c>
      <c r="QD36" s="102">
        <v>1</v>
      </c>
    </row>
    <row r="37" spans="1:446">
      <c r="A37" s="75" t="s">
        <v>79</v>
      </c>
      <c r="B37" s="75" t="s">
        <v>79</v>
      </c>
      <c r="C37" s="76">
        <f>ROUND(SRSU!H18,0)-ROUND(SRSU!H288,0)</f>
        <v>0</v>
      </c>
      <c r="D37" s="77">
        <v>3625</v>
      </c>
      <c r="E37" s="75" t="s">
        <v>688</v>
      </c>
      <c r="F37" s="75">
        <v>2022</v>
      </c>
      <c r="G37" s="76">
        <v>11876224</v>
      </c>
      <c r="H37" s="76">
        <v>2847382</v>
      </c>
      <c r="I37" s="76">
        <v>6525836</v>
      </c>
      <c r="J37" s="76">
        <v>4123713</v>
      </c>
      <c r="K37" s="76">
        <v>7930188</v>
      </c>
      <c r="L37" s="75" t="s">
        <v>923</v>
      </c>
      <c r="M37" s="75" t="s">
        <v>921</v>
      </c>
      <c r="N37" t="s">
        <v>922</v>
      </c>
      <c r="O37" s="76">
        <v>534</v>
      </c>
      <c r="P37" s="76">
        <v>586</v>
      </c>
      <c r="Q37" s="76">
        <v>365</v>
      </c>
      <c r="R37" s="76">
        <v>0</v>
      </c>
      <c r="S37" s="76">
        <v>0</v>
      </c>
      <c r="T37" s="78" t="s">
        <v>795</v>
      </c>
      <c r="U37" s="78" t="s">
        <v>796</v>
      </c>
      <c r="V37" s="78" t="s">
        <v>797</v>
      </c>
      <c r="W37" s="76">
        <v>9442</v>
      </c>
      <c r="X37" s="76">
        <v>2751</v>
      </c>
      <c r="Y37" s="76">
        <v>1217</v>
      </c>
      <c r="Z37" s="76">
        <v>99</v>
      </c>
      <c r="AA37" s="76">
        <v>805</v>
      </c>
      <c r="AB37" s="76">
        <v>189</v>
      </c>
      <c r="AC37" s="76">
        <v>162</v>
      </c>
      <c r="AD37" s="76">
        <v>0</v>
      </c>
      <c r="AE37" s="76">
        <v>0</v>
      </c>
      <c r="AF37" s="76">
        <v>0</v>
      </c>
      <c r="AG37" s="76">
        <v>0</v>
      </c>
      <c r="AH37" s="76">
        <v>109</v>
      </c>
      <c r="AI37" s="76">
        <v>18</v>
      </c>
      <c r="AJ37" s="76">
        <v>396</v>
      </c>
      <c r="AK37" s="76">
        <v>0</v>
      </c>
      <c r="AL37" s="76">
        <v>396</v>
      </c>
      <c r="AM37" s="76">
        <v>0</v>
      </c>
      <c r="AN37" s="76">
        <v>0</v>
      </c>
      <c r="AO37" s="76">
        <v>444</v>
      </c>
      <c r="AP37" s="76">
        <v>0</v>
      </c>
      <c r="AQ37" s="76">
        <v>2197</v>
      </c>
      <c r="AR37" s="76">
        <v>1323</v>
      </c>
      <c r="AS37" s="76">
        <v>425</v>
      </c>
      <c r="AT37" s="76">
        <v>1017</v>
      </c>
      <c r="AU37" s="76">
        <v>1046</v>
      </c>
      <c r="AV37" s="76">
        <v>90</v>
      </c>
      <c r="AW37" s="76">
        <v>63</v>
      </c>
      <c r="AX37" s="76">
        <v>0</v>
      </c>
      <c r="AY37" s="76">
        <v>0</v>
      </c>
      <c r="AZ37" s="76">
        <v>0</v>
      </c>
      <c r="BA37" s="76">
        <v>0</v>
      </c>
      <c r="BB37" s="76">
        <v>12</v>
      </c>
      <c r="BC37" s="76">
        <v>105</v>
      </c>
      <c r="BD37" s="76">
        <v>327</v>
      </c>
      <c r="BE37" s="76">
        <v>0</v>
      </c>
      <c r="BF37" s="76">
        <v>909</v>
      </c>
      <c r="BG37" s="76">
        <v>0</v>
      </c>
      <c r="BH37" s="76">
        <v>129</v>
      </c>
      <c r="BI37" s="76">
        <v>303</v>
      </c>
      <c r="BJ37" s="76">
        <v>237</v>
      </c>
      <c r="BK37" s="76">
        <v>1465</v>
      </c>
      <c r="BL37" s="76">
        <v>435</v>
      </c>
      <c r="BM37" s="76">
        <v>36</v>
      </c>
      <c r="BN37" s="76">
        <v>2184</v>
      </c>
      <c r="BO37" s="76">
        <v>662</v>
      </c>
      <c r="BP37" s="76">
        <v>0</v>
      </c>
      <c r="BQ37" s="76">
        <v>60</v>
      </c>
      <c r="BR37" s="76">
        <v>0</v>
      </c>
      <c r="BS37" s="76">
        <v>0</v>
      </c>
      <c r="BT37" s="76">
        <v>0</v>
      </c>
      <c r="BU37" s="76">
        <v>0</v>
      </c>
      <c r="BV37" s="76">
        <v>0</v>
      </c>
      <c r="BW37" s="76">
        <v>0</v>
      </c>
      <c r="BX37" s="76">
        <v>399</v>
      </c>
      <c r="BY37" s="76">
        <v>0</v>
      </c>
      <c r="BZ37" s="76">
        <v>687</v>
      </c>
      <c r="CA37" s="76">
        <v>0</v>
      </c>
      <c r="CB37" s="76">
        <v>0</v>
      </c>
      <c r="CC37" s="76">
        <v>81</v>
      </c>
      <c r="CD37" s="76">
        <v>0</v>
      </c>
      <c r="CE37" s="76">
        <v>0</v>
      </c>
      <c r="CF37" s="76">
        <v>0</v>
      </c>
      <c r="CG37" s="76">
        <v>0</v>
      </c>
      <c r="CH37" s="76">
        <v>0</v>
      </c>
      <c r="CI37" s="76">
        <v>0</v>
      </c>
      <c r="CJ37" s="76">
        <v>0</v>
      </c>
      <c r="CK37" s="76">
        <v>0</v>
      </c>
      <c r="CL37" s="76">
        <v>0</v>
      </c>
      <c r="CM37" s="76">
        <v>0</v>
      </c>
      <c r="CN37" s="76">
        <v>0</v>
      </c>
      <c r="CO37" s="76">
        <v>0</v>
      </c>
      <c r="CP37" s="76">
        <v>0</v>
      </c>
      <c r="CQ37" s="76">
        <v>0</v>
      </c>
      <c r="CR37" s="76">
        <v>0</v>
      </c>
      <c r="CS37" s="76">
        <v>0</v>
      </c>
      <c r="CT37" s="76">
        <v>0</v>
      </c>
      <c r="CU37" s="76">
        <v>0</v>
      </c>
      <c r="CV37" s="76">
        <v>0</v>
      </c>
      <c r="CW37" s="76">
        <v>0</v>
      </c>
      <c r="CX37" s="76">
        <v>0</v>
      </c>
      <c r="CY37" s="76">
        <v>0</v>
      </c>
      <c r="CZ37" s="76">
        <v>0</v>
      </c>
      <c r="DA37" s="76">
        <v>0</v>
      </c>
      <c r="DB37" s="76">
        <v>0</v>
      </c>
      <c r="DC37" s="76">
        <v>0</v>
      </c>
      <c r="DD37" s="76">
        <v>0</v>
      </c>
      <c r="DE37" s="76">
        <v>0</v>
      </c>
      <c r="DF37" s="76">
        <v>0</v>
      </c>
      <c r="DG37" s="76">
        <v>0</v>
      </c>
      <c r="DH37" s="76">
        <v>0</v>
      </c>
      <c r="DI37" s="76">
        <v>0</v>
      </c>
      <c r="DJ37" s="76">
        <v>0</v>
      </c>
      <c r="DK37" s="76">
        <v>0</v>
      </c>
      <c r="DL37" s="76">
        <v>0</v>
      </c>
      <c r="DM37" s="76">
        <v>0</v>
      </c>
      <c r="DN37" s="76">
        <v>0</v>
      </c>
      <c r="DO37" s="76">
        <v>0</v>
      </c>
      <c r="DP37" s="76">
        <v>0</v>
      </c>
      <c r="DQ37" s="76">
        <v>0</v>
      </c>
      <c r="DR37" s="76">
        <v>0</v>
      </c>
      <c r="DS37" s="76">
        <v>1042896.7871246601</v>
      </c>
      <c r="DT37" s="76">
        <v>315623.04120008508</v>
      </c>
      <c r="DU37" s="76">
        <v>311972.37929451925</v>
      </c>
      <c r="DV37" s="76">
        <v>5821.7133937207982</v>
      </c>
      <c r="DW37" s="76">
        <v>88690.803167967562</v>
      </c>
      <c r="DX37" s="76">
        <v>48187.915203762837</v>
      </c>
      <c r="DY37" s="76">
        <v>11144.458426214263</v>
      </c>
      <c r="DZ37" s="76">
        <v>0</v>
      </c>
      <c r="EA37" s="76">
        <v>0</v>
      </c>
      <c r="EB37" s="76">
        <v>0</v>
      </c>
      <c r="EC37" s="76">
        <v>0</v>
      </c>
      <c r="ED37" s="76">
        <v>8818.0861618798954</v>
      </c>
      <c r="EE37" s="76">
        <v>1342.5333333333333</v>
      </c>
      <c r="EF37" s="76">
        <v>15575.028251734921</v>
      </c>
      <c r="EG37" s="76">
        <v>0</v>
      </c>
      <c r="EH37" s="76">
        <v>51829.346580496211</v>
      </c>
      <c r="EI37" s="76">
        <v>0</v>
      </c>
      <c r="EJ37" s="76">
        <v>0</v>
      </c>
      <c r="EK37" s="76">
        <v>40076.146726958541</v>
      </c>
      <c r="EL37" s="76">
        <v>0</v>
      </c>
      <c r="EM37" s="76">
        <v>351754.77313460916</v>
      </c>
      <c r="EN37" s="76">
        <v>296031.37962342205</v>
      </c>
      <c r="EO37" s="76">
        <v>225671.20959098253</v>
      </c>
      <c r="EP37" s="76">
        <v>107741.54758488921</v>
      </c>
      <c r="EQ37" s="76">
        <v>130883.9611253668</v>
      </c>
      <c r="ER37" s="76">
        <v>46386.000478016591</v>
      </c>
      <c r="ES37" s="76">
        <v>3664.3786643786648</v>
      </c>
      <c r="ET37" s="76">
        <v>0</v>
      </c>
      <c r="EU37" s="76">
        <v>0</v>
      </c>
      <c r="EV37" s="76">
        <v>0</v>
      </c>
      <c r="EW37" s="76">
        <v>0</v>
      </c>
      <c r="EX37" s="76">
        <v>4567.2297650130549</v>
      </c>
      <c r="EY37" s="76">
        <v>8059.4666666666672</v>
      </c>
      <c r="EZ37" s="76">
        <v>13022.250734255738</v>
      </c>
      <c r="FA37" s="76">
        <v>0</v>
      </c>
      <c r="FB37" s="76">
        <v>130794.1033138432</v>
      </c>
      <c r="FC37" s="76">
        <v>0</v>
      </c>
      <c r="FD37" s="76">
        <v>3554.2685370741478</v>
      </c>
      <c r="FE37" s="76">
        <v>51412.467794646829</v>
      </c>
      <c r="FF37" s="76">
        <v>102680</v>
      </c>
      <c r="FG37" s="76">
        <v>322611.25284132804</v>
      </c>
      <c r="FH37" s="76">
        <v>129780.76015796674</v>
      </c>
      <c r="FI37" s="76">
        <v>33051.199999999997</v>
      </c>
      <c r="FJ37" s="76">
        <v>489150.3134953659</v>
      </c>
      <c r="FK37" s="76">
        <v>178085.25712862739</v>
      </c>
      <c r="FL37" s="76">
        <v>0</v>
      </c>
      <c r="FM37" s="76">
        <v>14244.119814697831</v>
      </c>
      <c r="FN37" s="76">
        <v>0</v>
      </c>
      <c r="FO37" s="76">
        <v>0</v>
      </c>
      <c r="FP37" s="76">
        <v>0</v>
      </c>
      <c r="FQ37" s="76">
        <v>0</v>
      </c>
      <c r="FR37" s="76">
        <v>0</v>
      </c>
      <c r="FS37" s="76">
        <v>0</v>
      </c>
      <c r="FT37" s="76">
        <v>46071.511897241529</v>
      </c>
      <c r="FU37" s="76">
        <v>0</v>
      </c>
      <c r="FV37" s="76">
        <v>123724.42773215414</v>
      </c>
      <c r="FW37" s="76">
        <v>0</v>
      </c>
      <c r="FX37" s="76">
        <v>0</v>
      </c>
      <c r="FY37" s="76">
        <v>19880.595238095237</v>
      </c>
      <c r="FZ37" s="76">
        <v>0</v>
      </c>
      <c r="GA37" s="76">
        <v>0</v>
      </c>
      <c r="GB37" s="76">
        <v>0</v>
      </c>
      <c r="GC37" s="76">
        <v>0</v>
      </c>
      <c r="GD37" s="76">
        <v>0</v>
      </c>
      <c r="GE37" s="76">
        <v>0</v>
      </c>
      <c r="GF37" s="76">
        <v>0</v>
      </c>
      <c r="GG37" s="76">
        <v>0</v>
      </c>
      <c r="GH37" s="76">
        <v>0</v>
      </c>
      <c r="GI37" s="76">
        <v>0</v>
      </c>
      <c r="GJ37" s="76">
        <v>0</v>
      </c>
      <c r="GK37" s="76">
        <v>0</v>
      </c>
      <c r="GL37" s="76">
        <v>0</v>
      </c>
      <c r="GM37" s="76">
        <v>0</v>
      </c>
      <c r="GN37" s="76">
        <v>0</v>
      </c>
      <c r="GO37" s="76">
        <v>0</v>
      </c>
      <c r="GP37" s="76">
        <v>0</v>
      </c>
      <c r="GQ37" s="76">
        <v>0</v>
      </c>
      <c r="GR37" s="76">
        <v>0</v>
      </c>
      <c r="GS37" s="76">
        <v>0</v>
      </c>
      <c r="GT37" s="76">
        <v>0</v>
      </c>
      <c r="GU37" s="76">
        <v>0</v>
      </c>
      <c r="GV37" s="76">
        <v>0</v>
      </c>
      <c r="GW37" s="76">
        <v>0</v>
      </c>
      <c r="GX37" s="76">
        <v>0</v>
      </c>
      <c r="GY37" s="76">
        <v>0</v>
      </c>
      <c r="GZ37" s="76">
        <v>0</v>
      </c>
      <c r="HA37" s="76">
        <v>0</v>
      </c>
      <c r="HB37" s="76">
        <v>0</v>
      </c>
      <c r="HC37" s="76">
        <v>0</v>
      </c>
      <c r="HD37" s="76">
        <v>0</v>
      </c>
      <c r="HE37" s="76">
        <v>0</v>
      </c>
      <c r="HF37" s="76">
        <v>0</v>
      </c>
      <c r="HG37" s="76">
        <v>0</v>
      </c>
      <c r="HH37" s="76">
        <v>0</v>
      </c>
      <c r="HI37" s="76">
        <v>0</v>
      </c>
      <c r="HJ37" s="76">
        <v>0</v>
      </c>
      <c r="HK37" s="76">
        <v>0</v>
      </c>
      <c r="HL37" s="76">
        <v>0</v>
      </c>
      <c r="HM37" s="76">
        <v>0</v>
      </c>
      <c r="HN37" s="76">
        <v>0</v>
      </c>
      <c r="HP37" s="77" t="s">
        <v>162</v>
      </c>
      <c r="HQ37" s="75">
        <f>'Relative Weights'!$H$1</f>
        <v>2022</v>
      </c>
      <c r="HR37" s="76">
        <v>19839</v>
      </c>
      <c r="HS37" s="76">
        <v>74626</v>
      </c>
      <c r="HT37" s="76">
        <v>8159</v>
      </c>
      <c r="HU37" s="76">
        <v>0</v>
      </c>
      <c r="HV37" s="76">
        <v>0</v>
      </c>
      <c r="HW37" s="76">
        <v>0</v>
      </c>
      <c r="HX37" s="76">
        <v>0</v>
      </c>
      <c r="HY37" s="76">
        <v>0</v>
      </c>
      <c r="HZ37" s="76">
        <v>0</v>
      </c>
      <c r="IA37" s="76">
        <v>0</v>
      </c>
      <c r="IB37" s="76">
        <v>0</v>
      </c>
      <c r="IC37" s="76">
        <v>0</v>
      </c>
      <c r="ID37" s="76">
        <v>11362</v>
      </c>
      <c r="IE37" s="76">
        <v>0</v>
      </c>
      <c r="IF37" s="76">
        <v>0</v>
      </c>
      <c r="IG37" s="76">
        <v>1063</v>
      </c>
      <c r="IH37" s="76">
        <v>0</v>
      </c>
      <c r="II37" s="76">
        <v>0</v>
      </c>
      <c r="IJ37" s="76">
        <v>0</v>
      </c>
      <c r="IK37" s="76">
        <v>0</v>
      </c>
      <c r="IL37" s="76">
        <v>15415</v>
      </c>
      <c r="IM37" s="76">
        <v>57602</v>
      </c>
      <c r="IN37" s="76">
        <v>2849</v>
      </c>
      <c r="IO37" s="76">
        <v>0</v>
      </c>
      <c r="IP37" s="76">
        <v>0</v>
      </c>
      <c r="IQ37" s="76">
        <v>0</v>
      </c>
      <c r="IR37" s="76">
        <v>0</v>
      </c>
      <c r="IS37" s="76">
        <v>0</v>
      </c>
      <c r="IT37" s="76">
        <v>0</v>
      </c>
      <c r="IU37" s="76">
        <v>0</v>
      </c>
      <c r="IV37" s="76">
        <v>0</v>
      </c>
      <c r="IW37" s="76">
        <v>0</v>
      </c>
      <c r="IX37" s="76">
        <v>66278</v>
      </c>
      <c r="IY37" s="76">
        <v>0</v>
      </c>
      <c r="IZ37" s="76">
        <v>0</v>
      </c>
      <c r="JA37" s="76">
        <v>7985</v>
      </c>
      <c r="JB37" s="76">
        <v>0</v>
      </c>
      <c r="JC37" s="76">
        <v>0</v>
      </c>
      <c r="JD37" s="76">
        <v>0</v>
      </c>
      <c r="JE37" s="76">
        <v>0</v>
      </c>
      <c r="JF37" s="76">
        <v>3559</v>
      </c>
      <c r="JG37" s="76">
        <v>11272</v>
      </c>
      <c r="JH37" s="76">
        <v>241</v>
      </c>
      <c r="JI37" s="76">
        <v>0</v>
      </c>
      <c r="JJ37" s="76">
        <v>0</v>
      </c>
      <c r="JK37" s="76">
        <v>0</v>
      </c>
      <c r="JL37" s="76">
        <v>0</v>
      </c>
      <c r="JM37" s="76">
        <v>0</v>
      </c>
      <c r="JN37" s="76">
        <v>0</v>
      </c>
      <c r="JO37" s="76">
        <v>0</v>
      </c>
      <c r="JP37" s="76">
        <v>0</v>
      </c>
      <c r="JQ37" s="76">
        <v>0</v>
      </c>
      <c r="JR37" s="76">
        <v>0</v>
      </c>
      <c r="JS37" s="76">
        <v>0</v>
      </c>
      <c r="JT37" s="76">
        <v>0</v>
      </c>
      <c r="JU37" s="76">
        <v>2502</v>
      </c>
      <c r="JV37" s="76">
        <v>0</v>
      </c>
      <c r="JW37" s="76">
        <v>0</v>
      </c>
      <c r="JX37" s="76">
        <v>0</v>
      </c>
      <c r="JY37" s="76">
        <v>0</v>
      </c>
      <c r="JZ37" s="76">
        <v>0</v>
      </c>
      <c r="KA37" s="76">
        <v>0</v>
      </c>
      <c r="KB37" s="76">
        <v>0</v>
      </c>
      <c r="KC37" s="76">
        <v>0</v>
      </c>
      <c r="KD37" s="76">
        <v>0</v>
      </c>
      <c r="KE37" s="76">
        <v>0</v>
      </c>
      <c r="KF37" s="76">
        <v>0</v>
      </c>
      <c r="KG37" s="76">
        <v>0</v>
      </c>
      <c r="KH37" s="76">
        <v>0</v>
      </c>
      <c r="KI37" s="76">
        <v>0</v>
      </c>
      <c r="KJ37" s="76">
        <v>0</v>
      </c>
      <c r="KK37" s="76">
        <v>0</v>
      </c>
      <c r="KL37" s="76">
        <v>0</v>
      </c>
      <c r="KM37" s="76">
        <v>0</v>
      </c>
      <c r="KN37" s="76">
        <v>0</v>
      </c>
      <c r="KO37" s="76">
        <v>0</v>
      </c>
      <c r="KP37" s="76">
        <v>0</v>
      </c>
      <c r="KQ37" s="76">
        <v>0</v>
      </c>
      <c r="KR37" s="76">
        <v>0</v>
      </c>
      <c r="KS37" s="76">
        <v>0</v>
      </c>
      <c r="KT37" s="76">
        <v>0</v>
      </c>
      <c r="KU37" s="76">
        <v>0</v>
      </c>
      <c r="KV37" s="76">
        <v>0</v>
      </c>
      <c r="KW37" s="76">
        <v>0</v>
      </c>
      <c r="KX37" s="76">
        <v>0</v>
      </c>
      <c r="KY37" s="76">
        <v>0</v>
      </c>
      <c r="KZ37" s="76">
        <v>0</v>
      </c>
      <c r="LA37" s="76">
        <v>0</v>
      </c>
      <c r="LB37" s="76">
        <v>0</v>
      </c>
      <c r="LC37" s="76">
        <v>0</v>
      </c>
      <c r="LD37" s="76">
        <v>0</v>
      </c>
      <c r="LE37" s="76">
        <v>0</v>
      </c>
      <c r="LF37" s="76">
        <v>0</v>
      </c>
      <c r="LG37" s="76">
        <v>0</v>
      </c>
      <c r="LH37" s="76">
        <v>0</v>
      </c>
      <c r="LI37" s="76">
        <v>0</v>
      </c>
      <c r="LJ37" s="76">
        <v>0</v>
      </c>
      <c r="LK37" s="76">
        <v>0</v>
      </c>
      <c r="LL37" s="76">
        <v>0</v>
      </c>
      <c r="LM37" s="76">
        <v>0</v>
      </c>
      <c r="LN37" s="76">
        <v>0</v>
      </c>
      <c r="LO37" s="76">
        <v>0</v>
      </c>
      <c r="LP37" s="76">
        <v>0</v>
      </c>
      <c r="LQ37" s="76">
        <v>0</v>
      </c>
      <c r="LR37" s="76">
        <v>0</v>
      </c>
      <c r="LS37" s="76">
        <v>0</v>
      </c>
      <c r="LT37" s="76">
        <v>0</v>
      </c>
      <c r="LU37" s="76">
        <v>0</v>
      </c>
      <c r="LV37" s="76">
        <v>0</v>
      </c>
      <c r="LW37" s="76">
        <v>0</v>
      </c>
      <c r="LX37" s="76">
        <v>0</v>
      </c>
      <c r="LY37" s="76">
        <v>0</v>
      </c>
      <c r="LZ37" s="76">
        <v>0</v>
      </c>
      <c r="MA37" s="76">
        <v>0</v>
      </c>
      <c r="MB37" s="76">
        <v>0</v>
      </c>
      <c r="MC37" s="76">
        <v>0</v>
      </c>
      <c r="MD37" s="76">
        <v>0</v>
      </c>
      <c r="ME37" s="76">
        <v>0</v>
      </c>
      <c r="MF37" s="76">
        <v>0</v>
      </c>
      <c r="MG37" s="76">
        <v>0</v>
      </c>
      <c r="MH37" s="76">
        <v>0</v>
      </c>
      <c r="MI37" s="76">
        <v>0</v>
      </c>
      <c r="MJ37" s="76">
        <v>0</v>
      </c>
      <c r="MK37" s="76">
        <v>0</v>
      </c>
      <c r="ML37" s="76">
        <v>0</v>
      </c>
      <c r="MM37" s="76">
        <v>0</v>
      </c>
      <c r="MN37" s="76">
        <v>0</v>
      </c>
      <c r="MO37" s="76">
        <v>0</v>
      </c>
      <c r="MP37" s="76">
        <v>0</v>
      </c>
      <c r="MQ37" s="76">
        <v>0</v>
      </c>
      <c r="MR37" s="76">
        <v>0</v>
      </c>
      <c r="MS37" s="76">
        <v>0</v>
      </c>
      <c r="MT37" s="76">
        <v>0</v>
      </c>
      <c r="MU37" s="76">
        <v>0</v>
      </c>
      <c r="MV37" s="76">
        <v>0</v>
      </c>
      <c r="MW37" s="76">
        <v>0</v>
      </c>
      <c r="MX37" s="76">
        <v>0</v>
      </c>
      <c r="MY37" s="76">
        <v>0</v>
      </c>
      <c r="MZ37" s="76">
        <v>0</v>
      </c>
      <c r="NA37" s="76">
        <v>0</v>
      </c>
      <c r="NB37" s="76">
        <v>0</v>
      </c>
      <c r="NC37" s="76">
        <v>0</v>
      </c>
      <c r="ND37" s="76">
        <v>0</v>
      </c>
      <c r="NE37" s="76">
        <v>0</v>
      </c>
      <c r="NF37" s="76">
        <v>0</v>
      </c>
      <c r="NG37" s="76">
        <v>0</v>
      </c>
      <c r="NH37" s="76">
        <v>0</v>
      </c>
      <c r="NI37" s="76">
        <v>0</v>
      </c>
      <c r="NJ37" s="76">
        <v>0</v>
      </c>
      <c r="NK37" s="76">
        <v>0</v>
      </c>
      <c r="NL37" s="76">
        <v>0</v>
      </c>
      <c r="NM37" s="76">
        <v>0</v>
      </c>
      <c r="NN37" s="76">
        <v>0</v>
      </c>
      <c r="NO37" s="76">
        <v>0</v>
      </c>
      <c r="NP37" s="76">
        <v>0</v>
      </c>
      <c r="NQ37" s="76">
        <v>0</v>
      </c>
      <c r="NR37" s="76">
        <v>0</v>
      </c>
      <c r="NS37" s="76">
        <v>0</v>
      </c>
      <c r="NT37" s="76">
        <v>0</v>
      </c>
      <c r="NU37" s="76">
        <v>0</v>
      </c>
      <c r="NV37" s="76">
        <v>0</v>
      </c>
      <c r="NW37" s="76">
        <v>0</v>
      </c>
      <c r="NX37" s="76">
        <v>0</v>
      </c>
      <c r="NY37" s="76">
        <v>0</v>
      </c>
      <c r="NZ37" s="76">
        <v>0</v>
      </c>
      <c r="OA37" s="76">
        <v>0</v>
      </c>
      <c r="OB37" s="76">
        <v>0</v>
      </c>
      <c r="OC37" s="76">
        <v>0</v>
      </c>
      <c r="OD37" s="76">
        <v>0</v>
      </c>
      <c r="OE37" s="76">
        <v>0</v>
      </c>
      <c r="OF37" s="76">
        <v>0</v>
      </c>
      <c r="OG37" s="76">
        <v>0</v>
      </c>
      <c r="OH37" s="76">
        <v>0</v>
      </c>
      <c r="OI37" s="76">
        <v>0</v>
      </c>
      <c r="OJ37" s="76">
        <v>0</v>
      </c>
      <c r="OK37" s="76">
        <v>0</v>
      </c>
      <c r="OL37" s="76">
        <v>0</v>
      </c>
      <c r="OM37" s="76">
        <v>0</v>
      </c>
      <c r="ON37" s="76">
        <v>0</v>
      </c>
      <c r="OO37" s="76">
        <v>0</v>
      </c>
      <c r="OP37" s="76">
        <v>0</v>
      </c>
      <c r="OQ37" s="76">
        <v>0</v>
      </c>
      <c r="OR37" s="76">
        <v>0</v>
      </c>
      <c r="OS37" s="76">
        <v>0</v>
      </c>
      <c r="OT37" s="76">
        <v>0</v>
      </c>
      <c r="OU37" s="76">
        <v>0</v>
      </c>
      <c r="OV37" s="76">
        <v>0</v>
      </c>
      <c r="OW37" s="76">
        <v>0</v>
      </c>
      <c r="OX37" s="76">
        <v>0</v>
      </c>
      <c r="OY37" s="76">
        <v>0</v>
      </c>
      <c r="OZ37" s="76">
        <v>0</v>
      </c>
      <c r="PA37" s="76">
        <v>0</v>
      </c>
      <c r="PB37" s="76">
        <v>0</v>
      </c>
      <c r="PC37" s="76">
        <v>0</v>
      </c>
      <c r="PD37" s="76">
        <v>0</v>
      </c>
      <c r="PE37" s="76">
        <v>0</v>
      </c>
      <c r="PF37" s="76">
        <v>0</v>
      </c>
      <c r="PG37" s="76">
        <v>0</v>
      </c>
      <c r="PH37" s="76">
        <v>0</v>
      </c>
      <c r="PI37" s="76">
        <v>0</v>
      </c>
      <c r="PJ37" s="76">
        <v>2814600</v>
      </c>
      <c r="PK37" s="76">
        <v>1176189</v>
      </c>
      <c r="PL37" s="76">
        <v>667096</v>
      </c>
      <c r="PM37" s="76">
        <v>455847</v>
      </c>
      <c r="PN37" s="76">
        <v>1126916</v>
      </c>
      <c r="PO37" s="76">
        <v>108412</v>
      </c>
      <c r="PP37" s="76">
        <v>33304</v>
      </c>
      <c r="PQ37" s="76">
        <v>0</v>
      </c>
      <c r="PR37" s="76">
        <v>0</v>
      </c>
      <c r="PS37" s="76">
        <v>0</v>
      </c>
      <c r="PT37" s="76">
        <v>0</v>
      </c>
      <c r="PU37" s="76">
        <v>15344</v>
      </c>
      <c r="PV37" s="76">
        <v>99779</v>
      </c>
      <c r="PW37" s="76">
        <v>92472</v>
      </c>
      <c r="PX37" s="76">
        <v>0</v>
      </c>
      <c r="PY37" s="76">
        <v>867676</v>
      </c>
      <c r="PZ37" s="76">
        <v>0</v>
      </c>
      <c r="QA37" s="76">
        <v>139545</v>
      </c>
      <c r="QB37" s="76">
        <v>134264</v>
      </c>
      <c r="QC37" s="89">
        <v>132079</v>
      </c>
      <c r="QD37" s="102">
        <v>1</v>
      </c>
    </row>
    <row r="38" spans="1:446">
      <c r="A38" s="75" t="s">
        <v>174</v>
      </c>
      <c r="B38" s="75" t="s">
        <v>79</v>
      </c>
      <c r="C38" s="69"/>
      <c r="D38" s="77">
        <v>20</v>
      </c>
      <c r="E38" s="75" t="s">
        <v>710</v>
      </c>
      <c r="F38" s="75">
        <v>2022</v>
      </c>
      <c r="G38" s="76"/>
      <c r="H38" s="76"/>
      <c r="I38" s="76"/>
      <c r="J38" s="76"/>
      <c r="K38" s="76"/>
      <c r="L38" s="75"/>
      <c r="M38" s="75"/>
      <c r="N38" s="75"/>
      <c r="O38" s="76">
        <v>65</v>
      </c>
      <c r="P38" s="76">
        <v>700</v>
      </c>
      <c r="Q38" s="76">
        <v>75</v>
      </c>
      <c r="R38" s="76">
        <v>0</v>
      </c>
      <c r="S38" s="76">
        <v>0</v>
      </c>
      <c r="T38" s="78" t="s">
        <v>798</v>
      </c>
      <c r="U38" s="78" t="s">
        <v>799</v>
      </c>
      <c r="V38" s="78" t="s">
        <v>800</v>
      </c>
      <c r="W38" s="76">
        <v>447</v>
      </c>
      <c r="X38" s="76">
        <v>129</v>
      </c>
      <c r="Y38" s="76">
        <v>0</v>
      </c>
      <c r="Z38" s="76">
        <v>93</v>
      </c>
      <c r="AA38" s="76">
        <v>0</v>
      </c>
      <c r="AB38" s="76">
        <v>0</v>
      </c>
      <c r="AC38" s="76">
        <v>0</v>
      </c>
      <c r="AD38" s="76">
        <v>0</v>
      </c>
      <c r="AE38" s="76">
        <v>0</v>
      </c>
      <c r="AF38" s="76">
        <v>0</v>
      </c>
      <c r="AG38" s="76">
        <v>0</v>
      </c>
      <c r="AH38" s="76">
        <v>0</v>
      </c>
      <c r="AI38" s="76">
        <v>0</v>
      </c>
      <c r="AJ38" s="76">
        <v>0</v>
      </c>
      <c r="AK38" s="76">
        <v>0</v>
      </c>
      <c r="AL38" s="76">
        <v>105</v>
      </c>
      <c r="AM38" s="76">
        <v>0</v>
      </c>
      <c r="AN38" s="76">
        <v>0</v>
      </c>
      <c r="AO38" s="76">
        <v>6</v>
      </c>
      <c r="AP38" s="76">
        <v>3</v>
      </c>
      <c r="AQ38" s="76">
        <v>5487</v>
      </c>
      <c r="AR38" s="76">
        <v>900</v>
      </c>
      <c r="AS38" s="76">
        <v>0</v>
      </c>
      <c r="AT38" s="76">
        <v>1500</v>
      </c>
      <c r="AU38" s="76">
        <v>0</v>
      </c>
      <c r="AV38" s="76">
        <v>0</v>
      </c>
      <c r="AW38" s="76">
        <v>0</v>
      </c>
      <c r="AX38" s="76">
        <v>0</v>
      </c>
      <c r="AY38" s="76">
        <v>0</v>
      </c>
      <c r="AZ38" s="76">
        <v>0</v>
      </c>
      <c r="BA38" s="76">
        <v>0</v>
      </c>
      <c r="BB38" s="76">
        <v>0</v>
      </c>
      <c r="BC38" s="76">
        <v>0</v>
      </c>
      <c r="BD38" s="76">
        <v>0</v>
      </c>
      <c r="BE38" s="76">
        <v>0</v>
      </c>
      <c r="BF38" s="76">
        <v>2712</v>
      </c>
      <c r="BG38" s="76">
        <v>0</v>
      </c>
      <c r="BH38" s="76">
        <v>165</v>
      </c>
      <c r="BI38" s="76">
        <v>63</v>
      </c>
      <c r="BJ38" s="76">
        <v>12</v>
      </c>
      <c r="BK38" s="76">
        <v>309</v>
      </c>
      <c r="BL38" s="76">
        <v>0</v>
      </c>
      <c r="BM38" s="76">
        <v>0</v>
      </c>
      <c r="BN38" s="76">
        <v>570</v>
      </c>
      <c r="BO38" s="76">
        <v>0</v>
      </c>
      <c r="BP38" s="76">
        <v>0</v>
      </c>
      <c r="BQ38" s="76">
        <v>0</v>
      </c>
      <c r="BR38" s="76">
        <v>0</v>
      </c>
      <c r="BS38" s="76">
        <v>0</v>
      </c>
      <c r="BT38" s="76">
        <v>0</v>
      </c>
      <c r="BU38" s="76">
        <v>0</v>
      </c>
      <c r="BV38" s="76">
        <v>0</v>
      </c>
      <c r="BW38" s="76">
        <v>0</v>
      </c>
      <c r="BX38" s="76">
        <v>18</v>
      </c>
      <c r="BY38" s="76">
        <v>0</v>
      </c>
      <c r="BZ38" s="76">
        <v>492</v>
      </c>
      <c r="CA38" s="76">
        <v>0</v>
      </c>
      <c r="CB38" s="76">
        <v>0</v>
      </c>
      <c r="CC38" s="76">
        <v>0</v>
      </c>
      <c r="CD38" s="76">
        <v>0</v>
      </c>
      <c r="CE38" s="76">
        <v>0</v>
      </c>
      <c r="CF38" s="76">
        <v>0</v>
      </c>
      <c r="CG38" s="76">
        <v>0</v>
      </c>
      <c r="CH38" s="76">
        <v>0</v>
      </c>
      <c r="CI38" s="76">
        <v>0</v>
      </c>
      <c r="CJ38" s="76">
        <v>0</v>
      </c>
      <c r="CK38" s="76">
        <v>0</v>
      </c>
      <c r="CL38" s="76">
        <v>0</v>
      </c>
      <c r="CM38" s="76">
        <v>0</v>
      </c>
      <c r="CN38" s="76">
        <v>0</v>
      </c>
      <c r="CO38" s="76">
        <v>0</v>
      </c>
      <c r="CP38" s="76">
        <v>0</v>
      </c>
      <c r="CQ38" s="76">
        <v>0</v>
      </c>
      <c r="CR38" s="76">
        <v>0</v>
      </c>
      <c r="CS38" s="76">
        <v>0</v>
      </c>
      <c r="CT38" s="76">
        <v>0</v>
      </c>
      <c r="CU38" s="76">
        <v>0</v>
      </c>
      <c r="CV38" s="76">
        <v>0</v>
      </c>
      <c r="CW38" s="76">
        <v>0</v>
      </c>
      <c r="CX38" s="76">
        <v>0</v>
      </c>
      <c r="CY38" s="76">
        <v>0</v>
      </c>
      <c r="CZ38" s="76">
        <v>0</v>
      </c>
      <c r="DA38" s="76">
        <v>0</v>
      </c>
      <c r="DB38" s="76">
        <v>0</v>
      </c>
      <c r="DC38" s="76">
        <v>0</v>
      </c>
      <c r="DD38" s="76">
        <v>0</v>
      </c>
      <c r="DE38" s="76">
        <v>0</v>
      </c>
      <c r="DF38" s="76">
        <v>0</v>
      </c>
      <c r="DG38" s="76">
        <v>0</v>
      </c>
      <c r="DH38" s="76">
        <v>0</v>
      </c>
      <c r="DI38" s="76">
        <v>0</v>
      </c>
      <c r="DJ38" s="76">
        <v>0</v>
      </c>
      <c r="DK38" s="76">
        <v>0</v>
      </c>
      <c r="DL38" s="76">
        <v>0</v>
      </c>
      <c r="DM38" s="76">
        <v>0</v>
      </c>
      <c r="DN38" s="76">
        <v>0</v>
      </c>
      <c r="DO38" s="76">
        <v>0</v>
      </c>
      <c r="DP38" s="76">
        <v>0</v>
      </c>
      <c r="DQ38" s="76">
        <v>0</v>
      </c>
      <c r="DR38" s="76">
        <v>0</v>
      </c>
      <c r="DS38" s="76">
        <v>57047.956305383137</v>
      </c>
      <c r="DT38" s="76">
        <v>13486.19125552814</v>
      </c>
      <c r="DU38" s="76">
        <v>0</v>
      </c>
      <c r="DV38" s="76">
        <v>9103.6504159132655</v>
      </c>
      <c r="DW38" s="76">
        <v>0</v>
      </c>
      <c r="DX38" s="76">
        <v>0</v>
      </c>
      <c r="DY38" s="76">
        <v>0</v>
      </c>
      <c r="DZ38" s="76">
        <v>0</v>
      </c>
      <c r="EA38" s="76">
        <v>0</v>
      </c>
      <c r="EB38" s="76">
        <v>0</v>
      </c>
      <c r="EC38" s="76">
        <v>0</v>
      </c>
      <c r="ED38" s="76">
        <v>0</v>
      </c>
      <c r="EE38" s="76">
        <v>0</v>
      </c>
      <c r="EF38" s="76">
        <v>0</v>
      </c>
      <c r="EG38" s="76">
        <v>0</v>
      </c>
      <c r="EH38" s="76">
        <v>11117.524822406305</v>
      </c>
      <c r="EI38" s="76">
        <v>0</v>
      </c>
      <c r="EJ38" s="76">
        <v>0</v>
      </c>
      <c r="EK38" s="76">
        <v>479.6879172229639</v>
      </c>
      <c r="EL38" s="76">
        <v>2090</v>
      </c>
      <c r="EM38" s="76">
        <v>551173.74708590913</v>
      </c>
      <c r="EN38" s="76">
        <v>127632.83488474214</v>
      </c>
      <c r="EO38" s="76">
        <v>0</v>
      </c>
      <c r="EP38" s="76">
        <v>187456.19633476814</v>
      </c>
      <c r="EQ38" s="76">
        <v>0</v>
      </c>
      <c r="ER38" s="76">
        <v>0</v>
      </c>
      <c r="ES38" s="76">
        <v>0</v>
      </c>
      <c r="ET38" s="76">
        <v>0</v>
      </c>
      <c r="EU38" s="76">
        <v>0</v>
      </c>
      <c r="EV38" s="76">
        <v>0</v>
      </c>
      <c r="EW38" s="76">
        <v>0</v>
      </c>
      <c r="EX38" s="76">
        <v>0</v>
      </c>
      <c r="EY38" s="76">
        <v>0</v>
      </c>
      <c r="EZ38" s="76">
        <v>0</v>
      </c>
      <c r="FA38" s="76">
        <v>0</v>
      </c>
      <c r="FB38" s="76">
        <v>324205.72517759376</v>
      </c>
      <c r="FC38" s="76">
        <v>0</v>
      </c>
      <c r="FD38" s="76">
        <v>118178.79702381275</v>
      </c>
      <c r="FE38" s="76">
        <v>5276.5670894526029</v>
      </c>
      <c r="FF38" s="76">
        <v>10450</v>
      </c>
      <c r="FG38" s="76">
        <v>91033.493614356848</v>
      </c>
      <c r="FH38" s="76">
        <v>0</v>
      </c>
      <c r="FI38" s="76">
        <v>0</v>
      </c>
      <c r="FJ38" s="76">
        <v>183797.19261883484</v>
      </c>
      <c r="FK38" s="76">
        <v>0</v>
      </c>
      <c r="FL38" s="76">
        <v>0</v>
      </c>
      <c r="FM38" s="76">
        <v>0</v>
      </c>
      <c r="FN38" s="76">
        <v>0</v>
      </c>
      <c r="FO38" s="76">
        <v>0</v>
      </c>
      <c r="FP38" s="76">
        <v>0</v>
      </c>
      <c r="FQ38" s="76">
        <v>0</v>
      </c>
      <c r="FR38" s="76">
        <v>0</v>
      </c>
      <c r="FS38" s="76">
        <v>0</v>
      </c>
      <c r="FT38" s="76">
        <v>6000</v>
      </c>
      <c r="FU38" s="76">
        <v>0</v>
      </c>
      <c r="FV38" s="76">
        <v>104000.75</v>
      </c>
      <c r="FW38" s="76">
        <v>0</v>
      </c>
      <c r="FX38" s="76">
        <v>0</v>
      </c>
      <c r="FY38" s="76">
        <v>0</v>
      </c>
      <c r="FZ38" s="76">
        <v>0</v>
      </c>
      <c r="GA38" s="76">
        <v>0</v>
      </c>
      <c r="GB38" s="76">
        <v>0</v>
      </c>
      <c r="GC38" s="76">
        <v>0</v>
      </c>
      <c r="GD38" s="76">
        <v>0</v>
      </c>
      <c r="GE38" s="76">
        <v>0</v>
      </c>
      <c r="GF38" s="76">
        <v>0</v>
      </c>
      <c r="GG38" s="76">
        <v>0</v>
      </c>
      <c r="GH38" s="76">
        <v>0</v>
      </c>
      <c r="GI38" s="76">
        <v>0</v>
      </c>
      <c r="GJ38" s="76">
        <v>0</v>
      </c>
      <c r="GK38" s="76">
        <v>0</v>
      </c>
      <c r="GL38" s="76">
        <v>0</v>
      </c>
      <c r="GM38" s="76">
        <v>0</v>
      </c>
      <c r="GN38" s="76">
        <v>0</v>
      </c>
      <c r="GO38" s="76">
        <v>0</v>
      </c>
      <c r="GP38" s="76">
        <v>0</v>
      </c>
      <c r="GQ38" s="76">
        <v>0</v>
      </c>
      <c r="GR38" s="76">
        <v>0</v>
      </c>
      <c r="GS38" s="76">
        <v>0</v>
      </c>
      <c r="GT38" s="76">
        <v>0</v>
      </c>
      <c r="GU38" s="76">
        <v>0</v>
      </c>
      <c r="GV38" s="76">
        <v>0</v>
      </c>
      <c r="GW38" s="76">
        <v>0</v>
      </c>
      <c r="GX38" s="76">
        <v>0</v>
      </c>
      <c r="GY38" s="76">
        <v>0</v>
      </c>
      <c r="GZ38" s="76">
        <v>0</v>
      </c>
      <c r="HA38" s="76">
        <v>0</v>
      </c>
      <c r="HB38" s="76">
        <v>0</v>
      </c>
      <c r="HC38" s="76">
        <v>0</v>
      </c>
      <c r="HD38" s="76">
        <v>0</v>
      </c>
      <c r="HE38" s="76">
        <v>0</v>
      </c>
      <c r="HF38" s="76">
        <v>0</v>
      </c>
      <c r="HG38" s="76">
        <v>0</v>
      </c>
      <c r="HH38" s="76">
        <v>0</v>
      </c>
      <c r="HI38" s="76">
        <v>0</v>
      </c>
      <c r="HJ38" s="76">
        <v>0</v>
      </c>
      <c r="HK38" s="76">
        <v>0</v>
      </c>
      <c r="HL38" s="76">
        <v>0</v>
      </c>
      <c r="HM38" s="76">
        <v>0</v>
      </c>
      <c r="HN38" s="76">
        <v>0</v>
      </c>
      <c r="HP38" s="77" t="s">
        <v>163</v>
      </c>
      <c r="HQ38" s="81"/>
      <c r="QD38" s="92"/>
    </row>
    <row r="39" spans="1:446">
      <c r="A39" s="75" t="s">
        <v>1</v>
      </c>
      <c r="B39" s="75"/>
      <c r="C39" s="76">
        <f>SUM(C2:C37)</f>
        <v>4181222</v>
      </c>
      <c r="D39" s="77"/>
      <c r="E39" s="75"/>
      <c r="F39" s="75"/>
      <c r="G39" s="76">
        <f>SUM(G2:G37)</f>
        <v>4247075236</v>
      </c>
      <c r="H39" s="76">
        <f>SUM(H2:H37)</f>
        <v>2139470730</v>
      </c>
      <c r="I39" s="76">
        <f>SUM(I2:I37)</f>
        <v>1896190409</v>
      </c>
      <c r="J39" s="76">
        <f>SUM(J2:J37)</f>
        <v>814581828</v>
      </c>
      <c r="K39" s="76">
        <f>SUM(K2:K37)</f>
        <v>1268506639</v>
      </c>
      <c r="L39" s="83">
        <f>SUM(G39:K39)</f>
        <v>10365824842</v>
      </c>
      <c r="M39" s="75"/>
      <c r="N39" s="75"/>
      <c r="O39" s="76">
        <f>SUM(O2:O38)</f>
        <v>212011</v>
      </c>
      <c r="P39" s="76">
        <f>SUM(P2:P38)</f>
        <v>324084</v>
      </c>
      <c r="Q39" s="76">
        <f>SUM(Q2:Q38)</f>
        <v>98451</v>
      </c>
      <c r="R39" s="76">
        <f>SUM(R2:R38)</f>
        <v>23685</v>
      </c>
      <c r="S39" s="76">
        <f>SUM(S2:S38)</f>
        <v>6982</v>
      </c>
      <c r="T39" s="78"/>
      <c r="U39" s="78"/>
      <c r="V39" s="78"/>
      <c r="W39" s="76"/>
      <c r="X39" s="76"/>
      <c r="Y39" s="76"/>
      <c r="Z39" s="76"/>
      <c r="AA39" s="76"/>
      <c r="AB39" s="76"/>
      <c r="AC39" s="76"/>
      <c r="AD39" s="76"/>
      <c r="AE39" s="76"/>
      <c r="AF39" s="76"/>
      <c r="AG39" s="76"/>
      <c r="AH39" s="76"/>
      <c r="AI39" s="76"/>
      <c r="AJ39" s="76"/>
      <c r="AK39" s="76"/>
      <c r="AL39" s="76"/>
      <c r="AM39" s="76"/>
      <c r="AN39" s="76"/>
      <c r="AO39" s="76"/>
      <c r="AP39" s="76"/>
      <c r="AQ39" s="76"/>
      <c r="AR39" s="76"/>
      <c r="AS39" s="76"/>
      <c r="AT39" s="76"/>
      <c r="AU39" s="76"/>
      <c r="AV39" s="76"/>
      <c r="AW39" s="76"/>
      <c r="AX39" s="76"/>
      <c r="AY39" s="76"/>
      <c r="AZ39" s="76"/>
      <c r="BA39" s="76"/>
      <c r="BB39" s="76"/>
      <c r="BC39" s="76"/>
      <c r="BD39" s="76"/>
      <c r="BE39" s="76"/>
      <c r="BF39" s="76"/>
      <c r="BG39" s="76"/>
      <c r="BH39" s="76"/>
      <c r="BI39" s="76"/>
      <c r="BJ39" s="76"/>
      <c r="BK39" s="76"/>
      <c r="BL39" s="76"/>
      <c r="BM39" s="76"/>
      <c r="BN39" s="76"/>
      <c r="BO39" s="76"/>
      <c r="BP39" s="76"/>
      <c r="BQ39" s="76"/>
      <c r="BR39" s="76"/>
      <c r="BS39" s="76"/>
      <c r="BT39" s="76"/>
      <c r="BU39" s="76"/>
      <c r="BV39" s="76"/>
      <c r="BW39" s="76"/>
      <c r="BX39" s="76"/>
      <c r="BY39" s="76"/>
      <c r="BZ39" s="76"/>
      <c r="CA39" s="76"/>
      <c r="CB39" s="76"/>
      <c r="CC39" s="76"/>
      <c r="CD39" s="76"/>
      <c r="CE39" s="76"/>
      <c r="CF39" s="76"/>
      <c r="CG39" s="76"/>
      <c r="CH39" s="76"/>
      <c r="CI39" s="76"/>
      <c r="CJ39" s="76"/>
      <c r="CK39" s="76"/>
      <c r="CL39" s="76"/>
      <c r="CM39" s="76"/>
      <c r="CN39" s="76"/>
      <c r="CO39" s="76"/>
      <c r="CP39" s="76"/>
      <c r="CQ39" s="76"/>
      <c r="CR39" s="76"/>
      <c r="CS39" s="76"/>
      <c r="CT39" s="76"/>
      <c r="CU39" s="76"/>
      <c r="CV39" s="76"/>
      <c r="CW39" s="76"/>
      <c r="CX39" s="76"/>
      <c r="CY39" s="76"/>
      <c r="CZ39" s="76"/>
      <c r="DA39" s="76"/>
      <c r="DB39" s="76"/>
      <c r="DC39" s="76"/>
      <c r="DD39" s="76"/>
      <c r="DE39" s="76"/>
      <c r="DF39" s="76"/>
      <c r="DG39" s="76"/>
      <c r="DH39" s="76"/>
      <c r="DI39" s="76"/>
      <c r="DJ39" s="76"/>
      <c r="DK39" s="76"/>
      <c r="DL39" s="76"/>
      <c r="DM39" s="76"/>
      <c r="DN39" s="76"/>
      <c r="DO39" s="76"/>
      <c r="DP39" s="76"/>
      <c r="DQ39" s="76"/>
      <c r="DR39" s="76"/>
      <c r="DS39" s="76"/>
      <c r="DT39" s="76"/>
      <c r="DU39" s="76"/>
      <c r="DV39" s="76"/>
      <c r="DW39" s="76"/>
      <c r="DX39" s="76"/>
      <c r="DY39" s="76"/>
      <c r="DZ39" s="76"/>
      <c r="EA39" s="76"/>
      <c r="EB39" s="76"/>
      <c r="EC39" s="76"/>
      <c r="ED39" s="76"/>
      <c r="EE39" s="76"/>
      <c r="EF39" s="76"/>
      <c r="EG39" s="76"/>
      <c r="EH39" s="76"/>
      <c r="EI39" s="76"/>
      <c r="EJ39" s="76"/>
      <c r="EK39" s="76"/>
      <c r="EL39" s="76"/>
      <c r="EM39" s="76"/>
      <c r="EN39" s="76"/>
      <c r="EO39" s="76"/>
      <c r="EP39" s="76"/>
      <c r="EQ39" s="76"/>
      <c r="ER39" s="76"/>
      <c r="ES39" s="76"/>
      <c r="ET39" s="76"/>
      <c r="EU39" s="76"/>
      <c r="EV39" s="76"/>
      <c r="EW39" s="76"/>
      <c r="EX39" s="76"/>
      <c r="EY39" s="76"/>
      <c r="EZ39" s="76"/>
      <c r="FA39" s="76"/>
      <c r="FB39" s="76"/>
      <c r="FC39" s="76"/>
      <c r="FD39" s="76"/>
      <c r="FE39" s="76"/>
      <c r="FF39" s="76"/>
      <c r="FG39" s="76"/>
      <c r="FH39" s="76"/>
      <c r="FI39" s="76"/>
      <c r="FJ39" s="76"/>
      <c r="FK39" s="76"/>
      <c r="FL39" s="76"/>
      <c r="FM39" s="76"/>
      <c r="FN39" s="76"/>
      <c r="FO39" s="76"/>
      <c r="FP39" s="76"/>
      <c r="FQ39" s="76"/>
      <c r="FR39" s="76"/>
      <c r="FS39" s="76"/>
      <c r="FT39" s="76"/>
      <c r="FU39" s="76"/>
      <c r="FV39" s="76"/>
      <c r="FW39" s="76"/>
      <c r="FX39" s="76"/>
      <c r="FY39" s="76"/>
      <c r="FZ39" s="76"/>
      <c r="GA39" s="76"/>
      <c r="GB39" s="76"/>
      <c r="GC39" s="76"/>
      <c r="GD39" s="76"/>
      <c r="GE39" s="76"/>
      <c r="GF39" s="76"/>
      <c r="GG39" s="76"/>
      <c r="GH39" s="76"/>
      <c r="GI39" s="76"/>
      <c r="GJ39" s="76"/>
      <c r="GK39" s="76"/>
      <c r="GL39" s="76"/>
      <c r="GM39" s="76"/>
      <c r="GN39" s="76"/>
      <c r="GO39" s="76"/>
      <c r="GP39" s="76"/>
      <c r="GQ39" s="76"/>
      <c r="GR39" s="76"/>
      <c r="GS39" s="76"/>
      <c r="GT39" s="76"/>
      <c r="GU39" s="76"/>
      <c r="GV39" s="76"/>
      <c r="GW39" s="76"/>
      <c r="GX39" s="76"/>
      <c r="GY39" s="76"/>
      <c r="GZ39" s="76"/>
      <c r="HA39" s="76"/>
      <c r="HB39" s="76"/>
      <c r="HC39" s="76"/>
      <c r="HD39" s="76"/>
      <c r="HE39" s="76"/>
      <c r="HF39" s="76"/>
      <c r="HG39" s="76"/>
      <c r="HH39" s="76"/>
      <c r="HI39" s="76"/>
      <c r="HJ39" s="76"/>
      <c r="HK39" s="76"/>
      <c r="HL39" s="76"/>
      <c r="HM39" s="76"/>
      <c r="HN39" s="76"/>
    </row>
    <row r="40" spans="1:446">
      <c r="C40" s="68">
        <f>COUNTIF(C2:C37,"&lt;&gt;0")</f>
        <v>1</v>
      </c>
      <c r="W40" s="90">
        <f>SUM(W2:W39)</f>
        <v>3739172.4199999995</v>
      </c>
      <c r="X40" s="90">
        <f t="shared" ref="X40:CI40" si="0">SUM(X2:X39)</f>
        <v>1514015.3199999996</v>
      </c>
      <c r="Y40" s="90">
        <f t="shared" si="0"/>
        <v>505976</v>
      </c>
      <c r="Z40" s="90">
        <f t="shared" si="0"/>
        <v>84481</v>
      </c>
      <c r="AA40" s="90">
        <f t="shared" si="0"/>
        <v>96182</v>
      </c>
      <c r="AB40" s="90">
        <f t="shared" si="0"/>
        <v>517072.57999999996</v>
      </c>
      <c r="AC40" s="90">
        <f t="shared" si="0"/>
        <v>85929.26</v>
      </c>
      <c r="AD40" s="90">
        <f t="shared" si="0"/>
        <v>0</v>
      </c>
      <c r="AE40" s="90">
        <f t="shared" si="0"/>
        <v>20859</v>
      </c>
      <c r="AF40" s="90">
        <f t="shared" si="0"/>
        <v>1254</v>
      </c>
      <c r="AG40" s="90">
        <f t="shared" si="0"/>
        <v>0</v>
      </c>
      <c r="AH40" s="90">
        <f t="shared" si="0"/>
        <v>12601</v>
      </c>
      <c r="AI40" s="90">
        <f t="shared" si="0"/>
        <v>18</v>
      </c>
      <c r="AJ40" s="90">
        <f t="shared" si="0"/>
        <v>161204.96</v>
      </c>
      <c r="AK40" s="90">
        <f t="shared" si="0"/>
        <v>203</v>
      </c>
      <c r="AL40" s="90">
        <f t="shared" si="0"/>
        <v>464241.28</v>
      </c>
      <c r="AM40" s="90">
        <f t="shared" si="0"/>
        <v>0</v>
      </c>
      <c r="AN40" s="90">
        <f t="shared" si="0"/>
        <v>444</v>
      </c>
      <c r="AO40" s="90">
        <f t="shared" si="0"/>
        <v>69695</v>
      </c>
      <c r="AP40" s="90">
        <f t="shared" si="0"/>
        <v>28392</v>
      </c>
      <c r="AQ40" s="90">
        <f t="shared" si="0"/>
        <v>1579292.69</v>
      </c>
      <c r="AR40" s="90">
        <f t="shared" si="0"/>
        <v>768221.81</v>
      </c>
      <c r="AS40" s="90">
        <f t="shared" si="0"/>
        <v>217623</v>
      </c>
      <c r="AT40" s="90">
        <f t="shared" si="0"/>
        <v>300708</v>
      </c>
      <c r="AU40" s="90">
        <f t="shared" si="0"/>
        <v>117785</v>
      </c>
      <c r="AV40" s="90">
        <f t="shared" si="0"/>
        <v>777395.74</v>
      </c>
      <c r="AW40" s="90">
        <f t="shared" si="0"/>
        <v>68413</v>
      </c>
      <c r="AX40" s="90">
        <f t="shared" si="0"/>
        <v>0</v>
      </c>
      <c r="AY40" s="90">
        <f t="shared" si="0"/>
        <v>68953</v>
      </c>
      <c r="AZ40" s="90">
        <f t="shared" si="0"/>
        <v>973</v>
      </c>
      <c r="BA40" s="90">
        <f t="shared" si="0"/>
        <v>0</v>
      </c>
      <c r="BB40" s="90">
        <f t="shared" si="0"/>
        <v>4364</v>
      </c>
      <c r="BC40" s="90">
        <f t="shared" si="0"/>
        <v>105</v>
      </c>
      <c r="BD40" s="90">
        <f t="shared" si="0"/>
        <v>275088.28000000003</v>
      </c>
      <c r="BE40" s="90">
        <f t="shared" si="0"/>
        <v>887</v>
      </c>
      <c r="BF40" s="90">
        <f t="shared" si="0"/>
        <v>1264123.21</v>
      </c>
      <c r="BG40" s="90">
        <f t="shared" si="0"/>
        <v>0</v>
      </c>
      <c r="BH40" s="90">
        <f t="shared" si="0"/>
        <v>38530</v>
      </c>
      <c r="BI40" s="90">
        <f t="shared" si="0"/>
        <v>126818</v>
      </c>
      <c r="BJ40" s="90">
        <f t="shared" si="0"/>
        <v>311634.90000000002</v>
      </c>
      <c r="BK40" s="90">
        <f t="shared" si="0"/>
        <v>308921.87</v>
      </c>
      <c r="BL40" s="90">
        <f t="shared" si="0"/>
        <v>160289.21</v>
      </c>
      <c r="BM40" s="90">
        <f t="shared" si="0"/>
        <v>33198.03</v>
      </c>
      <c r="BN40" s="90">
        <f t="shared" si="0"/>
        <v>267772.7</v>
      </c>
      <c r="BO40" s="90">
        <f t="shared" si="0"/>
        <v>18357</v>
      </c>
      <c r="BP40" s="90">
        <f t="shared" si="0"/>
        <v>289748.5</v>
      </c>
      <c r="BQ40" s="90">
        <f t="shared" si="0"/>
        <v>11691</v>
      </c>
      <c r="BR40" s="90">
        <f t="shared" si="0"/>
        <v>0</v>
      </c>
      <c r="BS40" s="90">
        <f t="shared" si="0"/>
        <v>92076.000000000029</v>
      </c>
      <c r="BT40" s="90">
        <f t="shared" si="0"/>
        <v>20566</v>
      </c>
      <c r="BU40" s="90">
        <f t="shared" si="0"/>
        <v>0</v>
      </c>
      <c r="BV40" s="90">
        <f t="shared" si="0"/>
        <v>0</v>
      </c>
      <c r="BW40" s="90">
        <f t="shared" si="0"/>
        <v>0</v>
      </c>
      <c r="BX40" s="90">
        <f t="shared" si="0"/>
        <v>107748.5</v>
      </c>
      <c r="BY40" s="90">
        <f t="shared" si="0"/>
        <v>1370.5000000000002</v>
      </c>
      <c r="BZ40" s="90">
        <f t="shared" si="0"/>
        <v>456844.45</v>
      </c>
      <c r="CA40" s="90">
        <f t="shared" si="0"/>
        <v>0</v>
      </c>
      <c r="CB40" s="90">
        <f t="shared" si="0"/>
        <v>0</v>
      </c>
      <c r="CC40" s="90">
        <f t="shared" si="0"/>
        <v>20607</v>
      </c>
      <c r="CD40" s="90">
        <f t="shared" si="0"/>
        <v>91440</v>
      </c>
      <c r="CE40" s="90">
        <f t="shared" si="0"/>
        <v>90292</v>
      </c>
      <c r="CF40" s="90">
        <f t="shared" si="0"/>
        <v>85307</v>
      </c>
      <c r="CG40" s="90">
        <f t="shared" si="0"/>
        <v>10920</v>
      </c>
      <c r="CH40" s="90">
        <f t="shared" si="0"/>
        <v>57615</v>
      </c>
      <c r="CI40" s="90">
        <f t="shared" si="0"/>
        <v>8374</v>
      </c>
      <c r="CJ40" s="90">
        <f t="shared" ref="CJ40:EU40" si="1">SUM(CJ2:CJ39)</f>
        <v>109012</v>
      </c>
      <c r="CK40" s="90">
        <f t="shared" si="1"/>
        <v>1882</v>
      </c>
      <c r="CL40" s="90">
        <f t="shared" si="1"/>
        <v>0</v>
      </c>
      <c r="CM40" s="90">
        <f t="shared" si="1"/>
        <v>1359</v>
      </c>
      <c r="CN40" s="90">
        <f t="shared" si="1"/>
        <v>604</v>
      </c>
      <c r="CO40" s="90">
        <f t="shared" si="1"/>
        <v>0</v>
      </c>
      <c r="CP40" s="90">
        <f t="shared" si="1"/>
        <v>0</v>
      </c>
      <c r="CQ40" s="90">
        <f t="shared" si="1"/>
        <v>0</v>
      </c>
      <c r="CR40" s="90">
        <f t="shared" si="1"/>
        <v>12569.999999999995</v>
      </c>
      <c r="CS40" s="90">
        <f t="shared" si="1"/>
        <v>2555</v>
      </c>
      <c r="CT40" s="90">
        <f t="shared" si="1"/>
        <v>13715</v>
      </c>
      <c r="CU40" s="90">
        <f t="shared" si="1"/>
        <v>0</v>
      </c>
      <c r="CV40" s="90">
        <f t="shared" si="1"/>
        <v>0</v>
      </c>
      <c r="CW40" s="90">
        <f t="shared" si="1"/>
        <v>577</v>
      </c>
      <c r="CX40" s="90">
        <f t="shared" si="1"/>
        <v>8586</v>
      </c>
      <c r="CY40" s="90">
        <f t="shared" si="1"/>
        <v>0</v>
      </c>
      <c r="CZ40" s="90">
        <f t="shared" si="1"/>
        <v>0</v>
      </c>
      <c r="DA40" s="90">
        <f t="shared" si="1"/>
        <v>0</v>
      </c>
      <c r="DB40" s="90">
        <f t="shared" si="1"/>
        <v>0</v>
      </c>
      <c r="DC40" s="90">
        <f t="shared" si="1"/>
        <v>0</v>
      </c>
      <c r="DD40" s="90">
        <f t="shared" si="1"/>
        <v>0</v>
      </c>
      <c r="DE40" s="90">
        <f t="shared" si="1"/>
        <v>0</v>
      </c>
      <c r="DF40" s="90">
        <f t="shared" si="1"/>
        <v>106613.7</v>
      </c>
      <c r="DG40" s="90">
        <f t="shared" si="1"/>
        <v>0</v>
      </c>
      <c r="DH40" s="90">
        <f t="shared" si="1"/>
        <v>0</v>
      </c>
      <c r="DI40" s="90">
        <f t="shared" si="1"/>
        <v>18018</v>
      </c>
      <c r="DJ40" s="90">
        <f t="shared" si="1"/>
        <v>0</v>
      </c>
      <c r="DK40" s="90">
        <f t="shared" si="1"/>
        <v>0</v>
      </c>
      <c r="DL40" s="90">
        <f t="shared" si="1"/>
        <v>24026.000000000015</v>
      </c>
      <c r="DM40" s="90">
        <f t="shared" si="1"/>
        <v>51875</v>
      </c>
      <c r="DN40" s="90">
        <f t="shared" si="1"/>
        <v>0</v>
      </c>
      <c r="DO40" s="90">
        <f t="shared" si="1"/>
        <v>15257.000000000004</v>
      </c>
      <c r="DP40" s="90">
        <f t="shared" si="1"/>
        <v>0</v>
      </c>
      <c r="DQ40" s="90">
        <f t="shared" si="1"/>
        <v>0</v>
      </c>
      <c r="DR40" s="90">
        <f t="shared" si="1"/>
        <v>0</v>
      </c>
      <c r="DS40" s="90">
        <f t="shared" si="1"/>
        <v>216995965.61531794</v>
      </c>
      <c r="DT40" s="90">
        <f t="shared" si="1"/>
        <v>88456828.367888808</v>
      </c>
      <c r="DU40" s="90">
        <f t="shared" si="1"/>
        <v>48673671.227499247</v>
      </c>
      <c r="DV40" s="90">
        <f t="shared" si="1"/>
        <v>6095891.808849155</v>
      </c>
      <c r="DW40" s="90">
        <f t="shared" si="1"/>
        <v>6246581.0949579598</v>
      </c>
      <c r="DX40" s="90">
        <f t="shared" si="1"/>
        <v>46659155.242233947</v>
      </c>
      <c r="DY40" s="90">
        <f t="shared" si="1"/>
        <v>4230684.1114466581</v>
      </c>
      <c r="DZ40" s="90">
        <f t="shared" si="1"/>
        <v>0</v>
      </c>
      <c r="EA40" s="90">
        <f t="shared" si="1"/>
        <v>2045778.6418491884</v>
      </c>
      <c r="EB40" s="90">
        <f t="shared" si="1"/>
        <v>169528.46605438404</v>
      </c>
      <c r="EC40" s="90">
        <f t="shared" si="1"/>
        <v>0</v>
      </c>
      <c r="ED40" s="90">
        <f t="shared" si="1"/>
        <v>1384686.0510975369</v>
      </c>
      <c r="EE40" s="90">
        <f t="shared" si="1"/>
        <v>1342.5333333333333</v>
      </c>
      <c r="EF40" s="90">
        <f t="shared" si="1"/>
        <v>8099884.4625589335</v>
      </c>
      <c r="EG40" s="90">
        <f t="shared" si="1"/>
        <v>59955.466806722674</v>
      </c>
      <c r="EH40" s="90">
        <f t="shared" si="1"/>
        <v>31398757.133261509</v>
      </c>
      <c r="EI40" s="90">
        <f t="shared" si="1"/>
        <v>0</v>
      </c>
      <c r="EJ40" s="90">
        <f t="shared" si="1"/>
        <v>20517.479272562872</v>
      </c>
      <c r="EK40" s="90">
        <f t="shared" si="1"/>
        <v>6821929.6842515059</v>
      </c>
      <c r="EL40" s="90">
        <f t="shared" si="1"/>
        <v>2685563.745614463</v>
      </c>
      <c r="EM40" s="90">
        <f t="shared" si="1"/>
        <v>181245557.91844076</v>
      </c>
      <c r="EN40" s="90">
        <f t="shared" si="1"/>
        <v>98958395.327456698</v>
      </c>
      <c r="EO40" s="90">
        <f t="shared" si="1"/>
        <v>44128711.981218196</v>
      </c>
      <c r="EP40" s="90">
        <f t="shared" si="1"/>
        <v>32409534.658245675</v>
      </c>
      <c r="EQ40" s="90">
        <f t="shared" si="1"/>
        <v>14847277.937175961</v>
      </c>
      <c r="ER40" s="90">
        <f t="shared" si="1"/>
        <v>115643559.08692782</v>
      </c>
      <c r="ES40" s="90">
        <f t="shared" si="1"/>
        <v>6787759.2620669417</v>
      </c>
      <c r="ET40" s="90">
        <f t="shared" si="1"/>
        <v>0</v>
      </c>
      <c r="EU40" s="90">
        <f t="shared" si="1"/>
        <v>7853069.2565183705</v>
      </c>
      <c r="EV40" s="90">
        <f t="shared" ref="EV40:HG40" si="2">SUM(EV2:EV39)</f>
        <v>86396.599526577877</v>
      </c>
      <c r="EW40" s="90">
        <f t="shared" si="2"/>
        <v>0</v>
      </c>
      <c r="EX40" s="90">
        <f t="shared" si="2"/>
        <v>804836.66873576643</v>
      </c>
      <c r="EY40" s="90">
        <f t="shared" si="2"/>
        <v>8059.4666666666672</v>
      </c>
      <c r="EZ40" s="90">
        <f t="shared" si="2"/>
        <v>23733496.108822513</v>
      </c>
      <c r="FA40" s="90">
        <f t="shared" si="2"/>
        <v>130992.24279256118</v>
      </c>
      <c r="FB40" s="90">
        <f t="shared" si="2"/>
        <v>150359483.09591395</v>
      </c>
      <c r="FC40" s="90">
        <f t="shared" si="2"/>
        <v>0</v>
      </c>
      <c r="FD40" s="90">
        <f t="shared" si="2"/>
        <v>5800697.9510167157</v>
      </c>
      <c r="FE40" s="90">
        <f t="shared" si="2"/>
        <v>16316453.381397141</v>
      </c>
      <c r="FF40" s="90">
        <f t="shared" si="2"/>
        <v>39291829.363310158</v>
      </c>
      <c r="FG40" s="90">
        <f t="shared" si="2"/>
        <v>109133075.60460165</v>
      </c>
      <c r="FH40" s="90">
        <f t="shared" si="2"/>
        <v>60906529.087286867</v>
      </c>
      <c r="FI40" s="90">
        <f t="shared" si="2"/>
        <v>22255102.721090436</v>
      </c>
      <c r="FJ40" s="90">
        <f t="shared" si="2"/>
        <v>40656636.908510089</v>
      </c>
      <c r="FK40" s="90">
        <f t="shared" si="2"/>
        <v>11168188.783256697</v>
      </c>
      <c r="FL40" s="90">
        <f t="shared" si="2"/>
        <v>93396105.210316271</v>
      </c>
      <c r="FM40" s="90">
        <f t="shared" si="2"/>
        <v>2872103.4384240345</v>
      </c>
      <c r="FN40" s="90">
        <f t="shared" si="2"/>
        <v>0</v>
      </c>
      <c r="FO40" s="90">
        <f t="shared" si="2"/>
        <v>12226914.812726725</v>
      </c>
      <c r="FP40" s="90">
        <f t="shared" si="2"/>
        <v>4508666.3150099088</v>
      </c>
      <c r="FQ40" s="90">
        <f t="shared" si="2"/>
        <v>0</v>
      </c>
      <c r="FR40" s="90">
        <f t="shared" si="2"/>
        <v>0</v>
      </c>
      <c r="FS40" s="90">
        <f t="shared" si="2"/>
        <v>0</v>
      </c>
      <c r="FT40" s="90">
        <f t="shared" si="2"/>
        <v>19516415.955511797</v>
      </c>
      <c r="FU40" s="90">
        <f t="shared" si="2"/>
        <v>2262986.2788055735</v>
      </c>
      <c r="FV40" s="90">
        <f t="shared" si="2"/>
        <v>100305230.61790508</v>
      </c>
      <c r="FW40" s="90">
        <f t="shared" si="2"/>
        <v>0</v>
      </c>
      <c r="FX40" s="90">
        <f t="shared" si="2"/>
        <v>0</v>
      </c>
      <c r="FY40" s="90">
        <f t="shared" si="2"/>
        <v>5771258.9900247762</v>
      </c>
      <c r="FZ40" s="90">
        <f t="shared" si="2"/>
        <v>16275178.765466874</v>
      </c>
      <c r="GA40" s="90">
        <f t="shared" si="2"/>
        <v>111251545.62216653</v>
      </c>
      <c r="GB40" s="90">
        <f t="shared" si="2"/>
        <v>93396663.96748507</v>
      </c>
      <c r="GC40" s="90">
        <f t="shared" si="2"/>
        <v>10298708.869194765</v>
      </c>
      <c r="GD40" s="90">
        <f t="shared" si="2"/>
        <v>30409120.037297614</v>
      </c>
      <c r="GE40" s="90">
        <f t="shared" si="2"/>
        <v>7929255.7426382089</v>
      </c>
      <c r="GF40" s="90">
        <f t="shared" si="2"/>
        <v>118607176.55390912</v>
      </c>
      <c r="GG40" s="90">
        <f t="shared" si="2"/>
        <v>2040410.397724685</v>
      </c>
      <c r="GH40" s="90">
        <f t="shared" si="2"/>
        <v>0</v>
      </c>
      <c r="GI40" s="90">
        <f t="shared" si="2"/>
        <v>2325195.3968688827</v>
      </c>
      <c r="GJ40" s="90">
        <f t="shared" si="2"/>
        <v>1106449.1443994185</v>
      </c>
      <c r="GK40" s="90">
        <f t="shared" si="2"/>
        <v>0</v>
      </c>
      <c r="GL40" s="90">
        <f t="shared" si="2"/>
        <v>0</v>
      </c>
      <c r="GM40" s="90">
        <f t="shared" si="2"/>
        <v>0</v>
      </c>
      <c r="GN40" s="90">
        <f t="shared" si="2"/>
        <v>6009679.9722431563</v>
      </c>
      <c r="GO40" s="90">
        <f t="shared" si="2"/>
        <v>5962838.7204906894</v>
      </c>
      <c r="GP40" s="90">
        <f t="shared" si="2"/>
        <v>40651890.444770053</v>
      </c>
      <c r="GQ40" s="90">
        <f t="shared" si="2"/>
        <v>0</v>
      </c>
      <c r="GR40" s="90">
        <f t="shared" si="2"/>
        <v>0</v>
      </c>
      <c r="GS40" s="90">
        <f t="shared" si="2"/>
        <v>224495.39127940492</v>
      </c>
      <c r="GT40" s="90">
        <f t="shared" si="2"/>
        <v>5492772.9506794363</v>
      </c>
      <c r="GU40" s="90">
        <f t="shared" si="2"/>
        <v>0</v>
      </c>
      <c r="GV40" s="90">
        <f t="shared" si="2"/>
        <v>0</v>
      </c>
      <c r="GW40" s="90">
        <f t="shared" si="2"/>
        <v>0</v>
      </c>
      <c r="GX40" s="90">
        <f t="shared" si="2"/>
        <v>0</v>
      </c>
      <c r="GY40" s="90">
        <f t="shared" si="2"/>
        <v>0</v>
      </c>
      <c r="GZ40" s="90">
        <f t="shared" si="2"/>
        <v>0</v>
      </c>
      <c r="HA40" s="90">
        <f t="shared" si="2"/>
        <v>0</v>
      </c>
      <c r="HB40" s="90">
        <f t="shared" si="2"/>
        <v>43336166.875037909</v>
      </c>
      <c r="HC40" s="90">
        <f t="shared" si="2"/>
        <v>0</v>
      </c>
      <c r="HD40" s="90">
        <f t="shared" si="2"/>
        <v>0</v>
      </c>
      <c r="HE40" s="90">
        <f t="shared" si="2"/>
        <v>2054434.3116477854</v>
      </c>
      <c r="HF40" s="90">
        <f t="shared" si="2"/>
        <v>0</v>
      </c>
      <c r="HG40" s="90">
        <f t="shared" si="2"/>
        <v>0</v>
      </c>
      <c r="HH40" s="90">
        <f t="shared" ref="HH40:HN40" si="3">SUM(HH2:HH39)</f>
        <v>6804915.6136894478</v>
      </c>
      <c r="HI40" s="90">
        <f t="shared" si="3"/>
        <v>12169670.763115918</v>
      </c>
      <c r="HJ40" s="90">
        <f t="shared" si="3"/>
        <v>0</v>
      </c>
      <c r="HK40" s="90">
        <f t="shared" si="3"/>
        <v>3006013.3431547927</v>
      </c>
      <c r="HL40" s="90">
        <f t="shared" si="3"/>
        <v>0</v>
      </c>
      <c r="HM40" s="90">
        <f t="shared" si="3"/>
        <v>0</v>
      </c>
      <c r="HN40" s="90">
        <f t="shared" si="3"/>
        <v>0</v>
      </c>
      <c r="HP40" s="85"/>
      <c r="HQ40" s="85"/>
      <c r="HR40" s="85"/>
      <c r="HS40" s="85"/>
      <c r="HT40" s="85"/>
      <c r="HU40" s="85"/>
      <c r="HV40" s="85"/>
      <c r="HW40" s="85"/>
      <c r="HX40" s="85"/>
      <c r="HY40" s="85"/>
      <c r="HZ40" s="85"/>
      <c r="IA40" s="85"/>
      <c r="IB40" s="85"/>
      <c r="IC40" s="85"/>
      <c r="ID40" s="85"/>
      <c r="IE40" s="85"/>
      <c r="IF40" s="85"/>
      <c r="IG40" s="85"/>
      <c r="IH40" s="85"/>
      <c r="II40" s="85"/>
      <c r="IJ40" s="85"/>
      <c r="IK40" s="85"/>
      <c r="IL40" s="85"/>
      <c r="IM40" s="85"/>
      <c r="IN40" s="85"/>
      <c r="IO40" s="85"/>
      <c r="IP40" s="85"/>
      <c r="IQ40" s="85"/>
      <c r="IR40" s="85"/>
      <c r="IS40" s="85"/>
      <c r="IT40" s="85"/>
      <c r="IU40" s="85"/>
      <c r="IV40" s="85"/>
      <c r="IW40" s="85"/>
      <c r="IX40" s="85"/>
      <c r="IY40" s="85"/>
      <c r="IZ40" s="85"/>
      <c r="JA40" s="85"/>
      <c r="JB40" s="85"/>
      <c r="JC40" s="85"/>
      <c r="JD40" s="85"/>
      <c r="JE40" s="85"/>
      <c r="JF40" s="85"/>
      <c r="JG40" s="85"/>
      <c r="JH40" s="85"/>
      <c r="JI40" s="85"/>
      <c r="JJ40" s="85"/>
      <c r="JK40" s="85"/>
      <c r="JL40" s="85"/>
      <c r="JM40" s="85"/>
      <c r="JN40" s="85"/>
      <c r="JO40" s="85"/>
      <c r="JP40" s="85"/>
      <c r="JQ40" s="85"/>
      <c r="JR40" s="85"/>
      <c r="JS40" s="85"/>
      <c r="JT40" s="85"/>
      <c r="JU40" s="85"/>
      <c r="JV40" s="85"/>
      <c r="JW40" s="85"/>
      <c r="JX40" s="85"/>
      <c r="JY40" s="85"/>
      <c r="JZ40" s="85"/>
      <c r="KA40" s="85"/>
      <c r="KB40" s="85"/>
      <c r="KC40" s="85"/>
      <c r="KD40" s="85"/>
      <c r="KE40" s="85"/>
      <c r="KF40" s="85"/>
      <c r="KG40" s="85"/>
      <c r="KH40" s="85"/>
      <c r="KI40" s="85"/>
      <c r="KJ40" s="85"/>
      <c r="KK40" s="85"/>
      <c r="KL40" s="85"/>
      <c r="KM40" s="85"/>
      <c r="KN40" s="85"/>
      <c r="KO40" s="85"/>
      <c r="KP40" s="85"/>
      <c r="KQ40" s="85"/>
      <c r="KR40" s="85"/>
      <c r="KS40" s="85"/>
      <c r="KT40" s="85"/>
      <c r="KU40" s="85"/>
      <c r="KV40" s="85"/>
      <c r="KW40" s="85"/>
      <c r="KX40" s="85"/>
      <c r="KY40" s="85"/>
      <c r="KZ40" s="85"/>
      <c r="LA40" s="85"/>
      <c r="LB40" s="85"/>
      <c r="LC40" s="85"/>
      <c r="LD40" s="85"/>
      <c r="LE40" s="85"/>
      <c r="LF40" s="85"/>
      <c r="LG40" s="85"/>
      <c r="LH40" s="85"/>
      <c r="LI40" s="85"/>
      <c r="LJ40" s="85"/>
      <c r="LK40" s="85"/>
      <c r="LL40" s="85"/>
      <c r="LM40" s="85"/>
      <c r="LN40" s="85"/>
      <c r="LO40" s="85"/>
      <c r="LP40" s="85"/>
      <c r="LQ40" s="85"/>
      <c r="LR40" s="85"/>
      <c r="LS40" s="85"/>
      <c r="LT40" s="85"/>
      <c r="LU40" s="85"/>
      <c r="LV40" s="85"/>
      <c r="LW40" s="85"/>
      <c r="LX40" s="85"/>
      <c r="LY40" s="85"/>
      <c r="LZ40" s="85"/>
      <c r="MA40" s="85"/>
      <c r="MB40" s="85"/>
      <c r="MC40" s="85"/>
      <c r="MD40" s="85"/>
      <c r="ME40" s="85"/>
      <c r="MF40" s="85"/>
      <c r="MG40" s="85"/>
      <c r="MH40" s="85"/>
      <c r="MI40" s="85"/>
      <c r="MJ40" s="85"/>
      <c r="MK40" s="85"/>
      <c r="ML40" s="85"/>
      <c r="MM40" s="85"/>
      <c r="MN40" s="85"/>
      <c r="MO40" s="85"/>
      <c r="MP40" s="85"/>
      <c r="MQ40" s="85"/>
      <c r="MR40" s="85"/>
      <c r="MS40" s="85"/>
      <c r="MT40" s="85"/>
      <c r="MU40" s="85"/>
      <c r="MV40" s="85"/>
      <c r="MW40" s="85"/>
      <c r="MX40" s="85"/>
      <c r="MY40" s="85"/>
      <c r="MZ40" s="85"/>
      <c r="NA40" s="85"/>
      <c r="NB40" s="85"/>
      <c r="NC40" s="85"/>
      <c r="ND40" s="85"/>
      <c r="NE40" s="85"/>
      <c r="NF40" s="85"/>
      <c r="NG40" s="85"/>
      <c r="NH40" s="85"/>
      <c r="NI40" s="85"/>
      <c r="NJ40" s="85"/>
      <c r="NK40" s="85"/>
      <c r="NL40" s="85"/>
      <c r="NM40" s="85"/>
      <c r="NN40" s="85"/>
      <c r="NO40" s="85"/>
      <c r="NP40" s="85"/>
      <c r="NQ40" s="85"/>
      <c r="NR40" s="85"/>
      <c r="NS40" s="85"/>
      <c r="NT40" s="85"/>
      <c r="NU40" s="85"/>
      <c r="NV40" s="85"/>
      <c r="NW40" s="85"/>
      <c r="NX40" s="85"/>
      <c r="NY40" s="85"/>
      <c r="NZ40" s="85"/>
      <c r="OA40" s="85"/>
      <c r="OB40" s="85"/>
      <c r="OC40" s="85"/>
      <c r="OD40" s="85"/>
      <c r="OE40" s="85"/>
      <c r="OF40" s="85"/>
      <c r="OG40" s="85"/>
      <c r="OH40" s="85"/>
      <c r="OI40" s="85"/>
      <c r="OJ40" s="85"/>
      <c r="OK40" s="85"/>
      <c r="OL40" s="85"/>
      <c r="OM40" s="85"/>
      <c r="ON40" s="85"/>
      <c r="OO40" s="85"/>
      <c r="OP40" s="85"/>
      <c r="OQ40" s="85"/>
      <c r="OR40" s="85"/>
      <c r="OS40" s="85"/>
      <c r="OT40" s="85"/>
      <c r="OU40" s="85"/>
      <c r="OV40" s="85"/>
      <c r="OW40" s="85"/>
      <c r="OX40" s="85"/>
      <c r="OY40" s="85"/>
      <c r="OZ40" s="85"/>
      <c r="PA40" s="85"/>
      <c r="PB40" s="85"/>
      <c r="PC40" s="85"/>
      <c r="PD40" s="85"/>
      <c r="PE40" s="85"/>
      <c r="PF40" s="85"/>
      <c r="PG40" s="85"/>
      <c r="PH40" s="85"/>
      <c r="PI40" s="85"/>
      <c r="PJ40" s="85"/>
      <c r="PK40" s="85"/>
      <c r="PL40" s="85"/>
      <c r="PM40" s="85"/>
      <c r="PN40" s="85"/>
      <c r="PO40" s="85"/>
      <c r="PP40" s="85"/>
      <c r="PQ40" s="85"/>
      <c r="PR40" s="85"/>
      <c r="PS40" s="85"/>
      <c r="PT40" s="85"/>
      <c r="PU40" s="85"/>
      <c r="PV40" s="85"/>
      <c r="PW40" s="85"/>
      <c r="PX40" s="85"/>
      <c r="PY40" s="85"/>
      <c r="PZ40" s="85"/>
      <c r="QA40" s="85"/>
      <c r="QB40" s="85"/>
      <c r="QC40" s="85"/>
      <c r="QD40" s="85"/>
    </row>
    <row r="41" spans="1:446">
      <c r="G41" s="96"/>
      <c r="H41" s="96"/>
      <c r="I41" s="96"/>
      <c r="J41" s="96"/>
      <c r="K41" s="96"/>
      <c r="L41" s="96"/>
      <c r="O41" s="85" t="s">
        <v>900</v>
      </c>
      <c r="P41" s="85" t="s">
        <v>900</v>
      </c>
      <c r="Q41" s="85" t="s">
        <v>900</v>
      </c>
      <c r="R41" s="85" t="s">
        <v>900</v>
      </c>
      <c r="S41" s="85" t="s">
        <v>900</v>
      </c>
      <c r="T41" s="99"/>
      <c r="U41" s="85"/>
      <c r="V41" s="85"/>
      <c r="W41" s="100"/>
      <c r="X41" s="100"/>
      <c r="Y41" s="100"/>
      <c r="Z41" s="100"/>
      <c r="AA41" s="100"/>
      <c r="AB41" s="100"/>
      <c r="AC41" s="101"/>
      <c r="AD41" s="101"/>
      <c r="AE41" s="101"/>
      <c r="AF41" s="101"/>
      <c r="AG41" s="101"/>
      <c r="AH41" s="101"/>
      <c r="AI41" s="101"/>
      <c r="AJ41" s="101"/>
      <c r="AK41" s="101"/>
      <c r="AL41" s="101"/>
      <c r="AM41" s="101"/>
      <c r="AN41" s="101"/>
      <c r="AO41" s="101"/>
      <c r="AP41" s="101"/>
      <c r="AQ41" s="101"/>
      <c r="AR41" s="101"/>
      <c r="AS41" s="101"/>
      <c r="AT41" s="101"/>
      <c r="AU41" s="101"/>
      <c r="AV41" s="101"/>
      <c r="AW41" s="101"/>
      <c r="AX41" s="101"/>
      <c r="AY41" s="101"/>
      <c r="AZ41" s="101"/>
      <c r="BA41" s="101"/>
      <c r="BB41" s="101"/>
      <c r="BC41" s="101"/>
      <c r="BD41" s="101"/>
      <c r="BE41" s="101"/>
      <c r="BF41" s="101"/>
      <c r="BG41" s="101"/>
      <c r="BH41" s="101"/>
      <c r="BI41" s="101"/>
      <c r="BJ41" s="101"/>
      <c r="BK41" s="101"/>
      <c r="BL41" s="101"/>
      <c r="BM41" s="101"/>
      <c r="BN41" s="101"/>
      <c r="BO41" s="101"/>
      <c r="BP41" s="101"/>
      <c r="BQ41" s="101"/>
      <c r="BR41" s="101"/>
      <c r="BS41" s="101"/>
      <c r="BT41" s="101"/>
      <c r="BU41" s="101"/>
      <c r="BV41" s="101"/>
      <c r="BW41" s="101"/>
      <c r="BX41" s="101"/>
      <c r="BY41" s="101"/>
      <c r="BZ41" s="101"/>
      <c r="CA41" s="101"/>
      <c r="CB41" s="101"/>
      <c r="CC41" s="101"/>
      <c r="CD41" s="101"/>
      <c r="CE41" s="101"/>
      <c r="CF41" s="101"/>
      <c r="CG41" s="101"/>
      <c r="CH41" s="101"/>
      <c r="CI41" s="101"/>
      <c r="CJ41" s="101"/>
      <c r="CK41" s="101"/>
      <c r="CL41" s="101"/>
      <c r="CM41" s="101"/>
      <c r="CN41" s="101"/>
      <c r="CO41" s="101"/>
      <c r="CP41" s="101"/>
      <c r="CQ41" s="101"/>
      <c r="CR41" s="101"/>
      <c r="CS41" s="101"/>
      <c r="CT41" s="101"/>
      <c r="CU41" s="101"/>
      <c r="CV41" s="101"/>
      <c r="CW41" s="101"/>
      <c r="CX41" s="101"/>
      <c r="CY41" s="101"/>
      <c r="CZ41" s="101"/>
      <c r="DA41" s="101"/>
      <c r="DB41" s="101"/>
      <c r="DC41" s="101"/>
      <c r="DD41" s="101"/>
      <c r="DE41" s="101"/>
      <c r="DF41" s="101"/>
      <c r="DG41" s="101"/>
      <c r="DH41" s="101"/>
      <c r="DI41" s="101"/>
      <c r="DJ41" s="101"/>
      <c r="DK41" s="101"/>
      <c r="DL41" s="101"/>
      <c r="DM41" s="101"/>
      <c r="DN41" s="101"/>
      <c r="DO41" s="101"/>
      <c r="DP41" s="101"/>
      <c r="DQ41" s="101"/>
      <c r="DR41" s="101"/>
      <c r="DS41" s="101"/>
      <c r="DT41" s="101"/>
      <c r="DU41" s="101"/>
      <c r="DV41" s="101"/>
      <c r="DW41" s="101"/>
      <c r="DX41" s="101"/>
      <c r="DY41" s="101"/>
      <c r="DZ41" s="101"/>
      <c r="EA41" s="101"/>
      <c r="EB41" s="101"/>
      <c r="EC41" s="101"/>
      <c r="ED41" s="101"/>
      <c r="EE41" s="101"/>
      <c r="EF41" s="101"/>
      <c r="EG41" s="101"/>
      <c r="EH41" s="101"/>
      <c r="EI41" s="101"/>
      <c r="EJ41" s="101"/>
      <c r="EK41" s="101"/>
      <c r="EL41" s="101"/>
      <c r="EM41" s="101"/>
      <c r="EN41" s="101"/>
      <c r="EO41" s="101"/>
      <c r="EP41" s="101"/>
      <c r="EQ41" s="101"/>
      <c r="ER41" s="101"/>
      <c r="ES41" s="101"/>
      <c r="ET41" s="101"/>
      <c r="EU41" s="101"/>
      <c r="EV41" s="101"/>
      <c r="EW41" s="101"/>
      <c r="EX41" s="101"/>
      <c r="EY41" s="101"/>
      <c r="EZ41" s="101"/>
      <c r="FA41" s="101"/>
      <c r="FB41" s="101"/>
      <c r="FC41" s="101"/>
      <c r="FD41" s="101"/>
      <c r="FE41" s="101"/>
      <c r="FF41" s="101"/>
      <c r="FG41" s="101"/>
      <c r="FH41" s="101"/>
      <c r="FI41" s="101"/>
      <c r="FJ41" s="101"/>
      <c r="FK41" s="101"/>
      <c r="FL41" s="101"/>
      <c r="FM41" s="101"/>
      <c r="FN41" s="101"/>
      <c r="FO41" s="101"/>
      <c r="FP41" s="101"/>
      <c r="FQ41" s="101"/>
      <c r="FR41" s="101"/>
      <c r="FS41" s="101"/>
      <c r="FT41" s="101"/>
      <c r="FU41" s="101"/>
      <c r="FV41" s="101"/>
      <c r="FW41" s="101"/>
      <c r="FX41" s="101"/>
      <c r="FY41" s="101"/>
      <c r="FZ41" s="101"/>
      <c r="GA41" s="101"/>
      <c r="GB41" s="101"/>
      <c r="GC41" s="101"/>
      <c r="GD41" s="101"/>
      <c r="GE41" s="101"/>
      <c r="GF41" s="101"/>
      <c r="GG41" s="101"/>
      <c r="GH41" s="101"/>
      <c r="GI41" s="101"/>
      <c r="GJ41" s="101"/>
      <c r="GK41" s="101"/>
      <c r="GL41" s="101"/>
      <c r="GM41" s="101"/>
      <c r="GN41" s="101"/>
      <c r="GO41" s="101"/>
      <c r="GP41" s="101"/>
      <c r="GQ41" s="101"/>
      <c r="GR41" s="101"/>
      <c r="GS41" s="101"/>
      <c r="GT41" s="101"/>
      <c r="GU41" s="101"/>
      <c r="GV41" s="101"/>
      <c r="GW41" s="101"/>
      <c r="GX41" s="101"/>
      <c r="GY41" s="101"/>
      <c r="GZ41" s="101"/>
      <c r="HA41" s="101"/>
      <c r="HB41" s="101"/>
      <c r="HC41" s="101"/>
      <c r="HD41" s="101"/>
      <c r="HE41" s="101"/>
      <c r="HF41" s="101"/>
      <c r="HG41" s="101"/>
      <c r="HH41" s="101"/>
      <c r="HI41" s="101"/>
      <c r="HJ41" s="101"/>
      <c r="HK41" s="101"/>
      <c r="HL41" s="101"/>
      <c r="HM41" s="101"/>
      <c r="HN41" s="101"/>
    </row>
    <row r="42" spans="1:446">
      <c r="A42" s="68" t="s">
        <v>943</v>
      </c>
      <c r="O42" s="84"/>
      <c r="P42" s="84"/>
      <c r="Q42" s="84"/>
      <c r="R42" s="84"/>
      <c r="S42" s="84"/>
      <c r="T42" s="84"/>
      <c r="U42" s="84"/>
      <c r="V42" s="84"/>
      <c r="W42" s="96"/>
      <c r="X42" s="96"/>
      <c r="Y42" s="96"/>
      <c r="Z42" s="96"/>
      <c r="AA42" s="96"/>
      <c r="AB42" s="96"/>
      <c r="AC42" s="96"/>
      <c r="AD42" s="96"/>
      <c r="AE42" s="96"/>
      <c r="AF42" s="96"/>
      <c r="AG42" s="96"/>
      <c r="AH42" s="96"/>
      <c r="AI42" s="96"/>
      <c r="AJ42" s="96"/>
      <c r="AK42" s="96"/>
      <c r="AL42" s="96"/>
      <c r="AM42" s="96"/>
      <c r="AN42" s="96"/>
      <c r="AO42" s="96"/>
      <c r="AP42" s="96"/>
      <c r="AQ42" s="96"/>
      <c r="AR42" s="96"/>
      <c r="AS42" s="96"/>
      <c r="AT42" s="96"/>
      <c r="AU42" s="96"/>
      <c r="AV42" s="96"/>
      <c r="AW42" s="96"/>
      <c r="AX42" s="96"/>
      <c r="AY42" s="96"/>
      <c r="AZ42" s="96"/>
      <c r="BA42" s="96"/>
      <c r="BB42" s="96"/>
      <c r="BC42" s="96"/>
      <c r="BD42" s="96"/>
      <c r="BE42" s="96"/>
      <c r="BF42" s="96"/>
      <c r="BG42" s="96"/>
      <c r="BH42" s="96"/>
      <c r="BI42" s="96"/>
      <c r="BJ42" s="96"/>
      <c r="BK42" s="96"/>
      <c r="BL42" s="96"/>
      <c r="BM42" s="96"/>
      <c r="BN42" s="96"/>
      <c r="BO42" s="96"/>
      <c r="BP42" s="96"/>
      <c r="BQ42" s="96"/>
      <c r="BR42" s="96"/>
      <c r="BS42" s="96"/>
      <c r="BT42" s="96"/>
      <c r="BU42" s="96"/>
      <c r="BV42" s="96"/>
      <c r="BW42" s="96"/>
      <c r="BX42" s="96"/>
      <c r="BY42" s="96"/>
      <c r="BZ42" s="96"/>
      <c r="CA42" s="96"/>
      <c r="CB42" s="96"/>
      <c r="CC42" s="96"/>
      <c r="CD42" s="96"/>
      <c r="CE42" s="96"/>
      <c r="CF42" s="96"/>
      <c r="CG42" s="96"/>
      <c r="CH42" s="96"/>
      <c r="CI42" s="96"/>
      <c r="CJ42" s="96"/>
      <c r="CK42" s="96"/>
      <c r="CL42" s="96"/>
      <c r="CM42" s="96"/>
      <c r="CN42" s="96"/>
      <c r="CO42" s="96"/>
      <c r="CP42" s="96"/>
      <c r="CQ42" s="96"/>
      <c r="CR42" s="96"/>
      <c r="CS42" s="96"/>
      <c r="CT42" s="96"/>
      <c r="CU42" s="96"/>
      <c r="CV42" s="96"/>
      <c r="CW42" s="96"/>
      <c r="CX42" s="96"/>
      <c r="CY42" s="96"/>
      <c r="CZ42" s="96"/>
      <c r="DA42" s="96"/>
      <c r="DB42" s="96"/>
      <c r="DC42" s="96"/>
      <c r="DD42" s="96"/>
      <c r="DE42" s="96"/>
      <c r="DF42" s="96"/>
      <c r="DG42" s="96"/>
      <c r="DH42" s="96"/>
      <c r="DI42" s="96"/>
      <c r="DJ42" s="96"/>
      <c r="DK42" s="96"/>
      <c r="DL42" s="96"/>
      <c r="DM42" s="96"/>
      <c r="DN42" s="96"/>
      <c r="DO42" s="96"/>
      <c r="DP42" s="96"/>
      <c r="DQ42" s="96"/>
      <c r="DR42" s="96"/>
      <c r="DS42" s="96"/>
      <c r="DT42" s="96"/>
      <c r="DU42" s="96"/>
      <c r="DV42" s="96"/>
      <c r="DW42" s="96"/>
      <c r="DX42" s="96"/>
      <c r="DY42" s="96"/>
      <c r="DZ42" s="96"/>
      <c r="EA42" s="96"/>
      <c r="EB42" s="96"/>
      <c r="EC42" s="96"/>
      <c r="ED42" s="96"/>
      <c r="EE42" s="96"/>
      <c r="EF42" s="96"/>
      <c r="EG42" s="96"/>
      <c r="EH42" s="96"/>
      <c r="EI42" s="96"/>
      <c r="EJ42" s="96"/>
      <c r="EK42" s="96"/>
      <c r="EL42" s="96"/>
      <c r="EM42" s="96"/>
      <c r="EN42" s="96"/>
      <c r="EO42" s="96"/>
      <c r="EP42" s="96"/>
      <c r="EQ42" s="96"/>
      <c r="ER42" s="96"/>
      <c r="ES42" s="96"/>
      <c r="ET42" s="96"/>
      <c r="EU42" s="96"/>
      <c r="EV42" s="96"/>
      <c r="EW42" s="96"/>
      <c r="EX42" s="96"/>
      <c r="EY42" s="96"/>
      <c r="EZ42" s="96"/>
      <c r="FA42" s="96"/>
      <c r="FB42" s="96"/>
      <c r="FC42" s="96"/>
      <c r="FD42" s="96"/>
      <c r="FE42" s="96"/>
      <c r="FF42" s="96"/>
      <c r="FG42" s="96"/>
      <c r="FH42" s="96"/>
      <c r="FI42" s="96"/>
      <c r="FJ42" s="96"/>
      <c r="FK42" s="96"/>
      <c r="FL42" s="96"/>
      <c r="FM42" s="96"/>
      <c r="FN42" s="96"/>
      <c r="FO42" s="96"/>
      <c r="FP42" s="96"/>
      <c r="FQ42" s="96"/>
      <c r="FR42" s="96"/>
      <c r="FS42" s="96"/>
      <c r="FT42" s="96"/>
      <c r="FU42" s="96"/>
      <c r="FV42" s="96"/>
      <c r="FW42" s="96"/>
      <c r="FX42" s="96"/>
      <c r="FY42" s="96"/>
      <c r="FZ42" s="96"/>
      <c r="GA42" s="96"/>
      <c r="GB42" s="96"/>
      <c r="GC42" s="96"/>
      <c r="GD42" s="96"/>
      <c r="GE42" s="96"/>
      <c r="GF42" s="96"/>
      <c r="GG42" s="96"/>
      <c r="GH42" s="96"/>
      <c r="GI42" s="96"/>
      <c r="GJ42" s="96"/>
      <c r="GK42" s="96"/>
      <c r="GL42" s="96"/>
      <c r="GM42" s="96"/>
      <c r="GN42" s="96"/>
      <c r="GO42" s="96"/>
      <c r="GP42" s="96"/>
      <c r="GQ42" s="96"/>
      <c r="GR42" s="96"/>
      <c r="GS42" s="96"/>
      <c r="GT42" s="96"/>
      <c r="GU42" s="96"/>
      <c r="GV42" s="96"/>
      <c r="GW42" s="96"/>
      <c r="GX42" s="96"/>
      <c r="GY42" s="96"/>
      <c r="GZ42" s="96"/>
      <c r="HA42" s="96"/>
      <c r="HB42" s="96"/>
      <c r="HC42" s="96"/>
      <c r="HD42" s="96"/>
      <c r="HE42" s="96"/>
      <c r="HF42" s="96"/>
      <c r="HG42" s="96"/>
      <c r="HH42" s="96"/>
      <c r="HI42" s="96"/>
      <c r="HJ42" s="96"/>
      <c r="HK42" s="96"/>
      <c r="HL42" s="96"/>
      <c r="HM42" s="96"/>
      <c r="HN42" s="96"/>
    </row>
    <row r="43" spans="1:446">
      <c r="A43" s="68" t="s">
        <v>900</v>
      </c>
      <c r="O43" s="84"/>
      <c r="P43" s="84"/>
      <c r="Q43" s="84"/>
      <c r="R43" s="84"/>
      <c r="S43" s="84"/>
      <c r="T43" s="84"/>
      <c r="U43" s="84"/>
      <c r="V43" s="84"/>
    </row>
    <row r="44" spans="1:446">
      <c r="D44" s="85"/>
      <c r="E44" s="84"/>
      <c r="F44" s="84"/>
      <c r="G44" s="85"/>
      <c r="H44" s="85"/>
      <c r="I44" s="85"/>
      <c r="J44" s="85"/>
      <c r="K44" s="85"/>
      <c r="L44" s="85"/>
      <c r="M44" s="85"/>
      <c r="N44" s="85"/>
      <c r="O44" s="84"/>
      <c r="P44" s="84"/>
      <c r="Q44" s="84"/>
      <c r="R44" s="84"/>
      <c r="S44" s="84"/>
      <c r="T44" s="84"/>
      <c r="U44" s="84"/>
    </row>
    <row r="45" spans="1:446">
      <c r="O45" s="84"/>
      <c r="P45" s="84"/>
    </row>
    <row r="46" spans="1:446">
      <c r="O46" s="84"/>
      <c r="P46" s="84"/>
    </row>
    <row r="47" spans="1:446">
      <c r="O47" s="84"/>
      <c r="P47" s="84"/>
    </row>
    <row r="48" spans="1:446">
      <c r="O48" s="84"/>
      <c r="P48" s="84"/>
    </row>
    <row r="49" spans="3:222">
      <c r="C49" s="90"/>
      <c r="O49" s="84"/>
      <c r="P49" s="84"/>
      <c r="DS49" s="90"/>
      <c r="DT49" s="90"/>
      <c r="DU49" s="90"/>
      <c r="DV49" s="90"/>
      <c r="DW49" s="90"/>
      <c r="DX49" s="90"/>
      <c r="DY49" s="90"/>
      <c r="DZ49" s="90"/>
      <c r="EA49" s="90"/>
      <c r="EB49" s="90"/>
      <c r="EC49" s="90"/>
      <c r="ED49" s="90"/>
      <c r="EE49" s="90"/>
      <c r="EF49" s="90"/>
      <c r="EG49" s="90"/>
      <c r="EH49" s="90"/>
      <c r="EI49" s="90"/>
      <c r="EJ49" s="90"/>
      <c r="EK49" s="90"/>
      <c r="EL49" s="90"/>
      <c r="EM49" s="90"/>
      <c r="EN49" s="90"/>
      <c r="EO49" s="90"/>
      <c r="EP49" s="90"/>
      <c r="EQ49" s="90"/>
      <c r="ER49" s="90"/>
      <c r="ES49" s="90"/>
      <c r="ET49" s="90"/>
      <c r="EU49" s="90"/>
      <c r="EV49" s="90"/>
      <c r="EW49" s="90"/>
      <c r="EX49" s="90"/>
      <c r="EY49" s="90"/>
      <c r="EZ49" s="90"/>
      <c r="FA49" s="90"/>
      <c r="FB49" s="90"/>
      <c r="FC49" s="90"/>
      <c r="FD49" s="90"/>
      <c r="FE49" s="90"/>
      <c r="FF49" s="90"/>
      <c r="FG49" s="90"/>
      <c r="FH49" s="90"/>
      <c r="FI49" s="90"/>
      <c r="FJ49" s="90"/>
      <c r="FK49" s="90"/>
      <c r="FL49" s="90"/>
      <c r="FM49" s="90"/>
      <c r="FN49" s="90"/>
      <c r="FO49" s="90"/>
      <c r="FP49" s="90"/>
      <c r="FQ49" s="90"/>
      <c r="FR49" s="90"/>
      <c r="FS49" s="90"/>
      <c r="FT49" s="90"/>
      <c r="FU49" s="90"/>
      <c r="FV49" s="90"/>
      <c r="FW49" s="90"/>
      <c r="FX49" s="90"/>
      <c r="FY49" s="90"/>
      <c r="FZ49" s="90"/>
      <c r="GA49" s="90"/>
      <c r="GB49" s="90"/>
      <c r="GC49" s="90"/>
      <c r="GD49" s="90"/>
      <c r="GE49" s="90"/>
      <c r="GF49" s="90"/>
      <c r="GG49" s="90"/>
      <c r="GH49" s="90"/>
      <c r="GI49" s="90"/>
      <c r="GJ49" s="90"/>
      <c r="GK49" s="90"/>
      <c r="GL49" s="90"/>
      <c r="GM49" s="90"/>
      <c r="GN49" s="90"/>
      <c r="GO49" s="90"/>
      <c r="GP49" s="90"/>
      <c r="GQ49" s="90"/>
      <c r="GR49" s="90"/>
      <c r="GS49" s="90"/>
      <c r="GT49" s="90"/>
      <c r="GU49" s="90"/>
      <c r="GV49" s="90"/>
      <c r="GW49" s="90"/>
      <c r="GX49" s="90"/>
      <c r="GY49" s="90"/>
      <c r="GZ49" s="90"/>
      <c r="HA49" s="90"/>
      <c r="HB49" s="90"/>
      <c r="HC49" s="90"/>
      <c r="HD49" s="90"/>
      <c r="HE49" s="90"/>
      <c r="HF49" s="90"/>
      <c r="HG49" s="90"/>
      <c r="HH49" s="90"/>
      <c r="HI49" s="90"/>
      <c r="HJ49" s="90"/>
      <c r="HK49" s="90"/>
      <c r="HL49" s="90"/>
      <c r="HM49" s="90"/>
      <c r="HN49" s="90"/>
    </row>
    <row r="50" spans="3:222">
      <c r="O50" s="84"/>
      <c r="P50" s="84"/>
    </row>
    <row r="51" spans="3:222">
      <c r="O51" s="84"/>
      <c r="P51" s="84"/>
    </row>
    <row r="52" spans="3:222">
      <c r="O52" s="84"/>
      <c r="P52" s="84"/>
    </row>
    <row r="53" spans="3:222">
      <c r="O53" s="84"/>
      <c r="P53" s="84"/>
    </row>
    <row r="54" spans="3:222">
      <c r="O54" s="84"/>
      <c r="P54" s="84"/>
    </row>
    <row r="55" spans="3:222">
      <c r="O55" s="84"/>
      <c r="P55" s="84"/>
    </row>
    <row r="56" spans="3:222">
      <c r="O56" s="84"/>
      <c r="P56" s="84"/>
    </row>
    <row r="57" spans="3:222">
      <c r="O57" s="84"/>
      <c r="P57" s="84"/>
    </row>
    <row r="58" spans="3:222">
      <c r="O58" s="84"/>
      <c r="P58" s="84"/>
    </row>
    <row r="59" spans="3:222">
      <c r="O59" s="84"/>
      <c r="P59" s="84"/>
    </row>
    <row r="60" spans="3:222">
      <c r="O60" s="84"/>
      <c r="P60" s="84"/>
    </row>
    <row r="61" spans="3:222">
      <c r="O61" s="84"/>
      <c r="P61" s="84"/>
    </row>
    <row r="62" spans="3:222">
      <c r="O62" s="84"/>
      <c r="P62" s="84"/>
    </row>
    <row r="63" spans="3:222">
      <c r="O63" s="84"/>
      <c r="P63" s="84"/>
    </row>
    <row r="64" spans="3:222">
      <c r="O64" s="84"/>
      <c r="P64" s="84"/>
    </row>
    <row r="65" spans="15:16">
      <c r="O65" s="84"/>
      <c r="P65" s="84"/>
    </row>
    <row r="66" spans="15:16">
      <c r="O66" s="84"/>
      <c r="P66" s="84"/>
    </row>
    <row r="67" spans="15:16">
      <c r="O67" s="84"/>
      <c r="P67" s="84"/>
    </row>
    <row r="68" spans="15:16">
      <c r="O68" s="84"/>
      <c r="P68" s="84"/>
    </row>
    <row r="69" spans="15:16">
      <c r="O69" s="84"/>
      <c r="P69" s="84"/>
    </row>
    <row r="70" spans="15:16">
      <c r="O70" s="84"/>
      <c r="P70" s="84"/>
    </row>
    <row r="71" spans="15:16">
      <c r="O71" s="84"/>
      <c r="P71" s="84"/>
    </row>
    <row r="72" spans="15:16">
      <c r="O72" s="84"/>
      <c r="P72" s="84"/>
    </row>
    <row r="73" spans="15:16">
      <c r="O73" s="84"/>
      <c r="P73" s="84"/>
    </row>
    <row r="74" spans="15:16">
      <c r="O74" s="84"/>
      <c r="P74" s="84"/>
    </row>
    <row r="75" spans="15:16">
      <c r="O75" s="84"/>
      <c r="P75" s="84"/>
    </row>
    <row r="76" spans="15:16">
      <c r="O76" s="84"/>
      <c r="P76" s="84"/>
    </row>
    <row r="77" spans="15:16">
      <c r="O77" s="84"/>
      <c r="P77" s="84"/>
    </row>
    <row r="78" spans="15:16">
      <c r="O78" s="84"/>
      <c r="P78" s="84"/>
    </row>
    <row r="79" spans="15:16">
      <c r="O79" s="84"/>
      <c r="P79" s="84"/>
    </row>
    <row r="92" spans="117:117">
      <c r="DM92" s="82"/>
    </row>
  </sheetData>
  <phoneticPr fontId="51" type="noConversion"/>
  <conditionalFormatting sqref="C2:C37">
    <cfRule type="cellIs" dxfId="0" priority="1" operator="notBetween">
      <formula>10</formula>
      <formula>-10</formula>
    </cfRule>
  </conditionalFormatting>
  <pageMargins left="0.7" right="0.7" top="0.75" bottom="0.75" header="0.3" footer="0.3"/>
  <pageSetup scale="92" fitToWidth="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FFC000"/>
    <pageSetUpPr fitToPage="1"/>
  </sheetPr>
  <dimension ref="A1:V67"/>
  <sheetViews>
    <sheetView showGridLines="0" zoomScale="70" zoomScaleNormal="70" workbookViewId="0">
      <selection activeCell="Z21" sqref="Z21"/>
    </sheetView>
  </sheetViews>
  <sheetFormatPr defaultColWidth="9.109375" defaultRowHeight="13.8"/>
  <cols>
    <col min="1" max="1" width="41" style="217" customWidth="1"/>
    <col min="2" max="2" width="8.33203125" style="199" bestFit="1" customWidth="1"/>
    <col min="3" max="5" width="7.5546875" style="199" bestFit="1" customWidth="1"/>
    <col min="6" max="6" width="9.109375" style="199" customWidth="1"/>
    <col min="7" max="7" width="8" style="199" bestFit="1" customWidth="1"/>
    <col min="8" max="8" width="7.44140625" style="199" customWidth="1"/>
    <col min="9" max="9" width="7.109375" style="199" bestFit="1" customWidth="1"/>
    <col min="10" max="10" width="7.44140625" style="199" bestFit="1" customWidth="1"/>
    <col min="11" max="11" width="7.109375" style="199" bestFit="1" customWidth="1"/>
    <col min="12" max="12" width="7.109375" style="199" customWidth="1"/>
    <col min="13" max="13" width="8" style="199" customWidth="1"/>
    <col min="14" max="14" width="7.44140625" style="199" bestFit="1" customWidth="1"/>
    <col min="15" max="15" width="7.5546875" style="199" bestFit="1" customWidth="1"/>
    <col min="16" max="16" width="7.109375" style="199" bestFit="1" customWidth="1"/>
    <col min="17" max="17" width="7.5546875" style="199" bestFit="1" customWidth="1"/>
    <col min="18" max="18" width="7.109375" style="199" bestFit="1" customWidth="1"/>
    <col min="19" max="21" width="7.5546875" style="199" bestFit="1" customWidth="1"/>
    <col min="22" max="22" width="9.109375" style="107" bestFit="1" customWidth="1"/>
    <col min="23" max="16384" width="9.109375" style="107"/>
  </cols>
  <sheetData>
    <row r="1" spans="1:22">
      <c r="A1" s="117" t="str">
        <f>'Relative Weights'!A1</f>
        <v>THECB Texas Public University Expenditure Study Fiscal Year 2022</v>
      </c>
    </row>
    <row r="2" spans="1:22">
      <c r="A2" s="120" t="str">
        <f>'Relative Weights'!A2</f>
        <v>Institution Survey for the Year Ended August 31, 2022</v>
      </c>
    </row>
    <row r="3" spans="1:22">
      <c r="A3" s="120" t="s">
        <v>225</v>
      </c>
    </row>
    <row r="4" spans="1:22" ht="14.4" thickBot="1">
      <c r="A4" s="225" t="s">
        <v>176</v>
      </c>
      <c r="B4" s="226" t="s">
        <v>181</v>
      </c>
      <c r="C4" s="226" t="s">
        <v>182</v>
      </c>
      <c r="D4" s="226" t="s">
        <v>183</v>
      </c>
      <c r="E4" s="226" t="s">
        <v>184</v>
      </c>
      <c r="F4" s="226" t="s">
        <v>180</v>
      </c>
      <c r="G4" s="226" t="s">
        <v>185</v>
      </c>
      <c r="H4" s="226" t="s">
        <v>186</v>
      </c>
      <c r="I4" s="226" t="s">
        <v>177</v>
      </c>
      <c r="J4" s="226" t="s">
        <v>187</v>
      </c>
      <c r="K4" s="226" t="s">
        <v>188</v>
      </c>
      <c r="L4" s="226" t="s">
        <v>681</v>
      </c>
      <c r="M4" s="226" t="s">
        <v>189</v>
      </c>
      <c r="N4" s="226" t="s">
        <v>190</v>
      </c>
      <c r="O4" s="226" t="s">
        <v>191</v>
      </c>
      <c r="P4" s="226" t="s">
        <v>192</v>
      </c>
      <c r="Q4" s="226" t="s">
        <v>193</v>
      </c>
      <c r="R4" s="226" t="s">
        <v>194</v>
      </c>
      <c r="S4" s="226" t="s">
        <v>195</v>
      </c>
      <c r="T4" s="226" t="s">
        <v>196</v>
      </c>
      <c r="U4" s="226" t="s">
        <v>197</v>
      </c>
      <c r="V4" s="227" t="s">
        <v>33</v>
      </c>
    </row>
    <row r="5" spans="1:22">
      <c r="A5" s="228" t="s">
        <v>698</v>
      </c>
      <c r="B5" s="229">
        <f>UTA!$H$293</f>
        <v>360.89938477233835</v>
      </c>
      <c r="C5" s="230">
        <f>UTA!$H$294</f>
        <v>571.37612324175279</v>
      </c>
      <c r="D5" s="229">
        <f>UTA!$H$295</f>
        <v>498.95317187994533</v>
      </c>
      <c r="E5" s="229">
        <f>UTA!$H$296</f>
        <v>526.34581307579492</v>
      </c>
      <c r="F5" s="229">
        <f>UTA!$H$297</f>
        <v>0</v>
      </c>
      <c r="G5" s="229">
        <f>UTA!$H$298</f>
        <v>1181.6746888548494</v>
      </c>
      <c r="H5" s="229">
        <f>UTA!$H$299</f>
        <v>278.09959248971643</v>
      </c>
      <c r="I5" s="229">
        <f>UTA!$H$300</f>
        <v>0</v>
      </c>
      <c r="J5" s="229">
        <f>UTA!$H$301</f>
        <v>474.84458862684022</v>
      </c>
      <c r="K5" s="229">
        <f>UTA!$H$302</f>
        <v>0</v>
      </c>
      <c r="L5" s="229">
        <f>UTA!$H$303</f>
        <v>0</v>
      </c>
      <c r="M5" s="229">
        <f>UTA!$H$304</f>
        <v>0</v>
      </c>
      <c r="N5" s="229">
        <f>UTA!$H$305</f>
        <v>0</v>
      </c>
      <c r="O5" s="229">
        <f>UTA!$H$306</f>
        <v>313.27496963120677</v>
      </c>
      <c r="P5" s="229">
        <f>UTA!$H$307</f>
        <v>0</v>
      </c>
      <c r="Q5" s="229">
        <f>UTA!$H$308</f>
        <v>723.97565037656818</v>
      </c>
      <c r="R5" s="229">
        <f>UTA!$H$309</f>
        <v>0</v>
      </c>
      <c r="S5" s="229">
        <f>UTA!$H$310</f>
        <v>690.40944760798948</v>
      </c>
      <c r="T5" s="229">
        <f>UTA!$H$311</f>
        <v>768.71096130983835</v>
      </c>
      <c r="U5" s="229">
        <f>UTA!$H$312</f>
        <v>470.63280911794249</v>
      </c>
      <c r="V5" s="231">
        <f>UTA!$H$313</f>
        <v>574.67606469783379</v>
      </c>
    </row>
    <row r="6" spans="1:22">
      <c r="A6" s="232" t="s">
        <v>699</v>
      </c>
      <c r="B6" s="229">
        <f>UT!$H$293</f>
        <v>873.19119366567804</v>
      </c>
      <c r="C6" s="229">
        <f>UT!$H$294</f>
        <v>2387.6615377522339</v>
      </c>
      <c r="D6" s="229">
        <f>UT!$H$295</f>
        <v>1209.1801820220937</v>
      </c>
      <c r="E6" s="229">
        <f>UT!$H$296</f>
        <v>2098.4518148648726</v>
      </c>
      <c r="F6" s="229">
        <f>UT!$H$297</f>
        <v>0</v>
      </c>
      <c r="G6" s="229">
        <f>UT!$H$298</f>
        <v>2484.5249539563242</v>
      </c>
      <c r="H6" s="229">
        <f>UT!$H$299</f>
        <v>802.80891534432112</v>
      </c>
      <c r="I6" s="229">
        <f>UT!$H$300</f>
        <v>1953.3337379517238</v>
      </c>
      <c r="J6" s="229">
        <f>UT!$H$301</f>
        <v>1816.9497769942545</v>
      </c>
      <c r="K6" s="229">
        <f>UT!$H$302</f>
        <v>2909.6128591313018</v>
      </c>
      <c r="L6" s="229">
        <f>UT!$H$303</f>
        <v>0</v>
      </c>
      <c r="M6" s="229">
        <f>UT!$H$304</f>
        <v>0</v>
      </c>
      <c r="N6" s="229">
        <f>UT!$H$305</f>
        <v>0</v>
      </c>
      <c r="O6" s="229">
        <f>UT!$H$306</f>
        <v>1276.9000318537305</v>
      </c>
      <c r="P6" s="229">
        <f>UT!$H$307</f>
        <v>2566.3973813795665</v>
      </c>
      <c r="Q6" s="229">
        <f>UT!$H$308</f>
        <v>1329.1977544223269</v>
      </c>
      <c r="R6" s="229">
        <f>UT!$H$309</f>
        <v>0</v>
      </c>
      <c r="S6" s="229">
        <f>UT!$H$310</f>
        <v>0</v>
      </c>
      <c r="T6" s="229">
        <f>UT!$H$311</f>
        <v>688.82107637749164</v>
      </c>
      <c r="U6" s="229">
        <f>UT!$H$312</f>
        <v>1873.9005065970582</v>
      </c>
      <c r="V6" s="231">
        <f>UT!$H$313</f>
        <v>1517.5530940097883</v>
      </c>
    </row>
    <row r="7" spans="1:22">
      <c r="A7" s="232" t="s">
        <v>700</v>
      </c>
      <c r="B7" s="229">
        <f>UTD!$H$293</f>
        <v>535.13032866887067</v>
      </c>
      <c r="C7" s="229">
        <f>UTD!$H$294</f>
        <v>582.36567367065129</v>
      </c>
      <c r="D7" s="229">
        <f>UTD!$H$295</f>
        <v>589.45492514688101</v>
      </c>
      <c r="E7" s="229">
        <f>UTD!$H$296</f>
        <v>586.833470741214</v>
      </c>
      <c r="F7" s="229">
        <f>UTD!$H$297</f>
        <v>0</v>
      </c>
      <c r="G7" s="229">
        <f>UTD!$H$298</f>
        <v>697.86676148124616</v>
      </c>
      <c r="H7" s="229">
        <f>UTD!$H$299</f>
        <v>0</v>
      </c>
      <c r="I7" s="229">
        <f>UTD!$H$300</f>
        <v>0</v>
      </c>
      <c r="J7" s="229">
        <f>UTD!$H$301</f>
        <v>0</v>
      </c>
      <c r="K7" s="229">
        <f>UTD!$H$302</f>
        <v>2272.6567008613461</v>
      </c>
      <c r="L7" s="229">
        <f>UTD!$H$303</f>
        <v>0</v>
      </c>
      <c r="M7" s="229">
        <f>UTD!$H$304</f>
        <v>0</v>
      </c>
      <c r="N7" s="229">
        <f>UTD!$H$305</f>
        <v>0</v>
      </c>
      <c r="O7" s="229">
        <f>UTD!$H$306</f>
        <v>681.48057843157699</v>
      </c>
      <c r="P7" s="229">
        <f>UTD!$H$307</f>
        <v>0</v>
      </c>
      <c r="Q7" s="229">
        <f>UTD!$H$308</f>
        <v>767.5105106505506</v>
      </c>
      <c r="R7" s="229">
        <f>UTD!$H$309</f>
        <v>0</v>
      </c>
      <c r="S7" s="229">
        <f>UTD!$H$310</f>
        <v>929.13802087437853</v>
      </c>
      <c r="T7" s="229">
        <f>UTD!$H$311</f>
        <v>1304.5250248601087</v>
      </c>
      <c r="U7" s="229">
        <f>UTD!$H$312</f>
        <v>0</v>
      </c>
      <c r="V7" s="231">
        <f>UTD!$H$313</f>
        <v>644.55100090034614</v>
      </c>
    </row>
    <row r="8" spans="1:22">
      <c r="A8" s="232" t="s">
        <v>701</v>
      </c>
      <c r="B8" s="229">
        <f>UTEP!$H$293</f>
        <v>367.62136933847773</v>
      </c>
      <c r="C8" s="229">
        <f>UTEP!$H$294</f>
        <v>847.05821112515628</v>
      </c>
      <c r="D8" s="229">
        <f>UTEP!$H$295</f>
        <v>412.62537014700405</v>
      </c>
      <c r="E8" s="229">
        <f>UTEP!$H$296</f>
        <v>816.08229684926403</v>
      </c>
      <c r="F8" s="229">
        <f>UTEP!$H$297</f>
        <v>0</v>
      </c>
      <c r="G8" s="229">
        <f>UTEP!$H$298</f>
        <v>1125.205881593605</v>
      </c>
      <c r="H8" s="229">
        <f>UTEP!$H$299</f>
        <v>0</v>
      </c>
      <c r="I8" s="229">
        <f>UTEP!$H$300</f>
        <v>0</v>
      </c>
      <c r="J8" s="229">
        <f>UTEP!$H$301</f>
        <v>476.57646555559791</v>
      </c>
      <c r="K8" s="229">
        <f>UTEP!$H$302</f>
        <v>0</v>
      </c>
      <c r="L8" s="229">
        <f>UTEP!$H$303</f>
        <v>0</v>
      </c>
      <c r="M8" s="229">
        <f>UTEP!$H$304</f>
        <v>0</v>
      </c>
      <c r="N8" s="229">
        <f>UTEP!$H$305</f>
        <v>0</v>
      </c>
      <c r="O8" s="229">
        <f>UTEP!$H$306</f>
        <v>721.32474606051142</v>
      </c>
      <c r="P8" s="229">
        <f>UTEP!$H$307</f>
        <v>823.05212142902394</v>
      </c>
      <c r="Q8" s="229">
        <f>UTEP!$H$308</f>
        <v>597.71152031929807</v>
      </c>
      <c r="R8" s="229">
        <f>UTEP!$H$309</f>
        <v>0</v>
      </c>
      <c r="S8" s="229">
        <f>UTEP!$H$310</f>
        <v>473.29183510455277</v>
      </c>
      <c r="T8" s="229">
        <f>UTEP!$H$311</f>
        <v>495.1235635125297</v>
      </c>
      <c r="U8" s="229">
        <f>UTEP!$H$312</f>
        <v>479.73692112227957</v>
      </c>
      <c r="V8" s="231">
        <f>UTEP!$H$313</f>
        <v>597.17433312148887</v>
      </c>
    </row>
    <row r="9" spans="1:22">
      <c r="A9" s="232" t="s">
        <v>804</v>
      </c>
      <c r="B9" s="229">
        <f>UTRGV!$H$293</f>
        <v>329.39941864677792</v>
      </c>
      <c r="C9" s="229">
        <f>UTRGV!$H$294</f>
        <v>441.74499490688896</v>
      </c>
      <c r="D9" s="229">
        <f>UTRGV!$H$295</f>
        <v>435.72005111101282</v>
      </c>
      <c r="E9" s="229">
        <f>UTRGV!$H$296</f>
        <v>522.89543355553315</v>
      </c>
      <c r="F9" s="229">
        <f>UTRGV!$H$297</f>
        <v>867.3804722538365</v>
      </c>
      <c r="G9" s="229">
        <f>UTRGV!$H$298</f>
        <v>665.80917189906745</v>
      </c>
      <c r="H9" s="229">
        <f>UTRGV!$H$299</f>
        <v>371.96343865926718</v>
      </c>
      <c r="I9" s="229">
        <f>UTRGV!$H$300</f>
        <v>0</v>
      </c>
      <c r="J9" s="229">
        <f>UTRGV!$H$301</f>
        <v>460.39306895835443</v>
      </c>
      <c r="K9" s="229">
        <f>UTRGV!$H$302</f>
        <v>1726.2039467573063</v>
      </c>
      <c r="L9" s="229">
        <f>UTRGV!$H$303</f>
        <v>0</v>
      </c>
      <c r="M9" s="229">
        <f>UTRGV!$H$304</f>
        <v>0</v>
      </c>
      <c r="N9" s="229">
        <f>UTRGV!$H$305</f>
        <v>0</v>
      </c>
      <c r="O9" s="229">
        <f>UTRGV!$H$306</f>
        <v>483.34898897299411</v>
      </c>
      <c r="P9" s="229">
        <f>UTRGV!$H$307</f>
        <v>0</v>
      </c>
      <c r="Q9" s="229">
        <f>UTRGV!$H$308</f>
        <v>497.16139521677457</v>
      </c>
      <c r="R9" s="229">
        <f>UTRGV!$H$309</f>
        <v>0</v>
      </c>
      <c r="S9" s="229">
        <f>UTRGV!$H$310</f>
        <v>754.581556929351</v>
      </c>
      <c r="T9" s="229">
        <f>UTRGV!$H$311</f>
        <v>488.92475683052697</v>
      </c>
      <c r="U9" s="229">
        <f>UTRGV!$H$312</f>
        <v>953.69567220077488</v>
      </c>
      <c r="V9" s="231">
        <f>UTRGV!$H$313</f>
        <v>428.73397981011954</v>
      </c>
    </row>
    <row r="10" spans="1:22">
      <c r="A10" s="232" t="s">
        <v>702</v>
      </c>
      <c r="B10" s="229">
        <f>UTPB!$H$293</f>
        <v>534.56318018492175</v>
      </c>
      <c r="C10" s="229">
        <f>UTPB!$H$294</f>
        <v>723.8832876823177</v>
      </c>
      <c r="D10" s="229">
        <f>UTPB!$H$295</f>
        <v>666.61448110811364</v>
      </c>
      <c r="E10" s="229">
        <f>UTPB!$H$296</f>
        <v>693.36231511088693</v>
      </c>
      <c r="F10" s="229">
        <f>UTPB!$H$297</f>
        <v>0</v>
      </c>
      <c r="G10" s="229">
        <f>UTPB!$H$298</f>
        <v>1221.0018478703362</v>
      </c>
      <c r="H10" s="229">
        <f>UTPB!$H$299</f>
        <v>899.9541280620997</v>
      </c>
      <c r="I10" s="229">
        <f>UTPB!$H$300</f>
        <v>0</v>
      </c>
      <c r="J10" s="229">
        <f>UTPB!$H$301</f>
        <v>1389.6325060087202</v>
      </c>
      <c r="K10" s="229">
        <f>UTPB!$H$302</f>
        <v>4229.2518110126039</v>
      </c>
      <c r="L10" s="229">
        <f>UTPB!$H$303</f>
        <v>0</v>
      </c>
      <c r="M10" s="229">
        <f>UTPB!$H$304</f>
        <v>0</v>
      </c>
      <c r="N10" s="229">
        <f>UTPB!$H$305</f>
        <v>0</v>
      </c>
      <c r="O10" s="229">
        <f>UTPB!$H$306</f>
        <v>766.90172153660217</v>
      </c>
      <c r="P10" s="229">
        <f>UTPB!$H$307</f>
        <v>0</v>
      </c>
      <c r="Q10" s="229">
        <f>UTPB!$H$308</f>
        <v>686.78524102677989</v>
      </c>
      <c r="R10" s="229">
        <f>UTPB!$H$309</f>
        <v>0</v>
      </c>
      <c r="S10" s="229">
        <f>UTPB!$H$310</f>
        <v>2075.3510482808729</v>
      </c>
      <c r="T10" s="229">
        <f>UTPB!$H$311</f>
        <v>710.3255464053334</v>
      </c>
      <c r="U10" s="229">
        <f>UTPB!$H$312</f>
        <v>664.89741842854801</v>
      </c>
      <c r="V10" s="231">
        <f>UTPB!$H$313</f>
        <v>676.87350147645031</v>
      </c>
    </row>
    <row r="11" spans="1:22">
      <c r="A11" s="232" t="s">
        <v>703</v>
      </c>
      <c r="B11" s="229">
        <f>UTSA!$H$293</f>
        <v>350.1874719580789</v>
      </c>
      <c r="C11" s="229">
        <f>UTSA!$H$294</f>
        <v>627.59755241150845</v>
      </c>
      <c r="D11" s="229">
        <f>UTSA!$H$295</f>
        <v>442.06128322631787</v>
      </c>
      <c r="E11" s="229">
        <f>UTSA!$H$296</f>
        <v>1031.0475729411689</v>
      </c>
      <c r="F11" s="229">
        <f>UTSA!$H$297</f>
        <v>577.32843258086723</v>
      </c>
      <c r="G11" s="229">
        <f>UTSA!$H$298</f>
        <v>800.48336406831561</v>
      </c>
      <c r="H11" s="229">
        <f>UTSA!$H$299</f>
        <v>0</v>
      </c>
      <c r="I11" s="229">
        <f>UTSA!$H$300</f>
        <v>0</v>
      </c>
      <c r="J11" s="229">
        <f>UTSA!$H$301</f>
        <v>1307.4804959086266</v>
      </c>
      <c r="K11" s="229">
        <f>UTSA!$H$302</f>
        <v>399.22171744083937</v>
      </c>
      <c r="L11" s="229">
        <f>UTSA!$H$303</f>
        <v>0</v>
      </c>
      <c r="M11" s="229">
        <f>UTSA!$H$304</f>
        <v>4149.2904941664929</v>
      </c>
      <c r="N11" s="229">
        <f>UTSA!$H$305</f>
        <v>0</v>
      </c>
      <c r="O11" s="229">
        <f>UTSA!$H$306</f>
        <v>568.0495852000156</v>
      </c>
      <c r="P11" s="229">
        <f>UTSA!$H$307</f>
        <v>0</v>
      </c>
      <c r="Q11" s="229">
        <f>UTSA!$H$308</f>
        <v>496.05748666590119</v>
      </c>
      <c r="R11" s="229">
        <f>UTSA!$H$309</f>
        <v>0</v>
      </c>
      <c r="S11" s="229">
        <f>UTSA!$H$310</f>
        <v>448.53065840458629</v>
      </c>
      <c r="T11" s="229">
        <f>UTSA!$H$311</f>
        <v>328.8647455837355</v>
      </c>
      <c r="U11" s="229">
        <f>UTSA!$H$312</f>
        <v>0</v>
      </c>
      <c r="V11" s="231">
        <f>UTSA!$H$313</f>
        <v>531.33597225016285</v>
      </c>
    </row>
    <row r="12" spans="1:22">
      <c r="A12" s="232" t="s">
        <v>704</v>
      </c>
      <c r="B12" s="229">
        <f>UTT!$H$293</f>
        <v>386.04320834986129</v>
      </c>
      <c r="C12" s="229">
        <f>UTT!$H$294</f>
        <v>453.27810279132592</v>
      </c>
      <c r="D12" s="229">
        <f>UTT!$H$295</f>
        <v>577.14799914962737</v>
      </c>
      <c r="E12" s="229">
        <f>UTT!$H$296</f>
        <v>479.90312035051335</v>
      </c>
      <c r="F12" s="229">
        <f>UTT!$H$297</f>
        <v>0</v>
      </c>
      <c r="G12" s="229">
        <f>UTT!$H$298</f>
        <v>816.93323968184893</v>
      </c>
      <c r="H12" s="229">
        <f>UTT!$H$299</f>
        <v>164.63374583635976</v>
      </c>
      <c r="I12" s="229">
        <f>UTT!$H$300</f>
        <v>0</v>
      </c>
      <c r="J12" s="229">
        <f>UTT!$H$301</f>
        <v>536.10078633180717</v>
      </c>
      <c r="K12" s="229">
        <f>UTT!$H$302</f>
        <v>0</v>
      </c>
      <c r="L12" s="229">
        <f>UTT!$H$303</f>
        <v>0</v>
      </c>
      <c r="M12" s="229">
        <f>UTT!$H$304</f>
        <v>0</v>
      </c>
      <c r="N12" s="229">
        <f>UTT!$H$305</f>
        <v>0</v>
      </c>
      <c r="O12" s="229">
        <f>UTT!$H$306</f>
        <v>540.13823749524124</v>
      </c>
      <c r="P12" s="229">
        <f>UTT!$H$307</f>
        <v>0</v>
      </c>
      <c r="Q12" s="229">
        <f>UTT!$H$308</f>
        <v>659.37100999689414</v>
      </c>
      <c r="R12" s="229">
        <f>UTT!$H$309</f>
        <v>0</v>
      </c>
      <c r="S12" s="229">
        <f>UTT!$H$310</f>
        <v>332.42765038214992</v>
      </c>
      <c r="T12" s="229">
        <f>UTT!$H$311</f>
        <v>632.87980014028062</v>
      </c>
      <c r="U12" s="229">
        <f>UTT!$H$312</f>
        <v>589.63114785281516</v>
      </c>
      <c r="V12" s="231">
        <f>UTT!$H$313</f>
        <v>530.97732572428083</v>
      </c>
    </row>
    <row r="13" spans="1:22">
      <c r="A13" s="232" t="s">
        <v>103</v>
      </c>
      <c r="B13" s="229">
        <f>TAMU!$H$293</f>
        <v>586.2907790131959</v>
      </c>
      <c r="C13" s="229">
        <f>TAMU!$H$294</f>
        <v>765.43644989780375</v>
      </c>
      <c r="D13" s="229">
        <f>TAMU!$H$295</f>
        <v>372.60392000363254</v>
      </c>
      <c r="E13" s="229">
        <f>TAMU!$H$296</f>
        <v>903.23178875272424</v>
      </c>
      <c r="F13" s="229">
        <f>TAMU!$H$297</f>
        <v>817.84099367722558</v>
      </c>
      <c r="G13" s="229">
        <f>TAMU!$H$298</f>
        <v>1076.9159201378784</v>
      </c>
      <c r="H13" s="229">
        <f>TAMU!$H$299</f>
        <v>514.08912358104249</v>
      </c>
      <c r="I13" s="229">
        <f>TAMU!$H$300</f>
        <v>2152.8250014643554</v>
      </c>
      <c r="J13" s="229">
        <f>TAMU!$H$301</f>
        <v>0</v>
      </c>
      <c r="K13" s="229">
        <f>TAMU!$H$302</f>
        <v>812.76453046261008</v>
      </c>
      <c r="L13" s="229">
        <f>TAMU!$H$303</f>
        <v>6461.1618523953193</v>
      </c>
      <c r="M13" s="229">
        <f>TAMU!$H$304</f>
        <v>0</v>
      </c>
      <c r="N13" s="229">
        <f>TAMU!$H$305</f>
        <v>0</v>
      </c>
      <c r="O13" s="229">
        <f>TAMU!$H$306</f>
        <v>502.34403892142416</v>
      </c>
      <c r="P13" s="229">
        <f>TAMU!$H$307</f>
        <v>0</v>
      </c>
      <c r="Q13" s="229">
        <f>TAMU!$H$308</f>
        <v>686.88097045080031</v>
      </c>
      <c r="R13" s="229">
        <f>TAMU!$H$309</f>
        <v>0</v>
      </c>
      <c r="S13" s="229">
        <f>TAMU!$H$310</f>
        <v>521.46420007370011</v>
      </c>
      <c r="T13" s="229">
        <f>TAMU!$H$311</f>
        <v>791.02095890674991</v>
      </c>
      <c r="U13" s="229">
        <f>TAMU!$H$312</f>
        <v>0</v>
      </c>
      <c r="V13" s="231">
        <f>TAMU!$H$313</f>
        <v>830.07943950547406</v>
      </c>
    </row>
    <row r="14" spans="1:22">
      <c r="A14" s="232" t="s">
        <v>690</v>
      </c>
      <c r="B14" s="229">
        <f>TAMUG!$H$293</f>
        <v>560.21982726736633</v>
      </c>
      <c r="C14" s="229">
        <f>TAMUG!$H$294</f>
        <v>971.87147460712617</v>
      </c>
      <c r="D14" s="229">
        <f>TAMUG!$H$295</f>
        <v>323.81399805117923</v>
      </c>
      <c r="E14" s="229">
        <f>TAMUG!$H$296</f>
        <v>0</v>
      </c>
      <c r="F14" s="229">
        <f>TAMUG!$H$297</f>
        <v>3014.8850848022753</v>
      </c>
      <c r="G14" s="229">
        <f>TAMUG!$H$298</f>
        <v>820.56094541894095</v>
      </c>
      <c r="H14" s="229">
        <f>TAMUG!$H$299</f>
        <v>0</v>
      </c>
      <c r="I14" s="229">
        <f>TAMUG!$H$300</f>
        <v>0</v>
      </c>
      <c r="J14" s="229">
        <f>TAMUG!$H$301</f>
        <v>0</v>
      </c>
      <c r="K14" s="229">
        <f>TAMUG!$H$302</f>
        <v>847.850792282513</v>
      </c>
      <c r="L14" s="229">
        <f>TAMUG!$H$303</f>
        <v>0</v>
      </c>
      <c r="M14" s="229">
        <f>TAMUG!$H$304</f>
        <v>1235.1710737464302</v>
      </c>
      <c r="N14" s="229">
        <f>TAMUG!$H$305</f>
        <v>0</v>
      </c>
      <c r="O14" s="229">
        <f>TAMUG!$H$306</f>
        <v>1069.7133383598016</v>
      </c>
      <c r="P14" s="229">
        <f>TAMUG!$H$307</f>
        <v>0</v>
      </c>
      <c r="Q14" s="229">
        <f>TAMUG!$H$308</f>
        <v>1067.324155246459</v>
      </c>
      <c r="R14" s="229">
        <f>TAMUG!$H$309</f>
        <v>0</v>
      </c>
      <c r="S14" s="229">
        <f>TAMUG!$H$310</f>
        <v>0</v>
      </c>
      <c r="T14" s="229">
        <f>TAMUG!$H$311</f>
        <v>1421.6574571567983</v>
      </c>
      <c r="U14" s="229">
        <f>TAMUG!$H$312</f>
        <v>0</v>
      </c>
      <c r="V14" s="231">
        <f>TAMUG!$H$313</f>
        <v>883.2407477201333</v>
      </c>
    </row>
    <row r="15" spans="1:22">
      <c r="A15" s="232" t="s">
        <v>686</v>
      </c>
      <c r="B15" s="229">
        <f>PVAMU!$H$293</f>
        <v>388.69162342275013</v>
      </c>
      <c r="C15" s="229">
        <f>PVAMU!$H$294</f>
        <v>435.10343075769362</v>
      </c>
      <c r="D15" s="229">
        <f>PVAMU!$H$295</f>
        <v>538.08339043094884</v>
      </c>
      <c r="E15" s="229">
        <f>PVAMU!$H$296</f>
        <v>787.64669366362818</v>
      </c>
      <c r="F15" s="229">
        <f>PVAMU!$H$297</f>
        <v>3697.029461587882</v>
      </c>
      <c r="G15" s="229">
        <f>PVAMU!$H$298</f>
        <v>1103.8191479921372</v>
      </c>
      <c r="H15" s="229">
        <f>PVAMU!$H$299</f>
        <v>293.34198091430085</v>
      </c>
      <c r="I15" s="229">
        <f>PVAMU!$H$300</f>
        <v>0</v>
      </c>
      <c r="J15" s="229">
        <f>PVAMU!$H$301</f>
        <v>496.60388642383685</v>
      </c>
      <c r="K15" s="229">
        <f>PVAMU!$H$302</f>
        <v>0</v>
      </c>
      <c r="L15" s="229">
        <f>PVAMU!$H$303</f>
        <v>0</v>
      </c>
      <c r="M15" s="229">
        <f>PVAMU!$H$304</f>
        <v>317.52155221398311</v>
      </c>
      <c r="N15" s="229">
        <f>PVAMU!$H$305</f>
        <v>0</v>
      </c>
      <c r="O15" s="229">
        <f>PVAMU!$H$306</f>
        <v>330.7048054938864</v>
      </c>
      <c r="P15" s="229">
        <f>PVAMU!$H$307</f>
        <v>0</v>
      </c>
      <c r="Q15" s="229">
        <f>PVAMU!$H$308</f>
        <v>441.44634739197176</v>
      </c>
      <c r="R15" s="229">
        <f>PVAMU!$H$309</f>
        <v>0</v>
      </c>
      <c r="S15" s="229">
        <f>PVAMU!$H$310</f>
        <v>1890.314317786283</v>
      </c>
      <c r="T15" s="229">
        <f>PVAMU!$H$311</f>
        <v>582.91919926613764</v>
      </c>
      <c r="U15" s="229">
        <f>PVAMU!$H$312</f>
        <v>982.6821690472932</v>
      </c>
      <c r="V15" s="231">
        <f>PVAMU!$H$313</f>
        <v>580.47108134336338</v>
      </c>
    </row>
    <row r="16" spans="1:22">
      <c r="A16" s="232" t="s">
        <v>689</v>
      </c>
      <c r="B16" s="229">
        <f>TAR!$H$293</f>
        <v>366.63356835261351</v>
      </c>
      <c r="C16" s="229">
        <f>TAR!$H$294</f>
        <v>369.63531562219458</v>
      </c>
      <c r="D16" s="229">
        <f>TAR!$H$295</f>
        <v>533.30373194762092</v>
      </c>
      <c r="E16" s="229">
        <f>TAR!$H$296</f>
        <v>491.93856287838378</v>
      </c>
      <c r="F16" s="229">
        <f>TAR!$H$297</f>
        <v>426.05956207376266</v>
      </c>
      <c r="G16" s="229">
        <f>TAR!$H$298</f>
        <v>567.63408229196693</v>
      </c>
      <c r="H16" s="229">
        <f>TAR!$H$299</f>
        <v>349.42638927264289</v>
      </c>
      <c r="I16" s="229">
        <f>TAR!$H$300</f>
        <v>0</v>
      </c>
      <c r="J16" s="229">
        <f>TAR!$H$301</f>
        <v>537.85491928254771</v>
      </c>
      <c r="K16" s="229">
        <f>TAR!$H$302</f>
        <v>0</v>
      </c>
      <c r="L16" s="229">
        <f>TAR!$H$303</f>
        <v>0</v>
      </c>
      <c r="M16" s="229">
        <f>TAR!$H$304</f>
        <v>0</v>
      </c>
      <c r="N16" s="229">
        <f>TAR!$H$305</f>
        <v>0</v>
      </c>
      <c r="O16" s="229">
        <f>TAR!$H$306</f>
        <v>515.14701142980152</v>
      </c>
      <c r="P16" s="229">
        <f>TAR!$H$307</f>
        <v>0</v>
      </c>
      <c r="Q16" s="229">
        <f>TAR!$H$308</f>
        <v>500.06012444829094</v>
      </c>
      <c r="R16" s="229">
        <f>TAR!$H$309</f>
        <v>0</v>
      </c>
      <c r="S16" s="229">
        <f>TAR!$H$310</f>
        <v>420.55988388261574</v>
      </c>
      <c r="T16" s="229">
        <f>TAR!$H$311</f>
        <v>613.78989882165661</v>
      </c>
      <c r="U16" s="229">
        <f>TAR!$H$312</f>
        <v>543.53628905425649</v>
      </c>
      <c r="V16" s="231">
        <f>TAR!$H$313</f>
        <v>435.29673833382503</v>
      </c>
    </row>
    <row r="17" spans="1:22">
      <c r="A17" s="233" t="s">
        <v>696</v>
      </c>
      <c r="B17" s="229">
        <f>TAMUCT!$H$293</f>
        <v>760.51494992725623</v>
      </c>
      <c r="C17" s="229">
        <f>TAMUCT!$H$294</f>
        <v>1057.5517567729396</v>
      </c>
      <c r="D17" s="229">
        <f>TAMUCT!$H$295</f>
        <v>968.16447562094186</v>
      </c>
      <c r="E17" s="229">
        <f>TAMUCT!$H$296</f>
        <v>962.01869194118285</v>
      </c>
      <c r="F17" s="229">
        <f>TAMUCT!$H$297</f>
        <v>0</v>
      </c>
      <c r="G17" s="229">
        <f>TAMUCT!$H$298</f>
        <v>708.98552716161407</v>
      </c>
      <c r="H17" s="229">
        <f>TAMUCT!$H$299</f>
        <v>0</v>
      </c>
      <c r="I17" s="229">
        <f>TAMUCT!$H$300</f>
        <v>0</v>
      </c>
      <c r="J17" s="229">
        <f>TAMUCT!$H$301</f>
        <v>981.52480960683602</v>
      </c>
      <c r="K17" s="229">
        <f>TAMUCT!$H$302</f>
        <v>0</v>
      </c>
      <c r="L17" s="229">
        <f>TAMUCT!$H$303</f>
        <v>0</v>
      </c>
      <c r="M17" s="229">
        <f>TAMUCT!$H$304</f>
        <v>0</v>
      </c>
      <c r="N17" s="229">
        <f>TAMUCT!$H$305</f>
        <v>0</v>
      </c>
      <c r="O17" s="229">
        <f>TAMUCT!$H$306</f>
        <v>995.76369079765584</v>
      </c>
      <c r="P17" s="229">
        <f>TAMUCT!$H$307</f>
        <v>0</v>
      </c>
      <c r="Q17" s="229">
        <f>TAMUCT!$H$308</f>
        <v>789.6405546638357</v>
      </c>
      <c r="R17" s="229">
        <f>TAMUCT!$H$309</f>
        <v>0</v>
      </c>
      <c r="S17" s="229">
        <f>TAMUCT!$H$310</f>
        <v>800.18267952145266</v>
      </c>
      <c r="T17" s="229">
        <f>TAMUCT!$H$311</f>
        <v>832.65932549066042</v>
      </c>
      <c r="U17" s="229">
        <f>TAMUCT!$H$312</f>
        <v>982.87586207279196</v>
      </c>
      <c r="V17" s="231">
        <f>TAMUCT!$H$313</f>
        <v>815.12223468718969</v>
      </c>
    </row>
    <row r="18" spans="1:22">
      <c r="A18" s="232" t="s">
        <v>692</v>
      </c>
      <c r="B18" s="229">
        <f>TAMUCC!$H$293</f>
        <v>466.32125169595992</v>
      </c>
      <c r="C18" s="229">
        <f>TAMUCC!$H$294</f>
        <v>922.38472538769838</v>
      </c>
      <c r="D18" s="229">
        <f>TAMUCC!$H$295</f>
        <v>656.94564126441753</v>
      </c>
      <c r="E18" s="229">
        <f>TAMUCC!$H$296</f>
        <v>1233.3294602066396</v>
      </c>
      <c r="F18" s="229">
        <f>TAMUCC!$H$297</f>
        <v>514.1814914368058</v>
      </c>
      <c r="G18" s="229">
        <f>TAMUCC!$H$298</f>
        <v>770.23299327165091</v>
      </c>
      <c r="H18" s="229">
        <f>TAMUCC!$H$299</f>
        <v>0</v>
      </c>
      <c r="I18" s="229">
        <f>TAMUCC!$H$300</f>
        <v>0</v>
      </c>
      <c r="J18" s="229">
        <f>TAMUCC!$H$301</f>
        <v>500.76307420523187</v>
      </c>
      <c r="K18" s="229">
        <f>TAMUCC!$H$302</f>
        <v>0</v>
      </c>
      <c r="L18" s="229">
        <f>TAMUCC!$H$303</f>
        <v>0</v>
      </c>
      <c r="M18" s="229">
        <f>TAMUCC!$H$304</f>
        <v>0</v>
      </c>
      <c r="N18" s="229">
        <f>TAMUCC!$H$305</f>
        <v>0</v>
      </c>
      <c r="O18" s="229">
        <f>TAMUCC!$H$306</f>
        <v>600.3255782144596</v>
      </c>
      <c r="P18" s="229">
        <f>TAMUCC!$H$307</f>
        <v>0</v>
      </c>
      <c r="Q18" s="229">
        <f>TAMUCC!$H$308</f>
        <v>621.13870660964085</v>
      </c>
      <c r="R18" s="229">
        <f>TAMUCC!$H$309</f>
        <v>0</v>
      </c>
      <c r="S18" s="229">
        <f>TAMUCC!$H$310</f>
        <v>271.50860978254155</v>
      </c>
      <c r="T18" s="229">
        <f>TAMUCC!$H$311</f>
        <v>532.24510715170459</v>
      </c>
      <c r="U18" s="229">
        <f>TAMUCC!$H$312</f>
        <v>712.21621617907215</v>
      </c>
      <c r="V18" s="231">
        <f>TAMUCC!$H$313</f>
        <v>669.90383557254188</v>
      </c>
    </row>
    <row r="19" spans="1:22">
      <c r="A19" s="233" t="s">
        <v>693</v>
      </c>
      <c r="B19" s="229">
        <f>TAMUK!$H$293</f>
        <v>398.25368598970647</v>
      </c>
      <c r="C19" s="229">
        <f>TAMUK!$H$294</f>
        <v>545.87418614413696</v>
      </c>
      <c r="D19" s="229">
        <f>TAMUK!$H$295</f>
        <v>789.25887128361853</v>
      </c>
      <c r="E19" s="229">
        <f>TAMUK!$H$296</f>
        <v>684.68785952104167</v>
      </c>
      <c r="F19" s="229">
        <f>TAMUK!$H$297</f>
        <v>1625.9490184279846</v>
      </c>
      <c r="G19" s="229">
        <f>TAMUK!$H$298</f>
        <v>988.80872681073015</v>
      </c>
      <c r="H19" s="229">
        <f>TAMUK!$H$299</f>
        <v>1110.9217063169247</v>
      </c>
      <c r="I19" s="229">
        <f>TAMUK!$H$300</f>
        <v>0</v>
      </c>
      <c r="J19" s="229">
        <f>TAMUK!$H$301</f>
        <v>410.28968978492497</v>
      </c>
      <c r="K19" s="229">
        <f>TAMUK!$H$302</f>
        <v>521.06406352190834</v>
      </c>
      <c r="L19" s="229">
        <f>TAMUK!$H$303</f>
        <v>0</v>
      </c>
      <c r="M19" s="229">
        <f>TAMUK!$H$304</f>
        <v>3763.3114531070732</v>
      </c>
      <c r="N19" s="229">
        <f>TAMUK!$H$305</f>
        <v>0</v>
      </c>
      <c r="O19" s="229">
        <f>TAMUK!$H$306</f>
        <v>546.70336272558177</v>
      </c>
      <c r="P19" s="229">
        <f>TAMUK!$H$307</f>
        <v>0</v>
      </c>
      <c r="Q19" s="229">
        <f>TAMUK!$H$308</f>
        <v>600.87090486511056</v>
      </c>
      <c r="R19" s="229">
        <f>TAMUK!$H$309</f>
        <v>0</v>
      </c>
      <c r="S19" s="229">
        <f>TAMUK!$H$310</f>
        <v>844.52696158730998</v>
      </c>
      <c r="T19" s="229">
        <f>TAMUK!$H$311</f>
        <v>593.70265891095107</v>
      </c>
      <c r="U19" s="229">
        <f>TAMUK!$H$312</f>
        <v>0</v>
      </c>
      <c r="V19" s="231">
        <f>TAMUK!$H$313</f>
        <v>674.06131965649013</v>
      </c>
    </row>
    <row r="20" spans="1:22">
      <c r="A20" s="233" t="s">
        <v>694</v>
      </c>
      <c r="B20" s="229">
        <f>TAMUSA!$H$293</f>
        <v>468.01587965050663</v>
      </c>
      <c r="C20" s="229">
        <f>TAMUSA!$H$294</f>
        <v>513.57370861787979</v>
      </c>
      <c r="D20" s="229">
        <f>TAMUSA!$H$295</f>
        <v>326.41065003286104</v>
      </c>
      <c r="E20" s="229">
        <f>TAMUSA!$H$296</f>
        <v>670.78280936660371</v>
      </c>
      <c r="F20" s="229">
        <f>TAMUSA!$H$297</f>
        <v>0</v>
      </c>
      <c r="G20" s="229">
        <f>TAMUSA!$H$298</f>
        <v>608.71793662707773</v>
      </c>
      <c r="H20" s="229">
        <f>TAMUSA!$H$299</f>
        <v>404.44604967104328</v>
      </c>
      <c r="I20" s="229">
        <f>TAMUSA!$H$300</f>
        <v>0</v>
      </c>
      <c r="J20" s="229">
        <f>TAMUSA!$H$301</f>
        <v>0</v>
      </c>
      <c r="K20" s="229">
        <f>TAMUSA!$H$302</f>
        <v>0</v>
      </c>
      <c r="L20" s="229">
        <f>TAMUSA!$H$303</f>
        <v>0</v>
      </c>
      <c r="M20" s="229">
        <f>TAMUSA!$H$304</f>
        <v>0</v>
      </c>
      <c r="N20" s="229">
        <f>TAMUSA!$H$305</f>
        <v>0</v>
      </c>
      <c r="O20" s="229">
        <f>TAMUSA!$H$306</f>
        <v>389.86346724846533</v>
      </c>
      <c r="P20" s="229">
        <f>TAMUSA!$H$307</f>
        <v>0</v>
      </c>
      <c r="Q20" s="229">
        <f>TAMUSA!$H$308</f>
        <v>623.13462430771381</v>
      </c>
      <c r="R20" s="229">
        <f>TAMUSA!$H$309</f>
        <v>0</v>
      </c>
      <c r="S20" s="229">
        <f>TAMUSA!$H$310</f>
        <v>1306.7987725291805</v>
      </c>
      <c r="T20" s="229">
        <f>TAMUSA!$H$311</f>
        <v>507.89305749604034</v>
      </c>
      <c r="U20" s="229">
        <f>TAMUSA!$H$312</f>
        <v>0</v>
      </c>
      <c r="V20" s="231">
        <f>TAMUSA!$H$313</f>
        <v>541.99572771473061</v>
      </c>
    </row>
    <row r="21" spans="1:22">
      <c r="A21" s="232" t="s">
        <v>709</v>
      </c>
      <c r="B21" s="229">
        <f>TAMIU!$H$293</f>
        <v>374.27342396182627</v>
      </c>
      <c r="C21" s="229">
        <f>TAMIU!$H$294</f>
        <v>395.92201566714965</v>
      </c>
      <c r="D21" s="229">
        <f>TAMIU!$H$295</f>
        <v>682.67283106823299</v>
      </c>
      <c r="E21" s="229">
        <f>TAMIU!$H$296</f>
        <v>424.33409118171454</v>
      </c>
      <c r="F21" s="229">
        <f>TAMIU!$H$297</f>
        <v>0</v>
      </c>
      <c r="G21" s="229">
        <f>TAMIU!$H$298</f>
        <v>922.39809751418125</v>
      </c>
      <c r="H21" s="229">
        <f>TAMIU!$H$299</f>
        <v>354.22112732895431</v>
      </c>
      <c r="I21" s="229">
        <f>TAMIU!$H$300</f>
        <v>0</v>
      </c>
      <c r="J21" s="229">
        <f>TAMIU!$H$301</f>
        <v>1338.7745416372688</v>
      </c>
      <c r="K21" s="229">
        <f>TAMIU!$H$302</f>
        <v>0</v>
      </c>
      <c r="L21" s="229">
        <f>TAMIU!$H$303</f>
        <v>0</v>
      </c>
      <c r="M21" s="229">
        <f>TAMIU!$H$304</f>
        <v>0</v>
      </c>
      <c r="N21" s="229">
        <f>TAMIU!$H$305</f>
        <v>0</v>
      </c>
      <c r="O21" s="229">
        <f>TAMIU!$H$306</f>
        <v>453.80350577833752</v>
      </c>
      <c r="P21" s="229">
        <f>TAMIU!$H$307</f>
        <v>0</v>
      </c>
      <c r="Q21" s="229">
        <f>TAMIU!$H$308</f>
        <v>527.3924050577366</v>
      </c>
      <c r="R21" s="229">
        <f>TAMIU!$H$309</f>
        <v>0</v>
      </c>
      <c r="S21" s="229">
        <f>TAMIU!$H$310</f>
        <v>572.18270352877369</v>
      </c>
      <c r="T21" s="229">
        <f>TAMIU!$H$311</f>
        <v>257.36563512129754</v>
      </c>
      <c r="U21" s="229">
        <f>TAMIU!$H$312</f>
        <v>726.93659584416139</v>
      </c>
      <c r="V21" s="231">
        <f>TAMIU!$H$313</f>
        <v>452.1373197019285</v>
      </c>
    </row>
    <row r="22" spans="1:22">
      <c r="A22" s="232" t="s">
        <v>121</v>
      </c>
      <c r="B22" s="229">
        <f>WTAMU!$H$293</f>
        <v>368.13993190864494</v>
      </c>
      <c r="C22" s="229">
        <f>WTAMU!$H$294</f>
        <v>370.8697172585363</v>
      </c>
      <c r="D22" s="229">
        <f>WTAMU!$H$295</f>
        <v>737.19293093979445</v>
      </c>
      <c r="E22" s="229">
        <f>WTAMU!$H$296</f>
        <v>469.99019802291645</v>
      </c>
      <c r="F22" s="229">
        <f>WTAMU!$H$297</f>
        <v>542.89817730700349</v>
      </c>
      <c r="G22" s="229">
        <f>WTAMU!$H$298</f>
        <v>822.05356081519676</v>
      </c>
      <c r="H22" s="229">
        <f>WTAMU!$H$299</f>
        <v>0</v>
      </c>
      <c r="I22" s="229">
        <f>WTAMU!$H$300</f>
        <v>0</v>
      </c>
      <c r="J22" s="229">
        <f>WTAMU!$H$301</f>
        <v>558.69921984425946</v>
      </c>
      <c r="K22" s="229">
        <f>WTAMU!$H$302</f>
        <v>0</v>
      </c>
      <c r="L22" s="229">
        <f>WTAMU!$H$303</f>
        <v>0</v>
      </c>
      <c r="M22" s="229">
        <f>WTAMU!$H$304</f>
        <v>866.43285648241852</v>
      </c>
      <c r="N22" s="229">
        <f>WTAMU!$H$305</f>
        <v>0</v>
      </c>
      <c r="O22" s="229">
        <f>WTAMU!$H$306</f>
        <v>613.32198156782306</v>
      </c>
      <c r="P22" s="229">
        <f>WTAMU!$H$307</f>
        <v>0</v>
      </c>
      <c r="Q22" s="229">
        <f>WTAMU!$H$308</f>
        <v>477.92597408873343</v>
      </c>
      <c r="R22" s="229">
        <f>WTAMU!$H$309</f>
        <v>0</v>
      </c>
      <c r="S22" s="229">
        <f>WTAMU!$H$310</f>
        <v>421.43647457986486</v>
      </c>
      <c r="T22" s="229">
        <f>WTAMU!$H$311</f>
        <v>502.92693374021786</v>
      </c>
      <c r="U22" s="229">
        <f>WTAMU!$H$312</f>
        <v>644.24114645440909</v>
      </c>
      <c r="V22" s="231">
        <f>WTAMU!$H$313</f>
        <v>472.04815118754982</v>
      </c>
    </row>
    <row r="23" spans="1:22">
      <c r="A23" s="232" t="s">
        <v>691</v>
      </c>
      <c r="B23" s="229">
        <f>TAMUC!$H$293</f>
        <v>406.49638951873089</v>
      </c>
      <c r="C23" s="229">
        <f>TAMUC!$H$294</f>
        <v>466.49949664127041</v>
      </c>
      <c r="D23" s="229">
        <f>TAMUC!$H$295</f>
        <v>592.86043790635574</v>
      </c>
      <c r="E23" s="229">
        <f>TAMUC!$H$296</f>
        <v>609.79314549234971</v>
      </c>
      <c r="F23" s="229">
        <f>TAMUC!$H$297</f>
        <v>551.92519799186118</v>
      </c>
      <c r="G23" s="229">
        <f>TAMUC!$H$298</f>
        <v>603.06130288629925</v>
      </c>
      <c r="H23" s="229">
        <f>TAMUC!$H$299</f>
        <v>334.18207808000506</v>
      </c>
      <c r="I23" s="229">
        <f>TAMUC!$H$300</f>
        <v>0</v>
      </c>
      <c r="J23" s="229">
        <f>TAMUC!$H$301</f>
        <v>528.38836342872219</v>
      </c>
      <c r="K23" s="229">
        <f>TAMUC!$H$302</f>
        <v>451.33058570842502</v>
      </c>
      <c r="L23" s="229">
        <f>TAMUC!$H$303</f>
        <v>0</v>
      </c>
      <c r="M23" s="229">
        <f>TAMUC!$H$304</f>
        <v>640.12444010967192</v>
      </c>
      <c r="N23" s="229">
        <f>TAMUC!$H$305</f>
        <v>0</v>
      </c>
      <c r="O23" s="229">
        <f>TAMUC!$H$306</f>
        <v>397.98764081927794</v>
      </c>
      <c r="P23" s="229">
        <f>TAMUC!$H$307</f>
        <v>0</v>
      </c>
      <c r="Q23" s="229">
        <f>TAMUC!$H$308</f>
        <v>528.40935468000112</v>
      </c>
      <c r="R23" s="229">
        <f>TAMUC!$H$309</f>
        <v>0</v>
      </c>
      <c r="S23" s="229">
        <f>TAMUC!$H$310</f>
        <v>178.21318825153628</v>
      </c>
      <c r="T23" s="229">
        <f>TAMUC!$H$311</f>
        <v>701.71510384978296</v>
      </c>
      <c r="U23" s="229">
        <f>TAMUC!$H$312</f>
        <v>719.98999713509988</v>
      </c>
      <c r="V23" s="231">
        <f>TAMUC!$H$313</f>
        <v>498.28408454357401</v>
      </c>
    </row>
    <row r="24" spans="1:22">
      <c r="A24" s="232" t="s">
        <v>695</v>
      </c>
      <c r="B24" s="229">
        <f>TAMUT!$H$293</f>
        <v>538.80291850002141</v>
      </c>
      <c r="C24" s="229">
        <f>TAMUT!$H$294</f>
        <v>597.88488758828726</v>
      </c>
      <c r="D24" s="229">
        <f>TAMUT!$H$295</f>
        <v>361.50138605597681</v>
      </c>
      <c r="E24" s="229">
        <f>TAMUT!$H$296</f>
        <v>796.5102151045852</v>
      </c>
      <c r="F24" s="229">
        <f>TAMUT!$H$297</f>
        <v>0</v>
      </c>
      <c r="G24" s="229">
        <f>TAMUT!$H$298</f>
        <v>1049.4758810859178</v>
      </c>
      <c r="H24" s="229">
        <f>TAMUT!$H$299</f>
        <v>565.8654170954203</v>
      </c>
      <c r="I24" s="229">
        <f>TAMUT!$H$300</f>
        <v>0</v>
      </c>
      <c r="J24" s="229">
        <f>TAMUT!$H$301</f>
        <v>1192.3142155787259</v>
      </c>
      <c r="K24" s="229">
        <f>TAMUT!$H$302</f>
        <v>0</v>
      </c>
      <c r="L24" s="229">
        <f>TAMUT!$H$303</f>
        <v>0</v>
      </c>
      <c r="M24" s="229">
        <f>TAMUT!$H$304</f>
        <v>0</v>
      </c>
      <c r="N24" s="229">
        <f>TAMUT!$H$305</f>
        <v>0</v>
      </c>
      <c r="O24" s="229">
        <f>TAMUT!$H$306</f>
        <v>622.60101579503862</v>
      </c>
      <c r="P24" s="229">
        <f>TAMUT!$H$307</f>
        <v>0</v>
      </c>
      <c r="Q24" s="229">
        <f>TAMUT!$H$308</f>
        <v>649.50061634491271</v>
      </c>
      <c r="R24" s="229">
        <f>TAMUT!$H$309</f>
        <v>0</v>
      </c>
      <c r="S24" s="229">
        <f>TAMUT!$H$310</f>
        <v>1697.3852805687275</v>
      </c>
      <c r="T24" s="229">
        <f>TAMUT!$H$311</f>
        <v>763.11026437488272</v>
      </c>
      <c r="U24" s="229">
        <f>TAMUT!$H$312</f>
        <v>1517.6111196935221</v>
      </c>
      <c r="V24" s="231">
        <f>TAMUT!$H$313</f>
        <v>670.10070308586467</v>
      </c>
    </row>
    <row r="25" spans="1:22">
      <c r="A25" s="232" t="s">
        <v>113</v>
      </c>
      <c r="B25" s="229">
        <f>UH!$H$293</f>
        <v>428.22030504887937</v>
      </c>
      <c r="C25" s="229">
        <f>UH!$H$294</f>
        <v>802.94327045831687</v>
      </c>
      <c r="D25" s="229">
        <f>UH!$H$295</f>
        <v>596.0807995398992</v>
      </c>
      <c r="E25" s="229">
        <f>UH!$H$296</f>
        <v>737.02202231665979</v>
      </c>
      <c r="F25" s="229">
        <f>UH!$H$297</f>
        <v>0</v>
      </c>
      <c r="G25" s="229">
        <f>UH!$H$298</f>
        <v>1320.8758321448595</v>
      </c>
      <c r="H25" s="229">
        <f>UH!$H$299</f>
        <v>310.58991212859178</v>
      </c>
      <c r="I25" s="229">
        <f>UH!$H$300</f>
        <v>805.35720309325382</v>
      </c>
      <c r="J25" s="229">
        <f>UH!$H$301</f>
        <v>842.26474240814798</v>
      </c>
      <c r="K25" s="229">
        <f>UH!$H$302</f>
        <v>0</v>
      </c>
      <c r="L25" s="229">
        <f>UH!$H$303</f>
        <v>0</v>
      </c>
      <c r="M25" s="229">
        <f>UH!$H$304</f>
        <v>303.84800864938956</v>
      </c>
      <c r="N25" s="229">
        <f>UH!$H$305</f>
        <v>0</v>
      </c>
      <c r="O25" s="229">
        <f>UH!$H$306</f>
        <v>360.78189276221065</v>
      </c>
      <c r="P25" s="229">
        <f>UH!$H$307</f>
        <v>2174.2417949645119</v>
      </c>
      <c r="Q25" s="229">
        <f>UH!$H$308</f>
        <v>468.79863344503536</v>
      </c>
      <c r="R25" s="229">
        <f>UH!$H$309</f>
        <v>1539.9466540540679</v>
      </c>
      <c r="S25" s="229">
        <f>UH!$H$310</f>
        <v>426.35607744218038</v>
      </c>
      <c r="T25" s="229">
        <f>UH!$H$311</f>
        <v>503.84537071976371</v>
      </c>
      <c r="U25" s="229">
        <f>UH!$H$312</f>
        <v>840.59614496213999</v>
      </c>
      <c r="V25" s="231">
        <f>UH!$H$313</f>
        <v>653.37771778910826</v>
      </c>
    </row>
    <row r="26" spans="1:22">
      <c r="A26" s="232" t="s">
        <v>705</v>
      </c>
      <c r="B26" s="229">
        <f>UHCL!$H$293</f>
        <v>456.57995672546667</v>
      </c>
      <c r="C26" s="229">
        <f>UHCL!$H$294</f>
        <v>646.04230156726067</v>
      </c>
      <c r="D26" s="229">
        <f>UHCL!$H$295</f>
        <v>464.5004419448457</v>
      </c>
      <c r="E26" s="229">
        <f>UHCL!$H$296</f>
        <v>615.74978810207779</v>
      </c>
      <c r="F26" s="229">
        <f>UHCL!$H$297</f>
        <v>0</v>
      </c>
      <c r="G26" s="229">
        <f>UHCL!$H$298</f>
        <v>767.60720574412221</v>
      </c>
      <c r="H26" s="229">
        <f>UHCL!$H$299</f>
        <v>690.37797507820176</v>
      </c>
      <c r="I26" s="229">
        <f>UHCL!$H$300</f>
        <v>0</v>
      </c>
      <c r="J26" s="229">
        <f>UHCL!$H$301</f>
        <v>560.46080647521637</v>
      </c>
      <c r="K26" s="229">
        <f>UHCL!$H$302</f>
        <v>530.18688138904258</v>
      </c>
      <c r="L26" s="229">
        <f>UHCL!$H$303</f>
        <v>0</v>
      </c>
      <c r="M26" s="229">
        <f>UHCL!$H$304</f>
        <v>465.09273251082863</v>
      </c>
      <c r="N26" s="229">
        <f>UHCL!$H$305</f>
        <v>0</v>
      </c>
      <c r="O26" s="229">
        <f>UHCL!$H$306</f>
        <v>554.11454935356824</v>
      </c>
      <c r="P26" s="229">
        <f>UHCL!$H$307</f>
        <v>0</v>
      </c>
      <c r="Q26" s="229">
        <f>UHCL!$H$308</f>
        <v>622.37874966603954</v>
      </c>
      <c r="R26" s="229">
        <f>UHCL!$H$309</f>
        <v>0</v>
      </c>
      <c r="S26" s="229">
        <f>UHCL!$H$310</f>
        <v>158.71124025219666</v>
      </c>
      <c r="T26" s="229">
        <f>UHCL!$H$311</f>
        <v>1068.2067998929322</v>
      </c>
      <c r="U26" s="229">
        <f>UHCL!$H$312</f>
        <v>1728.3011310646018</v>
      </c>
      <c r="V26" s="231">
        <f>UHCL!$H$313</f>
        <v>581.90254892985104</v>
      </c>
    </row>
    <row r="27" spans="1:22">
      <c r="A27" s="232" t="s">
        <v>706</v>
      </c>
      <c r="B27" s="229">
        <f>UHD!$H$293</f>
        <v>379.3011358463462</v>
      </c>
      <c r="C27" s="229">
        <f>UHD!$H$294</f>
        <v>509.24876439681606</v>
      </c>
      <c r="D27" s="229">
        <f>UHD!$H$295</f>
        <v>389.38425429157962</v>
      </c>
      <c r="E27" s="229">
        <f>UHD!$H$296</f>
        <v>581.52551228668676</v>
      </c>
      <c r="F27" s="229">
        <f>UHD!$H$297</f>
        <v>0</v>
      </c>
      <c r="G27" s="229">
        <f>UHD!$H$298</f>
        <v>514.76366879770285</v>
      </c>
      <c r="H27" s="229">
        <f>UHD!$H$299</f>
        <v>456.24037333363418</v>
      </c>
      <c r="I27" s="229">
        <f>UHD!$H$300</f>
        <v>0</v>
      </c>
      <c r="J27" s="229">
        <f>UHD!$H$301</f>
        <v>472.02449148991542</v>
      </c>
      <c r="K27" s="229">
        <f>UHD!$H$302</f>
        <v>0</v>
      </c>
      <c r="L27" s="229">
        <f>UHD!$H$303</f>
        <v>0</v>
      </c>
      <c r="M27" s="229">
        <f>UHD!$H$304</f>
        <v>0</v>
      </c>
      <c r="N27" s="229">
        <f>UHD!$H$305</f>
        <v>0</v>
      </c>
      <c r="O27" s="229">
        <f>UHD!$H$306</f>
        <v>515.86059006014318</v>
      </c>
      <c r="P27" s="229">
        <f>UHD!$H$307</f>
        <v>0</v>
      </c>
      <c r="Q27" s="229">
        <f>UHD!$H$308</f>
        <v>465.91349758524689</v>
      </c>
      <c r="R27" s="229">
        <f>UHD!$H$309</f>
        <v>0</v>
      </c>
      <c r="S27" s="229">
        <f>UHD!$H$310</f>
        <v>477.34814440806372</v>
      </c>
      <c r="T27" s="229">
        <f>UHD!$H$311</f>
        <v>626.62910340516601</v>
      </c>
      <c r="U27" s="229">
        <f>UHD!$H$312</f>
        <v>535.212254508314</v>
      </c>
      <c r="V27" s="231">
        <f>UHD!$H$313</f>
        <v>439.84439817710933</v>
      </c>
    </row>
    <row r="28" spans="1:22">
      <c r="A28" s="232" t="s">
        <v>707</v>
      </c>
      <c r="B28" s="229">
        <f>UHV!$H$293</f>
        <v>431.6788657864164</v>
      </c>
      <c r="C28" s="229">
        <f>UHV!$H$294</f>
        <v>424.66316482887584</v>
      </c>
      <c r="D28" s="229">
        <f>UHV!$H$295</f>
        <v>395.89954967037028</v>
      </c>
      <c r="E28" s="229">
        <f>UHV!$H$296</f>
        <v>614.39110748266933</v>
      </c>
      <c r="F28" s="229">
        <f>UHV!$H$297</f>
        <v>0</v>
      </c>
      <c r="G28" s="229">
        <f>UHV!$H$298</f>
        <v>492.47028617001354</v>
      </c>
      <c r="H28" s="229">
        <f>UHV!$H$299</f>
        <v>259.78133060603199</v>
      </c>
      <c r="I28" s="229">
        <f>UHV!$H$300</f>
        <v>0</v>
      </c>
      <c r="J28" s="229">
        <f>UHV!$H$301</f>
        <v>0</v>
      </c>
      <c r="K28" s="229">
        <f>UHV!$H$302</f>
        <v>0</v>
      </c>
      <c r="L28" s="229">
        <f>UHV!$H$303</f>
        <v>0</v>
      </c>
      <c r="M28" s="229">
        <f>UHV!$H$304</f>
        <v>0</v>
      </c>
      <c r="N28" s="229">
        <f>UHV!$H$305</f>
        <v>0</v>
      </c>
      <c r="O28" s="229">
        <f>UHV!$H$306</f>
        <v>477.52066922772048</v>
      </c>
      <c r="P28" s="229">
        <f>UHV!$H$307</f>
        <v>0</v>
      </c>
      <c r="Q28" s="229">
        <f>UHV!$H$308</f>
        <v>641.38403864466045</v>
      </c>
      <c r="R28" s="229">
        <f>UHV!$H$309</f>
        <v>0</v>
      </c>
      <c r="S28" s="229">
        <f>UHV!$H$310</f>
        <v>827.56751401967688</v>
      </c>
      <c r="T28" s="229">
        <f>UHV!$H$311</f>
        <v>492.633171528741</v>
      </c>
      <c r="U28" s="229">
        <f>UHV!$H$312</f>
        <v>470.12012212922008</v>
      </c>
      <c r="V28" s="231">
        <f>UHV!$H$313</f>
        <v>519.15941382841686</v>
      </c>
    </row>
    <row r="29" spans="1:22">
      <c r="A29" s="232" t="s">
        <v>685</v>
      </c>
      <c r="B29" s="229">
        <f>MID!$H$293</f>
        <v>443.72704482677494</v>
      </c>
      <c r="C29" s="229">
        <f>MID!$H$294</f>
        <v>500.15819453438525</v>
      </c>
      <c r="D29" s="229">
        <f>MID!$H$295</f>
        <v>650.67353299383615</v>
      </c>
      <c r="E29" s="229">
        <f>MID!$H$296</f>
        <v>499.67433809278242</v>
      </c>
      <c r="F29" s="229">
        <f>MID!$H$297</f>
        <v>885.50703226884104</v>
      </c>
      <c r="G29" s="229">
        <f>MID!$H$298</f>
        <v>918.16667356162327</v>
      </c>
      <c r="H29" s="229">
        <f>MID!$H$299</f>
        <v>333.66276648418824</v>
      </c>
      <c r="I29" s="229">
        <f>MID!$H$300</f>
        <v>0</v>
      </c>
      <c r="J29" s="229">
        <f>MID!$H$301</f>
        <v>538.28018525278776</v>
      </c>
      <c r="K29" s="229">
        <f>MID!$H$302</f>
        <v>0</v>
      </c>
      <c r="L29" s="229">
        <f>MID!$H$303</f>
        <v>0</v>
      </c>
      <c r="M29" s="229">
        <f>MID!$H$304</f>
        <v>506.50966385477739</v>
      </c>
      <c r="N29" s="229">
        <f>MID!$H$305</f>
        <v>0</v>
      </c>
      <c r="O29" s="229">
        <f>MID!$H$306</f>
        <v>529.86306343339709</v>
      </c>
      <c r="P29" s="229">
        <f>MID!$H$307</f>
        <v>0</v>
      </c>
      <c r="Q29" s="229">
        <f>MID!$H$308</f>
        <v>710.68532193462431</v>
      </c>
      <c r="R29" s="229">
        <f>MID!$H$309</f>
        <v>0</v>
      </c>
      <c r="S29" s="229">
        <f>MID!$H$310</f>
        <v>732.72059523515247</v>
      </c>
      <c r="T29" s="229">
        <f>MID!$H$311</f>
        <v>722.01035859811668</v>
      </c>
      <c r="U29" s="229">
        <f>MID!$H$312</f>
        <v>560.53163911497529</v>
      </c>
      <c r="V29" s="231">
        <f>MID!$H$313</f>
        <v>533.89349160935819</v>
      </c>
    </row>
    <row r="30" spans="1:22">
      <c r="A30" s="232" t="s">
        <v>91</v>
      </c>
      <c r="B30" s="229">
        <f>UNT!$H$293</f>
        <v>346.08033915556717</v>
      </c>
      <c r="C30" s="229">
        <f>UNT!$H$294</f>
        <v>631.10731863599187</v>
      </c>
      <c r="D30" s="229">
        <f>UNT!$H$295</f>
        <v>564.72376389905276</v>
      </c>
      <c r="E30" s="229">
        <f>UNT!$H$296</f>
        <v>520.85783097889987</v>
      </c>
      <c r="F30" s="229">
        <f>UNT!$H$297</f>
        <v>0</v>
      </c>
      <c r="G30" s="229">
        <f>UNT!$H$298</f>
        <v>755.08021818966233</v>
      </c>
      <c r="H30" s="229">
        <f>UNT!$H$299</f>
        <v>288.6007265080201</v>
      </c>
      <c r="I30" s="229">
        <f>UNT!$H$300</f>
        <v>0</v>
      </c>
      <c r="J30" s="229">
        <f>UNT!$H$301</f>
        <v>192.22799061361385</v>
      </c>
      <c r="K30" s="229">
        <f>UNT!$H$302</f>
        <v>478.70786899228176</v>
      </c>
      <c r="L30" s="229">
        <f>UNT!$H$303</f>
        <v>0</v>
      </c>
      <c r="M30" s="229">
        <f>UNT!$H$304</f>
        <v>424.19485329698352</v>
      </c>
      <c r="N30" s="229">
        <f>UNT!$H$305</f>
        <v>0</v>
      </c>
      <c r="O30" s="229">
        <f>UNT!$H$306</f>
        <v>339.12564713840061</v>
      </c>
      <c r="P30" s="229">
        <f>UNT!$H$307</f>
        <v>0</v>
      </c>
      <c r="Q30" s="229">
        <f>UNT!$H$308</f>
        <v>425.77403363911969</v>
      </c>
      <c r="R30" s="229">
        <f>UNT!$H$309</f>
        <v>0</v>
      </c>
      <c r="S30" s="229">
        <f>UNT!$H$310</f>
        <v>470.63825950256569</v>
      </c>
      <c r="T30" s="229">
        <f>UNT!$H$311</f>
        <v>714.19084787114571</v>
      </c>
      <c r="U30" s="229">
        <f>UNT!$H$312</f>
        <v>0</v>
      </c>
      <c r="V30" s="231">
        <f>UNT!$H$313</f>
        <v>460.32921879744913</v>
      </c>
    </row>
    <row r="31" spans="1:22">
      <c r="A31" s="233" t="s">
        <v>708</v>
      </c>
      <c r="B31" s="229">
        <f>UNTD!$H$293</f>
        <v>428.83733183853582</v>
      </c>
      <c r="C31" s="229">
        <f>UNTD!$H$294</f>
        <v>461.92307882177181</v>
      </c>
      <c r="D31" s="229">
        <f>UNTD!$H$295</f>
        <v>238.99249284455175</v>
      </c>
      <c r="E31" s="229">
        <f>UNTD!$H$296</f>
        <v>579.89568467594654</v>
      </c>
      <c r="F31" s="229">
        <f>UNTD!$H$297</f>
        <v>252.55689420426549</v>
      </c>
      <c r="G31" s="229">
        <f>UNTD!$H$298</f>
        <v>535.63610534578652</v>
      </c>
      <c r="H31" s="229">
        <f>UNTD!$H$299</f>
        <v>374.51406372362698</v>
      </c>
      <c r="I31" s="229">
        <f>UNTD!$H$300</f>
        <v>577.93231647324126</v>
      </c>
      <c r="J31" s="229">
        <f>UNTD!$H$301</f>
        <v>119.63703169292388</v>
      </c>
      <c r="K31" s="229">
        <f>UNTD!$H$302</f>
        <v>0</v>
      </c>
      <c r="L31" s="229">
        <f>UNTD!$H$303</f>
        <v>0</v>
      </c>
      <c r="M31" s="229">
        <f>UNTD!$H$304</f>
        <v>0</v>
      </c>
      <c r="N31" s="229">
        <f>UNTD!$H$305</f>
        <v>0</v>
      </c>
      <c r="O31" s="229">
        <f>UNTD!$H$306</f>
        <v>246.97145665624905</v>
      </c>
      <c r="P31" s="229">
        <f>UNTD!$H$307</f>
        <v>0</v>
      </c>
      <c r="Q31" s="229">
        <f>UNTD!$H$308</f>
        <v>539.10305401922733</v>
      </c>
      <c r="R31" s="229">
        <f>UNTD!$H$309</f>
        <v>0</v>
      </c>
      <c r="S31" s="229">
        <f>UNTD!$H$310</f>
        <v>268.81836674554665</v>
      </c>
      <c r="T31" s="229">
        <f>UNTD!$H$311</f>
        <v>264.09057717934752</v>
      </c>
      <c r="U31" s="229">
        <f>UNTD!$H$312</f>
        <v>0</v>
      </c>
      <c r="V31" s="231">
        <f>UNTD!$H$313</f>
        <v>471.11497116717146</v>
      </c>
    </row>
    <row r="32" spans="1:22">
      <c r="A32" s="232" t="s">
        <v>97</v>
      </c>
      <c r="B32" s="229">
        <f>SFASU!$H$293</f>
        <v>376.70107878478819</v>
      </c>
      <c r="C32" s="229">
        <f>SFASU!$H$294</f>
        <v>495.99927561429683</v>
      </c>
      <c r="D32" s="229">
        <f>SFASU!$H$295</f>
        <v>626.48074684287667</v>
      </c>
      <c r="E32" s="229">
        <f>SFASU!$H$296</f>
        <v>504.68449794819355</v>
      </c>
      <c r="F32" s="229">
        <f>SFASU!$H$297</f>
        <v>684.60123724855123</v>
      </c>
      <c r="G32" s="229">
        <f>SFASU!$H$298</f>
        <v>473.49743080095732</v>
      </c>
      <c r="H32" s="229">
        <f>SFASU!$H$299</f>
        <v>324.52230453242453</v>
      </c>
      <c r="I32" s="229">
        <f>SFASU!$H$300</f>
        <v>0</v>
      </c>
      <c r="J32" s="229">
        <f>SFASU!$H$301</f>
        <v>493.94604680133494</v>
      </c>
      <c r="K32" s="229">
        <f>SFASU!$H$302</f>
        <v>0</v>
      </c>
      <c r="L32" s="229">
        <f>SFASU!$H$303</f>
        <v>0</v>
      </c>
      <c r="M32" s="229">
        <f>SFASU!$H$304</f>
        <v>534.36564802648411</v>
      </c>
      <c r="N32" s="229">
        <f>SFASU!$H$305</f>
        <v>0</v>
      </c>
      <c r="O32" s="229">
        <f>SFASU!$H$306</f>
        <v>460.60661355353318</v>
      </c>
      <c r="P32" s="229">
        <f>SFASU!$H$307</f>
        <v>0</v>
      </c>
      <c r="Q32" s="229">
        <f>SFASU!$H$308</f>
        <v>477.74459060342872</v>
      </c>
      <c r="R32" s="229">
        <f>SFASU!$H$309</f>
        <v>0</v>
      </c>
      <c r="S32" s="229">
        <f>SFASU!$H$310</f>
        <v>469.26874521140547</v>
      </c>
      <c r="T32" s="229">
        <f>SFASU!$H$311</f>
        <v>547.16009357582459</v>
      </c>
      <c r="U32" s="229">
        <f>SFASU!$H$312</f>
        <v>786.24759568233617</v>
      </c>
      <c r="V32" s="231">
        <f>SFASU!$H$313</f>
        <v>471.74345768403902</v>
      </c>
    </row>
    <row r="33" spans="1:22">
      <c r="A33" s="232" t="s">
        <v>107</v>
      </c>
      <c r="B33" s="229">
        <f>TSU!$H$293</f>
        <v>791.52504764863954</v>
      </c>
      <c r="C33" s="229">
        <f>TSU!$H$294</f>
        <v>977.40074401509605</v>
      </c>
      <c r="D33" s="229">
        <f>TSU!$H$295</f>
        <v>760.97583845313818</v>
      </c>
      <c r="E33" s="229">
        <f>TSU!$H$296</f>
        <v>1477.7226630682824</v>
      </c>
      <c r="F33" s="229">
        <f>TSU!$H$297</f>
        <v>0</v>
      </c>
      <c r="G33" s="229">
        <f>TSU!$H$298</f>
        <v>884.31073994328665</v>
      </c>
      <c r="H33" s="229">
        <f>TSU!$H$299</f>
        <v>1007.6957573330444</v>
      </c>
      <c r="I33" s="229">
        <f>TSU!$H$300</f>
        <v>1375.8004730672826</v>
      </c>
      <c r="J33" s="229">
        <f>TSU!$H$301</f>
        <v>999.00929916471625</v>
      </c>
      <c r="K33" s="229">
        <f>TSU!$H$302</f>
        <v>0</v>
      </c>
      <c r="L33" s="229">
        <f>TSU!$H$303</f>
        <v>0</v>
      </c>
      <c r="M33" s="229">
        <f>TSU!$H$304</f>
        <v>1274.8470601105105</v>
      </c>
      <c r="N33" s="229">
        <f>TSU!$H$305</f>
        <v>0</v>
      </c>
      <c r="O33" s="229">
        <f>TSU!$H$306</f>
        <v>1038.0152955171509</v>
      </c>
      <c r="P33" s="229">
        <f>TSU!$H$307</f>
        <v>2358.1362498427893</v>
      </c>
      <c r="Q33" s="229">
        <f>TSU!$H$308</f>
        <v>1116.4260523617854</v>
      </c>
      <c r="R33" s="229">
        <f>TSU!$H$309</f>
        <v>0</v>
      </c>
      <c r="S33" s="229">
        <f>TSU!$H$310</f>
        <v>2156.5109039280774</v>
      </c>
      <c r="T33" s="229">
        <f>TSU!$H$311</f>
        <v>4772.0085259162734</v>
      </c>
      <c r="U33" s="229">
        <f>TSU!$H$312</f>
        <v>0</v>
      </c>
      <c r="V33" s="231">
        <f>TSU!$H$313</f>
        <v>1071.2160512745459</v>
      </c>
    </row>
    <row r="34" spans="1:22">
      <c r="A34" s="232" t="s">
        <v>109</v>
      </c>
      <c r="B34" s="229">
        <f>TTU!$H$293</f>
        <v>397.60073207888871</v>
      </c>
      <c r="C34" s="229">
        <f>TTU!$H$294</f>
        <v>606.49088073558858</v>
      </c>
      <c r="D34" s="229">
        <f>TTU!$H$295</f>
        <v>728.87566871923161</v>
      </c>
      <c r="E34" s="229">
        <f>TTU!$H$296</f>
        <v>1022.3365034071445</v>
      </c>
      <c r="F34" s="229">
        <f>TTU!$H$297</f>
        <v>901.0436364609526</v>
      </c>
      <c r="G34" s="229">
        <f>TTU!$H$298</f>
        <v>963.19051180881547</v>
      </c>
      <c r="H34" s="229">
        <f>TTU!$H$299</f>
        <v>395.41805560401053</v>
      </c>
      <c r="I34" s="229">
        <f>TTU!$H$300</f>
        <v>1286.8578995730088</v>
      </c>
      <c r="J34" s="229">
        <f>TTU!$H$301</f>
        <v>779.37298294198683</v>
      </c>
      <c r="K34" s="229">
        <f>TTU!$H$302</f>
        <v>2125.3013803619201</v>
      </c>
      <c r="L34" s="229">
        <f>TTU!$H$303</f>
        <v>2591.9685821237817</v>
      </c>
      <c r="M34" s="229">
        <f>TTU!$H$304</f>
        <v>0</v>
      </c>
      <c r="N34" s="229">
        <f>TTU!$H$305</f>
        <v>0</v>
      </c>
      <c r="O34" s="229">
        <f>TTU!$H$306</f>
        <v>469.13390120838</v>
      </c>
      <c r="P34" s="229">
        <f>TTU!$H$307</f>
        <v>0</v>
      </c>
      <c r="Q34" s="229">
        <f>TTU!$H$308</f>
        <v>689.0647969985331</v>
      </c>
      <c r="R34" s="229">
        <f>TTU!$H$309</f>
        <v>0</v>
      </c>
      <c r="S34" s="229">
        <f>TTU!$H$310</f>
        <v>1554.5062123174534</v>
      </c>
      <c r="T34" s="229">
        <f>TTU!$H$311</f>
        <v>995.68118942782633</v>
      </c>
      <c r="U34" s="229">
        <f>TTU!$H$312</f>
        <v>0</v>
      </c>
      <c r="V34" s="231">
        <f>TTU!$H$313</f>
        <v>623.01523095658058</v>
      </c>
    </row>
    <row r="35" spans="1:22">
      <c r="A35" s="232" t="s">
        <v>683</v>
      </c>
      <c r="B35" s="229">
        <f>ASU!$H$293</f>
        <v>338.74181498007283</v>
      </c>
      <c r="C35" s="229">
        <f>ASU!$H$294</f>
        <v>437.08880645278197</v>
      </c>
      <c r="D35" s="229">
        <f>ASU!$H$295</f>
        <v>542.12740724223409</v>
      </c>
      <c r="E35" s="229">
        <f>ASU!$H$296</f>
        <v>377.27111148688567</v>
      </c>
      <c r="F35" s="229">
        <f>ASU!$H$297</f>
        <v>365.19738177095769</v>
      </c>
      <c r="G35" s="229">
        <f>ASU!$H$298</f>
        <v>723.17048133433389</v>
      </c>
      <c r="H35" s="229">
        <f>ASU!$H$299</f>
        <v>367.78583482144325</v>
      </c>
      <c r="I35" s="229">
        <f>ASU!$H$300</f>
        <v>0</v>
      </c>
      <c r="J35" s="229">
        <f>ASU!$H$301</f>
        <v>432.20886357502468</v>
      </c>
      <c r="K35" s="229">
        <f>ASU!$H$302</f>
        <v>0</v>
      </c>
      <c r="L35" s="229">
        <f>ASU!$H$303</f>
        <v>0</v>
      </c>
      <c r="M35" s="229">
        <f>ASU!$H$304</f>
        <v>0</v>
      </c>
      <c r="N35" s="229">
        <f>ASU!$H$305</f>
        <v>0</v>
      </c>
      <c r="O35" s="229">
        <f>ASU!$H$306</f>
        <v>474.64230033627939</v>
      </c>
      <c r="P35" s="229">
        <f>ASU!$H$307</f>
        <v>0</v>
      </c>
      <c r="Q35" s="229">
        <f>ASU!$H$308</f>
        <v>439.59066560730093</v>
      </c>
      <c r="R35" s="229">
        <f>ASU!$H$309</f>
        <v>0</v>
      </c>
      <c r="S35" s="229">
        <f>ASU!$H$310</f>
        <v>152.51260708589734</v>
      </c>
      <c r="T35" s="229">
        <f>ASU!$H$311</f>
        <v>432.16146264848987</v>
      </c>
      <c r="U35" s="229">
        <f>ASU!$H$312</f>
        <v>788.1470652828566</v>
      </c>
      <c r="V35" s="231">
        <f>ASU!$H$313</f>
        <v>410.08647535331596</v>
      </c>
    </row>
    <row r="36" spans="1:22">
      <c r="A36" s="232" t="s">
        <v>111</v>
      </c>
      <c r="B36" s="229">
        <f>TWU!$H$293</f>
        <v>323.1210564442859</v>
      </c>
      <c r="C36" s="229">
        <f>TWU!$H$294</f>
        <v>443.38663519040551</v>
      </c>
      <c r="D36" s="229">
        <f>TWU!$H$295</f>
        <v>558.44287291612147</v>
      </c>
      <c r="E36" s="229">
        <f>TWU!$H$296</f>
        <v>497.64165582612708</v>
      </c>
      <c r="F36" s="229">
        <f>TWU!$H$297</f>
        <v>573.05023572159928</v>
      </c>
      <c r="G36" s="229">
        <f>TWU!$H$298</f>
        <v>551.25587715435631</v>
      </c>
      <c r="H36" s="229">
        <f>TWU!$H$299</f>
        <v>465.62955942334054</v>
      </c>
      <c r="I36" s="229">
        <f>TWU!$H$300</f>
        <v>0</v>
      </c>
      <c r="J36" s="229">
        <f>TWU!$H$301</f>
        <v>712.56801058696988</v>
      </c>
      <c r="K36" s="229">
        <f>TWU!$H$302</f>
        <v>587.30704516910271</v>
      </c>
      <c r="L36" s="229">
        <f>TWU!$H$303</f>
        <v>0</v>
      </c>
      <c r="M36" s="229">
        <f>TWU!$H$304</f>
        <v>0</v>
      </c>
      <c r="N36" s="229">
        <f>TWU!$H$305</f>
        <v>0</v>
      </c>
      <c r="O36" s="229">
        <f>TWU!$H$306</f>
        <v>573.80049790211547</v>
      </c>
      <c r="P36" s="229">
        <f>TWU!$H$307</f>
        <v>0</v>
      </c>
      <c r="Q36" s="229">
        <f>TWU!$H$308</f>
        <v>417.35468787364294</v>
      </c>
      <c r="R36" s="229">
        <f>TWU!$H$309</f>
        <v>0</v>
      </c>
      <c r="S36" s="229">
        <f>TWU!$H$310</f>
        <v>889.49160212189327</v>
      </c>
      <c r="T36" s="229">
        <f>TWU!$H$311</f>
        <v>423.9599145085341</v>
      </c>
      <c r="U36" s="229">
        <f>TWU!$H$312</f>
        <v>753.33932999928084</v>
      </c>
      <c r="V36" s="231">
        <f>TWU!$H$313</f>
        <v>479.01132364065546</v>
      </c>
    </row>
    <row r="37" spans="1:22">
      <c r="A37" s="232" t="s">
        <v>684</v>
      </c>
      <c r="B37" s="229">
        <f>LU!$H$293</f>
        <v>378.20615942411081</v>
      </c>
      <c r="C37" s="229">
        <f>LU!$H$294</f>
        <v>433.95720620611144</v>
      </c>
      <c r="D37" s="229">
        <f>LU!$H$295</f>
        <v>857.39508745776004</v>
      </c>
      <c r="E37" s="229">
        <f>LU!$H$296</f>
        <v>307.62605116762205</v>
      </c>
      <c r="F37" s="229">
        <f>LU!$H$297</f>
        <v>0</v>
      </c>
      <c r="G37" s="229">
        <f>LU!$H$298</f>
        <v>805.25331149861165</v>
      </c>
      <c r="H37" s="229">
        <f>LU!$H$299</f>
        <v>258.73200872015497</v>
      </c>
      <c r="I37" s="229">
        <f>LU!$H$300</f>
        <v>0</v>
      </c>
      <c r="J37" s="229">
        <f>LU!$H$301</f>
        <v>561.78809547204128</v>
      </c>
      <c r="K37" s="229">
        <f>LU!$H$302</f>
        <v>80.659626605502979</v>
      </c>
      <c r="L37" s="229">
        <f>LU!$H$303</f>
        <v>0</v>
      </c>
      <c r="M37" s="229">
        <f>LU!$H$304</f>
        <v>0</v>
      </c>
      <c r="N37" s="229">
        <f>LU!$H$305</f>
        <v>0</v>
      </c>
      <c r="O37" s="229">
        <f>LU!$H$306</f>
        <v>352.27872062776589</v>
      </c>
      <c r="P37" s="229">
        <f>LU!$H$307</f>
        <v>0</v>
      </c>
      <c r="Q37" s="229">
        <f>LU!$H$308</f>
        <v>438.92248957424454</v>
      </c>
      <c r="R37" s="229">
        <f>LU!$H$309</f>
        <v>0</v>
      </c>
      <c r="S37" s="229">
        <f>LU!$H$310</f>
        <v>294.37791189659731</v>
      </c>
      <c r="T37" s="229">
        <f>LU!$H$311</f>
        <v>400.30877732359488</v>
      </c>
      <c r="U37" s="229">
        <f>LU!$H$312</f>
        <v>822.40133748001665</v>
      </c>
      <c r="V37" s="231">
        <f>LU!$H$313</f>
        <v>436.74373249607294</v>
      </c>
    </row>
    <row r="38" spans="1:22">
      <c r="A38" s="232" t="s">
        <v>687</v>
      </c>
      <c r="B38" s="229">
        <f>SHSU!$H$293</f>
        <v>403.71489635095026</v>
      </c>
      <c r="C38" s="229">
        <f>SHSU!$H$294</f>
        <v>370.02512566541418</v>
      </c>
      <c r="D38" s="229">
        <f>SHSU!$H$295</f>
        <v>611.15913284670933</v>
      </c>
      <c r="E38" s="229">
        <f>SHSU!$H$296</f>
        <v>666.56982415904304</v>
      </c>
      <c r="F38" s="229">
        <f>SHSU!$H$297</f>
        <v>428.03598278625907</v>
      </c>
      <c r="G38" s="229">
        <f>SHSU!$H$298</f>
        <v>682.01917632333016</v>
      </c>
      <c r="H38" s="229">
        <f>SHSU!$H$299</f>
        <v>496.1529602119337</v>
      </c>
      <c r="I38" s="229">
        <f>SHSU!$H$300</f>
        <v>0</v>
      </c>
      <c r="J38" s="229">
        <f>SHSU!$H$301</f>
        <v>0</v>
      </c>
      <c r="K38" s="229">
        <f>SHSU!$H$302</f>
        <v>654.3288256951505</v>
      </c>
      <c r="L38" s="229">
        <f>SHSU!$H$303</f>
        <v>0</v>
      </c>
      <c r="M38" s="229">
        <f>SHSU!$H$304</f>
        <v>367.97270798139203</v>
      </c>
      <c r="N38" s="229">
        <f>SHSU!$H$305</f>
        <v>0</v>
      </c>
      <c r="O38" s="229">
        <f>SHSU!$H$306</f>
        <v>390.99373263753995</v>
      </c>
      <c r="P38" s="229">
        <f>SHSU!$H$307</f>
        <v>0</v>
      </c>
      <c r="Q38" s="229">
        <f>SHSU!$H$308</f>
        <v>568.44521697152186</v>
      </c>
      <c r="R38" s="229">
        <f>SHSU!$H$309</f>
        <v>0</v>
      </c>
      <c r="S38" s="229">
        <f>SHSU!$H$310</f>
        <v>750.79312151740999</v>
      </c>
      <c r="T38" s="229">
        <f>SHSU!$H$311</f>
        <v>528.32671163184148</v>
      </c>
      <c r="U38" s="229">
        <f>SHSU!$H$312</f>
        <v>966.28067213865268</v>
      </c>
      <c r="V38" s="231">
        <f>SHSU!$H$313</f>
        <v>469.95281876602303</v>
      </c>
    </row>
    <row r="39" spans="1:22">
      <c r="A39" s="232" t="s">
        <v>697</v>
      </c>
      <c r="B39" s="229">
        <f>TXST!$H$293</f>
        <v>391.61899688480452</v>
      </c>
      <c r="C39" s="229">
        <f>TXST!$H$294</f>
        <v>467.99915879902284</v>
      </c>
      <c r="D39" s="229">
        <f>TXST!$H$295</f>
        <v>447.88251581658398</v>
      </c>
      <c r="E39" s="229">
        <f>TXST!$H$296</f>
        <v>613.78111176379025</v>
      </c>
      <c r="F39" s="229">
        <f>TXST!$H$297</f>
        <v>428.47212314440873</v>
      </c>
      <c r="G39" s="229">
        <f>TXST!$H$298</f>
        <v>724.56321777626886</v>
      </c>
      <c r="H39" s="229">
        <f>TXST!$H$299</f>
        <v>363.99594477416127</v>
      </c>
      <c r="I39" s="229">
        <f>TXST!$H$300</f>
        <v>0</v>
      </c>
      <c r="J39" s="229">
        <f>TXST!$H$301</f>
        <v>511.76952257401206</v>
      </c>
      <c r="K39" s="229">
        <f>TXST!$H$302</f>
        <v>0</v>
      </c>
      <c r="L39" s="229">
        <f>TXST!$H$303</f>
        <v>0</v>
      </c>
      <c r="M39" s="229">
        <f>TXST!$H$304</f>
        <v>205.48095203323018</v>
      </c>
      <c r="N39" s="229">
        <f>TXST!$H$305</f>
        <v>0</v>
      </c>
      <c r="O39" s="229">
        <f>TXST!$H$306</f>
        <v>529.6242813746685</v>
      </c>
      <c r="P39" s="229">
        <f>TXST!$H$307</f>
        <v>0</v>
      </c>
      <c r="Q39" s="229">
        <f>TXST!$H$308</f>
        <v>378.99165512580822</v>
      </c>
      <c r="R39" s="229">
        <f>TXST!$H$309</f>
        <v>0</v>
      </c>
      <c r="S39" s="229">
        <f>TXST!$H$310</f>
        <v>1109.7792298407417</v>
      </c>
      <c r="T39" s="229">
        <f>TXST!$H$311</f>
        <v>587.65663818486928</v>
      </c>
      <c r="U39" s="229">
        <f>TXST!$H$312</f>
        <v>1252.9131405043745</v>
      </c>
      <c r="V39" s="231">
        <f>TXST!$H$313</f>
        <v>449.46332288038337</v>
      </c>
    </row>
    <row r="40" spans="1:22">
      <c r="A40" s="232" t="s">
        <v>688</v>
      </c>
      <c r="B40" s="229">
        <f>SRSU!$H$293</f>
        <v>655.0209065739067</v>
      </c>
      <c r="C40" s="229">
        <f>SRSU!$H$294</f>
        <v>834.89049219323238</v>
      </c>
      <c r="D40" s="229">
        <f>SRSU!$H$295</f>
        <v>1303.6409406404339</v>
      </c>
      <c r="E40" s="229">
        <f>SRSU!$H$296</f>
        <v>880.84061703516795</v>
      </c>
      <c r="F40" s="229">
        <f>SRSU!$H$297</f>
        <v>776.46277693630907</v>
      </c>
      <c r="G40" s="229">
        <f>SRSU!$H$298</f>
        <v>1288.2113873801932</v>
      </c>
      <c r="H40" s="229">
        <f>SRSU!$H$299</f>
        <v>563.16905514091104</v>
      </c>
      <c r="I40" s="229">
        <f>SRSU!$H$300</f>
        <v>0</v>
      </c>
      <c r="J40" s="229">
        <f>SRSU!$H$301</f>
        <v>0</v>
      </c>
      <c r="K40" s="229">
        <f>SRSU!$H$302</f>
        <v>0</v>
      </c>
      <c r="L40" s="229">
        <f>SRSU!$H$303</f>
        <v>0</v>
      </c>
      <c r="M40" s="229">
        <f>SRSU!$H$304</f>
        <v>543.83520851879473</v>
      </c>
      <c r="N40" s="229">
        <f>SRSU!$H$305</f>
        <v>2518.2908716855136</v>
      </c>
      <c r="O40" s="229">
        <f>SRSU!$H$306</f>
        <v>496.6910820429232</v>
      </c>
      <c r="P40" s="229">
        <f>SRSU!$H$307</f>
        <v>0</v>
      </c>
      <c r="Q40" s="229">
        <f>SRSU!$H$308</f>
        <v>767.87090469641691</v>
      </c>
      <c r="R40" s="229">
        <f>SRSU!$H$309</f>
        <v>0</v>
      </c>
      <c r="S40" s="229">
        <f>SRSU!$H$310</f>
        <v>1633.0857615414275</v>
      </c>
      <c r="T40" s="229">
        <f>SRSU!$H$311</f>
        <v>668.00054266652103</v>
      </c>
      <c r="U40" s="229">
        <f>SRSU!$H$312</f>
        <v>1764.8177005860164</v>
      </c>
      <c r="V40" s="231">
        <f>SRSU!$H$313</f>
        <v>770.35791512409833</v>
      </c>
    </row>
    <row r="41" spans="1:22">
      <c r="A41" s="232" t="s">
        <v>1</v>
      </c>
      <c r="B41" s="229">
        <f>Total!$H$237</f>
        <v>459.87827641204348</v>
      </c>
      <c r="C41" s="229">
        <f>Total!$H$238</f>
        <v>768.71536353932504</v>
      </c>
      <c r="D41" s="229">
        <f>Total!$H$239</f>
        <v>601.7559270149701</v>
      </c>
      <c r="E41" s="229">
        <f>Total!$H$240</f>
        <v>683.34800841318895</v>
      </c>
      <c r="F41" s="229">
        <f>Total!$H$241</f>
        <v>796.29444163107178</v>
      </c>
      <c r="G41" s="229">
        <f>Total!$H$242</f>
        <v>1115.478642234418</v>
      </c>
      <c r="H41" s="229">
        <f>Total!$H$243</f>
        <v>451.43201719935746</v>
      </c>
      <c r="I41" s="229">
        <f>Total!$H$244</f>
        <v>1454.1141602833839</v>
      </c>
      <c r="J41" s="229">
        <f>Total!$H$245</f>
        <v>652.39309153039301</v>
      </c>
      <c r="K41" s="229">
        <f>Total!$H$246</f>
        <v>1094.8417294606172</v>
      </c>
      <c r="L41" s="229">
        <f>Total!$H$247</f>
        <v>5874.9204478087222</v>
      </c>
      <c r="M41" s="229">
        <f>Total!$H$248</f>
        <v>601.29512602581519</v>
      </c>
      <c r="N41" s="229">
        <f>Total!$H$249</f>
        <v>2570.3374684889968</v>
      </c>
      <c r="O41" s="229">
        <f>Total!$H$250</f>
        <v>512.87427931677735</v>
      </c>
      <c r="P41" s="229">
        <f>Total!$H$251</f>
        <v>2127.1401991248354</v>
      </c>
      <c r="Q41" s="229">
        <f>Total!$H$252</f>
        <v>619.02090204718036</v>
      </c>
      <c r="R41" s="229">
        <f>Total!$H$253</f>
        <v>1539.9466540540679</v>
      </c>
      <c r="S41" s="229">
        <f>Total!$H$254</f>
        <v>659.97110732388762</v>
      </c>
      <c r="T41" s="229">
        <f>Total!$H$255</f>
        <v>681.16218261322751</v>
      </c>
      <c r="U41" s="229">
        <f>Total!$H$256</f>
        <v>661.70983297325631</v>
      </c>
      <c r="V41" s="229">
        <f>Total!$H$257</f>
        <v>659.03513612088102</v>
      </c>
    </row>
    <row r="42" spans="1:22">
      <c r="A42" s="232" t="s">
        <v>221</v>
      </c>
      <c r="B42" s="234">
        <f t="array" ref="B42">AVERAGE(IF(B5:B40&gt;0,B5:B40))</f>
        <v>455.28792925533384</v>
      </c>
      <c r="C42" s="234">
        <f t="array" ref="C42">AVERAGE(IF(C5:C40&gt;0,C5:C40))</f>
        <v>641.41380740722025</v>
      </c>
      <c r="D42" s="234">
        <f t="array" ref="D42">AVERAGE(IF(D5:D40&gt;0,D5:D40))</f>
        <v>595.88346595877249</v>
      </c>
      <c r="E42" s="234">
        <f t="array" ref="E42">AVERAGE(IF(E5:E40&gt;0,E5:E40))</f>
        <v>722.47930495482854</v>
      </c>
      <c r="F42" s="234">
        <f t="array" ref="F42">AVERAGE(IF(F5:F40&gt;0,F5:F40))</f>
        <v>943.70553645692871</v>
      </c>
      <c r="G42" s="234">
        <f t="array" ref="G42">AVERAGE(IF(G5:G40&gt;0,G5:G40))</f>
        <v>873.22878209425312</v>
      </c>
      <c r="H42" s="234">
        <f t="array" ref="H42">AVERAGE(IF(H5:H40&gt;0,H5:H40))</f>
        <v>462.0973214164074</v>
      </c>
      <c r="I42" s="234">
        <f t="array" ref="I42">AVERAGE(IF(I5:I40&gt;0,I5:I40))</f>
        <v>1358.684438603811</v>
      </c>
      <c r="J42" s="234">
        <f t="array" ref="J42">AVERAGE(IF(J5:J40&gt;0,J5:J40))</f>
        <v>697.33615438707761</v>
      </c>
      <c r="K42" s="234">
        <f t="array" ref="K42">AVERAGE(IF(K5:K40&gt;0,K5:K40))</f>
        <v>1241.7632423594571</v>
      </c>
      <c r="L42" s="234">
        <f t="array" ref="L42">AVERAGE(IF(L5:L40&gt;0,L5:L40))</f>
        <v>4526.565217259551</v>
      </c>
      <c r="M42" s="234">
        <f t="array" ref="M42">AVERAGE(IF(M5:M40&gt;0,M5:M40))</f>
        <v>1039.866580320564</v>
      </c>
      <c r="N42" s="234">
        <f t="array" ref="N42">AVERAGE(IF(N5:N40&gt;0,N5:N40))</f>
        <v>2518.2908716855136</v>
      </c>
      <c r="O42" s="234">
        <f t="array" ref="O42">AVERAGE(IF(O5:O40&gt;0,O5:O40))</f>
        <v>561.10340528237441</v>
      </c>
      <c r="P42" s="234">
        <f t="array" ref="P42">AVERAGE(IF(P5:P40&gt;0,P5:P40))</f>
        <v>1980.4568869039731</v>
      </c>
      <c r="Q42" s="234">
        <f t="array" ref="Q42">AVERAGE(IF(Q5:Q40&gt;0,Q5:Q40))</f>
        <v>623.33176932158153</v>
      </c>
      <c r="R42" s="234">
        <f t="array" ref="R42">AVERAGE(IF(R5:R40&gt;0,R5:R40))</f>
        <v>1539.9466540540679</v>
      </c>
      <c r="S42" s="234">
        <f t="array" ref="S42">AVERAGE(IF(S5:S40&gt;0,S5:S40))</f>
        <v>794.14087008065144</v>
      </c>
      <c r="T42" s="234">
        <f t="array" ref="T42">AVERAGE(IF(T5:T40&gt;0,T5:T40))</f>
        <v>757.3903100107143</v>
      </c>
      <c r="U42" s="234">
        <f t="array" ref="U42">AVERAGE(IF(U5:U40&gt;0,U5:U40))</f>
        <v>889.67276939433884</v>
      </c>
      <c r="V42" s="234">
        <f t="array" ref="V42">AVERAGE(IF(V5:V40&gt;0,V5:V40))</f>
        <v>607.38413176436984</v>
      </c>
    </row>
    <row r="43" spans="1:22">
      <c r="A43" s="232" t="s">
        <v>198</v>
      </c>
      <c r="B43" s="234">
        <f>MAX(B5:B40)</f>
        <v>873.19119366567804</v>
      </c>
      <c r="C43" s="234">
        <f t="shared" ref="C43:V43" si="0">MAX(C5:C40)</f>
        <v>2387.6615377522339</v>
      </c>
      <c r="D43" s="234">
        <f t="shared" si="0"/>
        <v>1303.6409406404339</v>
      </c>
      <c r="E43" s="234">
        <f t="shared" si="0"/>
        <v>2098.4518148648726</v>
      </c>
      <c r="F43" s="234">
        <f t="shared" si="0"/>
        <v>3697.029461587882</v>
      </c>
      <c r="G43" s="234">
        <f t="shared" si="0"/>
        <v>2484.5249539563242</v>
      </c>
      <c r="H43" s="234">
        <f t="shared" si="0"/>
        <v>1110.9217063169247</v>
      </c>
      <c r="I43" s="234">
        <f t="shared" si="0"/>
        <v>2152.8250014643554</v>
      </c>
      <c r="J43" s="234">
        <f t="shared" si="0"/>
        <v>1816.9497769942545</v>
      </c>
      <c r="K43" s="234">
        <f t="shared" si="0"/>
        <v>4229.2518110126039</v>
      </c>
      <c r="L43" s="234">
        <f>MAX(L5:L40)</f>
        <v>6461.1618523953193</v>
      </c>
      <c r="M43" s="234">
        <f t="shared" si="0"/>
        <v>4149.2904941664929</v>
      </c>
      <c r="N43" s="234">
        <f t="shared" si="0"/>
        <v>2518.2908716855136</v>
      </c>
      <c r="O43" s="234">
        <f t="shared" si="0"/>
        <v>1276.9000318537305</v>
      </c>
      <c r="P43" s="234">
        <f t="shared" si="0"/>
        <v>2566.3973813795665</v>
      </c>
      <c r="Q43" s="234">
        <f t="shared" si="0"/>
        <v>1329.1977544223269</v>
      </c>
      <c r="R43" s="234">
        <f t="shared" si="0"/>
        <v>1539.9466540540679</v>
      </c>
      <c r="S43" s="234">
        <f t="shared" si="0"/>
        <v>2156.5109039280774</v>
      </c>
      <c r="T43" s="234">
        <f t="shared" si="0"/>
        <v>4772.0085259162734</v>
      </c>
      <c r="U43" s="234">
        <f t="shared" si="0"/>
        <v>1873.9005065970582</v>
      </c>
      <c r="V43" s="234">
        <f t="shared" si="0"/>
        <v>1517.5530940097883</v>
      </c>
    </row>
    <row r="44" spans="1:22">
      <c r="A44" s="232" t="s">
        <v>219</v>
      </c>
      <c r="B44" s="234">
        <f t="array" ref="B44">MIN(IF(B5:B40&gt;0,B5:B40))</f>
        <v>323.1210564442859</v>
      </c>
      <c r="C44" s="234">
        <f t="array" ref="C44">MIN(IF(C5:C40&gt;0,C5:C40))</f>
        <v>369.63531562219458</v>
      </c>
      <c r="D44" s="234">
        <f t="array" ref="D44">MIN(IF(D5:D40&gt;0,D5:D40))</f>
        <v>238.99249284455175</v>
      </c>
      <c r="E44" s="234">
        <f t="array" ref="E44">MIN(IF(E5:E40&gt;0,E5:E40))</f>
        <v>307.62605116762205</v>
      </c>
      <c r="F44" s="234">
        <f t="array" ref="F44">MIN(IF(F5:F40&gt;0,F5:F40))</f>
        <v>252.55689420426549</v>
      </c>
      <c r="G44" s="234">
        <f t="array" ref="G44">MIN(IF(G5:G40&gt;0,G5:G40))</f>
        <v>473.49743080095732</v>
      </c>
      <c r="H44" s="234">
        <f t="array" ref="H44">MIN(IF(H5:H40&gt;0,H5:H40))</f>
        <v>164.63374583635976</v>
      </c>
      <c r="I44" s="234">
        <f t="array" ref="I44">MIN(IF(I5:I40&gt;0,I5:I40))</f>
        <v>577.93231647324126</v>
      </c>
      <c r="J44" s="234">
        <f t="array" ref="J44">MIN(IF(J5:J40&gt;0,J5:J40))</f>
        <v>119.63703169292388</v>
      </c>
      <c r="K44" s="234">
        <f t="array" ref="K44">MIN(IF(K5:K40&gt;0,K5:K40))</f>
        <v>80.659626605502979</v>
      </c>
      <c r="L44" s="234">
        <f t="array" ref="L44">MIN(IF(L5:L40&gt;0,L5:L40))</f>
        <v>2591.9685821237817</v>
      </c>
      <c r="M44" s="234">
        <f t="array" ref="M44">MIN(IF(M5:M40&gt;0,M5:M40))</f>
        <v>205.48095203323018</v>
      </c>
      <c r="N44" s="234">
        <f t="array" ref="N44">MIN(IF(N5:N40&gt;0,N5:N40))</f>
        <v>2518.2908716855136</v>
      </c>
      <c r="O44" s="234">
        <f t="array" ref="O44">MIN(IF(O5:O40&gt;0,O5:O40))</f>
        <v>246.97145665624905</v>
      </c>
      <c r="P44" s="234">
        <f t="array" ref="P44">MIN(IF(P5:P40&gt;0,P5:P40))</f>
        <v>823.05212142902394</v>
      </c>
      <c r="Q44" s="234">
        <f t="array" ref="Q44">MIN(IF(Q5:Q40&gt;0,Q5:Q40))</f>
        <v>378.99165512580822</v>
      </c>
      <c r="R44" s="234">
        <f t="array" ref="R44">MIN(IF(R5:R40&gt;0,R5:R40))</f>
        <v>1539.9466540540679</v>
      </c>
      <c r="S44" s="234">
        <f t="array" ref="S44">MIN(IF(S5:S40&gt;0,S5:S40))</f>
        <v>152.51260708589734</v>
      </c>
      <c r="T44" s="234">
        <f t="array" ref="T44">MIN(IF(T5:T40&gt;0,T5:T40))</f>
        <v>257.36563512129754</v>
      </c>
      <c r="U44" s="234">
        <f t="array" ref="U44">MIN(IF(U5:U40&gt;0,U5:U40))</f>
        <v>470.12012212922008</v>
      </c>
      <c r="V44" s="234">
        <f t="array" ref="V44">MIN(IF(V5:V40&gt;0,V5:V40))</f>
        <v>410.08647535331596</v>
      </c>
    </row>
    <row r="45" spans="1:22">
      <c r="A45" s="232" t="s">
        <v>220</v>
      </c>
      <c r="B45" s="234">
        <f t="array" ref="B45">MEDIAN(IF(B5:B40&gt;0,B5:B40))</f>
        <v>400.98429117032833</v>
      </c>
      <c r="C45" s="234">
        <f t="array" ref="C45">MEDIAN(IF(C5:C40&gt;0,C5:C40))</f>
        <v>529.72394738100843</v>
      </c>
      <c r="D45" s="234">
        <f t="array" ref="D45">MEDIAN(IF(D5:D40&gt;0,D5:D40))</f>
        <v>570.93588152434006</v>
      </c>
      <c r="E45" s="234">
        <f t="array" ref="E45">MEDIAN(IF(E5:E40&gt;0,E5:E40))</f>
        <v>614.39110748266933</v>
      </c>
      <c r="F45" s="234">
        <f t="array" ref="F45">MEDIAN(IF(F5:F40&gt;0,F5:F40))</f>
        <v>577.32843258086723</v>
      </c>
      <c r="G45" s="234">
        <f t="array" ref="G45">MEDIAN(IF(G5:G40&gt;0,G5:G40))</f>
        <v>802.86833778346363</v>
      </c>
      <c r="H45" s="234">
        <f t="array" ref="H45">MEDIAN(IF(H5:H40&gt;0,H5:H40))</f>
        <v>371.96343865926718</v>
      </c>
      <c r="I45" s="234">
        <f t="array" ref="I45">MEDIAN(IF(I5:I40&gt;0,I5:I40))</f>
        <v>1331.3291863201457</v>
      </c>
      <c r="J45" s="234">
        <f t="array" ref="J45">MEDIAN(IF(J5:J40&gt;0,J5:J40))</f>
        <v>537.85491928254771</v>
      </c>
      <c r="K45" s="234">
        <f t="array" ref="K45">MEDIAN(IF(K5:K40&gt;0,K5:K40))</f>
        <v>654.3288256951505</v>
      </c>
      <c r="L45" s="234">
        <f t="array" ref="L45">MEDIAN(IF(L5:L40&gt;0,L5:L40))</f>
        <v>4526.565217259551</v>
      </c>
      <c r="M45" s="234">
        <f t="array" ref="M45">MEDIAN(IF(M5:M40&gt;0,M5:M40))</f>
        <v>534.36564802648411</v>
      </c>
      <c r="N45" s="234">
        <f t="array" ref="N45">MEDIAN(IF(N5:N40&gt;0,N5:N40))</f>
        <v>2518.2908716855136</v>
      </c>
      <c r="O45" s="234">
        <f t="array" ref="O45">MEDIAN(IF(O5:O40&gt;0,O5:O40))</f>
        <v>515.5038007449723</v>
      </c>
      <c r="P45" s="234">
        <f t="array" ref="P45">MEDIAN(IF(P5:P40&gt;0,P5:P40))</f>
        <v>2266.1890224036506</v>
      </c>
      <c r="Q45" s="234">
        <f t="array" ref="Q45">MEDIAN(IF(Q5:Q40&gt;0,Q5:Q40))</f>
        <v>599.29121259220437</v>
      </c>
      <c r="R45" s="234">
        <f t="array" ref="R45">MEDIAN(IF(R5:R40&gt;0,R5:R40))</f>
        <v>1539.9466540540679</v>
      </c>
      <c r="S45" s="234">
        <f t="array" ref="S45">MEDIAN(IF(S5:S40&gt;0,S5:S40))</f>
        <v>631.29607556838164</v>
      </c>
      <c r="T45" s="234">
        <f t="array" ref="T45">MEDIAN(IF(T5:T40&gt;0,T5:T40))</f>
        <v>603.74627886630378</v>
      </c>
      <c r="U45" s="234">
        <f t="array" ref="U45">MEDIAN(IF(U5:U40&gt;0,U5:U40))</f>
        <v>769.7934628408085</v>
      </c>
      <c r="V45" s="234">
        <f t="array" ref="V45">MEDIAN(IF(V5:V40&gt;0,V5:V40))</f>
        <v>537.9446096620444</v>
      </c>
    </row>
    <row r="46" spans="1:22" ht="14.4" thickBot="1">
      <c r="B46" s="235"/>
      <c r="C46" s="235"/>
      <c r="D46" s="235"/>
      <c r="E46" s="235"/>
      <c r="F46" s="235"/>
      <c r="G46" s="235"/>
      <c r="H46" s="235"/>
      <c r="I46" s="235"/>
      <c r="J46" s="235"/>
      <c r="K46" s="235"/>
      <c r="L46" s="235"/>
      <c r="M46" s="235"/>
      <c r="N46" s="235"/>
      <c r="O46" s="235"/>
      <c r="P46" s="235"/>
      <c r="Q46" s="235"/>
      <c r="R46" s="235"/>
      <c r="S46" s="235"/>
      <c r="T46" s="235"/>
      <c r="U46" s="235"/>
      <c r="V46" s="235"/>
    </row>
    <row r="47" spans="1:22">
      <c r="A47" s="236" t="s">
        <v>31</v>
      </c>
      <c r="B47" s="237" t="s">
        <v>217</v>
      </c>
      <c r="C47" s="379" t="s">
        <v>31</v>
      </c>
      <c r="D47" s="380"/>
      <c r="E47" s="380"/>
      <c r="F47" s="380"/>
      <c r="G47" s="380"/>
      <c r="H47" s="238" t="s">
        <v>217</v>
      </c>
      <c r="I47" s="379" t="s">
        <v>31</v>
      </c>
      <c r="J47" s="380"/>
      <c r="K47" s="380"/>
      <c r="L47" s="380"/>
      <c r="M47" s="380"/>
      <c r="N47" s="238" t="s">
        <v>217</v>
      </c>
      <c r="O47" s="379" t="s">
        <v>31</v>
      </c>
      <c r="P47" s="380"/>
      <c r="Q47" s="380"/>
      <c r="R47" s="380"/>
      <c r="S47" s="380"/>
      <c r="T47" s="237" t="s">
        <v>217</v>
      </c>
      <c r="U47" s="107"/>
    </row>
    <row r="48" spans="1:22">
      <c r="A48" s="239" t="s">
        <v>42</v>
      </c>
      <c r="B48" s="240" t="s">
        <v>181</v>
      </c>
      <c r="C48" s="376" t="s">
        <v>47</v>
      </c>
      <c r="D48" s="375"/>
      <c r="E48" s="375"/>
      <c r="F48" s="375"/>
      <c r="G48" s="375"/>
      <c r="H48" s="241" t="s">
        <v>185</v>
      </c>
      <c r="I48" s="376" t="s">
        <v>52</v>
      </c>
      <c r="J48" s="375"/>
      <c r="K48" s="375"/>
      <c r="L48" s="375"/>
      <c r="M48" s="375"/>
      <c r="N48" s="242" t="s">
        <v>681</v>
      </c>
      <c r="O48" s="376" t="s">
        <v>57</v>
      </c>
      <c r="P48" s="375"/>
      <c r="Q48" s="375"/>
      <c r="R48" s="375"/>
      <c r="S48" s="375"/>
      <c r="T48" s="240" t="s">
        <v>193</v>
      </c>
    </row>
    <row r="49" spans="1:20">
      <c r="A49" s="239" t="s">
        <v>43</v>
      </c>
      <c r="B49" s="240" t="s">
        <v>182</v>
      </c>
      <c r="C49" s="376" t="s">
        <v>48</v>
      </c>
      <c r="D49" s="375"/>
      <c r="E49" s="375"/>
      <c r="F49" s="375"/>
      <c r="G49" s="375"/>
      <c r="H49" s="241" t="s">
        <v>186</v>
      </c>
      <c r="I49" s="376" t="s">
        <v>53</v>
      </c>
      <c r="J49" s="375"/>
      <c r="K49" s="375"/>
      <c r="L49" s="375"/>
      <c r="M49" s="375"/>
      <c r="N49" s="241" t="s">
        <v>189</v>
      </c>
      <c r="O49" s="374" t="s">
        <v>58</v>
      </c>
      <c r="P49" s="375"/>
      <c r="Q49" s="375"/>
      <c r="R49" s="375"/>
      <c r="S49" s="375"/>
      <c r="T49" s="240" t="s">
        <v>194</v>
      </c>
    </row>
    <row r="50" spans="1:20">
      <c r="A50" s="239" t="s">
        <v>44</v>
      </c>
      <c r="B50" s="240" t="s">
        <v>183</v>
      </c>
      <c r="C50" s="376" t="s">
        <v>49</v>
      </c>
      <c r="D50" s="375"/>
      <c r="E50" s="375"/>
      <c r="F50" s="375"/>
      <c r="G50" s="375"/>
      <c r="H50" s="241" t="s">
        <v>177</v>
      </c>
      <c r="I50" s="376" t="s">
        <v>54</v>
      </c>
      <c r="J50" s="375"/>
      <c r="K50" s="375"/>
      <c r="L50" s="375"/>
      <c r="M50" s="375"/>
      <c r="N50" s="241" t="s">
        <v>190</v>
      </c>
      <c r="O50" s="376" t="s">
        <v>218</v>
      </c>
      <c r="P50" s="375"/>
      <c r="Q50" s="375"/>
      <c r="R50" s="375"/>
      <c r="S50" s="375"/>
      <c r="T50" s="240" t="s">
        <v>195</v>
      </c>
    </row>
    <row r="51" spans="1:20">
      <c r="A51" s="239" t="s">
        <v>45</v>
      </c>
      <c r="B51" s="240" t="s">
        <v>184</v>
      </c>
      <c r="C51" s="376" t="s">
        <v>50</v>
      </c>
      <c r="D51" s="375"/>
      <c r="E51" s="375"/>
      <c r="F51" s="375"/>
      <c r="G51" s="375"/>
      <c r="H51" s="241" t="s">
        <v>187</v>
      </c>
      <c r="I51" s="376" t="s">
        <v>55</v>
      </c>
      <c r="J51" s="375"/>
      <c r="K51" s="375"/>
      <c r="L51" s="375"/>
      <c r="M51" s="375"/>
      <c r="N51" s="241" t="s">
        <v>191</v>
      </c>
      <c r="O51" s="376" t="s">
        <v>60</v>
      </c>
      <c r="P51" s="375"/>
      <c r="Q51" s="375"/>
      <c r="R51" s="375"/>
      <c r="S51" s="375"/>
      <c r="T51" s="240" t="s">
        <v>196</v>
      </c>
    </row>
    <row r="52" spans="1:20" ht="14.4" thickBot="1">
      <c r="A52" s="243" t="s">
        <v>46</v>
      </c>
      <c r="B52" s="244" t="s">
        <v>180</v>
      </c>
      <c r="C52" s="377" t="s">
        <v>51</v>
      </c>
      <c r="D52" s="378"/>
      <c r="E52" s="378"/>
      <c r="F52" s="378"/>
      <c r="G52" s="378"/>
      <c r="H52" s="245" t="s">
        <v>188</v>
      </c>
      <c r="I52" s="377" t="s">
        <v>56</v>
      </c>
      <c r="J52" s="378"/>
      <c r="K52" s="378"/>
      <c r="L52" s="378"/>
      <c r="M52" s="378"/>
      <c r="N52" s="245" t="s">
        <v>192</v>
      </c>
      <c r="O52" s="377" t="s">
        <v>0</v>
      </c>
      <c r="P52" s="378"/>
      <c r="Q52" s="378"/>
      <c r="R52" s="378"/>
      <c r="S52" s="378"/>
      <c r="T52" s="244" t="s">
        <v>197</v>
      </c>
    </row>
    <row r="57" spans="1:20">
      <c r="A57" s="107"/>
      <c r="B57" s="107"/>
    </row>
    <row r="58" spans="1:20">
      <c r="A58" s="107"/>
      <c r="B58" s="107"/>
    </row>
    <row r="59" spans="1:20">
      <c r="A59" s="107"/>
      <c r="B59" s="107"/>
    </row>
    <row r="60" spans="1:20">
      <c r="A60" s="107"/>
      <c r="B60" s="107"/>
    </row>
    <row r="61" spans="1:20">
      <c r="A61" s="107"/>
      <c r="B61" s="107"/>
    </row>
    <row r="62" spans="1:20">
      <c r="A62" s="107"/>
      <c r="B62" s="107"/>
    </row>
    <row r="63" spans="1:20">
      <c r="A63" s="107"/>
      <c r="B63" s="107"/>
    </row>
    <row r="64" spans="1:20">
      <c r="A64" s="107"/>
      <c r="B64" s="107"/>
    </row>
    <row r="65" spans="1:2">
      <c r="A65" s="107"/>
      <c r="B65" s="107"/>
    </row>
    <row r="66" spans="1:2">
      <c r="A66" s="107"/>
      <c r="B66" s="107"/>
    </row>
    <row r="67" spans="1:2">
      <c r="A67" s="107"/>
      <c r="B67" s="107"/>
    </row>
  </sheetData>
  <mergeCells count="18">
    <mergeCell ref="I47:M47"/>
    <mergeCell ref="O47:S47"/>
    <mergeCell ref="O48:S48"/>
    <mergeCell ref="C48:G48"/>
    <mergeCell ref="I48:M48"/>
    <mergeCell ref="C49:G49"/>
    <mergeCell ref="C50:G50"/>
    <mergeCell ref="C51:G51"/>
    <mergeCell ref="C52:G52"/>
    <mergeCell ref="C47:G47"/>
    <mergeCell ref="O49:S49"/>
    <mergeCell ref="O50:S50"/>
    <mergeCell ref="O51:S51"/>
    <mergeCell ref="O52:S52"/>
    <mergeCell ref="I49:M49"/>
    <mergeCell ref="I50:M50"/>
    <mergeCell ref="I51:M51"/>
    <mergeCell ref="I52:M52"/>
  </mergeCells>
  <pageMargins left="0.22" right="0.24" top="0.17" bottom="0.49" header="0.17" footer="0.17"/>
  <pageSetup scale="67" orientation="landscape"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FFC000"/>
    <pageSetUpPr autoPageBreaks="0"/>
  </sheetPr>
  <dimension ref="A1:AR170"/>
  <sheetViews>
    <sheetView showGridLines="0" zoomScale="70" zoomScaleNormal="70" workbookViewId="0">
      <selection activeCell="I48" sqref="I48"/>
    </sheetView>
  </sheetViews>
  <sheetFormatPr defaultColWidth="9.109375" defaultRowHeight="13.8" outlineLevelCol="1"/>
  <cols>
    <col min="1" max="1" width="22.88671875" style="217" customWidth="1"/>
    <col min="2" max="4" width="16" style="107" customWidth="1" outlineLevel="1"/>
    <col min="5" max="5" width="15.33203125" style="107" customWidth="1" outlineLevel="1"/>
    <col min="6" max="6" width="14.6640625" style="107" customWidth="1" outlineLevel="1"/>
    <col min="7" max="7" width="17.33203125" style="107" bestFit="1" customWidth="1"/>
    <col min="8" max="8" width="11.44140625" style="107" customWidth="1"/>
    <col min="9" max="9" width="8.88671875" style="107" bestFit="1" customWidth="1"/>
    <col min="10" max="13" width="15.88671875" style="107" customWidth="1" outlineLevel="1"/>
    <col min="14" max="14" width="14.5546875" style="107" customWidth="1" outlineLevel="1"/>
    <col min="15" max="15" width="17.33203125" style="107" customWidth="1"/>
    <col min="16" max="16" width="8.33203125" style="107" customWidth="1"/>
    <col min="17" max="20" width="15.88671875" style="107" customWidth="1" outlineLevel="1"/>
    <col min="21" max="21" width="13.88671875" style="107" customWidth="1" outlineLevel="1"/>
    <col min="22" max="22" width="16.44140625" style="107" customWidth="1"/>
    <col min="23" max="23" width="8.33203125" style="107" customWidth="1"/>
    <col min="24" max="25" width="15.88671875" style="107" customWidth="1" outlineLevel="1"/>
    <col min="26" max="28" width="14.5546875" style="107" customWidth="1" outlineLevel="1"/>
    <col min="29" max="29" width="16.88671875" style="107" bestFit="1" customWidth="1"/>
    <col min="30" max="30" width="10.6640625" style="107" bestFit="1" customWidth="1"/>
    <col min="31" max="32" width="15.88671875" style="107" customWidth="1" outlineLevel="1"/>
    <col min="33" max="34" width="14.5546875" style="107" customWidth="1" outlineLevel="1"/>
    <col min="35" max="35" width="13.109375" style="107" customWidth="1" outlineLevel="1"/>
    <col min="36" max="36" width="16" style="107" bestFit="1" customWidth="1"/>
    <col min="37" max="37" width="10.6640625" style="107" bestFit="1" customWidth="1"/>
    <col min="38" max="41" width="15.88671875" style="107" customWidth="1" outlineLevel="1"/>
    <col min="42" max="42" width="14.5546875" style="107" customWidth="1" outlineLevel="1"/>
    <col min="43" max="43" width="17.5546875" style="107" customWidth="1"/>
    <col min="44" max="44" width="10.6640625" style="107" bestFit="1" customWidth="1"/>
    <col min="45" max="16384" width="9.109375" style="107"/>
  </cols>
  <sheetData>
    <row r="1" spans="1:44">
      <c r="A1" s="120" t="str">
        <f>'Relative Weights'!A1</f>
        <v>THECB Texas Public University Expenditure Study Fiscal Year 2022</v>
      </c>
    </row>
    <row r="2" spans="1:44">
      <c r="A2" s="120" t="str">
        <f>'Relative Weights'!A2</f>
        <v>Institution Survey for the Year Ended August 31, 2022</v>
      </c>
    </row>
    <row r="3" spans="1:44">
      <c r="A3" s="120">
        <v>21</v>
      </c>
      <c r="L3" s="246"/>
      <c r="S3" s="246"/>
      <c r="Z3" s="246"/>
      <c r="AG3" s="246"/>
      <c r="AN3" s="246"/>
    </row>
    <row r="4" spans="1:44">
      <c r="B4" s="107" t="s">
        <v>951</v>
      </c>
      <c r="V4" s="246" t="s">
        <v>199</v>
      </c>
      <c r="AC4" s="246" t="s">
        <v>200</v>
      </c>
      <c r="AJ4" s="246" t="s">
        <v>201</v>
      </c>
    </row>
    <row r="5" spans="1:44" ht="14.4" thickBot="1">
      <c r="B5" s="117"/>
      <c r="D5" s="246"/>
      <c r="G5" s="246" t="s">
        <v>202</v>
      </c>
      <c r="J5" s="117"/>
      <c r="L5" s="246"/>
      <c r="O5" s="246" t="s">
        <v>203</v>
      </c>
      <c r="V5" s="246" t="s">
        <v>204</v>
      </c>
      <c r="Z5" s="246"/>
      <c r="AC5" s="246" t="s">
        <v>204</v>
      </c>
      <c r="AG5" s="246"/>
      <c r="AJ5" s="246" t="s">
        <v>205</v>
      </c>
      <c r="AN5" s="246"/>
      <c r="AQ5" s="246" t="s">
        <v>206</v>
      </c>
    </row>
    <row r="6" spans="1:44">
      <c r="A6" s="247" t="s">
        <v>178</v>
      </c>
      <c r="B6" s="248" t="s">
        <v>207</v>
      </c>
      <c r="C6" s="249" t="s">
        <v>208</v>
      </c>
      <c r="D6" s="249" t="s">
        <v>209</v>
      </c>
      <c r="E6" s="249" t="s">
        <v>210</v>
      </c>
      <c r="F6" s="249" t="s">
        <v>211</v>
      </c>
      <c r="G6" s="250" t="s">
        <v>30</v>
      </c>
      <c r="H6" s="251" t="s">
        <v>840</v>
      </c>
      <c r="I6" s="252" t="s">
        <v>212</v>
      </c>
      <c r="J6" s="253" t="s">
        <v>207</v>
      </c>
      <c r="K6" s="249" t="s">
        <v>208</v>
      </c>
      <c r="L6" s="249" t="s">
        <v>209</v>
      </c>
      <c r="M6" s="249" t="s">
        <v>210</v>
      </c>
      <c r="N6" s="249" t="s">
        <v>211</v>
      </c>
      <c r="O6" s="250" t="s">
        <v>30</v>
      </c>
      <c r="P6" s="250" t="s">
        <v>213</v>
      </c>
      <c r="Q6" s="253" t="s">
        <v>207</v>
      </c>
      <c r="R6" s="249" t="s">
        <v>208</v>
      </c>
      <c r="S6" s="249" t="s">
        <v>209</v>
      </c>
      <c r="T6" s="249" t="s">
        <v>210</v>
      </c>
      <c r="U6" s="249" t="s">
        <v>211</v>
      </c>
      <c r="V6" s="249" t="s">
        <v>30</v>
      </c>
      <c r="W6" s="250" t="s">
        <v>213</v>
      </c>
      <c r="X6" s="253" t="s">
        <v>207</v>
      </c>
      <c r="Y6" s="249" t="s">
        <v>208</v>
      </c>
      <c r="Z6" s="249" t="s">
        <v>209</v>
      </c>
      <c r="AA6" s="249" t="s">
        <v>210</v>
      </c>
      <c r="AB6" s="249" t="s">
        <v>211</v>
      </c>
      <c r="AC6" s="249" t="s">
        <v>30</v>
      </c>
      <c r="AD6" s="250" t="s">
        <v>213</v>
      </c>
      <c r="AE6" s="253" t="s">
        <v>207</v>
      </c>
      <c r="AF6" s="249" t="s">
        <v>208</v>
      </c>
      <c r="AG6" s="249" t="s">
        <v>209</v>
      </c>
      <c r="AH6" s="249" t="s">
        <v>210</v>
      </c>
      <c r="AI6" s="249" t="s">
        <v>211</v>
      </c>
      <c r="AJ6" s="249" t="s">
        <v>30</v>
      </c>
      <c r="AK6" s="250" t="s">
        <v>213</v>
      </c>
      <c r="AL6" s="253" t="s">
        <v>207</v>
      </c>
      <c r="AM6" s="249" t="s">
        <v>208</v>
      </c>
      <c r="AN6" s="249" t="s">
        <v>209</v>
      </c>
      <c r="AO6" s="249" t="s">
        <v>210</v>
      </c>
      <c r="AP6" s="249" t="s">
        <v>211</v>
      </c>
      <c r="AQ6" s="249" t="s">
        <v>30</v>
      </c>
      <c r="AR6" s="250" t="s">
        <v>213</v>
      </c>
    </row>
    <row r="7" spans="1:44">
      <c r="A7" s="254" t="s">
        <v>698</v>
      </c>
      <c r="B7" s="255">
        <f ca="1">OFFSET(UTA!C$31,'Discipline Analysis'!$A$3,0)</f>
        <v>365026</v>
      </c>
      <c r="C7" s="256">
        <f ca="1">OFFSET(UTA!D$31,'Discipline Analysis'!$A$3,0)</f>
        <v>339553.9</v>
      </c>
      <c r="D7" s="256">
        <f ca="1">OFFSET(UTA!E$31,'Discipline Analysis'!$A$3,0)</f>
        <v>184740.00000000003</v>
      </c>
      <c r="E7" s="256">
        <f ca="1">OFFSET(UTA!F$31,'Discipline Analysis'!$A$3,0)</f>
        <v>17021</v>
      </c>
      <c r="F7" s="257">
        <f ca="1">OFFSET(UTA!G$31,'Discipline Analysis'!$A$3,0)</f>
        <v>0</v>
      </c>
      <c r="G7" s="258">
        <f ca="1">SUM(B7:F7)</f>
        <v>906340.9</v>
      </c>
      <c r="H7" s="259">
        <f ca="1">(B7/30)+(C7/30)+(D7/24)+(E7/18)+(F7/24)</f>
        <v>32129.107777777775</v>
      </c>
      <c r="I7" s="260">
        <f ca="1">IF((G7=0),0,(O7+V7+AC7+AJ7+AQ7)/G7)</f>
        <v>574.67606469783368</v>
      </c>
      <c r="J7" s="255">
        <f ca="1">OFFSET(UTA!C$115,'Discipline Analysis'!$A$3,0)</f>
        <v>23559545.228408478</v>
      </c>
      <c r="K7" s="256">
        <f ca="1">OFFSET(UTA!D$115,'Discipline Analysis'!$A$3,0)</f>
        <v>36497504.000760749</v>
      </c>
      <c r="L7" s="256">
        <f ca="1">OFFSET(UTA!E$115,'Discipline Analysis'!$A$3,0)</f>
        <v>28816169.552267432</v>
      </c>
      <c r="M7" s="256">
        <f ca="1">OFFSET(UTA!F$115,'Discipline Analysis'!$A$3,0)</f>
        <v>13586958.110368047</v>
      </c>
      <c r="N7" s="256">
        <f ca="1">OFFSET(UTA!G$115,'Discipline Analysis'!$A$3,0)</f>
        <v>0</v>
      </c>
      <c r="O7" s="258">
        <f t="shared" ref="O7:O42" ca="1" si="0">SUM(J7:N7)</f>
        <v>102460176.8918047</v>
      </c>
      <c r="P7" s="261">
        <f t="shared" ref="P7:P43" ca="1" si="1">O7/O$43</f>
        <v>4.0340636476289229E-2</v>
      </c>
      <c r="Q7" s="255">
        <f ca="1">OFFSET(UTA!C$192,'Discipline Analysis'!$A$3,0)</f>
        <v>15696976.567184813</v>
      </c>
      <c r="R7" s="256">
        <f ca="1">OFFSET(UTA!D$192,'Discipline Analysis'!$A$3,0)</f>
        <v>24317127.495732091</v>
      </c>
      <c r="S7" s="256">
        <f ca="1">OFFSET(UTA!E$192,'Discipline Analysis'!$A$3,0)</f>
        <v>19199298.366444845</v>
      </c>
      <c r="T7" s="256">
        <f ca="1">OFFSET(UTA!F$192,'Discipline Analysis'!$A$3,0)</f>
        <v>9052558.5706382599</v>
      </c>
      <c r="U7" s="256">
        <f ca="1">OFFSET(UTA!G$192,'Discipline Analysis'!$A$3,0)</f>
        <v>0</v>
      </c>
      <c r="V7" s="258">
        <f t="shared" ref="V7:V42" ca="1" si="2">SUM(Q7:U7)</f>
        <v>68265961</v>
      </c>
      <c r="W7" s="261">
        <f t="shared" ref="W7:W43" ca="1" si="3">V7/V$43</f>
        <v>3.6001638166707969E-2</v>
      </c>
      <c r="X7" s="255">
        <f ca="1">OFFSET(UTA!C$217,'Discipline Analysis'!$A$3,0)</f>
        <v>12157466.931566903</v>
      </c>
      <c r="Y7" s="256">
        <f ca="1">OFFSET(UTA!D$217,'Discipline Analysis'!$A$3,0)</f>
        <v>26021713.925448626</v>
      </c>
      <c r="Z7" s="256">
        <f ca="1">OFFSET(UTA!E$217,'Discipline Analysis'!$A$3,0)</f>
        <v>13066222.311501864</v>
      </c>
      <c r="AA7" s="256">
        <f ca="1">OFFSET(UTA!F$217,'Discipline Analysis'!$A$3,0)</f>
        <v>1593503.8314825967</v>
      </c>
      <c r="AB7" s="256">
        <f ca="1">OFFSET(UTA!G$217,'Discipline Analysis'!$A$3,0)</f>
        <v>0</v>
      </c>
      <c r="AC7" s="258">
        <f t="shared" ref="AC7:AC42" ca="1" si="4">SUM(X7:AB7)</f>
        <v>52838906.999999993</v>
      </c>
      <c r="AD7" s="262">
        <f t="shared" ref="AD7:AD43" ca="1" si="5">AC7/AC$43</f>
        <v>4.1654418964377209E-2</v>
      </c>
      <c r="AE7" s="255">
        <f ca="1">OFFSET(UTA!C$242,'Discipline Analysis'!$A$3,0)</f>
        <v>19750281.670528729</v>
      </c>
      <c r="AF7" s="256">
        <f ca="1">OFFSET(UTA!D$242,'Discipline Analysis'!$A$3,0)</f>
        <v>42273294.467541844</v>
      </c>
      <c r="AG7" s="256">
        <f ca="1">OFFSET(UTA!E$242,'Discipline Analysis'!$A$3,0)</f>
        <v>21226590.413489096</v>
      </c>
      <c r="AH7" s="256">
        <f ca="1">OFFSET(UTA!F$242,'Discipline Analysis'!$A$3,0)</f>
        <v>2588709.4484403227</v>
      </c>
      <c r="AI7" s="256">
        <f ca="1">OFFSET(UTA!G$242,'Discipline Analysis'!$A$3,0)</f>
        <v>0</v>
      </c>
      <c r="AJ7" s="258">
        <f t="shared" ref="AJ7:AJ42" ca="1" si="6">SUM(AE7:AI7)</f>
        <v>85838875.999999985</v>
      </c>
      <c r="AK7" s="262">
        <f t="shared" ref="AK7:AK43" ca="1" si="7">AJ7/AJ$43</f>
        <v>0.10537784302254283</v>
      </c>
      <c r="AL7" s="255">
        <f ca="1">OFFSET(UTA!C$167,'Discipline Analysis'!$A$3,0)</f>
        <v>43788540.375868857</v>
      </c>
      <c r="AM7" s="256">
        <f ca="1">OFFSET(UTA!D$167,'Discipline Analysis'!$A$3,0)</f>
        <v>76014981.132764116</v>
      </c>
      <c r="AN7" s="256">
        <f ca="1">OFFSET(UTA!E$167,'Discipline Analysis'!$A$3,0)</f>
        <v>61970735.713993788</v>
      </c>
      <c r="AO7" s="256">
        <f ca="1">OFFSET(UTA!F$167,'Discipline Analysis'!$A$3,0)</f>
        <v>29674243.572261434</v>
      </c>
      <c r="AP7" s="256">
        <f ca="1">OFFSET(UTA!G$167,'Discipline Analysis'!$A$3,0)</f>
        <v>0</v>
      </c>
      <c r="AQ7" s="258">
        <f t="shared" ref="AQ7:AQ42" ca="1" si="8">SUM(AL7:AP7)</f>
        <v>211448500.79488817</v>
      </c>
      <c r="AR7" s="262">
        <f t="shared" ref="AR7:AR43" ca="1" si="9">AQ7/AQ$43</f>
        <v>5.502903550911447E-2</v>
      </c>
    </row>
    <row r="8" spans="1:44">
      <c r="A8" s="263" t="s">
        <v>699</v>
      </c>
      <c r="B8" s="255">
        <f ca="1">OFFSET(UT!C$31,'Discipline Analysis'!$A$3,0)</f>
        <v>627971</v>
      </c>
      <c r="C8" s="256">
        <f ca="1">OFFSET(UT!D$31,'Discipline Analysis'!$A$3,0)</f>
        <v>482946</v>
      </c>
      <c r="D8" s="256">
        <f ca="1">OFFSET(UT!E$31,'Discipline Analysis'!$A$3,0)</f>
        <v>108764.5</v>
      </c>
      <c r="E8" s="256">
        <f ca="1">OFFSET(UT!F$31,'Discipline Analysis'!$A$3,0)</f>
        <v>79653</v>
      </c>
      <c r="F8" s="257">
        <f ca="1">OFFSET(UT!G$31,'Discipline Analysis'!$A$3,0)</f>
        <v>48339.000000000015</v>
      </c>
      <c r="G8" s="258">
        <f t="shared" ref="G8:G42" ca="1" si="10">SUM(B8:F8)</f>
        <v>1347673.5</v>
      </c>
      <c r="H8" s="259">
        <f t="shared" ref="H8:H43" ca="1" si="11">(B8/30)+(C8/30)+(D8/24)+(E8/18)+(F8/24)</f>
        <v>48001.712499999994</v>
      </c>
      <c r="I8" s="260">
        <f t="shared" ref="I8:I43" ca="1" si="12">IF((G8=0),0,(O8+V8+AC8+AJ8+AQ8)/G8)</f>
        <v>1517.5530940097883</v>
      </c>
      <c r="J8" s="255">
        <f ca="1">OFFSET(UT!C$115,'Discipline Analysis'!$A$3,0)</f>
        <v>78411245.284791753</v>
      </c>
      <c r="K8" s="256">
        <f ca="1">OFFSET(UT!D$115,'Discipline Analysis'!$A$3,0)</f>
        <v>106784905.12929021</v>
      </c>
      <c r="L8" s="256">
        <f ca="1">OFFSET(UT!E$115,'Discipline Analysis'!$A$3,0)</f>
        <v>78942647.729022995</v>
      </c>
      <c r="M8" s="256">
        <f ca="1">OFFSET(UT!F$115,'Discipline Analysis'!$A$3,0)</f>
        <v>147257566.34621793</v>
      </c>
      <c r="N8" s="256">
        <f ca="1">OFFSET(UT!G$115,'Discipline Analysis'!$A$3,0)</f>
        <v>27226486.676334422</v>
      </c>
      <c r="O8" s="258">
        <f t="shared" ca="1" si="0"/>
        <v>438622851.16565734</v>
      </c>
      <c r="P8" s="261">
        <f t="shared" ca="1" si="1"/>
        <v>0.1726946558734917</v>
      </c>
      <c r="Q8" s="255">
        <f ca="1">OFFSET(UT!C$192,'Discipline Analysis'!$A$3,0)</f>
        <v>72496364.791668117</v>
      </c>
      <c r="R8" s="256">
        <f ca="1">OFFSET(UT!D$192,'Discipline Analysis'!$A$3,0)</f>
        <v>98729683.585298181</v>
      </c>
      <c r="S8" s="256">
        <f ca="1">OFFSET(UT!E$192,'Discipline Analysis'!$A$3,0)</f>
        <v>72987681.379081681</v>
      </c>
      <c r="T8" s="256">
        <f ca="1">OFFSET(UT!F$192,'Discipline Analysis'!$A$3,0)</f>
        <v>136149326.66092059</v>
      </c>
      <c r="U8" s="256">
        <f ca="1">OFFSET(UT!G$192,'Discipline Analysis'!$A$3,0)</f>
        <v>25172681.583031356</v>
      </c>
      <c r="V8" s="258">
        <f t="shared" ca="1" si="2"/>
        <v>405535737.99999994</v>
      </c>
      <c r="W8" s="261">
        <f t="shared" ca="1" si="3"/>
        <v>0.21386867904994236</v>
      </c>
      <c r="X8" s="255">
        <f ca="1">OFFSET(UT!C$217,'Discipline Analysis'!$A$3,0)</f>
        <v>81680811.374309659</v>
      </c>
      <c r="Y8" s="256">
        <f ca="1">OFFSET(UT!D$217,'Discipline Analysis'!$A$3,0)</f>
        <v>115258026.46842776</v>
      </c>
      <c r="Z8" s="256">
        <f ca="1">OFFSET(UT!E$217,'Discipline Analysis'!$A$3,0)</f>
        <v>24355032.737419382</v>
      </c>
      <c r="AA8" s="256">
        <f ca="1">OFFSET(UT!F$217,'Discipline Analysis'!$A$3,0)</f>
        <v>20571820.142239209</v>
      </c>
      <c r="AB8" s="256">
        <f ca="1">OFFSET(UT!G$217,'Discipline Analysis'!$A$3,0)</f>
        <v>7393148.2776039876</v>
      </c>
      <c r="AC8" s="258">
        <f t="shared" ca="1" si="4"/>
        <v>249258839</v>
      </c>
      <c r="AD8" s="262">
        <f t="shared" ca="1" si="5"/>
        <v>0.19649785924376231</v>
      </c>
      <c r="AE8" s="255">
        <f ca="1">OFFSET(UT!C$242,'Discipline Analysis'!$A$3,0)</f>
        <v>14098951.3291237</v>
      </c>
      <c r="AF8" s="256">
        <f ca="1">OFFSET(UT!D$242,'Discipline Analysis'!$A$3,0)</f>
        <v>19894725.310972076</v>
      </c>
      <c r="AG8" s="256">
        <f ca="1">OFFSET(UT!E$242,'Discipline Analysis'!$A$3,0)</f>
        <v>4203930.0957787829</v>
      </c>
      <c r="AH8" s="256">
        <f ca="1">OFFSET(UT!F$242,'Discipline Analysis'!$A$3,0)</f>
        <v>3550908.5433514849</v>
      </c>
      <c r="AI8" s="256">
        <f ca="1">OFFSET(UT!G$242,'Discipline Analysis'!$A$3,0)</f>
        <v>1276133.7207739546</v>
      </c>
      <c r="AJ8" s="258">
        <f t="shared" ca="1" si="6"/>
        <v>43024649.000000007</v>
      </c>
      <c r="AK8" s="262">
        <f t="shared" ca="1" si="7"/>
        <v>5.2818081033843056E-2</v>
      </c>
      <c r="AL8" s="255">
        <f ca="1">OFFSET(UT!C$167,'Discipline Analysis'!$A$3,0)</f>
        <v>144041424.08027029</v>
      </c>
      <c r="AM8" s="256">
        <f ca="1">OFFSET(UT!D$167,'Discipline Analysis'!$A$3,0)</f>
        <v>206268486.81554207</v>
      </c>
      <c r="AN8" s="256">
        <f ca="1">OFFSET(UT!E$167,'Discipline Analysis'!$A$3,0)</f>
        <v>166082756.40384752</v>
      </c>
      <c r="AO8" s="256">
        <f ca="1">OFFSET(UT!F$167,'Discipline Analysis'!$A$3,0)</f>
        <v>361588700.31281757</v>
      </c>
      <c r="AP8" s="256">
        <f ca="1">OFFSET(UT!G$167,'Discipline Analysis'!$A$3,0)</f>
        <v>30742644.861865595</v>
      </c>
      <c r="AQ8" s="258">
        <f t="shared" ca="1" si="8"/>
        <v>908724012.47434318</v>
      </c>
      <c r="AR8" s="262">
        <f t="shared" ca="1" si="9"/>
        <v>0.23649354695091093</v>
      </c>
    </row>
    <row r="9" spans="1:44">
      <c r="A9" s="263" t="s">
        <v>700</v>
      </c>
      <c r="B9" s="255">
        <f ca="1">OFFSET(UTD!C$31,'Discipline Analysis'!$A$3,0)</f>
        <v>261557</v>
      </c>
      <c r="C9" s="256">
        <f ca="1">OFFSET(UTD!D$31,'Discipline Analysis'!$A$3,0)</f>
        <v>298441</v>
      </c>
      <c r="D9" s="256">
        <f ca="1">OFFSET(UTD!E$31,'Discipline Analysis'!$A$3,0)</f>
        <v>119775.31</v>
      </c>
      <c r="E9" s="256">
        <f ca="1">OFFSET(UTD!F$31,'Discipline Analysis'!$A$3,0)</f>
        <v>30436</v>
      </c>
      <c r="F9" s="257">
        <f ca="1">OFFSET(UTD!G$31,'Discipline Analysis'!$A$3,0)</f>
        <v>905</v>
      </c>
      <c r="G9" s="258">
        <f t="shared" ca="1" si="10"/>
        <v>711114.31</v>
      </c>
      <c r="H9" s="259">
        <f t="shared" ca="1" si="11"/>
        <v>25385.835138888888</v>
      </c>
      <c r="I9" s="260">
        <f t="shared" ca="1" si="12"/>
        <v>644.55100090034625</v>
      </c>
      <c r="J9" s="255">
        <f ca="1">OFFSET(UTD!C$115,'Discipline Analysis'!$A$3,0)</f>
        <v>25235010.02650309</v>
      </c>
      <c r="K9" s="256">
        <f ca="1">OFFSET(UTD!D$115,'Discipline Analysis'!$A$3,0)</f>
        <v>40924617.655377083</v>
      </c>
      <c r="L9" s="256">
        <f ca="1">OFFSET(UTD!E$115,'Discipline Analysis'!$A$3,0)</f>
        <v>33367629.246861402</v>
      </c>
      <c r="M9" s="256">
        <f ca="1">OFFSET(UTD!F$115,'Discipline Analysis'!$A$3,0)</f>
        <v>36146373.90213152</v>
      </c>
      <c r="N9" s="256">
        <f ca="1">OFFSET(UTD!G$115,'Discipline Analysis'!$A$3,0)</f>
        <v>700464.87424077594</v>
      </c>
      <c r="O9" s="258">
        <f t="shared" ca="1" si="0"/>
        <v>136374095.70511389</v>
      </c>
      <c r="P9" s="261">
        <f t="shared" ca="1" si="1"/>
        <v>5.3693229765082597E-2</v>
      </c>
      <c r="Q9" s="255">
        <f ca="1">OFFSET(UTD!C$192,'Discipline Analysis'!$A$3,0)</f>
        <v>12991248.42587273</v>
      </c>
      <c r="R9" s="256">
        <f ca="1">OFFSET(UTD!D$192,'Discipline Analysis'!$A$3,0)</f>
        <v>21068423.358519875</v>
      </c>
      <c r="S9" s="256">
        <f ca="1">OFFSET(UTD!E$192,'Discipline Analysis'!$A$3,0)</f>
        <v>17178006.288609464</v>
      </c>
      <c r="T9" s="256">
        <f ca="1">OFFSET(UTD!F$192,'Discipline Analysis'!$A$3,0)</f>
        <v>18608533.246624015</v>
      </c>
      <c r="U9" s="256">
        <f ca="1">OFFSET(UTD!G$192,'Discipline Analysis'!$A$3,0)</f>
        <v>360606.68037391017</v>
      </c>
      <c r="V9" s="258">
        <f t="shared" ca="1" si="2"/>
        <v>70206818</v>
      </c>
      <c r="W9" s="261">
        <f t="shared" ca="1" si="3"/>
        <v>3.7025194129647138E-2</v>
      </c>
      <c r="X9" s="255">
        <f ca="1">OFFSET(UTD!C$217,'Discipline Analysis'!$A$3,0)</f>
        <v>10374052.193292025</v>
      </c>
      <c r="Y9" s="256">
        <f ca="1">OFFSET(UTD!D$217,'Discipline Analysis'!$A$3,0)</f>
        <v>20914633.700127963</v>
      </c>
      <c r="Z9" s="256">
        <f ca="1">OFFSET(UTD!E$217,'Discipline Analysis'!$A$3,0)</f>
        <v>9419766.8226360474</v>
      </c>
      <c r="AA9" s="256">
        <f ca="1">OFFSET(UTD!F$217,'Discipline Analysis'!$A$3,0)</f>
        <v>2227148.5585264009</v>
      </c>
      <c r="AB9" s="256">
        <f ca="1">OFFSET(UTD!G$217,'Discipline Analysis'!$A$3,0)</f>
        <v>66611.725417564652</v>
      </c>
      <c r="AC9" s="258">
        <f t="shared" ca="1" si="4"/>
        <v>43002213</v>
      </c>
      <c r="AD9" s="262">
        <f t="shared" ca="1" si="5"/>
        <v>3.3899872241819617E-2</v>
      </c>
      <c r="AE9" s="255">
        <f ca="1">OFFSET(UTD!C$242,'Discipline Analysis'!$A$3,0)</f>
        <v>4724936.3962823274</v>
      </c>
      <c r="AF9" s="256">
        <f ca="1">OFFSET(UTD!D$242,'Discipline Analysis'!$A$3,0)</f>
        <v>9525719.7615167033</v>
      </c>
      <c r="AG9" s="256">
        <f ca="1">OFFSET(UTD!E$242,'Discipline Analysis'!$A$3,0)</f>
        <v>4290300.2872440731</v>
      </c>
      <c r="AH9" s="256">
        <f ca="1">OFFSET(UTD!F$242,'Discipline Analysis'!$A$3,0)</f>
        <v>1014370.7673760776</v>
      </c>
      <c r="AI9" s="256">
        <f ca="1">OFFSET(UTD!G$242,'Discipline Analysis'!$A$3,0)</f>
        <v>30338.787580818967</v>
      </c>
      <c r="AJ9" s="258">
        <f t="shared" ca="1" si="6"/>
        <v>19585666</v>
      </c>
      <c r="AK9" s="262">
        <f t="shared" ca="1" si="7"/>
        <v>2.4043828780329728E-2</v>
      </c>
      <c r="AL9" s="255">
        <f ca="1">OFFSET(UTD!C$167,'Discipline Analysis'!$A$3,0)</f>
        <v>34524122.515299924</v>
      </c>
      <c r="AM9" s="256">
        <f ca="1">OFFSET(UTD!D$167,'Discipline Analysis'!$A$3,0)</f>
        <v>56316568.402577162</v>
      </c>
      <c r="AN9" s="256">
        <f ca="1">OFFSET(UTD!E$167,'Discipline Analysis'!$A$3,0)</f>
        <v>54999938.149440371</v>
      </c>
      <c r="AO9" s="256">
        <f ca="1">OFFSET(UTD!F$167,'Discipline Analysis'!$A$3,0)</f>
        <v>42379061.146170311</v>
      </c>
      <c r="AP9" s="256">
        <f ca="1">OFFSET(UTD!G$167,'Discipline Analysis'!$A$3,0)</f>
        <v>960957.3464574269</v>
      </c>
      <c r="AQ9" s="258">
        <f t="shared" ca="1" si="8"/>
        <v>189180647.5599452</v>
      </c>
      <c r="AR9" s="262">
        <f t="shared" ca="1" si="9"/>
        <v>4.9233872706962077E-2</v>
      </c>
    </row>
    <row r="10" spans="1:44">
      <c r="A10" s="263" t="s">
        <v>701</v>
      </c>
      <c r="B10" s="255">
        <f ca="1">OFFSET(UTEP!C$31,'Discipline Analysis'!$A$3,0)</f>
        <v>256644.8</v>
      </c>
      <c r="C10" s="256">
        <f ca="1">OFFSET(UTEP!D$31,'Discipline Analysis'!$A$3,0)</f>
        <v>207330</v>
      </c>
      <c r="D10" s="256">
        <f ca="1">OFFSET(UTEP!E$31,'Discipline Analysis'!$A$3,0)</f>
        <v>47326</v>
      </c>
      <c r="E10" s="256">
        <f ca="1">OFFSET(UTEP!F$31,'Discipline Analysis'!$A$3,0)</f>
        <v>9552</v>
      </c>
      <c r="F10" s="257">
        <f ca="1">OFFSET(UTEP!G$31,'Discipline Analysis'!$A$3,0)</f>
        <v>11892.999999999998</v>
      </c>
      <c r="G10" s="258">
        <f t="shared" ca="1" si="10"/>
        <v>532745.79999999993</v>
      </c>
      <c r="H10" s="259">
        <f t="shared" ca="1" si="11"/>
        <v>18463.951666666668</v>
      </c>
      <c r="I10" s="260">
        <f t="shared" ca="1" si="12"/>
        <v>597.17433312148876</v>
      </c>
      <c r="J10" s="255">
        <f ca="1">OFFSET(UTEP!C$115,'Discipline Analysis'!$A$3,0)</f>
        <v>17751828.087148763</v>
      </c>
      <c r="K10" s="256">
        <f ca="1">OFFSET(UTEP!D$115,'Discipline Analysis'!$A$3,0)</f>
        <v>25918774.754142627</v>
      </c>
      <c r="L10" s="256">
        <f ca="1">OFFSET(UTEP!E$115,'Discipline Analysis'!$A$3,0)</f>
        <v>16218375.823310506</v>
      </c>
      <c r="M10" s="256">
        <f ca="1">OFFSET(UTEP!F$115,'Discipline Analysis'!$A$3,0)</f>
        <v>8959392.4919526652</v>
      </c>
      <c r="N10" s="256">
        <f ca="1">OFFSET(UTEP!G$115,'Discipline Analysis'!$A$3,0)</f>
        <v>2948710.6477296366</v>
      </c>
      <c r="O10" s="258">
        <f t="shared" ca="1" si="0"/>
        <v>71797081.804284185</v>
      </c>
      <c r="P10" s="261">
        <f t="shared" ca="1" si="1"/>
        <v>2.8267958000731237E-2</v>
      </c>
      <c r="Q10" s="255">
        <f ca="1">OFFSET(UTEP!C$192,'Discipline Analysis'!$A$3,0)</f>
        <v>6544163.4066107627</v>
      </c>
      <c r="R10" s="256">
        <f ca="1">OFFSET(UTEP!D$192,'Discipline Analysis'!$A$3,0)</f>
        <v>9554886.2042574193</v>
      </c>
      <c r="S10" s="256">
        <f ca="1">OFFSET(UTEP!E$192,'Discipline Analysis'!$A$3,0)</f>
        <v>5978860.3774506496</v>
      </c>
      <c r="T10" s="256">
        <f ca="1">OFFSET(UTEP!F$192,'Discipline Analysis'!$A$3,0)</f>
        <v>3302855.8074954338</v>
      </c>
      <c r="U10" s="256">
        <f ca="1">OFFSET(UTEP!G$192,'Discipline Analysis'!$A$3,0)</f>
        <v>1087034.2041857392</v>
      </c>
      <c r="V10" s="258">
        <f t="shared" ca="1" si="2"/>
        <v>26467800.000000004</v>
      </c>
      <c r="W10" s="261">
        <f t="shared" ca="1" si="3"/>
        <v>1.3958408329867259E-2</v>
      </c>
      <c r="X10" s="255">
        <f ca="1">OFFSET(UTEP!C$217,'Discipline Analysis'!$A$3,0)</f>
        <v>11372836.209473815</v>
      </c>
      <c r="Y10" s="256">
        <f ca="1">OFFSET(UTEP!D$217,'Discipline Analysis'!$A$3,0)</f>
        <v>18987927.970753659</v>
      </c>
      <c r="Z10" s="256">
        <f ca="1">OFFSET(UTEP!E$217,'Discipline Analysis'!$A$3,0)</f>
        <v>4132009.7586968299</v>
      </c>
      <c r="AA10" s="256">
        <f ca="1">OFFSET(UTEP!F$217,'Discipline Analysis'!$A$3,0)</f>
        <v>1234471.8709328002</v>
      </c>
      <c r="AB10" s="256">
        <f ca="1">OFFSET(UTEP!G$217,'Discipline Analysis'!$A$3,0)</f>
        <v>496505.19014289882</v>
      </c>
      <c r="AC10" s="258">
        <f t="shared" ca="1" si="4"/>
        <v>36223751.000000007</v>
      </c>
      <c r="AD10" s="262">
        <f t="shared" ca="1" si="5"/>
        <v>2.855621711886051E-2</v>
      </c>
      <c r="AE10" s="255">
        <f ca="1">OFFSET(UTEP!C$242,'Discipline Analysis'!$A$3,0)</f>
        <v>7497564.6104236972</v>
      </c>
      <c r="AF10" s="256">
        <f ca="1">OFFSET(UTEP!D$242,'Discipline Analysis'!$A$3,0)</f>
        <v>12517828.812148483</v>
      </c>
      <c r="AG10" s="256">
        <f ca="1">OFFSET(UTEP!E$242,'Discipline Analysis'!$A$3,0)</f>
        <v>2724035.5498062745</v>
      </c>
      <c r="AH10" s="256">
        <f ca="1">OFFSET(UTEP!F$242,'Discipline Analysis'!$A$3,0)</f>
        <v>813828.0057492815</v>
      </c>
      <c r="AI10" s="256">
        <f ca="1">OFFSET(UTEP!G$242,'Discipline Analysis'!$A$3,0)</f>
        <v>327322.02187226596</v>
      </c>
      <c r="AJ10" s="258">
        <f t="shared" ca="1" si="6"/>
        <v>23880579.000000004</v>
      </c>
      <c r="AK10" s="262">
        <f t="shared" ca="1" si="7"/>
        <v>2.9316365991901312E-2</v>
      </c>
      <c r="AL10" s="255">
        <f ca="1">OFFSET(UTEP!C$167,'Discipline Analysis'!$A$3,0)</f>
        <v>36879654.393001318</v>
      </c>
      <c r="AM10" s="256">
        <f ca="1">OFFSET(UTEP!D$167,'Discipline Analysis'!$A$3,0)</f>
        <v>55831952.050835758</v>
      </c>
      <c r="AN10" s="256">
        <f ca="1">OFFSET(UTEP!E$167,'Discipline Analysis'!$A$3,0)</f>
        <v>36630125.809586912</v>
      </c>
      <c r="AO10" s="256">
        <f ca="1">OFFSET(UTEP!F$167,'Discipline Analysis'!$A$3,0)</f>
        <v>24942112.600740444</v>
      </c>
      <c r="AP10" s="256">
        <f ca="1">OFFSET(UTEP!G$167,'Discipline Analysis'!$A$3,0)</f>
        <v>5489061.1798253786</v>
      </c>
      <c r="AQ10" s="258">
        <f t="shared" ca="1" si="8"/>
        <v>159772906.03398979</v>
      </c>
      <c r="AR10" s="262">
        <f t="shared" ca="1" si="9"/>
        <v>4.1580568727075058E-2</v>
      </c>
    </row>
    <row r="11" spans="1:44">
      <c r="A11" s="263" t="s">
        <v>804</v>
      </c>
      <c r="B11" s="255">
        <f ca="1">OFFSET(UTRGV!C$31,'Discipline Analysis'!$A$3,0)</f>
        <v>372671</v>
      </c>
      <c r="C11" s="256">
        <f ca="1">OFFSET(UTRGV!D$31,'Discipline Analysis'!$A$3,0)</f>
        <v>293953</v>
      </c>
      <c r="D11" s="256">
        <f ca="1">OFFSET(UTRGV!E$31,'Discipline Analysis'!$A$3,0)</f>
        <v>90103</v>
      </c>
      <c r="E11" s="256">
        <f ca="1">OFFSET(UTRGV!F$31,'Discipline Analysis'!$A$3,0)</f>
        <v>6279</v>
      </c>
      <c r="F11" s="257">
        <f ca="1">OFFSET(UTRGV!G$31,'Discipline Analysis'!$A$3,0)</f>
        <v>0</v>
      </c>
      <c r="G11" s="258">
        <f t="shared" ca="1" si="10"/>
        <v>763006</v>
      </c>
      <c r="H11" s="259">
        <f t="shared" ca="1" si="11"/>
        <v>26323.924999999999</v>
      </c>
      <c r="I11" s="260">
        <f t="shared" ca="1" si="12"/>
        <v>428.73397981011954</v>
      </c>
      <c r="J11" s="255">
        <f ca="1">OFFSET(UTRGV!C$115,'Discipline Analysis'!$A$3,0)</f>
        <v>22975979.975389257</v>
      </c>
      <c r="K11" s="256">
        <f ca="1">OFFSET(UTRGV!D$115,'Discipline Analysis'!$A$3,0)</f>
        <v>27763448.862838641</v>
      </c>
      <c r="L11" s="256">
        <f ca="1">OFFSET(UTRGV!E$115,'Discipline Analysis'!$A$3,0)</f>
        <v>16595970.972720088</v>
      </c>
      <c r="M11" s="256">
        <f ca="1">OFFSET(UTRGV!F$115,'Discipline Analysis'!$A$3,0)</f>
        <v>2960035.5977198603</v>
      </c>
      <c r="N11" s="256">
        <f ca="1">OFFSET(UTRGV!G$115,'Discipline Analysis'!$A$3,0)</f>
        <v>0</v>
      </c>
      <c r="O11" s="258">
        <f t="shared" ca="1" si="0"/>
        <v>70295435.408667848</v>
      </c>
      <c r="P11" s="261">
        <f t="shared" ca="1" si="1"/>
        <v>2.7676729552770847E-2</v>
      </c>
      <c r="Q11" s="255">
        <f ca="1">OFFSET(UTRGV!C$192,'Discipline Analysis'!$A$3,0)</f>
        <v>19248125.258840546</v>
      </c>
      <c r="R11" s="256">
        <f ca="1">OFFSET(UTRGV!D$192,'Discipline Analysis'!$A$3,0)</f>
        <v>23258826.909744408</v>
      </c>
      <c r="S11" s="256">
        <f ca="1">OFFSET(UTRGV!E$192,'Discipline Analysis'!$A$3,0)</f>
        <v>13903273.262649424</v>
      </c>
      <c r="T11" s="256">
        <f ca="1">OFFSET(UTRGV!F$192,'Discipline Analysis'!$A$3,0)</f>
        <v>2479769.5687656319</v>
      </c>
      <c r="U11" s="256">
        <f ca="1">OFFSET(UTRGV!G$192,'Discipline Analysis'!$A$3,0)</f>
        <v>0</v>
      </c>
      <c r="V11" s="258">
        <f t="shared" ca="1" si="2"/>
        <v>58889995.000000015</v>
      </c>
      <c r="W11" s="261">
        <f t="shared" ca="1" si="3"/>
        <v>3.1057004993004379E-2</v>
      </c>
      <c r="X11" s="255">
        <f ca="1">OFFSET(UTRGV!C$217,'Discipline Analysis'!$A$3,0)</f>
        <v>14385886.843811087</v>
      </c>
      <c r="Y11" s="256">
        <f ca="1">OFFSET(UTRGV!D$217,'Discipline Analysis'!$A$3,0)</f>
        <v>21544042.964941043</v>
      </c>
      <c r="Z11" s="256">
        <f ca="1">OFFSET(UTRGV!E$217,'Discipline Analysis'!$A$3,0)</f>
        <v>5945952.4864115017</v>
      </c>
      <c r="AA11" s="256">
        <f ca="1">OFFSET(UTRGV!F$217,'Discipline Analysis'!$A$3,0)</f>
        <v>561948.70483637054</v>
      </c>
      <c r="AB11" s="256">
        <f ca="1">OFFSET(UTRGV!G$217,'Discipline Analysis'!$A$3,0)</f>
        <v>0</v>
      </c>
      <c r="AC11" s="258">
        <f t="shared" ca="1" si="4"/>
        <v>42437831.000000007</v>
      </c>
      <c r="AD11" s="262">
        <f t="shared" ca="1" si="5"/>
        <v>3.3454953797841344E-2</v>
      </c>
      <c r="AE11" s="255">
        <f ca="1">OFFSET(UTRGV!C$242,'Discipline Analysis'!$A$3,0)</f>
        <v>12370689.904785926</v>
      </c>
      <c r="AF11" s="256">
        <f ca="1">OFFSET(UTRGV!D$242,'Discipline Analysis'!$A$3,0)</f>
        <v>18526120.61447759</v>
      </c>
      <c r="AG11" s="256">
        <f ca="1">OFFSET(UTRGV!E$242,'Discipline Analysis'!$A$3,0)</f>
        <v>5113034.4063307894</v>
      </c>
      <c r="AH11" s="256">
        <f ca="1">OFFSET(UTRGV!F$242,'Discipline Analysis'!$A$3,0)</f>
        <v>483230.07440570026</v>
      </c>
      <c r="AI11" s="256">
        <f ca="1">OFFSET(UTRGV!G$242,'Discipline Analysis'!$A$3,0)</f>
        <v>0</v>
      </c>
      <c r="AJ11" s="258">
        <f t="shared" ca="1" si="6"/>
        <v>36493075</v>
      </c>
      <c r="AK11" s="262">
        <f t="shared" ca="1" si="7"/>
        <v>4.479976565350044E-2</v>
      </c>
      <c r="AL11" s="255">
        <f ca="1">OFFSET(UTRGV!C$167,'Discipline Analysis'!$A$3,0)</f>
        <v>38133956.822253294</v>
      </c>
      <c r="AM11" s="256">
        <f ca="1">OFFSET(UTRGV!D$167,'Discipline Analysis'!$A$3,0)</f>
        <v>44691147.638838202</v>
      </c>
      <c r="AN11" s="256">
        <f ca="1">OFFSET(UTRGV!E$167,'Discipline Analysis'!$A$3,0)</f>
        <v>26612806.811806973</v>
      </c>
      <c r="AO11" s="256">
        <f ca="1">OFFSET(UTRGV!F$167,'Discipline Analysis'!$A$3,0)</f>
        <v>9572351.317433726</v>
      </c>
      <c r="AP11" s="256">
        <f ca="1">OFFSET(UTRGV!G$167,'Discipline Analysis'!$A$3,0)</f>
        <v>0</v>
      </c>
      <c r="AQ11" s="258">
        <f t="shared" ca="1" si="8"/>
        <v>119010262.5903322</v>
      </c>
      <c r="AR11" s="262">
        <f t="shared" ca="1" si="9"/>
        <v>3.0972174980730589E-2</v>
      </c>
    </row>
    <row r="12" spans="1:44">
      <c r="A12" s="264" t="s">
        <v>702</v>
      </c>
      <c r="B12" s="255">
        <f ca="1">OFFSET(UTPB!C$31,'Discipline Analysis'!$A$3,0)</f>
        <v>43252</v>
      </c>
      <c r="C12" s="256">
        <f ca="1">OFFSET(UTPB!D$31,'Discipline Analysis'!$A$3,0)</f>
        <v>45148</v>
      </c>
      <c r="D12" s="256">
        <f ca="1">OFFSET(UTPB!E$31,'Discipline Analysis'!$A$3,0)</f>
        <v>13911</v>
      </c>
      <c r="E12" s="256">
        <f ca="1">OFFSET(UTPB!F$31,'Discipline Analysis'!$A$3,0)</f>
        <v>0</v>
      </c>
      <c r="F12" s="257">
        <f ca="1">OFFSET(UTPB!G$31,'Discipline Analysis'!$A$3,0)</f>
        <v>0</v>
      </c>
      <c r="G12" s="258">
        <f t="shared" ca="1" si="10"/>
        <v>102311</v>
      </c>
      <c r="H12" s="259">
        <f t="shared" ca="1" si="11"/>
        <v>3526.291666666667</v>
      </c>
      <c r="I12" s="260">
        <f t="shared" ca="1" si="12"/>
        <v>676.87350147645031</v>
      </c>
      <c r="J12" s="255">
        <f ca="1">OFFSET(UTPB!C$115,'Discipline Analysis'!$A$3,0)</f>
        <v>3856631.9791794037</v>
      </c>
      <c r="K12" s="256">
        <f ca="1">OFFSET(UTPB!D$115,'Discipline Analysis'!$A$3,0)</f>
        <v>6952900.5964374309</v>
      </c>
      <c r="L12" s="256">
        <f ca="1">OFFSET(UTPB!E$115,'Discipline Analysis'!$A$3,0)</f>
        <v>3454783.2339402763</v>
      </c>
      <c r="M12" s="256">
        <f ca="1">OFFSET(UTPB!F$115,'Discipline Analysis'!$A$3,0)</f>
        <v>0</v>
      </c>
      <c r="N12" s="256">
        <f ca="1">OFFSET(UTPB!G$115,'Discipline Analysis'!$A$3,0)</f>
        <v>0</v>
      </c>
      <c r="O12" s="258">
        <f t="shared" ca="1" si="0"/>
        <v>14264315.80955711</v>
      </c>
      <c r="P12" s="261">
        <f t="shared" ca="1" si="1"/>
        <v>5.6161485965807931E-3</v>
      </c>
      <c r="Q12" s="255">
        <f ca="1">OFFSET(UTPB!C$192,'Discipline Analysis'!$A$3,0)</f>
        <v>2110675.730204537</v>
      </c>
      <c r="R12" s="256">
        <f ca="1">OFFSET(UTPB!D$192,'Discipline Analysis'!$A$3,0)</f>
        <v>3805216.2152499901</v>
      </c>
      <c r="S12" s="256">
        <f ca="1">OFFSET(UTPB!E$192,'Discipline Analysis'!$A$3,0)</f>
        <v>1890750.0545454752</v>
      </c>
      <c r="T12" s="256">
        <f ca="1">OFFSET(UTPB!F$192,'Discipline Analysis'!$A$3,0)</f>
        <v>0</v>
      </c>
      <c r="U12" s="256">
        <f ca="1">OFFSET(UTPB!G$192,'Discipline Analysis'!$A$3,0)</f>
        <v>0</v>
      </c>
      <c r="V12" s="258">
        <f t="shared" ca="1" si="2"/>
        <v>7806642.0000000019</v>
      </c>
      <c r="W12" s="261">
        <f t="shared" ca="1" si="3"/>
        <v>4.1170137571347673E-3</v>
      </c>
      <c r="X12" s="255">
        <f ca="1">OFFSET(UTPB!C$217,'Discipline Analysis'!$A$3,0)</f>
        <v>5734308.3829070004</v>
      </c>
      <c r="Y12" s="256">
        <f ca="1">OFFSET(UTPB!D$217,'Discipline Analysis'!$A$3,0)</f>
        <v>8086182.4689668836</v>
      </c>
      <c r="Z12" s="256">
        <f ca="1">OFFSET(UTPB!E$217,'Discipline Analysis'!$A$3,0)</f>
        <v>2471406.1481261151</v>
      </c>
      <c r="AA12" s="256">
        <f ca="1">OFFSET(UTPB!F$217,'Discipline Analysis'!$A$3,0)</f>
        <v>0</v>
      </c>
      <c r="AB12" s="256">
        <f ca="1">OFFSET(UTPB!G$217,'Discipline Analysis'!$A$3,0)</f>
        <v>0</v>
      </c>
      <c r="AC12" s="258">
        <f t="shared" ca="1" si="4"/>
        <v>16291897</v>
      </c>
      <c r="AD12" s="262">
        <f t="shared" ca="1" si="5"/>
        <v>1.2843367546616365E-2</v>
      </c>
      <c r="AE12" s="255">
        <f ca="1">OFFSET(UTPB!C$242,'Discipline Analysis'!$A$3,0)</f>
        <v>1536005.7356732104</v>
      </c>
      <c r="AF12" s="256">
        <f ca="1">OFFSET(UTPB!D$242,'Discipline Analysis'!$A$3,0)</f>
        <v>2165984.4261352369</v>
      </c>
      <c r="AG12" s="256">
        <f ca="1">OFFSET(UTPB!E$242,'Discipline Analysis'!$A$3,0)</f>
        <v>661996.83819155279</v>
      </c>
      <c r="AH12" s="256">
        <f ca="1">OFFSET(UTPB!F$242,'Discipline Analysis'!$A$3,0)</f>
        <v>0</v>
      </c>
      <c r="AI12" s="256">
        <f ca="1">OFFSET(UTPB!G$242,'Discipline Analysis'!$A$3,0)</f>
        <v>0</v>
      </c>
      <c r="AJ12" s="258">
        <f t="shared" ca="1" si="6"/>
        <v>4363987</v>
      </c>
      <c r="AK12" s="262">
        <f t="shared" ca="1" si="7"/>
        <v>5.3573340946171952E-3</v>
      </c>
      <c r="AL12" s="255">
        <f ca="1">OFFSET(UTPB!C$167,'Discipline Analysis'!$A$3,0)</f>
        <v>7214113.4798917854</v>
      </c>
      <c r="AM12" s="256">
        <f ca="1">OFFSET(UTPB!D$167,'Discipline Analysis'!$A$3,0)</f>
        <v>12929766.783069488</v>
      </c>
      <c r="AN12" s="256">
        <f ca="1">OFFSET(UTPB!E$167,'Discipline Analysis'!$A$3,0)</f>
        <v>6380882.737038726</v>
      </c>
      <c r="AO12" s="256">
        <f ca="1">OFFSET(UTPB!F$167,'Discipline Analysis'!$A$3,0)</f>
        <v>0</v>
      </c>
      <c r="AP12" s="256">
        <f ca="1">OFFSET(UTPB!G$167,'Discipline Analysis'!$A$3,0)</f>
        <v>0</v>
      </c>
      <c r="AQ12" s="258">
        <f t="shared" ca="1" si="8"/>
        <v>26524763</v>
      </c>
      <c r="AR12" s="262">
        <f t="shared" ca="1" si="9"/>
        <v>6.9030147743338018E-3</v>
      </c>
    </row>
    <row r="13" spans="1:44">
      <c r="A13" s="263" t="s">
        <v>703</v>
      </c>
      <c r="B13" s="255">
        <f ca="1">OFFSET(UTSA!C$31,'Discipline Analysis'!$A$3,0)</f>
        <v>425381.19999999995</v>
      </c>
      <c r="C13" s="256">
        <f ca="1">OFFSET(UTSA!D$31,'Discipline Analysis'!$A$3,0)</f>
        <v>295114</v>
      </c>
      <c r="D13" s="256">
        <f ca="1">OFFSET(UTSA!E$31,'Discipline Analysis'!$A$3,0)</f>
        <v>63179</v>
      </c>
      <c r="E13" s="256">
        <f ca="1">OFFSET(UTSA!F$31,'Discipline Analysis'!$A$3,0)</f>
        <v>14568</v>
      </c>
      <c r="F13" s="257">
        <f ca="1">OFFSET(UTSA!G$31,'Discipline Analysis'!$A$3,0)</f>
        <v>0</v>
      </c>
      <c r="G13" s="258">
        <f t="shared" ca="1" si="10"/>
        <v>798242.2</v>
      </c>
      <c r="H13" s="259">
        <f t="shared" ca="1" si="11"/>
        <v>27458.298333333329</v>
      </c>
      <c r="I13" s="260">
        <f t="shared" ca="1" si="12"/>
        <v>531.33597225016285</v>
      </c>
      <c r="J13" s="255">
        <f ca="1">OFFSET(UTSA!C$115,'Discipline Analysis'!$A$3,0)</f>
        <v>27946484.793753318</v>
      </c>
      <c r="K13" s="256">
        <f ca="1">OFFSET(UTSA!D$115,'Discipline Analysis'!$A$3,0)</f>
        <v>36977776.73808942</v>
      </c>
      <c r="L13" s="256">
        <f ca="1">OFFSET(UTSA!E$115,'Discipline Analysis'!$A$3,0)</f>
        <v>25407954.213668928</v>
      </c>
      <c r="M13" s="256">
        <f ca="1">OFFSET(UTSA!F$115,'Discipline Analysis'!$A$3,0)</f>
        <v>19481807.205316879</v>
      </c>
      <c r="N13" s="256">
        <f ca="1">OFFSET(UTSA!G$115,'Discipline Analysis'!$A$3,0)</f>
        <v>0</v>
      </c>
      <c r="O13" s="258">
        <f t="shared" ca="1" si="0"/>
        <v>109814022.95082855</v>
      </c>
      <c r="P13" s="261">
        <f t="shared" ca="1" si="1"/>
        <v>4.3235993868487935E-2</v>
      </c>
      <c r="Q13" s="255">
        <f ca="1">OFFSET(UTSA!C$192,'Discipline Analysis'!$A$3,0)</f>
        <v>21288292.819562059</v>
      </c>
      <c r="R13" s="256">
        <f ca="1">OFFSET(UTSA!D$192,'Discipline Analysis'!$A$3,0)</f>
        <v>28167898.210682791</v>
      </c>
      <c r="S13" s="256">
        <f ca="1">OFFSET(UTSA!E$192,'Discipline Analysis'!$A$3,0)</f>
        <v>19354561.879192464</v>
      </c>
      <c r="T13" s="256">
        <f ca="1">OFFSET(UTSA!F$192,'Discipline Analysis'!$A$3,0)</f>
        <v>14840307.090562686</v>
      </c>
      <c r="U13" s="256">
        <f ca="1">OFFSET(UTSA!G$192,'Discipline Analysis'!$A$3,0)</f>
        <v>0</v>
      </c>
      <c r="V13" s="258">
        <f t="shared" ca="1" si="2"/>
        <v>83651060</v>
      </c>
      <c r="W13" s="261">
        <f t="shared" ca="1" si="3"/>
        <v>4.4115327027793229E-2</v>
      </c>
      <c r="X13" s="255">
        <f ca="1">OFFSET(UTSA!C$217,'Discipline Analysis'!$A$3,0)</f>
        <v>16979095.001901865</v>
      </c>
      <c r="Y13" s="256">
        <f ca="1">OFFSET(UTSA!D$217,'Discipline Analysis'!$A$3,0)</f>
        <v>24951204.761096641</v>
      </c>
      <c r="Z13" s="256">
        <f ca="1">OFFSET(UTSA!E$217,'Discipline Analysis'!$A$3,0)</f>
        <v>5489836.0132252676</v>
      </c>
      <c r="AA13" s="256">
        <f ca="1">OFFSET(UTSA!F$217,'Discipline Analysis'!$A$3,0)</f>
        <v>1364608.2237762238</v>
      </c>
      <c r="AB13" s="256">
        <f ca="1">OFFSET(UTSA!G$217,'Discipline Analysis'!$A$3,0)</f>
        <v>0</v>
      </c>
      <c r="AC13" s="258">
        <f t="shared" ca="1" si="4"/>
        <v>48784743.999999993</v>
      </c>
      <c r="AD13" s="262">
        <f t="shared" ca="1" si="5"/>
        <v>3.8458406523168377E-2</v>
      </c>
      <c r="AE13" s="255">
        <f ca="1">OFFSET(UTSA!C$242,'Discipline Analysis'!$A$3,0)</f>
        <v>10957170.593381515</v>
      </c>
      <c r="AF13" s="256">
        <f ca="1">OFFSET(UTSA!D$242,'Discipline Analysis'!$A$3,0)</f>
        <v>16101836.231383678</v>
      </c>
      <c r="AG13" s="256">
        <f ca="1">OFFSET(UTSA!E$242,'Discipline Analysis'!$A$3,0)</f>
        <v>3542772.4339760658</v>
      </c>
      <c r="AH13" s="256">
        <f ca="1">OFFSET(UTSA!F$242,'Discipline Analysis'!$A$3,0)</f>
        <v>880626.74125874112</v>
      </c>
      <c r="AI13" s="256">
        <f ca="1">OFFSET(UTSA!G$242,'Discipline Analysis'!$A$3,0)</f>
        <v>0</v>
      </c>
      <c r="AJ13" s="258">
        <f t="shared" ca="1" si="6"/>
        <v>31482405.999999996</v>
      </c>
      <c r="AK13" s="262">
        <f t="shared" ca="1" si="7"/>
        <v>3.8648549375692676E-2</v>
      </c>
      <c r="AL13" s="255">
        <f ca="1">OFFSET(UTSA!C$167,'Discipline Analysis'!$A$3,0)</f>
        <v>34548759.45966284</v>
      </c>
      <c r="AM13" s="256">
        <f ca="1">OFFSET(UTSA!D$167,'Discipline Analysis'!$A$3,0)</f>
        <v>51841079.717396364</v>
      </c>
      <c r="AN13" s="256">
        <f ca="1">OFFSET(UTSA!E$167,'Discipline Analysis'!$A$3,0)</f>
        <v>34801724.601061754</v>
      </c>
      <c r="AO13" s="256">
        <f ca="1">OFFSET(UTSA!F$167,'Discipline Analysis'!$A$3,0)</f>
        <v>29210998.699159406</v>
      </c>
      <c r="AP13" s="256">
        <f ca="1">OFFSET(UTSA!G$167,'Discipline Analysis'!$A$3,0)</f>
        <v>0</v>
      </c>
      <c r="AQ13" s="258">
        <f t="shared" ca="1" si="8"/>
        <v>150402562.47728038</v>
      </c>
      <c r="AR13" s="262">
        <f t="shared" ca="1" si="9"/>
        <v>3.9141956174248538E-2</v>
      </c>
    </row>
    <row r="14" spans="1:44">
      <c r="A14" s="263" t="s">
        <v>704</v>
      </c>
      <c r="B14" s="255">
        <f ca="1">OFFSET(UTT!C$31,'Discipline Analysis'!$A$3,0)</f>
        <v>77373</v>
      </c>
      <c r="C14" s="256">
        <f ca="1">OFFSET(UTT!D$31,'Discipline Analysis'!$A$3,0)</f>
        <v>98674</v>
      </c>
      <c r="D14" s="256">
        <f ca="1">OFFSET(UTT!E$31,'Discipline Analysis'!$A$3,0)</f>
        <v>33498</v>
      </c>
      <c r="E14" s="256">
        <f ca="1">OFFSET(UTT!F$31,'Discipline Analysis'!$A$3,0)</f>
        <v>2267</v>
      </c>
      <c r="F14" s="257">
        <f ca="1">OFFSET(UTT!G$31,'Discipline Analysis'!$A$3,0)</f>
        <v>0</v>
      </c>
      <c r="G14" s="258">
        <f t="shared" ca="1" si="10"/>
        <v>211812</v>
      </c>
      <c r="H14" s="259">
        <f t="shared" ca="1" si="11"/>
        <v>7389.9277777777779</v>
      </c>
      <c r="I14" s="260">
        <f t="shared" ca="1" si="12"/>
        <v>530.97732572428094</v>
      </c>
      <c r="J14" s="255">
        <f ca="1">OFFSET(UTT!C$115,'Discipline Analysis'!$A$3,0)</f>
        <v>5534648.1306749154</v>
      </c>
      <c r="K14" s="256">
        <f ca="1">OFFSET(UTT!D$115,'Discipline Analysis'!$A$3,0)</f>
        <v>12221650.006954938</v>
      </c>
      <c r="L14" s="256">
        <f ca="1">OFFSET(UTT!E$115,'Discipline Analysis'!$A$3,0)</f>
        <v>7200974.4189763712</v>
      </c>
      <c r="M14" s="256">
        <f ca="1">OFFSET(UTT!F$115,'Discipline Analysis'!$A$3,0)</f>
        <v>932374.27992484579</v>
      </c>
      <c r="N14" s="256">
        <f ca="1">OFFSET(UTT!G$115,'Discipline Analysis'!$A$3,0)</f>
        <v>0</v>
      </c>
      <c r="O14" s="258">
        <f t="shared" ca="1" si="0"/>
        <v>25889646.836531069</v>
      </c>
      <c r="P14" s="261">
        <f t="shared" ca="1" si="1"/>
        <v>1.0193275701982009E-2</v>
      </c>
      <c r="Q14" s="255">
        <f ca="1">OFFSET(UTT!C$192,'Discipline Analysis'!$A$3,0)</f>
        <v>3565029.2198279533</v>
      </c>
      <c r="R14" s="256">
        <f ca="1">OFFSET(UTT!D$192,'Discipline Analysis'!$A$3,0)</f>
        <v>7872323.2914883988</v>
      </c>
      <c r="S14" s="256">
        <f ca="1">OFFSET(UTT!E$192,'Discipline Analysis'!$A$3,0)</f>
        <v>4638358.8637917414</v>
      </c>
      <c r="T14" s="256">
        <f ca="1">OFFSET(UTT!F$192,'Discipline Analysis'!$A$3,0)</f>
        <v>600569.62489190616</v>
      </c>
      <c r="U14" s="256">
        <f ca="1">OFFSET(UTT!G$192,'Discipline Analysis'!$A$3,0)</f>
        <v>0</v>
      </c>
      <c r="V14" s="258">
        <f t="shared" ca="1" si="2"/>
        <v>16676281</v>
      </c>
      <c r="W14" s="261">
        <f t="shared" ca="1" si="3"/>
        <v>8.7946236416176285E-3</v>
      </c>
      <c r="X14" s="255">
        <f ca="1">OFFSET(UTT!C$217,'Discipline Analysis'!$A$3,0)</f>
        <v>3796810.2564547621</v>
      </c>
      <c r="Y14" s="256">
        <f ca="1">OFFSET(UTT!D$217,'Discipline Analysis'!$A$3,0)</f>
        <v>6574790.8146018656</v>
      </c>
      <c r="Z14" s="256">
        <f ca="1">OFFSET(UTT!E$217,'Discipline Analysis'!$A$3,0)</f>
        <v>2486683.3640702972</v>
      </c>
      <c r="AA14" s="256">
        <f ca="1">OFFSET(UTT!F$217,'Discipline Analysis'!$A$3,0)</f>
        <v>240142.56487307441</v>
      </c>
      <c r="AB14" s="256">
        <f ca="1">OFFSET(UTT!G$217,'Discipline Analysis'!$A$3,0)</f>
        <v>0</v>
      </c>
      <c r="AC14" s="258">
        <f t="shared" ca="1" si="4"/>
        <v>13098426.999999998</v>
      </c>
      <c r="AD14" s="262">
        <f t="shared" ca="1" si="5"/>
        <v>1.0325863970507764E-2</v>
      </c>
      <c r="AE14" s="255">
        <f ca="1">OFFSET(UTT!C$242,'Discipline Analysis'!$A$3,0)</f>
        <v>4155940.3323931433</v>
      </c>
      <c r="AF14" s="256">
        <f ca="1">OFFSET(UTT!D$242,'Discipline Analysis'!$A$3,0)</f>
        <v>7196682.6040355824</v>
      </c>
      <c r="AG14" s="256">
        <f ca="1">OFFSET(UTT!E$242,'Discipline Analysis'!$A$3,0)</f>
        <v>2721892.0590149704</v>
      </c>
      <c r="AH14" s="256">
        <f ca="1">OFFSET(UTT!F$242,'Discipline Analysis'!$A$3,0)</f>
        <v>262857.00455630291</v>
      </c>
      <c r="AI14" s="256">
        <f ca="1">OFFSET(UTT!G$242,'Discipline Analysis'!$A$3,0)</f>
        <v>0</v>
      </c>
      <c r="AJ14" s="258">
        <f t="shared" ca="1" si="6"/>
        <v>14337372</v>
      </c>
      <c r="AK14" s="262">
        <f t="shared" ca="1" si="7"/>
        <v>1.7600898408453081E-2</v>
      </c>
      <c r="AL14" s="255">
        <f ca="1">OFFSET(UTT!C$167,'Discipline Analysis'!$A$3,0)</f>
        <v>9105680.8184422888</v>
      </c>
      <c r="AM14" s="256">
        <f ca="1">OFFSET(UTT!D$167,'Discipline Analysis'!$A$3,0)</f>
        <v>19929665.300880291</v>
      </c>
      <c r="AN14" s="256">
        <f ca="1">OFFSET(UTT!E$167,'Discipline Analysis'!$A$3,0)</f>
        <v>11896639.32726641</v>
      </c>
      <c r="AO14" s="256">
        <f ca="1">OFFSET(UTT!F$167,'Discipline Analysis'!$A$3,0)</f>
        <v>1533657.0331913284</v>
      </c>
      <c r="AP14" s="256">
        <f ca="1">OFFSET(UTT!G$167,'Discipline Analysis'!$A$3,0)</f>
        <v>0</v>
      </c>
      <c r="AQ14" s="258">
        <f t="shared" ca="1" si="8"/>
        <v>42465642.479780324</v>
      </c>
      <c r="AR14" s="262">
        <f t="shared" ca="1" si="9"/>
        <v>1.1051595727339795E-2</v>
      </c>
    </row>
    <row r="15" spans="1:44">
      <c r="A15" s="263" t="s">
        <v>103</v>
      </c>
      <c r="B15" s="255">
        <f ca="1">OFFSET(TAMU!C$31,'Discipline Analysis'!$A$3,0)</f>
        <v>777831</v>
      </c>
      <c r="C15" s="256">
        <f ca="1">OFFSET(TAMU!D$31,'Discipline Analysis'!$A$3,0)</f>
        <v>632118</v>
      </c>
      <c r="D15" s="256">
        <f ca="1">OFFSET(TAMU!E$31,'Discipline Analysis'!$A$3,0)</f>
        <v>140642.49999999997</v>
      </c>
      <c r="E15" s="256">
        <f ca="1">OFFSET(TAMU!F$31,'Discipline Analysis'!$A$3,0)</f>
        <v>79572</v>
      </c>
      <c r="F15" s="257">
        <f ca="1">OFFSET(TAMU!G$31,'Discipline Analysis'!$A$3,0)</f>
        <v>31226.5</v>
      </c>
      <c r="G15" s="258">
        <f t="shared" ca="1" si="10"/>
        <v>1661390</v>
      </c>
      <c r="H15" s="259">
        <f t="shared" ca="1" si="11"/>
        <v>58580.174999999996</v>
      </c>
      <c r="I15" s="260">
        <f t="shared" ca="1" si="12"/>
        <v>830.07943950547394</v>
      </c>
      <c r="J15" s="255">
        <f ca="1">OFFSET(TAMU!C$115,'Discipline Analysis'!$A$3,0)</f>
        <v>45953545.8726198</v>
      </c>
      <c r="K15" s="256">
        <f ca="1">OFFSET(TAMU!D$115,'Discipline Analysis'!$A$3,0)</f>
        <v>99296502.522262841</v>
      </c>
      <c r="L15" s="256">
        <f ca="1">OFFSET(TAMU!E$115,'Discipline Analysis'!$A$3,0)</f>
        <v>76094142.352470338</v>
      </c>
      <c r="M15" s="256">
        <f ca="1">OFFSET(TAMU!F$115,'Discipline Analysis'!$A$3,0)</f>
        <v>85892434.60035111</v>
      </c>
      <c r="N15" s="256">
        <f ca="1">OFFSET(TAMU!G$115,'Discipline Analysis'!$A$3,0)</f>
        <v>32938379.392295931</v>
      </c>
      <c r="O15" s="258">
        <f t="shared" ca="1" si="0"/>
        <v>340175004.74000007</v>
      </c>
      <c r="P15" s="261">
        <f t="shared" ca="1" si="1"/>
        <v>0.13393375476042085</v>
      </c>
      <c r="Q15" s="255">
        <f ca="1">OFFSET(TAMU!C$192,'Discipline Analysis'!$A$3,0)</f>
        <v>39101833.205643214</v>
      </c>
      <c r="R15" s="256">
        <f ca="1">OFFSET(TAMU!D$192,'Discipline Analysis'!$A$3,0)</f>
        <v>84491309.773826182</v>
      </c>
      <c r="S15" s="256">
        <f ca="1">OFFSET(TAMU!E$192,'Discipline Analysis'!$A$3,0)</f>
        <v>64748441.185375236</v>
      </c>
      <c r="T15" s="256">
        <f ca="1">OFFSET(TAMU!F$192,'Discipline Analysis'!$A$3,0)</f>
        <v>73085799.748276919</v>
      </c>
      <c r="U15" s="256">
        <f ca="1">OFFSET(TAMU!G$192,'Discipline Analysis'!$A$3,0)</f>
        <v>28027239.086878438</v>
      </c>
      <c r="V15" s="258">
        <f t="shared" ca="1" si="2"/>
        <v>289454623</v>
      </c>
      <c r="W15" s="261">
        <f t="shared" ca="1" si="3"/>
        <v>0.15265061020567583</v>
      </c>
      <c r="X15" s="255">
        <f ca="1">OFFSET(TAMU!C$217,'Discipline Analysis'!$A$3,0)</f>
        <v>33198576.934465688</v>
      </c>
      <c r="Y15" s="256">
        <f ca="1">OFFSET(TAMU!D$217,'Discipline Analysis'!$A$3,0)</f>
        <v>44849130.598119803</v>
      </c>
      <c r="Z15" s="256">
        <f ca="1">OFFSET(TAMU!E$217,'Discipline Analysis'!$A$3,0)</f>
        <v>9974194.1777555756</v>
      </c>
      <c r="AA15" s="256">
        <f ca="1">OFFSET(TAMU!F$217,'Discipline Analysis'!$A$3,0)</f>
        <v>5903449.0358326901</v>
      </c>
      <c r="AB15" s="256">
        <f ca="1">OFFSET(TAMU!G$217,'Discipline Analysis'!$A$3,0)</f>
        <v>1700969.253826241</v>
      </c>
      <c r="AC15" s="258">
        <f t="shared" ca="1" si="4"/>
        <v>95626320</v>
      </c>
      <c r="AD15" s="262">
        <f t="shared" ca="1" si="5"/>
        <v>7.5384958233553248E-2</v>
      </c>
      <c r="AE15" s="255">
        <f ca="1">OFFSET(TAMU!C$242,'Discipline Analysis'!$A$3,0)</f>
        <v>29445348.482916277</v>
      </c>
      <c r="AF15" s="256">
        <f ca="1">OFFSET(TAMU!D$242,'Discipline Analysis'!$A$3,0)</f>
        <v>39778761.668740638</v>
      </c>
      <c r="AG15" s="256">
        <f ca="1">OFFSET(TAMU!E$242,'Discipline Analysis'!$A$3,0)</f>
        <v>8846572.6702696159</v>
      </c>
      <c r="AH15" s="256">
        <f ca="1">OFFSET(TAMU!F$242,'Discipline Analysis'!$A$3,0)</f>
        <v>5236041.1247256147</v>
      </c>
      <c r="AI15" s="256">
        <f ca="1">OFFSET(TAMU!G$242,'Discipline Analysis'!$A$3,0)</f>
        <v>1508668.0533478663</v>
      </c>
      <c r="AJ15" s="258">
        <f t="shared" ca="1" si="6"/>
        <v>84815392.000000015</v>
      </c>
      <c r="AK15" s="262">
        <f t="shared" ca="1" si="7"/>
        <v>0.10412138975435138</v>
      </c>
      <c r="AL15" s="255">
        <f ca="1">OFFSET(TAMU!C$167,'Discipline Analysis'!$A$3,0)</f>
        <v>38547672.584879532</v>
      </c>
      <c r="AM15" s="256">
        <f ca="1">OFFSET(TAMU!D$167,'Discipline Analysis'!$A$3,0)</f>
        <v>89009262.274700761</v>
      </c>
      <c r="AN15" s="256">
        <f ca="1">OFFSET(TAMU!E$167,'Discipline Analysis'!$A$3,0)</f>
        <v>119924998.29706036</v>
      </c>
      <c r="AO15" s="256">
        <f ca="1">OFFSET(TAMU!F$167,'Discipline Analysis'!$A$3,0)</f>
        <v>252616619.20444781</v>
      </c>
      <c r="AP15" s="256">
        <f ca="1">OFFSET(TAMU!G$167,'Discipline Analysis'!$A$3,0)</f>
        <v>68915787.898910791</v>
      </c>
      <c r="AQ15" s="258">
        <f t="shared" ca="1" si="8"/>
        <v>569014340.25999928</v>
      </c>
      <c r="AR15" s="262">
        <f t="shared" ca="1" si="9"/>
        <v>0.14808480654935827</v>
      </c>
    </row>
    <row r="16" spans="1:44">
      <c r="A16" s="263" t="s">
        <v>690</v>
      </c>
      <c r="B16" s="255">
        <f ca="1">OFFSET(TAMUG!C$31,'Discipline Analysis'!$A$3,0)</f>
        <v>37496</v>
      </c>
      <c r="C16" s="256">
        <f ca="1">OFFSET(TAMUG!D$31,'Discipline Analysis'!$A$3,0)</f>
        <v>14349</v>
      </c>
      <c r="D16" s="256">
        <f ca="1">OFFSET(TAMUG!E$31,'Discipline Analysis'!$A$3,0)</f>
        <v>2334</v>
      </c>
      <c r="E16" s="256">
        <f ca="1">OFFSET(TAMUG!F$31,'Discipline Analysis'!$A$3,0)</f>
        <v>1096</v>
      </c>
      <c r="F16" s="257">
        <f ca="1">OFFSET(TAMUG!G$31,'Discipline Analysis'!$A$3,0)</f>
        <v>0</v>
      </c>
      <c r="G16" s="258">
        <f t="shared" ca="1" si="10"/>
        <v>55275</v>
      </c>
      <c r="H16" s="259">
        <f t="shared" ca="1" si="11"/>
        <v>1886.3055555555554</v>
      </c>
      <c r="I16" s="260">
        <f t="shared" ca="1" si="12"/>
        <v>883.2407477201333</v>
      </c>
      <c r="J16" s="255">
        <f ca="1">OFFSET(TAMUG!C$115,'Discipline Analysis'!$A$3,0)</f>
        <v>4544633.2448299155</v>
      </c>
      <c r="K16" s="256">
        <f ca="1">OFFSET(TAMUG!D$115,'Discipline Analysis'!$A$3,0)</f>
        <v>3520238.476935056</v>
      </c>
      <c r="L16" s="256">
        <f ca="1">OFFSET(TAMUG!E$115,'Discipline Analysis'!$A$3,0)</f>
        <v>1955259.5029731961</v>
      </c>
      <c r="M16" s="256">
        <f ca="1">OFFSET(TAMUG!F$115,'Discipline Analysis'!$A$3,0)</f>
        <v>947539.92367329169</v>
      </c>
      <c r="N16" s="256">
        <f ca="1">OFFSET(TAMUG!G$115,'Discipline Analysis'!$A$3,0)</f>
        <v>0</v>
      </c>
      <c r="O16" s="258">
        <f t="shared" ca="1" si="0"/>
        <v>10967671.14841146</v>
      </c>
      <c r="P16" s="261">
        <f t="shared" ca="1" si="1"/>
        <v>4.3181931576866256E-3</v>
      </c>
      <c r="Q16" s="255">
        <f ca="1">OFFSET(TAMUG!C$192,'Discipline Analysis'!$A$3,0)</f>
        <v>2417208.6751514114</v>
      </c>
      <c r="R16" s="256">
        <f ca="1">OFFSET(TAMUG!D$192,'Discipline Analysis'!$A$3,0)</f>
        <v>1872351.5246757097</v>
      </c>
      <c r="S16" s="256">
        <f ca="1">OFFSET(TAMUG!E$192,'Discipline Analysis'!$A$3,0)</f>
        <v>1039967.3588921099</v>
      </c>
      <c r="T16" s="256">
        <f ca="1">OFFSET(TAMUG!F$192,'Discipline Analysis'!$A$3,0)</f>
        <v>503979.44128076854</v>
      </c>
      <c r="U16" s="256">
        <f ca="1">OFFSET(TAMUG!G$192,'Discipline Analysis'!$A$3,0)</f>
        <v>0</v>
      </c>
      <c r="V16" s="258">
        <f t="shared" ca="1" si="2"/>
        <v>5833507</v>
      </c>
      <c r="W16" s="261">
        <f t="shared" ca="1" si="3"/>
        <v>3.0764352421107513E-3</v>
      </c>
      <c r="X16" s="255">
        <f ca="1">OFFSET(TAMUG!C$217,'Discipline Analysis'!$A$3,0)</f>
        <v>3670608.3653136529</v>
      </c>
      <c r="Y16" s="256">
        <f ca="1">OFFSET(TAMUG!D$217,'Discipline Analysis'!$A$3,0)</f>
        <v>2204142.5535055352</v>
      </c>
      <c r="Z16" s="256">
        <f ca="1">OFFSET(TAMUG!E$217,'Discipline Analysis'!$A$3,0)</f>
        <v>394020.10701107013</v>
      </c>
      <c r="AA16" s="256">
        <f ca="1">OFFSET(TAMUG!F$217,'Discipline Analysis'!$A$3,0)</f>
        <v>154052.97416974173</v>
      </c>
      <c r="AB16" s="256">
        <f ca="1">OFFSET(TAMUG!G$217,'Discipline Analysis'!$A$3,0)</f>
        <v>0</v>
      </c>
      <c r="AC16" s="258">
        <f t="shared" ca="1" si="4"/>
        <v>6422824</v>
      </c>
      <c r="AD16" s="262">
        <f t="shared" ca="1" si="5"/>
        <v>5.0632955339227044E-3</v>
      </c>
      <c r="AE16" s="255">
        <f ca="1">OFFSET(TAMUG!C$242,'Discipline Analysis'!$A$3,0)</f>
        <v>2191422.9575645756</v>
      </c>
      <c r="AF16" s="256">
        <f ca="1">OFFSET(TAMUG!D$242,'Discipline Analysis'!$A$3,0)</f>
        <v>1315914.9963099631</v>
      </c>
      <c r="AG16" s="256">
        <f ca="1">OFFSET(TAMUG!E$242,'Discipline Analysis'!$A$3,0)</f>
        <v>235237.4926199262</v>
      </c>
      <c r="AH16" s="256">
        <f ca="1">OFFSET(TAMUG!F$242,'Discipline Analysis'!$A$3,0)</f>
        <v>91972.553505535077</v>
      </c>
      <c r="AI16" s="256">
        <f ca="1">OFFSET(TAMUG!G$242,'Discipline Analysis'!$A$3,0)</f>
        <v>0</v>
      </c>
      <c r="AJ16" s="258">
        <f t="shared" ca="1" si="6"/>
        <v>3834548</v>
      </c>
      <c r="AK16" s="262">
        <f t="shared" ca="1" si="7"/>
        <v>4.7073822029823137E-3</v>
      </c>
      <c r="AL16" s="255">
        <f ca="1">OFFSET(TAMUG!C$167,'Discipline Analysis'!$A$3,0)</f>
        <v>6494764.8815327333</v>
      </c>
      <c r="AM16" s="256">
        <f ca="1">OFFSET(TAMUG!D$167,'Discipline Analysis'!$A$3,0)</f>
        <v>6191858.5335950991</v>
      </c>
      <c r="AN16" s="256">
        <f ca="1">OFFSET(TAMUG!E$167,'Discipline Analysis'!$A$3,0)</f>
        <v>4509278.4778488474</v>
      </c>
      <c r="AO16" s="256">
        <f ca="1">OFFSET(TAMUG!F$167,'Discipline Analysis'!$A$3,0)</f>
        <v>4566680.2888422348</v>
      </c>
      <c r="AP16" s="256">
        <f ca="1">OFFSET(TAMUG!G$167,'Discipline Analysis'!$A$3,0)</f>
        <v>0</v>
      </c>
      <c r="AQ16" s="258">
        <f t="shared" ca="1" si="8"/>
        <v>21762582.181818914</v>
      </c>
      <c r="AR16" s="262">
        <f t="shared" ca="1" si="9"/>
        <v>5.6636670543955287E-3</v>
      </c>
    </row>
    <row r="17" spans="1:44">
      <c r="A17" s="263" t="s">
        <v>686</v>
      </c>
      <c r="B17" s="255">
        <f ca="1">OFFSET(PVAMU!C$31,'Discipline Analysis'!$A$3,0)</f>
        <v>157018.04</v>
      </c>
      <c r="C17" s="256">
        <f ca="1">OFFSET(PVAMU!D$31,'Discipline Analysis'!$A$3,0)</f>
        <v>68647</v>
      </c>
      <c r="D17" s="256">
        <f ca="1">OFFSET(PVAMU!E$31,'Discipline Analysis'!$A$3,0)</f>
        <v>12291</v>
      </c>
      <c r="E17" s="256">
        <f ca="1">OFFSET(PVAMU!F$31,'Discipline Analysis'!$A$3,0)</f>
        <v>2224</v>
      </c>
      <c r="F17" s="257">
        <f ca="1">OFFSET(PVAMU!G$31,'Discipline Analysis'!$A$3,0)</f>
        <v>0</v>
      </c>
      <c r="G17" s="258">
        <f t="shared" ca="1" si="10"/>
        <v>240180.04</v>
      </c>
      <c r="H17" s="259">
        <f t="shared" ca="1" si="11"/>
        <v>8157.8485555555553</v>
      </c>
      <c r="I17" s="260">
        <f t="shared" ca="1" si="12"/>
        <v>580.47108134336327</v>
      </c>
      <c r="J17" s="255">
        <f ca="1">OFFSET(PVAMU!C$115,'Discipline Analysis'!$A$3,0)</f>
        <v>13916999.23754685</v>
      </c>
      <c r="K17" s="256">
        <f ca="1">OFFSET(PVAMU!D$115,'Discipline Analysis'!$A$3,0)</f>
        <v>11245322.078513019</v>
      </c>
      <c r="L17" s="256">
        <f ca="1">OFFSET(PVAMU!E$115,'Discipline Analysis'!$A$3,0)</f>
        <v>4033346.2312845797</v>
      </c>
      <c r="M17" s="256">
        <f ca="1">OFFSET(PVAMU!F$115,'Discipline Analysis'!$A$3,0)</f>
        <v>2292861.9885478173</v>
      </c>
      <c r="N17" s="256">
        <f ca="1">OFFSET(PVAMU!G$115,'Discipline Analysis'!$A$3,0)</f>
        <v>0</v>
      </c>
      <c r="O17" s="258">
        <f t="shared" ca="1" si="0"/>
        <v>31488529.535892267</v>
      </c>
      <c r="P17" s="261">
        <f t="shared" ca="1" si="1"/>
        <v>1.2397668652492137E-2</v>
      </c>
      <c r="Q17" s="255">
        <f ca="1">OFFSET(PVAMU!C$192,'Discipline Analysis'!$A$3,0)</f>
        <v>11745780.32335576</v>
      </c>
      <c r="R17" s="256">
        <f ca="1">OFFSET(PVAMU!D$192,'Discipline Analysis'!$A$3,0)</f>
        <v>9490916.866851747</v>
      </c>
      <c r="S17" s="256">
        <f ca="1">OFFSET(PVAMU!E$192,'Discipline Analysis'!$A$3,0)</f>
        <v>3404095.8106033709</v>
      </c>
      <c r="T17" s="256">
        <f ca="1">OFFSET(PVAMU!F$192,'Discipline Analysis'!$A$3,0)</f>
        <v>1935147.9991891212</v>
      </c>
      <c r="U17" s="256">
        <f ca="1">OFFSET(PVAMU!G$192,'Discipline Analysis'!$A$3,0)</f>
        <v>0</v>
      </c>
      <c r="V17" s="258">
        <f t="shared" ca="1" si="2"/>
        <v>26575940.999999996</v>
      </c>
      <c r="W17" s="261">
        <f t="shared" ca="1" si="3"/>
        <v>1.401543899487153E-2</v>
      </c>
      <c r="X17" s="255">
        <f ca="1">OFFSET(PVAMU!C$217,'Discipline Analysis'!$A$3,0)</f>
        <v>9344775.300866032</v>
      </c>
      <c r="Y17" s="256">
        <f ca="1">OFFSET(PVAMU!D$217,'Discipline Analysis'!$A$3,0)</f>
        <v>8893544.4861541744</v>
      </c>
      <c r="Z17" s="256">
        <f ca="1">OFFSET(PVAMU!E$217,'Discipline Analysis'!$A$3,0)</f>
        <v>1497656.5612103068</v>
      </c>
      <c r="AA17" s="256">
        <f ca="1">OFFSET(PVAMU!F$217,'Discipline Analysis'!$A$3,0)</f>
        <v>360984.65176948573</v>
      </c>
      <c r="AB17" s="256">
        <f ca="1">OFFSET(PVAMU!G$217,'Discipline Analysis'!$A$3,0)</f>
        <v>0</v>
      </c>
      <c r="AC17" s="258">
        <f t="shared" ca="1" si="4"/>
        <v>20096961</v>
      </c>
      <c r="AD17" s="262">
        <f t="shared" ca="1" si="5"/>
        <v>1.5843008134228613E-2</v>
      </c>
      <c r="AE17" s="255">
        <f ca="1">OFFSET(PVAMU!C$242,'Discipline Analysis'!$A$3,0)</f>
        <v>8847694.3190420195</v>
      </c>
      <c r="AF17" s="256">
        <f ca="1">OFFSET(PVAMU!D$242,'Discipline Analysis'!$A$3,0)</f>
        <v>8420466.0350689627</v>
      </c>
      <c r="AG17" s="256">
        <f ca="1">OFFSET(PVAMU!E$242,'Discipline Analysis'!$A$3,0)</f>
        <v>1417991.0187105741</v>
      </c>
      <c r="AH17" s="256">
        <f ca="1">OFFSET(PVAMU!F$242,'Discipline Analysis'!$A$3,0)</f>
        <v>341782.6271784454</v>
      </c>
      <c r="AI17" s="256">
        <f ca="1">OFFSET(PVAMU!G$242,'Discipline Analysis'!$A$3,0)</f>
        <v>0</v>
      </c>
      <c r="AJ17" s="258">
        <f t="shared" ca="1" si="6"/>
        <v>19027934</v>
      </c>
      <c r="AK17" s="262">
        <f t="shared" ca="1" si="7"/>
        <v>2.3359143729879524E-2</v>
      </c>
      <c r="AL17" s="255">
        <f ca="1">OFFSET(PVAMU!C$167,'Discipline Analysis'!$A$3,0)</f>
        <v>19038986.291016411</v>
      </c>
      <c r="AM17" s="256">
        <f ca="1">OFFSET(PVAMU!D$167,'Discipline Analysis'!$A$3,0)</f>
        <v>17210595.907239463</v>
      </c>
      <c r="AN17" s="256">
        <f ca="1">OFFSET(PVAMU!E$167,'Discipline Analysis'!$A$3,0)</f>
        <v>3944068.9646227239</v>
      </c>
      <c r="AO17" s="256">
        <f ca="1">OFFSET(PVAMU!F$167,'Discipline Analysis'!$A$3,0)</f>
        <v>2034550.8371214033</v>
      </c>
      <c r="AP17" s="256">
        <f ca="1">OFFSET(PVAMU!G$167,'Discipline Analysis'!$A$3,0)</f>
        <v>0</v>
      </c>
      <c r="AQ17" s="258">
        <f t="shared" ca="1" si="8"/>
        <v>42228202</v>
      </c>
      <c r="AR17" s="262">
        <f t="shared" ca="1" si="9"/>
        <v>1.098980233299548E-2</v>
      </c>
    </row>
    <row r="18" spans="1:44">
      <c r="A18" s="263" t="s">
        <v>689</v>
      </c>
      <c r="B18" s="255">
        <f ca="1">OFFSET(TAR!C$31,'Discipline Analysis'!$A$3,0)</f>
        <v>160623</v>
      </c>
      <c r="C18" s="256">
        <f ca="1">OFFSET(TAR!D$31,'Discipline Analysis'!$A$3,0)</f>
        <v>133390</v>
      </c>
      <c r="D18" s="256">
        <f ca="1">OFFSET(TAR!E$31,'Discipline Analysis'!$A$3,0)</f>
        <v>34035</v>
      </c>
      <c r="E18" s="256">
        <f ca="1">OFFSET(TAR!F$31,'Discipline Analysis'!$A$3,0)</f>
        <v>2688</v>
      </c>
      <c r="F18" s="257">
        <f ca="1">OFFSET(TAR!G$31,'Discipline Analysis'!$A$3,0)</f>
        <v>0</v>
      </c>
      <c r="G18" s="258">
        <f t="shared" ca="1" si="10"/>
        <v>330736</v>
      </c>
      <c r="H18" s="259">
        <f t="shared" ca="1" si="11"/>
        <v>11367.891666666668</v>
      </c>
      <c r="I18" s="260">
        <f t="shared" ca="1" si="12"/>
        <v>435.29673833382515</v>
      </c>
      <c r="J18" s="255">
        <f ca="1">OFFSET(TAR!C$115,'Discipline Analysis'!$A$3,0)</f>
        <v>9660197.9621141292</v>
      </c>
      <c r="K18" s="256">
        <f ca="1">OFFSET(TAR!D$115,'Discipline Analysis'!$A$3,0)</f>
        <v>13873552.015701881</v>
      </c>
      <c r="L18" s="256">
        <f ca="1">OFFSET(TAR!E$115,'Discipline Analysis'!$A$3,0)</f>
        <v>7551608.1865615509</v>
      </c>
      <c r="M18" s="256">
        <f ca="1">OFFSET(TAR!F$115,'Discipline Analysis'!$A$3,0)</f>
        <v>438217.88519841275</v>
      </c>
      <c r="N18" s="256">
        <f ca="1">OFFSET(TAR!G$115,'Discipline Analysis'!$A$3,0)</f>
        <v>0</v>
      </c>
      <c r="O18" s="258">
        <f t="shared" ca="1" si="0"/>
        <v>31523576.049575973</v>
      </c>
      <c r="P18" s="261">
        <f t="shared" ca="1" si="1"/>
        <v>1.2411467171206083E-2</v>
      </c>
      <c r="Q18" s="255">
        <f ca="1">OFFSET(TAR!C$192,'Discipline Analysis'!$A$3,0)</f>
        <v>7479450.0231502429</v>
      </c>
      <c r="R18" s="256">
        <f ca="1">OFFSET(TAR!D$192,'Discipline Analysis'!$A$3,0)</f>
        <v>10741657.609085716</v>
      </c>
      <c r="S18" s="256">
        <f ca="1">OFFSET(TAR!E$192,'Discipline Analysis'!$A$3,0)</f>
        <v>5846865.276189262</v>
      </c>
      <c r="T18" s="256">
        <f ca="1">OFFSET(TAR!F$192,'Discipline Analysis'!$A$3,0)</f>
        <v>339292.0915747789</v>
      </c>
      <c r="U18" s="256">
        <f ca="1">OFFSET(TAR!G$192,'Discipline Analysis'!$A$3,0)</f>
        <v>0</v>
      </c>
      <c r="V18" s="258">
        <f t="shared" ca="1" si="2"/>
        <v>24407265</v>
      </c>
      <c r="W18" s="261">
        <f t="shared" ca="1" si="3"/>
        <v>1.2871737397338561E-2</v>
      </c>
      <c r="X18" s="255">
        <f ca="1">OFFSET(TAR!C$217,'Discipline Analysis'!$A$3,0)</f>
        <v>9742177.4819578379</v>
      </c>
      <c r="Y18" s="256">
        <f ca="1">OFFSET(TAR!D$217,'Discipline Analysis'!$A$3,0)</f>
        <v>14268743.151125399</v>
      </c>
      <c r="Z18" s="256">
        <f ca="1">OFFSET(TAR!E$217,'Discipline Analysis'!$A$3,0)</f>
        <v>4087527.418363702</v>
      </c>
      <c r="AA18" s="256">
        <f ca="1">OFFSET(TAR!F$217,'Discipline Analysis'!$A$3,0)</f>
        <v>347571.94855305459</v>
      </c>
      <c r="AB18" s="256">
        <f ca="1">OFFSET(TAR!G$217,'Discipline Analysis'!$A$3,0)</f>
        <v>0</v>
      </c>
      <c r="AC18" s="258">
        <f t="shared" ca="1" si="4"/>
        <v>28446019.999999996</v>
      </c>
      <c r="AD18" s="262">
        <f t="shared" ca="1" si="5"/>
        <v>2.2424809713589521E-2</v>
      </c>
      <c r="AE18" s="255">
        <f ca="1">OFFSET(TAR!C$242,'Discipline Analysis'!$A$3,0)</f>
        <v>6372121.4040728817</v>
      </c>
      <c r="AF18" s="256">
        <f ca="1">OFFSET(TAR!D$242,'Discipline Analysis'!$A$3,0)</f>
        <v>9332837.9421221856</v>
      </c>
      <c r="AG18" s="256">
        <f ca="1">OFFSET(TAR!E$242,'Discipline Analysis'!$A$3,0)</f>
        <v>2673552.293676313</v>
      </c>
      <c r="AH18" s="256">
        <f ca="1">OFFSET(TAR!F$242,'Discipline Analysis'!$A$3,0)</f>
        <v>227338.36012861738</v>
      </c>
      <c r="AI18" s="256">
        <f ca="1">OFFSET(TAR!G$242,'Discipline Analysis'!$A$3,0)</f>
        <v>0</v>
      </c>
      <c r="AJ18" s="258">
        <f t="shared" ca="1" si="6"/>
        <v>18605850</v>
      </c>
      <c r="AK18" s="262">
        <f t="shared" ca="1" si="7"/>
        <v>2.2840983386140552E-2</v>
      </c>
      <c r="AL18" s="255">
        <f ca="1">OFFSET(TAR!C$167,'Discipline Analysis'!$A$3,0)</f>
        <v>12559771.819165451</v>
      </c>
      <c r="AM18" s="256">
        <f ca="1">OFFSET(TAR!D$167,'Discipline Analysis'!$A$3,0)</f>
        <v>18037792.62897256</v>
      </c>
      <c r="AN18" s="256">
        <f ca="1">OFFSET(TAR!E$167,'Discipline Analysis'!$A$3,0)</f>
        <v>9818274.4648337867</v>
      </c>
      <c r="AO18" s="256">
        <f ca="1">OFFSET(TAR!F$167,'Discipline Analysis'!$A$3,0)</f>
        <v>569752.08702820446</v>
      </c>
      <c r="AP18" s="256">
        <f ca="1">OFFSET(TAR!G$167,'Discipline Analysis'!$A$3,0)</f>
        <v>0</v>
      </c>
      <c r="AQ18" s="258">
        <f t="shared" ca="1" si="8"/>
        <v>40985591.000000007</v>
      </c>
      <c r="AR18" s="262">
        <f t="shared" ca="1" si="9"/>
        <v>1.0666415387304404E-2</v>
      </c>
    </row>
    <row r="19" spans="1:44">
      <c r="A19" s="264" t="s">
        <v>696</v>
      </c>
      <c r="B19" s="255">
        <f ca="1">OFFSET(TAMUCT!C$31,'Discipline Analysis'!$A$3,0)</f>
        <v>3500</v>
      </c>
      <c r="C19" s="256">
        <f ca="1">OFFSET(TAMUCT!D$31,'Discipline Analysis'!$A$3,0)</f>
        <v>31195</v>
      </c>
      <c r="D19" s="256">
        <f ca="1">OFFSET(TAMUCT!E$31,'Discipline Analysis'!$A$3,0)</f>
        <v>8201</v>
      </c>
      <c r="E19" s="256">
        <f ca="1">OFFSET(TAMUCT!F$31,'Discipline Analysis'!$A$3,0)</f>
        <v>0</v>
      </c>
      <c r="F19" s="257">
        <f ca="1">OFFSET(TAMUCT!G$31,'Discipline Analysis'!$A$3,0)</f>
        <v>0</v>
      </c>
      <c r="G19" s="258">
        <f ca="1">SUM(B19:F19)</f>
        <v>42896</v>
      </c>
      <c r="H19" s="259">
        <f ca="1">(B19/30)+(C19/30)+(D19/24)+(E19/18)+(F19/24)</f>
        <v>1498.2083333333333</v>
      </c>
      <c r="I19" s="260">
        <f ca="1">IF((G19=0),0,(O19+V19+AC19+AJ19+AQ19)/G19)</f>
        <v>815.12223468718946</v>
      </c>
      <c r="J19" s="255">
        <f ca="1">OFFSET(TAMUCT!C$115,'Discipline Analysis'!$A$3,0)</f>
        <v>394942.57843465009</v>
      </c>
      <c r="K19" s="256">
        <f ca="1">OFFSET(TAMUCT!D$115,'Discipline Analysis'!$A$3,0)</f>
        <v>4461271.4490019716</v>
      </c>
      <c r="L19" s="256">
        <f ca="1">OFFSET(TAMUCT!E$115,'Discipline Analysis'!$A$3,0)</f>
        <v>2821550.3517050603</v>
      </c>
      <c r="M19" s="256">
        <f ca="1">OFFSET(TAMUCT!F$115,'Discipline Analysis'!$A$3,0)</f>
        <v>0</v>
      </c>
      <c r="N19" s="256">
        <f ca="1">OFFSET(TAMUCT!G$115,'Discipline Analysis'!$A$3,0)</f>
        <v>0</v>
      </c>
      <c r="O19" s="258">
        <f ca="1">SUM(J19:N19)</f>
        <v>7677764.3791416818</v>
      </c>
      <c r="P19" s="261">
        <f t="shared" ca="1" si="1"/>
        <v>3.0228905626097017E-3</v>
      </c>
      <c r="Q19" s="255">
        <f ca="1">OFFSET(TAMUCT!C$192,'Discipline Analysis'!$A$3,0)</f>
        <v>403950.02603627788</v>
      </c>
      <c r="R19" s="256">
        <f ca="1">OFFSET(TAMUCT!D$192,'Discipline Analysis'!$A$3,0)</f>
        <v>4563019.5790030323</v>
      </c>
      <c r="S19" s="256">
        <f ca="1">OFFSET(TAMUCT!E$192,'Discipline Analysis'!$A$3,0)</f>
        <v>2885901.3949606889</v>
      </c>
      <c r="T19" s="256">
        <f ca="1">OFFSET(TAMUCT!F$192,'Discipline Analysis'!$A$3,0)</f>
        <v>0</v>
      </c>
      <c r="U19" s="256">
        <f ca="1">OFFSET(TAMUCT!G$192,'Discipline Analysis'!$A$3,0)</f>
        <v>0</v>
      </c>
      <c r="V19" s="258">
        <f ca="1">SUM(Q19:U19)</f>
        <v>7852870.9999999981</v>
      </c>
      <c r="W19" s="261">
        <f t="shared" ca="1" si="3"/>
        <v>4.1413936927048329E-3</v>
      </c>
      <c r="X19" s="255">
        <f ca="1">OFFSET(TAMUCT!C$217,'Discipline Analysis'!$A$3,0)</f>
        <v>553138.02750225423</v>
      </c>
      <c r="Y19" s="256">
        <f ca="1">OFFSET(TAMUCT!D$217,'Discipline Analysis'!$A$3,0)</f>
        <v>3844681.3570784489</v>
      </c>
      <c r="Z19" s="256">
        <f ca="1">OFFSET(TAMUCT!E$217,'Discipline Analysis'!$A$3,0)</f>
        <v>1103795.6154192968</v>
      </c>
      <c r="AA19" s="256">
        <f ca="1">OFFSET(TAMUCT!F$217,'Discipline Analysis'!$A$3,0)</f>
        <v>0</v>
      </c>
      <c r="AB19" s="256">
        <f ca="1">OFFSET(TAMUCT!G$217,'Discipline Analysis'!$A$3,0)</f>
        <v>0</v>
      </c>
      <c r="AC19" s="258">
        <f ca="1">SUM(X19:AB19)</f>
        <v>5501615</v>
      </c>
      <c r="AD19" s="262">
        <f t="shared" ca="1" si="5"/>
        <v>4.3370801782614873E-3</v>
      </c>
      <c r="AE19" s="255">
        <f ca="1">OFFSET(TAMUCT!C$242,'Discipline Analysis'!$A$3,0)</f>
        <v>936546.21055004513</v>
      </c>
      <c r="AF19" s="256">
        <f ca="1">OFFSET(TAMUCT!D$242,'Discipline Analysis'!$A$3,0)</f>
        <v>6509626.1271415688</v>
      </c>
      <c r="AG19" s="256">
        <f ca="1">OFFSET(TAMUCT!E$242,'Discipline Analysis'!$A$3,0)</f>
        <v>1868892.6623083858</v>
      </c>
      <c r="AH19" s="256">
        <f ca="1">OFFSET(TAMUCT!F$242,'Discipline Analysis'!$A$3,0)</f>
        <v>0</v>
      </c>
      <c r="AI19" s="256">
        <f ca="1">OFFSET(TAMUCT!G$242,'Discipline Analysis'!$A$3,0)</f>
        <v>0</v>
      </c>
      <c r="AJ19" s="258">
        <f ca="1">SUM(AE19:AI19)</f>
        <v>9315065</v>
      </c>
      <c r="AK19" s="262">
        <f t="shared" ca="1" si="7"/>
        <v>1.1435395045419549E-2</v>
      </c>
      <c r="AL19" s="255">
        <f ca="1">OFFSET(TAMUCT!C$167,'Discipline Analysis'!$A$3,0)</f>
        <v>237557.53996551372</v>
      </c>
      <c r="AM19" s="256">
        <f ca="1">OFFSET(TAMUCT!D$167,'Discipline Analysis'!$A$3,0)</f>
        <v>2683450.8547051041</v>
      </c>
      <c r="AN19" s="256">
        <f ca="1">OFFSET(TAMUCT!E$167,'Discipline Analysis'!$A$3,0)</f>
        <v>1697159.6053293822</v>
      </c>
      <c r="AO19" s="256">
        <f ca="1">OFFSET(TAMUCT!F$167,'Discipline Analysis'!$A$3,0)</f>
        <v>0</v>
      </c>
      <c r="AP19" s="256">
        <f ca="1">OFFSET(TAMUCT!G$167,'Discipline Analysis'!$A$3,0)</f>
        <v>0</v>
      </c>
      <c r="AQ19" s="258">
        <f ca="1">SUM(AL19:AP19)</f>
        <v>4618168</v>
      </c>
      <c r="AR19" s="262">
        <f t="shared" ca="1" si="9"/>
        <v>1.2018686815167994E-3</v>
      </c>
    </row>
    <row r="20" spans="1:44">
      <c r="A20" s="263" t="s">
        <v>692</v>
      </c>
      <c r="B20" s="255">
        <f ca="1">OFFSET(TAMUCC!C$31,'Discipline Analysis'!$A$3,0)</f>
        <v>109910</v>
      </c>
      <c r="C20" s="256">
        <f ca="1">OFFSET(TAMUCC!D$31,'Discipline Analysis'!$A$3,0)</f>
        <v>91870</v>
      </c>
      <c r="D20" s="256">
        <f ca="1">OFFSET(TAMUCC!E$31,'Discipline Analysis'!$A$3,0)</f>
        <v>48202</v>
      </c>
      <c r="E20" s="256">
        <f ca="1">OFFSET(TAMUCC!F$31,'Discipline Analysis'!$A$3,0)</f>
        <v>4098</v>
      </c>
      <c r="F20" s="257">
        <f ca="1">OFFSET(TAMUCC!G$31,'Discipline Analysis'!$A$3,0)</f>
        <v>0</v>
      </c>
      <c r="G20" s="258">
        <f t="shared" ca="1" si="10"/>
        <v>254080</v>
      </c>
      <c r="H20" s="259">
        <f t="shared" ca="1" si="11"/>
        <v>8962.0833333333321</v>
      </c>
      <c r="I20" s="260">
        <f t="shared" ca="1" si="12"/>
        <v>669.90383557254177</v>
      </c>
      <c r="J20" s="255">
        <f ca="1">OFFSET(TAMUCC!C$115,'Discipline Analysis'!$A$3,0)</f>
        <v>12546990.158292139</v>
      </c>
      <c r="K20" s="256">
        <f ca="1">OFFSET(TAMUCC!D$115,'Discipline Analysis'!$A$3,0)</f>
        <v>19454911.19682245</v>
      </c>
      <c r="L20" s="256">
        <f ca="1">OFFSET(TAMUCC!E$115,'Discipline Analysis'!$A$3,0)</f>
        <v>9272070.8412534427</v>
      </c>
      <c r="M20" s="256">
        <f ca="1">OFFSET(TAMUCC!F$115,'Discipline Analysis'!$A$3,0)</f>
        <v>2638329.3459033906</v>
      </c>
      <c r="N20" s="256">
        <f ca="1">OFFSET(TAMUCC!G$115,'Discipline Analysis'!$A$3,0)</f>
        <v>0</v>
      </c>
      <c r="O20" s="258">
        <f t="shared" ca="1" si="0"/>
        <v>43912301.54227142</v>
      </c>
      <c r="P20" s="261">
        <f t="shared" ca="1" si="1"/>
        <v>1.7289158062108092E-2</v>
      </c>
      <c r="Q20" s="255">
        <f ca="1">OFFSET(TAMUCC!C$192,'Discipline Analysis'!$A$3,0)</f>
        <v>10394605.366970042</v>
      </c>
      <c r="R20" s="256">
        <f ca="1">OFFSET(TAMUCC!D$192,'Discipline Analysis'!$A$3,0)</f>
        <v>16117500.833996238</v>
      </c>
      <c r="S20" s="256">
        <f ca="1">OFFSET(TAMUCC!E$192,'Discipline Analysis'!$A$3,0)</f>
        <v>7681485.0504783019</v>
      </c>
      <c r="T20" s="256">
        <f ca="1">OFFSET(TAMUCC!F$192,'Discipline Analysis'!$A$3,0)</f>
        <v>2185734.7485554158</v>
      </c>
      <c r="U20" s="256">
        <f ca="1">OFFSET(TAMUCC!G$192,'Discipline Analysis'!$A$3,0)</f>
        <v>0</v>
      </c>
      <c r="V20" s="258">
        <f t="shared" ca="1" si="2"/>
        <v>36379325.999999993</v>
      </c>
      <c r="W20" s="261">
        <f t="shared" ca="1" si="3"/>
        <v>1.9185481493488553E-2</v>
      </c>
      <c r="X20" s="255">
        <f ca="1">OFFSET(TAMUCC!C$217,'Discipline Analysis'!$A$3,0)</f>
        <v>6075086.2807099037</v>
      </c>
      <c r="Y20" s="256">
        <f ca="1">OFFSET(TAMUCC!D$217,'Discipline Analysis'!$A$3,0)</f>
        <v>7696367.4259431334</v>
      </c>
      <c r="Z20" s="256">
        <f ca="1">OFFSET(TAMUCC!E$217,'Discipline Analysis'!$A$3,0)</f>
        <v>4251359.4475004645</v>
      </c>
      <c r="AA20" s="256">
        <f ca="1">OFFSET(TAMUCC!F$217,'Discipline Analysis'!$A$3,0)</f>
        <v>440919.84584649693</v>
      </c>
      <c r="AB20" s="256">
        <f ca="1">OFFSET(TAMUCC!G$217,'Discipline Analysis'!$A$3,0)</f>
        <v>0</v>
      </c>
      <c r="AC20" s="258">
        <f t="shared" ca="1" si="4"/>
        <v>18463732.999999996</v>
      </c>
      <c r="AD20" s="262">
        <f t="shared" ca="1" si="5"/>
        <v>1.4555487872381562E-2</v>
      </c>
      <c r="AE20" s="255">
        <f ca="1">OFFSET(TAMUCC!C$242,'Discipline Analysis'!$A$3,0)</f>
        <v>4605924.3278201064</v>
      </c>
      <c r="AF20" s="256">
        <f ca="1">OFFSET(TAMUCC!D$242,'Discipline Analysis'!$A$3,0)</f>
        <v>5835124.6920646727</v>
      </c>
      <c r="AG20" s="256">
        <f ca="1">OFFSET(TAMUCC!E$242,'Discipline Analysis'!$A$3,0)</f>
        <v>3223236.5106857456</v>
      </c>
      <c r="AH20" s="256">
        <f ca="1">OFFSET(TAMUCC!F$242,'Discipline Analysis'!$A$3,0)</f>
        <v>334290.46942947409</v>
      </c>
      <c r="AI20" s="256">
        <f ca="1">OFFSET(TAMUCC!G$242,'Discipline Analysis'!$A$3,0)</f>
        <v>0</v>
      </c>
      <c r="AJ20" s="258">
        <f t="shared" ca="1" si="6"/>
        <v>13998576</v>
      </c>
      <c r="AK20" s="262">
        <f t="shared" ca="1" si="7"/>
        <v>1.7184984391770644E-2</v>
      </c>
      <c r="AL20" s="255">
        <f ca="1">OFFSET(TAMUCC!C$167,'Discipline Analysis'!$A$3,0)</f>
        <v>17464492.502457742</v>
      </c>
      <c r="AM20" s="256">
        <f ca="1">OFFSET(TAMUCC!D$167,'Discipline Analysis'!$A$3,0)</f>
        <v>25645895.832526751</v>
      </c>
      <c r="AN20" s="256">
        <f ca="1">OFFSET(TAMUCC!E$167,'Discipline Analysis'!$A$3,0)</f>
        <v>12377725.845561858</v>
      </c>
      <c r="AO20" s="256">
        <f ca="1">OFFSET(TAMUCC!F$167,'Discipline Analysis'!$A$3,0)</f>
        <v>1967115.819453645</v>
      </c>
      <c r="AP20" s="256">
        <f ca="1">OFFSET(TAMUCC!G$167,'Discipline Analysis'!$A$3,0)</f>
        <v>0</v>
      </c>
      <c r="AQ20" s="258">
        <f t="shared" ca="1" si="8"/>
        <v>57455230</v>
      </c>
      <c r="AR20" s="262">
        <f t="shared" ca="1" si="9"/>
        <v>1.4952604913105036E-2</v>
      </c>
    </row>
    <row r="21" spans="1:44">
      <c r="A21" s="263" t="s">
        <v>693</v>
      </c>
      <c r="B21" s="255">
        <f ca="1">OFFSET(TAMUK!C$31,'Discipline Analysis'!$A$3,0)</f>
        <v>73382</v>
      </c>
      <c r="C21" s="256">
        <f ca="1">OFFSET(TAMUK!D$31,'Discipline Analysis'!$A$3,0)</f>
        <v>49020</v>
      </c>
      <c r="D21" s="256">
        <f ca="1">OFFSET(TAMUK!E$31,'Discipline Analysis'!$A$3,0)</f>
        <v>22177</v>
      </c>
      <c r="E21" s="256">
        <f ca="1">OFFSET(TAMUK!F$31,'Discipline Analysis'!$A$3,0)</f>
        <v>2382</v>
      </c>
      <c r="F21" s="257">
        <f ca="1">OFFSET(TAMUK!G$31,'Discipline Analysis'!$A$3,0)</f>
        <v>0</v>
      </c>
      <c r="G21" s="258">
        <f t="shared" ca="1" si="10"/>
        <v>146961</v>
      </c>
      <c r="H21" s="259">
        <f t="shared" ca="1" si="11"/>
        <v>5136.4416666666666</v>
      </c>
      <c r="I21" s="260">
        <f t="shared" ca="1" si="12"/>
        <v>674.06131965649024</v>
      </c>
      <c r="J21" s="255">
        <f ca="1">OFFSET(TAMUK!C$115,'Discipline Analysis'!$A$3,0)</f>
        <v>7693911.7790833516</v>
      </c>
      <c r="K21" s="256">
        <f ca="1">OFFSET(TAMUK!D$115,'Discipline Analysis'!$A$3,0)</f>
        <v>7913490.4381618826</v>
      </c>
      <c r="L21" s="256">
        <f ca="1">OFFSET(TAMUK!E$115,'Discipline Analysis'!$A$3,0)</f>
        <v>4901856.1960225487</v>
      </c>
      <c r="M21" s="256">
        <f ca="1">OFFSET(TAMUK!F$115,'Discipline Analysis'!$A$3,0)</f>
        <v>660164.55340761342</v>
      </c>
      <c r="N21" s="256">
        <f ca="1">OFFSET(TAMUK!G$115,'Discipline Analysis'!$A$3,0)</f>
        <v>0</v>
      </c>
      <c r="O21" s="258">
        <f t="shared" ca="1" si="0"/>
        <v>21169422.966675397</v>
      </c>
      <c r="P21" s="261">
        <f t="shared" ca="1" si="1"/>
        <v>8.3348284398654694E-3</v>
      </c>
      <c r="Q21" s="255">
        <f ca="1">OFFSET(TAMUK!C$192,'Discipline Analysis'!$A$3,0)</f>
        <v>5369005.5930386093</v>
      </c>
      <c r="R21" s="256">
        <f ca="1">OFFSET(TAMUK!D$192,'Discipline Analysis'!$A$3,0)</f>
        <v>5522233.116638449</v>
      </c>
      <c r="S21" s="256">
        <f ca="1">OFFSET(TAMUK!E$192,'Discipline Analysis'!$A$3,0)</f>
        <v>3420638.8230580348</v>
      </c>
      <c r="T21" s="256">
        <f ca="1">OFFSET(TAMUK!F$192,'Discipline Analysis'!$A$3,0)</f>
        <v>460679.46726490726</v>
      </c>
      <c r="U21" s="256">
        <f ca="1">OFFSET(TAMUK!G$192,'Discipline Analysis'!$A$3,0)</f>
        <v>0</v>
      </c>
      <c r="V21" s="258">
        <f t="shared" ca="1" si="2"/>
        <v>14772557.000000002</v>
      </c>
      <c r="W21" s="261">
        <f t="shared" ca="1" si="3"/>
        <v>7.7906506276395797E-3</v>
      </c>
      <c r="X21" s="255">
        <f ca="1">OFFSET(TAMUK!C$217,'Discipline Analysis'!$A$3,0)</f>
        <v>4337276.1916862745</v>
      </c>
      <c r="Y21" s="256">
        <f ca="1">OFFSET(TAMUK!D$217,'Discipline Analysis'!$A$3,0)</f>
        <v>4709093.5518431356</v>
      </c>
      <c r="Z21" s="256">
        <f ca="1">OFFSET(TAMUK!E$217,'Discipline Analysis'!$A$3,0)</f>
        <v>1965828.6266666665</v>
      </c>
      <c r="AA21" s="256">
        <f ca="1">OFFSET(TAMUK!F$217,'Discipline Analysis'!$A$3,0)</f>
        <v>329120.62980392156</v>
      </c>
      <c r="AB21" s="256">
        <f ca="1">OFFSET(TAMUK!G$217,'Discipline Analysis'!$A$3,0)</f>
        <v>0</v>
      </c>
      <c r="AC21" s="258">
        <f t="shared" ca="1" si="4"/>
        <v>11341318.999999998</v>
      </c>
      <c r="AD21" s="262">
        <f t="shared" ca="1" si="5"/>
        <v>8.9406855678269715E-3</v>
      </c>
      <c r="AE21" s="255">
        <f ca="1">OFFSET(TAMUK!C$242,'Discipline Analysis'!$A$3,0)</f>
        <v>5113785.1193725467</v>
      </c>
      <c r="AF21" s="256">
        <f ca="1">OFFSET(TAMUK!D$242,'Discipline Analysis'!$A$3,0)</f>
        <v>5552169.4876862746</v>
      </c>
      <c r="AG21" s="256">
        <f ca="1">OFFSET(TAMUK!E$242,'Discipline Analysis'!$A$3,0)</f>
        <v>2317773.8133333335</v>
      </c>
      <c r="AH21" s="256">
        <f ca="1">OFFSET(TAMUK!F$242,'Discipline Analysis'!$A$3,0)</f>
        <v>388043.57960784313</v>
      </c>
      <c r="AI21" s="256">
        <f ca="1">OFFSET(TAMUK!G$242,'Discipline Analysis'!$A$3,0)</f>
        <v>0</v>
      </c>
      <c r="AJ21" s="258">
        <f t="shared" ca="1" si="6"/>
        <v>13371771.999999998</v>
      </c>
      <c r="AK21" s="262">
        <f t="shared" ca="1" si="7"/>
        <v>1.6415504913522325E-2</v>
      </c>
      <c r="AL21" s="255">
        <f ca="1">OFFSET(TAMUK!C$167,'Discipline Analysis'!$A$3,0)</f>
        <v>11893874.830477893</v>
      </c>
      <c r="AM21" s="256">
        <f ca="1">OFFSET(TAMUK!D$167,'Discipline Analysis'!$A$3,0)</f>
        <v>15212863.800136205</v>
      </c>
      <c r="AN21" s="256">
        <f ca="1">OFFSET(TAMUK!E$167,'Discipline Analysis'!$A$3,0)</f>
        <v>10522245.229699071</v>
      </c>
      <c r="AO21" s="256">
        <f ca="1">OFFSET(TAMUK!F$167,'Discipline Analysis'!$A$3,0)</f>
        <v>776670.77104889357</v>
      </c>
      <c r="AP21" s="256">
        <f ca="1">OFFSET(TAMUK!G$167,'Discipline Analysis'!$A$3,0)</f>
        <v>0</v>
      </c>
      <c r="AQ21" s="258">
        <f t="shared" ca="1" si="8"/>
        <v>38405654.631362066</v>
      </c>
      <c r="AR21" s="262">
        <f t="shared" ca="1" si="9"/>
        <v>9.994992277150741E-3</v>
      </c>
    </row>
    <row r="22" spans="1:44">
      <c r="A22" s="264" t="s">
        <v>694</v>
      </c>
      <c r="B22" s="255">
        <f ca="1">OFFSET(TAMUSA!C$31,'Discipline Analysis'!$A$3,0)</f>
        <v>65228</v>
      </c>
      <c r="C22" s="256">
        <f ca="1">OFFSET(TAMUSA!D$31,'Discipline Analysis'!$A$3,0)</f>
        <v>66641</v>
      </c>
      <c r="D22" s="256">
        <f ca="1">OFFSET(TAMUSA!E$31,'Discipline Analysis'!$A$3,0)</f>
        <v>6790.7</v>
      </c>
      <c r="E22" s="256">
        <f ca="1">OFFSET(TAMUSA!F$31,'Discipline Analysis'!$A$3,0)</f>
        <v>0</v>
      </c>
      <c r="F22" s="257">
        <f ca="1">OFFSET(TAMUSA!G$31,'Discipline Analysis'!$A$3,0)</f>
        <v>0</v>
      </c>
      <c r="G22" s="258">
        <f ca="1">SUM(B22:F22)</f>
        <v>138659.70000000001</v>
      </c>
      <c r="H22" s="259">
        <f ca="1">(B22/30)+(C22/30)+(D22/24)+(E22/18)+(F22/24)</f>
        <v>4678.5791666666664</v>
      </c>
      <c r="I22" s="260">
        <f ca="1">IF((G22=0),0,(O22+V22+AC22+AJ22+AQ22)/G22)</f>
        <v>541.99572771473061</v>
      </c>
      <c r="J22" s="255">
        <f ca="1">OFFSET(TAMUSA!C$115,'Discipline Analysis'!$A$3,0)</f>
        <v>5520628.8459738707</v>
      </c>
      <c r="K22" s="256">
        <f ca="1">OFFSET(TAMUSA!D$115,'Discipline Analysis'!$A$3,0)</f>
        <v>8242918.5985171022</v>
      </c>
      <c r="L22" s="256">
        <f ca="1">OFFSET(TAMUSA!E$115,'Discipline Analysis'!$A$3,0)</f>
        <v>2592738.7217152701</v>
      </c>
      <c r="M22" s="256">
        <f ca="1">OFFSET(TAMUSA!F$115,'Discipline Analysis'!$A$3,0)</f>
        <v>0</v>
      </c>
      <c r="N22" s="256">
        <f ca="1">OFFSET(TAMUSA!G$115,'Discipline Analysis'!$A$3,0)</f>
        <v>0</v>
      </c>
      <c r="O22" s="258">
        <f ca="1">SUM(J22:N22)</f>
        <v>16356286.166206243</v>
      </c>
      <c r="P22" s="261">
        <f t="shared" ca="1" si="1"/>
        <v>6.4397994845337867E-3</v>
      </c>
      <c r="Q22" s="255">
        <f ca="1">OFFSET(TAMUSA!C$192,'Discipline Analysis'!$A$3,0)</f>
        <v>2352503.1318641677</v>
      </c>
      <c r="R22" s="256">
        <f ca="1">OFFSET(TAMUSA!D$192,'Discipline Analysis'!$A$3,0)</f>
        <v>3512551.2617742559</v>
      </c>
      <c r="S22" s="256">
        <f ca="1">OFFSET(TAMUSA!E$192,'Discipline Analysis'!$A$3,0)</f>
        <v>1104842.6063615759</v>
      </c>
      <c r="T22" s="256">
        <f ca="1">OFFSET(TAMUSA!F$192,'Discipline Analysis'!$A$3,0)</f>
        <v>0</v>
      </c>
      <c r="U22" s="256">
        <f ca="1">OFFSET(TAMUSA!G$192,'Discipline Analysis'!$A$3,0)</f>
        <v>0</v>
      </c>
      <c r="V22" s="258">
        <f ca="1">SUM(Q22:U22)</f>
        <v>6969897</v>
      </c>
      <c r="W22" s="261">
        <f t="shared" ca="1" si="3"/>
        <v>3.6757368705792248E-3</v>
      </c>
      <c r="X22" s="255">
        <f ca="1">OFFSET(TAMUSA!C$217,'Discipline Analysis'!$A$3,0)</f>
        <v>4036816.7725284346</v>
      </c>
      <c r="Y22" s="256">
        <f ca="1">OFFSET(TAMUSA!D$217,'Discipline Analysis'!$A$3,0)</f>
        <v>8570836.7839020118</v>
      </c>
      <c r="Z22" s="256">
        <f ca="1">OFFSET(TAMUSA!E$217,'Discipline Analysis'!$A$3,0)</f>
        <v>923377.44356955402</v>
      </c>
      <c r="AA22" s="256">
        <f ca="1">OFFSET(TAMUSA!F$217,'Discipline Analysis'!$A$3,0)</f>
        <v>0</v>
      </c>
      <c r="AB22" s="256">
        <f ca="1">OFFSET(TAMUSA!G$217,'Discipline Analysis'!$A$3,0)</f>
        <v>0</v>
      </c>
      <c r="AC22" s="258">
        <f ca="1">SUM(X22:AB22)</f>
        <v>13531031</v>
      </c>
      <c r="AD22" s="262">
        <f t="shared" ca="1" si="5"/>
        <v>1.0666898054760595E-2</v>
      </c>
      <c r="AE22" s="255">
        <f ca="1">OFFSET(TAMUSA!C$242,'Discipline Analysis'!$A$3,0)</f>
        <v>7198828.0279965</v>
      </c>
      <c r="AF22" s="256">
        <f ca="1">OFFSET(TAMUSA!D$242,'Discipline Analysis'!$A$3,0)</f>
        <v>15284315.226596674</v>
      </c>
      <c r="AG22" s="256">
        <f ca="1">OFFSET(TAMUSA!E$242,'Discipline Analysis'!$A$3,0)</f>
        <v>1646652.7454068244</v>
      </c>
      <c r="AH22" s="256">
        <f ca="1">OFFSET(TAMUSA!F$242,'Discipline Analysis'!$A$3,0)</f>
        <v>0</v>
      </c>
      <c r="AI22" s="256">
        <f ca="1">OFFSET(TAMUSA!G$242,'Discipline Analysis'!$A$3,0)</f>
        <v>0</v>
      </c>
      <c r="AJ22" s="258">
        <f ca="1">SUM(AE22:AI22)</f>
        <v>24129796</v>
      </c>
      <c r="AK22" s="262">
        <f t="shared" ca="1" si="7"/>
        <v>2.9622310700503376E-2</v>
      </c>
      <c r="AL22" s="255">
        <f ca="1">OFFSET(TAMUSA!C$167,'Discipline Analysis'!$A$3,0)</f>
        <v>4781340.828602802</v>
      </c>
      <c r="AM22" s="256">
        <f ca="1">OFFSET(TAMUSA!D$167,'Discipline Analysis'!$A$3,0)</f>
        <v>7139078.6095492309</v>
      </c>
      <c r="AN22" s="256">
        <f ca="1">OFFSET(TAMUSA!E$167,'Discipline Analysis'!$A$3,0)</f>
        <v>2245535.401847966</v>
      </c>
      <c r="AO22" s="256">
        <f ca="1">OFFSET(TAMUSA!F$167,'Discipline Analysis'!$A$3,0)</f>
        <v>0</v>
      </c>
      <c r="AP22" s="256">
        <f ca="1">OFFSET(TAMUSA!G$167,'Discipline Analysis'!$A$3,0)</f>
        <v>0</v>
      </c>
      <c r="AQ22" s="258">
        <f ca="1">SUM(AL22:AP22)</f>
        <v>14165954.84</v>
      </c>
      <c r="AR22" s="262">
        <f t="shared" ca="1" si="9"/>
        <v>3.686660482246926E-3</v>
      </c>
    </row>
    <row r="23" spans="1:44">
      <c r="A23" s="263" t="s">
        <v>709</v>
      </c>
      <c r="B23" s="255">
        <f ca="1">OFFSET(TAMIU!C$31,'Discipline Analysis'!$A$3,0)</f>
        <v>88450</v>
      </c>
      <c r="C23" s="256">
        <f ca="1">OFFSET(TAMIU!D$31,'Discipline Analysis'!$A$3,0)</f>
        <v>73778</v>
      </c>
      <c r="D23" s="256">
        <f ca="1">OFFSET(TAMIU!E$31,'Discipline Analysis'!$A$3,0)</f>
        <v>24953</v>
      </c>
      <c r="E23" s="256">
        <f ca="1">OFFSET(TAMIU!F$31,'Discipline Analysis'!$A$3,0)</f>
        <v>425</v>
      </c>
      <c r="F23" s="257">
        <f ca="1">OFFSET(TAMIU!G$31,'Discipline Analysis'!$A$3,0)</f>
        <v>0</v>
      </c>
      <c r="G23" s="258">
        <f t="shared" ca="1" si="10"/>
        <v>187606</v>
      </c>
      <c r="H23" s="259">
        <f t="shared" ca="1" si="11"/>
        <v>6470.9194444444447</v>
      </c>
      <c r="I23" s="260">
        <f t="shared" ca="1" si="12"/>
        <v>452.1373197019285</v>
      </c>
      <c r="J23" s="255">
        <f ca="1">OFFSET(TAMIU!C$115,'Discipline Analysis'!$A$3,0)</f>
        <v>6430957.5006096382</v>
      </c>
      <c r="K23" s="256">
        <f ca="1">OFFSET(TAMIU!D$115,'Discipline Analysis'!$A$3,0)</f>
        <v>7125551.3118704418</v>
      </c>
      <c r="L23" s="256">
        <f ca="1">OFFSET(TAMIU!E$115,'Discipline Analysis'!$A$3,0)</f>
        <v>2698740.4041865887</v>
      </c>
      <c r="M23" s="256">
        <f ca="1">OFFSET(TAMIU!F$115,'Discipline Analysis'!$A$3,0)</f>
        <v>420409.39166666666</v>
      </c>
      <c r="N23" s="256">
        <f ca="1">OFFSET(TAMIU!G$115,'Discipline Analysis'!$A$3,0)</f>
        <v>0</v>
      </c>
      <c r="O23" s="258">
        <f t="shared" ca="1" si="0"/>
        <v>16675658.608333336</v>
      </c>
      <c r="P23" s="261">
        <f t="shared" ca="1" si="1"/>
        <v>6.5655428511687932E-3</v>
      </c>
      <c r="Q23" s="255">
        <f ca="1">OFFSET(TAMIU!C$192,'Discipline Analysis'!$A$3,0)</f>
        <v>8637552.4241181836</v>
      </c>
      <c r="R23" s="256">
        <f ca="1">OFFSET(TAMIU!D$192,'Discipline Analysis'!$A$3,0)</f>
        <v>9570475.7808134295</v>
      </c>
      <c r="S23" s="256">
        <f ca="1">OFFSET(TAMIU!E$192,'Discipline Analysis'!$A$3,0)</f>
        <v>3624734.2200656389</v>
      </c>
      <c r="T23" s="256">
        <f ca="1">OFFSET(TAMIU!F$192,'Discipline Analysis'!$A$3,0)</f>
        <v>564660.57500274689</v>
      </c>
      <c r="U23" s="256">
        <f ca="1">OFFSET(TAMIU!G$192,'Discipline Analysis'!$A$3,0)</f>
        <v>0</v>
      </c>
      <c r="V23" s="258">
        <f t="shared" ca="1" si="2"/>
        <v>22397423</v>
      </c>
      <c r="W23" s="261">
        <f t="shared" ca="1" si="3"/>
        <v>1.1811800594335778E-2</v>
      </c>
      <c r="X23" s="255">
        <f ca="1">OFFSET(TAMIU!C$217,'Discipline Analysis'!$A$3,0)</f>
        <v>2694838.0915899319</v>
      </c>
      <c r="Y23" s="256">
        <f ca="1">OFFSET(TAMIU!D$217,'Discipline Analysis'!$A$3,0)</f>
        <v>3862187.3109883359</v>
      </c>
      <c r="Z23" s="256">
        <f ca="1">OFFSET(TAMIU!E$217,'Discipline Analysis'!$A$3,0)</f>
        <v>1197918.1023941066</v>
      </c>
      <c r="AA23" s="256">
        <f ca="1">OFFSET(TAMIU!F$217,'Discipline Analysis'!$A$3,0)</f>
        <v>25792.495027624311</v>
      </c>
      <c r="AB23" s="256">
        <f ca="1">OFFSET(TAMIU!G$217,'Discipline Analysis'!$A$3,0)</f>
        <v>0</v>
      </c>
      <c r="AC23" s="258">
        <f t="shared" ca="1" si="4"/>
        <v>7780735.9999999991</v>
      </c>
      <c r="AD23" s="262">
        <f t="shared" ca="1" si="5"/>
        <v>6.1337763325651773E-3</v>
      </c>
      <c r="AE23" s="255">
        <f ca="1">OFFSET(TAMIU!C$242,'Discipline Analysis'!$A$3,0)</f>
        <v>2817601.9851442608</v>
      </c>
      <c r="AF23" s="256">
        <f ca="1">OFFSET(TAMIU!D$242,'Discipline Analysis'!$A$3,0)</f>
        <v>4038130.0340085942</v>
      </c>
      <c r="AG23" s="256">
        <f ca="1">OFFSET(TAMIU!E$242,'Discipline Analysis'!$A$3,0)</f>
        <v>1252489.503499079</v>
      </c>
      <c r="AH23" s="256">
        <f ca="1">OFFSET(TAMIU!F$242,'Discipline Analysis'!$A$3,0)</f>
        <v>26967.477348066299</v>
      </c>
      <c r="AI23" s="256">
        <f ca="1">OFFSET(TAMIU!G$242,'Discipline Analysis'!$A$3,0)</f>
        <v>0</v>
      </c>
      <c r="AJ23" s="258">
        <f t="shared" ca="1" si="6"/>
        <v>8135189.0000000009</v>
      </c>
      <c r="AK23" s="262">
        <f t="shared" ca="1" si="7"/>
        <v>9.9869512434053471E-3</v>
      </c>
      <c r="AL23" s="255">
        <f ca="1">OFFSET(TAMIU!C$167,'Discipline Analysis'!$A$3,0)</f>
        <v>11505721.156029873</v>
      </c>
      <c r="AM23" s="256">
        <f ca="1">OFFSET(TAMIU!D$167,'Discipline Analysis'!$A$3,0)</f>
        <v>12748429.214404264</v>
      </c>
      <c r="AN23" s="256">
        <f ca="1">OFFSET(TAMIU!E$167,'Discipline Analysis'!$A$3,0)</f>
        <v>4828356.3621962508</v>
      </c>
      <c r="AO23" s="256">
        <f ca="1">OFFSET(TAMIU!F$167,'Discipline Analysis'!$A$3,0)</f>
        <v>752160.65903627407</v>
      </c>
      <c r="AP23" s="256">
        <f ca="1">OFFSET(TAMIU!G$167,'Discipline Analysis'!$A$3,0)</f>
        <v>0</v>
      </c>
      <c r="AQ23" s="258">
        <f t="shared" ca="1" si="8"/>
        <v>29834667.391666662</v>
      </c>
      <c r="AR23" s="262">
        <f t="shared" ca="1" si="9"/>
        <v>7.7644105544697941E-3</v>
      </c>
    </row>
    <row r="24" spans="1:44">
      <c r="A24" s="263" t="s">
        <v>121</v>
      </c>
      <c r="B24" s="255">
        <f ca="1">OFFSET(WTAMU!C$31,'Discipline Analysis'!$A$3,0)</f>
        <v>92970</v>
      </c>
      <c r="C24" s="256">
        <f ca="1">OFFSET(WTAMU!D$31,'Discipline Analysis'!$A$3,0)</f>
        <v>81587</v>
      </c>
      <c r="D24" s="256">
        <f ca="1">OFFSET(WTAMU!E$31,'Discipline Analysis'!$A$3,0)</f>
        <v>34552</v>
      </c>
      <c r="E24" s="256">
        <f ca="1">OFFSET(WTAMU!F$31,'Discipline Analysis'!$A$3,0)</f>
        <v>1176</v>
      </c>
      <c r="F24" s="257">
        <f ca="1">OFFSET(WTAMU!G$31,'Discipline Analysis'!$A$3,0)</f>
        <v>0</v>
      </c>
      <c r="G24" s="258">
        <f ca="1">SUM(B24:F24)</f>
        <v>210285</v>
      </c>
      <c r="H24" s="259">
        <f ca="1">(B24/30)+(C24/30)+(D24/24)+(E24/18)+(F24/24)</f>
        <v>7323.5666666666666</v>
      </c>
      <c r="I24" s="260">
        <f ca="1">IF((G24=0),0,(O24+V24+AC24+AJ24+AQ24)/G24)</f>
        <v>472.04815118754982</v>
      </c>
      <c r="J24" s="255">
        <f ca="1">OFFSET(WTAMU!C$115,'Discipline Analysis'!$A$3,0)</f>
        <v>9086675.9207270294</v>
      </c>
      <c r="K24" s="256">
        <f ca="1">OFFSET(WTAMU!D$115,'Discipline Analysis'!$A$3,0)</f>
        <v>11768081.566365313</v>
      </c>
      <c r="L24" s="256">
        <f ca="1">OFFSET(WTAMU!E$115,'Discipline Analysis'!$A$3,0)</f>
        <v>7379773.0648041302</v>
      </c>
      <c r="M24" s="256">
        <f ca="1">OFFSET(WTAMU!F$115,'Discipline Analysis'!$A$3,0)</f>
        <v>761254.92057744099</v>
      </c>
      <c r="N24" s="256">
        <f ca="1">OFFSET(WTAMU!G$115,'Discipline Analysis'!$A$3,0)</f>
        <v>0</v>
      </c>
      <c r="O24" s="258">
        <f ca="1">SUM(J24:N24)</f>
        <v>28995785.472473912</v>
      </c>
      <c r="P24" s="261">
        <f t="shared" ca="1" si="1"/>
        <v>1.1416225079571359E-2</v>
      </c>
      <c r="Q24" s="255">
        <f ca="1">OFFSET(WTAMU!C$192,'Discipline Analysis'!$A$3,0)</f>
        <v>6641651.8045430547</v>
      </c>
      <c r="R24" s="256">
        <f ca="1">OFFSET(WTAMU!D$192,'Discipline Analysis'!$A$3,0)</f>
        <v>8601550.3197352365</v>
      </c>
      <c r="S24" s="256">
        <f ca="1">OFFSET(WTAMU!E$192,'Discipline Analysis'!$A$3,0)</f>
        <v>5394038.8675216418</v>
      </c>
      <c r="T24" s="256">
        <f ca="1">OFFSET(WTAMU!F$192,'Discipline Analysis'!$A$3,0)</f>
        <v>556418.00820006686</v>
      </c>
      <c r="U24" s="256">
        <f ca="1">OFFSET(WTAMU!G$192,'Discipline Analysis'!$A$3,0)</f>
        <v>0</v>
      </c>
      <c r="V24" s="258">
        <f ca="1">SUM(Q24:U24)</f>
        <v>21193659.000000004</v>
      </c>
      <c r="W24" s="261">
        <f t="shared" ca="1" si="3"/>
        <v>1.1176967724025653E-2</v>
      </c>
      <c r="X24" s="255">
        <f ca="1">OFFSET(WTAMU!C$217,'Discipline Analysis'!$A$3,0)</f>
        <v>3448513.3074908336</v>
      </c>
      <c r="Y24" s="256">
        <f ca="1">OFFSET(WTAMU!D$217,'Discipline Analysis'!$A$3,0)</f>
        <v>5983643.7077003652</v>
      </c>
      <c r="Z24" s="256">
        <f ca="1">OFFSET(WTAMU!E$217,'Discipline Analysis'!$A$3,0)</f>
        <v>3021391.8040859094</v>
      </c>
      <c r="AA24" s="256">
        <f ca="1">OFFSET(WTAMU!F$217,'Discipline Analysis'!$A$3,0)</f>
        <v>90681.180722891586</v>
      </c>
      <c r="AB24" s="256">
        <f ca="1">OFFSET(WTAMU!G$217,'Discipline Analysis'!$A$3,0)</f>
        <v>0</v>
      </c>
      <c r="AC24" s="258">
        <f ca="1">SUM(X24:AB24)</f>
        <v>12544230</v>
      </c>
      <c r="AD24" s="262">
        <f t="shared" ca="1" si="5"/>
        <v>9.8889746528161449E-3</v>
      </c>
      <c r="AE24" s="255">
        <f ca="1">OFFSET(WTAMU!C$242,'Discipline Analysis'!$A$3,0)</f>
        <v>3426144.8414876899</v>
      </c>
      <c r="AF24" s="256">
        <f ca="1">OFFSET(WTAMU!D$242,'Discipline Analysis'!$A$3,0)</f>
        <v>5944831.3503404921</v>
      </c>
      <c r="AG24" s="256">
        <f ca="1">OFFSET(WTAMU!E$242,'Discipline Analysis'!$A$3,0)</f>
        <v>3001793.8226296497</v>
      </c>
      <c r="AH24" s="256">
        <f ca="1">OFFSET(WTAMU!F$242,'Discipline Analysis'!$A$3,0)</f>
        <v>90092.985542168681</v>
      </c>
      <c r="AI24" s="256">
        <f ca="1">OFFSET(WTAMU!G$242,'Discipline Analysis'!$A$3,0)</f>
        <v>0</v>
      </c>
      <c r="AJ24" s="258">
        <f ca="1">SUM(AE24:AI24)</f>
        <v>12462863</v>
      </c>
      <c r="AK24" s="262">
        <f t="shared" ca="1" si="7"/>
        <v>1.5299706636716183E-2</v>
      </c>
      <c r="AL24" s="255">
        <f ca="1">OFFSET(WTAMU!C$167,'Discipline Analysis'!$A$3,0)</f>
        <v>7556058.5108777415</v>
      </c>
      <c r="AM24" s="256">
        <f ca="1">OFFSET(WTAMU!D$167,'Discipline Analysis'!$A$3,0)</f>
        <v>9769512.7285601925</v>
      </c>
      <c r="AN24" s="256">
        <f ca="1">OFFSET(WTAMU!E$167,'Discipline Analysis'!$A$3,0)</f>
        <v>6098488.263679401</v>
      </c>
      <c r="AO24" s="256">
        <f ca="1">OFFSET(WTAMU!F$167,'Discipline Analysis'!$A$3,0)</f>
        <v>644048.4968826666</v>
      </c>
      <c r="AP24" s="256">
        <f ca="1">OFFSET(WTAMU!G$167,'Discipline Analysis'!$A$3,0)</f>
        <v>0</v>
      </c>
      <c r="AQ24" s="258">
        <f ca="1">SUM(AL24:AP24)</f>
        <v>24068108</v>
      </c>
      <c r="AR24" s="262">
        <f t="shared" ca="1" si="9"/>
        <v>6.263675385686257E-3</v>
      </c>
    </row>
    <row r="25" spans="1:44">
      <c r="A25" s="263" t="s">
        <v>691</v>
      </c>
      <c r="B25" s="255">
        <f ca="1">OFFSET(TAMUC!C$31,'Discipline Analysis'!$A$3,0)</f>
        <v>85632</v>
      </c>
      <c r="C25" s="256">
        <f ca="1">OFFSET(TAMUC!D$31,'Discipline Analysis'!$A$3,0)</f>
        <v>88812</v>
      </c>
      <c r="D25" s="256">
        <f ca="1">OFFSET(TAMUC!E$31,'Discipline Analysis'!$A$3,0)</f>
        <v>59814.03</v>
      </c>
      <c r="E25" s="256">
        <f ca="1">OFFSET(TAMUC!F$31,'Discipline Analysis'!$A$3,0)</f>
        <v>5625</v>
      </c>
      <c r="F25" s="257">
        <f ca="1">OFFSET(TAMUC!G$31,'Discipline Analysis'!$A$3,0)</f>
        <v>0</v>
      </c>
      <c r="G25" s="258">
        <f ca="1">SUM(B25:F25)</f>
        <v>239883.03</v>
      </c>
      <c r="H25" s="259">
        <f ca="1">(B25/30)+(C25/30)+(D25/24)+(E25/18)+(F25/24)</f>
        <v>8619.5512500000004</v>
      </c>
      <c r="I25" s="260">
        <f ca="1">IF((G25=0),0,(O25+V25+AC25+AJ25+AQ25)/G25)</f>
        <v>498.28408454357407</v>
      </c>
      <c r="J25" s="255">
        <f ca="1">OFFSET(TAMUC!C$115,'Discipline Analysis'!$A$3,0)</f>
        <v>8013041.2857249938</v>
      </c>
      <c r="K25" s="256">
        <f ca="1">OFFSET(TAMUC!D$115,'Discipline Analysis'!$A$3,0)</f>
        <v>11506353.010819035</v>
      </c>
      <c r="L25" s="256">
        <f ca="1">OFFSET(TAMUC!E$115,'Discipline Analysis'!$A$3,0)</f>
        <v>8897443.9365292825</v>
      </c>
      <c r="M25" s="256">
        <f ca="1">OFFSET(TAMUC!F$115,'Discipline Analysis'!$A$3,0)</f>
        <v>941531.68801538006</v>
      </c>
      <c r="N25" s="256">
        <f ca="1">OFFSET(TAMUC!G$115,'Discipline Analysis'!$A$3,0)</f>
        <v>0</v>
      </c>
      <c r="O25" s="258">
        <f ca="1">SUM(J25:N25)</f>
        <v>29358369.921088692</v>
      </c>
      <c r="P25" s="261">
        <f t="shared" ca="1" si="1"/>
        <v>1.155898188399275E-2</v>
      </c>
      <c r="Q25" s="255">
        <f ca="1">OFFSET(TAMUC!C$192,'Discipline Analysis'!$A$3,0)</f>
        <v>4904336.7993426733</v>
      </c>
      <c r="R25" s="256">
        <f ca="1">OFFSET(TAMUC!D$192,'Discipline Analysis'!$A$3,0)</f>
        <v>7042398.5706547406</v>
      </c>
      <c r="S25" s="256">
        <f ca="1">OFFSET(TAMUC!E$192,'Discipline Analysis'!$A$3,0)</f>
        <v>5445630.4619003125</v>
      </c>
      <c r="T25" s="256">
        <f ca="1">OFFSET(TAMUC!F$192,'Discipline Analysis'!$A$3,0)</f>
        <v>576259.16810227279</v>
      </c>
      <c r="U25" s="256">
        <f ca="1">OFFSET(TAMUC!G$192,'Discipline Analysis'!$A$3,0)</f>
        <v>0</v>
      </c>
      <c r="V25" s="258">
        <f ca="1">SUM(Q25:U25)</f>
        <v>17968625</v>
      </c>
      <c r="W25" s="261">
        <f t="shared" ca="1" si="3"/>
        <v>9.4761712298060668E-3</v>
      </c>
      <c r="X25" s="255">
        <f ca="1">OFFSET(TAMUC!C$217,'Discipline Analysis'!$A$3,0)</f>
        <v>3482285.5940178731</v>
      </c>
      <c r="Y25" s="256">
        <f ca="1">OFFSET(TAMUC!D$217,'Discipline Analysis'!$A$3,0)</f>
        <v>5825281.5232536923</v>
      </c>
      <c r="Z25" s="256">
        <f ca="1">OFFSET(TAMUC!E$217,'Discipline Analysis'!$A$3,0)</f>
        <v>3934464.8623016593</v>
      </c>
      <c r="AA25" s="256">
        <f ca="1">OFFSET(TAMUC!F$217,'Discipline Analysis'!$A$3,0)</f>
        <v>608800.0204267737</v>
      </c>
      <c r="AB25" s="256">
        <f ca="1">OFFSET(TAMUC!G$217,'Discipline Analysis'!$A$3,0)</f>
        <v>0</v>
      </c>
      <c r="AC25" s="258">
        <f ca="1">SUM(X25:AB25)</f>
        <v>13850831.999999998</v>
      </c>
      <c r="AD25" s="262">
        <f t="shared" ca="1" si="5"/>
        <v>1.0919006313533371E-2</v>
      </c>
      <c r="AE25" s="255">
        <f ca="1">OFFSET(TAMUC!C$242,'Discipline Analysis'!$A$3,0)</f>
        <v>5979191.8331205556</v>
      </c>
      <c r="AF25" s="256">
        <f ca="1">OFFSET(TAMUC!D$242,'Discipline Analysis'!$A$3,0)</f>
        <v>10002188.151741747</v>
      </c>
      <c r="AG25" s="256">
        <f ca="1">OFFSET(TAMUC!E$242,'Discipline Analysis'!$A$3,0)</f>
        <v>6755597.5916469088</v>
      </c>
      <c r="AH25" s="256">
        <f ca="1">OFFSET(TAMUC!F$242,'Discipline Analysis'!$A$3,0)</f>
        <v>1045328.4234907897</v>
      </c>
      <c r="AI25" s="256">
        <f ca="1">OFFSET(TAMUC!G$242,'Discipline Analysis'!$A$3,0)</f>
        <v>0</v>
      </c>
      <c r="AJ25" s="258">
        <f ca="1">SUM(AE25:AI25)</f>
        <v>23782306</v>
      </c>
      <c r="AK25" s="262">
        <f t="shared" ca="1" si="7"/>
        <v>2.9195723722921056E-2</v>
      </c>
      <c r="AL25" s="255">
        <f ca="1">OFFSET(TAMUC!C$167,'Discipline Analysis'!$A$3,0)</f>
        <v>9090047.951213412</v>
      </c>
      <c r="AM25" s="256">
        <f ca="1">OFFSET(TAMUC!D$167,'Discipline Analysis'!$A$3,0)</f>
        <v>14028751.490533445</v>
      </c>
      <c r="AN25" s="256">
        <f ca="1">OFFSET(TAMUC!E$167,'Discipline Analysis'!$A$3,0)</f>
        <v>10348804.178767145</v>
      </c>
      <c r="AO25" s="256">
        <f ca="1">OFFSET(TAMUC!F$167,'Discipline Analysis'!$A$3,0)</f>
        <v>1102159.4594860023</v>
      </c>
      <c r="AP25" s="256">
        <f ca="1">OFFSET(TAMUC!G$167,'Discipline Analysis'!$A$3,0)</f>
        <v>0</v>
      </c>
      <c r="AQ25" s="258">
        <f ca="1">SUM(AL25:AP25)</f>
        <v>34569763.080000006</v>
      </c>
      <c r="AR25" s="262">
        <f t="shared" ca="1" si="9"/>
        <v>8.9967094253192471E-3</v>
      </c>
    </row>
    <row r="26" spans="1:44">
      <c r="A26" s="263" t="s">
        <v>695</v>
      </c>
      <c r="B26" s="255">
        <f ca="1">OFFSET(TAMUT!C$31,'Discipline Analysis'!$A$3,0)</f>
        <v>17054</v>
      </c>
      <c r="C26" s="256">
        <f ca="1">OFFSET(TAMUT!D$31,'Discipline Analysis'!$A$3,0)</f>
        <v>22999</v>
      </c>
      <c r="D26" s="256">
        <f ca="1">OFFSET(TAMUT!E$31,'Discipline Analysis'!$A$3,0)</f>
        <v>4996</v>
      </c>
      <c r="E26" s="256">
        <f ca="1">OFFSET(TAMUT!F$31,'Discipline Analysis'!$A$3,0)</f>
        <v>383</v>
      </c>
      <c r="F26" s="257">
        <f ca="1">OFFSET(TAMUT!G$31,'Discipline Analysis'!$A$3,0)</f>
        <v>0</v>
      </c>
      <c r="G26" s="258">
        <f t="shared" ca="1" si="10"/>
        <v>45432</v>
      </c>
      <c r="H26" s="259">
        <f t="shared" ca="1" si="11"/>
        <v>1564.5444444444445</v>
      </c>
      <c r="I26" s="260">
        <f t="shared" ca="1" si="12"/>
        <v>670.10070308586467</v>
      </c>
      <c r="J26" s="255">
        <f ca="1">OFFSET(TAMUT!C$115,'Discipline Analysis'!$A$3,0)</f>
        <v>2190211.2986369994</v>
      </c>
      <c r="K26" s="256">
        <f ca="1">OFFSET(TAMUT!D$115,'Discipline Analysis'!$A$3,0)</f>
        <v>4279505.7670700001</v>
      </c>
      <c r="L26" s="256">
        <f ca="1">OFFSET(TAMUT!E$115,'Discipline Analysis'!$A$3,0)</f>
        <v>2001278.71759</v>
      </c>
      <c r="M26" s="256">
        <f ca="1">OFFSET(TAMUT!F$115,'Discipline Analysis'!$A$3,0)</f>
        <v>310937.35930000001</v>
      </c>
      <c r="N26" s="256">
        <f ca="1">OFFSET(TAMUT!G$115,'Discipline Analysis'!$A$3,0)</f>
        <v>0</v>
      </c>
      <c r="O26" s="258">
        <f t="shared" ca="1" si="0"/>
        <v>8781933.142597001</v>
      </c>
      <c r="P26" s="261">
        <f t="shared" ca="1" si="1"/>
        <v>3.4576240565998687E-3</v>
      </c>
      <c r="Q26" s="255">
        <f ca="1">OFFSET(TAMUT!C$192,'Discipline Analysis'!$A$3,0)</f>
        <v>914834.68093058013</v>
      </c>
      <c r="R26" s="256">
        <f ca="1">OFFSET(TAMUT!D$192,'Discipline Analysis'!$A$3,0)</f>
        <v>1787517.1657613341</v>
      </c>
      <c r="S26" s="256">
        <f ca="1">OFFSET(TAMUT!E$192,'Discipline Analysis'!$A$3,0)</f>
        <v>835918.97192703094</v>
      </c>
      <c r="T26" s="256">
        <f ca="1">OFFSET(TAMUT!F$192,'Discipline Analysis'!$A$3,0)</f>
        <v>129876.18138105395</v>
      </c>
      <c r="U26" s="256">
        <f ca="1">OFFSET(TAMUT!G$192,'Discipline Analysis'!$A$3,0)</f>
        <v>0</v>
      </c>
      <c r="V26" s="258">
        <f t="shared" ca="1" si="2"/>
        <v>3668146.9999999991</v>
      </c>
      <c r="W26" s="261">
        <f t="shared" ca="1" si="3"/>
        <v>1.934482414102327E-3</v>
      </c>
      <c r="X26" s="255">
        <f ca="1">OFFSET(TAMUT!C$217,'Discipline Analysis'!$A$3,0)</f>
        <v>1440545.5004812321</v>
      </c>
      <c r="Y26" s="256">
        <f ca="1">OFFSET(TAMUT!D$217,'Discipline Analysis'!$A$3,0)</f>
        <v>3088737.1992300288</v>
      </c>
      <c r="Z26" s="256">
        <f ca="1">OFFSET(TAMUT!E$217,'Discipline Analysis'!$A$3,0)</f>
        <v>791651.13089509134</v>
      </c>
      <c r="AA26" s="256">
        <f ca="1">OFFSET(TAMUT!F$217,'Discipline Analysis'!$A$3,0)</f>
        <v>72676.169393647739</v>
      </c>
      <c r="AB26" s="256">
        <f ca="1">OFFSET(TAMUT!G$217,'Discipline Analysis'!$A$3,0)</f>
        <v>0</v>
      </c>
      <c r="AC26" s="258">
        <f t="shared" ca="1" si="4"/>
        <v>5393610</v>
      </c>
      <c r="AD26" s="262">
        <f t="shared" ca="1" si="5"/>
        <v>4.2519367531666501E-3</v>
      </c>
      <c r="AE26" s="255">
        <f ca="1">OFFSET(TAMUT!C$242,'Discipline Analysis'!$A$3,0)</f>
        <v>1083753.1472569781</v>
      </c>
      <c r="AF26" s="256">
        <f ca="1">OFFSET(TAMUT!D$242,'Discipline Analysis'!$A$3,0)</f>
        <v>2323722.9643888352</v>
      </c>
      <c r="AG26" s="256">
        <f ca="1">OFFSET(TAMUT!E$242,'Discipline Analysis'!$A$3,0)</f>
        <v>595576.05389797862</v>
      </c>
      <c r="AH26" s="256">
        <f ca="1">OFFSET(TAMUT!F$242,'Discipline Analysis'!$A$3,0)</f>
        <v>54675.834456207886</v>
      </c>
      <c r="AI26" s="256">
        <f ca="1">OFFSET(TAMUT!G$242,'Discipline Analysis'!$A$3,0)</f>
        <v>0</v>
      </c>
      <c r="AJ26" s="258">
        <f t="shared" ca="1" si="6"/>
        <v>4057727.9999999995</v>
      </c>
      <c r="AK26" s="262">
        <f t="shared" ca="1" si="7"/>
        <v>4.981363271953569E-3</v>
      </c>
      <c r="AL26" s="255">
        <f ca="1">OFFSET(TAMUT!C$167,'Discipline Analysis'!$A$3,0)</f>
        <v>2191124.9088527868</v>
      </c>
      <c r="AM26" s="256">
        <f ca="1">OFFSET(TAMUT!D$167,'Discipline Analysis'!$A$3,0)</f>
        <v>4364605.4620148307</v>
      </c>
      <c r="AN26" s="256">
        <f ca="1">OFFSET(TAMUT!E$167,'Discipline Analysis'!$A$3,0)</f>
        <v>1747036.1173840163</v>
      </c>
      <c r="AO26" s="256">
        <f ca="1">OFFSET(TAMUT!F$167,'Discipline Analysis'!$A$3,0)</f>
        <v>239830.5117483676</v>
      </c>
      <c r="AP26" s="256">
        <f ca="1">OFFSET(TAMUT!G$167,'Discipline Analysis'!$A$3,0)</f>
        <v>0</v>
      </c>
      <c r="AQ26" s="258">
        <f t="shared" ca="1" si="8"/>
        <v>8542597.0000000019</v>
      </c>
      <c r="AR26" s="262">
        <f t="shared" ca="1" si="9"/>
        <v>2.223193221450447E-3</v>
      </c>
    </row>
    <row r="27" spans="1:44">
      <c r="A27" s="263" t="s">
        <v>113</v>
      </c>
      <c r="B27" s="255">
        <f ca="1">OFFSET(UH!C$31,'Discipline Analysis'!$A$3,0)</f>
        <v>507240.99999999977</v>
      </c>
      <c r="C27" s="256">
        <f ca="1">OFFSET(UH!D$31,'Discipline Analysis'!$A$3,0)</f>
        <v>428014</v>
      </c>
      <c r="D27" s="256">
        <f ca="1">OFFSET(UH!E$31,'Discipline Analysis'!$A$3,0)</f>
        <v>95749</v>
      </c>
      <c r="E27" s="256">
        <f ca="1">OFFSET(UH!F$31,'Discipline Analysis'!$A$3,0)</f>
        <v>32293</v>
      </c>
      <c r="F27" s="257">
        <f ca="1">OFFSET(UH!G$31,'Discipline Analysis'!$A$3,0)</f>
        <v>53916</v>
      </c>
      <c r="G27" s="258">
        <f t="shared" ca="1" si="10"/>
        <v>1117212.9999999998</v>
      </c>
      <c r="H27" s="259">
        <f t="shared" ca="1" si="11"/>
        <v>39205.263888888876</v>
      </c>
      <c r="I27" s="260">
        <f t="shared" ca="1" si="12"/>
        <v>653.37771778910826</v>
      </c>
      <c r="J27" s="255">
        <f ca="1">OFFSET(UH!C$115,'Discipline Analysis'!$A$3,0)</f>
        <v>42833449.495384596</v>
      </c>
      <c r="K27" s="256">
        <f ca="1">OFFSET(UH!D$115,'Discipline Analysis'!$A$3,0)</f>
        <v>61824421.988765746</v>
      </c>
      <c r="L27" s="256">
        <f ca="1">OFFSET(UH!E$115,'Discipline Analysis'!$A$3,0)</f>
        <v>48310669.900752515</v>
      </c>
      <c r="M27" s="256">
        <f ca="1">OFFSET(UH!F$115,'Discipline Analysis'!$A$3,0)</f>
        <v>47521783.11252071</v>
      </c>
      <c r="N27" s="256">
        <f ca="1">OFFSET(UH!G$115,'Discipline Analysis'!$A$3,0)</f>
        <v>20151626.466899354</v>
      </c>
      <c r="O27" s="258">
        <f t="shared" ca="1" si="0"/>
        <v>220641950.96432295</v>
      </c>
      <c r="P27" s="261">
        <f t="shared" ca="1" si="1"/>
        <v>8.6871182592921356E-2</v>
      </c>
      <c r="Q27" s="255">
        <f ca="1">OFFSET(UH!C$192,'Discipline Analysis'!$A$3,0)</f>
        <v>33035529.971780162</v>
      </c>
      <c r="R27" s="256">
        <f ca="1">OFFSET(UH!D$192,'Discipline Analysis'!$A$3,0)</f>
        <v>47682420.390118919</v>
      </c>
      <c r="S27" s="256">
        <f ca="1">OFFSET(UH!E$192,'Discipline Analysis'!$A$3,0)</f>
        <v>37259865.882038221</v>
      </c>
      <c r="T27" s="256">
        <f ca="1">OFFSET(UH!F$192,'Discipline Analysis'!$A$3,0)</f>
        <v>36651432.672852457</v>
      </c>
      <c r="U27" s="256">
        <f ca="1">OFFSET(UH!G$192,'Discipline Analysis'!$A$3,0)</f>
        <v>15542051.083210213</v>
      </c>
      <c r="V27" s="258">
        <f t="shared" ca="1" si="2"/>
        <v>170171299.99999997</v>
      </c>
      <c r="W27" s="261">
        <f t="shared" ca="1" si="3"/>
        <v>8.9743782687807055E-2</v>
      </c>
      <c r="X27" s="255">
        <f ca="1">OFFSET(UH!C$217,'Discipline Analysis'!$A$3,0)</f>
        <v>19083650.263439145</v>
      </c>
      <c r="Y27" s="256">
        <f ca="1">OFFSET(UH!D$217,'Discipline Analysis'!$A$3,0)</f>
        <v>37184476.545613252</v>
      </c>
      <c r="Z27" s="256">
        <f ca="1">OFFSET(UH!E$217,'Discipline Analysis'!$A$3,0)</f>
        <v>6955369.7135679452</v>
      </c>
      <c r="AA27" s="256">
        <f ca="1">OFFSET(UH!F$217,'Discipline Analysis'!$A$3,0)</f>
        <v>2688227.1321879467</v>
      </c>
      <c r="AB27" s="256">
        <f ca="1">OFFSET(UH!G$217,'Discipline Analysis'!$A$3,0)</f>
        <v>2378550.3451917139</v>
      </c>
      <c r="AC27" s="258">
        <f t="shared" ca="1" si="4"/>
        <v>68290274</v>
      </c>
      <c r="AD27" s="262">
        <f t="shared" ca="1" si="5"/>
        <v>5.3835172714456717E-2</v>
      </c>
      <c r="AE27" s="255">
        <f ca="1">OFFSET(UH!C$242,'Discipline Analysis'!$A$3,0)</f>
        <v>9526257.3061676361</v>
      </c>
      <c r="AF27" s="256">
        <f ca="1">OFFSET(UH!D$242,'Discipline Analysis'!$A$3,0)</f>
        <v>18561904.377765</v>
      </c>
      <c r="AG27" s="256">
        <f ca="1">OFFSET(UH!E$242,'Discipline Analysis'!$A$3,0)</f>
        <v>3472010.8908049641</v>
      </c>
      <c r="AH27" s="256">
        <f ca="1">OFFSET(UH!F$242,'Discipline Analysis'!$A$3,0)</f>
        <v>1341920.5972195608</v>
      </c>
      <c r="AI27" s="256">
        <f ca="1">OFFSET(UH!G$242,'Discipline Analysis'!$A$3,0)</f>
        <v>1187334.828042835</v>
      </c>
      <c r="AJ27" s="258">
        <f t="shared" ca="1" si="6"/>
        <v>34089428</v>
      </c>
      <c r="AK27" s="262">
        <f t="shared" ca="1" si="7"/>
        <v>4.184899150487801E-2</v>
      </c>
      <c r="AL27" s="255">
        <f ca="1">OFFSET(UH!C$167,'Discipline Analysis'!$A$3,0)</f>
        <v>41387451.214657493</v>
      </c>
      <c r="AM27" s="256">
        <f ca="1">OFFSET(UH!D$167,'Discipline Analysis'!$A$3,0)</f>
        <v>56898454.717352107</v>
      </c>
      <c r="AN27" s="256">
        <f ca="1">OFFSET(UH!E$167,'Discipline Analysis'!$A$3,0)</f>
        <v>54138438.053914271</v>
      </c>
      <c r="AO27" s="256">
        <f ca="1">OFFSET(UH!F$167,'Discipline Analysis'!$A$3,0)</f>
        <v>67952951.461859822</v>
      </c>
      <c r="AP27" s="256">
        <f ca="1">OFFSET(UH!G$167,'Discipline Analysis'!$A$3,0)</f>
        <v>16391831.812216315</v>
      </c>
      <c r="AQ27" s="258">
        <f t="shared" ca="1" si="8"/>
        <v>236769127.26000002</v>
      </c>
      <c r="AR27" s="262">
        <f t="shared" ca="1" si="9"/>
        <v>6.161867623781974E-2</v>
      </c>
    </row>
    <row r="28" spans="1:44">
      <c r="A28" s="263" t="s">
        <v>705</v>
      </c>
      <c r="B28" s="255">
        <f ca="1">OFFSET(UHCL!C$31,'Discipline Analysis'!$A$3,0)</f>
        <v>42970</v>
      </c>
      <c r="C28" s="256">
        <f ca="1">OFFSET(UHCL!D$31,'Discipline Analysis'!$A$3,0)</f>
        <v>103537.5</v>
      </c>
      <c r="D28" s="256">
        <f ca="1">OFFSET(UHCL!E$31,'Discipline Analysis'!$A$3,0)</f>
        <v>36174.5</v>
      </c>
      <c r="E28" s="256">
        <f ca="1">OFFSET(UHCL!F$31,'Discipline Analysis'!$A$3,0)</f>
        <v>2772</v>
      </c>
      <c r="F28" s="257">
        <f ca="1">OFFSET(UHCL!G$31,'Discipline Analysis'!$A$3,0)</f>
        <v>0</v>
      </c>
      <c r="G28" s="258">
        <f t="shared" ca="1" si="10"/>
        <v>185454</v>
      </c>
      <c r="H28" s="259">
        <f ca="1">(B28/30)+(C28/30)+(D28/24)+(E28/18)+(F28/24)</f>
        <v>6544.8541666666661</v>
      </c>
      <c r="I28" s="260">
        <f t="shared" ca="1" si="12"/>
        <v>581.90254892985115</v>
      </c>
      <c r="J28" s="255">
        <f ca="1">OFFSET(UHCL!C$115,'Discipline Analysis'!$A$3,0)</f>
        <v>5288350.4813759131</v>
      </c>
      <c r="K28" s="256">
        <f ca="1">OFFSET(UHCL!D$115,'Discipline Analysis'!$A$3,0)</f>
        <v>16250718.292566793</v>
      </c>
      <c r="L28" s="256">
        <f ca="1">OFFSET(UHCL!E$115,'Discipline Analysis'!$A$3,0)</f>
        <v>8746874.3340692446</v>
      </c>
      <c r="M28" s="256">
        <f ca="1">OFFSET(UHCL!F$115,'Discipline Analysis'!$A$3,0)</f>
        <v>787785.2012246626</v>
      </c>
      <c r="N28" s="256">
        <f ca="1">OFFSET(UHCL!G$115,'Discipline Analysis'!$A$3,0)</f>
        <v>0</v>
      </c>
      <c r="O28" s="258">
        <f t="shared" ca="1" si="0"/>
        <v>31073728.309236612</v>
      </c>
      <c r="P28" s="261">
        <f t="shared" ca="1" si="1"/>
        <v>1.2234353050254748E-2</v>
      </c>
      <c r="Q28" s="255">
        <f ca="1">OFFSET(UHCL!C$192,'Discipline Analysis'!$A$3,0)</f>
        <v>5983051.4720162768</v>
      </c>
      <c r="R28" s="256">
        <f ca="1">OFFSET(UHCL!D$192,'Discipline Analysis'!$A$3,0)</f>
        <v>18385484.158827305</v>
      </c>
      <c r="S28" s="256">
        <f ca="1">OFFSET(UHCL!E$192,'Discipline Analysis'!$A$3,0)</f>
        <v>9895902.2372470461</v>
      </c>
      <c r="T28" s="256">
        <f ca="1">OFFSET(UHCL!F$192,'Discipline Analysis'!$A$3,0)</f>
        <v>891272.13190937077</v>
      </c>
      <c r="U28" s="256">
        <f ca="1">OFFSET(UHCL!G$192,'Discipline Analysis'!$A$3,0)</f>
        <v>0</v>
      </c>
      <c r="V28" s="258">
        <f t="shared" ca="1" si="2"/>
        <v>35155710</v>
      </c>
      <c r="W28" s="261">
        <f t="shared" ca="1" si="3"/>
        <v>1.8540179210451854E-2</v>
      </c>
      <c r="X28" s="255">
        <f ca="1">OFFSET(UHCL!C$217,'Discipline Analysis'!$A$3,0)</f>
        <v>1702032.2055178361</v>
      </c>
      <c r="Y28" s="256">
        <f ca="1">OFFSET(UHCL!D$217,'Discipline Analysis'!$A$3,0)</f>
        <v>10707653.917016922</v>
      </c>
      <c r="Z28" s="256">
        <f ca="1">OFFSET(UHCL!E$217,'Discipline Analysis'!$A$3,0)</f>
        <v>3822889.0898803747</v>
      </c>
      <c r="AA28" s="256">
        <f ca="1">OFFSET(UHCL!F$217,'Discipline Analysis'!$A$3,0)</f>
        <v>304761.78758486907</v>
      </c>
      <c r="AB28" s="256">
        <f ca="1">OFFSET(UHCL!G$217,'Discipline Analysis'!$A$3,0)</f>
        <v>0</v>
      </c>
      <c r="AC28" s="258">
        <f t="shared" ca="1" si="4"/>
        <v>16537337.000000002</v>
      </c>
      <c r="AD28" s="262">
        <f t="shared" ca="1" si="5"/>
        <v>1.3036854906046733E-2</v>
      </c>
      <c r="AE28" s="255">
        <f ca="1">OFFSET(UHCL!C$242,'Discipline Analysis'!$A$3,0)</f>
        <v>910001.68444875535</v>
      </c>
      <c r="AF28" s="256">
        <f ca="1">OFFSET(UHCL!D$242,'Discipline Analysis'!$A$3,0)</f>
        <v>5724911.1205948908</v>
      </c>
      <c r="AG28" s="256">
        <f ca="1">OFFSET(UHCL!E$242,'Discipline Analysis'!$A$3,0)</f>
        <v>2043930.4849660522</v>
      </c>
      <c r="AH28" s="256">
        <f ca="1">OFFSET(UHCL!F$242,'Discipline Analysis'!$A$3,0)</f>
        <v>162942.70999030067</v>
      </c>
      <c r="AI28" s="256">
        <f ca="1">OFFSET(UHCL!G$242,'Discipline Analysis'!$A$3,0)</f>
        <v>0</v>
      </c>
      <c r="AJ28" s="258">
        <f t="shared" ca="1" si="6"/>
        <v>8841785.9999999981</v>
      </c>
      <c r="AK28" s="262">
        <f t="shared" ca="1" si="7"/>
        <v>1.085438650369696E-2</v>
      </c>
      <c r="AL28" s="255">
        <f ca="1">OFFSET(UHCL!C$167,'Discipline Analysis'!$A$3,0)</f>
        <v>2775330.5320810443</v>
      </c>
      <c r="AM28" s="256">
        <f ca="1">OFFSET(UHCL!D$167,'Discipline Analysis'!$A$3,0)</f>
        <v>8528347.2197098639</v>
      </c>
      <c r="AN28" s="256">
        <f ca="1">OFFSET(UHCL!E$167,'Discipline Analysis'!$A$3,0)</f>
        <v>4590402.3837039601</v>
      </c>
      <c r="AO28" s="256">
        <f ca="1">OFFSET(UHCL!F$167,'Discipline Analysis'!$A$3,0)</f>
        <v>413513.8645051308</v>
      </c>
      <c r="AP28" s="256">
        <f ca="1">OFFSET(UHCL!G$167,'Discipline Analysis'!$A$3,0)</f>
        <v>0</v>
      </c>
      <c r="AQ28" s="258">
        <f t="shared" ca="1" si="8"/>
        <v>16307593.999999998</v>
      </c>
      <c r="AR28" s="262">
        <f t="shared" ca="1" si="9"/>
        <v>4.2440176493127287E-3</v>
      </c>
    </row>
    <row r="29" spans="1:44">
      <c r="A29" s="263" t="s">
        <v>706</v>
      </c>
      <c r="B29" s="255">
        <f ca="1">OFFSET(UHD!C$31,'Discipline Analysis'!$A$3,0)</f>
        <v>127154</v>
      </c>
      <c r="C29" s="256">
        <f ca="1">OFFSET(UHD!D$31,'Discipline Analysis'!$A$3,0)</f>
        <v>155498</v>
      </c>
      <c r="D29" s="256">
        <f ca="1">OFFSET(UHD!E$31,'Discipline Analysis'!$A$3,0)</f>
        <v>24861</v>
      </c>
      <c r="E29" s="256">
        <f ca="1">OFFSET(UHD!F$31,'Discipline Analysis'!$A$3,0)</f>
        <v>0</v>
      </c>
      <c r="F29" s="257">
        <f ca="1">OFFSET(UHD!G$31,'Discipline Analysis'!$A$3,0)</f>
        <v>0</v>
      </c>
      <c r="G29" s="258">
        <f t="shared" ca="1" si="10"/>
        <v>307513</v>
      </c>
      <c r="H29" s="259">
        <f ca="1">(B29/30)+(C29/30)+(D29/24)+(E29/18)+(F29/24)</f>
        <v>10457.608333333334</v>
      </c>
      <c r="I29" s="260">
        <f t="shared" ca="1" si="12"/>
        <v>439.84439817710944</v>
      </c>
      <c r="J29" s="255">
        <f ca="1">OFFSET(UHD!C$115,'Discipline Analysis'!$A$3,0)</f>
        <v>11519614.359906351</v>
      </c>
      <c r="K29" s="256">
        <f ca="1">OFFSET(UHD!D$115,'Discipline Analysis'!$A$3,0)</f>
        <v>21330869.479238488</v>
      </c>
      <c r="L29" s="256">
        <f ca="1">OFFSET(UHD!E$115,'Discipline Analysis'!$A$3,0)</f>
        <v>5408161.5774925947</v>
      </c>
      <c r="M29" s="256">
        <f ca="1">OFFSET(UHD!F$115,'Discipline Analysis'!$A$3,0)</f>
        <v>0</v>
      </c>
      <c r="N29" s="256">
        <f ca="1">OFFSET(UHD!G$115,'Discipline Analysis'!$A$3,0)</f>
        <v>0</v>
      </c>
      <c r="O29" s="258">
        <f t="shared" ca="1" si="0"/>
        <v>38258645.416637436</v>
      </c>
      <c r="P29" s="261">
        <f t="shared" ca="1" si="1"/>
        <v>1.5063199709850076E-2</v>
      </c>
      <c r="Q29" s="255">
        <f ca="1">OFFSET(UHD!C$192,'Discipline Analysis'!$A$3,0)</f>
        <v>13504523.698575176</v>
      </c>
      <c r="R29" s="256">
        <f ca="1">OFFSET(UHD!D$192,'Discipline Analysis'!$A$3,0)</f>
        <v>25006326.027387258</v>
      </c>
      <c r="S29" s="256">
        <f ca="1">OFFSET(UHD!E$192,'Discipline Analysis'!$A$3,0)</f>
        <v>6340025.2740375753</v>
      </c>
      <c r="T29" s="256">
        <f ca="1">OFFSET(UHD!F$192,'Discipline Analysis'!$A$3,0)</f>
        <v>0</v>
      </c>
      <c r="U29" s="256">
        <f ca="1">OFFSET(UHD!G$192,'Discipline Analysis'!$A$3,0)</f>
        <v>0</v>
      </c>
      <c r="V29" s="258">
        <f t="shared" ca="1" si="2"/>
        <v>44850875.000000007</v>
      </c>
      <c r="W29" s="261">
        <f t="shared" ca="1" si="3"/>
        <v>2.3653149381581966E-2</v>
      </c>
      <c r="X29" s="255">
        <f ca="1">OFFSET(UHD!C$217,'Discipline Analysis'!$A$3,0)</f>
        <v>6371835.2839424284</v>
      </c>
      <c r="Y29" s="256">
        <f ca="1">OFFSET(UHD!D$217,'Discipline Analysis'!$A$3,0)</f>
        <v>18630136.95562778</v>
      </c>
      <c r="Z29" s="256">
        <f ca="1">OFFSET(UHD!E$217,'Discipline Analysis'!$A$3,0)</f>
        <v>2508955.760429794</v>
      </c>
      <c r="AA29" s="256">
        <f ca="1">OFFSET(UHD!F$217,'Discipline Analysis'!$A$3,0)</f>
        <v>0</v>
      </c>
      <c r="AB29" s="256">
        <f ca="1">OFFSET(UHD!G$217,'Discipline Analysis'!$A$3,0)</f>
        <v>0</v>
      </c>
      <c r="AC29" s="258">
        <f t="shared" ca="1" si="4"/>
        <v>27510928</v>
      </c>
      <c r="AD29" s="262">
        <f t="shared" ca="1" si="5"/>
        <v>2.1687649992661963E-2</v>
      </c>
      <c r="AE29" s="255">
        <f ca="1">OFFSET(UHD!C$242,'Discipline Analysis'!$A$3,0)</f>
        <v>1712419.4067785372</v>
      </c>
      <c r="AF29" s="256">
        <f ca="1">OFFSET(UHD!D$242,'Discipline Analysis'!$A$3,0)</f>
        <v>5006816.1922133043</v>
      </c>
      <c r="AG29" s="256">
        <f ca="1">OFFSET(UHD!E$242,'Discipline Analysis'!$A$3,0)</f>
        <v>674277.40100815811</v>
      </c>
      <c r="AH29" s="256">
        <f ca="1">OFFSET(UHD!F$242,'Discipline Analysis'!$A$3,0)</f>
        <v>0</v>
      </c>
      <c r="AI29" s="256">
        <f ca="1">OFFSET(UHD!G$242,'Discipline Analysis'!$A$3,0)</f>
        <v>0</v>
      </c>
      <c r="AJ29" s="258">
        <f t="shared" ca="1" si="6"/>
        <v>7393512.9999999991</v>
      </c>
      <c r="AK29" s="262">
        <f t="shared" ca="1" si="7"/>
        <v>9.0764521695173381E-3</v>
      </c>
      <c r="AL29" s="255">
        <f ca="1">OFFSET(UHD!C$167,'Discipline Analysis'!$A$3,0)</f>
        <v>5176632.1727192318</v>
      </c>
      <c r="AM29" s="256">
        <f ca="1">OFFSET(UHD!D$167,'Discipline Analysis'!$A$3,0)</f>
        <v>9669632.7681123111</v>
      </c>
      <c r="AN29" s="256">
        <f ca="1">OFFSET(UHD!E$167,'Discipline Analysis'!$A$3,0)</f>
        <v>2397644.0591684575</v>
      </c>
      <c r="AO29" s="256">
        <f ca="1">OFFSET(UHD!F$167,'Discipline Analysis'!$A$3,0)</f>
        <v>0</v>
      </c>
      <c r="AP29" s="256">
        <f ca="1">OFFSET(UHD!G$167,'Discipline Analysis'!$A$3,0)</f>
        <v>0</v>
      </c>
      <c r="AQ29" s="258">
        <f t="shared" ca="1" si="8"/>
        <v>17243909</v>
      </c>
      <c r="AR29" s="262">
        <f t="shared" ca="1" si="9"/>
        <v>4.4876916937681066E-3</v>
      </c>
    </row>
    <row r="30" spans="1:44">
      <c r="A30" s="263" t="s">
        <v>707</v>
      </c>
      <c r="B30" s="255">
        <f ca="1">OFFSET(UHV!C$31,'Discipline Analysis'!$A$3,0)</f>
        <v>23624</v>
      </c>
      <c r="C30" s="256">
        <f ca="1">OFFSET(UHV!D$31,'Discipline Analysis'!$A$3,0)</f>
        <v>41350</v>
      </c>
      <c r="D30" s="256">
        <f ca="1">OFFSET(UHV!E$31,'Discipline Analysis'!$A$3,0)</f>
        <v>20416</v>
      </c>
      <c r="E30" s="256">
        <f ca="1">OFFSET(UHV!F$31,'Discipline Analysis'!$A$3,0)</f>
        <v>0</v>
      </c>
      <c r="F30" s="257">
        <f ca="1">OFFSET(UHV!G$31,'Discipline Analysis'!$A$3,0)</f>
        <v>0</v>
      </c>
      <c r="G30" s="258">
        <f t="shared" ca="1" si="10"/>
        <v>85390</v>
      </c>
      <c r="H30" s="259">
        <f t="shared" ca="1" si="11"/>
        <v>3016.4666666666667</v>
      </c>
      <c r="I30" s="260">
        <f t="shared" ca="1" si="12"/>
        <v>519.15941382841675</v>
      </c>
      <c r="J30" s="255">
        <f ca="1">OFFSET(UHV!C$115,'Discipline Analysis'!$A$3,0)</f>
        <v>2346047.6886117132</v>
      </c>
      <c r="K30" s="256">
        <f ca="1">OFFSET(UHV!D$115,'Discipline Analysis'!$A$3,0)</f>
        <v>5385432.226006438</v>
      </c>
      <c r="L30" s="256">
        <f ca="1">OFFSET(UHV!E$115,'Discipline Analysis'!$A$3,0)</f>
        <v>5338579.4321903605</v>
      </c>
      <c r="M30" s="256">
        <f ca="1">OFFSET(UHV!F$115,'Discipline Analysis'!$A$3,0)</f>
        <v>0</v>
      </c>
      <c r="N30" s="256">
        <f ca="1">OFFSET(UHV!G$115,'Discipline Analysis'!$A$3,0)</f>
        <v>0</v>
      </c>
      <c r="O30" s="258">
        <f t="shared" ca="1" si="0"/>
        <v>13070059.346808512</v>
      </c>
      <c r="P30" s="261">
        <f t="shared" ca="1" si="1"/>
        <v>5.1459457598818674E-3</v>
      </c>
      <c r="Q30" s="255">
        <f ca="1">OFFSET(UHV!C$192,'Discipline Analysis'!$A$3,0)</f>
        <v>1936152.9536741318</v>
      </c>
      <c r="R30" s="256">
        <f ca="1">OFFSET(UHV!D$192,'Discipline Analysis'!$A$3,0)</f>
        <v>4444504.9270777879</v>
      </c>
      <c r="S30" s="256">
        <f ca="1">OFFSET(UHV!E$192,'Discipline Analysis'!$A$3,0)</f>
        <v>4405838.1192480801</v>
      </c>
      <c r="T30" s="256">
        <f ca="1">OFFSET(UHV!F$192,'Discipline Analysis'!$A$3,0)</f>
        <v>0</v>
      </c>
      <c r="U30" s="256">
        <f ca="1">OFFSET(UHV!G$192,'Discipline Analysis'!$A$3,0)</f>
        <v>0</v>
      </c>
      <c r="V30" s="258">
        <f t="shared" ca="1" si="2"/>
        <v>10786496</v>
      </c>
      <c r="W30" s="261">
        <f t="shared" ca="1" si="3"/>
        <v>5.6885088906701671E-3</v>
      </c>
      <c r="X30" s="255">
        <f ca="1">OFFSET(UHV!C$217,'Discipline Analysis'!$A$3,0)</f>
        <v>1261480.9552167698</v>
      </c>
      <c r="Y30" s="256">
        <f ca="1">OFFSET(UHV!D$217,'Discipline Analysis'!$A$3,0)</f>
        <v>4052185.762267746</v>
      </c>
      <c r="Z30" s="256">
        <f ca="1">OFFSET(UHV!E$217,'Discipline Analysis'!$A$3,0)</f>
        <v>1891363.2825154837</v>
      </c>
      <c r="AA30" s="256">
        <f ca="1">OFFSET(UHV!F$217,'Discipline Analysis'!$A$3,0)</f>
        <v>0</v>
      </c>
      <c r="AB30" s="256">
        <f ca="1">OFFSET(UHV!G$217,'Discipline Analysis'!$A$3,0)</f>
        <v>0</v>
      </c>
      <c r="AC30" s="258">
        <f t="shared" ca="1" si="4"/>
        <v>7205030</v>
      </c>
      <c r="AD30" s="262">
        <f t="shared" ca="1" si="5"/>
        <v>5.6799308560812351E-3</v>
      </c>
      <c r="AE30" s="255">
        <f ca="1">OFFSET(UHV!C$242,'Discipline Analysis'!$A$3,0)</f>
        <v>692931.84254406847</v>
      </c>
      <c r="AF30" s="256">
        <f ca="1">OFFSET(UHV!D$242,'Discipline Analysis'!$A$3,0)</f>
        <v>2225866.7758456408</v>
      </c>
      <c r="AG30" s="256">
        <f ca="1">OFFSET(UHV!E$242,'Discipline Analysis'!$A$3,0)</f>
        <v>1038926.3816102906</v>
      </c>
      <c r="AH30" s="256">
        <f ca="1">OFFSET(UHV!F$242,'Discipline Analysis'!$A$3,0)</f>
        <v>0</v>
      </c>
      <c r="AI30" s="256">
        <f ca="1">OFFSET(UHV!G$242,'Discipline Analysis'!$A$3,0)</f>
        <v>0</v>
      </c>
      <c r="AJ30" s="258">
        <f t="shared" ca="1" si="6"/>
        <v>3957725</v>
      </c>
      <c r="AK30" s="262">
        <f t="shared" ca="1" si="7"/>
        <v>4.8585972138823607E-3</v>
      </c>
      <c r="AL30" s="255">
        <f ca="1">OFFSET(UHV!C$167,'Discipline Analysis'!$A$3,0)</f>
        <v>1671432.89280855</v>
      </c>
      <c r="AM30" s="256">
        <f ca="1">OFFSET(UHV!D$167,'Discipline Analysis'!$A$3,0)</f>
        <v>3836829.1477182605</v>
      </c>
      <c r="AN30" s="256">
        <f ca="1">OFFSET(UHV!E$167,'Discipline Analysis'!$A$3,0)</f>
        <v>3803449.9594731899</v>
      </c>
      <c r="AO30" s="256">
        <f ca="1">OFFSET(UHV!F$167,'Discipline Analysis'!$A$3,0)</f>
        <v>0</v>
      </c>
      <c r="AP30" s="256">
        <f ca="1">OFFSET(UHV!G$167,'Discipline Analysis'!$A$3,0)</f>
        <v>0</v>
      </c>
      <c r="AQ30" s="258">
        <f t="shared" ca="1" si="8"/>
        <v>9311712</v>
      </c>
      <c r="AR30" s="262">
        <f t="shared" ca="1" si="9"/>
        <v>2.4233538113174226E-3</v>
      </c>
    </row>
    <row r="31" spans="1:44">
      <c r="A31" s="263" t="s">
        <v>685</v>
      </c>
      <c r="B31" s="255">
        <f ca="1">OFFSET(MID!C$31,'Discipline Analysis'!$A$3,0)</f>
        <v>61827</v>
      </c>
      <c r="C31" s="256">
        <f ca="1">OFFSET(MID!D$31,'Discipline Analysis'!$A$3,0)</f>
        <v>50452</v>
      </c>
      <c r="D31" s="256">
        <f ca="1">OFFSET(MID!E$31,'Discipline Analysis'!$A$3,0)</f>
        <v>11268</v>
      </c>
      <c r="E31" s="256">
        <f ca="1">OFFSET(MID!F$31,'Discipline Analysis'!$A$3,0)</f>
        <v>387</v>
      </c>
      <c r="F31" s="257">
        <f ca="1">OFFSET(MID!G$31,'Discipline Analysis'!$A$3,0)</f>
        <v>0</v>
      </c>
      <c r="G31" s="258">
        <f t="shared" ca="1" si="10"/>
        <v>123934</v>
      </c>
      <c r="H31" s="259">
        <f t="shared" ca="1" si="11"/>
        <v>4233.6333333333332</v>
      </c>
      <c r="I31" s="260">
        <f t="shared" ca="1" si="12"/>
        <v>533.89349160935819</v>
      </c>
      <c r="J31" s="255">
        <f ca="1">OFFSET(MID!C$115,'Discipline Analysis'!$A$3,0)</f>
        <v>7174894.119170988</v>
      </c>
      <c r="K31" s="256">
        <f ca="1">OFFSET(MID!D$115,'Discipline Analysis'!$A$3,0)</f>
        <v>9400329.1547013447</v>
      </c>
      <c r="L31" s="256">
        <f ca="1">OFFSET(MID!E$115,'Discipline Analysis'!$A$3,0)</f>
        <v>3260241.5966781825</v>
      </c>
      <c r="M31" s="256">
        <f ca="1">OFFSET(MID!F$115,'Discipline Analysis'!$A$3,0)</f>
        <v>79232.118563685624</v>
      </c>
      <c r="N31" s="256">
        <f ca="1">OFFSET(MID!G$115,'Discipline Analysis'!$A$3,0)</f>
        <v>0</v>
      </c>
      <c r="O31" s="258">
        <f t="shared" ca="1" si="0"/>
        <v>19914696.989114199</v>
      </c>
      <c r="P31" s="261">
        <f t="shared" ca="1" si="1"/>
        <v>7.8408175365698145E-3</v>
      </c>
      <c r="Q31" s="255">
        <f ca="1">OFFSET(MID!C$192,'Discipline Analysis'!$A$3,0)</f>
        <v>3577579.4955126843</v>
      </c>
      <c r="R31" s="256">
        <f ca="1">OFFSET(MID!D$192,'Discipline Analysis'!$A$3,0)</f>
        <v>4687236.3935058853</v>
      </c>
      <c r="S31" s="256">
        <f ca="1">OFFSET(MID!E$192,'Discipline Analysis'!$A$3,0)</f>
        <v>1625637.0188834332</v>
      </c>
      <c r="T31" s="256">
        <f ca="1">OFFSET(MID!F$192,'Discipline Analysis'!$A$3,0)</f>
        <v>39507.092097997876</v>
      </c>
      <c r="U31" s="256">
        <f ca="1">OFFSET(MID!G$192,'Discipline Analysis'!$A$3,0)</f>
        <v>0</v>
      </c>
      <c r="V31" s="258">
        <f t="shared" ca="1" si="2"/>
        <v>9929960</v>
      </c>
      <c r="W31" s="261">
        <f t="shared" ca="1" si="3"/>
        <v>5.2367947611531244E-3</v>
      </c>
      <c r="X31" s="255">
        <f ca="1">OFFSET(MID!C$217,'Discipline Analysis'!$A$3,0)</f>
        <v>3023098.5431594583</v>
      </c>
      <c r="Y31" s="256">
        <f ca="1">OFFSET(MID!D$217,'Discipline Analysis'!$A$3,0)</f>
        <v>4174108.617226657</v>
      </c>
      <c r="Z31" s="256">
        <f ca="1">OFFSET(MID!E$217,'Discipline Analysis'!$A$3,0)</f>
        <v>905119.32429923874</v>
      </c>
      <c r="AA31" s="256">
        <f ca="1">OFFSET(MID!F$217,'Discipline Analysis'!$A$3,0)</f>
        <v>24136.515314646371</v>
      </c>
      <c r="AB31" s="256">
        <f ca="1">OFFSET(MID!G$217,'Discipline Analysis'!$A$3,0)</f>
        <v>0</v>
      </c>
      <c r="AC31" s="258">
        <f t="shared" ca="1" si="4"/>
        <v>8126463</v>
      </c>
      <c r="AD31" s="262">
        <f t="shared" ca="1" si="5"/>
        <v>6.4063227973377599E-3</v>
      </c>
      <c r="AE31" s="255">
        <f ca="1">OFFSET(MID!C$242,'Discipline Analysis'!$A$3,0)</f>
        <v>5206493.5578243928</v>
      </c>
      <c r="AF31" s="256">
        <f ca="1">OFFSET(MID!D$242,'Discipline Analysis'!$A$3,0)</f>
        <v>7188806.2248004461</v>
      </c>
      <c r="AG31" s="256">
        <f ca="1">OFFSET(MID!E$242,'Discipline Analysis'!$A$3,0)</f>
        <v>1558830.4065342492</v>
      </c>
      <c r="AH31" s="256">
        <f ca="1">OFFSET(MID!F$242,'Discipline Analysis'!$A$3,0)</f>
        <v>41568.810840913313</v>
      </c>
      <c r="AI31" s="256">
        <f ca="1">OFFSET(MID!G$242,'Discipline Analysis'!$A$3,0)</f>
        <v>0</v>
      </c>
      <c r="AJ31" s="258">
        <f t="shared" ca="1" si="6"/>
        <v>13995699.000000002</v>
      </c>
      <c r="AK31" s="262">
        <f t="shared" ca="1" si="7"/>
        <v>1.7181452518236145E-2</v>
      </c>
      <c r="AL31" s="255">
        <f ca="1">OFFSET(MID!C$167,'Discipline Analysis'!$A$3,0)</f>
        <v>5143244.6857795492</v>
      </c>
      <c r="AM31" s="256">
        <f ca="1">OFFSET(MID!D$167,'Discipline Analysis'!$A$3,0)</f>
        <v>6719219.603244259</v>
      </c>
      <c r="AN31" s="256">
        <f ca="1">OFFSET(MID!E$167,'Discipline Analysis'!$A$3,0)</f>
        <v>2287794.4197793272</v>
      </c>
      <c r="AO31" s="256">
        <f ca="1">OFFSET(MID!F$167,'Discipline Analysis'!$A$3,0)</f>
        <v>50478.29119686754</v>
      </c>
      <c r="AP31" s="256">
        <f ca="1">OFFSET(MID!G$167,'Discipline Analysis'!$A$3,0)</f>
        <v>0</v>
      </c>
      <c r="AQ31" s="258">
        <f t="shared" ca="1" si="8"/>
        <v>14200737.000000004</v>
      </c>
      <c r="AR31" s="262">
        <f t="shared" ca="1" si="9"/>
        <v>3.6957124675318941E-3</v>
      </c>
    </row>
    <row r="32" spans="1:44">
      <c r="A32" s="263" t="s">
        <v>91</v>
      </c>
      <c r="B32" s="255">
        <f ca="1">OFFSET(UNT!C$31,'Discipline Analysis'!$A$3,0)</f>
        <v>453913.5</v>
      </c>
      <c r="C32" s="256">
        <f ca="1">OFFSET(UNT!D$31,'Discipline Analysis'!$A$3,0)</f>
        <v>378223</v>
      </c>
      <c r="D32" s="256">
        <f ca="1">OFFSET(UNT!E$31,'Discipline Analysis'!$A$3,0)</f>
        <v>150001</v>
      </c>
      <c r="E32" s="256">
        <f ca="1">OFFSET(UNT!F$31,'Discipline Analysis'!$A$3,0)</f>
        <v>23450</v>
      </c>
      <c r="F32" s="257">
        <f ca="1">OFFSET(UNT!G$31,'Discipline Analysis'!$A$3,0)</f>
        <v>1081</v>
      </c>
      <c r="G32" s="258">
        <f t="shared" ca="1" si="10"/>
        <v>1006668.5</v>
      </c>
      <c r="H32" s="259">
        <f t="shared" ca="1" si="11"/>
        <v>35335.744444444441</v>
      </c>
      <c r="I32" s="260">
        <f t="shared" ca="1" si="12"/>
        <v>460.32921879744919</v>
      </c>
      <c r="J32" s="255">
        <f ca="1">OFFSET(UNT!C$115,'Discipline Analysis'!$A$3,0)</f>
        <v>30553386.253223989</v>
      </c>
      <c r="K32" s="256">
        <f ca="1">OFFSET(UNT!D$115,'Discipline Analysis'!$A$3,0)</f>
        <v>41541119.725445673</v>
      </c>
      <c r="L32" s="256">
        <f ca="1">OFFSET(UNT!E$115,'Discipline Analysis'!$A$3,0)</f>
        <v>30495686.599967647</v>
      </c>
      <c r="M32" s="256">
        <f ca="1">OFFSET(UNT!F$115,'Discipline Analysis'!$A$3,0)</f>
        <v>22522948.606002409</v>
      </c>
      <c r="N32" s="256">
        <f ca="1">OFFSET(UNT!G$115,'Discipline Analysis'!$A$3,0)</f>
        <v>376819.55999479204</v>
      </c>
      <c r="O32" s="258">
        <f t="shared" ca="1" si="0"/>
        <v>125489960.74463449</v>
      </c>
      <c r="P32" s="261">
        <f t="shared" ca="1" si="1"/>
        <v>4.9407926488052152E-2</v>
      </c>
      <c r="Q32" s="255">
        <f ca="1">OFFSET(UNT!C$192,'Discipline Analysis'!$A$3,0)</f>
        <v>16620921.445681281</v>
      </c>
      <c r="R32" s="256">
        <f ca="1">OFFSET(UNT!D$192,'Discipline Analysis'!$A$3,0)</f>
        <v>22598205.056548111</v>
      </c>
      <c r="S32" s="256">
        <f ca="1">OFFSET(UNT!E$192,'Discipline Analysis'!$A$3,0)</f>
        <v>16589533.062204946</v>
      </c>
      <c r="T32" s="256">
        <f ca="1">OFFSET(UNT!F$192,'Discipline Analysis'!$A$3,0)</f>
        <v>12252395.08324486</v>
      </c>
      <c r="U32" s="256">
        <f ca="1">OFFSET(UNT!G$192,'Discipline Analysis'!$A$3,0)</f>
        <v>204988.35232080842</v>
      </c>
      <c r="V32" s="258">
        <f t="shared" ca="1" si="2"/>
        <v>68266043</v>
      </c>
      <c r="W32" s="261">
        <f t="shared" ca="1" si="3"/>
        <v>3.6001681411310209E-2</v>
      </c>
      <c r="X32" s="255">
        <f ca="1">OFFSET(UNT!C$217,'Discipline Analysis'!$A$3,0)</f>
        <v>16259380.15509391</v>
      </c>
      <c r="Y32" s="256">
        <f ca="1">OFFSET(UNT!D$217,'Discipline Analysis'!$A$3,0)</f>
        <v>25979385.193037372</v>
      </c>
      <c r="Z32" s="256">
        <f ca="1">OFFSET(UNT!E$217,'Discipline Analysis'!$A$3,0)</f>
        <v>8933753.321523428</v>
      </c>
      <c r="AA32" s="256">
        <f ca="1">OFFSET(UNT!F$217,'Discipline Analysis'!$A$3,0)</f>
        <v>2416006.4878343763</v>
      </c>
      <c r="AB32" s="256">
        <f ca="1">OFFSET(UNT!G$217,'Discipline Analysis'!$A$3,0)</f>
        <v>59795.842510908747</v>
      </c>
      <c r="AC32" s="258">
        <f t="shared" ca="1" si="4"/>
        <v>53648321</v>
      </c>
      <c r="AD32" s="262">
        <f t="shared" ca="1" si="5"/>
        <v>4.2292503129737265E-2</v>
      </c>
      <c r="AE32" s="255">
        <f ca="1">OFFSET(UNT!C$242,'Discipline Analysis'!$A$3,0)</f>
        <v>20322443.955606144</v>
      </c>
      <c r="AF32" s="256">
        <f ca="1">OFFSET(UNT!D$242,'Discipline Analysis'!$A$3,0)</f>
        <v>32471385.412635174</v>
      </c>
      <c r="AG32" s="256">
        <f ca="1">OFFSET(UNT!E$242,'Discipline Analysis'!$A$3,0)</f>
        <v>11166212.946499716</v>
      </c>
      <c r="AH32" s="256">
        <f ca="1">OFFSET(UNT!F$242,'Discipline Analysis'!$A$3,0)</f>
        <v>3019743.4328400688</v>
      </c>
      <c r="AI32" s="256">
        <f ca="1">OFFSET(UNT!G$242,'Discipline Analysis'!$A$3,0)</f>
        <v>74738.252418895849</v>
      </c>
      <c r="AJ32" s="258">
        <f t="shared" ca="1" si="6"/>
        <v>67054524</v>
      </c>
      <c r="AK32" s="262">
        <f t="shared" ca="1" si="7"/>
        <v>8.2317726341422884E-2</v>
      </c>
      <c r="AL32" s="255">
        <f ca="1">OFFSET(UNT!C$167,'Discipline Analysis'!$A$3,0)</f>
        <v>37630170.832561746</v>
      </c>
      <c r="AM32" s="256">
        <f ca="1">OFFSET(UNT!D$167,'Discipline Analysis'!$A$3,0)</f>
        <v>44580200.111192197</v>
      </c>
      <c r="AN32" s="256">
        <f ca="1">OFFSET(UNT!E$167,'Discipline Analysis'!$A$3,0)</f>
        <v>36756785.949024625</v>
      </c>
      <c r="AO32" s="256">
        <f ca="1">OFFSET(UNT!F$167,'Discipline Analysis'!$A$3,0)</f>
        <v>29523128.993692338</v>
      </c>
      <c r="AP32" s="256">
        <f ca="1">OFFSET(UNT!G$167,'Discipline Analysis'!$A$3,0)</f>
        <v>449789.56189452304</v>
      </c>
      <c r="AQ32" s="258">
        <f t="shared" ca="1" si="8"/>
        <v>148940075.44836545</v>
      </c>
      <c r="AR32" s="262">
        <f t="shared" ca="1" si="9"/>
        <v>3.8761346946265186E-2</v>
      </c>
    </row>
    <row r="33" spans="1:44">
      <c r="A33" s="264" t="s">
        <v>708</v>
      </c>
      <c r="B33" s="255">
        <f ca="1">OFFSET(UNTD!C$31,'Discipline Analysis'!$A$3,0)</f>
        <v>30532</v>
      </c>
      <c r="C33" s="256">
        <f ca="1">OFFSET(UNTD!D$31,'Discipline Analysis'!$A$3,0)</f>
        <v>47872</v>
      </c>
      <c r="D33" s="256">
        <f ca="1">OFFSET(UNTD!E$31,'Discipline Analysis'!$A$3,0)</f>
        <v>6684</v>
      </c>
      <c r="E33" s="256">
        <f ca="1">OFFSET(UNTD!F$31,'Discipline Analysis'!$A$3,0)</f>
        <v>0</v>
      </c>
      <c r="F33" s="257">
        <f ca="1">OFFSET(UNTD!G$31,'Discipline Analysis'!$A$3,0)</f>
        <v>9873.1999999999989</v>
      </c>
      <c r="G33" s="258">
        <f t="shared" ca="1" si="10"/>
        <v>94961.2</v>
      </c>
      <c r="H33" s="259">
        <f t="shared" ca="1" si="11"/>
        <v>3303.35</v>
      </c>
      <c r="I33" s="260">
        <f t="shared" ca="1" si="12"/>
        <v>471.11497116717146</v>
      </c>
      <c r="J33" s="255">
        <f ca="1">OFFSET(UNTD!C$115,'Discipline Analysis'!$A$3,0)</f>
        <v>2345583.1227167323</v>
      </c>
      <c r="K33" s="256">
        <f ca="1">OFFSET(UNTD!D$115,'Discipline Analysis'!$A$3,0)</f>
        <v>3297258.6046308624</v>
      </c>
      <c r="L33" s="256">
        <f ca="1">OFFSET(UNTD!E$115,'Discipline Analysis'!$A$3,0)</f>
        <v>859210.6955959429</v>
      </c>
      <c r="M33" s="256">
        <f ca="1">OFFSET(UNTD!F$115,'Discipline Analysis'!$A$3,0)</f>
        <v>0</v>
      </c>
      <c r="N33" s="256">
        <f ca="1">OFFSET(UNTD!G$115,'Discipline Analysis'!$A$3,0)</f>
        <v>1218999.5915686269</v>
      </c>
      <c r="O33" s="258">
        <f t="shared" ca="1" si="0"/>
        <v>7721052.0145121645</v>
      </c>
      <c r="P33" s="261">
        <f t="shared" ca="1" si="1"/>
        <v>3.0399337770113596E-3</v>
      </c>
      <c r="Q33" s="255">
        <f ca="1">OFFSET(UNTD!C$192,'Discipline Analysis'!$A$3,0)</f>
        <v>1590966.6286064768</v>
      </c>
      <c r="R33" s="256">
        <f ca="1">OFFSET(UNTD!D$192,'Discipline Analysis'!$A$3,0)</f>
        <v>2236470.9035667712</v>
      </c>
      <c r="S33" s="256">
        <f ca="1">OFFSET(UNTD!E$192,'Discipline Analysis'!$A$3,0)</f>
        <v>582787.08198225196</v>
      </c>
      <c r="T33" s="256">
        <f ca="1">OFFSET(UNTD!F$192,'Discipline Analysis'!$A$3,0)</f>
        <v>0</v>
      </c>
      <c r="U33" s="256">
        <f ca="1">OFFSET(UNTD!G$192,'Discipline Analysis'!$A$3,0)</f>
        <v>826825.3858445005</v>
      </c>
      <c r="V33" s="258">
        <f t="shared" ca="1" si="2"/>
        <v>5237050.0000000009</v>
      </c>
      <c r="W33" s="261">
        <f t="shared" ca="1" si="3"/>
        <v>2.7618798065548074E-3</v>
      </c>
      <c r="X33" s="255">
        <f ca="1">OFFSET(UNTD!C$217,'Discipline Analysis'!$A$3,0)</f>
        <v>1850738.0934065939</v>
      </c>
      <c r="Y33" s="256">
        <f ca="1">OFFSET(UNTD!D$217,'Discipline Analysis'!$A$3,0)</f>
        <v>6520255.153846154</v>
      </c>
      <c r="Z33" s="256">
        <f ca="1">OFFSET(UNTD!E$217,'Discipline Analysis'!$A$3,0)</f>
        <v>907081.12087912101</v>
      </c>
      <c r="AA33" s="256">
        <f ca="1">OFFSET(UNTD!F$217,'Discipline Analysis'!$A$3,0)</f>
        <v>0</v>
      </c>
      <c r="AB33" s="256">
        <f ca="1">OFFSET(UNTD!G$217,'Discipline Analysis'!$A$3,0)</f>
        <v>929026.63186813181</v>
      </c>
      <c r="AC33" s="258">
        <f t="shared" ca="1" si="4"/>
        <v>10207101</v>
      </c>
      <c r="AD33" s="262">
        <f t="shared" ca="1" si="5"/>
        <v>8.0465491359560798E-3</v>
      </c>
      <c r="AE33" s="255">
        <f ca="1">OFFSET(UNTD!C$242,'Discipline Analysis'!$A$3,0)</f>
        <v>1802019.7582417584</v>
      </c>
      <c r="AF33" s="256">
        <f ca="1">OFFSET(UNTD!D$242,'Discipline Analysis'!$A$3,0)</f>
        <v>6348617.6989966547</v>
      </c>
      <c r="AG33" s="256">
        <f ca="1">OFFSET(UNTD!E$242,'Discipline Analysis'!$A$3,0)</f>
        <v>883203.35977066413</v>
      </c>
      <c r="AH33" s="256">
        <f ca="1">OFFSET(UNTD!F$242,'Discipline Analysis'!$A$3,0)</f>
        <v>0</v>
      </c>
      <c r="AI33" s="256">
        <f ca="1">OFFSET(UNTD!G$242,'Discipline Analysis'!$A$3,0)</f>
        <v>904571.18299092213</v>
      </c>
      <c r="AJ33" s="258">
        <f t="shared" ca="1" si="6"/>
        <v>9938412</v>
      </c>
      <c r="AK33" s="262">
        <f t="shared" ca="1" si="7"/>
        <v>1.2200630628357204E-2</v>
      </c>
      <c r="AL33" s="255">
        <f ca="1">OFFSET(UNTD!C$167,'Discipline Analysis'!$A$3,0)</f>
        <v>3537974.2490511942</v>
      </c>
      <c r="AM33" s="256">
        <f ca="1">OFFSET(UNTD!D$167,'Discipline Analysis'!$A$3,0)</f>
        <v>4973439.6204790892</v>
      </c>
      <c r="AN33" s="256">
        <f ca="1">OFFSET(UNTD!E$167,'Discipline Analysis'!$A$3,0)</f>
        <v>1295995.5612261295</v>
      </c>
      <c r="AO33" s="256">
        <f ca="1">OFFSET(UNTD!F$167,'Discipline Analysis'!$A$3,0)</f>
        <v>0</v>
      </c>
      <c r="AP33" s="256">
        <f ca="1">OFFSET(UNTD!G$167,'Discipline Analysis'!$A$3,0)</f>
        <v>1826618.554731423</v>
      </c>
      <c r="AQ33" s="258">
        <f t="shared" ca="1" si="8"/>
        <v>11634027.985487835</v>
      </c>
      <c r="AR33" s="262">
        <f t="shared" ca="1" si="9"/>
        <v>3.0277317489636173E-3</v>
      </c>
    </row>
    <row r="34" spans="1:44">
      <c r="A34" s="263" t="s">
        <v>97</v>
      </c>
      <c r="B34" s="255">
        <f ca="1">OFFSET(SFASU!C$31,'Discipline Analysis'!$A$3,0)</f>
        <v>155882</v>
      </c>
      <c r="C34" s="256">
        <f ca="1">OFFSET(SFASU!D$31,'Discipline Analysis'!$A$3,0)</f>
        <v>101517</v>
      </c>
      <c r="D34" s="256">
        <f ca="1">OFFSET(SFASU!E$31,'Discipline Analysis'!$A$3,0)</f>
        <v>25511</v>
      </c>
      <c r="E34" s="256">
        <f ca="1">OFFSET(SFASU!F$31,'Discipline Analysis'!$A$3,0)</f>
        <v>1487</v>
      </c>
      <c r="F34" s="257">
        <f ca="1">OFFSET(SFASU!G$31,'Discipline Analysis'!$A$3,0)</f>
        <v>0</v>
      </c>
      <c r="G34" s="258">
        <f t="shared" ca="1" si="10"/>
        <v>284397</v>
      </c>
      <c r="H34" s="259">
        <f t="shared" ca="1" si="11"/>
        <v>9725.5361111111124</v>
      </c>
      <c r="I34" s="260">
        <f t="shared" ca="1" si="12"/>
        <v>471.74345768403907</v>
      </c>
      <c r="J34" s="255">
        <f ca="1">OFFSET(SFASU!C$115,'Discipline Analysis'!$A$3,0)</f>
        <v>15816267.963425364</v>
      </c>
      <c r="K34" s="256">
        <f ca="1">OFFSET(SFASU!D$115,'Discipline Analysis'!$A$3,0)</f>
        <v>16473606.414960731</v>
      </c>
      <c r="L34" s="256">
        <f ca="1">OFFSET(SFASU!E$115,'Discipline Analysis'!$A$3,0)</f>
        <v>8102203.4308686713</v>
      </c>
      <c r="M34" s="256">
        <f ca="1">OFFSET(SFASU!F$115,'Discipline Analysis'!$A$3,0)</f>
        <v>660754.08444451075</v>
      </c>
      <c r="N34" s="256">
        <f ca="1">OFFSET(SFASU!G$115,'Discipline Analysis'!$A$3,0)</f>
        <v>0</v>
      </c>
      <c r="O34" s="258">
        <f t="shared" ca="1" si="0"/>
        <v>41052831.893699273</v>
      </c>
      <c r="P34" s="261">
        <f t="shared" ca="1" si="1"/>
        <v>1.6163327235856045E-2</v>
      </c>
      <c r="Q34" s="255">
        <f ca="1">OFFSET(SFASU!C$192,'Discipline Analysis'!$A$3,0)</f>
        <v>6818619.3360203095</v>
      </c>
      <c r="R34" s="256">
        <f ca="1">OFFSET(SFASU!D$192,'Discipline Analysis'!$A$3,0)</f>
        <v>7102007.3442605287</v>
      </c>
      <c r="S34" s="256">
        <f ca="1">OFFSET(SFASU!E$192,'Discipline Analysis'!$A$3,0)</f>
        <v>3492975.7832786809</v>
      </c>
      <c r="T34" s="256">
        <f ca="1">OFFSET(SFASU!F$192,'Discipline Analysis'!$A$3,0)</f>
        <v>284860.53644048062</v>
      </c>
      <c r="U34" s="256">
        <f ca="1">OFFSET(SFASU!G$192,'Discipline Analysis'!$A$3,0)</f>
        <v>0</v>
      </c>
      <c r="V34" s="258">
        <f t="shared" ca="1" si="2"/>
        <v>17698463</v>
      </c>
      <c r="W34" s="261">
        <f t="shared" ca="1" si="3"/>
        <v>9.3336950318895946E-3</v>
      </c>
      <c r="X34" s="255">
        <f ca="1">OFFSET(SFASU!C$217,'Discipline Analysis'!$A$3,0)</f>
        <v>12992543.650572002</v>
      </c>
      <c r="Y34" s="256">
        <f ca="1">OFFSET(SFASU!D$217,'Discipline Analysis'!$A$3,0)</f>
        <v>15204618.641487215</v>
      </c>
      <c r="Z34" s="256">
        <f ca="1">OFFSET(SFASU!E$217,'Discipline Analysis'!$A$3,0)</f>
        <v>3883360.1498990576</v>
      </c>
      <c r="AA34" s="256">
        <f ca="1">OFFSET(SFASU!F$217,'Discipline Analysis'!$A$3,0)</f>
        <v>225555.55804172275</v>
      </c>
      <c r="AB34" s="256">
        <f ca="1">OFFSET(SFASU!G$217,'Discipline Analysis'!$A$3,0)</f>
        <v>0</v>
      </c>
      <c r="AC34" s="258">
        <f t="shared" ca="1" si="4"/>
        <v>32306077.999999996</v>
      </c>
      <c r="AD34" s="262">
        <f t="shared" ca="1" si="5"/>
        <v>2.5467803641506994E-2</v>
      </c>
      <c r="AE34" s="255">
        <f ca="1">OFFSET(SFASU!C$242,'Discipline Analysis'!$A$3,0)</f>
        <v>4649845.8448855989</v>
      </c>
      <c r="AF34" s="256">
        <f ca="1">OFFSET(SFASU!D$242,'Discipline Analysis'!$A$3,0)</f>
        <v>5441515.8967025587</v>
      </c>
      <c r="AG34" s="256">
        <f ca="1">OFFSET(SFASU!E$242,'Discipline Analysis'!$A$3,0)</f>
        <v>1389799.1450201881</v>
      </c>
      <c r="AH34" s="256">
        <f ca="1">OFFSET(SFASU!F$242,'Discipline Analysis'!$A$3,0)</f>
        <v>80723.113391655454</v>
      </c>
      <c r="AI34" s="256">
        <f ca="1">OFFSET(SFASU!G$242,'Discipline Analysis'!$A$3,0)</f>
        <v>0</v>
      </c>
      <c r="AJ34" s="258">
        <f t="shared" ca="1" si="6"/>
        <v>11561884</v>
      </c>
      <c r="AK34" s="262">
        <f t="shared" ca="1" si="7"/>
        <v>1.4193643416263394E-2</v>
      </c>
      <c r="AL34" s="255">
        <f ca="1">OFFSET(SFASU!C$167,'Discipline Analysis'!$A$3,0)</f>
        <v>11538603.612342423</v>
      </c>
      <c r="AM34" s="256">
        <f ca="1">OFFSET(SFASU!D$167,'Discipline Analysis'!$A$3,0)</f>
        <v>12872961.932917196</v>
      </c>
      <c r="AN34" s="256">
        <f ca="1">OFFSET(SFASU!E$167,'Discipline Analysis'!$A$3,0)</f>
        <v>6491529.9347671531</v>
      </c>
      <c r="AO34" s="256">
        <f ca="1">OFFSET(SFASU!F$167,'Discipline Analysis'!$A$3,0)</f>
        <v>640071.76124160562</v>
      </c>
      <c r="AP34" s="256">
        <f ca="1">OFFSET(SFASU!G$167,'Discipline Analysis'!$A$3,0)</f>
        <v>0</v>
      </c>
      <c r="AQ34" s="258">
        <f t="shared" ca="1" si="8"/>
        <v>31543167.241268378</v>
      </c>
      <c r="AR34" s="262">
        <f t="shared" ca="1" si="9"/>
        <v>8.2090441108091175E-3</v>
      </c>
    </row>
    <row r="35" spans="1:44">
      <c r="A35" s="263" t="s">
        <v>107</v>
      </c>
      <c r="B35" s="255">
        <f ca="1">OFFSET(TSU!C$31,'Discipline Analysis'!$A$3,0)</f>
        <v>103661</v>
      </c>
      <c r="C35" s="256">
        <f ca="1">OFFSET(TSU!D$31,'Discipline Analysis'!$A$3,0)</f>
        <v>47522</v>
      </c>
      <c r="D35" s="256">
        <f ca="1">OFFSET(TSU!E$31,'Discipline Analysis'!$A$3,0)</f>
        <v>12837</v>
      </c>
      <c r="E35" s="256">
        <f ca="1">OFFSET(TSU!F$31,'Discipline Analysis'!$A$3,0)</f>
        <v>2128</v>
      </c>
      <c r="F35" s="257">
        <f ca="1">OFFSET(TSU!G$31,'Discipline Analysis'!$A$3,0)</f>
        <v>24896</v>
      </c>
      <c r="G35" s="258">
        <f t="shared" ca="1" si="10"/>
        <v>191044</v>
      </c>
      <c r="H35" s="259">
        <f t="shared" ca="1" si="11"/>
        <v>6729.8638888888891</v>
      </c>
      <c r="I35" s="260">
        <f t="shared" ca="1" si="12"/>
        <v>1071.2160512745459</v>
      </c>
      <c r="J35" s="255">
        <f ca="1">OFFSET(TSU!C$115,'Discipline Analysis'!$A$3,0)</f>
        <v>9801232.1536948346</v>
      </c>
      <c r="K35" s="256">
        <f ca="1">OFFSET(TSU!D$115,'Discipline Analysis'!$A$3,0)</f>
        <v>9499604.3244467061</v>
      </c>
      <c r="L35" s="256">
        <f ca="1">OFFSET(TSU!E$115,'Discipline Analysis'!$A$3,0)</f>
        <v>5771241.6102084732</v>
      </c>
      <c r="M35" s="256">
        <f ca="1">OFFSET(TSU!F$115,'Discipline Analysis'!$A$3,0)</f>
        <v>2204942.7497927453</v>
      </c>
      <c r="N35" s="256">
        <f ca="1">OFFSET(TSU!G$115,'Discipline Analysis'!$A$3,0)</f>
        <v>6640952.481551609</v>
      </c>
      <c r="O35" s="258">
        <f t="shared" ca="1" si="0"/>
        <v>33917973.31969437</v>
      </c>
      <c r="P35" s="261">
        <f t="shared" ca="1" si="1"/>
        <v>1.3354189629665858E-2</v>
      </c>
      <c r="Q35" s="255">
        <f ca="1">OFFSET(TSU!C$192,'Discipline Analysis'!$A$3,0)</f>
        <v>5040518.63025204</v>
      </c>
      <c r="R35" s="256">
        <f ca="1">OFFSET(TSU!D$192,'Discipline Analysis'!$A$3,0)</f>
        <v>4885399.2872055117</v>
      </c>
      <c r="S35" s="256">
        <f ca="1">OFFSET(TSU!E$192,'Discipline Analysis'!$A$3,0)</f>
        <v>2967999.3698522211</v>
      </c>
      <c r="T35" s="256">
        <f ca="1">OFFSET(TSU!F$192,'Discipline Analysis'!$A$3,0)</f>
        <v>1133944.6749845385</v>
      </c>
      <c r="U35" s="256">
        <f ca="1">OFFSET(TSU!G$192,'Discipline Analysis'!$A$3,0)</f>
        <v>3415269.0377056878</v>
      </c>
      <c r="V35" s="258">
        <f t="shared" ca="1" si="2"/>
        <v>17443131</v>
      </c>
      <c r="W35" s="261">
        <f t="shared" ca="1" si="3"/>
        <v>9.1990397784993752E-3</v>
      </c>
      <c r="X35" s="255">
        <f ca="1">OFFSET(TSU!C$217,'Discipline Analysis'!$A$3,0)</f>
        <v>33106875.938330676</v>
      </c>
      <c r="Y35" s="256">
        <f ca="1">OFFSET(TSU!D$217,'Discipline Analysis'!$A$3,0)</f>
        <v>32401990.530303031</v>
      </c>
      <c r="Z35" s="256">
        <f ca="1">OFFSET(TSU!E$217,'Discipline Analysis'!$A$3,0)</f>
        <v>8776960.2418926079</v>
      </c>
      <c r="AA35" s="256">
        <f ca="1">OFFSET(TSU!F$217,'Discipline Analysis'!$A$3,0)</f>
        <v>2103287.1045986181</v>
      </c>
      <c r="AB35" s="256">
        <f ca="1">OFFSET(TSU!G$217,'Discipline Analysis'!$A$3,0)</f>
        <v>9152141.1848750673</v>
      </c>
      <c r="AC35" s="258">
        <f t="shared" ca="1" si="4"/>
        <v>85541255</v>
      </c>
      <c r="AD35" s="262">
        <f t="shared" ca="1" si="5"/>
        <v>6.743461356058382E-2</v>
      </c>
      <c r="AE35" s="255">
        <f ca="1">OFFSET(TSU!C$242,'Discipline Analysis'!$A$3,0)</f>
        <v>7020621.0696438076</v>
      </c>
      <c r="AF35" s="256">
        <f ca="1">OFFSET(TSU!D$242,'Discipline Analysis'!$A$3,0)</f>
        <v>6871143.5606060587</v>
      </c>
      <c r="AG35" s="256">
        <f ca="1">OFFSET(TSU!E$242,'Discipline Analysis'!$A$3,0)</f>
        <v>1861236.0802764485</v>
      </c>
      <c r="AH35" s="256">
        <f ca="1">OFFSET(TSU!F$242,'Discipline Analysis'!$A$3,0)</f>
        <v>446021.59954811266</v>
      </c>
      <c r="AI35" s="256">
        <f ca="1">OFFSET(TSU!G$242,'Discipline Analysis'!$A$3,0)</f>
        <v>1940796.6899255714</v>
      </c>
      <c r="AJ35" s="258">
        <f t="shared" ca="1" si="6"/>
        <v>18139818.999999996</v>
      </c>
      <c r="AK35" s="262">
        <f t="shared" ca="1" si="7"/>
        <v>2.2268872661372452E-2</v>
      </c>
      <c r="AL35" s="255">
        <f ca="1">OFFSET(TSU!C$167,'Discipline Analysis'!$A$3,0)</f>
        <v>11214376.458800202</v>
      </c>
      <c r="AM35" s="256">
        <f ca="1">OFFSET(TSU!D$167,'Discipline Analysis'!$A$3,0)</f>
        <v>11523280.749683164</v>
      </c>
      <c r="AN35" s="256">
        <f ca="1">OFFSET(TSU!E$167,'Discipline Analysis'!$A$3,0)</f>
        <v>5317874.9881153246</v>
      </c>
      <c r="AO35" s="256">
        <f ca="1">OFFSET(TSU!F$167,'Discipline Analysis'!$A$3,0)</f>
        <v>3829664.2937007658</v>
      </c>
      <c r="AP35" s="256">
        <f ca="1">OFFSET(TSU!G$167,'Discipline Analysis'!$A$3,0)</f>
        <v>17722024.489700541</v>
      </c>
      <c r="AQ35" s="258">
        <f t="shared" ca="1" si="8"/>
        <v>49607220.980000004</v>
      </c>
      <c r="AR35" s="262">
        <f t="shared" ca="1" si="9"/>
        <v>1.291017677852887E-2</v>
      </c>
    </row>
    <row r="36" spans="1:44">
      <c r="A36" s="263" t="s">
        <v>109</v>
      </c>
      <c r="B36" s="255">
        <f ca="1">OFFSET(TTU!C$31,'Discipline Analysis'!$A$3,0)</f>
        <v>564257.69999999995</v>
      </c>
      <c r="C36" s="256">
        <f ca="1">OFFSET(TTU!D$31,'Discipline Analysis'!$A$3,0)</f>
        <v>340744.5</v>
      </c>
      <c r="D36" s="256">
        <f ca="1">OFFSET(TTU!E$31,'Discipline Analysis'!$A$3,0)</f>
        <v>78868</v>
      </c>
      <c r="E36" s="256">
        <f ca="1">OFFSET(TTU!F$31,'Discipline Analysis'!$A$3,0)</f>
        <v>46571</v>
      </c>
      <c r="F36" s="257">
        <f ca="1">OFFSET(TTU!G$31,'Discipline Analysis'!$A$3,0)</f>
        <v>15541</v>
      </c>
      <c r="G36" s="258">
        <f t="shared" ca="1" si="10"/>
        <v>1045982.2</v>
      </c>
      <c r="H36" s="259">
        <f t="shared" ca="1" si="11"/>
        <v>36687.726111111107</v>
      </c>
      <c r="I36" s="260">
        <f t="shared" ca="1" si="12"/>
        <v>623.01523095658058</v>
      </c>
      <c r="J36" s="255">
        <f ca="1">OFFSET(TTU!C$115,'Discipline Analysis'!$A$3,0)</f>
        <v>31412760.346509997</v>
      </c>
      <c r="K36" s="256">
        <f ca="1">OFFSET(TTU!D$115,'Discipline Analysis'!$A$3,0)</f>
        <v>48017473.597600006</v>
      </c>
      <c r="L36" s="256">
        <f ca="1">OFFSET(TTU!E$115,'Discipline Analysis'!$A$3,0)</f>
        <v>33938721.336390004</v>
      </c>
      <c r="M36" s="256">
        <f ca="1">OFFSET(TTU!F$115,'Discipline Analysis'!$A$3,0)</f>
        <v>55721157.640817001</v>
      </c>
      <c r="N36" s="256">
        <f ca="1">OFFSET(TTU!G$115,'Discipline Analysis'!$A$3,0)</f>
        <v>8491738.9331999999</v>
      </c>
      <c r="O36" s="258">
        <f t="shared" ca="1" si="0"/>
        <v>177581851.85451701</v>
      </c>
      <c r="P36" s="261">
        <f t="shared" ca="1" si="1"/>
        <v>6.9917553802528273E-2</v>
      </c>
      <c r="Q36" s="255">
        <f ca="1">OFFSET(TTU!C$192,'Discipline Analysis'!$A$3,0)</f>
        <v>19610955.308325116</v>
      </c>
      <c r="R36" s="256">
        <f ca="1">OFFSET(TTU!D$192,'Discipline Analysis'!$A$3,0)</f>
        <v>29977261.417137306</v>
      </c>
      <c r="S36" s="256">
        <f ca="1">OFFSET(TTU!E$192,'Discipline Analysis'!$A$3,0)</f>
        <v>21187910.263466872</v>
      </c>
      <c r="T36" s="256">
        <f ca="1">OFFSET(TTU!F$192,'Discipline Analysis'!$A$3,0)</f>
        <v>34786663.768744744</v>
      </c>
      <c r="U36" s="256">
        <f ca="1">OFFSET(TTU!G$192,'Discipline Analysis'!$A$3,0)</f>
        <v>5301384.2423259523</v>
      </c>
      <c r="V36" s="258">
        <f t="shared" ca="1" si="2"/>
        <v>110864174.99999999</v>
      </c>
      <c r="W36" s="261">
        <f t="shared" ca="1" si="3"/>
        <v>5.8466794512723422E-2</v>
      </c>
      <c r="X36" s="255">
        <f ca="1">OFFSET(TTU!C$217,'Discipline Analysis'!$A$3,0)</f>
        <v>21771943.570606574</v>
      </c>
      <c r="Y36" s="256">
        <f ca="1">OFFSET(TTU!D$217,'Discipline Analysis'!$A$3,0)</f>
        <v>26245630.605662726</v>
      </c>
      <c r="Z36" s="256">
        <f ca="1">OFFSET(TTU!E$217,'Discipline Analysis'!$A$3,0)</f>
        <v>5345032.6144330949</v>
      </c>
      <c r="AA36" s="256">
        <f ca="1">OFFSET(TTU!F$217,'Discipline Analysis'!$A$3,0)</f>
        <v>3593569.5203163419</v>
      </c>
      <c r="AB36" s="256">
        <f ca="1">OFFSET(TTU!G$217,'Discipline Analysis'!$A$3,0)</f>
        <v>720760.68898126797</v>
      </c>
      <c r="AC36" s="258">
        <f t="shared" ca="1" si="4"/>
        <v>57676937</v>
      </c>
      <c r="AD36" s="262">
        <f t="shared" ca="1" si="5"/>
        <v>4.5468376141466926E-2</v>
      </c>
      <c r="AE36" s="255">
        <f ca="1">OFFSET(TTU!C$242,'Discipline Analysis'!$A$3,0)</f>
        <v>21507176.939393178</v>
      </c>
      <c r="AF36" s="256">
        <f ca="1">OFFSET(TTU!D$242,'Discipline Analysis'!$A$3,0)</f>
        <v>25926459.872145191</v>
      </c>
      <c r="AG36" s="256">
        <f ca="1">OFFSET(TTU!E$242,'Discipline Analysis'!$A$3,0)</f>
        <v>5280032.1575625464</v>
      </c>
      <c r="AH36" s="256">
        <f ca="1">OFFSET(TTU!F$242,'Discipline Analysis'!$A$3,0)</f>
        <v>3549868.4472890417</v>
      </c>
      <c r="AI36" s="256">
        <f ca="1">OFFSET(TTU!G$242,'Discipline Analysis'!$A$3,0)</f>
        <v>711995.58361004794</v>
      </c>
      <c r="AJ36" s="258">
        <f t="shared" ca="1" si="6"/>
        <v>56975533.000000007</v>
      </c>
      <c r="AK36" s="262">
        <f t="shared" ca="1" si="7"/>
        <v>6.9944517593633335E-2</v>
      </c>
      <c r="AL36" s="255">
        <f ca="1">OFFSET(TTU!C$167,'Discipline Analysis'!$A$3,0)</f>
        <v>43169801.187356509</v>
      </c>
      <c r="AM36" s="256">
        <f ca="1">OFFSET(TTU!D$167,'Discipline Analysis'!$A$3,0)</f>
        <v>59513662.604578286</v>
      </c>
      <c r="AN36" s="256">
        <f ca="1">OFFSET(TTU!E$167,'Discipline Analysis'!$A$3,0)</f>
        <v>58517561.071260974</v>
      </c>
      <c r="AO36" s="256">
        <f ca="1">OFFSET(TTU!F$167,'Discipline Analysis'!$A$3,0)</f>
        <v>79027188.859248966</v>
      </c>
      <c r="AP36" s="256">
        <f ca="1">OFFSET(TTU!G$167,'Discipline Analysis'!$A$3,0)</f>
        <v>8336131.3325104713</v>
      </c>
      <c r="AQ36" s="258">
        <f t="shared" ca="1" si="8"/>
        <v>248564345.05495521</v>
      </c>
      <c r="AR36" s="262">
        <f t="shared" ca="1" si="9"/>
        <v>6.4688357301701846E-2</v>
      </c>
    </row>
    <row r="37" spans="1:44">
      <c r="A37" s="263" t="s">
        <v>683</v>
      </c>
      <c r="B37" s="255">
        <f ca="1">OFFSET(ASU!C$31,'Discipline Analysis'!$A$3,0)</f>
        <v>131259</v>
      </c>
      <c r="C37" s="256">
        <f ca="1">OFFSET(ASU!D$31,'Discipline Analysis'!$A$3,0)</f>
        <v>54324</v>
      </c>
      <c r="D37" s="256">
        <f ca="1">OFFSET(ASU!E$31,'Discipline Analysis'!$A$3,0)</f>
        <v>25311</v>
      </c>
      <c r="E37" s="256">
        <f ca="1">OFFSET(ASU!F$31,'Discipline Analysis'!$A$3,0)</f>
        <v>0</v>
      </c>
      <c r="F37" s="257">
        <f ca="1">OFFSET(ASU!G$31,'Discipline Analysis'!$A$3,0)</f>
        <v>2751</v>
      </c>
      <c r="G37" s="258">
        <f ca="1">SUM(B37:F37)</f>
        <v>213645</v>
      </c>
      <c r="H37" s="259">
        <f ca="1">(B37/30)+(C37/30)+(D37/24)+(E37/18)+(F37/24)</f>
        <v>7355.35</v>
      </c>
      <c r="I37" s="260">
        <f ca="1">IF((G37=0),0,(O37+V37+AC37+AJ37+AQ37)/G37)</f>
        <v>410.0864753533159</v>
      </c>
      <c r="J37" s="255">
        <f ca="1">OFFSET(ASU!C$115,'Discipline Analysis'!$A$3,0)</f>
        <v>10293474.732313557</v>
      </c>
      <c r="K37" s="256">
        <f ca="1">OFFSET(ASU!D$115,'Discipline Analysis'!$A$3,0)</f>
        <v>7635821.590053943</v>
      </c>
      <c r="L37" s="256">
        <f ca="1">OFFSET(ASU!E$115,'Discipline Analysis'!$A$3,0)</f>
        <v>5005781.059483869</v>
      </c>
      <c r="M37" s="256">
        <f ca="1">OFFSET(ASU!F$115,'Discipline Analysis'!$A$3,0)</f>
        <v>0</v>
      </c>
      <c r="N37" s="256">
        <f ca="1">OFFSET(ASU!G$115,'Discipline Analysis'!$A$3,0)</f>
        <v>969268.64500780986</v>
      </c>
      <c r="O37" s="258">
        <f ca="1">SUM(J37:N37)</f>
        <v>23904346.026859179</v>
      </c>
      <c r="P37" s="261">
        <f t="shared" ca="1" si="1"/>
        <v>9.4116227643374888E-3</v>
      </c>
      <c r="Q37" s="255">
        <f ca="1">OFFSET(ASU!C$192,'Discipline Analysis'!$A$3,0)</f>
        <v>3090441.0057063019</v>
      </c>
      <c r="R37" s="256">
        <f ca="1">OFFSET(ASU!D$192,'Discipline Analysis'!$A$3,0)</f>
        <v>2292525.7765563405</v>
      </c>
      <c r="S37" s="256">
        <f ca="1">OFFSET(ASU!E$192,'Discipline Analysis'!$A$3,0)</f>
        <v>1502900.7652054378</v>
      </c>
      <c r="T37" s="256">
        <f ca="1">OFFSET(ASU!F$192,'Discipline Analysis'!$A$3,0)</f>
        <v>0</v>
      </c>
      <c r="U37" s="256">
        <f ca="1">OFFSET(ASU!G$192,'Discipline Analysis'!$A$3,0)</f>
        <v>291006.45253191976</v>
      </c>
      <c r="V37" s="258">
        <f ca="1">SUM(Q37:U37)</f>
        <v>7176873.9999999991</v>
      </c>
      <c r="W37" s="261">
        <f t="shared" ca="1" si="3"/>
        <v>3.7848909929804413E-3</v>
      </c>
      <c r="X37" s="255">
        <f ca="1">OFFSET(ASU!C$217,'Discipline Analysis'!$A$3,0)</f>
        <v>14615921.366142111</v>
      </c>
      <c r="Y37" s="256">
        <f ca="1">OFFSET(ASU!D$217,'Discipline Analysis'!$A$3,0)</f>
        <v>5907558.7975202659</v>
      </c>
      <c r="Z37" s="256">
        <f ca="1">OFFSET(ASU!E$217,'Discipline Analysis'!$A$3,0)</f>
        <v>2877291.5849308535</v>
      </c>
      <c r="AA37" s="256">
        <f ca="1">OFFSET(ASU!F$217,'Discipline Analysis'!$A$3,0)</f>
        <v>0</v>
      </c>
      <c r="AB37" s="256">
        <f ca="1">OFFSET(ASU!G$217,'Discipline Analysis'!$A$3,0)</f>
        <v>186720.25140677157</v>
      </c>
      <c r="AC37" s="258">
        <f ca="1">SUM(X37:AB37)</f>
        <v>23587492</v>
      </c>
      <c r="AD37" s="262">
        <f t="shared" ca="1" si="5"/>
        <v>1.8594693377872024E-2</v>
      </c>
      <c r="AE37" s="255">
        <f ca="1">OFFSET(ASU!C$242,'Discipline Analysis'!$A$3,0)</f>
        <v>5882274.1224606587</v>
      </c>
      <c r="AF37" s="256">
        <f ca="1">OFFSET(ASU!D$242,'Discipline Analysis'!$A$3,0)</f>
        <v>2377536.0698140198</v>
      </c>
      <c r="AG37" s="256">
        <f ca="1">OFFSET(ASU!E$242,'Discipline Analysis'!$A$3,0)</f>
        <v>1157985.008869814</v>
      </c>
      <c r="AH37" s="256">
        <f ca="1">OFFSET(ASU!F$242,'Discipline Analysis'!$A$3,0)</f>
        <v>0</v>
      </c>
      <c r="AI37" s="256">
        <f ca="1">OFFSET(ASU!G$242,'Discipline Analysis'!$A$3,0)</f>
        <v>75146.798855507863</v>
      </c>
      <c r="AJ37" s="258">
        <f ca="1">SUM(AE37:AI37)</f>
        <v>9492942</v>
      </c>
      <c r="AK37" s="262">
        <f t="shared" ca="1" si="7"/>
        <v>1.1653761075553971E-2</v>
      </c>
      <c r="AL37" s="255">
        <f ca="1">OFFSET(ASU!C$167,'Discipline Analysis'!$A$3,0)</f>
        <v>10080971.574240051</v>
      </c>
      <c r="AM37" s="256">
        <f ca="1">OFFSET(ASU!D$167,'Discipline Analysis'!$A$3,0)</f>
        <v>7496309.9638125226</v>
      </c>
      <c r="AN37" s="256">
        <f ca="1">OFFSET(ASU!E$167,'Discipline Analysis'!$A$3,0)</f>
        <v>4913688.2300853571</v>
      </c>
      <c r="AO37" s="256">
        <f ca="1">OFFSET(ASU!F$167,'Discipline Analysis'!$A$3,0)</f>
        <v>0</v>
      </c>
      <c r="AP37" s="256">
        <f ca="1">OFFSET(ASU!G$167,'Discipline Analysis'!$A$3,0)</f>
        <v>960301.23186206841</v>
      </c>
      <c r="AQ37" s="258">
        <f ca="1">SUM(AL37:AP37)</f>
        <v>23451271</v>
      </c>
      <c r="AR37" s="262">
        <f t="shared" ca="1" si="9"/>
        <v>6.1031448307344279E-3</v>
      </c>
    </row>
    <row r="38" spans="1:44">
      <c r="A38" s="263" t="s">
        <v>111</v>
      </c>
      <c r="B38" s="255">
        <f ca="1">OFFSET(TWU!C$31,'Discipline Analysis'!$A$3,0)</f>
        <v>119438</v>
      </c>
      <c r="C38" s="256">
        <f ca="1">OFFSET(TWU!D$31,'Discipline Analysis'!$A$3,0)</f>
        <v>118866</v>
      </c>
      <c r="D38" s="256">
        <f ca="1">OFFSET(TWU!E$31,'Discipline Analysis'!$A$3,0)</f>
        <v>77242</v>
      </c>
      <c r="E38" s="256">
        <f ca="1">OFFSET(TWU!F$31,'Discipline Analysis'!$A$3,0)</f>
        <v>18509.999999999993</v>
      </c>
      <c r="F38" s="257">
        <f ca="1">OFFSET(TWU!G$31,'Discipline Analysis'!$A$3,0)</f>
        <v>10268.000000000015</v>
      </c>
      <c r="G38" s="258">
        <f t="shared" ca="1" si="10"/>
        <v>344324</v>
      </c>
      <c r="H38" s="259">
        <f t="shared" ca="1" si="11"/>
        <v>12618.050000000001</v>
      </c>
      <c r="I38" s="260">
        <f t="shared" ca="1" si="12"/>
        <v>479.01132364065546</v>
      </c>
      <c r="J38" s="255">
        <f ca="1">OFFSET(TWU!C$115,'Discipline Analysis'!$A$3,0)</f>
        <v>7299144.0910334</v>
      </c>
      <c r="K38" s="256">
        <f ca="1">OFFSET(TWU!D$115,'Discipline Analysis'!$A$3,0)</f>
        <v>14977635.236187495</v>
      </c>
      <c r="L38" s="256">
        <f ca="1">OFFSET(TWU!E$115,'Discipline Analysis'!$A$3,0)</f>
        <v>14802978.622024916</v>
      </c>
      <c r="M38" s="256">
        <f ca="1">OFFSET(TWU!F$115,'Discipline Analysis'!$A$3,0)</f>
        <v>8451359.1516220011</v>
      </c>
      <c r="N38" s="256">
        <f ca="1">OFFSET(TWU!G$115,'Discipline Analysis'!$A$3,0)</f>
        <v>1990080.6003772318</v>
      </c>
      <c r="O38" s="258">
        <f t="shared" ca="1" si="0"/>
        <v>47521197.70124504</v>
      </c>
      <c r="P38" s="261">
        <f t="shared" ca="1" si="1"/>
        <v>1.8710053208361502E-2</v>
      </c>
      <c r="Q38" s="255">
        <f ca="1">OFFSET(TWU!C$192,'Discipline Analysis'!$A$3,0)</f>
        <v>4455360.2171364268</v>
      </c>
      <c r="R38" s="256">
        <f ca="1">OFFSET(TWU!D$192,'Discipline Analysis'!$A$3,0)</f>
        <v>9142271.9357007369</v>
      </c>
      <c r="S38" s="256">
        <f ca="1">OFFSET(TWU!E$192,'Discipline Analysis'!$A$3,0)</f>
        <v>9035662.4318062142</v>
      </c>
      <c r="T38" s="256">
        <f ca="1">OFFSET(TWU!F$192,'Discipline Analysis'!$A$3,0)</f>
        <v>5158666.3963962868</v>
      </c>
      <c r="U38" s="256">
        <f ca="1">OFFSET(TWU!G$192,'Discipline Analysis'!$A$3,0)</f>
        <v>1214735.0189603376</v>
      </c>
      <c r="V38" s="258">
        <f t="shared" ca="1" si="2"/>
        <v>29006696.000000004</v>
      </c>
      <c r="W38" s="261">
        <f t="shared" ca="1" si="3"/>
        <v>1.5297354032761593E-2</v>
      </c>
      <c r="X38" s="255">
        <f ca="1">OFFSET(TWU!C$217,'Discipline Analysis'!$A$3,0)</f>
        <v>8445763.3358604982</v>
      </c>
      <c r="Y38" s="256">
        <f ca="1">OFFSET(TWU!D$217,'Discipline Analysis'!$A$3,0)</f>
        <v>12545886.815769523</v>
      </c>
      <c r="Z38" s="256">
        <f ca="1">OFFSET(TWU!E$217,'Discipline Analysis'!$A$3,0)</f>
        <v>8832451.6281273682</v>
      </c>
      <c r="AA38" s="256">
        <f ca="1">OFFSET(TWU!F$217,'Discipline Analysis'!$A$3,0)</f>
        <v>1927303.551933283</v>
      </c>
      <c r="AB38" s="256">
        <f ca="1">OFFSET(TWU!G$217,'Discipline Analysis'!$A$3,0)</f>
        <v>632204.66830932524</v>
      </c>
      <c r="AC38" s="258">
        <f t="shared" ca="1" si="4"/>
        <v>32383609.999999993</v>
      </c>
      <c r="AD38" s="262">
        <f t="shared" ca="1" si="5"/>
        <v>2.5528924330682982E-2</v>
      </c>
      <c r="AE38" s="255">
        <f ca="1">OFFSET(TWU!C$242,'Discipline Analysis'!$A$3,0)</f>
        <v>3359580.6762699019</v>
      </c>
      <c r="AF38" s="256">
        <f ca="1">OFFSET(TWU!D$242,'Discipline Analysis'!$A$3,0)</f>
        <v>4990539.8999241851</v>
      </c>
      <c r="AG38" s="256">
        <f ca="1">OFFSET(TWU!E$242,'Discipline Analysis'!$A$3,0)</f>
        <v>3513398.6868840028</v>
      </c>
      <c r="AH38" s="256">
        <f ca="1">OFFSET(TWU!F$242,'Discipline Analysis'!$A$3,0)</f>
        <v>766648.49734647479</v>
      </c>
      <c r="AI38" s="256">
        <f ca="1">OFFSET(TWU!G$242,'Discipline Analysis'!$A$3,0)</f>
        <v>251480.23957543593</v>
      </c>
      <c r="AJ38" s="258">
        <f t="shared" ca="1" si="6"/>
        <v>12881648.000000002</v>
      </c>
      <c r="AK38" s="262">
        <f t="shared" ca="1" si="7"/>
        <v>1.581381704969731E-2</v>
      </c>
      <c r="AL38" s="255">
        <f ca="1">OFFSET(TWU!C$167,'Discipline Analysis'!$A$3,0)</f>
        <v>6626500.9224435249</v>
      </c>
      <c r="AM38" s="256">
        <f ca="1">OFFSET(TWU!D$167,'Discipline Analysis'!$A$3,0)</f>
        <v>13597390.668925069</v>
      </c>
      <c r="AN38" s="256">
        <f ca="1">OFFSET(TWU!E$167,'Discipline Analysis'!$A$3,0)</f>
        <v>13438829.308106661</v>
      </c>
      <c r="AO38" s="256">
        <f ca="1">OFFSET(TWU!F$167,'Discipline Analysis'!$A$3,0)</f>
        <v>7672535.0994350286</v>
      </c>
      <c r="AP38" s="256">
        <f ca="1">OFFSET(TWU!G$167,'Discipline Analysis'!$A$3,0)</f>
        <v>1806687.3010897192</v>
      </c>
      <c r="AQ38" s="258">
        <f t="shared" ca="1" si="8"/>
        <v>43141943.300000004</v>
      </c>
      <c r="AR38" s="262">
        <f t="shared" ca="1" si="9"/>
        <v>1.1227601618659936E-2</v>
      </c>
    </row>
    <row r="39" spans="1:44">
      <c r="A39" s="263" t="s">
        <v>684</v>
      </c>
      <c r="B39" s="255">
        <f ca="1">OFFSET(LU!C$31,'Discipline Analysis'!$A$3,0)</f>
        <v>114435.58</v>
      </c>
      <c r="C39" s="256">
        <f ca="1">OFFSET(LU!D$31,'Discipline Analysis'!$A$3,0)</f>
        <v>84682.73</v>
      </c>
      <c r="D39" s="256">
        <f ca="1">OFFSET(LU!E$31,'Discipline Analysis'!$A$3,0)</f>
        <v>141688.22</v>
      </c>
      <c r="E39" s="256">
        <f ca="1">OFFSET(LU!F$31,'Discipline Analysis'!$A$3,0)</f>
        <v>5113</v>
      </c>
      <c r="F39" s="257">
        <f ca="1">OFFSET(LU!G$31,'Discipline Analysis'!$A$3,0)</f>
        <v>897</v>
      </c>
      <c r="G39" s="258">
        <f t="shared" ca="1" si="10"/>
        <v>346816.53</v>
      </c>
      <c r="H39" s="259">
        <f t="shared" ca="1" si="11"/>
        <v>12862.383388888888</v>
      </c>
      <c r="I39" s="260">
        <f t="shared" ca="1" si="12"/>
        <v>436.74373249607294</v>
      </c>
      <c r="J39" s="255">
        <f ca="1">OFFSET(LU!C$115,'Discipline Analysis'!$A$3,0)</f>
        <v>8802926.6012573093</v>
      </c>
      <c r="K39" s="256">
        <f ca="1">OFFSET(LU!D$115,'Discipline Analysis'!$A$3,0)</f>
        <v>12221625.929010527</v>
      </c>
      <c r="L39" s="256">
        <f ca="1">OFFSET(LU!E$115,'Discipline Analysis'!$A$3,0)</f>
        <v>9284446.2803554237</v>
      </c>
      <c r="M39" s="256">
        <f ca="1">OFFSET(LU!F$115,'Discipline Analysis'!$A$3,0)</f>
        <v>2762665.5364616457</v>
      </c>
      <c r="N39" s="256">
        <f ca="1">OFFSET(LU!G$115,'Discipline Analysis'!$A$3,0)</f>
        <v>396355.2364513732</v>
      </c>
      <c r="O39" s="258">
        <f t="shared" ca="1" si="0"/>
        <v>33468019.583536275</v>
      </c>
      <c r="P39" s="261">
        <f t="shared" ca="1" si="1"/>
        <v>1.31770337760246E-2</v>
      </c>
      <c r="Q39" s="255">
        <f ca="1">OFFSET(LU!C$192,'Discipline Analysis'!$A$3,0)</f>
        <v>11742628.767131591</v>
      </c>
      <c r="R39" s="256">
        <f ca="1">OFFSET(LU!D$192,'Discipline Analysis'!$A$3,0)</f>
        <v>16302989.075771969</v>
      </c>
      <c r="S39" s="256">
        <f ca="1">OFFSET(LU!E$192,'Discipline Analysis'!$A$3,0)</f>
        <v>12384950.019124074</v>
      </c>
      <c r="T39" s="256">
        <f ca="1">OFFSET(LU!F$192,'Discipline Analysis'!$A$3,0)</f>
        <v>3685246.6539689265</v>
      </c>
      <c r="U39" s="256">
        <f ca="1">OFFSET(LU!G$192,'Discipline Analysis'!$A$3,0)</f>
        <v>528716.48400344257</v>
      </c>
      <c r="V39" s="258">
        <f t="shared" ca="1" si="2"/>
        <v>44644531</v>
      </c>
      <c r="W39" s="261">
        <f t="shared" ca="1" si="3"/>
        <v>2.3544329086415076E-2</v>
      </c>
      <c r="X39" s="255">
        <f ca="1">OFFSET(LU!C$217,'Discipline Analysis'!$A$3,0)</f>
        <v>6801054.1824440612</v>
      </c>
      <c r="Y39" s="256">
        <f ca="1">OFFSET(LU!D$217,'Discipline Analysis'!$A$3,0)</f>
        <v>8908672.5358577166</v>
      </c>
      <c r="Z39" s="256">
        <f ca="1">OFFSET(LU!E$217,'Discipline Analysis'!$A$3,0)</f>
        <v>11469694.501434308</v>
      </c>
      <c r="AA39" s="256">
        <f ca="1">OFFSET(LU!F$217,'Discipline Analysis'!$A$3,0)</f>
        <v>575610.0545037291</v>
      </c>
      <c r="AB39" s="256">
        <f ca="1">OFFSET(LU!G$217,'Discipline Analysis'!$A$3,0)</f>
        <v>28337.725760183588</v>
      </c>
      <c r="AC39" s="258">
        <f t="shared" ca="1" si="4"/>
        <v>27783368.999999996</v>
      </c>
      <c r="AD39" s="262">
        <f t="shared" ca="1" si="5"/>
        <v>2.1902423011283898E-2</v>
      </c>
      <c r="AE39" s="255">
        <f ca="1">OFFSET(LU!C$242,'Discipline Analysis'!$A$3,0)</f>
        <v>2429276.9707401036</v>
      </c>
      <c r="AF39" s="256">
        <f ca="1">OFFSET(LU!D$242,'Discipline Analysis'!$A$3,0)</f>
        <v>3182099.7819850827</v>
      </c>
      <c r="AG39" s="256">
        <f ca="1">OFFSET(LU!E$242,'Discipline Analysis'!$A$3,0)</f>
        <v>4096874.3912794031</v>
      </c>
      <c r="AH39" s="256">
        <f ca="1">OFFSET(LU!F$242,'Discipline Analysis'!$A$3,0)</f>
        <v>205602.8686173264</v>
      </c>
      <c r="AI39" s="256">
        <f ca="1">OFFSET(LU!G$242,'Discipline Analysis'!$A$3,0)</f>
        <v>10121.987378083762</v>
      </c>
      <c r="AJ39" s="258">
        <f t="shared" ca="1" si="6"/>
        <v>9923975.9999999981</v>
      </c>
      <c r="AK39" s="262">
        <f t="shared" ca="1" si="7"/>
        <v>1.2182908651873336E-2</v>
      </c>
      <c r="AL39" s="255">
        <f ca="1">OFFSET(LU!C$167,'Discipline Analysis'!$A$3,0)</f>
        <v>9376855.4638102204</v>
      </c>
      <c r="AM39" s="256">
        <f ca="1">OFFSET(LU!D$167,'Discipline Analysis'!$A$3,0)</f>
        <v>13018445.4235733</v>
      </c>
      <c r="AN39" s="256">
        <f ca="1">OFFSET(LU!E$167,'Discipline Analysis'!$A$3,0)</f>
        <v>9889768.5119707845</v>
      </c>
      <c r="AO39" s="256">
        <f ca="1">OFFSET(LU!F$167,'Discipline Analysis'!$A$3,0)</f>
        <v>2942784.2226566384</v>
      </c>
      <c r="AP39" s="256">
        <f ca="1">OFFSET(LU!G$167,'Discipline Analysis'!$A$3,0)</f>
        <v>422196.5979890576</v>
      </c>
      <c r="AQ39" s="258">
        <f t="shared" ca="1" si="8"/>
        <v>35650050.220000006</v>
      </c>
      <c r="AR39" s="262">
        <f t="shared" ca="1" si="9"/>
        <v>9.2778519217835056E-3</v>
      </c>
    </row>
    <row r="40" spans="1:44">
      <c r="A40" s="263" t="s">
        <v>687</v>
      </c>
      <c r="B40" s="255">
        <f ca="1">OFFSET(SHSU!C$31,'Discipline Analysis'!$A$3,0)</f>
        <v>247279</v>
      </c>
      <c r="C40" s="256">
        <f ca="1">OFFSET(SHSU!D$31,'Discipline Analysis'!$A$3,0)</f>
        <v>204752</v>
      </c>
      <c r="D40" s="256">
        <f ca="1">OFFSET(SHSU!E$31,'Discipline Analysis'!$A$3,0)</f>
        <v>42770</v>
      </c>
      <c r="E40" s="256">
        <f ca="1">OFFSET(SHSU!F$31,'Discipline Analysis'!$A$3,0)</f>
        <v>4868</v>
      </c>
      <c r="F40" s="257">
        <f ca="1">OFFSET(SHSU!G$31,'Discipline Analysis'!$A$3,0)</f>
        <v>0</v>
      </c>
      <c r="G40" s="258">
        <f t="shared" ca="1" si="10"/>
        <v>499669</v>
      </c>
      <c r="H40" s="259">
        <f t="shared" ca="1" si="11"/>
        <v>17120.227777777778</v>
      </c>
      <c r="I40" s="260">
        <f t="shared" ca="1" si="12"/>
        <v>469.95281876602309</v>
      </c>
      <c r="J40" s="255">
        <f ca="1">OFFSET(SHSU!C$115,'Discipline Analysis'!$A$3,0)</f>
        <v>17597803.690517623</v>
      </c>
      <c r="K40" s="256">
        <f ca="1">OFFSET(SHSU!D$115,'Discipline Analysis'!$A$3,0)</f>
        <v>25749277.51910343</v>
      </c>
      <c r="L40" s="256">
        <f ca="1">OFFSET(SHSU!E$115,'Discipline Analysis'!$A$3,0)</f>
        <v>10470008.649539836</v>
      </c>
      <c r="M40" s="256">
        <f ca="1">OFFSET(SHSU!F$115,'Discipline Analysis'!$A$3,0)</f>
        <v>2519859.9555249773</v>
      </c>
      <c r="N40" s="256">
        <f ca="1">OFFSET(SHSU!G$115,'Discipline Analysis'!$A$3,0)</f>
        <v>0</v>
      </c>
      <c r="O40" s="258">
        <f t="shared" ca="1" si="0"/>
        <v>56336949.814685866</v>
      </c>
      <c r="P40" s="261">
        <f t="shared" ca="1" si="1"/>
        <v>2.2180992475321137E-2</v>
      </c>
      <c r="Q40" s="255">
        <f ca="1">OFFSET(SHSU!C$192,'Discipline Analysis'!$A$3,0)</f>
        <v>16645616.063932763</v>
      </c>
      <c r="R40" s="256">
        <f ca="1">OFFSET(SHSU!D$192,'Discipline Analysis'!$A$3,0)</f>
        <v>24356027.322750732</v>
      </c>
      <c r="S40" s="256">
        <f ca="1">OFFSET(SHSU!E$192,'Discipline Analysis'!$A$3,0)</f>
        <v>9903494.0513743758</v>
      </c>
      <c r="T40" s="256">
        <f ca="1">OFFSET(SHSU!F$192,'Discipline Analysis'!$A$3,0)</f>
        <v>2383514.5619421164</v>
      </c>
      <c r="U40" s="256">
        <f ca="1">OFFSET(SHSU!G$192,'Discipline Analysis'!$A$3,0)</f>
        <v>0</v>
      </c>
      <c r="V40" s="258">
        <f t="shared" ca="1" si="2"/>
        <v>53288651.999999985</v>
      </c>
      <c r="W40" s="261">
        <f t="shared" ca="1" si="3"/>
        <v>2.8103006822032706E-2</v>
      </c>
      <c r="X40" s="255">
        <f ca="1">OFFSET(SHSU!C$217,'Discipline Analysis'!$A$3,0)</f>
        <v>9474170.2198501322</v>
      </c>
      <c r="Y40" s="256">
        <f ca="1">OFFSET(SHSU!D$217,'Discipline Analysis'!$A$3,0)</f>
        <v>14932850.753569914</v>
      </c>
      <c r="Z40" s="256">
        <f ca="1">OFFSET(SHSU!E$217,'Discipline Analysis'!$A$3,0)</f>
        <v>3241547.1195626562</v>
      </c>
      <c r="AA40" s="256">
        <f ca="1">OFFSET(SHSU!F$217,'Discipline Analysis'!$A$3,0)</f>
        <v>471786.90701729583</v>
      </c>
      <c r="AB40" s="256">
        <f ca="1">OFFSET(SHSU!G$217,'Discipline Analysis'!$A$3,0)</f>
        <v>0</v>
      </c>
      <c r="AC40" s="258">
        <f t="shared" ca="1" si="4"/>
        <v>28120354.999999996</v>
      </c>
      <c r="AD40" s="262">
        <f t="shared" ca="1" si="5"/>
        <v>2.2168078696196716E-2</v>
      </c>
      <c r="AE40" s="255">
        <f ca="1">OFFSET(SHSU!C$242,'Discipline Analysis'!$A$3,0)</f>
        <v>10669136.401668314</v>
      </c>
      <c r="AF40" s="256">
        <f ca="1">OFFSET(SHSU!D$242,'Discipline Analysis'!$A$3,0)</f>
        <v>16816314.026297182</v>
      </c>
      <c r="AG40" s="256">
        <f ca="1">OFFSET(SHSU!E$242,'Discipline Analysis'!$A$3,0)</f>
        <v>3650399.7256232616</v>
      </c>
      <c r="AH40" s="256">
        <f ca="1">OFFSET(SHSU!F$242,'Discipline Analysis'!$A$3,0)</f>
        <v>531292.84641123528</v>
      </c>
      <c r="AI40" s="256">
        <f ca="1">OFFSET(SHSU!G$242,'Discipline Analysis'!$A$3,0)</f>
        <v>0</v>
      </c>
      <c r="AJ40" s="258">
        <f t="shared" ca="1" si="6"/>
        <v>31667142.999999993</v>
      </c>
      <c r="AK40" s="262">
        <f t="shared" ca="1" si="7"/>
        <v>3.8875336904765807E-2</v>
      </c>
      <c r="AL40" s="255">
        <f ca="1">OFFSET(SHSU!C$167,'Discipline Analysis'!$A$3,0)</f>
        <v>20431223.901449908</v>
      </c>
      <c r="AM40" s="256">
        <f ca="1">OFFSET(SHSU!D$167,'Discipline Analysis'!$A$3,0)</f>
        <v>29895165.530051358</v>
      </c>
      <c r="AN40" s="256">
        <f ca="1">OFFSET(SHSU!E$167,'Discipline Analysis'!$A$3,0)</f>
        <v>12155783.456325939</v>
      </c>
      <c r="AO40" s="256">
        <f ca="1">OFFSET(SHSU!F$167,'Discipline Analysis'!$A$3,0)</f>
        <v>2925582.297486925</v>
      </c>
      <c r="AP40" s="256">
        <f ca="1">OFFSET(SHSU!G$167,'Discipline Analysis'!$A$3,0)</f>
        <v>0</v>
      </c>
      <c r="AQ40" s="258">
        <f t="shared" ca="1" si="8"/>
        <v>65407755.185314134</v>
      </c>
      <c r="AR40" s="262">
        <f t="shared" ca="1" si="9"/>
        <v>1.702223316378856E-2</v>
      </c>
    </row>
    <row r="41" spans="1:44">
      <c r="A41" s="264" t="s">
        <v>697</v>
      </c>
      <c r="B41" s="255">
        <f ca="1">OFFSET(TXST!C$31,'Discipline Analysis'!$A$3,0)</f>
        <v>502486</v>
      </c>
      <c r="C41" s="256">
        <f ca="1">OFFSET(TXST!D$31,'Discipline Analysis'!$A$3,0)</f>
        <v>328973</v>
      </c>
      <c r="D41" s="256">
        <f ca="1">OFFSET(TXST!E$31,'Discipline Analysis'!$A$3,0)</f>
        <v>63567</v>
      </c>
      <c r="E41" s="256">
        <f ca="1">OFFSET(TXST!F$31,'Discipline Analysis'!$A$3,0)</f>
        <v>6344</v>
      </c>
      <c r="F41" s="257">
        <f ca="1">OFFSET(TXST!G$31,'Discipline Analysis'!$A$3,0)</f>
        <v>4203</v>
      </c>
      <c r="G41" s="258">
        <f t="shared" ca="1" si="10"/>
        <v>905573</v>
      </c>
      <c r="H41" s="259">
        <f t="shared" ca="1" si="11"/>
        <v>30891.494444444445</v>
      </c>
      <c r="I41" s="260">
        <f t="shared" ca="1" si="12"/>
        <v>449.46332288038343</v>
      </c>
      <c r="J41" s="255">
        <f ca="1">OFFSET(TXST!C$115,'Discipline Analysis'!$A$3,0)</f>
        <v>33048112.613172524</v>
      </c>
      <c r="K41" s="256">
        <f ca="1">OFFSET(TXST!D$115,'Discipline Analysis'!$A$3,0)</f>
        <v>45049183.767799407</v>
      </c>
      <c r="L41" s="256">
        <f ca="1">OFFSET(TXST!E$115,'Discipline Analysis'!$A$3,0)</f>
        <v>22492763.925399628</v>
      </c>
      <c r="M41" s="256">
        <f ca="1">OFFSET(TXST!F$115,'Discipline Analysis'!$A$3,0)</f>
        <v>4388393.5943859136</v>
      </c>
      <c r="N41" s="256">
        <f ca="1">OFFSET(TXST!G$115,'Discipline Analysis'!$A$3,0)</f>
        <v>1483338.7899999993</v>
      </c>
      <c r="O41" s="258">
        <f t="shared" ca="1" si="0"/>
        <v>106461792.69075748</v>
      </c>
      <c r="P41" s="261">
        <f t="shared" ca="1" si="1"/>
        <v>4.1916153259105186E-2</v>
      </c>
      <c r="Q41" s="255">
        <f ca="1">OFFSET(TXST!C$192,'Discipline Analysis'!$A$3,0)</f>
        <v>15574035.191772383</v>
      </c>
      <c r="R41" s="256">
        <f ca="1">OFFSET(TXST!D$192,'Discipline Analysis'!$A$3,0)</f>
        <v>21229580.689599857</v>
      </c>
      <c r="S41" s="256">
        <f ca="1">OFFSET(TXST!E$192,'Discipline Analysis'!$A$3,0)</f>
        <v>10599791.31137359</v>
      </c>
      <c r="T41" s="256">
        <f ca="1">OFFSET(TXST!F$192,'Discipline Analysis'!$A$3,0)</f>
        <v>2068045.3699214677</v>
      </c>
      <c r="U41" s="256">
        <f ca="1">OFFSET(TXST!G$192,'Discipline Analysis'!$A$3,0)</f>
        <v>699028.43733269896</v>
      </c>
      <c r="V41" s="258">
        <f t="shared" ca="1" si="2"/>
        <v>50170481</v>
      </c>
      <c r="W41" s="261">
        <f t="shared" ca="1" si="3"/>
        <v>2.6458567009870367E-2</v>
      </c>
      <c r="X41" s="255">
        <f ca="1">OFFSET(TXST!C$217,'Discipline Analysis'!$A$3,0)</f>
        <v>15836293.850279948</v>
      </c>
      <c r="Y41" s="256">
        <f ca="1">OFFSET(TXST!D$217,'Discipline Analysis'!$A$3,0)</f>
        <v>20315017.547327276</v>
      </c>
      <c r="Z41" s="256">
        <f ca="1">OFFSET(TXST!E$217,'Discipline Analysis'!$A$3,0)</f>
        <v>3937835.8171878303</v>
      </c>
      <c r="AA41" s="256">
        <f ca="1">OFFSET(TXST!F$217,'Discipline Analysis'!$A$3,0)</f>
        <v>491422.98428586521</v>
      </c>
      <c r="AB41" s="256">
        <f ca="1">OFFSET(TXST!G$217,'Discipline Analysis'!$A$3,0)</f>
        <v>135490.80091907881</v>
      </c>
      <c r="AC41" s="258">
        <f t="shared" ca="1" si="4"/>
        <v>40716061</v>
      </c>
      <c r="AD41" s="262">
        <f t="shared" ca="1" si="5"/>
        <v>3.2097633349477489E-2</v>
      </c>
      <c r="AE41" s="255">
        <f ca="1">OFFSET(TXST!C$242,'Discipline Analysis'!$A$3,0)</f>
        <v>7779069.4606486382</v>
      </c>
      <c r="AF41" s="256">
        <f ca="1">OFFSET(TXST!D$242,'Discipline Analysis'!$A$3,0)</f>
        <v>9979098.2719205599</v>
      </c>
      <c r="AG41" s="256">
        <f ca="1">OFFSET(TXST!E$242,'Discipline Analysis'!$A$3,0)</f>
        <v>1934335.0556729352</v>
      </c>
      <c r="AH41" s="256">
        <f ca="1">OFFSET(TXST!F$242,'Discipline Analysis'!$A$3,0)</f>
        <v>241395.71830762731</v>
      </c>
      <c r="AI41" s="256">
        <f ca="1">OFFSET(TXST!G$242,'Discipline Analysis'!$A$3,0)</f>
        <v>66555.493450242968</v>
      </c>
      <c r="AJ41" s="258">
        <f t="shared" ca="1" si="6"/>
        <v>20000454.000000004</v>
      </c>
      <c r="AK41" s="262">
        <f t="shared" ca="1" si="7"/>
        <v>2.4553032381174116E-2</v>
      </c>
      <c r="AL41" s="255">
        <f ca="1">OFFSET(TXST!C$167,'Discipline Analysis'!$A$3,0)</f>
        <v>62466515.1235912</v>
      </c>
      <c r="AM41" s="256">
        <f ca="1">OFFSET(TXST!D$167,'Discipline Analysis'!$A$3,0)</f>
        <v>76056010.055951551</v>
      </c>
      <c r="AN41" s="256">
        <f ca="1">OFFSET(TXST!E$167,'Discipline Analysis'!$A$3,0)</f>
        <v>40260874.816122286</v>
      </c>
      <c r="AO41" s="256">
        <f ca="1">OFFSET(TXST!F$167,'Discipline Analysis'!$A$3,0)</f>
        <v>9100693.8347183447</v>
      </c>
      <c r="AP41" s="256">
        <f ca="1">OFFSET(TXST!G$167,'Discipline Analysis'!$A$3,0)</f>
        <v>1788967.16961657</v>
      </c>
      <c r="AQ41" s="258">
        <f t="shared" ca="1" si="8"/>
        <v>189673060.99999997</v>
      </c>
      <c r="AR41" s="262">
        <f t="shared" ca="1" si="9"/>
        <v>4.936202228747967E-2</v>
      </c>
    </row>
    <row r="42" spans="1:44">
      <c r="A42" s="263" t="s">
        <v>688</v>
      </c>
      <c r="B42" s="255">
        <f ca="1">OFFSET(SRSU!C$31,'Discipline Analysis'!$A$3,0)</f>
        <v>16811</v>
      </c>
      <c r="C42" s="256">
        <f ca="1">OFFSET(SRSU!D$31,'Discipline Analysis'!$A$3,0)</f>
        <v>19022</v>
      </c>
      <c r="D42" s="256">
        <f ca="1">OFFSET(SRSU!E$31,'Discipline Analysis'!$A$3,0)</f>
        <v>7398</v>
      </c>
      <c r="E42" s="256">
        <f ca="1">OFFSET(SRSU!F$31,'Discipline Analysis'!$A$3,0)</f>
        <v>0</v>
      </c>
      <c r="F42" s="257">
        <f ca="1">OFFSET(SRSU!G$31,'Discipline Analysis'!$A$3,0)</f>
        <v>0</v>
      </c>
      <c r="G42" s="258">
        <f t="shared" ca="1" si="10"/>
        <v>43231</v>
      </c>
      <c r="H42" s="259">
        <f ca="1">(B42/30)+(C42/30)+(D42/24)+(E42/18)+(F42/24)</f>
        <v>1502.6833333333334</v>
      </c>
      <c r="I42" s="260">
        <f t="shared" ca="1" si="12"/>
        <v>770.35791512409844</v>
      </c>
      <c r="J42" s="255">
        <f ca="1">OFFSET(SRSU!C$115,'Discipline Analysis'!$A$3,0)</f>
        <v>2150352.2495817873</v>
      </c>
      <c r="K42" s="256">
        <f ca="1">OFFSET(SRSU!D$115,'Discipline Analysis'!$A$3,0)</f>
        <v>2950725.9046094427</v>
      </c>
      <c r="L42" s="256">
        <f ca="1">OFFSET(SRSU!E$115,'Discipline Analysis'!$A$3,0)</f>
        <v>1759004.8745386684</v>
      </c>
      <c r="M42" s="256">
        <f ca="1">OFFSET(SRSU!F$115,'Discipline Analysis'!$A$3,0)</f>
        <v>0</v>
      </c>
      <c r="N42" s="256">
        <f ca="1">OFFSET(SRSU!G$115,'Discipline Analysis'!$A$3,0)</f>
        <v>0</v>
      </c>
      <c r="O42" s="258">
        <f t="shared" ca="1" si="0"/>
        <v>6860083.0287298979</v>
      </c>
      <c r="P42" s="261">
        <f t="shared" ca="1" si="1"/>
        <v>2.7009529365871038E-3</v>
      </c>
      <c r="Q42" s="255">
        <f ca="1">OFFSET(SRSU!C$192,'Discipline Analysis'!$A$3,0)</f>
        <v>2045579.6328167627</v>
      </c>
      <c r="R42" s="256">
        <f ca="1">OFFSET(SRSU!D$192,'Discipline Analysis'!$A$3,0)</f>
        <v>2806956.3085154071</v>
      </c>
      <c r="S42" s="256">
        <f ca="1">OFFSET(SRSU!E$192,'Discipline Analysis'!$A$3,0)</f>
        <v>1673300.0586678302</v>
      </c>
      <c r="T42" s="256">
        <f ca="1">OFFSET(SRSU!F$192,'Discipline Analysis'!$A$3,0)</f>
        <v>0</v>
      </c>
      <c r="U42" s="256">
        <f ca="1">OFFSET(SRSU!G$192,'Discipline Analysis'!$A$3,0)</f>
        <v>0</v>
      </c>
      <c r="V42" s="258">
        <f t="shared" ca="1" si="2"/>
        <v>6525836</v>
      </c>
      <c r="W42" s="261">
        <f t="shared" ca="1" si="3"/>
        <v>3.4415510009047829E-3</v>
      </c>
      <c r="X42" s="255">
        <f ca="1">OFFSET(SRSU!C$217,'Discipline Analysis'!$A$3,0)</f>
        <v>2043089.2954838709</v>
      </c>
      <c r="Y42" s="256">
        <f ca="1">OFFSET(SRSU!D$217,'Discipline Analysis'!$A$3,0)</f>
        <v>4386331.9432258075</v>
      </c>
      <c r="Z42" s="256">
        <f ca="1">OFFSET(SRSU!E$217,'Discipline Analysis'!$A$3,0)</f>
        <v>1500766.7612903228</v>
      </c>
      <c r="AA42" s="256">
        <f ca="1">OFFSET(SRSU!F$217,'Discipline Analysis'!$A$3,0)</f>
        <v>0</v>
      </c>
      <c r="AB42" s="256">
        <f ca="1">OFFSET(SRSU!G$217,'Discipline Analysis'!$A$3,0)</f>
        <v>0</v>
      </c>
      <c r="AC42" s="258">
        <f t="shared" ca="1" si="4"/>
        <v>7930188.0000000019</v>
      </c>
      <c r="AD42" s="262">
        <f t="shared" ca="1" si="5"/>
        <v>6.2515936110918548E-3</v>
      </c>
      <c r="AE42" s="255">
        <f ca="1">OFFSET(SRSU!C$242,'Discipline Analysis'!$A$3,0)</f>
        <v>1062410.3599999999</v>
      </c>
      <c r="AF42" s="256">
        <f ca="1">OFFSET(SRSU!D$242,'Discipline Analysis'!$A$3,0)</f>
        <v>2280901.0400000005</v>
      </c>
      <c r="AG42" s="256">
        <f ca="1">OFFSET(SRSU!E$242,'Discipline Analysis'!$A$3,0)</f>
        <v>780401.6</v>
      </c>
      <c r="AH42" s="256">
        <f ca="1">OFFSET(SRSU!F$242,'Discipline Analysis'!$A$3,0)</f>
        <v>0</v>
      </c>
      <c r="AI42" s="256">
        <f ca="1">OFFSET(SRSU!G$242,'Discipline Analysis'!$A$3,0)</f>
        <v>0</v>
      </c>
      <c r="AJ42" s="258">
        <f t="shared" ca="1" si="6"/>
        <v>4123713.0000000005</v>
      </c>
      <c r="AK42" s="262">
        <f t="shared" ca="1" si="7"/>
        <v>5.0623680252292599E-3</v>
      </c>
      <c r="AL42" s="255">
        <f ca="1">OFFSET(SRSU!C$167,'Discipline Analysis'!$A$3,0)</f>
        <v>2464968.1130834655</v>
      </c>
      <c r="AM42" s="256">
        <f ca="1">OFFSET(SRSU!D$167,'Discipline Analysis'!$A$3,0)</f>
        <v>3382272.9714322733</v>
      </c>
      <c r="AN42" s="256">
        <f ca="1">OFFSET(SRSU!E$167,'Discipline Analysis'!$A$3,0)</f>
        <v>2016281.9154842617</v>
      </c>
      <c r="AO42" s="256">
        <f ca="1">OFFSET(SRSU!F$167,'Discipline Analysis'!$A$3,0)</f>
        <v>0</v>
      </c>
      <c r="AP42" s="256">
        <f ca="1">OFFSET(SRSU!G$167,'Discipline Analysis'!$A$3,0)</f>
        <v>0</v>
      </c>
      <c r="AQ42" s="258">
        <f t="shared" ca="1" si="8"/>
        <v>7863523.0000000009</v>
      </c>
      <c r="AR42" s="262">
        <f t="shared" ca="1" si="9"/>
        <v>2.0464656158214745E-3</v>
      </c>
    </row>
    <row r="43" spans="1:44" ht="14.4" thickBot="1">
      <c r="A43" s="265" t="s">
        <v>33</v>
      </c>
      <c r="B43" s="266">
        <f t="shared" ref="B43:G43" ca="1" si="13">SUM(B7:B42)</f>
        <v>7301740.8200000003</v>
      </c>
      <c r="C43" s="267">
        <f t="shared" ca="1" si="13"/>
        <v>5920915.6300000008</v>
      </c>
      <c r="D43" s="267">
        <f t="shared" ca="1" si="13"/>
        <v>1880630.76</v>
      </c>
      <c r="E43" s="267">
        <f t="shared" ca="1" si="13"/>
        <v>403368</v>
      </c>
      <c r="F43" s="267">
        <f t="shared" ca="1" si="13"/>
        <v>215789.7</v>
      </c>
      <c r="G43" s="268">
        <f t="shared" ca="1" si="13"/>
        <v>15722444.909999996</v>
      </c>
      <c r="H43" s="269">
        <f t="shared" ca="1" si="11"/>
        <v>550515.40083333338</v>
      </c>
      <c r="I43" s="270">
        <f t="shared" ca="1" si="12"/>
        <v>659.03513612088091</v>
      </c>
      <c r="J43" s="266">
        <f t="shared" ref="J43:O43" ca="1" si="14">SUM(J7:J42)</f>
        <v>569507509.15233898</v>
      </c>
      <c r="K43" s="267">
        <f t="shared" ca="1" si="14"/>
        <v>838334379.93105888</v>
      </c>
      <c r="L43" s="267">
        <f t="shared" ca="1" si="14"/>
        <v>554250887.62342</v>
      </c>
      <c r="M43" s="267">
        <f t="shared" ca="1" si="14"/>
        <v>472249071.34163314</v>
      </c>
      <c r="N43" s="267">
        <f t="shared" ca="1" si="14"/>
        <v>105533221.89565155</v>
      </c>
      <c r="O43" s="268">
        <f t="shared" ca="1" si="14"/>
        <v>2539875069.9441018</v>
      </c>
      <c r="P43" s="271">
        <f t="shared" ca="1" si="1"/>
        <v>1</v>
      </c>
      <c r="Q43" s="266">
        <f t="shared" ref="Q43:V43" ca="1" si="15">SUM(Q7:Q42)</f>
        <v>415576068.09285569</v>
      </c>
      <c r="R43" s="267">
        <f t="shared" ca="1" si="15"/>
        <v>623223534.68831968</v>
      </c>
      <c r="S43" s="267">
        <f t="shared" ca="1" si="15"/>
        <v>410011923.22888994</v>
      </c>
      <c r="T43" s="267">
        <f t="shared" ca="1" si="15"/>
        <v>364707316.94122988</v>
      </c>
      <c r="U43" s="267">
        <f t="shared" ca="1" si="15"/>
        <v>82671566.048704997</v>
      </c>
      <c r="V43" s="267">
        <f t="shared" ca="1" si="15"/>
        <v>1896190409</v>
      </c>
      <c r="W43" s="271">
        <f t="shared" ca="1" si="3"/>
        <v>1</v>
      </c>
      <c r="X43" s="266">
        <f t="shared" ref="X43:AC43" ca="1" si="16">SUM(X7:X42)</f>
        <v>413145775.95167303</v>
      </c>
      <c r="Y43" s="267">
        <f t="shared" ca="1" si="16"/>
        <v>604231673.0385679</v>
      </c>
      <c r="Z43" s="267">
        <f t="shared" ca="1" si="16"/>
        <v>176299566.97111419</v>
      </c>
      <c r="AA43" s="267">
        <f t="shared" ca="1" si="16"/>
        <v>50949360.451831706</v>
      </c>
      <c r="AB43" s="267">
        <f t="shared" ca="1" si="16"/>
        <v>23880262.586813137</v>
      </c>
      <c r="AC43" s="267">
        <f t="shared" ca="1" si="16"/>
        <v>1268506639</v>
      </c>
      <c r="AD43" s="271">
        <f t="shared" ca="1" si="5"/>
        <v>1</v>
      </c>
      <c r="AE43" s="266">
        <f t="shared" ref="AE43:AJ43" ca="1" si="17">SUM(AE7:AE42)</f>
        <v>257641862.58625811</v>
      </c>
      <c r="AF43" s="267">
        <f t="shared" ca="1" si="17"/>
        <v>397934197.1266678</v>
      </c>
      <c r="AG43" s="267">
        <f t="shared" ca="1" si="17"/>
        <v>122821771.98489863</v>
      </c>
      <c r="AH43" s="267">
        <f t="shared" ca="1" si="17"/>
        <v>27818792.662352987</v>
      </c>
      <c r="AI43" s="267">
        <f t="shared" ca="1" si="17"/>
        <v>8365203.6398224495</v>
      </c>
      <c r="AJ43" s="267">
        <f t="shared" ca="1" si="17"/>
        <v>814581828</v>
      </c>
      <c r="AK43" s="271">
        <f t="shared" ca="1" si="7"/>
        <v>1</v>
      </c>
      <c r="AL43" s="266">
        <f ca="1">SUM(AL7:AL42)</f>
        <v>764289718.68653882</v>
      </c>
      <c r="AM43" s="267">
        <f ca="1">SUM(AM7:AM42)</f>
        <v>1108427368.2675741</v>
      </c>
      <c r="AN43" s="267">
        <f ca="1">SUM(AN7:AN42)</f>
        <v>845710283.38140154</v>
      </c>
      <c r="AO43" s="267">
        <f ca="1">SUM(AO7:AO42)</f>
        <v>968249305.79661191</v>
      </c>
      <c r="AP43" s="267">
        <f ca="1">SUM(AP7:AP42)</f>
        <v>155812999.3386699</v>
      </c>
      <c r="AQ43" s="267">
        <f ca="1">SUM(AL43:AP43)</f>
        <v>3842489675.4707961</v>
      </c>
      <c r="AR43" s="271">
        <f t="shared" ca="1" si="9"/>
        <v>1</v>
      </c>
    </row>
    <row r="44" spans="1:44" ht="14.4" thickBot="1"/>
    <row r="45" spans="1:44">
      <c r="A45" s="272" t="s">
        <v>214</v>
      </c>
      <c r="B45" s="273" t="s">
        <v>207</v>
      </c>
      <c r="C45" s="249" t="s">
        <v>208</v>
      </c>
      <c r="D45" s="249" t="s">
        <v>209</v>
      </c>
      <c r="E45" s="249" t="s">
        <v>210</v>
      </c>
      <c r="F45" s="249" t="s">
        <v>211</v>
      </c>
      <c r="G45" s="250" t="s">
        <v>30</v>
      </c>
      <c r="H45" s="221"/>
      <c r="I45" s="221"/>
      <c r="J45" s="224"/>
      <c r="K45" s="217"/>
      <c r="L45" s="221"/>
      <c r="N45" s="217"/>
      <c r="O45" s="221"/>
    </row>
    <row r="46" spans="1:44">
      <c r="A46" s="274" t="s">
        <v>226</v>
      </c>
      <c r="B46" s="275">
        <f ca="1">J43+Q43+X43+AE43+AL43</f>
        <v>2420160934.4696646</v>
      </c>
      <c r="C46" s="231">
        <f ca="1">K43+R43+Y43+AF43+AM43</f>
        <v>3572151153.0521889</v>
      </c>
      <c r="D46" s="231">
        <f ca="1">L43+S43+Z43+AG43+AN43</f>
        <v>2109094433.1897242</v>
      </c>
      <c r="E46" s="231">
        <f ca="1">M43+T43+AA43+AH43+AO43</f>
        <v>1883973847.1936598</v>
      </c>
      <c r="F46" s="231">
        <f ca="1">N43+U43+AB43+AI43+AP43</f>
        <v>376263253.50966203</v>
      </c>
      <c r="G46" s="276">
        <f ca="1">SUM(B46:F46)</f>
        <v>10361643621.4149</v>
      </c>
      <c r="H46" s="221"/>
      <c r="K46" s="217"/>
      <c r="L46" s="221"/>
      <c r="N46" s="217"/>
      <c r="O46" s="224"/>
    </row>
    <row r="47" spans="1:44">
      <c r="A47" s="277" t="s">
        <v>215</v>
      </c>
      <c r="B47" s="275">
        <f ca="1">B43</f>
        <v>7301740.8200000003</v>
      </c>
      <c r="C47" s="231">
        <f ca="1">C43</f>
        <v>5920915.6300000008</v>
      </c>
      <c r="D47" s="231">
        <f ca="1">D43</f>
        <v>1880630.76</v>
      </c>
      <c r="E47" s="231">
        <f ca="1">E43</f>
        <v>403368</v>
      </c>
      <c r="F47" s="231">
        <f ca="1">F43</f>
        <v>215789.7</v>
      </c>
      <c r="G47" s="276">
        <f ca="1">SUM(B47:F47)</f>
        <v>15722444.91</v>
      </c>
      <c r="I47" s="224"/>
      <c r="K47" s="217"/>
      <c r="L47" s="221"/>
      <c r="N47" s="217"/>
      <c r="O47" s="221"/>
    </row>
    <row r="48" spans="1:44" ht="14.4" thickBot="1">
      <c r="A48" s="278" t="s">
        <v>682</v>
      </c>
      <c r="B48" s="279">
        <f t="shared" ref="B48:G48" ca="1" si="18">IF((B47)=0,0,(B46/B47))</f>
        <v>331.44985478540508</v>
      </c>
      <c r="C48" s="280">
        <f t="shared" ca="1" si="18"/>
        <v>603.31059860959181</v>
      </c>
      <c r="D48" s="280">
        <f t="shared" ca="1" si="18"/>
        <v>1121.4824717584245</v>
      </c>
      <c r="E48" s="280">
        <f t="shared" ca="1" si="18"/>
        <v>4670.6080978006676</v>
      </c>
      <c r="F48" s="280">
        <f t="shared" ca="1" si="18"/>
        <v>1743.6571509653243</v>
      </c>
      <c r="G48" s="281">
        <f t="shared" ca="1" si="18"/>
        <v>659.03513612088079</v>
      </c>
    </row>
    <row r="49" spans="1:9" ht="14.4" thickBot="1"/>
    <row r="50" spans="1:9">
      <c r="A50" s="272" t="s">
        <v>178</v>
      </c>
      <c r="B50" s="273" t="s">
        <v>207</v>
      </c>
      <c r="C50" s="249" t="s">
        <v>208</v>
      </c>
      <c r="D50" s="249" t="s">
        <v>209</v>
      </c>
      <c r="E50" s="249" t="s">
        <v>210</v>
      </c>
      <c r="F50" s="249" t="s">
        <v>211</v>
      </c>
      <c r="G50" s="250" t="s">
        <v>30</v>
      </c>
      <c r="I50" s="282"/>
    </row>
    <row r="51" spans="1:9">
      <c r="A51" s="283" t="s">
        <v>698</v>
      </c>
      <c r="B51" s="255">
        <f t="shared" ref="B51:B63" ca="1" si="19">(J7+Q7+X7+AE7+AL7)</f>
        <v>114952810.77355778</v>
      </c>
      <c r="C51" s="255">
        <f t="shared" ref="C51:C63" ca="1" si="20">(K7+R7+Y7+AF7+AM7)</f>
        <v>205124621.02224743</v>
      </c>
      <c r="D51" s="255">
        <f t="shared" ref="D51:D63" ca="1" si="21">(L7+S7+Z7+AG7+AN7)</f>
        <v>144279016.35769701</v>
      </c>
      <c r="E51" s="255">
        <f t="shared" ref="E51:E63" ca="1" si="22">(M7+T7+AA7+AH7+AO7)</f>
        <v>56495973.533190653</v>
      </c>
      <c r="F51" s="255">
        <f t="shared" ref="F51:F63" ca="1" si="23">(N7+U7+AB7+AI7+AP7)</f>
        <v>0</v>
      </c>
      <c r="G51" s="258">
        <f t="shared" ref="G51:G63" ca="1" si="24">(O7+V7+AC7+AJ7+AQ7)</f>
        <v>520852421.68669283</v>
      </c>
      <c r="I51" s="282"/>
    </row>
    <row r="52" spans="1:9">
      <c r="A52" s="284" t="s">
        <v>699</v>
      </c>
      <c r="B52" s="255">
        <f t="shared" ca="1" si="19"/>
        <v>390728796.86016357</v>
      </c>
      <c r="C52" s="255">
        <f t="shared" ca="1" si="20"/>
        <v>546935827.30953038</v>
      </c>
      <c r="D52" s="255">
        <f t="shared" ca="1" si="21"/>
        <v>346572048.34515035</v>
      </c>
      <c r="E52" s="255">
        <f t="shared" ca="1" si="22"/>
        <v>669118322.00554681</v>
      </c>
      <c r="F52" s="255">
        <f t="shared" ca="1" si="23"/>
        <v>91811095.119609326</v>
      </c>
      <c r="G52" s="258">
        <f t="shared" ca="1" si="24"/>
        <v>2045166089.6400003</v>
      </c>
      <c r="I52" s="282"/>
    </row>
    <row r="53" spans="1:9">
      <c r="A53" s="284" t="s">
        <v>700</v>
      </c>
      <c r="B53" s="255">
        <f t="shared" ca="1" si="19"/>
        <v>87849369.557250112</v>
      </c>
      <c r="C53" s="255">
        <f t="shared" ca="1" si="20"/>
        <v>148749962.87811878</v>
      </c>
      <c r="D53" s="255">
        <f t="shared" ca="1" si="21"/>
        <v>119255640.79479136</v>
      </c>
      <c r="E53" s="255">
        <f t="shared" ca="1" si="22"/>
        <v>100375487.62082833</v>
      </c>
      <c r="F53" s="255">
        <f t="shared" ca="1" si="23"/>
        <v>2118979.4140704963</v>
      </c>
      <c r="G53" s="258">
        <f t="shared" ca="1" si="24"/>
        <v>458349440.26505911</v>
      </c>
      <c r="I53" s="282"/>
    </row>
    <row r="54" spans="1:9">
      <c r="A54" s="284" t="s">
        <v>701</v>
      </c>
      <c r="B54" s="255">
        <f t="shared" ca="1" si="19"/>
        <v>80046046.706658363</v>
      </c>
      <c r="C54" s="255">
        <f t="shared" ca="1" si="20"/>
        <v>122811369.79213795</v>
      </c>
      <c r="D54" s="255">
        <f t="shared" ca="1" si="21"/>
        <v>65683407.318851173</v>
      </c>
      <c r="E54" s="255">
        <f t="shared" ca="1" si="22"/>
        <v>39252660.776870623</v>
      </c>
      <c r="F54" s="255">
        <f t="shared" ca="1" si="23"/>
        <v>10348633.243755918</v>
      </c>
      <c r="G54" s="258">
        <f t="shared" ca="1" si="24"/>
        <v>318142117.838274</v>
      </c>
      <c r="I54" s="282"/>
    </row>
    <row r="55" spans="1:9">
      <c r="A55" s="284" t="s">
        <v>804</v>
      </c>
      <c r="B55" s="255">
        <f t="shared" ca="1" si="19"/>
        <v>107114638.80508012</v>
      </c>
      <c r="C55" s="255">
        <f t="shared" ca="1" si="20"/>
        <v>135783586.9908399</v>
      </c>
      <c r="D55" s="255">
        <f t="shared" ca="1" si="21"/>
        <v>68171037.939918771</v>
      </c>
      <c r="E55" s="255">
        <f t="shared" ca="1" si="22"/>
        <v>16057335.263161289</v>
      </c>
      <c r="F55" s="255">
        <f t="shared" ca="1" si="23"/>
        <v>0</v>
      </c>
      <c r="G55" s="258">
        <f t="shared" ca="1" si="24"/>
        <v>327126598.99900007</v>
      </c>
      <c r="I55" s="282"/>
    </row>
    <row r="56" spans="1:9">
      <c r="A56" s="285" t="s">
        <v>702</v>
      </c>
      <c r="B56" s="255">
        <f t="shared" ca="1" si="19"/>
        <v>20451735.307855938</v>
      </c>
      <c r="C56" s="255">
        <f t="shared" ca="1" si="20"/>
        <v>33940050.48985903</v>
      </c>
      <c r="D56" s="255">
        <f t="shared" ca="1" si="21"/>
        <v>14859819.011842145</v>
      </c>
      <c r="E56" s="255">
        <f t="shared" ca="1" si="22"/>
        <v>0</v>
      </c>
      <c r="F56" s="255">
        <f t="shared" ca="1" si="23"/>
        <v>0</v>
      </c>
      <c r="G56" s="258">
        <f t="shared" ca="1" si="24"/>
        <v>69251604.80955711</v>
      </c>
      <c r="I56" s="282"/>
    </row>
    <row r="57" spans="1:9">
      <c r="A57" s="284" t="s">
        <v>703</v>
      </c>
      <c r="B57" s="255">
        <f t="shared" ca="1" si="19"/>
        <v>111719802.66826159</v>
      </c>
      <c r="C57" s="255">
        <f t="shared" ca="1" si="20"/>
        <v>158039795.65864891</v>
      </c>
      <c r="D57" s="255">
        <f t="shared" ca="1" si="21"/>
        <v>88596849.141124487</v>
      </c>
      <c r="E57" s="255">
        <f t="shared" ca="1" si="22"/>
        <v>65778347.960073933</v>
      </c>
      <c r="F57" s="255">
        <f t="shared" ca="1" si="23"/>
        <v>0</v>
      </c>
      <c r="G57" s="258">
        <f t="shared" ca="1" si="24"/>
        <v>424134795.42810893</v>
      </c>
      <c r="I57" s="282"/>
    </row>
    <row r="58" spans="1:9">
      <c r="A58" s="284" t="s">
        <v>704</v>
      </c>
      <c r="B58" s="255">
        <f t="shared" ca="1" si="19"/>
        <v>26158108.757793065</v>
      </c>
      <c r="C58" s="255">
        <f t="shared" ca="1" si="20"/>
        <v>53795112.017961077</v>
      </c>
      <c r="D58" s="255">
        <f t="shared" ca="1" si="21"/>
        <v>28944548.03311979</v>
      </c>
      <c r="E58" s="255">
        <f t="shared" ca="1" si="22"/>
        <v>3569600.5074374573</v>
      </c>
      <c r="F58" s="255">
        <f t="shared" ca="1" si="23"/>
        <v>0</v>
      </c>
      <c r="G58" s="258">
        <f t="shared" ca="1" si="24"/>
        <v>112467369.31631139</v>
      </c>
      <c r="I58" s="282"/>
    </row>
    <row r="59" spans="1:9">
      <c r="A59" s="284" t="s">
        <v>103</v>
      </c>
      <c r="B59" s="255">
        <f t="shared" ca="1" si="19"/>
        <v>186246977.0805245</v>
      </c>
      <c r="C59" s="255">
        <f t="shared" ca="1" si="20"/>
        <v>357424966.83765018</v>
      </c>
      <c r="D59" s="255">
        <f t="shared" ca="1" si="21"/>
        <v>279588348.68293113</v>
      </c>
      <c r="E59" s="255">
        <f t="shared" ca="1" si="22"/>
        <v>422734343.71363413</v>
      </c>
      <c r="F59" s="255">
        <f t="shared" ca="1" si="23"/>
        <v>133091043.68525925</v>
      </c>
      <c r="G59" s="258">
        <f t="shared" ca="1" si="24"/>
        <v>1379085679.9999993</v>
      </c>
      <c r="I59" s="282"/>
    </row>
    <row r="60" spans="1:9">
      <c r="A60" s="284" t="s">
        <v>690</v>
      </c>
      <c r="B60" s="255">
        <f t="shared" ca="1" si="19"/>
        <v>19318638.12439229</v>
      </c>
      <c r="C60" s="255">
        <f t="shared" ca="1" si="20"/>
        <v>15104506.085021362</v>
      </c>
      <c r="D60" s="255">
        <f t="shared" ca="1" si="21"/>
        <v>8133762.9393451493</v>
      </c>
      <c r="E60" s="255">
        <f t="shared" ca="1" si="22"/>
        <v>6264225.1814715713</v>
      </c>
      <c r="F60" s="255">
        <f t="shared" ca="1" si="23"/>
        <v>0</v>
      </c>
      <c r="G60" s="258">
        <f t="shared" ca="1" si="24"/>
        <v>48821132.33023037</v>
      </c>
      <c r="I60" s="282"/>
    </row>
    <row r="61" spans="1:9">
      <c r="A61" s="284" t="s">
        <v>686</v>
      </c>
      <c r="B61" s="255">
        <f t="shared" ca="1" si="19"/>
        <v>62894235.471827075</v>
      </c>
      <c r="C61" s="255">
        <f t="shared" ca="1" si="20"/>
        <v>55260845.373827368</v>
      </c>
      <c r="D61" s="255">
        <f t="shared" ca="1" si="21"/>
        <v>14297158.586431555</v>
      </c>
      <c r="E61" s="255">
        <f t="shared" ca="1" si="22"/>
        <v>6965328.1038062721</v>
      </c>
      <c r="F61" s="255">
        <f t="shared" ca="1" si="23"/>
        <v>0</v>
      </c>
      <c r="G61" s="258">
        <f t="shared" ca="1" si="24"/>
        <v>139417567.53589225</v>
      </c>
      <c r="I61" s="282"/>
    </row>
    <row r="62" spans="1:9">
      <c r="A62" s="284" t="s">
        <v>689</v>
      </c>
      <c r="B62" s="255">
        <f t="shared" ca="1" si="19"/>
        <v>45813718.69046054</v>
      </c>
      <c r="C62" s="255">
        <f t="shared" ca="1" si="20"/>
        <v>66254583.347007744</v>
      </c>
      <c r="D62" s="255">
        <f t="shared" ca="1" si="21"/>
        <v>29977827.639624618</v>
      </c>
      <c r="E62" s="255">
        <f t="shared" ca="1" si="22"/>
        <v>1922172.3724830681</v>
      </c>
      <c r="F62" s="255">
        <f t="shared" ca="1" si="23"/>
        <v>0</v>
      </c>
      <c r="G62" s="258">
        <f t="shared" ca="1" si="24"/>
        <v>143968302.04957598</v>
      </c>
      <c r="I62" s="282"/>
    </row>
    <row r="63" spans="1:9">
      <c r="A63" s="284" t="s">
        <v>696</v>
      </c>
      <c r="B63" s="255">
        <f t="shared" ca="1" si="19"/>
        <v>2526134.3824887411</v>
      </c>
      <c r="C63" s="255">
        <f t="shared" ca="1" si="20"/>
        <v>22062049.366930123</v>
      </c>
      <c r="D63" s="255">
        <f t="shared" ca="1" si="21"/>
        <v>10377299.629722815</v>
      </c>
      <c r="E63" s="255">
        <f t="shared" ca="1" si="22"/>
        <v>0</v>
      </c>
      <c r="F63" s="255">
        <f t="shared" ca="1" si="23"/>
        <v>0</v>
      </c>
      <c r="G63" s="258">
        <f t="shared" ca="1" si="24"/>
        <v>34965483.379141681</v>
      </c>
      <c r="I63" s="282"/>
    </row>
    <row r="64" spans="1:9">
      <c r="A64" s="284" t="s">
        <v>691</v>
      </c>
      <c r="B64" s="255">
        <f t="shared" ref="B64:G64" ca="1" si="25">(J25+Q25+X25+AE25+AL25)</f>
        <v>31468903.463419508</v>
      </c>
      <c r="C64" s="255">
        <f t="shared" ca="1" si="25"/>
        <v>48404972.747002661</v>
      </c>
      <c r="D64" s="255">
        <f t="shared" ca="1" si="25"/>
        <v>35381941.031145304</v>
      </c>
      <c r="E64" s="255">
        <f t="shared" ca="1" si="25"/>
        <v>4274078.759521218</v>
      </c>
      <c r="F64" s="255">
        <f t="shared" ca="1" si="25"/>
        <v>0</v>
      </c>
      <c r="G64" s="258">
        <f t="shared" ca="1" si="25"/>
        <v>119529896.00108871</v>
      </c>
      <c r="I64" s="282"/>
    </row>
    <row r="65" spans="1:9">
      <c r="A65" s="284" t="s">
        <v>692</v>
      </c>
      <c r="B65" s="255">
        <f t="shared" ref="B65:G68" ca="1" si="26">(J20+Q20+X20+AE20+AL20)</f>
        <v>51087098.63624993</v>
      </c>
      <c r="C65" s="255">
        <f t="shared" ca="1" si="26"/>
        <v>74749799.981353253</v>
      </c>
      <c r="D65" s="255">
        <f t="shared" ca="1" si="26"/>
        <v>36805877.69547981</v>
      </c>
      <c r="E65" s="255">
        <f t="shared" ca="1" si="26"/>
        <v>7566390.2291884217</v>
      </c>
      <c r="F65" s="255">
        <f t="shared" ca="1" si="26"/>
        <v>0</v>
      </c>
      <c r="G65" s="258">
        <f t="shared" ca="1" si="26"/>
        <v>170209166.54227141</v>
      </c>
      <c r="I65" s="282"/>
    </row>
    <row r="66" spans="1:9">
      <c r="A66" s="284" t="s">
        <v>693</v>
      </c>
      <c r="B66" s="255">
        <f t="shared" ca="1" si="26"/>
        <v>34407853.513658673</v>
      </c>
      <c r="C66" s="255">
        <f t="shared" ca="1" si="26"/>
        <v>38909850.394465953</v>
      </c>
      <c r="D66" s="255">
        <f t="shared" ca="1" si="26"/>
        <v>23128342.688779656</v>
      </c>
      <c r="E66" s="255">
        <f t="shared" ca="1" si="26"/>
        <v>2614679.0011331788</v>
      </c>
      <c r="F66" s="255">
        <f t="shared" ca="1" si="26"/>
        <v>0</v>
      </c>
      <c r="G66" s="258">
        <f t="shared" ca="1" si="26"/>
        <v>99060725.598037466</v>
      </c>
      <c r="I66" s="282"/>
    </row>
    <row r="67" spans="1:9">
      <c r="A67" s="284" t="s">
        <v>694</v>
      </c>
      <c r="B67" s="255">
        <f t="shared" ca="1" si="26"/>
        <v>23890117.606965777</v>
      </c>
      <c r="C67" s="255">
        <f t="shared" ca="1" si="26"/>
        <v>42749700.480339274</v>
      </c>
      <c r="D67" s="255">
        <f t="shared" ca="1" si="26"/>
        <v>8513146.9189011902</v>
      </c>
      <c r="E67" s="255">
        <f t="shared" ca="1" si="26"/>
        <v>0</v>
      </c>
      <c r="F67" s="255">
        <f t="shared" ca="1" si="26"/>
        <v>0</v>
      </c>
      <c r="G67" s="258">
        <f t="shared" ca="1" si="26"/>
        <v>75152965.006206244</v>
      </c>
      <c r="I67" s="282"/>
    </row>
    <row r="68" spans="1:9">
      <c r="A68" s="284" t="s">
        <v>709</v>
      </c>
      <c r="B68" s="255">
        <f t="shared" ca="1" si="26"/>
        <v>32086671.157491889</v>
      </c>
      <c r="C68" s="255">
        <f t="shared" ca="1" si="26"/>
        <v>37344773.652085066</v>
      </c>
      <c r="D68" s="255">
        <f t="shared" ca="1" si="26"/>
        <v>13602238.592341665</v>
      </c>
      <c r="E68" s="255">
        <f t="shared" ca="1" si="26"/>
        <v>1789990.5980813783</v>
      </c>
      <c r="F68" s="255">
        <f t="shared" ca="1" si="26"/>
        <v>0</v>
      </c>
      <c r="G68" s="258">
        <f t="shared" ca="1" si="26"/>
        <v>84823674</v>
      </c>
      <c r="I68" s="282"/>
    </row>
    <row r="69" spans="1:9">
      <c r="A69" s="284" t="s">
        <v>695</v>
      </c>
      <c r="B69" s="255">
        <f t="shared" ref="B69:G69" ca="1" si="27">(J26+Q26+X26+AE26+AL26)</f>
        <v>7820469.5361585757</v>
      </c>
      <c r="C69" s="255">
        <f t="shared" ca="1" si="27"/>
        <v>15844088.55846503</v>
      </c>
      <c r="D69" s="255">
        <f t="shared" ca="1" si="27"/>
        <v>5971460.991694117</v>
      </c>
      <c r="E69" s="255">
        <f t="shared" ca="1" si="27"/>
        <v>807996.0562792772</v>
      </c>
      <c r="F69" s="255">
        <f t="shared" ca="1" si="27"/>
        <v>0</v>
      </c>
      <c r="G69" s="258">
        <f t="shared" ca="1" si="27"/>
        <v>30444015.142597005</v>
      </c>
      <c r="I69" s="282"/>
    </row>
    <row r="70" spans="1:9">
      <c r="A70" s="284" t="s">
        <v>121</v>
      </c>
      <c r="B70" s="255">
        <f t="shared" ref="B70:G70" ca="1" si="28">(J24+Q24+X24+AE24+AL24)</f>
        <v>30159044.385126352</v>
      </c>
      <c r="C70" s="255">
        <f t="shared" ca="1" si="28"/>
        <v>42067619.672701597</v>
      </c>
      <c r="D70" s="255">
        <f t="shared" ca="1" si="28"/>
        <v>24895485.822720733</v>
      </c>
      <c r="E70" s="255">
        <f t="shared" ca="1" si="28"/>
        <v>2142495.5919252345</v>
      </c>
      <c r="F70" s="255">
        <f t="shared" ca="1" si="28"/>
        <v>0</v>
      </c>
      <c r="G70" s="258">
        <f t="shared" ca="1" si="28"/>
        <v>99264645.472473919</v>
      </c>
      <c r="I70" s="282"/>
    </row>
    <row r="71" spans="1:9">
      <c r="A71" s="284" t="s">
        <v>113</v>
      </c>
      <c r="B71" s="255">
        <f t="shared" ref="B71:B87" ca="1" si="29">(J27+Q27+X27+AE27+AL27)</f>
        <v>145866338.25142902</v>
      </c>
      <c r="C71" s="255">
        <f t="shared" ref="C71:C87" ca="1" si="30">(K27+R27+Y27+AF27+AM27)</f>
        <v>222151678.01961505</v>
      </c>
      <c r="D71" s="255">
        <f t="shared" ref="D71:D87" ca="1" si="31">(L27+S27+Z27+AG27+AN27)</f>
        <v>150136354.44107792</v>
      </c>
      <c r="E71" s="255">
        <f t="shared" ref="E71:E87" ca="1" si="32">(M27+T27+AA27+AH27+AO27)</f>
        <v>156156314.97664049</v>
      </c>
      <c r="F71" s="255">
        <f t="shared" ref="F71:F87" ca="1" si="33">(N27+U27+AB27+AI27+AP27)</f>
        <v>55651394.535560429</v>
      </c>
      <c r="G71" s="258">
        <f t="shared" ref="G71:G87" ca="1" si="34">(O27+V27+AC27+AJ27+AQ27)</f>
        <v>729962080.22432292</v>
      </c>
      <c r="I71" s="282"/>
    </row>
    <row r="72" spans="1:9">
      <c r="A72" s="284" t="s">
        <v>705</v>
      </c>
      <c r="B72" s="255">
        <f t="shared" ca="1" si="29"/>
        <v>16658766.375439826</v>
      </c>
      <c r="C72" s="255">
        <f t="shared" ca="1" si="30"/>
        <v>59597114.708715774</v>
      </c>
      <c r="D72" s="255">
        <f t="shared" ca="1" si="31"/>
        <v>29099998.529866673</v>
      </c>
      <c r="E72" s="255">
        <f t="shared" ca="1" si="32"/>
        <v>2560275.6952143339</v>
      </c>
      <c r="F72" s="255">
        <f t="shared" ca="1" si="33"/>
        <v>0</v>
      </c>
      <c r="G72" s="258">
        <f t="shared" ca="1" si="34"/>
        <v>107916155.30923662</v>
      </c>
      <c r="I72" s="282"/>
    </row>
    <row r="73" spans="1:9">
      <c r="A73" s="284" t="s">
        <v>706</v>
      </c>
      <c r="B73" s="255">
        <f t="shared" ca="1" si="29"/>
        <v>38285024.921921723</v>
      </c>
      <c r="C73" s="255">
        <f t="shared" ca="1" si="30"/>
        <v>79643781.422579154</v>
      </c>
      <c r="D73" s="255">
        <f t="shared" ca="1" si="31"/>
        <v>17329064.072136581</v>
      </c>
      <c r="E73" s="255">
        <f t="shared" ca="1" si="32"/>
        <v>0</v>
      </c>
      <c r="F73" s="255">
        <f t="shared" ca="1" si="33"/>
        <v>0</v>
      </c>
      <c r="G73" s="258">
        <f t="shared" ca="1" si="34"/>
        <v>135257870.41663745</v>
      </c>
      <c r="I73" s="282"/>
    </row>
    <row r="74" spans="1:9">
      <c r="A74" s="284" t="s">
        <v>707</v>
      </c>
      <c r="B74" s="255">
        <f t="shared" ca="1" si="29"/>
        <v>7908046.3328552339</v>
      </c>
      <c r="C74" s="255">
        <f t="shared" ca="1" si="30"/>
        <v>19944818.838915873</v>
      </c>
      <c r="D74" s="255">
        <f t="shared" ca="1" si="31"/>
        <v>16478157.175037403</v>
      </c>
      <c r="E74" s="255">
        <f t="shared" ca="1" si="32"/>
        <v>0</v>
      </c>
      <c r="F74" s="255">
        <f t="shared" ca="1" si="33"/>
        <v>0</v>
      </c>
      <c r="G74" s="258">
        <f t="shared" ca="1" si="34"/>
        <v>44331022.346808508</v>
      </c>
      <c r="I74" s="282"/>
    </row>
    <row r="75" spans="1:9">
      <c r="A75" s="284" t="s">
        <v>685</v>
      </c>
      <c r="B75" s="255">
        <f t="shared" ca="1" si="29"/>
        <v>24125310.401447073</v>
      </c>
      <c r="C75" s="255">
        <f t="shared" ca="1" si="30"/>
        <v>32169699.993478592</v>
      </c>
      <c r="D75" s="255">
        <f t="shared" ca="1" si="31"/>
        <v>9637622.76617443</v>
      </c>
      <c r="E75" s="255">
        <f t="shared" ca="1" si="32"/>
        <v>234922.82801411074</v>
      </c>
      <c r="F75" s="255">
        <f t="shared" ca="1" si="33"/>
        <v>0</v>
      </c>
      <c r="G75" s="258">
        <f t="shared" ca="1" si="34"/>
        <v>66167555.989114195</v>
      </c>
      <c r="I75" s="282"/>
    </row>
    <row r="76" spans="1:9">
      <c r="A76" s="284" t="s">
        <v>91</v>
      </c>
      <c r="B76" s="255">
        <f t="shared" ca="1" si="29"/>
        <v>121386302.64216708</v>
      </c>
      <c r="C76" s="255">
        <f t="shared" ca="1" si="30"/>
        <v>167170295.49885851</v>
      </c>
      <c r="D76" s="255">
        <f t="shared" ca="1" si="31"/>
        <v>103941971.87922037</v>
      </c>
      <c r="E76" s="255">
        <f t="shared" ca="1" si="32"/>
        <v>69734222.603614062</v>
      </c>
      <c r="F76" s="255">
        <f t="shared" ca="1" si="33"/>
        <v>1166131.5691399281</v>
      </c>
      <c r="G76" s="258">
        <f t="shared" ca="1" si="34"/>
        <v>463398924.19299996</v>
      </c>
      <c r="I76" s="282"/>
    </row>
    <row r="77" spans="1:9">
      <c r="A77" s="285" t="s">
        <v>708</v>
      </c>
      <c r="B77" s="255">
        <f t="shared" ca="1" si="29"/>
        <v>11127281.852022756</v>
      </c>
      <c r="C77" s="255">
        <f t="shared" ca="1" si="30"/>
        <v>23376041.981519531</v>
      </c>
      <c r="D77" s="255">
        <f t="shared" ca="1" si="31"/>
        <v>4528277.8194541093</v>
      </c>
      <c r="E77" s="255">
        <f t="shared" ca="1" si="32"/>
        <v>0</v>
      </c>
      <c r="F77" s="255">
        <f t="shared" ca="1" si="33"/>
        <v>5706041.3470036043</v>
      </c>
      <c r="G77" s="258">
        <f t="shared" ca="1" si="34"/>
        <v>44737643</v>
      </c>
      <c r="I77" s="282"/>
    </row>
    <row r="78" spans="1:9">
      <c r="A78" s="284" t="s">
        <v>97</v>
      </c>
      <c r="B78" s="255">
        <f t="shared" ca="1" si="29"/>
        <v>51815880.407245703</v>
      </c>
      <c r="C78" s="255">
        <f t="shared" ca="1" si="30"/>
        <v>57094710.230328232</v>
      </c>
      <c r="D78" s="255">
        <f t="shared" ca="1" si="31"/>
        <v>23359868.44383375</v>
      </c>
      <c r="E78" s="255">
        <f t="shared" ca="1" si="32"/>
        <v>1891965.0535599752</v>
      </c>
      <c r="F78" s="255">
        <f t="shared" ca="1" si="33"/>
        <v>0</v>
      </c>
      <c r="G78" s="258">
        <f t="shared" ca="1" si="34"/>
        <v>134162424.13496765</v>
      </c>
      <c r="I78" s="282"/>
    </row>
    <row r="79" spans="1:9">
      <c r="A79" s="284" t="s">
        <v>107</v>
      </c>
      <c r="B79" s="255">
        <f t="shared" ca="1" si="29"/>
        <v>66183624.250721566</v>
      </c>
      <c r="C79" s="255">
        <f t="shared" ca="1" si="30"/>
        <v>65181418.452244468</v>
      </c>
      <c r="D79" s="255">
        <f t="shared" ca="1" si="31"/>
        <v>24695312.290345076</v>
      </c>
      <c r="E79" s="255">
        <f t="shared" ca="1" si="32"/>
        <v>9717860.4226247799</v>
      </c>
      <c r="F79" s="255">
        <f t="shared" ca="1" si="33"/>
        <v>38871183.88375847</v>
      </c>
      <c r="G79" s="258">
        <f t="shared" ca="1" si="34"/>
        <v>204649399.29969436</v>
      </c>
      <c r="I79" s="282"/>
    </row>
    <row r="80" spans="1:9">
      <c r="A80" s="284" t="s">
        <v>109</v>
      </c>
      <c r="B80" s="255">
        <f t="shared" ca="1" si="29"/>
        <v>137472637.35219139</v>
      </c>
      <c r="C80" s="255">
        <f t="shared" ca="1" si="30"/>
        <v>189680488.0971235</v>
      </c>
      <c r="D80" s="255">
        <f t="shared" ca="1" si="31"/>
        <v>124269257.44311349</v>
      </c>
      <c r="E80" s="255">
        <f t="shared" ca="1" si="32"/>
        <v>176678448.2364161</v>
      </c>
      <c r="F80" s="255">
        <f t="shared" ca="1" si="33"/>
        <v>23562010.780627742</v>
      </c>
      <c r="G80" s="258">
        <f t="shared" ca="1" si="34"/>
        <v>651662841.90947223</v>
      </c>
      <c r="I80" s="282"/>
    </row>
    <row r="81" spans="1:9">
      <c r="A81" s="284" t="s">
        <v>683</v>
      </c>
      <c r="B81" s="255">
        <f t="shared" ca="1" si="29"/>
        <v>43963082.800862677</v>
      </c>
      <c r="C81" s="255">
        <f t="shared" ca="1" si="30"/>
        <v>25709752.197757091</v>
      </c>
      <c r="D81" s="255">
        <f t="shared" ca="1" si="31"/>
        <v>15457646.648575332</v>
      </c>
      <c r="E81" s="255">
        <f t="shared" ca="1" si="32"/>
        <v>0</v>
      </c>
      <c r="F81" s="255">
        <f t="shared" ca="1" si="33"/>
        <v>2482443.3796640774</v>
      </c>
      <c r="G81" s="258">
        <f t="shared" ca="1" si="34"/>
        <v>87612925.026859179</v>
      </c>
      <c r="I81" s="282"/>
    </row>
    <row r="82" spans="1:9">
      <c r="A82" s="284" t="s">
        <v>111</v>
      </c>
      <c r="B82" s="255">
        <f t="shared" ca="1" si="29"/>
        <v>30186349.242743753</v>
      </c>
      <c r="C82" s="255">
        <f t="shared" ca="1" si="30"/>
        <v>55253724.556507014</v>
      </c>
      <c r="D82" s="255">
        <f t="shared" ca="1" si="31"/>
        <v>49623320.676949158</v>
      </c>
      <c r="E82" s="255">
        <f t="shared" ca="1" si="32"/>
        <v>23976512.696733072</v>
      </c>
      <c r="F82" s="255">
        <f t="shared" ca="1" si="33"/>
        <v>5895187.8283120496</v>
      </c>
      <c r="G82" s="258">
        <f t="shared" ca="1" si="34"/>
        <v>164935095.00124505</v>
      </c>
      <c r="I82" s="282"/>
    </row>
    <row r="83" spans="1:9">
      <c r="A83" s="284" t="s">
        <v>684</v>
      </c>
      <c r="B83" s="255">
        <f t="shared" ca="1" si="29"/>
        <v>39152741.985383287</v>
      </c>
      <c r="C83" s="255">
        <f t="shared" ca="1" si="30"/>
        <v>53633832.746198595</v>
      </c>
      <c r="D83" s="255">
        <f t="shared" ca="1" si="31"/>
        <v>47125733.704163998</v>
      </c>
      <c r="E83" s="255">
        <f t="shared" ca="1" si="32"/>
        <v>10171909.336208265</v>
      </c>
      <c r="F83" s="255">
        <f t="shared" ca="1" si="33"/>
        <v>1385728.0315821406</v>
      </c>
      <c r="G83" s="258">
        <f t="shared" ca="1" si="34"/>
        <v>151469945.80353627</v>
      </c>
      <c r="I83" s="282"/>
    </row>
    <row r="84" spans="1:9">
      <c r="A84" s="284" t="s">
        <v>687</v>
      </c>
      <c r="B84" s="255">
        <f t="shared" ca="1" si="29"/>
        <v>74817950.277418733</v>
      </c>
      <c r="C84" s="255">
        <f t="shared" ca="1" si="30"/>
        <v>111749635.15177262</v>
      </c>
      <c r="D84" s="255">
        <f t="shared" ca="1" si="31"/>
        <v>39421233.002426066</v>
      </c>
      <c r="E84" s="255">
        <f t="shared" ca="1" si="32"/>
        <v>8832036.56838255</v>
      </c>
      <c r="F84" s="255">
        <f t="shared" ca="1" si="33"/>
        <v>0</v>
      </c>
      <c r="G84" s="258">
        <f t="shared" ca="1" si="34"/>
        <v>234820855</v>
      </c>
      <c r="I84" s="282"/>
    </row>
    <row r="85" spans="1:9">
      <c r="A85" s="285" t="s">
        <v>697</v>
      </c>
      <c r="B85" s="255">
        <f t="shared" ca="1" si="29"/>
        <v>134704026.2394647</v>
      </c>
      <c r="C85" s="255">
        <f t="shared" ca="1" si="30"/>
        <v>172628890.33259866</v>
      </c>
      <c r="D85" s="255">
        <f t="shared" ca="1" si="31"/>
        <v>79225600.925756276</v>
      </c>
      <c r="E85" s="255">
        <f t="shared" ca="1" si="32"/>
        <v>16289951.501619218</v>
      </c>
      <c r="F85" s="255">
        <f t="shared" ca="1" si="33"/>
        <v>4173380.6913185902</v>
      </c>
      <c r="G85" s="258">
        <f t="shared" ca="1" si="34"/>
        <v>407021849.69075745</v>
      </c>
      <c r="I85" s="282"/>
    </row>
    <row r="86" spans="1:9">
      <c r="A86" s="284" t="s">
        <v>688</v>
      </c>
      <c r="B86" s="255">
        <f t="shared" ca="1" si="29"/>
        <v>9766399.6509658843</v>
      </c>
      <c r="C86" s="255">
        <f t="shared" ca="1" si="30"/>
        <v>15807188.167782933</v>
      </c>
      <c r="D86" s="255">
        <f t="shared" ca="1" si="31"/>
        <v>7729755.2099810829</v>
      </c>
      <c r="E86" s="255">
        <f t="shared" ca="1" si="32"/>
        <v>0</v>
      </c>
      <c r="F86" s="255">
        <f t="shared" ca="1" si="33"/>
        <v>0</v>
      </c>
      <c r="G86" s="258">
        <f t="shared" ca="1" si="34"/>
        <v>33303343.028729901</v>
      </c>
      <c r="I86" s="282"/>
    </row>
    <row r="87" spans="1:9" ht="14.4" thickBot="1">
      <c r="A87" s="286" t="s">
        <v>33</v>
      </c>
      <c r="B87" s="266">
        <f t="shared" ca="1" si="29"/>
        <v>2420160934.4696646</v>
      </c>
      <c r="C87" s="267">
        <f t="shared" ca="1" si="30"/>
        <v>3572151153.0521889</v>
      </c>
      <c r="D87" s="267">
        <f t="shared" ca="1" si="31"/>
        <v>2109094433.1897242</v>
      </c>
      <c r="E87" s="267">
        <f t="shared" ca="1" si="32"/>
        <v>1883973847.1936598</v>
      </c>
      <c r="F87" s="267">
        <f t="shared" ca="1" si="33"/>
        <v>376263253.50966203</v>
      </c>
      <c r="G87" s="268">
        <f t="shared" ca="1" si="34"/>
        <v>10361643621.414898</v>
      </c>
      <c r="I87" s="282"/>
    </row>
    <row r="88" spans="1:9" ht="14.4" thickBot="1">
      <c r="I88" s="282"/>
    </row>
    <row r="89" spans="1:9">
      <c r="A89" s="272" t="s">
        <v>178</v>
      </c>
      <c r="B89" s="273" t="s">
        <v>207</v>
      </c>
      <c r="C89" s="249" t="s">
        <v>208</v>
      </c>
      <c r="D89" s="249" t="s">
        <v>209</v>
      </c>
      <c r="E89" s="249" t="s">
        <v>210</v>
      </c>
      <c r="F89" s="249" t="s">
        <v>211</v>
      </c>
      <c r="G89" s="250" t="s">
        <v>30</v>
      </c>
    </row>
    <row r="90" spans="1:9">
      <c r="A90" s="283" t="s">
        <v>698</v>
      </c>
      <c r="B90" s="255">
        <f t="shared" ref="B90:G102" ca="1" si="35">IF(B7&gt;0,B51/B7,0)</f>
        <v>314.91677517096804</v>
      </c>
      <c r="C90" s="255">
        <f t="shared" ca="1" si="35"/>
        <v>604.10032404942899</v>
      </c>
      <c r="D90" s="255">
        <f t="shared" ca="1" si="35"/>
        <v>780.98417428654864</v>
      </c>
      <c r="E90" s="255">
        <f t="shared" ca="1" si="35"/>
        <v>3319.1923819511576</v>
      </c>
      <c r="F90" s="255">
        <f t="shared" ca="1" si="35"/>
        <v>0</v>
      </c>
      <c r="G90" s="258">
        <f t="shared" ca="1" si="35"/>
        <v>574.67606469783368</v>
      </c>
    </row>
    <row r="91" spans="1:9">
      <c r="A91" s="284" t="s">
        <v>699</v>
      </c>
      <c r="B91" s="255">
        <f t="shared" ca="1" si="35"/>
        <v>622.20834538563656</v>
      </c>
      <c r="C91" s="255">
        <f t="shared" ca="1" si="35"/>
        <v>1132.498928057237</v>
      </c>
      <c r="D91" s="255">
        <f t="shared" ca="1" si="35"/>
        <v>3186.4445507969085</v>
      </c>
      <c r="E91" s="255">
        <f t="shared" ca="1" si="35"/>
        <v>8400.4158287264363</v>
      </c>
      <c r="F91" s="255">
        <f t="shared" ca="1" si="35"/>
        <v>1899.3172204557252</v>
      </c>
      <c r="G91" s="258">
        <f t="shared" ca="1" si="35"/>
        <v>1517.5530940097883</v>
      </c>
    </row>
    <row r="92" spans="1:9">
      <c r="A92" s="284" t="s">
        <v>700</v>
      </c>
      <c r="B92" s="255">
        <f t="shared" ca="1" si="35"/>
        <v>335.87084099163894</v>
      </c>
      <c r="C92" s="255">
        <f t="shared" ca="1" si="35"/>
        <v>498.42334960048646</v>
      </c>
      <c r="D92" s="255">
        <f t="shared" ca="1" si="35"/>
        <v>995.66129943467774</v>
      </c>
      <c r="E92" s="255">
        <f t="shared" ca="1" si="35"/>
        <v>3297.9198193201582</v>
      </c>
      <c r="F92" s="255">
        <f t="shared" ca="1" si="35"/>
        <v>2341.4137172049682</v>
      </c>
      <c r="G92" s="258">
        <f t="shared" ca="1" si="35"/>
        <v>644.55100090034625</v>
      </c>
    </row>
    <row r="93" spans="1:9">
      <c r="A93" s="284" t="s">
        <v>701</v>
      </c>
      <c r="B93" s="255">
        <f t="shared" ca="1" si="35"/>
        <v>311.8942862144815</v>
      </c>
      <c r="C93" s="255">
        <f t="shared" ca="1" si="35"/>
        <v>592.34731969390805</v>
      </c>
      <c r="D93" s="255">
        <f t="shared" ca="1" si="35"/>
        <v>1387.8926450334102</v>
      </c>
      <c r="E93" s="255">
        <f t="shared" ca="1" si="35"/>
        <v>4109.3656592201241</v>
      </c>
      <c r="F93" s="255">
        <f t="shared" ca="1" si="35"/>
        <v>870.14489563238203</v>
      </c>
      <c r="G93" s="258">
        <f t="shared" ca="1" si="35"/>
        <v>597.17433312148876</v>
      </c>
    </row>
    <row r="94" spans="1:9">
      <c r="A94" s="284" t="s">
        <v>804</v>
      </c>
      <c r="B94" s="255">
        <f t="shared" ca="1" si="35"/>
        <v>287.42413229116329</v>
      </c>
      <c r="C94" s="255">
        <f t="shared" ca="1" si="35"/>
        <v>461.92278014117869</v>
      </c>
      <c r="D94" s="255">
        <f t="shared" ca="1" si="35"/>
        <v>756.59010177151447</v>
      </c>
      <c r="E94" s="255">
        <f t="shared" ca="1" si="35"/>
        <v>2557.30773421903</v>
      </c>
      <c r="F94" s="255">
        <f t="shared" ca="1" si="35"/>
        <v>0</v>
      </c>
      <c r="G94" s="258">
        <f t="shared" ca="1" si="35"/>
        <v>428.73397981011954</v>
      </c>
    </row>
    <row r="95" spans="1:9">
      <c r="A95" s="285" t="s">
        <v>702</v>
      </c>
      <c r="B95" s="255">
        <f t="shared" ca="1" si="35"/>
        <v>472.85062674225327</v>
      </c>
      <c r="C95" s="255">
        <f t="shared" ca="1" si="35"/>
        <v>751.75091897446248</v>
      </c>
      <c r="D95" s="255">
        <f t="shared" ca="1" si="35"/>
        <v>1068.2063842888465</v>
      </c>
      <c r="E95" s="255">
        <f t="shared" ca="1" si="35"/>
        <v>0</v>
      </c>
      <c r="F95" s="255">
        <f t="shared" ca="1" si="35"/>
        <v>0</v>
      </c>
      <c r="G95" s="258">
        <f t="shared" ca="1" si="35"/>
        <v>676.87350147645031</v>
      </c>
    </row>
    <row r="96" spans="1:9">
      <c r="A96" s="284" t="s">
        <v>703</v>
      </c>
      <c r="B96" s="255">
        <f t="shared" ca="1" si="35"/>
        <v>262.63455617752169</v>
      </c>
      <c r="C96" s="255">
        <f t="shared" ca="1" si="35"/>
        <v>535.5211737113417</v>
      </c>
      <c r="D96" s="255">
        <f t="shared" ca="1" si="35"/>
        <v>1402.3148378594863</v>
      </c>
      <c r="E96" s="255">
        <f t="shared" ca="1" si="35"/>
        <v>4515.2627649693804</v>
      </c>
      <c r="F96" s="255">
        <f t="shared" ca="1" si="35"/>
        <v>0</v>
      </c>
      <c r="G96" s="258">
        <f t="shared" ca="1" si="35"/>
        <v>531.33597225016285</v>
      </c>
    </row>
    <row r="97" spans="1:15">
      <c r="A97" s="284" t="s">
        <v>704</v>
      </c>
      <c r="B97" s="255">
        <f t="shared" ca="1" si="35"/>
        <v>338.07799565472538</v>
      </c>
      <c r="C97" s="255">
        <f t="shared" ca="1" si="35"/>
        <v>545.18020976104219</v>
      </c>
      <c r="D97" s="255">
        <f t="shared" ca="1" si="35"/>
        <v>864.06794534359631</v>
      </c>
      <c r="E97" s="255">
        <f t="shared" ca="1" si="35"/>
        <v>1574.5921956054069</v>
      </c>
      <c r="F97" s="255">
        <f t="shared" ca="1" si="35"/>
        <v>0</v>
      </c>
      <c r="G97" s="258">
        <f t="shared" ca="1" si="35"/>
        <v>530.97732572428094</v>
      </c>
    </row>
    <row r="98" spans="1:15">
      <c r="A98" s="284" t="s">
        <v>103</v>
      </c>
      <c r="B98" s="255">
        <f t="shared" ca="1" si="35"/>
        <v>239.44401429169639</v>
      </c>
      <c r="C98" s="255">
        <f t="shared" ca="1" si="35"/>
        <v>565.44026089693727</v>
      </c>
      <c r="D98" s="255">
        <f t="shared" ca="1" si="35"/>
        <v>1987.936425212373</v>
      </c>
      <c r="E98" s="255">
        <f t="shared" ca="1" si="35"/>
        <v>5312.6017155988811</v>
      </c>
      <c r="F98" s="255">
        <f t="shared" ca="1" si="35"/>
        <v>4262.1185110486049</v>
      </c>
      <c r="G98" s="258">
        <f t="shared" ca="1" si="35"/>
        <v>830.07943950547394</v>
      </c>
    </row>
    <row r="99" spans="1:15">
      <c r="A99" s="284" t="s">
        <v>690</v>
      </c>
      <c r="B99" s="255">
        <f t="shared" ca="1" si="35"/>
        <v>515.2186399720581</v>
      </c>
      <c r="C99" s="255">
        <f t="shared" ca="1" si="35"/>
        <v>1052.6521768082348</v>
      </c>
      <c r="D99" s="255">
        <f t="shared" ca="1" si="35"/>
        <v>3484.9027160861824</v>
      </c>
      <c r="E99" s="255">
        <f t="shared" ca="1" si="35"/>
        <v>5715.5339247003385</v>
      </c>
      <c r="F99" s="255">
        <f t="shared" ca="1" si="35"/>
        <v>0</v>
      </c>
      <c r="G99" s="258">
        <f t="shared" ca="1" si="35"/>
        <v>883.2407477201333</v>
      </c>
    </row>
    <row r="100" spans="1:15">
      <c r="A100" s="284" t="s">
        <v>686</v>
      </c>
      <c r="B100" s="255">
        <f t="shared" ca="1" si="35"/>
        <v>400.55420047165961</v>
      </c>
      <c r="C100" s="255">
        <f t="shared" ca="1" si="35"/>
        <v>805.00015111843732</v>
      </c>
      <c r="D100" s="255">
        <f t="shared" ca="1" si="35"/>
        <v>1163.2217546523111</v>
      </c>
      <c r="E100" s="255">
        <f t="shared" ca="1" si="35"/>
        <v>3131.8921330064172</v>
      </c>
      <c r="F100" s="255">
        <f t="shared" ca="1" si="35"/>
        <v>0</v>
      </c>
      <c r="G100" s="258">
        <f t="shared" ca="1" si="35"/>
        <v>580.47108134336327</v>
      </c>
    </row>
    <row r="101" spans="1:15">
      <c r="A101" s="284" t="s">
        <v>689</v>
      </c>
      <c r="B101" s="255">
        <f t="shared" ca="1" si="35"/>
        <v>285.22514640157726</v>
      </c>
      <c r="C101" s="255">
        <f t="shared" ca="1" si="35"/>
        <v>496.69827833426604</v>
      </c>
      <c r="D101" s="255">
        <f t="shared" ca="1" si="35"/>
        <v>880.79411310781893</v>
      </c>
      <c r="E101" s="255">
        <f t="shared" ca="1" si="35"/>
        <v>715.09388857256999</v>
      </c>
      <c r="F101" s="255">
        <f t="shared" ca="1" si="35"/>
        <v>0</v>
      </c>
      <c r="G101" s="258">
        <f t="shared" ca="1" si="35"/>
        <v>435.29673833382515</v>
      </c>
    </row>
    <row r="102" spans="1:15">
      <c r="A102" s="284" t="s">
        <v>696</v>
      </c>
      <c r="B102" s="255">
        <f t="shared" ca="1" si="35"/>
        <v>721.75268071106893</v>
      </c>
      <c r="C102" s="255">
        <f t="shared" ca="1" si="35"/>
        <v>707.23030507870249</v>
      </c>
      <c r="D102" s="255">
        <f t="shared" ca="1" si="35"/>
        <v>1265.3700316696518</v>
      </c>
      <c r="E102" s="255">
        <f t="shared" ca="1" si="35"/>
        <v>0</v>
      </c>
      <c r="F102" s="255">
        <f t="shared" ca="1" si="35"/>
        <v>0</v>
      </c>
      <c r="G102" s="258">
        <f t="shared" ca="1" si="35"/>
        <v>815.12223468718946</v>
      </c>
    </row>
    <row r="103" spans="1:15">
      <c r="A103" s="284" t="s">
        <v>691</v>
      </c>
      <c r="B103" s="255">
        <f t="shared" ref="B103:G103" ca="1" si="36">IF(B25&gt;0,B64/B25,0)</f>
        <v>367.48999747079955</v>
      </c>
      <c r="C103" s="255">
        <f t="shared" ca="1" si="36"/>
        <v>545.0273920979447</v>
      </c>
      <c r="D103" s="255">
        <f t="shared" ca="1" si="36"/>
        <v>591.53247208297626</v>
      </c>
      <c r="E103" s="255">
        <f t="shared" ca="1" si="36"/>
        <v>759.83622391488325</v>
      </c>
      <c r="F103" s="255">
        <f t="shared" ca="1" si="36"/>
        <v>0</v>
      </c>
      <c r="G103" s="258">
        <f t="shared" ca="1" si="36"/>
        <v>498.28408454357407</v>
      </c>
    </row>
    <row r="104" spans="1:15">
      <c r="A104" s="284" t="s">
        <v>692</v>
      </c>
      <c r="B104" s="255">
        <f t="shared" ref="B104:G107" ca="1" si="37">IF(B20&gt;0,B65/B20,0)</f>
        <v>464.80846725730078</v>
      </c>
      <c r="C104" s="255">
        <f t="shared" ca="1" si="37"/>
        <v>813.6475452416812</v>
      </c>
      <c r="D104" s="255">
        <f t="shared" ca="1" si="37"/>
        <v>763.57573742748866</v>
      </c>
      <c r="E104" s="255">
        <f t="shared" ca="1" si="37"/>
        <v>1846.3616957512011</v>
      </c>
      <c r="F104" s="255">
        <f t="shared" ca="1" si="37"/>
        <v>0</v>
      </c>
      <c r="G104" s="258">
        <f t="shared" ca="1" si="37"/>
        <v>669.90383557254177</v>
      </c>
    </row>
    <row r="105" spans="1:15">
      <c r="A105" s="284" t="s">
        <v>693</v>
      </c>
      <c r="B105" s="255">
        <f t="shared" ca="1" si="37"/>
        <v>468.88683210676561</v>
      </c>
      <c r="C105" s="255">
        <f t="shared" ca="1" si="37"/>
        <v>793.75459801032139</v>
      </c>
      <c r="D105" s="255">
        <f t="shared" ca="1" si="37"/>
        <v>1042.897717850911</v>
      </c>
      <c r="E105" s="255">
        <f t="shared" ca="1" si="37"/>
        <v>1097.6822003077996</v>
      </c>
      <c r="F105" s="255">
        <f t="shared" ca="1" si="37"/>
        <v>0</v>
      </c>
      <c r="G105" s="258">
        <f t="shared" ca="1" si="37"/>
        <v>674.06131965649024</v>
      </c>
    </row>
    <row r="106" spans="1:15">
      <c r="A106" s="284" t="s">
        <v>694</v>
      </c>
      <c r="B106" s="255">
        <f t="shared" ca="1" si="37"/>
        <v>366.25555906919999</v>
      </c>
      <c r="C106" s="255">
        <f t="shared" ca="1" si="37"/>
        <v>641.49248181058613</v>
      </c>
      <c r="D106" s="255">
        <f t="shared" ca="1" si="37"/>
        <v>1253.6479183149293</v>
      </c>
      <c r="E106" s="255">
        <f t="shared" ca="1" si="37"/>
        <v>0</v>
      </c>
      <c r="F106" s="255">
        <f t="shared" ca="1" si="37"/>
        <v>0</v>
      </c>
      <c r="G106" s="258">
        <f t="shared" ca="1" si="37"/>
        <v>541.99572771473061</v>
      </c>
    </row>
    <row r="107" spans="1:15">
      <c r="A107" s="284" t="s">
        <v>709</v>
      </c>
      <c r="B107" s="255">
        <f t="shared" ca="1" si="37"/>
        <v>362.76620867712705</v>
      </c>
      <c r="C107" s="255">
        <f t="shared" ca="1" si="37"/>
        <v>506.17763631550145</v>
      </c>
      <c r="D107" s="255">
        <f t="shared" ca="1" si="37"/>
        <v>545.11435868800004</v>
      </c>
      <c r="E107" s="255">
        <f t="shared" ca="1" si="37"/>
        <v>4211.7425837208903</v>
      </c>
      <c r="F107" s="255">
        <f t="shared" ca="1" si="37"/>
        <v>0</v>
      </c>
      <c r="G107" s="258">
        <f t="shared" ca="1" si="37"/>
        <v>452.1373197019285</v>
      </c>
      <c r="O107" s="287"/>
    </row>
    <row r="108" spans="1:15">
      <c r="A108" s="284" t="s">
        <v>695</v>
      </c>
      <c r="B108" s="255">
        <f t="shared" ref="B108:G108" ca="1" si="38">IF(B26&gt;0,B69/B26,0)</f>
        <v>458.57098253539203</v>
      </c>
      <c r="C108" s="255">
        <f t="shared" ca="1" si="38"/>
        <v>688.90336790577987</v>
      </c>
      <c r="D108" s="255">
        <f t="shared" ca="1" si="38"/>
        <v>1195.2483970564685</v>
      </c>
      <c r="E108" s="255">
        <f t="shared" ca="1" si="38"/>
        <v>2109.6502774915853</v>
      </c>
      <c r="F108" s="255">
        <f t="shared" ca="1" si="38"/>
        <v>0</v>
      </c>
      <c r="G108" s="258">
        <f t="shared" ca="1" si="38"/>
        <v>670.10070308586467</v>
      </c>
    </row>
    <row r="109" spans="1:15">
      <c r="A109" s="284" t="s">
        <v>121</v>
      </c>
      <c r="B109" s="255">
        <f t="shared" ref="B109:G109" ca="1" si="39">IF(B24&gt;0,B70/B24,0)</f>
        <v>324.39544353153008</v>
      </c>
      <c r="C109" s="255">
        <f t="shared" ca="1" si="39"/>
        <v>515.61669962986252</v>
      </c>
      <c r="D109" s="255">
        <f t="shared" ca="1" si="39"/>
        <v>720.5222801204194</v>
      </c>
      <c r="E109" s="255">
        <f t="shared" ca="1" si="39"/>
        <v>1821.8499931337028</v>
      </c>
      <c r="F109" s="255">
        <f t="shared" ca="1" si="39"/>
        <v>0</v>
      </c>
      <c r="G109" s="258">
        <f t="shared" ca="1" si="39"/>
        <v>472.04815118754982</v>
      </c>
    </row>
    <row r="110" spans="1:15">
      <c r="A110" s="284" t="s">
        <v>113</v>
      </c>
      <c r="B110" s="255">
        <f t="shared" ref="B110:G119" ca="1" si="40">IF(B27&gt;0,B71/B27,0)</f>
        <v>287.56811506055129</v>
      </c>
      <c r="C110" s="255">
        <f t="shared" ca="1" si="40"/>
        <v>519.02899909726091</v>
      </c>
      <c r="D110" s="255">
        <f t="shared" ca="1" si="40"/>
        <v>1568.0200779232987</v>
      </c>
      <c r="E110" s="255">
        <f t="shared" ca="1" si="40"/>
        <v>4835.608799945514</v>
      </c>
      <c r="F110" s="255">
        <f t="shared" ca="1" si="40"/>
        <v>1032.1870045174053</v>
      </c>
      <c r="G110" s="258">
        <f t="shared" ca="1" si="40"/>
        <v>653.37771778910826</v>
      </c>
    </row>
    <row r="111" spans="1:15">
      <c r="A111" s="284" t="s">
        <v>705</v>
      </c>
      <c r="B111" s="255">
        <f t="shared" ca="1" si="40"/>
        <v>387.68364848591636</v>
      </c>
      <c r="C111" s="255">
        <f t="shared" ca="1" si="40"/>
        <v>575.60897943948589</v>
      </c>
      <c r="D111" s="255">
        <f t="shared" ca="1" si="40"/>
        <v>804.43402202840878</v>
      </c>
      <c r="E111" s="255">
        <f t="shared" ca="1" si="40"/>
        <v>923.62038066895161</v>
      </c>
      <c r="F111" s="255">
        <f t="shared" ca="1" si="40"/>
        <v>0</v>
      </c>
      <c r="G111" s="258">
        <f t="shared" ca="1" si="40"/>
        <v>581.90254892985115</v>
      </c>
    </row>
    <row r="112" spans="1:15">
      <c r="A112" s="284" t="s">
        <v>706</v>
      </c>
      <c r="B112" s="255">
        <f t="shared" ca="1" si="40"/>
        <v>301.09178572378158</v>
      </c>
      <c r="C112" s="255">
        <f t="shared" ca="1" si="40"/>
        <v>512.18524625769567</v>
      </c>
      <c r="D112" s="255">
        <f t="shared" ca="1" si="40"/>
        <v>697.0380946919505</v>
      </c>
      <c r="E112" s="255">
        <f t="shared" ca="1" si="40"/>
        <v>0</v>
      </c>
      <c r="F112" s="255">
        <f t="shared" ca="1" si="40"/>
        <v>0</v>
      </c>
      <c r="G112" s="258">
        <f t="shared" ca="1" si="40"/>
        <v>439.84439817710944</v>
      </c>
    </row>
    <row r="113" spans="1:9">
      <c r="A113" s="284" t="s">
        <v>707</v>
      </c>
      <c r="B113" s="255">
        <f t="shared" ca="1" si="40"/>
        <v>334.74628906430894</v>
      </c>
      <c r="C113" s="255">
        <f t="shared" ca="1" si="40"/>
        <v>482.34144713218558</v>
      </c>
      <c r="D113" s="255">
        <f t="shared" ca="1" si="40"/>
        <v>807.11976758607966</v>
      </c>
      <c r="E113" s="255">
        <f t="shared" ca="1" si="40"/>
        <v>0</v>
      </c>
      <c r="F113" s="255">
        <f t="shared" ca="1" si="40"/>
        <v>0</v>
      </c>
      <c r="G113" s="258">
        <f t="shared" ca="1" si="40"/>
        <v>519.15941382841675</v>
      </c>
    </row>
    <row r="114" spans="1:9">
      <c r="A114" s="284" t="s">
        <v>685</v>
      </c>
      <c r="B114" s="255">
        <f t="shared" ca="1" si="40"/>
        <v>390.20671230121263</v>
      </c>
      <c r="C114" s="255">
        <f t="shared" ca="1" si="40"/>
        <v>637.62982624035897</v>
      </c>
      <c r="D114" s="255">
        <f t="shared" ca="1" si="40"/>
        <v>855.30908468001689</v>
      </c>
      <c r="E114" s="255">
        <f t="shared" ca="1" si="40"/>
        <v>607.03573130261168</v>
      </c>
      <c r="F114" s="255">
        <f t="shared" ca="1" si="40"/>
        <v>0</v>
      </c>
      <c r="G114" s="258">
        <f t="shared" ca="1" si="40"/>
        <v>533.89349160935819</v>
      </c>
    </row>
    <row r="115" spans="1:9">
      <c r="A115" s="284" t="s">
        <v>91</v>
      </c>
      <c r="B115" s="255">
        <f t="shared" ca="1" si="40"/>
        <v>267.42166214965425</v>
      </c>
      <c r="C115" s="255">
        <f t="shared" ca="1" si="40"/>
        <v>441.98870903900217</v>
      </c>
      <c r="D115" s="255">
        <f t="shared" ca="1" si="40"/>
        <v>692.94185958240519</v>
      </c>
      <c r="E115" s="255">
        <f t="shared" ca="1" si="40"/>
        <v>2973.7408359750134</v>
      </c>
      <c r="F115" s="255">
        <f t="shared" ca="1" si="40"/>
        <v>1078.7526079000261</v>
      </c>
      <c r="G115" s="258">
        <f t="shared" ca="1" si="40"/>
        <v>460.32921879744919</v>
      </c>
    </row>
    <row r="116" spans="1:9">
      <c r="A116" s="285" t="s">
        <v>708</v>
      </c>
      <c r="B116" s="255">
        <f t="shared" ca="1" si="40"/>
        <v>364.44654303755914</v>
      </c>
      <c r="C116" s="255">
        <f t="shared" ca="1" si="40"/>
        <v>488.30301599096617</v>
      </c>
      <c r="D116" s="255">
        <f t="shared" ca="1" si="40"/>
        <v>677.48022433484584</v>
      </c>
      <c r="E116" s="255">
        <f t="shared" ca="1" si="40"/>
        <v>0</v>
      </c>
      <c r="F116" s="255">
        <f t="shared" ca="1" si="40"/>
        <v>577.93231647324114</v>
      </c>
      <c r="G116" s="258">
        <f t="shared" ca="1" si="40"/>
        <v>471.11497116717146</v>
      </c>
    </row>
    <row r="117" spans="1:9">
      <c r="A117" s="284" t="s">
        <v>97</v>
      </c>
      <c r="B117" s="255">
        <f t="shared" ca="1" si="40"/>
        <v>332.40451371707894</v>
      </c>
      <c r="C117" s="255">
        <f t="shared" ca="1" si="40"/>
        <v>562.41526276710533</v>
      </c>
      <c r="D117" s="255">
        <f t="shared" ca="1" si="40"/>
        <v>915.67827383613928</v>
      </c>
      <c r="E117" s="255">
        <f t="shared" ca="1" si="40"/>
        <v>1272.3369559919133</v>
      </c>
      <c r="F117" s="255">
        <f t="shared" ca="1" si="40"/>
        <v>0</v>
      </c>
      <c r="G117" s="258">
        <f t="shared" ca="1" si="40"/>
        <v>471.74345768403907</v>
      </c>
    </row>
    <row r="118" spans="1:9">
      <c r="A118" s="284" t="s">
        <v>107</v>
      </c>
      <c r="B118" s="255">
        <f t="shared" ca="1" si="40"/>
        <v>638.46214343602287</v>
      </c>
      <c r="C118" s="255">
        <f t="shared" ca="1" si="40"/>
        <v>1371.6051187291037</v>
      </c>
      <c r="D118" s="255">
        <f t="shared" ca="1" si="40"/>
        <v>1923.7604027689551</v>
      </c>
      <c r="E118" s="255">
        <f t="shared" ca="1" si="40"/>
        <v>4566.6637324364565</v>
      </c>
      <c r="F118" s="255">
        <f t="shared" ca="1" si="40"/>
        <v>1561.342540318062</v>
      </c>
      <c r="G118" s="258">
        <f t="shared" ca="1" si="40"/>
        <v>1071.2160512745459</v>
      </c>
    </row>
    <row r="119" spans="1:9">
      <c r="A119" s="284" t="s">
        <v>109</v>
      </c>
      <c r="B119" s="255">
        <f t="shared" ca="1" si="40"/>
        <v>243.63449068074993</v>
      </c>
      <c r="C119" s="255">
        <f t="shared" ca="1" si="40"/>
        <v>556.66485621080756</v>
      </c>
      <c r="D119" s="255">
        <f t="shared" ca="1" si="40"/>
        <v>1575.6613257989741</v>
      </c>
      <c r="E119" s="255">
        <f t="shared" ca="1" si="40"/>
        <v>3793.7439229652809</v>
      </c>
      <c r="F119" s="255">
        <f t="shared" ca="1" si="40"/>
        <v>1516.1193475727264</v>
      </c>
      <c r="G119" s="258">
        <f t="shared" ca="1" si="40"/>
        <v>623.01523095658058</v>
      </c>
    </row>
    <row r="120" spans="1:9">
      <c r="A120" s="284" t="s">
        <v>683</v>
      </c>
      <c r="B120" s="255">
        <f t="shared" ref="B120:G126" ca="1" si="41">IF(B37&gt;0,B81/B37,0)</f>
        <v>334.93385444702977</v>
      </c>
      <c r="C120" s="255">
        <f t="shared" ca="1" si="41"/>
        <v>473.26692065674638</v>
      </c>
      <c r="D120" s="255">
        <f t="shared" ca="1" si="41"/>
        <v>610.70865033287237</v>
      </c>
      <c r="E120" s="255">
        <f t="shared" ca="1" si="41"/>
        <v>0</v>
      </c>
      <c r="F120" s="255">
        <f t="shared" ca="1" si="41"/>
        <v>902.37854586116953</v>
      </c>
      <c r="G120" s="258">
        <f t="shared" ca="1" si="41"/>
        <v>410.0864753533159</v>
      </c>
    </row>
    <row r="121" spans="1:9">
      <c r="A121" s="284" t="s">
        <v>111</v>
      </c>
      <c r="B121" s="255">
        <f t="shared" ca="1" si="41"/>
        <v>252.73655991178481</v>
      </c>
      <c r="C121" s="255">
        <f t="shared" ca="1" si="41"/>
        <v>464.84044686038914</v>
      </c>
      <c r="D121" s="255">
        <f t="shared" ca="1" si="41"/>
        <v>642.43961416003151</v>
      </c>
      <c r="E121" s="255">
        <f t="shared" ca="1" si="41"/>
        <v>1295.32753629028</v>
      </c>
      <c r="F121" s="255">
        <f t="shared" ca="1" si="41"/>
        <v>574.13204405064675</v>
      </c>
      <c r="G121" s="258">
        <f t="shared" ca="1" si="41"/>
        <v>479.01132364065546</v>
      </c>
    </row>
    <row r="122" spans="1:9">
      <c r="A122" s="284" t="s">
        <v>684</v>
      </c>
      <c r="B122" s="255">
        <f t="shared" ca="1" si="41"/>
        <v>342.13783847107067</v>
      </c>
      <c r="C122" s="255">
        <f t="shared" ca="1" si="41"/>
        <v>633.350303493978</v>
      </c>
      <c r="D122" s="255">
        <f t="shared" ca="1" si="41"/>
        <v>332.60163550762371</v>
      </c>
      <c r="E122" s="255">
        <f t="shared" ca="1" si="41"/>
        <v>1989.4209536882975</v>
      </c>
      <c r="F122" s="255">
        <f t="shared" ca="1" si="41"/>
        <v>1544.847303881985</v>
      </c>
      <c r="G122" s="258">
        <f t="shared" ca="1" si="41"/>
        <v>436.74373249607294</v>
      </c>
    </row>
    <row r="123" spans="1:9">
      <c r="A123" s="284" t="s">
        <v>687</v>
      </c>
      <c r="B123" s="255">
        <f t="shared" ca="1" si="41"/>
        <v>302.5649176736348</v>
      </c>
      <c r="C123" s="255">
        <f t="shared" ca="1" si="41"/>
        <v>545.78043267842372</v>
      </c>
      <c r="D123" s="255">
        <f t="shared" ca="1" si="41"/>
        <v>921.70289928515467</v>
      </c>
      <c r="E123" s="255">
        <f t="shared" ca="1" si="41"/>
        <v>1814.304964745799</v>
      </c>
      <c r="F123" s="255">
        <f t="shared" ca="1" si="41"/>
        <v>0</v>
      </c>
      <c r="G123" s="258">
        <f t="shared" ca="1" si="41"/>
        <v>469.95281876602309</v>
      </c>
    </row>
    <row r="124" spans="1:9">
      <c r="A124" s="285" t="s">
        <v>697</v>
      </c>
      <c r="B124" s="255">
        <f t="shared" ca="1" si="41"/>
        <v>268.07518267069071</v>
      </c>
      <c r="C124" s="255">
        <f t="shared" ca="1" si="41"/>
        <v>524.75093801800961</v>
      </c>
      <c r="D124" s="255">
        <f t="shared" ca="1" si="41"/>
        <v>1246.3322309650648</v>
      </c>
      <c r="E124" s="255">
        <f t="shared" ca="1" si="41"/>
        <v>2567.7729353119826</v>
      </c>
      <c r="F124" s="255">
        <f t="shared" ca="1" si="41"/>
        <v>992.95281734917683</v>
      </c>
      <c r="G124" s="258">
        <f t="shared" ca="1" si="41"/>
        <v>449.46332288038343</v>
      </c>
    </row>
    <row r="125" spans="1:9">
      <c r="A125" s="284" t="s">
        <v>688</v>
      </c>
      <c r="B125" s="255">
        <f t="shared" ca="1" si="41"/>
        <v>580.95292671262177</v>
      </c>
      <c r="C125" s="255">
        <f t="shared" ca="1" si="41"/>
        <v>830.99506717395298</v>
      </c>
      <c r="D125" s="255">
        <f t="shared" ca="1" si="41"/>
        <v>1044.843905106932</v>
      </c>
      <c r="E125" s="255">
        <f t="shared" ca="1" si="41"/>
        <v>0</v>
      </c>
      <c r="F125" s="255">
        <f t="shared" ca="1" si="41"/>
        <v>0</v>
      </c>
      <c r="G125" s="258">
        <f t="shared" ca="1" si="41"/>
        <v>770.35791512409844</v>
      </c>
    </row>
    <row r="126" spans="1:9" ht="14.4" thickBot="1">
      <c r="A126" s="286" t="s">
        <v>33</v>
      </c>
      <c r="B126" s="266">
        <f t="shared" ca="1" si="41"/>
        <v>331.44985478540508</v>
      </c>
      <c r="C126" s="267">
        <f t="shared" ca="1" si="41"/>
        <v>603.31059860959181</v>
      </c>
      <c r="D126" s="267">
        <f t="shared" ca="1" si="41"/>
        <v>1121.4824717584245</v>
      </c>
      <c r="E126" s="267">
        <f t="shared" ca="1" si="41"/>
        <v>4670.6080978006676</v>
      </c>
      <c r="F126" s="267">
        <f t="shared" ca="1" si="41"/>
        <v>1743.6571509653243</v>
      </c>
      <c r="G126" s="268">
        <f t="shared" ca="1" si="41"/>
        <v>659.03513612088091</v>
      </c>
    </row>
    <row r="127" spans="1:9">
      <c r="B127" s="224"/>
      <c r="C127" s="224"/>
      <c r="D127" s="224"/>
      <c r="E127" s="224"/>
      <c r="F127" s="288"/>
      <c r="G127" s="224"/>
      <c r="I127" s="282"/>
    </row>
    <row r="128" spans="1:9">
      <c r="B128" s="224"/>
      <c r="C128" s="224"/>
      <c r="D128" s="224"/>
      <c r="E128" s="224"/>
      <c r="F128" s="224"/>
      <c r="G128" s="224"/>
      <c r="I128" s="282"/>
    </row>
    <row r="129" spans="1:10">
      <c r="B129" s="224"/>
      <c r="C129" s="224"/>
      <c r="D129" s="224"/>
      <c r="E129" s="224"/>
      <c r="F129" s="224"/>
      <c r="G129" s="224"/>
      <c r="I129" s="282"/>
    </row>
    <row r="130" spans="1:10">
      <c r="B130" s="224"/>
      <c r="C130" s="224"/>
      <c r="D130" s="224"/>
      <c r="E130" s="224"/>
      <c r="F130" s="224"/>
      <c r="G130" s="224"/>
      <c r="I130" s="282"/>
    </row>
    <row r="131" spans="1:10">
      <c r="B131" s="224"/>
      <c r="C131" s="224"/>
      <c r="D131" s="224"/>
      <c r="E131" s="224"/>
      <c r="F131" s="224"/>
      <c r="G131" s="224"/>
      <c r="I131" s="282"/>
    </row>
    <row r="132" spans="1:10">
      <c r="B132" s="224"/>
      <c r="C132" s="224"/>
      <c r="D132" s="224"/>
      <c r="E132" s="224"/>
      <c r="F132" s="224"/>
      <c r="G132" s="224"/>
      <c r="I132" s="282"/>
    </row>
    <row r="133" spans="1:10">
      <c r="B133" s="224"/>
      <c r="C133" s="224"/>
      <c r="D133" s="224"/>
      <c r="E133" s="224"/>
      <c r="F133" s="224"/>
      <c r="G133" s="224"/>
      <c r="I133" s="282"/>
    </row>
    <row r="134" spans="1:10">
      <c r="B134" s="224"/>
      <c r="C134" s="224"/>
      <c r="D134" s="224"/>
      <c r="E134" s="224"/>
      <c r="F134" s="224"/>
      <c r="G134" s="224"/>
      <c r="I134" s="282"/>
    </row>
    <row r="135" spans="1:10">
      <c r="B135" s="224"/>
      <c r="C135" s="224"/>
      <c r="D135" s="224"/>
      <c r="E135" s="224"/>
      <c r="F135" s="224"/>
      <c r="G135" s="224"/>
      <c r="I135" s="282"/>
    </row>
    <row r="136" spans="1:10">
      <c r="B136" s="224"/>
      <c r="C136" s="224"/>
      <c r="D136" s="224"/>
      <c r="E136" s="224"/>
      <c r="F136" s="224"/>
      <c r="G136" s="224"/>
      <c r="I136" s="282"/>
    </row>
    <row r="137" spans="1:10">
      <c r="A137" s="289" t="s">
        <v>42</v>
      </c>
      <c r="B137" s="224"/>
      <c r="C137" s="224"/>
      <c r="D137" s="224"/>
      <c r="E137" s="224"/>
      <c r="F137" s="224"/>
      <c r="G137" s="224"/>
      <c r="I137" s="282"/>
      <c r="J137" s="290"/>
    </row>
    <row r="138" spans="1:10">
      <c r="A138" s="291" t="s">
        <v>43</v>
      </c>
      <c r="B138" s="224"/>
      <c r="C138" s="224"/>
      <c r="D138" s="224"/>
      <c r="E138" s="224"/>
      <c r="F138" s="224"/>
      <c r="G138" s="224"/>
      <c r="I138" s="282"/>
    </row>
    <row r="139" spans="1:10">
      <c r="A139" s="291" t="s">
        <v>44</v>
      </c>
      <c r="B139" s="224"/>
      <c r="C139" s="224"/>
      <c r="D139" s="224"/>
      <c r="E139" s="224"/>
      <c r="F139" s="224"/>
      <c r="G139" s="224"/>
      <c r="I139" s="282"/>
    </row>
    <row r="140" spans="1:10">
      <c r="A140" s="291" t="s">
        <v>45</v>
      </c>
      <c r="B140" s="224"/>
      <c r="C140" s="224"/>
      <c r="D140" s="224"/>
      <c r="E140" s="224"/>
      <c r="F140" s="224"/>
      <c r="G140" s="224"/>
      <c r="I140" s="282"/>
      <c r="J140" s="290"/>
    </row>
    <row r="141" spans="1:10">
      <c r="A141" s="291" t="s">
        <v>46</v>
      </c>
      <c r="B141" s="224"/>
      <c r="C141" s="224"/>
      <c r="D141" s="224"/>
      <c r="E141" s="224"/>
      <c r="F141" s="224"/>
      <c r="G141" s="224"/>
      <c r="I141" s="282"/>
    </row>
    <row r="142" spans="1:10">
      <c r="A142" s="291" t="s">
        <v>47</v>
      </c>
      <c r="B142" s="224"/>
      <c r="C142" s="224"/>
      <c r="D142" s="224"/>
      <c r="E142" s="224"/>
      <c r="F142" s="224"/>
      <c r="G142" s="224"/>
      <c r="I142" s="282"/>
      <c r="J142" s="290"/>
    </row>
    <row r="143" spans="1:10">
      <c r="A143" s="291" t="s">
        <v>48</v>
      </c>
      <c r="B143" s="224"/>
      <c r="C143" s="224"/>
      <c r="D143" s="224"/>
      <c r="E143" s="224"/>
      <c r="F143" s="224"/>
      <c r="G143" s="224"/>
      <c r="I143" s="282"/>
    </row>
    <row r="144" spans="1:10">
      <c r="A144" s="291" t="s">
        <v>49</v>
      </c>
      <c r="B144" s="224"/>
      <c r="C144" s="224"/>
      <c r="D144" s="224"/>
      <c r="E144" s="224"/>
      <c r="F144" s="224"/>
      <c r="G144" s="224"/>
      <c r="I144" s="282"/>
    </row>
    <row r="145" spans="1:10">
      <c r="A145" s="291" t="s">
        <v>50</v>
      </c>
      <c r="B145" s="224"/>
      <c r="C145" s="224"/>
      <c r="D145" s="224"/>
      <c r="E145" s="224"/>
      <c r="F145" s="224"/>
      <c r="G145" s="224"/>
      <c r="I145" s="282"/>
    </row>
    <row r="146" spans="1:10">
      <c r="A146" s="291" t="s">
        <v>51</v>
      </c>
      <c r="B146" s="224"/>
      <c r="C146" s="224"/>
      <c r="D146" s="224"/>
      <c r="E146" s="224"/>
      <c r="F146" s="224"/>
      <c r="G146" s="224"/>
      <c r="I146" s="282"/>
      <c r="J146" s="290"/>
    </row>
    <row r="147" spans="1:10">
      <c r="A147" s="291" t="s">
        <v>52</v>
      </c>
      <c r="B147" s="224"/>
      <c r="C147" s="224"/>
      <c r="D147" s="224"/>
      <c r="E147" s="224"/>
      <c r="F147" s="224"/>
      <c r="G147" s="224"/>
      <c r="I147" s="282"/>
    </row>
    <row r="148" spans="1:10">
      <c r="A148" s="291" t="s">
        <v>53</v>
      </c>
      <c r="B148" s="224"/>
      <c r="C148" s="224"/>
      <c r="D148" s="224"/>
      <c r="E148" s="224"/>
      <c r="F148" s="224"/>
      <c r="G148" s="224"/>
      <c r="I148" s="282"/>
    </row>
    <row r="149" spans="1:10">
      <c r="A149" s="291" t="s">
        <v>54</v>
      </c>
      <c r="B149" s="224"/>
      <c r="C149" s="224"/>
      <c r="D149" s="224"/>
      <c r="E149" s="224"/>
      <c r="F149" s="224"/>
      <c r="G149" s="224"/>
      <c r="I149" s="282"/>
    </row>
    <row r="150" spans="1:10">
      <c r="A150" s="291" t="s">
        <v>55</v>
      </c>
      <c r="B150" s="224"/>
      <c r="C150" s="224"/>
      <c r="D150" s="224"/>
      <c r="E150" s="224"/>
      <c r="F150" s="224"/>
      <c r="G150" s="224"/>
      <c r="I150" s="282"/>
    </row>
    <row r="151" spans="1:10">
      <c r="A151" s="291" t="s">
        <v>56</v>
      </c>
      <c r="B151" s="224"/>
      <c r="C151" s="224"/>
      <c r="D151" s="224"/>
      <c r="E151" s="224"/>
      <c r="F151" s="224"/>
      <c r="G151" s="224"/>
      <c r="I151" s="282"/>
    </row>
    <row r="152" spans="1:10">
      <c r="A152" s="291" t="s">
        <v>57</v>
      </c>
      <c r="B152" s="224"/>
      <c r="C152" s="224"/>
      <c r="D152" s="224"/>
      <c r="E152" s="224"/>
      <c r="F152" s="224"/>
      <c r="G152" s="224"/>
      <c r="I152" s="282"/>
    </row>
    <row r="153" spans="1:10">
      <c r="A153" s="291" t="s">
        <v>58</v>
      </c>
      <c r="B153" s="224"/>
      <c r="C153" s="224"/>
      <c r="D153" s="224"/>
      <c r="E153" s="224"/>
      <c r="F153" s="224"/>
      <c r="G153" s="224"/>
      <c r="I153" s="282"/>
    </row>
    <row r="154" spans="1:10">
      <c r="A154" s="291" t="s">
        <v>59</v>
      </c>
      <c r="B154" s="224"/>
      <c r="C154" s="224"/>
      <c r="D154" s="224"/>
      <c r="E154" s="224"/>
      <c r="F154" s="224"/>
      <c r="G154" s="224"/>
      <c r="I154" s="282"/>
    </row>
    <row r="155" spans="1:10">
      <c r="A155" s="291" t="s">
        <v>60</v>
      </c>
      <c r="B155" s="224"/>
      <c r="C155" s="224"/>
      <c r="D155" s="224"/>
      <c r="E155" s="224"/>
      <c r="F155" s="224"/>
      <c r="G155" s="224"/>
      <c r="I155" s="282"/>
    </row>
    <row r="156" spans="1:10">
      <c r="A156" s="291" t="s">
        <v>0</v>
      </c>
      <c r="B156" s="224"/>
      <c r="C156" s="224"/>
      <c r="D156" s="224"/>
      <c r="E156" s="224"/>
      <c r="F156" s="224"/>
      <c r="G156" s="224"/>
      <c r="I156" s="282"/>
    </row>
    <row r="157" spans="1:10">
      <c r="A157" s="291" t="s">
        <v>1</v>
      </c>
      <c r="B157" s="224"/>
      <c r="C157" s="224"/>
      <c r="D157" s="224"/>
      <c r="E157" s="224"/>
      <c r="F157" s="224"/>
      <c r="G157" s="224"/>
      <c r="I157" s="282"/>
    </row>
    <row r="158" spans="1:10">
      <c r="B158" s="224"/>
      <c r="C158" s="224"/>
      <c r="D158" s="224"/>
      <c r="E158" s="224"/>
      <c r="F158" s="224"/>
      <c r="G158" s="224"/>
      <c r="I158" s="282"/>
    </row>
    <row r="159" spans="1:10">
      <c r="B159" s="224"/>
      <c r="C159" s="224"/>
      <c r="D159" s="224"/>
      <c r="E159" s="224"/>
      <c r="F159" s="224"/>
      <c r="G159" s="224"/>
      <c r="H159" s="292"/>
      <c r="I159" s="293"/>
    </row>
    <row r="160" spans="1:10">
      <c r="B160" s="224"/>
      <c r="C160" s="224"/>
      <c r="D160" s="224"/>
      <c r="E160" s="224"/>
      <c r="F160" s="224"/>
      <c r="G160" s="224"/>
      <c r="H160" s="292"/>
      <c r="I160" s="293"/>
      <c r="J160" s="290"/>
    </row>
    <row r="161" spans="2:10">
      <c r="B161" s="224"/>
      <c r="C161" s="224"/>
      <c r="D161" s="224"/>
      <c r="E161" s="224"/>
      <c r="F161" s="224"/>
      <c r="G161" s="224"/>
      <c r="H161" s="292"/>
      <c r="I161" s="293"/>
    </row>
    <row r="162" spans="2:10">
      <c r="B162" s="224"/>
      <c r="C162" s="224"/>
      <c r="D162" s="224"/>
      <c r="E162" s="224"/>
      <c r="F162" s="224"/>
      <c r="G162" s="224"/>
      <c r="H162" s="292"/>
      <c r="I162" s="293"/>
    </row>
    <row r="163" spans="2:10">
      <c r="B163" s="224"/>
      <c r="C163" s="224"/>
      <c r="D163" s="224"/>
      <c r="E163" s="224"/>
      <c r="F163" s="224"/>
      <c r="G163" s="224"/>
      <c r="H163" s="292"/>
      <c r="I163" s="293"/>
      <c r="J163" s="290"/>
    </row>
    <row r="164" spans="2:10">
      <c r="B164" s="224"/>
      <c r="C164" s="224"/>
      <c r="D164" s="224"/>
      <c r="E164" s="224"/>
      <c r="F164" s="224"/>
      <c r="G164" s="224"/>
      <c r="H164" s="292"/>
      <c r="I164" s="293"/>
      <c r="J164" s="290"/>
    </row>
    <row r="165" spans="2:10">
      <c r="B165" s="224"/>
      <c r="C165" s="224"/>
      <c r="D165" s="224"/>
      <c r="E165" s="224"/>
      <c r="F165" s="224"/>
      <c r="G165" s="224"/>
      <c r="H165" s="292"/>
      <c r="I165" s="293"/>
    </row>
    <row r="166" spans="2:10">
      <c r="B166" s="224"/>
      <c r="C166" s="224"/>
      <c r="D166" s="224"/>
      <c r="E166" s="224"/>
      <c r="F166" s="224"/>
      <c r="G166" s="224"/>
      <c r="H166" s="292"/>
      <c r="I166" s="293"/>
      <c r="J166" s="290"/>
    </row>
    <row r="167" spans="2:10">
      <c r="B167" s="224"/>
      <c r="C167" s="224"/>
      <c r="D167" s="224"/>
      <c r="E167" s="224"/>
      <c r="F167" s="224"/>
      <c r="G167" s="224"/>
      <c r="H167" s="292"/>
      <c r="I167" s="293"/>
      <c r="J167" s="290"/>
    </row>
    <row r="168" spans="2:10">
      <c r="B168" s="224"/>
      <c r="C168" s="224"/>
      <c r="D168" s="224"/>
      <c r="E168" s="224"/>
      <c r="F168" s="224"/>
      <c r="G168" s="224"/>
      <c r="H168" s="292"/>
      <c r="I168" s="293"/>
    </row>
    <row r="169" spans="2:10">
      <c r="B169" s="224"/>
      <c r="C169" s="224"/>
      <c r="D169" s="224"/>
      <c r="E169" s="224"/>
      <c r="F169" s="224"/>
      <c r="G169" s="224"/>
      <c r="I169" s="282"/>
    </row>
    <row r="170" spans="2:10">
      <c r="B170" s="224"/>
      <c r="C170" s="224"/>
      <c r="D170" s="224"/>
      <c r="E170" s="224"/>
      <c r="F170" s="224"/>
      <c r="G170" s="224"/>
      <c r="I170" s="282"/>
      <c r="J170" s="290"/>
    </row>
  </sheetData>
  <dataConsolidate link="1">
    <dataRefs count="1">
      <dataRef ref="H5" sheet="LA" r:id="rId1"/>
    </dataRefs>
  </dataConsolidate>
  <printOptions horizontalCentered="1"/>
  <pageMargins left="0.2" right="0.2" top="0.26" bottom="0.41" header="0.17" footer="0.19"/>
  <pageSetup scale="81" fitToHeight="0" orientation="landscape" r:id="rId2"/>
  <headerFooter alignWithMargins="0"/>
  <rowBreaks count="3" manualBreakCount="3">
    <brk id="49" max="16383" man="1"/>
    <brk id="88" max="43" man="1"/>
    <brk id="127" max="16383" man="1"/>
  </rowBreaks>
  <colBreaks count="5" manualBreakCount="5">
    <brk id="9" max="129" man="1"/>
    <brk id="16" max="129" man="1"/>
    <brk id="23" max="129" man="1"/>
    <brk id="30" max="129" man="1"/>
    <brk id="37" max="129" man="1"/>
  </colBreaks>
  <drawing r:id="rId3"/>
  <legacyDrawing r:id="rId4"/>
  <mc:AlternateContent xmlns:mc="http://schemas.openxmlformats.org/markup-compatibility/2006">
    <mc:Choice Requires="x14">
      <controls>
        <mc:AlternateContent xmlns:mc="http://schemas.openxmlformats.org/markup-compatibility/2006">
          <mc:Choice Requires="x14">
            <control shapeId="11265" r:id="rId5" name="Drop Down 1">
              <controlPr defaultSize="0" autoLine="0" autoPict="0">
                <anchor moveWithCells="1">
                  <from>
                    <xdr:col>0</xdr:col>
                    <xdr:colOff>0</xdr:colOff>
                    <xdr:row>2</xdr:row>
                    <xdr:rowOff>38100</xdr:rowOff>
                  </from>
                  <to>
                    <xdr:col>1</xdr:col>
                    <xdr:colOff>518160</xdr:colOff>
                    <xdr:row>3</xdr:row>
                    <xdr:rowOff>160020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C000"/>
    <pageSetUpPr fitToPage="1"/>
  </sheetPr>
  <dimension ref="B1:I363"/>
  <sheetViews>
    <sheetView showGridLines="0" showZeros="0" zoomScale="70" zoomScaleNormal="70" workbookViewId="0"/>
  </sheetViews>
  <sheetFormatPr defaultColWidth="9.109375" defaultRowHeight="13.8"/>
  <cols>
    <col min="1" max="1" width="1.88671875" style="107" customWidth="1"/>
    <col min="2" max="2" width="30.5546875" style="107" customWidth="1"/>
    <col min="3" max="5" width="15.88671875" style="107" bestFit="1" customWidth="1"/>
    <col min="6" max="6" width="16.6640625" style="107" bestFit="1" customWidth="1"/>
    <col min="7" max="7" width="17.5546875" style="107" customWidth="1"/>
    <col min="8" max="8" width="21.33203125" style="107" bestFit="1" customWidth="1"/>
    <col min="9" max="9" width="16.33203125" style="107" customWidth="1"/>
    <col min="10" max="16384" width="9.109375" style="107"/>
  </cols>
  <sheetData>
    <row r="1" spans="2:8">
      <c r="B1" s="392" t="str">
        <f>'Relative Weights'!A1</f>
        <v>THECB Texas Public University Expenditure Study Fiscal Year 2022</v>
      </c>
      <c r="C1" s="392"/>
      <c r="D1" s="392"/>
      <c r="E1" s="392"/>
      <c r="F1" s="392"/>
      <c r="G1" s="392"/>
      <c r="H1" s="392"/>
    </row>
    <row r="2" spans="2:8">
      <c r="B2" s="393" t="str">
        <f>'Relative Weights'!A2</f>
        <v>Institution Survey for the Year Ended August 31, 2022</v>
      </c>
      <c r="C2" s="393"/>
      <c r="D2" s="393"/>
      <c r="E2" s="393"/>
      <c r="F2" s="393"/>
      <c r="G2" s="393"/>
      <c r="H2" s="393"/>
    </row>
    <row r="3" spans="2:8">
      <c r="B3" s="119" t="s">
        <v>116</v>
      </c>
      <c r="C3" s="119"/>
      <c r="D3" s="119"/>
      <c r="E3" s="119"/>
      <c r="F3" s="119"/>
      <c r="G3" s="119"/>
      <c r="H3" s="119"/>
    </row>
    <row r="4" spans="2:8">
      <c r="B4" s="294" t="s">
        <v>129</v>
      </c>
      <c r="C4" s="119"/>
      <c r="D4" s="119"/>
      <c r="E4" s="119"/>
      <c r="F4" s="119"/>
      <c r="G4" s="119"/>
      <c r="H4" s="119"/>
    </row>
    <row r="5" spans="2:8">
      <c r="B5" s="119"/>
      <c r="C5" s="119"/>
      <c r="D5" s="119"/>
      <c r="E5" s="119"/>
      <c r="F5" s="119"/>
      <c r="G5" s="119"/>
      <c r="H5" s="246"/>
    </row>
    <row r="6" spans="2:8">
      <c r="B6" s="295" t="s">
        <v>10</v>
      </c>
      <c r="C6" s="295"/>
      <c r="D6" s="295"/>
      <c r="E6" s="295"/>
      <c r="F6" s="295"/>
      <c r="G6" s="295"/>
      <c r="H6" s="296"/>
    </row>
    <row r="7" spans="2:8" ht="14.25" customHeight="1">
      <c r="B7" s="119"/>
      <c r="C7" s="119"/>
      <c r="D7" s="119"/>
      <c r="E7" s="119"/>
      <c r="F7" s="119"/>
      <c r="G7" s="119"/>
      <c r="H7" s="297"/>
    </row>
    <row r="8" spans="2:8" ht="129" customHeight="1">
      <c r="B8" s="381" t="s">
        <v>227</v>
      </c>
      <c r="C8" s="381"/>
      <c r="D8" s="381"/>
      <c r="E8" s="381"/>
      <c r="F8" s="381"/>
      <c r="G8" s="381"/>
      <c r="H8" s="381"/>
    </row>
    <row r="9" spans="2:8" ht="99.75" customHeight="1">
      <c r="B9" s="382" t="s">
        <v>41</v>
      </c>
      <c r="C9" s="382"/>
      <c r="D9" s="382"/>
      <c r="E9" s="382"/>
      <c r="F9" s="382"/>
      <c r="G9" s="382"/>
      <c r="H9" s="298"/>
    </row>
    <row r="10" spans="2:8" ht="15" customHeight="1">
      <c r="B10" s="392" t="s">
        <v>20</v>
      </c>
      <c r="C10" s="392"/>
      <c r="D10" s="392"/>
      <c r="E10" s="392"/>
      <c r="F10" s="392"/>
      <c r="G10" s="392"/>
      <c r="H10" s="298"/>
    </row>
    <row r="11" spans="2:8" ht="21" customHeight="1" thickBot="1">
      <c r="B11" s="382" t="s">
        <v>888</v>
      </c>
      <c r="C11" s="382"/>
      <c r="D11" s="382"/>
      <c r="E11" s="382"/>
      <c r="F11" s="382"/>
      <c r="G11" s="382"/>
      <c r="H11" s="382"/>
    </row>
    <row r="12" spans="2:8" ht="29.25" customHeight="1" thickBot="1">
      <c r="B12" s="397" t="s">
        <v>16</v>
      </c>
      <c r="C12" s="398"/>
      <c r="D12" s="398"/>
      <c r="E12" s="398"/>
      <c r="F12" s="300"/>
      <c r="G12" s="300"/>
      <c r="H12" s="301" t="s">
        <v>17</v>
      </c>
    </row>
    <row r="13" spans="2:8" ht="14.25" customHeight="1">
      <c r="B13" s="399" t="s">
        <v>12</v>
      </c>
      <c r="C13" s="399"/>
      <c r="D13" s="399"/>
      <c r="E13" s="400"/>
      <c r="F13" s="302"/>
      <c r="G13" s="303"/>
      <c r="H13" s="304">
        <f>Data!$G$2</f>
        <v>202504485</v>
      </c>
    </row>
    <row r="14" spans="2:8" ht="14.25" customHeight="1">
      <c r="B14" s="385" t="s">
        <v>13</v>
      </c>
      <c r="C14" s="385"/>
      <c r="D14" s="385"/>
      <c r="E14" s="386"/>
      <c r="F14" s="305"/>
      <c r="G14" s="303"/>
      <c r="H14" s="306">
        <f>Data!$H$2</f>
        <v>111404193</v>
      </c>
    </row>
    <row r="15" spans="2:8" ht="14.25" customHeight="1">
      <c r="B15" s="385" t="s">
        <v>14</v>
      </c>
      <c r="C15" s="385"/>
      <c r="D15" s="385"/>
      <c r="E15" s="386"/>
      <c r="F15" s="305"/>
      <c r="G15" s="303"/>
      <c r="H15" s="306">
        <f>Data!$I$2</f>
        <v>68265961</v>
      </c>
    </row>
    <row r="16" spans="2:8" ht="14.25" customHeight="1">
      <c r="B16" s="385" t="s">
        <v>18</v>
      </c>
      <c r="C16" s="385"/>
      <c r="D16" s="385"/>
      <c r="E16" s="386"/>
      <c r="F16" s="305"/>
      <c r="G16" s="303"/>
      <c r="H16" s="306">
        <f>Data!$J$2</f>
        <v>85838876</v>
      </c>
    </row>
    <row r="17" spans="2:9">
      <c r="B17" s="385" t="s">
        <v>15</v>
      </c>
      <c r="C17" s="385"/>
      <c r="D17" s="385"/>
      <c r="E17" s="386"/>
      <c r="F17" s="305"/>
      <c r="G17" s="303"/>
      <c r="H17" s="306">
        <f>Data!$K$2</f>
        <v>52838907</v>
      </c>
    </row>
    <row r="18" spans="2:9">
      <c r="B18" s="385" t="s">
        <v>1</v>
      </c>
      <c r="C18" s="385"/>
      <c r="D18" s="385"/>
      <c r="E18" s="386"/>
      <c r="F18" s="302"/>
      <c r="G18" s="303"/>
      <c r="H18" s="307">
        <f>SUM(H13:H17)</f>
        <v>520852422</v>
      </c>
    </row>
    <row r="19" spans="2:9" ht="13.5" customHeight="1">
      <c r="B19" s="308"/>
      <c r="D19" s="308"/>
      <c r="E19" s="308"/>
      <c r="F19" s="308"/>
      <c r="G19" s="308"/>
      <c r="H19" s="298"/>
    </row>
    <row r="20" spans="2:9" ht="13.5" customHeight="1">
      <c r="B20" s="308"/>
      <c r="D20" s="390" t="s">
        <v>22</v>
      </c>
      <c r="E20" s="390"/>
      <c r="F20" s="390"/>
      <c r="G20" s="309" t="s">
        <v>23</v>
      </c>
      <c r="H20" s="309" t="s">
        <v>24</v>
      </c>
    </row>
    <row r="21" spans="2:9" ht="14.25" customHeight="1">
      <c r="B21" s="388" t="s">
        <v>21</v>
      </c>
      <c r="C21" s="389"/>
      <c r="D21" s="384" t="str">
        <f>Data!L2</f>
        <v>Carol Chen</v>
      </c>
      <c r="E21" s="384"/>
      <c r="F21" s="384"/>
      <c r="G21" s="310" t="str">
        <f>Data!M2</f>
        <v>817-272-7489</v>
      </c>
      <c r="H21" s="311" t="str">
        <f>Data!N2</f>
        <v>ting.chen@uta.edu</v>
      </c>
    </row>
    <row r="22" spans="2:9" ht="13.5" customHeight="1">
      <c r="B22" s="308"/>
      <c r="C22" s="308"/>
      <c r="D22" s="308"/>
      <c r="E22" s="308"/>
      <c r="F22" s="308"/>
      <c r="G22" s="308"/>
      <c r="H22" s="298"/>
    </row>
    <row r="23" spans="2:9" ht="13.5" customHeight="1" thickBot="1">
      <c r="B23" s="117" t="s">
        <v>937</v>
      </c>
      <c r="C23" s="308"/>
      <c r="D23" s="308"/>
      <c r="E23" s="308"/>
      <c r="F23" s="308"/>
      <c r="G23" s="308"/>
      <c r="H23" s="298"/>
    </row>
    <row r="24" spans="2:9" s="315" customFormat="1">
      <c r="B24" s="312"/>
      <c r="C24" s="123" t="s">
        <v>25</v>
      </c>
      <c r="D24" s="313" t="s">
        <v>26</v>
      </c>
      <c r="E24" s="313" t="s">
        <v>27</v>
      </c>
      <c r="F24" s="313" t="s">
        <v>28</v>
      </c>
      <c r="G24" s="313" t="s">
        <v>29</v>
      </c>
      <c r="H24" s="314" t="s">
        <v>30</v>
      </c>
    </row>
    <row r="25" spans="2:9" s="315" customFormat="1" ht="14.4" thickBot="1">
      <c r="B25" s="316" t="s">
        <v>680</v>
      </c>
      <c r="C25" s="317">
        <f>Data!O2</f>
        <v>9552</v>
      </c>
      <c r="D25" s="318">
        <f>Data!P2</f>
        <v>20445</v>
      </c>
      <c r="E25" s="318">
        <f>Data!Q2</f>
        <v>10266</v>
      </c>
      <c r="F25" s="318">
        <f>Data!R2</f>
        <v>1252</v>
      </c>
      <c r="G25" s="318">
        <f>Data!S2</f>
        <v>0</v>
      </c>
      <c r="H25" s="319">
        <f>SUM(C25:G25)</f>
        <v>41515</v>
      </c>
    </row>
    <row r="26" spans="2:9">
      <c r="C26" s="320"/>
      <c r="D26" s="320"/>
      <c r="E26" s="320"/>
      <c r="F26" s="320"/>
      <c r="G26" s="320"/>
      <c r="H26" s="320"/>
      <c r="I26" s="320"/>
    </row>
    <row r="27" spans="2:9" ht="13.5" customHeight="1">
      <c r="B27" s="308"/>
      <c r="D27" s="390" t="s">
        <v>22</v>
      </c>
      <c r="E27" s="390"/>
      <c r="F27" s="390"/>
      <c r="G27" s="309" t="s">
        <v>23</v>
      </c>
      <c r="H27" s="309" t="s">
        <v>24</v>
      </c>
    </row>
    <row r="28" spans="2:9" ht="14.25" customHeight="1">
      <c r="B28" s="388" t="s">
        <v>952</v>
      </c>
      <c r="C28" s="389"/>
      <c r="D28" s="384" t="str">
        <f>Data!T2</f>
        <v>Joanna Demurat</v>
      </c>
      <c r="E28" s="384"/>
      <c r="F28" s="384"/>
      <c r="G28" s="310" t="str">
        <f>Data!U2</f>
        <v>(817) 272-6753</v>
      </c>
      <c r="H28" s="311" t="str">
        <f>Data!V2</f>
        <v>joanna.demurat@uta.edu</v>
      </c>
    </row>
    <row r="29" spans="2:9" ht="13.5" customHeight="1">
      <c r="B29" s="308"/>
      <c r="C29" s="308"/>
      <c r="D29" s="308"/>
      <c r="E29" s="308"/>
      <c r="F29" s="308"/>
      <c r="G29" s="308"/>
      <c r="H29" s="298"/>
    </row>
    <row r="30" spans="2:9" ht="14.4" thickBot="1">
      <c r="B30" s="117" t="s">
        <v>938</v>
      </c>
    </row>
    <row r="31" spans="2:9" ht="14.4" thickBot="1">
      <c r="B31" s="124" t="s">
        <v>31</v>
      </c>
      <c r="C31" s="125" t="s">
        <v>25</v>
      </c>
      <c r="D31" s="125" t="s">
        <v>26</v>
      </c>
      <c r="E31" s="125" t="s">
        <v>27</v>
      </c>
      <c r="F31" s="125" t="s">
        <v>28</v>
      </c>
      <c r="G31" s="125" t="s">
        <v>29</v>
      </c>
      <c r="H31" s="126" t="s">
        <v>30</v>
      </c>
    </row>
    <row r="32" spans="2:9">
      <c r="B32" s="128" t="s">
        <v>42</v>
      </c>
      <c r="C32" s="141">
        <f>Data!W2</f>
        <v>174623</v>
      </c>
      <c r="D32" s="141">
        <f>Data!AQ2</f>
        <v>59574</v>
      </c>
      <c r="E32" s="141">
        <f>Data!BK2</f>
        <v>8215</v>
      </c>
      <c r="F32" s="141">
        <f>Data!CE2</f>
        <v>2254</v>
      </c>
      <c r="G32" s="141">
        <f>Data!CY2</f>
        <v>0</v>
      </c>
      <c r="H32" s="142">
        <f>SUM(C32:G32)</f>
        <v>244666</v>
      </c>
    </row>
    <row r="33" spans="2:8">
      <c r="B33" s="130" t="s">
        <v>43</v>
      </c>
      <c r="C33" s="141">
        <f>Data!X2</f>
        <v>87105.999999999985</v>
      </c>
      <c r="D33" s="141">
        <f>Data!AR2</f>
        <v>23636.999999999993</v>
      </c>
      <c r="E33" s="141">
        <f>Data!BL2</f>
        <v>21183</v>
      </c>
      <c r="F33" s="141">
        <f>Data!CF2</f>
        <v>2567</v>
      </c>
      <c r="G33" s="141">
        <f>Data!CZ2</f>
        <v>0</v>
      </c>
      <c r="H33" s="142">
        <f t="shared" ref="H33:H52" si="0">SUM(C33:G33)</f>
        <v>134492.99999999997</v>
      </c>
    </row>
    <row r="34" spans="2:8">
      <c r="B34" s="130" t="s">
        <v>44</v>
      </c>
      <c r="C34" s="141">
        <f>Data!Y2</f>
        <v>27123</v>
      </c>
      <c r="D34" s="141">
        <f>Data!AS2</f>
        <v>10096</v>
      </c>
      <c r="E34" s="141">
        <f>Data!BM2</f>
        <v>777</v>
      </c>
      <c r="F34" s="141">
        <f>Data!CG2</f>
        <v>0</v>
      </c>
      <c r="G34" s="141">
        <f>Data!DA2</f>
        <v>0</v>
      </c>
      <c r="H34" s="142">
        <f t="shared" si="0"/>
        <v>37996</v>
      </c>
    </row>
    <row r="35" spans="2:8">
      <c r="B35" s="130" t="s">
        <v>45</v>
      </c>
      <c r="C35" s="141">
        <f>Data!Z2</f>
        <v>1440</v>
      </c>
      <c r="D35" s="141">
        <f>Data!AT2</f>
        <v>8187</v>
      </c>
      <c r="E35" s="141">
        <f>Data!BN2</f>
        <v>16860</v>
      </c>
      <c r="F35" s="141">
        <f>Data!CH2</f>
        <v>675</v>
      </c>
      <c r="G35" s="141">
        <f>Data!DB2</f>
        <v>0</v>
      </c>
      <c r="H35" s="142">
        <f t="shared" si="0"/>
        <v>27162</v>
      </c>
    </row>
    <row r="36" spans="2:8">
      <c r="B36" s="130" t="s">
        <v>46</v>
      </c>
      <c r="C36" s="141">
        <f>Data!AA2</f>
        <v>0</v>
      </c>
      <c r="D36" s="141">
        <f>Data!AU2</f>
        <v>0</v>
      </c>
      <c r="E36" s="141">
        <f>Data!BO2</f>
        <v>0</v>
      </c>
      <c r="F36" s="141">
        <f>Data!CI2</f>
        <v>0</v>
      </c>
      <c r="G36" s="141">
        <f>Data!DC2</f>
        <v>0</v>
      </c>
      <c r="H36" s="142">
        <f t="shared" si="0"/>
        <v>0</v>
      </c>
    </row>
    <row r="37" spans="2:8">
      <c r="B37" s="130" t="s">
        <v>47</v>
      </c>
      <c r="C37" s="141">
        <f>Data!AB2</f>
        <v>34913</v>
      </c>
      <c r="D37" s="141">
        <f>Data!AV2</f>
        <v>43831</v>
      </c>
      <c r="E37" s="141">
        <f>Data!BP2</f>
        <v>34863</v>
      </c>
      <c r="F37" s="141">
        <f>Data!CJ2</f>
        <v>6258</v>
      </c>
      <c r="G37" s="141">
        <f>Data!DD2</f>
        <v>0</v>
      </c>
      <c r="H37" s="142">
        <f t="shared" si="0"/>
        <v>119865</v>
      </c>
    </row>
    <row r="38" spans="2:8">
      <c r="B38" s="130" t="s">
        <v>48</v>
      </c>
      <c r="C38" s="141">
        <f>Data!AC2</f>
        <v>726</v>
      </c>
      <c r="D38" s="141">
        <f>Data!AW2</f>
        <v>1380</v>
      </c>
      <c r="E38" s="141">
        <f>Data!BQ2</f>
        <v>0</v>
      </c>
      <c r="F38" s="141">
        <f>Data!CK2</f>
        <v>0</v>
      </c>
      <c r="G38" s="141">
        <f>Data!DE2</f>
        <v>0</v>
      </c>
      <c r="H38" s="142">
        <f t="shared" si="0"/>
        <v>2106</v>
      </c>
    </row>
    <row r="39" spans="2:8">
      <c r="B39" s="130" t="s">
        <v>49</v>
      </c>
      <c r="C39" s="141">
        <f>Data!AD2</f>
        <v>0</v>
      </c>
      <c r="D39" s="141">
        <f>Data!AX2</f>
        <v>0</v>
      </c>
      <c r="E39" s="141">
        <f>Data!BR2</f>
        <v>0</v>
      </c>
      <c r="F39" s="141">
        <f>Data!CL2</f>
        <v>0</v>
      </c>
      <c r="G39" s="141">
        <f>Data!DF2</f>
        <v>0</v>
      </c>
      <c r="H39" s="142">
        <f t="shared" si="0"/>
        <v>0</v>
      </c>
    </row>
    <row r="40" spans="2:8">
      <c r="B40" s="130" t="s">
        <v>50</v>
      </c>
      <c r="C40" s="141">
        <f>Data!AE2</f>
        <v>3368</v>
      </c>
      <c r="D40" s="141">
        <f>Data!AY2</f>
        <v>11814</v>
      </c>
      <c r="E40" s="141">
        <f>Data!BS2</f>
        <v>35341.000000000022</v>
      </c>
      <c r="F40" s="141">
        <f>Data!CM2</f>
        <v>345</v>
      </c>
      <c r="G40" s="141">
        <f>Data!DG2</f>
        <v>0</v>
      </c>
      <c r="H40" s="142">
        <f t="shared" si="0"/>
        <v>50868.000000000022</v>
      </c>
    </row>
    <row r="41" spans="2:8">
      <c r="B41" s="130" t="s">
        <v>51</v>
      </c>
      <c r="C41" s="141">
        <f>Data!AF2</f>
        <v>0</v>
      </c>
      <c r="D41" s="141">
        <f>Data!AZ2</f>
        <v>0</v>
      </c>
      <c r="E41" s="141">
        <f>Data!BT2</f>
        <v>0</v>
      </c>
      <c r="F41" s="141">
        <f>Data!CN2</f>
        <v>0</v>
      </c>
      <c r="G41" s="141">
        <f>Data!DH2</f>
        <v>0</v>
      </c>
      <c r="H41" s="142">
        <f t="shared" si="0"/>
        <v>0</v>
      </c>
    </row>
    <row r="42" spans="2:8">
      <c r="B42" s="130" t="s">
        <v>52</v>
      </c>
      <c r="C42" s="141">
        <f>Data!AG2</f>
        <v>0</v>
      </c>
      <c r="D42" s="141">
        <f>Data!BA2</f>
        <v>0</v>
      </c>
      <c r="E42" s="141">
        <f>Data!BU2</f>
        <v>0</v>
      </c>
      <c r="F42" s="141">
        <f>Data!CO2</f>
        <v>0</v>
      </c>
      <c r="G42" s="141">
        <f>Data!DI2</f>
        <v>0</v>
      </c>
      <c r="H42" s="142">
        <f t="shared" si="0"/>
        <v>0</v>
      </c>
    </row>
    <row r="43" spans="2:8">
      <c r="B43" s="130" t="s">
        <v>53</v>
      </c>
      <c r="C43" s="141">
        <f>Data!AH2</f>
        <v>0</v>
      </c>
      <c r="D43" s="141">
        <f>Data!BB2</f>
        <v>0</v>
      </c>
      <c r="E43" s="141">
        <f>Data!BV2</f>
        <v>0</v>
      </c>
      <c r="F43" s="141">
        <f>Data!CP2</f>
        <v>0</v>
      </c>
      <c r="G43" s="141">
        <f>Data!DJ2</f>
        <v>0</v>
      </c>
      <c r="H43" s="142">
        <f t="shared" si="0"/>
        <v>0</v>
      </c>
    </row>
    <row r="44" spans="2:8">
      <c r="B44" s="130" t="s">
        <v>54</v>
      </c>
      <c r="C44" s="141">
        <f>Data!AI2</f>
        <v>0</v>
      </c>
      <c r="D44" s="141">
        <f>Data!BC2</f>
        <v>0</v>
      </c>
      <c r="E44" s="141">
        <f>Data!BW2</f>
        <v>0</v>
      </c>
      <c r="F44" s="141">
        <f>Data!CQ2</f>
        <v>0</v>
      </c>
      <c r="G44" s="141">
        <f>Data!DK2</f>
        <v>0</v>
      </c>
      <c r="H44" s="142">
        <f t="shared" si="0"/>
        <v>0</v>
      </c>
    </row>
    <row r="45" spans="2:8">
      <c r="B45" s="130" t="s">
        <v>55</v>
      </c>
      <c r="C45" s="141">
        <f>Data!AJ2</f>
        <v>5684</v>
      </c>
      <c r="D45" s="141">
        <f>Data!BD2</f>
        <v>15790</v>
      </c>
      <c r="E45" s="141">
        <f>Data!BX2</f>
        <v>2678</v>
      </c>
      <c r="F45" s="141">
        <f>Data!CR2</f>
        <v>266</v>
      </c>
      <c r="G45" s="141">
        <f>Data!DL2</f>
        <v>0</v>
      </c>
      <c r="H45" s="142">
        <f t="shared" si="0"/>
        <v>24418</v>
      </c>
    </row>
    <row r="46" spans="2:8">
      <c r="B46" s="130" t="s">
        <v>56</v>
      </c>
      <c r="C46" s="141">
        <f>Data!AK2</f>
        <v>0</v>
      </c>
      <c r="D46" s="141">
        <f>Data!BE2</f>
        <v>0</v>
      </c>
      <c r="E46" s="141">
        <f>Data!BY2</f>
        <v>0</v>
      </c>
      <c r="F46" s="141">
        <f>Data!CS2</f>
        <v>0</v>
      </c>
      <c r="G46" s="141">
        <f>Data!DM2</f>
        <v>0</v>
      </c>
      <c r="H46" s="142">
        <f t="shared" si="0"/>
        <v>0</v>
      </c>
    </row>
    <row r="47" spans="2:8">
      <c r="B47" s="130" t="s">
        <v>57</v>
      </c>
      <c r="C47" s="141">
        <f>Data!AL2</f>
        <v>16648</v>
      </c>
      <c r="D47" s="141">
        <f>Data!BF2</f>
        <v>51487</v>
      </c>
      <c r="E47" s="141">
        <f>Data!BZ2</f>
        <v>14707</v>
      </c>
      <c r="F47" s="141">
        <f>Data!CT2</f>
        <v>954</v>
      </c>
      <c r="G47" s="141">
        <f>Data!DN2</f>
        <v>0</v>
      </c>
      <c r="H47" s="142">
        <f t="shared" si="0"/>
        <v>83796</v>
      </c>
    </row>
    <row r="48" spans="2:8">
      <c r="B48" s="130" t="s">
        <v>58</v>
      </c>
      <c r="C48" s="141">
        <f>Data!AM2</f>
        <v>0</v>
      </c>
      <c r="D48" s="141">
        <f>Data!BG2</f>
        <v>0</v>
      </c>
      <c r="E48" s="141">
        <f>Data!CA2</f>
        <v>0</v>
      </c>
      <c r="F48" s="141">
        <f>Data!CU2</f>
        <v>0</v>
      </c>
      <c r="G48" s="141">
        <f>Data!DO2</f>
        <v>0</v>
      </c>
      <c r="H48" s="142">
        <f t="shared" si="0"/>
        <v>0</v>
      </c>
    </row>
    <row r="49" spans="2:8">
      <c r="B49" s="130" t="s">
        <v>59</v>
      </c>
      <c r="C49" s="141">
        <f>Data!AN2</f>
        <v>6</v>
      </c>
      <c r="D49" s="141">
        <f>Data!BH2</f>
        <v>168</v>
      </c>
      <c r="E49" s="141">
        <f>Data!CB2</f>
        <v>0</v>
      </c>
      <c r="F49" s="141">
        <f>Data!CV2</f>
        <v>0</v>
      </c>
      <c r="G49" s="141">
        <f>Data!DP2</f>
        <v>0</v>
      </c>
      <c r="H49" s="142">
        <f t="shared" si="0"/>
        <v>174</v>
      </c>
    </row>
    <row r="50" spans="2:8">
      <c r="B50" s="130" t="s">
        <v>60</v>
      </c>
      <c r="C50" s="141">
        <f>Data!AO2</f>
        <v>2686</v>
      </c>
      <c r="D50" s="141">
        <f>Data!BI2</f>
        <v>4662</v>
      </c>
      <c r="E50" s="141">
        <f>Data!CC2</f>
        <v>1191</v>
      </c>
      <c r="F50" s="141">
        <f>Data!CW2</f>
        <v>0</v>
      </c>
      <c r="G50" s="141">
        <f>Data!DQ2</f>
        <v>0</v>
      </c>
      <c r="H50" s="142">
        <f t="shared" si="0"/>
        <v>8539</v>
      </c>
    </row>
    <row r="51" spans="2:8">
      <c r="B51" s="130" t="s">
        <v>0</v>
      </c>
      <c r="C51" s="141">
        <f>Data!AP2</f>
        <v>10702.999999999998</v>
      </c>
      <c r="D51" s="141">
        <f>Data!BJ2</f>
        <v>108927.9</v>
      </c>
      <c r="E51" s="141">
        <f>Data!CD2</f>
        <v>48925</v>
      </c>
      <c r="F51" s="141">
        <f>Data!CX2</f>
        <v>3702</v>
      </c>
      <c r="G51" s="141">
        <f>Data!DR2</f>
        <v>0</v>
      </c>
      <c r="H51" s="142">
        <f t="shared" si="0"/>
        <v>172257.9</v>
      </c>
    </row>
    <row r="52" spans="2:8">
      <c r="B52" s="143" t="s">
        <v>33</v>
      </c>
      <c r="C52" s="142">
        <f>SUM(C32:C51)</f>
        <v>365026</v>
      </c>
      <c r="D52" s="142">
        <f>SUM(D32:D51)</f>
        <v>339553.9</v>
      </c>
      <c r="E52" s="142">
        <f>SUM(E32:E51)</f>
        <v>184740.00000000003</v>
      </c>
      <c r="F52" s="142">
        <f>SUM(F32:F51)</f>
        <v>17021</v>
      </c>
      <c r="G52" s="142">
        <f>SUM(G32:G51)</f>
        <v>0</v>
      </c>
      <c r="H52" s="142">
        <f t="shared" si="0"/>
        <v>906340.9</v>
      </c>
    </row>
    <row r="53" spans="2:8">
      <c r="B53" s="144"/>
      <c r="C53" s="145"/>
      <c r="D53" s="145"/>
      <c r="E53" s="145"/>
      <c r="F53" s="145"/>
      <c r="G53" s="145"/>
      <c r="H53" s="145"/>
    </row>
    <row r="54" spans="2:8" ht="13.5" customHeight="1">
      <c r="B54" s="308"/>
      <c r="D54" s="390" t="s">
        <v>22</v>
      </c>
      <c r="E54" s="390"/>
      <c r="F54" s="390"/>
      <c r="G54" s="309" t="s">
        <v>23</v>
      </c>
      <c r="H54" s="309" t="s">
        <v>24</v>
      </c>
    </row>
    <row r="55" spans="2:8" ht="14.25" customHeight="1">
      <c r="B55" s="388" t="s">
        <v>953</v>
      </c>
      <c r="C55" s="389"/>
      <c r="D55" s="384" t="str">
        <f>Data!T2</f>
        <v>Joanna Demurat</v>
      </c>
      <c r="E55" s="384"/>
      <c r="F55" s="384"/>
      <c r="G55" s="310" t="str">
        <f>Data!U2</f>
        <v>(817) 272-6753</v>
      </c>
      <c r="H55" s="311" t="str">
        <f>Data!V2</f>
        <v>joanna.demurat@uta.edu</v>
      </c>
    </row>
    <row r="56" spans="2:8" ht="13.5" customHeight="1">
      <c r="B56" s="308"/>
      <c r="C56" s="308"/>
      <c r="D56" s="308"/>
      <c r="E56" s="308"/>
      <c r="F56" s="308"/>
      <c r="G56" s="308"/>
      <c r="H56" s="298"/>
    </row>
    <row r="57" spans="2:8" ht="14.25" customHeight="1">
      <c r="B57" s="117" t="s">
        <v>9</v>
      </c>
    </row>
    <row r="58" spans="2:8" ht="31.5" customHeight="1">
      <c r="B58" s="391" t="s">
        <v>39</v>
      </c>
      <c r="C58" s="391"/>
      <c r="D58" s="391"/>
      <c r="E58" s="391"/>
      <c r="F58" s="391"/>
      <c r="G58" s="391"/>
      <c r="H58" s="321"/>
    </row>
    <row r="59" spans="2:8" ht="8.25" customHeight="1" thickBot="1">
      <c r="B59" s="320"/>
    </row>
    <row r="60" spans="2:8" ht="14.4" thickBot="1">
      <c r="B60" s="124" t="s">
        <v>31</v>
      </c>
      <c r="C60" s="125" t="s">
        <v>25</v>
      </c>
      <c r="D60" s="125" t="s">
        <v>26</v>
      </c>
      <c r="E60" s="125" t="s">
        <v>27</v>
      </c>
      <c r="F60" s="125" t="s">
        <v>28</v>
      </c>
      <c r="G60" s="125" t="s">
        <v>29</v>
      </c>
      <c r="H60" s="126" t="s">
        <v>30</v>
      </c>
    </row>
    <row r="61" spans="2:8">
      <c r="B61" s="128" t="str">
        <f>$B$32</f>
        <v>Liberal Arts</v>
      </c>
      <c r="C61" s="322">
        <f>Data!DS2</f>
        <v>6945224.3243898805</v>
      </c>
      <c r="D61" s="322">
        <f>Data!EM2</f>
        <v>7329607.4561888063</v>
      </c>
      <c r="E61" s="322">
        <f>Data!FG2</f>
        <v>3424699.2363624526</v>
      </c>
      <c r="F61" s="322">
        <f>Data!GA2</f>
        <v>1939592.9352383483</v>
      </c>
      <c r="G61" s="322">
        <f>Data!GU2</f>
        <v>0</v>
      </c>
      <c r="H61" s="323">
        <f>SUM(C61:G61)</f>
        <v>19639123.952179492</v>
      </c>
    </row>
    <row r="62" spans="2:8">
      <c r="B62" s="128" t="str">
        <f>$B$33</f>
        <v>Science</v>
      </c>
      <c r="C62" s="322">
        <f>Data!DT2</f>
        <v>2848683.4021928059</v>
      </c>
      <c r="D62" s="322">
        <f>Data!EN2</f>
        <v>2578589.2430897877</v>
      </c>
      <c r="E62" s="322">
        <f>Data!FH2</f>
        <v>3082703.0030387603</v>
      </c>
      <c r="F62" s="322">
        <f>Data!GB2</f>
        <v>2081058.3466212291</v>
      </c>
      <c r="G62" s="322">
        <f>Data!GV2</f>
        <v>0</v>
      </c>
      <c r="H62" s="142">
        <f t="shared" ref="H62:H81" si="1">SUM(C62:G62)</f>
        <v>10591033.994942581</v>
      </c>
    </row>
    <row r="63" spans="2:8">
      <c r="B63" s="128" t="str">
        <f>$B$34</f>
        <v>Fine Arts</v>
      </c>
      <c r="C63" s="322">
        <f>Data!DU2</f>
        <v>2681424.5069521135</v>
      </c>
      <c r="D63" s="322">
        <f>Data!EO2</f>
        <v>2670335.211678518</v>
      </c>
      <c r="E63" s="322">
        <f>Data!FI2</f>
        <v>1075970.9019428308</v>
      </c>
      <c r="F63" s="322">
        <f>Data!GC2</f>
        <v>0</v>
      </c>
      <c r="G63" s="322">
        <f>Data!GW2</f>
        <v>0</v>
      </c>
      <c r="H63" s="142">
        <f t="shared" si="1"/>
        <v>6427730.620573462</v>
      </c>
    </row>
    <row r="64" spans="2:8">
      <c r="B64" s="128" t="str">
        <f>$B$35</f>
        <v>Teacher Education</v>
      </c>
      <c r="C64" s="322">
        <f>Data!DV2</f>
        <v>164150.1251397662</v>
      </c>
      <c r="D64" s="322">
        <f>Data!EP2</f>
        <v>1088680.8222267851</v>
      </c>
      <c r="E64" s="322">
        <f>Data!FJ2</f>
        <v>1477846.5980702867</v>
      </c>
      <c r="F64" s="322">
        <f>Data!GD2</f>
        <v>661786.62935532082</v>
      </c>
      <c r="G64" s="322">
        <f>Data!GX2</f>
        <v>0</v>
      </c>
      <c r="H64" s="142">
        <f t="shared" si="1"/>
        <v>3392464.1747921584</v>
      </c>
    </row>
    <row r="65" spans="2:8">
      <c r="B65" s="128" t="str">
        <f>$B$36</f>
        <v>Agriculture</v>
      </c>
      <c r="C65" s="322">
        <f>Data!DW2</f>
        <v>0</v>
      </c>
      <c r="D65" s="322">
        <f>Data!EQ2</f>
        <v>0</v>
      </c>
      <c r="E65" s="322">
        <f>Data!FK2</f>
        <v>0</v>
      </c>
      <c r="F65" s="322">
        <f>Data!GE2</f>
        <v>0</v>
      </c>
      <c r="G65" s="322">
        <f>Data!GY2</f>
        <v>0</v>
      </c>
      <c r="H65" s="142">
        <f t="shared" si="1"/>
        <v>0</v>
      </c>
    </row>
    <row r="66" spans="2:8">
      <c r="B66" s="128" t="str">
        <f>$B$37</f>
        <v>Engineering</v>
      </c>
      <c r="C66" s="322">
        <f>Data!DX2</f>
        <v>2789283.6438401388</v>
      </c>
      <c r="D66" s="322">
        <f>Data!ER2</f>
        <v>6620227.7998268539</v>
      </c>
      <c r="E66" s="322">
        <f>Data!FL2</f>
        <v>6637607.4916130053</v>
      </c>
      <c r="F66" s="322">
        <f>Data!GF2</f>
        <v>4641535.4722661786</v>
      </c>
      <c r="G66" s="322">
        <f>Data!GZ2</f>
        <v>0</v>
      </c>
      <c r="H66" s="142">
        <f t="shared" si="1"/>
        <v>20688654.407546178</v>
      </c>
    </row>
    <row r="67" spans="2:8">
      <c r="B67" s="128" t="str">
        <f>$B$38</f>
        <v>Home Economics</v>
      </c>
      <c r="C67" s="322">
        <f>Data!DY2</f>
        <v>19266.46218102581</v>
      </c>
      <c r="D67" s="322">
        <f>Data!ES2</f>
        <v>127561.56354214875</v>
      </c>
      <c r="E67" s="322">
        <f>Data!FM2</f>
        <v>0</v>
      </c>
      <c r="F67" s="322">
        <f>Data!GG2</f>
        <v>0</v>
      </c>
      <c r="G67" s="322">
        <f>Data!HA2</f>
        <v>0</v>
      </c>
      <c r="H67" s="142">
        <f t="shared" si="1"/>
        <v>146828.02572317456</v>
      </c>
    </row>
    <row r="68" spans="2:8">
      <c r="B68" s="128" t="str">
        <f>$B$39</f>
        <v>Law</v>
      </c>
      <c r="C68" s="322">
        <f>Data!DZ2</f>
        <v>0</v>
      </c>
      <c r="D68" s="322">
        <f>Data!ET2</f>
        <v>0</v>
      </c>
      <c r="E68" s="322">
        <f>Data!FN2</f>
        <v>0</v>
      </c>
      <c r="F68" s="322">
        <f>Data!GH2</f>
        <v>0</v>
      </c>
      <c r="G68" s="322">
        <f>Data!HB2</f>
        <v>0</v>
      </c>
      <c r="H68" s="142">
        <f t="shared" si="1"/>
        <v>0</v>
      </c>
    </row>
    <row r="69" spans="2:8">
      <c r="B69" s="128" t="str">
        <f>$B$40</f>
        <v>Social Service</v>
      </c>
      <c r="C69" s="322">
        <f>Data!EA2</f>
        <v>259290.74978145387</v>
      </c>
      <c r="D69" s="322">
        <f>Data!EU2</f>
        <v>834360.70722110081</v>
      </c>
      <c r="E69" s="322">
        <f>Data!FO2</f>
        <v>2826197.6167525053</v>
      </c>
      <c r="F69" s="322">
        <f>Data!GI2</f>
        <v>451993.19987066631</v>
      </c>
      <c r="G69" s="322">
        <f>Data!HC2</f>
        <v>0</v>
      </c>
      <c r="H69" s="142">
        <f t="shared" si="1"/>
        <v>4371842.2736257259</v>
      </c>
    </row>
    <row r="70" spans="2:8">
      <c r="B70" s="128" t="str">
        <f>$B$41</f>
        <v>Library Science</v>
      </c>
      <c r="C70" s="322">
        <f>Data!EB2</f>
        <v>0</v>
      </c>
      <c r="D70" s="322">
        <f>Data!EV2</f>
        <v>0</v>
      </c>
      <c r="E70" s="322">
        <f>Data!FP2</f>
        <v>0</v>
      </c>
      <c r="F70" s="322">
        <f>Data!GJ2</f>
        <v>0</v>
      </c>
      <c r="G70" s="322">
        <f>Data!HD2</f>
        <v>0</v>
      </c>
      <c r="H70" s="142">
        <f t="shared" si="1"/>
        <v>0</v>
      </c>
    </row>
    <row r="71" spans="2:8">
      <c r="B71" s="128" t="str">
        <f>$B$42</f>
        <v>Veterinary Science</v>
      </c>
      <c r="C71" s="322">
        <f>Data!EC2</f>
        <v>0</v>
      </c>
      <c r="D71" s="322">
        <f>Data!EW2</f>
        <v>0</v>
      </c>
      <c r="E71" s="322">
        <f>Data!FQ2</f>
        <v>0</v>
      </c>
      <c r="F71" s="322">
        <f>Data!GK2</f>
        <v>0</v>
      </c>
      <c r="G71" s="322">
        <f>Data!HE2</f>
        <v>0</v>
      </c>
      <c r="H71" s="142">
        <f t="shared" si="1"/>
        <v>0</v>
      </c>
    </row>
    <row r="72" spans="2:8">
      <c r="B72" s="128" t="str">
        <f>$B$43</f>
        <v>Vocational Training</v>
      </c>
      <c r="C72" s="322">
        <f>Data!ED2</f>
        <v>0</v>
      </c>
      <c r="D72" s="322">
        <f>Data!EX2</f>
        <v>0</v>
      </c>
      <c r="E72" s="322">
        <f>Data!FR2</f>
        <v>0</v>
      </c>
      <c r="F72" s="322">
        <f>Data!GL2</f>
        <v>0</v>
      </c>
      <c r="G72" s="322">
        <f>Data!HF2</f>
        <v>0</v>
      </c>
      <c r="H72" s="142">
        <f t="shared" si="1"/>
        <v>0</v>
      </c>
    </row>
    <row r="73" spans="2:8">
      <c r="B73" s="128" t="str">
        <f>$B$44</f>
        <v>Physical Training</v>
      </c>
      <c r="C73" s="322">
        <f>Data!EE2</f>
        <v>0</v>
      </c>
      <c r="D73" s="322">
        <f>Data!EY2</f>
        <v>0</v>
      </c>
      <c r="E73" s="322">
        <f>Data!FS2</f>
        <v>0</v>
      </c>
      <c r="F73" s="322">
        <f>Data!GM2</f>
        <v>0</v>
      </c>
      <c r="G73" s="322">
        <f>Data!HG2</f>
        <v>0</v>
      </c>
      <c r="H73" s="142">
        <f t="shared" si="1"/>
        <v>0</v>
      </c>
    </row>
    <row r="74" spans="2:8">
      <c r="B74" s="128" t="str">
        <f>$B$45</f>
        <v>Health Services</v>
      </c>
      <c r="C74" s="322">
        <f>Data!EF2</f>
        <v>253914.46349719045</v>
      </c>
      <c r="D74" s="322">
        <f>Data!EZ2</f>
        <v>825002.64953350974</v>
      </c>
      <c r="E74" s="322">
        <f>Data!FT2</f>
        <v>637390.76685805945</v>
      </c>
      <c r="F74" s="322">
        <f>Data!GN2</f>
        <v>332798.32134366827</v>
      </c>
      <c r="G74" s="322">
        <f>Data!HH2</f>
        <v>0</v>
      </c>
      <c r="H74" s="142">
        <f t="shared" si="1"/>
        <v>2049106.201232428</v>
      </c>
    </row>
    <row r="75" spans="2:8">
      <c r="B75" s="128" t="str">
        <f>$B$46</f>
        <v>Pharmacy</v>
      </c>
      <c r="C75" s="322">
        <f>Data!EG2</f>
        <v>0</v>
      </c>
      <c r="D75" s="322">
        <f>Data!FA2</f>
        <v>0</v>
      </c>
      <c r="E75" s="322">
        <f>Data!FU2</f>
        <v>0</v>
      </c>
      <c r="F75" s="322">
        <f>Data!GO2</f>
        <v>0</v>
      </c>
      <c r="G75" s="322">
        <f>Data!HI2</f>
        <v>0</v>
      </c>
      <c r="H75" s="142">
        <f t="shared" si="1"/>
        <v>0</v>
      </c>
    </row>
    <row r="76" spans="2:8">
      <c r="B76" s="128" t="str">
        <f>$B$47</f>
        <v>Business Administration</v>
      </c>
      <c r="C76" s="322">
        <f>Data!EH2</f>
        <v>1141244.7598917391</v>
      </c>
      <c r="D76" s="322">
        <f>Data!FB2</f>
        <v>5179230.1100686407</v>
      </c>
      <c r="E76" s="322">
        <f>Data!FV2</f>
        <v>3870029.3286118237</v>
      </c>
      <c r="F76" s="322">
        <f>Data!GP2</f>
        <v>2274504.9348526336</v>
      </c>
      <c r="G76" s="322">
        <f>Data!HJ2</f>
        <v>0</v>
      </c>
      <c r="H76" s="142">
        <f t="shared" si="1"/>
        <v>12465009.133424837</v>
      </c>
    </row>
    <row r="77" spans="2:8">
      <c r="B77" s="128" t="str">
        <f>$B$48</f>
        <v>Optometry</v>
      </c>
      <c r="C77" s="322">
        <f>Data!EI2</f>
        <v>0</v>
      </c>
      <c r="D77" s="322">
        <f>Data!FC2</f>
        <v>0</v>
      </c>
      <c r="E77" s="322">
        <f>Data!FW2</f>
        <v>0</v>
      </c>
      <c r="F77" s="322">
        <f>Data!GQ2</f>
        <v>0</v>
      </c>
      <c r="G77" s="322">
        <f>Data!HK2</f>
        <v>0</v>
      </c>
      <c r="H77" s="142">
        <f t="shared" si="1"/>
        <v>0</v>
      </c>
    </row>
    <row r="78" spans="2:8">
      <c r="B78" s="128" t="str">
        <f>$B$49</f>
        <v>Teacher Ed-Practice Teaching</v>
      </c>
      <c r="C78" s="322">
        <f>Data!EJ2</f>
        <v>1759.8827699018536</v>
      </c>
      <c r="D78" s="322">
        <f>Data!FD2</f>
        <v>49742.429497096193</v>
      </c>
      <c r="E78" s="322">
        <f>Data!FX2</f>
        <v>0</v>
      </c>
      <c r="F78" s="322">
        <f>Data!GR2</f>
        <v>0</v>
      </c>
      <c r="G78" s="322">
        <f>Data!HL2</f>
        <v>0</v>
      </c>
      <c r="H78" s="142">
        <f t="shared" si="1"/>
        <v>51502.312266998044</v>
      </c>
    </row>
    <row r="79" spans="2:8">
      <c r="B79" s="128" t="str">
        <f>$B$50</f>
        <v>Technology</v>
      </c>
      <c r="C79" s="322">
        <f>Data!EK2</f>
        <v>158186.89662206668</v>
      </c>
      <c r="D79" s="322">
        <f>Data!FE2</f>
        <v>529963.87170109956</v>
      </c>
      <c r="E79" s="322">
        <f>Data!FY2</f>
        <v>86026.281336811298</v>
      </c>
      <c r="F79" s="322">
        <f>Data!GS2</f>
        <v>0</v>
      </c>
      <c r="G79" s="322">
        <f>Data!HM2</f>
        <v>0</v>
      </c>
      <c r="H79" s="142">
        <f t="shared" si="1"/>
        <v>774177.04965997755</v>
      </c>
    </row>
    <row r="80" spans="2:8">
      <c r="B80" s="128" t="str">
        <f>$B$51</f>
        <v>Nursing</v>
      </c>
      <c r="C80" s="322">
        <f>Data!EL2</f>
        <v>749962.05052768579</v>
      </c>
      <c r="D80" s="322">
        <f>Data!FF2</f>
        <v>4309652.0599906985</v>
      </c>
      <c r="E80" s="322">
        <f>Data!FZ2</f>
        <v>2752576.0110790785</v>
      </c>
      <c r="F80" s="322">
        <f>Data!GT2</f>
        <v>763645.74097211601</v>
      </c>
      <c r="G80" s="322">
        <f>Data!HN2</f>
        <v>0</v>
      </c>
      <c r="H80" s="142">
        <f t="shared" si="1"/>
        <v>8575835.8625695799</v>
      </c>
    </row>
    <row r="81" spans="2:8">
      <c r="B81" s="131" t="str">
        <f>$B$52</f>
        <v>Totals</v>
      </c>
      <c r="C81" s="323">
        <f>SUM(C61:C80)</f>
        <v>18012391.267785765</v>
      </c>
      <c r="D81" s="323">
        <f>SUM(D61:D80)</f>
        <v>32142953.924565047</v>
      </c>
      <c r="E81" s="323">
        <f>SUM(E61:E80)</f>
        <v>25871047.235665612</v>
      </c>
      <c r="F81" s="323">
        <f>SUM(F61:F80)</f>
        <v>13146915.580520162</v>
      </c>
      <c r="G81" s="323">
        <f>SUM(G61:G80)</f>
        <v>0</v>
      </c>
      <c r="H81" s="323">
        <f t="shared" si="1"/>
        <v>89173308.008536592</v>
      </c>
    </row>
    <row r="82" spans="2:8">
      <c r="B82" s="144"/>
      <c r="C82" s="324"/>
      <c r="D82" s="324"/>
      <c r="E82" s="324"/>
      <c r="F82" s="324"/>
      <c r="G82" s="324"/>
      <c r="H82" s="325"/>
    </row>
    <row r="83" spans="2:8" ht="13.5" customHeight="1">
      <c r="B83" s="308"/>
      <c r="D83" s="390" t="s">
        <v>22</v>
      </c>
      <c r="E83" s="390"/>
      <c r="F83" s="390"/>
      <c r="G83" s="309" t="s">
        <v>23</v>
      </c>
      <c r="H83" s="309" t="s">
        <v>24</v>
      </c>
    </row>
    <row r="84" spans="2:8" ht="14.25" customHeight="1">
      <c r="B84" s="388" t="s">
        <v>38</v>
      </c>
      <c r="C84" s="389"/>
      <c r="D84" s="384" t="str">
        <f>Data!T2</f>
        <v>Joanna Demurat</v>
      </c>
      <c r="E84" s="384"/>
      <c r="F84" s="384"/>
      <c r="G84" s="310" t="str">
        <f>Data!U2</f>
        <v>(817) 272-6753</v>
      </c>
      <c r="H84" s="311" t="str">
        <f>Data!V2</f>
        <v>joanna.demurat@uta.edu</v>
      </c>
    </row>
    <row r="85" spans="2:8" ht="13.5" customHeight="1">
      <c r="B85" s="308"/>
      <c r="C85" s="308"/>
      <c r="D85" s="308"/>
      <c r="E85" s="308"/>
      <c r="F85" s="308"/>
      <c r="G85" s="308"/>
      <c r="H85" s="298"/>
    </row>
    <row r="86" spans="2:8" ht="14.25" customHeight="1">
      <c r="B86" s="120" t="s">
        <v>32</v>
      </c>
      <c r="C86" s="326"/>
      <c r="D86" s="326"/>
      <c r="E86" s="326"/>
      <c r="F86" s="326"/>
      <c r="G86" s="326"/>
      <c r="H86" s="122">
        <f>H13+H14</f>
        <v>313908678</v>
      </c>
    </row>
    <row r="87" spans="2:8" ht="42.75" customHeight="1">
      <c r="B87" s="382" t="s">
        <v>8</v>
      </c>
      <c r="C87" s="382"/>
      <c r="D87" s="382"/>
      <c r="E87" s="382"/>
      <c r="F87" s="382"/>
      <c r="G87" s="382"/>
      <c r="H87" s="321"/>
    </row>
    <row r="88" spans="2:8" ht="15" customHeight="1">
      <c r="B88" s="120" t="s">
        <v>5</v>
      </c>
      <c r="C88" s="327"/>
      <c r="D88" s="327"/>
      <c r="E88" s="327"/>
      <c r="F88" s="327"/>
      <c r="G88" s="327"/>
      <c r="H88" s="122"/>
    </row>
    <row r="89" spans="2:8" ht="98.25" customHeight="1" thickBot="1">
      <c r="B89" s="383" t="s">
        <v>228</v>
      </c>
      <c r="C89" s="383"/>
      <c r="D89" s="383"/>
      <c r="E89" s="383"/>
      <c r="F89" s="383"/>
      <c r="G89" s="383"/>
      <c r="H89" s="328"/>
    </row>
    <row r="90" spans="2:8" ht="14.4" thickBot="1">
      <c r="B90" s="124" t="s">
        <v>31</v>
      </c>
      <c r="C90" s="125" t="s">
        <v>25</v>
      </c>
      <c r="D90" s="125" t="s">
        <v>26</v>
      </c>
      <c r="E90" s="125" t="s">
        <v>27</v>
      </c>
      <c r="F90" s="125" t="s">
        <v>28</v>
      </c>
      <c r="G90" s="125" t="s">
        <v>29</v>
      </c>
      <c r="H90" s="126" t="s">
        <v>30</v>
      </c>
    </row>
    <row r="91" spans="2:8">
      <c r="B91" s="128" t="str">
        <f>$B$32</f>
        <v>Liberal Arts</v>
      </c>
      <c r="C91" s="329">
        <f>Data!HR2</f>
        <v>429733.43106026202</v>
      </c>
      <c r="D91" s="329">
        <f>Data!IL2</f>
        <v>146606.91559521959</v>
      </c>
      <c r="E91" s="329">
        <f>Data!JF2</f>
        <v>20216.467110060243</v>
      </c>
      <c r="F91" s="329">
        <f>Data!JZ2</f>
        <v>5546.9162344584047</v>
      </c>
      <c r="G91" s="329">
        <f>Data!KT2</f>
        <v>0</v>
      </c>
      <c r="H91" s="134">
        <f t="shared" ref="H91:H111" si="2">SUM(C91:G91)</f>
        <v>602103.73000000033</v>
      </c>
    </row>
    <row r="92" spans="2:8">
      <c r="B92" s="128" t="str">
        <f>$B$33</f>
        <v>Science</v>
      </c>
      <c r="C92" s="329">
        <f>Data!HS2</f>
        <v>2847897.4</v>
      </c>
      <c r="D92" s="329">
        <f>Data!IM2</f>
        <v>772802.62087194121</v>
      </c>
      <c r="E92" s="329">
        <f>Data!JG2</f>
        <v>692570.03502687882</v>
      </c>
      <c r="F92" s="329">
        <f>Data!KA2</f>
        <v>83927.07736930548</v>
      </c>
      <c r="G92" s="329">
        <f>Data!KU2</f>
        <v>0</v>
      </c>
      <c r="H92" s="137">
        <f t="shared" si="2"/>
        <v>4397197.1332681254</v>
      </c>
    </row>
    <row r="93" spans="2:8">
      <c r="B93" s="128" t="str">
        <f>$B$34</f>
        <v>Fine Arts</v>
      </c>
      <c r="C93" s="329">
        <f>Data!HT2</f>
        <v>96225.302736603844</v>
      </c>
      <c r="D93" s="329">
        <f>Data!IN2</f>
        <v>35817.964695231072</v>
      </c>
      <c r="E93" s="329">
        <f>Data!JH2</f>
        <v>2756.5925681650697</v>
      </c>
      <c r="F93" s="329">
        <f>Data!KB2</f>
        <v>0</v>
      </c>
      <c r="G93" s="329">
        <f>Data!KV2</f>
        <v>0</v>
      </c>
      <c r="H93" s="137">
        <f t="shared" si="2"/>
        <v>134799.85999999999</v>
      </c>
    </row>
    <row r="94" spans="2:8">
      <c r="B94" s="128" t="str">
        <f>$B$35</f>
        <v>Teacher Education</v>
      </c>
      <c r="C94" s="329">
        <f>Data!HU2</f>
        <v>2378.1359840954269</v>
      </c>
      <c r="D94" s="329">
        <f>Data!IO2</f>
        <v>13520.693959575878</v>
      </c>
      <c r="E94" s="329">
        <f>Data!JI2</f>
        <v>27844.008813783959</v>
      </c>
      <c r="F94" s="329">
        <f>Data!KC2</f>
        <v>1114.7512425447317</v>
      </c>
      <c r="G94" s="329">
        <f>Data!KW2</f>
        <v>0</v>
      </c>
      <c r="H94" s="137">
        <f t="shared" si="2"/>
        <v>44857.59</v>
      </c>
    </row>
    <row r="95" spans="2:8">
      <c r="B95" s="128" t="str">
        <f>$B$36</f>
        <v>Agriculture</v>
      </c>
      <c r="C95" s="329">
        <f>Data!HV2</f>
        <v>0</v>
      </c>
      <c r="D95" s="329">
        <f>Data!IP2</f>
        <v>0</v>
      </c>
      <c r="E95" s="329">
        <f>Data!JJ2</f>
        <v>0</v>
      </c>
      <c r="F95" s="329">
        <f>Data!KD2</f>
        <v>0</v>
      </c>
      <c r="G95" s="329">
        <f>Data!KX2</f>
        <v>0</v>
      </c>
      <c r="H95" s="137">
        <f t="shared" si="2"/>
        <v>0</v>
      </c>
    </row>
    <row r="96" spans="2:8">
      <c r="B96" s="128" t="str">
        <f>$B$37</f>
        <v>Engineering</v>
      </c>
      <c r="C96" s="329">
        <f>Data!HW2</f>
        <v>1831791.1173824724</v>
      </c>
      <c r="D96" s="329">
        <f>Data!IQ2</f>
        <v>2299694.5683840155</v>
      </c>
      <c r="E96" s="329">
        <f>Data!JK2</f>
        <v>1829167.7519922415</v>
      </c>
      <c r="F96" s="329">
        <f>Data!KE2</f>
        <v>328340.41224127146</v>
      </c>
      <c r="G96" s="329">
        <f>Data!KY2</f>
        <v>0</v>
      </c>
      <c r="H96" s="137">
        <f t="shared" si="2"/>
        <v>6288993.8500000006</v>
      </c>
    </row>
    <row r="97" spans="2:8">
      <c r="B97" s="128" t="str">
        <f>$B$38</f>
        <v>Home Economics</v>
      </c>
      <c r="C97" s="329">
        <f>Data!HX2</f>
        <v>0</v>
      </c>
      <c r="D97" s="329">
        <f>Data!IR2</f>
        <v>0</v>
      </c>
      <c r="E97" s="329">
        <f>Data!JL2</f>
        <v>0</v>
      </c>
      <c r="F97" s="329">
        <f>Data!KF2</f>
        <v>0</v>
      </c>
      <c r="G97" s="329">
        <f>Data!KZ2</f>
        <v>0</v>
      </c>
      <c r="H97" s="137">
        <f t="shared" si="2"/>
        <v>0</v>
      </c>
    </row>
    <row r="98" spans="2:8">
      <c r="B98" s="128" t="str">
        <f>$B$39</f>
        <v>Law</v>
      </c>
      <c r="C98" s="329">
        <f>Data!HY2</f>
        <v>0</v>
      </c>
      <c r="D98" s="329">
        <f>Data!IS2</f>
        <v>0</v>
      </c>
      <c r="E98" s="329">
        <f>Data!JM2</f>
        <v>0</v>
      </c>
      <c r="F98" s="329">
        <f>Data!KG2</f>
        <v>0</v>
      </c>
      <c r="G98" s="329">
        <f>Data!LA2</f>
        <v>0</v>
      </c>
      <c r="H98" s="137">
        <f t="shared" si="2"/>
        <v>0</v>
      </c>
    </row>
    <row r="99" spans="2:8">
      <c r="B99" s="128" t="str">
        <f>$B$40</f>
        <v>Social Service</v>
      </c>
      <c r="C99" s="329">
        <f>Data!HZ2</f>
        <v>5702.5030997876829</v>
      </c>
      <c r="D99" s="329">
        <f>Data!IT2</f>
        <v>20002.78254777069</v>
      </c>
      <c r="E99" s="329">
        <f>Data!JN2</f>
        <v>59837.340276008501</v>
      </c>
      <c r="F99" s="329">
        <f>Data!KH2</f>
        <v>584.13407643312075</v>
      </c>
      <c r="G99" s="329">
        <f>Data!LB2</f>
        <v>0</v>
      </c>
      <c r="H99" s="137">
        <f t="shared" si="2"/>
        <v>86126.76</v>
      </c>
    </row>
    <row r="100" spans="2:8">
      <c r="B100" s="128" t="str">
        <f>$B$41</f>
        <v>Library Science</v>
      </c>
      <c r="C100" s="329">
        <f>Data!IA2</f>
        <v>0</v>
      </c>
      <c r="D100" s="329">
        <f>Data!IU2</f>
        <v>0</v>
      </c>
      <c r="E100" s="329">
        <f>Data!JO2</f>
        <v>0</v>
      </c>
      <c r="F100" s="329">
        <f>Data!KI2</f>
        <v>0</v>
      </c>
      <c r="G100" s="329">
        <f>Data!LC2</f>
        <v>0</v>
      </c>
      <c r="H100" s="137">
        <f t="shared" si="2"/>
        <v>0</v>
      </c>
    </row>
    <row r="101" spans="2:8">
      <c r="B101" s="128" t="str">
        <f>$B$42</f>
        <v>Veterinary Science</v>
      </c>
      <c r="C101" s="329">
        <f>Data!IB2</f>
        <v>0</v>
      </c>
      <c r="D101" s="329">
        <f>Data!IV2</f>
        <v>0</v>
      </c>
      <c r="E101" s="329">
        <f>Data!JP2</f>
        <v>0</v>
      </c>
      <c r="F101" s="329">
        <f>Data!KJ2</f>
        <v>0</v>
      </c>
      <c r="G101" s="329">
        <f>Data!LD2</f>
        <v>0</v>
      </c>
      <c r="H101" s="137">
        <f t="shared" si="2"/>
        <v>0</v>
      </c>
    </row>
    <row r="102" spans="2:8">
      <c r="B102" s="128" t="str">
        <f>$B$43</f>
        <v>Vocational Training</v>
      </c>
      <c r="C102" s="329">
        <f>Data!IC2</f>
        <v>0</v>
      </c>
      <c r="D102" s="329">
        <f>Data!IW2</f>
        <v>0</v>
      </c>
      <c r="E102" s="329">
        <f>Data!JQ2</f>
        <v>0</v>
      </c>
      <c r="F102" s="329">
        <f>Data!KK2</f>
        <v>0</v>
      </c>
      <c r="G102" s="329">
        <f>Data!LE2</f>
        <v>0</v>
      </c>
      <c r="H102" s="137">
        <f t="shared" si="2"/>
        <v>0</v>
      </c>
    </row>
    <row r="103" spans="2:8">
      <c r="B103" s="128" t="str">
        <f>$B$44</f>
        <v>Physical Training</v>
      </c>
      <c r="C103" s="329">
        <f>Data!ID2</f>
        <v>0</v>
      </c>
      <c r="D103" s="329">
        <f>Data!IX2</f>
        <v>0</v>
      </c>
      <c r="E103" s="329">
        <f>Data!JR2</f>
        <v>0</v>
      </c>
      <c r="F103" s="329">
        <f>Data!KL2</f>
        <v>0</v>
      </c>
      <c r="G103" s="329">
        <f>Data!LF2</f>
        <v>0</v>
      </c>
      <c r="H103" s="137">
        <f t="shared" si="2"/>
        <v>0</v>
      </c>
    </row>
    <row r="104" spans="2:8">
      <c r="B104" s="128" t="str">
        <f>$B$45</f>
        <v>Health Services</v>
      </c>
      <c r="C104" s="329">
        <f>Data!IE2</f>
        <v>0</v>
      </c>
      <c r="D104" s="329">
        <f>Data!IY2</f>
        <v>0</v>
      </c>
      <c r="E104" s="329">
        <f>Data!JS2</f>
        <v>0</v>
      </c>
      <c r="F104" s="329">
        <f>Data!KM2</f>
        <v>0</v>
      </c>
      <c r="G104" s="329">
        <f>Data!LG2</f>
        <v>0</v>
      </c>
      <c r="H104" s="137">
        <f t="shared" si="2"/>
        <v>0</v>
      </c>
    </row>
    <row r="105" spans="2:8">
      <c r="B105" s="128" t="str">
        <f>$B$46</f>
        <v>Pharmacy</v>
      </c>
      <c r="C105" s="329">
        <f>Data!IF2</f>
        <v>0</v>
      </c>
      <c r="D105" s="329">
        <f>Data!IZ2</f>
        <v>0</v>
      </c>
      <c r="E105" s="329">
        <f>Data!JT2</f>
        <v>0</v>
      </c>
      <c r="F105" s="329">
        <f>Data!KN2</f>
        <v>0</v>
      </c>
      <c r="G105" s="329">
        <f>Data!LH2</f>
        <v>0</v>
      </c>
      <c r="H105" s="137">
        <f t="shared" si="2"/>
        <v>0</v>
      </c>
    </row>
    <row r="106" spans="2:8">
      <c r="B106" s="128" t="str">
        <f>$B$47</f>
        <v>Business Administration</v>
      </c>
      <c r="C106" s="329">
        <f>Data!IG2</f>
        <v>328496.65681607707</v>
      </c>
      <c r="D106" s="329">
        <f>Data!JA2</f>
        <v>1015936.2908150746</v>
      </c>
      <c r="E106" s="329">
        <f>Data!JU2</f>
        <v>290197.04059310706</v>
      </c>
      <c r="F106" s="329">
        <f>Data!KO2</f>
        <v>18824.231775741082</v>
      </c>
      <c r="G106" s="329">
        <f>Data!LI2</f>
        <v>0</v>
      </c>
      <c r="H106" s="137">
        <f t="shared" si="2"/>
        <v>1653454.2199999997</v>
      </c>
    </row>
    <row r="107" spans="2:8">
      <c r="B107" s="128" t="str">
        <f>$B$48</f>
        <v>Optometry</v>
      </c>
      <c r="C107" s="329">
        <f>Data!IH2</f>
        <v>0</v>
      </c>
      <c r="D107" s="329">
        <f>Data!JB2</f>
        <v>0</v>
      </c>
      <c r="E107" s="329">
        <f>Data!JV2</f>
        <v>0</v>
      </c>
      <c r="F107" s="329">
        <f>Data!KP2</f>
        <v>0</v>
      </c>
      <c r="G107" s="329">
        <f>Data!LJ2</f>
        <v>0</v>
      </c>
      <c r="H107" s="137">
        <f t="shared" si="2"/>
        <v>0</v>
      </c>
    </row>
    <row r="108" spans="2:8">
      <c r="B108" s="128" t="str">
        <f>$B$49</f>
        <v>Teacher Ed-Practice Teaching</v>
      </c>
      <c r="C108" s="329">
        <f>Data!II2</f>
        <v>0</v>
      </c>
      <c r="D108" s="329">
        <f>Data!JC2</f>
        <v>0</v>
      </c>
      <c r="E108" s="329">
        <f>Data!JW2</f>
        <v>0</v>
      </c>
      <c r="F108" s="329">
        <f>Data!KQ2</f>
        <v>0</v>
      </c>
      <c r="G108" s="329">
        <f>Data!LK2</f>
        <v>0</v>
      </c>
      <c r="H108" s="137">
        <f t="shared" si="2"/>
        <v>0</v>
      </c>
    </row>
    <row r="109" spans="2:8">
      <c r="B109" s="128" t="str">
        <f>$B$50</f>
        <v>Technology</v>
      </c>
      <c r="C109" s="329">
        <f>Data!IJ2</f>
        <v>0</v>
      </c>
      <c r="D109" s="329">
        <f>Data!JD2</f>
        <v>0</v>
      </c>
      <c r="E109" s="329">
        <f>Data!JX2</f>
        <v>0</v>
      </c>
      <c r="F109" s="329">
        <f>Data!KR2</f>
        <v>0</v>
      </c>
      <c r="G109" s="329">
        <f>Data!LL2</f>
        <v>0</v>
      </c>
      <c r="H109" s="137">
        <f t="shared" si="2"/>
        <v>0</v>
      </c>
    </row>
    <row r="110" spans="2:8">
      <c r="B110" s="128" t="str">
        <f>$B$51</f>
        <v>Nursing</v>
      </c>
      <c r="C110" s="329">
        <f>Data!IK2</f>
        <v>4929.4135434136833</v>
      </c>
      <c r="D110" s="329">
        <f>Data!JE2</f>
        <v>50168.239326881376</v>
      </c>
      <c r="E110" s="329">
        <f>Data!JY2</f>
        <v>22533.080221574746</v>
      </c>
      <c r="F110" s="329">
        <f>Data!KS2</f>
        <v>1705.0069081301936</v>
      </c>
      <c r="G110" s="329">
        <f>Data!HPM2</f>
        <v>0</v>
      </c>
      <c r="H110" s="137">
        <f t="shared" si="2"/>
        <v>79335.739999999991</v>
      </c>
    </row>
    <row r="111" spans="2:8">
      <c r="B111" s="131" t="str">
        <f>$B$52</f>
        <v>Totals</v>
      </c>
      <c r="C111" s="134">
        <f>SUM(C91:C110)</f>
        <v>5547153.960622712</v>
      </c>
      <c r="D111" s="134">
        <f>SUM(D91:D110)</f>
        <v>4354550.0761957094</v>
      </c>
      <c r="E111" s="134">
        <f>SUM(E91:E110)</f>
        <v>2945122.3166018203</v>
      </c>
      <c r="F111" s="134">
        <f>SUM(F91:F110)</f>
        <v>440042.52984788449</v>
      </c>
      <c r="G111" s="134">
        <f>SUM(G91:G110)</f>
        <v>0</v>
      </c>
      <c r="H111" s="134">
        <f t="shared" si="2"/>
        <v>13286868.883268127</v>
      </c>
    </row>
    <row r="112" spans="2:8" ht="14.25" customHeight="1">
      <c r="B112" s="330"/>
      <c r="C112" s="331"/>
      <c r="D112" s="331"/>
      <c r="E112" s="331"/>
      <c r="F112" s="331"/>
      <c r="G112" s="331"/>
      <c r="H112" s="332"/>
    </row>
    <row r="113" spans="2:8" ht="14.25" customHeight="1">
      <c r="B113" s="395" t="s">
        <v>62</v>
      </c>
      <c r="C113" s="395"/>
      <c r="D113" s="395"/>
      <c r="E113" s="395"/>
      <c r="F113" s="395"/>
      <c r="G113" s="395"/>
      <c r="H113" s="395"/>
    </row>
    <row r="114" spans="2:8" ht="36.75" customHeight="1" thickBot="1">
      <c r="B114" s="394" t="s">
        <v>36</v>
      </c>
      <c r="C114" s="394"/>
      <c r="D114" s="394"/>
      <c r="E114" s="394"/>
      <c r="F114" s="394"/>
      <c r="G114" s="394"/>
      <c r="H114" s="328"/>
    </row>
    <row r="115" spans="2:8" ht="14.4" thickBot="1">
      <c r="B115" s="124" t="s">
        <v>31</v>
      </c>
      <c r="C115" s="125" t="s">
        <v>25</v>
      </c>
      <c r="D115" s="125" t="s">
        <v>26</v>
      </c>
      <c r="E115" s="125" t="s">
        <v>27</v>
      </c>
      <c r="F115" s="125" t="s">
        <v>28</v>
      </c>
      <c r="G115" s="125" t="s">
        <v>29</v>
      </c>
      <c r="H115" s="126" t="s">
        <v>30</v>
      </c>
    </row>
    <row r="116" spans="2:8">
      <c r="B116" s="128" t="str">
        <f>$B$32</f>
        <v>Liberal Arts</v>
      </c>
      <c r="C116" s="323">
        <f t="shared" ref="C116:G125" si="3">C91+C61</f>
        <v>7374957.7554501425</v>
      </c>
      <c r="D116" s="323">
        <f t="shared" si="3"/>
        <v>7476214.3717840258</v>
      </c>
      <c r="E116" s="323">
        <f t="shared" si="3"/>
        <v>3444915.7034725128</v>
      </c>
      <c r="F116" s="323">
        <f t="shared" si="3"/>
        <v>1945139.8514728067</v>
      </c>
      <c r="G116" s="323">
        <f t="shared" si="3"/>
        <v>0</v>
      </c>
      <c r="H116" s="134">
        <f t="shared" ref="H116:H136" si="4">SUM(C116:G116)</f>
        <v>20241227.682179488</v>
      </c>
    </row>
    <row r="117" spans="2:8">
      <c r="B117" s="128" t="str">
        <f>$B$33</f>
        <v>Science</v>
      </c>
      <c r="C117" s="142">
        <f t="shared" si="3"/>
        <v>5696580.8021928053</v>
      </c>
      <c r="D117" s="142">
        <f t="shared" si="3"/>
        <v>3351391.8639617288</v>
      </c>
      <c r="E117" s="142">
        <f t="shared" si="3"/>
        <v>3775273.0380656393</v>
      </c>
      <c r="F117" s="142">
        <f t="shared" si="3"/>
        <v>2164985.4239905346</v>
      </c>
      <c r="G117" s="142">
        <f t="shared" si="3"/>
        <v>0</v>
      </c>
      <c r="H117" s="137">
        <f t="shared" si="4"/>
        <v>14988231.128210707</v>
      </c>
    </row>
    <row r="118" spans="2:8">
      <c r="B118" s="128" t="str">
        <f>$B$34</f>
        <v>Fine Arts</v>
      </c>
      <c r="C118" s="142">
        <f t="shared" si="3"/>
        <v>2777649.8096887171</v>
      </c>
      <c r="D118" s="142">
        <f t="shared" si="3"/>
        <v>2706153.176373749</v>
      </c>
      <c r="E118" s="142">
        <f t="shared" si="3"/>
        <v>1078727.4945109959</v>
      </c>
      <c r="F118" s="142">
        <f t="shared" si="3"/>
        <v>0</v>
      </c>
      <c r="G118" s="142">
        <f t="shared" si="3"/>
        <v>0</v>
      </c>
      <c r="H118" s="137">
        <f t="shared" si="4"/>
        <v>6562530.4805734623</v>
      </c>
    </row>
    <row r="119" spans="2:8">
      <c r="B119" s="128" t="str">
        <f>$B$35</f>
        <v>Teacher Education</v>
      </c>
      <c r="C119" s="142">
        <f t="shared" si="3"/>
        <v>166528.26112386162</v>
      </c>
      <c r="D119" s="142">
        <f t="shared" si="3"/>
        <v>1102201.516186361</v>
      </c>
      <c r="E119" s="142">
        <f t="shared" si="3"/>
        <v>1505690.6068840707</v>
      </c>
      <c r="F119" s="142">
        <f t="shared" si="3"/>
        <v>662901.38059786556</v>
      </c>
      <c r="G119" s="142">
        <f t="shared" si="3"/>
        <v>0</v>
      </c>
      <c r="H119" s="137">
        <f t="shared" si="4"/>
        <v>3437321.7647921587</v>
      </c>
    </row>
    <row r="120" spans="2:8">
      <c r="B120" s="128" t="str">
        <f>$B$36</f>
        <v>Agriculture</v>
      </c>
      <c r="C120" s="142">
        <f t="shared" si="3"/>
        <v>0</v>
      </c>
      <c r="D120" s="142">
        <f t="shared" si="3"/>
        <v>0</v>
      </c>
      <c r="E120" s="142">
        <f t="shared" si="3"/>
        <v>0</v>
      </c>
      <c r="F120" s="142">
        <f t="shared" si="3"/>
        <v>0</v>
      </c>
      <c r="G120" s="142">
        <f t="shared" si="3"/>
        <v>0</v>
      </c>
      <c r="H120" s="137">
        <f t="shared" si="4"/>
        <v>0</v>
      </c>
    </row>
    <row r="121" spans="2:8">
      <c r="B121" s="128" t="str">
        <f>$B$37</f>
        <v>Engineering</v>
      </c>
      <c r="C121" s="142">
        <f t="shared" si="3"/>
        <v>4621074.7612226112</v>
      </c>
      <c r="D121" s="142">
        <f t="shared" si="3"/>
        <v>8919922.3682108689</v>
      </c>
      <c r="E121" s="142">
        <f t="shared" si="3"/>
        <v>8466775.2436052468</v>
      </c>
      <c r="F121" s="142">
        <f t="shared" si="3"/>
        <v>4969875.8845074503</v>
      </c>
      <c r="G121" s="142">
        <f t="shared" si="3"/>
        <v>0</v>
      </c>
      <c r="H121" s="137">
        <f t="shared" si="4"/>
        <v>26977648.257546175</v>
      </c>
    </row>
    <row r="122" spans="2:8">
      <c r="B122" s="128" t="str">
        <f>$B$38</f>
        <v>Home Economics</v>
      </c>
      <c r="C122" s="142">
        <f t="shared" si="3"/>
        <v>19266.46218102581</v>
      </c>
      <c r="D122" s="142">
        <f t="shared" si="3"/>
        <v>127561.56354214875</v>
      </c>
      <c r="E122" s="142">
        <f t="shared" si="3"/>
        <v>0</v>
      </c>
      <c r="F122" s="142">
        <f t="shared" si="3"/>
        <v>0</v>
      </c>
      <c r="G122" s="142">
        <f t="shared" si="3"/>
        <v>0</v>
      </c>
      <c r="H122" s="137">
        <f t="shared" si="4"/>
        <v>146828.02572317456</v>
      </c>
    </row>
    <row r="123" spans="2:8">
      <c r="B123" s="128" t="str">
        <f>$B$39</f>
        <v>Law</v>
      </c>
      <c r="C123" s="142">
        <f t="shared" si="3"/>
        <v>0</v>
      </c>
      <c r="D123" s="142">
        <f t="shared" si="3"/>
        <v>0</v>
      </c>
      <c r="E123" s="142">
        <f t="shared" si="3"/>
        <v>0</v>
      </c>
      <c r="F123" s="142">
        <f t="shared" si="3"/>
        <v>0</v>
      </c>
      <c r="G123" s="142">
        <f t="shared" si="3"/>
        <v>0</v>
      </c>
      <c r="H123" s="137">
        <f t="shared" si="4"/>
        <v>0</v>
      </c>
    </row>
    <row r="124" spans="2:8">
      <c r="B124" s="128" t="str">
        <f>$B$40</f>
        <v>Social Service</v>
      </c>
      <c r="C124" s="142">
        <f t="shared" si="3"/>
        <v>264993.25288124155</v>
      </c>
      <c r="D124" s="142">
        <f t="shared" si="3"/>
        <v>854363.48976887146</v>
      </c>
      <c r="E124" s="142">
        <f t="shared" si="3"/>
        <v>2886034.9570285138</v>
      </c>
      <c r="F124" s="142">
        <f t="shared" si="3"/>
        <v>452577.33394709945</v>
      </c>
      <c r="G124" s="142">
        <f t="shared" si="3"/>
        <v>0</v>
      </c>
      <c r="H124" s="137">
        <f t="shared" si="4"/>
        <v>4457969.0336257266</v>
      </c>
    </row>
    <row r="125" spans="2:8">
      <c r="B125" s="128" t="str">
        <f>$B$41</f>
        <v>Library Science</v>
      </c>
      <c r="C125" s="142">
        <f t="shared" si="3"/>
        <v>0</v>
      </c>
      <c r="D125" s="142">
        <f t="shared" si="3"/>
        <v>0</v>
      </c>
      <c r="E125" s="142">
        <f t="shared" si="3"/>
        <v>0</v>
      </c>
      <c r="F125" s="142">
        <f t="shared" si="3"/>
        <v>0</v>
      </c>
      <c r="G125" s="142">
        <f t="shared" si="3"/>
        <v>0</v>
      </c>
      <c r="H125" s="137">
        <f t="shared" si="4"/>
        <v>0</v>
      </c>
    </row>
    <row r="126" spans="2:8">
      <c r="B126" s="128" t="str">
        <f>$B$42</f>
        <v>Veterinary Science</v>
      </c>
      <c r="C126" s="142">
        <f t="shared" ref="C126:G135" si="5">C101+C71</f>
        <v>0</v>
      </c>
      <c r="D126" s="142">
        <f t="shared" si="5"/>
        <v>0</v>
      </c>
      <c r="E126" s="142">
        <f t="shared" si="5"/>
        <v>0</v>
      </c>
      <c r="F126" s="142">
        <f t="shared" si="5"/>
        <v>0</v>
      </c>
      <c r="G126" s="142">
        <f t="shared" si="5"/>
        <v>0</v>
      </c>
      <c r="H126" s="137">
        <f t="shared" si="4"/>
        <v>0</v>
      </c>
    </row>
    <row r="127" spans="2:8">
      <c r="B127" s="128" t="str">
        <f>$B$43</f>
        <v>Vocational Training</v>
      </c>
      <c r="C127" s="142">
        <f t="shared" si="5"/>
        <v>0</v>
      </c>
      <c r="D127" s="142">
        <f t="shared" si="5"/>
        <v>0</v>
      </c>
      <c r="E127" s="142">
        <f t="shared" si="5"/>
        <v>0</v>
      </c>
      <c r="F127" s="142">
        <f t="shared" si="5"/>
        <v>0</v>
      </c>
      <c r="G127" s="142">
        <f t="shared" si="5"/>
        <v>0</v>
      </c>
      <c r="H127" s="137">
        <f t="shared" si="4"/>
        <v>0</v>
      </c>
    </row>
    <row r="128" spans="2:8">
      <c r="B128" s="128" t="str">
        <f>$B$44</f>
        <v>Physical Training</v>
      </c>
      <c r="C128" s="142">
        <f t="shared" si="5"/>
        <v>0</v>
      </c>
      <c r="D128" s="142">
        <f t="shared" si="5"/>
        <v>0</v>
      </c>
      <c r="E128" s="142">
        <f t="shared" si="5"/>
        <v>0</v>
      </c>
      <c r="F128" s="142">
        <f t="shared" si="5"/>
        <v>0</v>
      </c>
      <c r="G128" s="142">
        <f t="shared" si="5"/>
        <v>0</v>
      </c>
      <c r="H128" s="137">
        <f t="shared" si="4"/>
        <v>0</v>
      </c>
    </row>
    <row r="129" spans="2:9">
      <c r="B129" s="128" t="str">
        <f>$B$45</f>
        <v>Health Services</v>
      </c>
      <c r="C129" s="142">
        <f t="shared" si="5"/>
        <v>253914.46349719045</v>
      </c>
      <c r="D129" s="142">
        <f t="shared" si="5"/>
        <v>825002.64953350974</v>
      </c>
      <c r="E129" s="142">
        <f t="shared" si="5"/>
        <v>637390.76685805945</v>
      </c>
      <c r="F129" s="142">
        <f t="shared" si="5"/>
        <v>332798.32134366827</v>
      </c>
      <c r="G129" s="142">
        <f t="shared" si="5"/>
        <v>0</v>
      </c>
      <c r="H129" s="137">
        <f t="shared" si="4"/>
        <v>2049106.201232428</v>
      </c>
    </row>
    <row r="130" spans="2:9">
      <c r="B130" s="128" t="str">
        <f>$B$46</f>
        <v>Pharmacy</v>
      </c>
      <c r="C130" s="142">
        <f t="shared" si="5"/>
        <v>0</v>
      </c>
      <c r="D130" s="142">
        <f t="shared" si="5"/>
        <v>0</v>
      </c>
      <c r="E130" s="142">
        <f t="shared" si="5"/>
        <v>0</v>
      </c>
      <c r="F130" s="142">
        <f t="shared" si="5"/>
        <v>0</v>
      </c>
      <c r="G130" s="142">
        <f t="shared" si="5"/>
        <v>0</v>
      </c>
      <c r="H130" s="137">
        <f t="shared" si="4"/>
        <v>0</v>
      </c>
    </row>
    <row r="131" spans="2:9">
      <c r="B131" s="128" t="str">
        <f>$B$47</f>
        <v>Business Administration</v>
      </c>
      <c r="C131" s="142">
        <f t="shared" si="5"/>
        <v>1469741.4167078161</v>
      </c>
      <c r="D131" s="142">
        <f t="shared" si="5"/>
        <v>6195166.4008837156</v>
      </c>
      <c r="E131" s="142">
        <f t="shared" si="5"/>
        <v>4160226.369204931</v>
      </c>
      <c r="F131" s="142">
        <f t="shared" si="5"/>
        <v>2293329.1666283747</v>
      </c>
      <c r="G131" s="142">
        <f t="shared" si="5"/>
        <v>0</v>
      </c>
      <c r="H131" s="137">
        <f t="shared" si="4"/>
        <v>14118463.353424836</v>
      </c>
    </row>
    <row r="132" spans="2:9">
      <c r="B132" s="128" t="str">
        <f>$B$48</f>
        <v>Optometry</v>
      </c>
      <c r="C132" s="142">
        <f t="shared" si="5"/>
        <v>0</v>
      </c>
      <c r="D132" s="142">
        <f t="shared" si="5"/>
        <v>0</v>
      </c>
      <c r="E132" s="142">
        <f t="shared" si="5"/>
        <v>0</v>
      </c>
      <c r="F132" s="142">
        <f t="shared" si="5"/>
        <v>0</v>
      </c>
      <c r="G132" s="142">
        <f t="shared" si="5"/>
        <v>0</v>
      </c>
      <c r="H132" s="137">
        <f t="shared" si="4"/>
        <v>0</v>
      </c>
    </row>
    <row r="133" spans="2:9">
      <c r="B133" s="128" t="str">
        <f>$B$49</f>
        <v>Teacher Ed-Practice Teaching</v>
      </c>
      <c r="C133" s="142">
        <f t="shared" si="5"/>
        <v>1759.8827699018536</v>
      </c>
      <c r="D133" s="142">
        <f t="shared" si="5"/>
        <v>49742.429497096193</v>
      </c>
      <c r="E133" s="142">
        <f t="shared" si="5"/>
        <v>0</v>
      </c>
      <c r="F133" s="142">
        <f t="shared" si="5"/>
        <v>0</v>
      </c>
      <c r="G133" s="142">
        <f t="shared" si="5"/>
        <v>0</v>
      </c>
      <c r="H133" s="137">
        <f t="shared" si="4"/>
        <v>51502.312266998044</v>
      </c>
    </row>
    <row r="134" spans="2:9">
      <c r="B134" s="128" t="str">
        <f>$B$50</f>
        <v>Technology</v>
      </c>
      <c r="C134" s="142">
        <f t="shared" si="5"/>
        <v>158186.89662206668</v>
      </c>
      <c r="D134" s="142">
        <f t="shared" si="5"/>
        <v>529963.87170109956</v>
      </c>
      <c r="E134" s="142">
        <f t="shared" si="5"/>
        <v>86026.281336811298</v>
      </c>
      <c r="F134" s="142">
        <f t="shared" si="5"/>
        <v>0</v>
      </c>
      <c r="G134" s="142">
        <f t="shared" si="5"/>
        <v>0</v>
      </c>
      <c r="H134" s="137">
        <f t="shared" si="4"/>
        <v>774177.04965997755</v>
      </c>
    </row>
    <row r="135" spans="2:9">
      <c r="B135" s="128" t="str">
        <f>$B$51</f>
        <v>Nursing</v>
      </c>
      <c r="C135" s="142">
        <f t="shared" si="5"/>
        <v>754891.46407109941</v>
      </c>
      <c r="D135" s="142">
        <f t="shared" si="5"/>
        <v>4359820.2993175797</v>
      </c>
      <c r="E135" s="142">
        <f t="shared" si="5"/>
        <v>2775109.0913006533</v>
      </c>
      <c r="F135" s="142">
        <f t="shared" si="5"/>
        <v>765350.74788024626</v>
      </c>
      <c r="G135" s="142">
        <f t="shared" si="5"/>
        <v>0</v>
      </c>
      <c r="H135" s="137">
        <f t="shared" si="4"/>
        <v>8655171.6025695782</v>
      </c>
    </row>
    <row r="136" spans="2:9">
      <c r="B136" s="131" t="str">
        <f>$B$52</f>
        <v>Totals</v>
      </c>
      <c r="C136" s="134">
        <f>SUM(C116:C135)</f>
        <v>23559545.228408478</v>
      </c>
      <c r="D136" s="134">
        <f>SUM(D116:D135)</f>
        <v>36497504.000760749</v>
      </c>
      <c r="E136" s="134">
        <f>SUM(E116:E135)</f>
        <v>28816169.552267432</v>
      </c>
      <c r="F136" s="134">
        <f>SUM(F116:F135)</f>
        <v>13586958.110368047</v>
      </c>
      <c r="G136" s="134">
        <f>SUM(G116:G135)</f>
        <v>0</v>
      </c>
      <c r="H136" s="134">
        <f t="shared" si="4"/>
        <v>102460176.8918047</v>
      </c>
    </row>
    <row r="137" spans="2:9">
      <c r="B137" s="330"/>
      <c r="C137" s="333"/>
      <c r="D137" s="333"/>
      <c r="E137" s="333"/>
      <c r="F137" s="333"/>
      <c r="G137" s="333"/>
      <c r="H137" s="334"/>
    </row>
    <row r="138" spans="2:9" ht="15" customHeight="1">
      <c r="B138" s="120" t="s">
        <v>4</v>
      </c>
      <c r="C138" s="327"/>
      <c r="D138" s="327"/>
      <c r="E138" s="327"/>
      <c r="F138" s="327"/>
      <c r="G138" s="327"/>
      <c r="H138" s="122">
        <f>H86-H81-H111</f>
        <v>211448501.1081953</v>
      </c>
    </row>
    <row r="139" spans="2:9" ht="152.25" customHeight="1" thickBot="1">
      <c r="B139" s="382" t="s">
        <v>887</v>
      </c>
      <c r="C139" s="382"/>
      <c r="D139" s="382"/>
      <c r="E139" s="382"/>
      <c r="F139" s="382"/>
      <c r="G139" s="382"/>
      <c r="H139" s="321"/>
    </row>
    <row r="140" spans="2:9" ht="36.75" customHeight="1" thickTop="1">
      <c r="B140" s="403" t="s">
        <v>889</v>
      </c>
      <c r="C140" s="404"/>
      <c r="D140" s="404"/>
      <c r="E140" s="404"/>
      <c r="F140" s="405"/>
      <c r="G140" s="335" t="s">
        <v>2</v>
      </c>
      <c r="H140" s="336">
        <v>1</v>
      </c>
      <c r="I140" s="396" t="str">
        <f>IF(H140+H141=1,"","Error, the two cells on the left must equal 100%")</f>
        <v/>
      </c>
    </row>
    <row r="141" spans="2:9" ht="37.5" customHeight="1" thickBot="1">
      <c r="B141" s="406"/>
      <c r="C141" s="407"/>
      <c r="D141" s="407"/>
      <c r="E141" s="407"/>
      <c r="F141" s="408"/>
      <c r="G141" s="335" t="s">
        <v>3</v>
      </c>
      <c r="H141" s="337">
        <f>1-H140</f>
        <v>0</v>
      </c>
      <c r="I141" s="396"/>
    </row>
    <row r="142" spans="2:9" ht="42" thickBot="1">
      <c r="B142" s="338" t="s">
        <v>31</v>
      </c>
      <c r="C142" s="339" t="s">
        <v>25</v>
      </c>
      <c r="D142" s="339" t="s">
        <v>26</v>
      </c>
      <c r="E142" s="339" t="s">
        <v>27</v>
      </c>
      <c r="F142" s="339" t="s">
        <v>28</v>
      </c>
      <c r="G142" s="340" t="s">
        <v>29</v>
      </c>
      <c r="H142" s="341" t="s">
        <v>6</v>
      </c>
      <c r="I142" s="342" t="s">
        <v>7</v>
      </c>
    </row>
    <row r="143" spans="2:9">
      <c r="B143" s="128" t="str">
        <f>$B$32</f>
        <v>Liberal Arts</v>
      </c>
      <c r="C143" s="329">
        <f>Data!LN2</f>
        <v>0</v>
      </c>
      <c r="D143" s="329">
        <f>Data!MH2</f>
        <v>0</v>
      </c>
      <c r="E143" s="329">
        <f>Data!NB2</f>
        <v>0</v>
      </c>
      <c r="F143" s="329">
        <f>Data!NV2</f>
        <v>0</v>
      </c>
      <c r="G143" s="329">
        <f>Data!OP2</f>
        <v>0</v>
      </c>
      <c r="H143" s="343">
        <f>Data!PJ2</f>
        <v>25247333.067820493</v>
      </c>
      <c r="I143" s="344">
        <f t="shared" ref="I143:I162" si="6">SUM(C143:H143)</f>
        <v>25247333.067820493</v>
      </c>
    </row>
    <row r="144" spans="2:9">
      <c r="B144" s="128" t="str">
        <f>$B$33</f>
        <v>Science</v>
      </c>
      <c r="C144" s="329">
        <f>Data!LO2</f>
        <v>0</v>
      </c>
      <c r="D144" s="329">
        <f>Data!MI2</f>
        <v>0</v>
      </c>
      <c r="E144" s="329">
        <f>Data!NC2</f>
        <v>0</v>
      </c>
      <c r="F144" s="329">
        <f>Data!NW2</f>
        <v>0</v>
      </c>
      <c r="G144" s="329">
        <f>Data!OQ2</f>
        <v>0</v>
      </c>
      <c r="H144" s="343">
        <f>Data!PK2</f>
        <v>34940515.053824984</v>
      </c>
      <c r="I144" s="344">
        <f t="shared" si="6"/>
        <v>34940515.053824984</v>
      </c>
    </row>
    <row r="145" spans="2:9">
      <c r="B145" s="128" t="str">
        <f>$B$34</f>
        <v>Fine Arts</v>
      </c>
      <c r="C145" s="329">
        <f>Data!LP2</f>
        <v>0</v>
      </c>
      <c r="D145" s="329">
        <f>Data!MJ2</f>
        <v>0</v>
      </c>
      <c r="E145" s="329">
        <f>Data!ND2</f>
        <v>0</v>
      </c>
      <c r="F145" s="329">
        <f>Data!NX2</f>
        <v>0</v>
      </c>
      <c r="G145" s="329">
        <f>Data!OR2</f>
        <v>0</v>
      </c>
      <c r="H145" s="343">
        <f>Data!PL2</f>
        <v>3477549.0194265381</v>
      </c>
      <c r="I145" s="344">
        <f t="shared" si="6"/>
        <v>3477549.0194265381</v>
      </c>
    </row>
    <row r="146" spans="2:9">
      <c r="B146" s="128" t="str">
        <f>$B$35</f>
        <v>Teacher Education</v>
      </c>
      <c r="C146" s="329">
        <f>Data!LQ2</f>
        <v>0</v>
      </c>
      <c r="D146" s="329">
        <f>Data!MK2</f>
        <v>0</v>
      </c>
      <c r="E146" s="329">
        <f>Data!NE2</f>
        <v>0</v>
      </c>
      <c r="F146" s="329">
        <f>Data!NY2</f>
        <v>0</v>
      </c>
      <c r="G146" s="329">
        <f>Data!OS2</f>
        <v>0</v>
      </c>
      <c r="H146" s="343">
        <f>Data!PN2</f>
        <v>3501034.9252078412</v>
      </c>
      <c r="I146" s="344">
        <f t="shared" si="6"/>
        <v>3501034.9252078412</v>
      </c>
    </row>
    <row r="147" spans="2:9">
      <c r="B147" s="128" t="str">
        <f>$B$36</f>
        <v>Agriculture</v>
      </c>
      <c r="C147" s="329">
        <f>Data!LR2</f>
        <v>0</v>
      </c>
      <c r="D147" s="329">
        <f>Data!ML2</f>
        <v>0</v>
      </c>
      <c r="E147" s="329">
        <f>Data!NF2</f>
        <v>0</v>
      </c>
      <c r="F147" s="329">
        <f>Data!NZ2</f>
        <v>0</v>
      </c>
      <c r="G147" s="329">
        <f>Data!OT2</f>
        <v>0</v>
      </c>
      <c r="H147" s="343">
        <f>Data!PM2</f>
        <v>0</v>
      </c>
      <c r="I147" s="344">
        <f t="shared" si="6"/>
        <v>0</v>
      </c>
    </row>
    <row r="148" spans="2:9">
      <c r="B148" s="128" t="str">
        <f>$B$37</f>
        <v>Engineering</v>
      </c>
      <c r="C148" s="329">
        <f>Data!LS2</f>
        <v>0</v>
      </c>
      <c r="D148" s="329">
        <f>Data!MM2</f>
        <v>0</v>
      </c>
      <c r="E148" s="329">
        <f>Data!NG2</f>
        <v>0</v>
      </c>
      <c r="F148" s="329">
        <f>Data!OA2</f>
        <v>0</v>
      </c>
      <c r="G148" s="329">
        <f>Data!OU2</f>
        <v>0</v>
      </c>
      <c r="H148" s="343">
        <f>Data!PO2</f>
        <v>76812639.792453781</v>
      </c>
      <c r="I148" s="344">
        <f t="shared" si="6"/>
        <v>76812639.792453781</v>
      </c>
    </row>
    <row r="149" spans="2:9">
      <c r="B149" s="128" t="str">
        <f>$B$38</f>
        <v>Home Economics</v>
      </c>
      <c r="C149" s="329">
        <f>Data!LT2</f>
        <v>0</v>
      </c>
      <c r="D149" s="329">
        <f>Data!MN2</f>
        <v>0</v>
      </c>
      <c r="E149" s="329">
        <f>Data!NH2</f>
        <v>0</v>
      </c>
      <c r="F149" s="329">
        <f>Data!OB2</f>
        <v>0</v>
      </c>
      <c r="G149" s="329">
        <f>Data!OV2</f>
        <v>0</v>
      </c>
      <c r="H149" s="343">
        <f>Data!PP2</f>
        <v>0</v>
      </c>
      <c r="I149" s="344">
        <f t="shared" si="6"/>
        <v>0</v>
      </c>
    </row>
    <row r="150" spans="2:9">
      <c r="B150" s="128" t="str">
        <f>$B$39</f>
        <v>Law</v>
      </c>
      <c r="C150" s="329">
        <f>Data!LU2</f>
        <v>0</v>
      </c>
      <c r="D150" s="329">
        <f>Data!MO2</f>
        <v>0</v>
      </c>
      <c r="E150" s="329">
        <f>Data!NI2</f>
        <v>0</v>
      </c>
      <c r="F150" s="329">
        <f>Data!OC2</f>
        <v>0</v>
      </c>
      <c r="G150" s="329">
        <f>Data!OW2</f>
        <v>0</v>
      </c>
      <c r="H150" s="343">
        <f>Data!PQ2</f>
        <v>0</v>
      </c>
      <c r="I150" s="344">
        <f t="shared" si="6"/>
        <v>0</v>
      </c>
    </row>
    <row r="151" spans="2:9">
      <c r="B151" s="128" t="str">
        <f>$B$40</f>
        <v>Social Service</v>
      </c>
      <c r="C151" s="329">
        <f>Data!LV2</f>
        <v>0</v>
      </c>
      <c r="D151" s="329">
        <f>Data!MP2</f>
        <v>0</v>
      </c>
      <c r="E151" s="329">
        <f>Data!NJ2</f>
        <v>0</v>
      </c>
      <c r="F151" s="329">
        <f>Data!OD2</f>
        <v>0</v>
      </c>
      <c r="G151" s="329">
        <f>Data!OX2</f>
        <v>0</v>
      </c>
      <c r="H151" s="343">
        <f>Data!PR2</f>
        <v>7410620.6363742761</v>
      </c>
      <c r="I151" s="344">
        <f t="shared" si="6"/>
        <v>7410620.6363742761</v>
      </c>
    </row>
    <row r="152" spans="2:9">
      <c r="B152" s="128" t="str">
        <f>$B$41</f>
        <v>Library Science</v>
      </c>
      <c r="C152" s="329">
        <f>Data!LW2</f>
        <v>0</v>
      </c>
      <c r="D152" s="329">
        <f>Data!MQ2</f>
        <v>0</v>
      </c>
      <c r="E152" s="329">
        <f>Data!NK2</f>
        <v>0</v>
      </c>
      <c r="F152" s="329">
        <f>Data!OE2</f>
        <v>0</v>
      </c>
      <c r="G152" s="329">
        <f>Data!OY2</f>
        <v>0</v>
      </c>
      <c r="H152" s="343">
        <f>Data!PS2</f>
        <v>0</v>
      </c>
      <c r="I152" s="344">
        <f t="shared" si="6"/>
        <v>0</v>
      </c>
    </row>
    <row r="153" spans="2:9">
      <c r="B153" s="128" t="str">
        <f>$B$42</f>
        <v>Veterinary Science</v>
      </c>
      <c r="C153" s="329">
        <f>Data!LX2</f>
        <v>0</v>
      </c>
      <c r="D153" s="329">
        <f>Data!MR2</f>
        <v>0</v>
      </c>
      <c r="E153" s="329">
        <f>Data!NL2</f>
        <v>0</v>
      </c>
      <c r="F153" s="329">
        <f>Data!OF2</f>
        <v>0</v>
      </c>
      <c r="G153" s="329">
        <f>Data!OZ2</f>
        <v>0</v>
      </c>
      <c r="H153" s="343">
        <f>Data!PT2</f>
        <v>0</v>
      </c>
      <c r="I153" s="344">
        <f t="shared" si="6"/>
        <v>0</v>
      </c>
    </row>
    <row r="154" spans="2:9">
      <c r="B154" s="128" t="str">
        <f>$B$43</f>
        <v>Vocational Training</v>
      </c>
      <c r="C154" s="329">
        <f>Data!LY2</f>
        <v>0</v>
      </c>
      <c r="D154" s="329">
        <f>Data!MS2</f>
        <v>0</v>
      </c>
      <c r="E154" s="329">
        <f>Data!NM2</f>
        <v>0</v>
      </c>
      <c r="F154" s="329">
        <f>Data!OG2</f>
        <v>0</v>
      </c>
      <c r="G154" s="329">
        <f>Data!PA2</f>
        <v>0</v>
      </c>
      <c r="H154" s="343">
        <f>Data!PU2</f>
        <v>0</v>
      </c>
      <c r="I154" s="344">
        <f t="shared" si="6"/>
        <v>0</v>
      </c>
    </row>
    <row r="155" spans="2:9">
      <c r="B155" s="128" t="str">
        <f>$B$44</f>
        <v>Physical Training</v>
      </c>
      <c r="C155" s="329">
        <f>Data!LZ2</f>
        <v>0</v>
      </c>
      <c r="D155" s="329">
        <f>Data!MT2</f>
        <v>0</v>
      </c>
      <c r="E155" s="329">
        <f>Data!NN2</f>
        <v>0</v>
      </c>
      <c r="F155" s="329">
        <f>Data!OH2</f>
        <v>0</v>
      </c>
      <c r="G155" s="329">
        <f>Data!PB2</f>
        <v>0</v>
      </c>
      <c r="H155" s="343">
        <f>Data!PV2</f>
        <v>0</v>
      </c>
      <c r="I155" s="344">
        <f t="shared" si="6"/>
        <v>0</v>
      </c>
    </row>
    <row r="156" spans="2:9">
      <c r="B156" s="128" t="str">
        <f>$B$45</f>
        <v>Health Services</v>
      </c>
      <c r="C156" s="329">
        <f>Data!MA2</f>
        <v>0</v>
      </c>
      <c r="D156" s="329">
        <f>Data!MU2</f>
        <v>0</v>
      </c>
      <c r="E156" s="329">
        <f>Data!NO2</f>
        <v>0</v>
      </c>
      <c r="F156" s="329">
        <f>Data!OI2</f>
        <v>0</v>
      </c>
      <c r="G156" s="329">
        <f>Data!PC2</f>
        <v>0</v>
      </c>
      <c r="H156" s="343">
        <f>Data!PW2</f>
        <v>0</v>
      </c>
      <c r="I156" s="344">
        <f t="shared" si="6"/>
        <v>0</v>
      </c>
    </row>
    <row r="157" spans="2:9">
      <c r="B157" s="128" t="str">
        <f>$B$46</f>
        <v>Pharmacy</v>
      </c>
      <c r="C157" s="329">
        <f>Data!MB2</f>
        <v>0</v>
      </c>
      <c r="D157" s="329">
        <f>Data!MV2</f>
        <v>0</v>
      </c>
      <c r="E157" s="329">
        <f>Data!NP2</f>
        <v>0</v>
      </c>
      <c r="F157" s="329">
        <f>Data!OJ2</f>
        <v>0</v>
      </c>
      <c r="G157" s="329">
        <f>Data!PD2</f>
        <v>0</v>
      </c>
      <c r="H157" s="343">
        <f>Data!PX2</f>
        <v>0</v>
      </c>
      <c r="I157" s="344">
        <f t="shared" si="6"/>
        <v>0</v>
      </c>
    </row>
    <row r="158" spans="2:9">
      <c r="B158" s="128" t="str">
        <f>$B$47</f>
        <v>Business Administration</v>
      </c>
      <c r="C158" s="329">
        <f>Data!MC2</f>
        <v>0</v>
      </c>
      <c r="D158" s="329">
        <f>Data!MW2</f>
        <v>0</v>
      </c>
      <c r="E158" s="329">
        <f>Data!NQ2</f>
        <v>0</v>
      </c>
      <c r="F158" s="329">
        <f>Data!OK2</f>
        <v>0</v>
      </c>
      <c r="G158" s="329">
        <f>Data!PE2</f>
        <v>0</v>
      </c>
      <c r="H158" s="343">
        <f>Data!PY2</f>
        <v>22365787.089999996</v>
      </c>
      <c r="I158" s="344">
        <f t="shared" si="6"/>
        <v>22365787.089999996</v>
      </c>
    </row>
    <row r="159" spans="2:9">
      <c r="B159" s="128" t="str">
        <f>$B$48</f>
        <v>Optometry</v>
      </c>
      <c r="C159" s="329">
        <f>Data!MD2</f>
        <v>0</v>
      </c>
      <c r="D159" s="329">
        <f>Data!MX2</f>
        <v>0</v>
      </c>
      <c r="E159" s="329">
        <f>Data!NR2</f>
        <v>0</v>
      </c>
      <c r="F159" s="329">
        <f>Data!OL2</f>
        <v>0</v>
      </c>
      <c r="G159" s="329">
        <f>Data!PF2</f>
        <v>0</v>
      </c>
      <c r="H159" s="343">
        <f>Data!PZ2</f>
        <v>0</v>
      </c>
      <c r="I159" s="344">
        <f t="shared" si="6"/>
        <v>0</v>
      </c>
    </row>
    <row r="160" spans="2:9">
      <c r="B160" s="128" t="str">
        <f>$B$49</f>
        <v>Teacher Ed-Practice Teaching</v>
      </c>
      <c r="C160" s="329">
        <f>Data!ME2</f>
        <v>0</v>
      </c>
      <c r="D160" s="329">
        <f>Data!MY2</f>
        <v>0</v>
      </c>
      <c r="E160" s="329">
        <f>Data!NS2</f>
        <v>0</v>
      </c>
      <c r="F160" s="329">
        <f>Data!OM2</f>
        <v>0</v>
      </c>
      <c r="G160" s="329">
        <f>Data!PG2</f>
        <v>0</v>
      </c>
      <c r="H160" s="343">
        <f>Data!QA2</f>
        <v>0</v>
      </c>
      <c r="I160" s="344">
        <f t="shared" si="6"/>
        <v>0</v>
      </c>
    </row>
    <row r="161" spans="2:9">
      <c r="B161" s="128" t="str">
        <f>$B$50</f>
        <v>Technology</v>
      </c>
      <c r="C161" s="329">
        <f>Data!MF2</f>
        <v>0</v>
      </c>
      <c r="D161" s="329">
        <f>Data!MZ2</f>
        <v>0</v>
      </c>
      <c r="E161" s="329">
        <f>Data!NT2</f>
        <v>0</v>
      </c>
      <c r="F161" s="329">
        <f>Data!ON2</f>
        <v>0</v>
      </c>
      <c r="G161" s="329">
        <f>Data!PH2</f>
        <v>0</v>
      </c>
      <c r="H161" s="343">
        <f>Data!QB2</f>
        <v>3880489.2880730247</v>
      </c>
      <c r="I161" s="344">
        <f t="shared" si="6"/>
        <v>3880489.2880730247</v>
      </c>
    </row>
    <row r="162" spans="2:9">
      <c r="B162" s="128" t="str">
        <f>$B$51</f>
        <v>Nursing</v>
      </c>
      <c r="C162" s="329">
        <f>Data!MG2</f>
        <v>0</v>
      </c>
      <c r="D162" s="329">
        <f>Data!NA2</f>
        <v>0</v>
      </c>
      <c r="E162" s="329">
        <f>Data!NU2</f>
        <v>0</v>
      </c>
      <c r="F162" s="329">
        <f>Data!OO2</f>
        <v>0</v>
      </c>
      <c r="G162" s="329">
        <f>Data!PI2</f>
        <v>0</v>
      </c>
      <c r="H162" s="343">
        <f>Data!QC2</f>
        <v>33812531.92170725</v>
      </c>
      <c r="I162" s="344">
        <f t="shared" si="6"/>
        <v>33812531.92170725</v>
      </c>
    </row>
    <row r="163" spans="2:9" ht="14.4" thickBot="1">
      <c r="B163" s="131" t="str">
        <f>$B$52</f>
        <v>Totals</v>
      </c>
      <c r="C163" s="134">
        <f t="shared" ref="C163:H163" si="7">SUM(C143:C162)</f>
        <v>0</v>
      </c>
      <c r="D163" s="134">
        <f t="shared" si="7"/>
        <v>0</v>
      </c>
      <c r="E163" s="134">
        <f t="shared" si="7"/>
        <v>0</v>
      </c>
      <c r="F163" s="134">
        <f t="shared" si="7"/>
        <v>0</v>
      </c>
      <c r="G163" s="135">
        <f t="shared" si="7"/>
        <v>0</v>
      </c>
      <c r="H163" s="345">
        <f t="shared" si="7"/>
        <v>211448500.7948882</v>
      </c>
      <c r="I163" s="344">
        <f>SUM(I143:I162)</f>
        <v>211448500.7948882</v>
      </c>
    </row>
    <row r="164" spans="2:9" ht="15" customHeight="1" thickTop="1">
      <c r="B164" s="144"/>
      <c r="C164" s="331"/>
      <c r="D164" s="331"/>
      <c r="E164" s="331"/>
      <c r="F164" s="331"/>
      <c r="G164" s="331"/>
      <c r="H164" s="346"/>
      <c r="I164" s="347"/>
    </row>
    <row r="165" spans="2:9" ht="14.25" customHeight="1">
      <c r="B165" s="387" t="s">
        <v>63</v>
      </c>
      <c r="C165" s="387"/>
      <c r="D165" s="387"/>
      <c r="E165" s="387"/>
      <c r="F165" s="387"/>
      <c r="G165" s="387"/>
      <c r="H165" s="348"/>
      <c r="I165" s="348"/>
    </row>
    <row r="166" spans="2:9" ht="43.5" customHeight="1" thickBot="1">
      <c r="B166" s="394" t="s">
        <v>40</v>
      </c>
      <c r="C166" s="394"/>
      <c r="D166" s="394"/>
      <c r="E166" s="394"/>
      <c r="F166" s="394"/>
      <c r="G166" s="394"/>
      <c r="H166" s="328"/>
    </row>
    <row r="167" spans="2:9" ht="14.4" thickBot="1">
      <c r="B167" s="124" t="s">
        <v>31</v>
      </c>
      <c r="C167" s="125" t="s">
        <v>25</v>
      </c>
      <c r="D167" s="125" t="s">
        <v>26</v>
      </c>
      <c r="E167" s="125" t="s">
        <v>27</v>
      </c>
      <c r="F167" s="125" t="s">
        <v>28</v>
      </c>
      <c r="G167" s="125" t="s">
        <v>29</v>
      </c>
      <c r="H167" s="126" t="s">
        <v>1</v>
      </c>
    </row>
    <row r="168" spans="2:9">
      <c r="B168" s="128" t="str">
        <f>$B$32</f>
        <v>Liberal Arts</v>
      </c>
      <c r="C168" s="323">
        <f t="shared" ref="C168:G177" si="8">C143+$H$140*IF($H116=0,0,$H143*C116/$H116)+IF($H32=0,0,$H$141*$H143*C32/$H32)</f>
        <v>9198948.6871335171</v>
      </c>
      <c r="D168" s="323">
        <f t="shared" si="8"/>
        <v>9325248.3147076275</v>
      </c>
      <c r="E168" s="323">
        <f t="shared" si="8"/>
        <v>4296919.9063310269</v>
      </c>
      <c r="F168" s="323">
        <f t="shared" si="8"/>
        <v>2426216.1596483225</v>
      </c>
      <c r="G168" s="323">
        <f t="shared" si="8"/>
        <v>0</v>
      </c>
      <c r="H168" s="134">
        <f t="shared" ref="H168:H188" si="9">SUM(C168:G168)</f>
        <v>25247333.067820489</v>
      </c>
      <c r="I168" s="349"/>
    </row>
    <row r="169" spans="2:9">
      <c r="B169" s="128" t="str">
        <f>$B$33</f>
        <v>Science</v>
      </c>
      <c r="C169" s="142">
        <f t="shared" si="8"/>
        <v>13279850.408745976</v>
      </c>
      <c r="D169" s="142">
        <f t="shared" si="8"/>
        <v>7812753.6780252913</v>
      </c>
      <c r="E169" s="142">
        <f t="shared" si="8"/>
        <v>8800904.075368328</v>
      </c>
      <c r="F169" s="142">
        <f t="shared" si="8"/>
        <v>5047006.8916853908</v>
      </c>
      <c r="G169" s="142">
        <f t="shared" si="8"/>
        <v>0</v>
      </c>
      <c r="H169" s="137">
        <f t="shared" si="9"/>
        <v>34940515.053824984</v>
      </c>
      <c r="I169" s="349"/>
    </row>
    <row r="170" spans="2:9">
      <c r="B170" s="128" t="str">
        <f>$B$34</f>
        <v>Fine Arts</v>
      </c>
      <c r="C170" s="142">
        <f t="shared" si="8"/>
        <v>1471903.7725748173</v>
      </c>
      <c r="D170" s="142">
        <f t="shared" si="8"/>
        <v>1434017.0080389765</v>
      </c>
      <c r="E170" s="142">
        <f t="shared" si="8"/>
        <v>571628.23881274427</v>
      </c>
      <c r="F170" s="142">
        <f t="shared" si="8"/>
        <v>0</v>
      </c>
      <c r="G170" s="142">
        <f t="shared" si="8"/>
        <v>0</v>
      </c>
      <c r="H170" s="137">
        <f t="shared" si="9"/>
        <v>3477549.0194265381</v>
      </c>
      <c r="I170" s="349"/>
    </row>
    <row r="171" spans="2:9">
      <c r="B171" s="128" t="str">
        <f>$B$35</f>
        <v>Teacher Education</v>
      </c>
      <c r="C171" s="142">
        <f t="shared" si="8"/>
        <v>169614.97878975078</v>
      </c>
      <c r="D171" s="142">
        <f t="shared" si="8"/>
        <v>1122631.5913485086</v>
      </c>
      <c r="E171" s="142">
        <f t="shared" si="8"/>
        <v>1533599.6342423493</v>
      </c>
      <c r="F171" s="142">
        <f t="shared" si="8"/>
        <v>675188.72082723246</v>
      </c>
      <c r="G171" s="142">
        <f t="shared" si="8"/>
        <v>0</v>
      </c>
      <c r="H171" s="137">
        <f t="shared" si="9"/>
        <v>3501034.9252078412</v>
      </c>
      <c r="I171" s="349"/>
    </row>
    <row r="172" spans="2:9">
      <c r="B172" s="128" t="str">
        <f>$B$36</f>
        <v>Agriculture</v>
      </c>
      <c r="C172" s="142">
        <f t="shared" si="8"/>
        <v>0</v>
      </c>
      <c r="D172" s="142">
        <f t="shared" si="8"/>
        <v>0</v>
      </c>
      <c r="E172" s="142">
        <f t="shared" si="8"/>
        <v>0</v>
      </c>
      <c r="F172" s="142">
        <f t="shared" si="8"/>
        <v>0</v>
      </c>
      <c r="G172" s="142">
        <f t="shared" si="8"/>
        <v>0</v>
      </c>
      <c r="H172" s="137">
        <f t="shared" si="9"/>
        <v>0</v>
      </c>
      <c r="I172" s="349"/>
    </row>
    <row r="173" spans="2:9">
      <c r="B173" s="128" t="str">
        <f>$B$37</f>
        <v>Engineering</v>
      </c>
      <c r="C173" s="142">
        <f t="shared" si="8"/>
        <v>13157446.034552082</v>
      </c>
      <c r="D173" s="142">
        <f t="shared" si="8"/>
        <v>25397424.464320358</v>
      </c>
      <c r="E173" s="142">
        <f t="shared" si="8"/>
        <v>24107192.398017783</v>
      </c>
      <c r="F173" s="142">
        <f t="shared" si="8"/>
        <v>14150576.895563558</v>
      </c>
      <c r="G173" s="142">
        <f t="shared" si="8"/>
        <v>0</v>
      </c>
      <c r="H173" s="137">
        <f t="shared" si="9"/>
        <v>76812639.792453781</v>
      </c>
      <c r="I173" s="349"/>
    </row>
    <row r="174" spans="2:9">
      <c r="B174" s="128" t="str">
        <f>$B$38</f>
        <v>Home Economics</v>
      </c>
      <c r="C174" s="142">
        <f t="shared" si="8"/>
        <v>0</v>
      </c>
      <c r="D174" s="142">
        <f t="shared" si="8"/>
        <v>0</v>
      </c>
      <c r="E174" s="142">
        <f t="shared" si="8"/>
        <v>0</v>
      </c>
      <c r="F174" s="142">
        <f t="shared" si="8"/>
        <v>0</v>
      </c>
      <c r="G174" s="142">
        <f t="shared" si="8"/>
        <v>0</v>
      </c>
      <c r="H174" s="137">
        <f t="shared" si="9"/>
        <v>0</v>
      </c>
      <c r="I174" s="349"/>
    </row>
    <row r="175" spans="2:9">
      <c r="B175" s="128" t="str">
        <f>$B$39</f>
        <v>Law</v>
      </c>
      <c r="C175" s="142">
        <f t="shared" si="8"/>
        <v>0</v>
      </c>
      <c r="D175" s="142">
        <f t="shared" si="8"/>
        <v>0</v>
      </c>
      <c r="E175" s="142">
        <f t="shared" si="8"/>
        <v>0</v>
      </c>
      <c r="F175" s="142">
        <f t="shared" si="8"/>
        <v>0</v>
      </c>
      <c r="G175" s="142">
        <f t="shared" si="8"/>
        <v>0</v>
      </c>
      <c r="H175" s="137">
        <f t="shared" si="9"/>
        <v>0</v>
      </c>
      <c r="I175" s="349"/>
    </row>
    <row r="176" spans="2:9">
      <c r="B176" s="128" t="str">
        <f>$B$40</f>
        <v>Social Service</v>
      </c>
      <c r="C176" s="142">
        <f t="shared" si="8"/>
        <v>440506.5296527014</v>
      </c>
      <c r="D176" s="142">
        <f t="shared" si="8"/>
        <v>1420235.012959827</v>
      </c>
      <c r="E176" s="142">
        <f t="shared" si="8"/>
        <v>4797545.7093874114</v>
      </c>
      <c r="F176" s="142">
        <f t="shared" si="8"/>
        <v>752333.38437433518</v>
      </c>
      <c r="G176" s="142">
        <f t="shared" si="8"/>
        <v>0</v>
      </c>
      <c r="H176" s="137">
        <f t="shared" si="9"/>
        <v>7410620.6363742752</v>
      </c>
      <c r="I176" s="349"/>
    </row>
    <row r="177" spans="2:9">
      <c r="B177" s="128" t="str">
        <f>$B$41</f>
        <v>Library Science</v>
      </c>
      <c r="C177" s="142">
        <f t="shared" si="8"/>
        <v>0</v>
      </c>
      <c r="D177" s="142">
        <f t="shared" si="8"/>
        <v>0</v>
      </c>
      <c r="E177" s="142">
        <f t="shared" si="8"/>
        <v>0</v>
      </c>
      <c r="F177" s="142">
        <f t="shared" si="8"/>
        <v>0</v>
      </c>
      <c r="G177" s="142">
        <f t="shared" si="8"/>
        <v>0</v>
      </c>
      <c r="H177" s="137">
        <f t="shared" si="9"/>
        <v>0</v>
      </c>
      <c r="I177" s="349"/>
    </row>
    <row r="178" spans="2:9">
      <c r="B178" s="128" t="str">
        <f>$B$42</f>
        <v>Veterinary Science</v>
      </c>
      <c r="C178" s="142">
        <f t="shared" ref="C178:G187" si="10">C153+$H$140*IF($H126=0,0,$H153*C126/$H126)+IF($H42=0,0,$H$141*$H153*C42/$H42)</f>
        <v>0</v>
      </c>
      <c r="D178" s="142">
        <f t="shared" si="10"/>
        <v>0</v>
      </c>
      <c r="E178" s="142">
        <f t="shared" si="10"/>
        <v>0</v>
      </c>
      <c r="F178" s="142">
        <f t="shared" si="10"/>
        <v>0</v>
      </c>
      <c r="G178" s="142">
        <f t="shared" si="10"/>
        <v>0</v>
      </c>
      <c r="H178" s="137">
        <f t="shared" si="9"/>
        <v>0</v>
      </c>
      <c r="I178" s="349"/>
    </row>
    <row r="179" spans="2:9">
      <c r="B179" s="128" t="str">
        <f>$B$43</f>
        <v>Vocational Training</v>
      </c>
      <c r="C179" s="142">
        <f t="shared" si="10"/>
        <v>0</v>
      </c>
      <c r="D179" s="142">
        <f t="shared" si="10"/>
        <v>0</v>
      </c>
      <c r="E179" s="142">
        <f t="shared" si="10"/>
        <v>0</v>
      </c>
      <c r="F179" s="142">
        <f t="shared" si="10"/>
        <v>0</v>
      </c>
      <c r="G179" s="142">
        <f t="shared" si="10"/>
        <v>0</v>
      </c>
      <c r="H179" s="137">
        <f t="shared" si="9"/>
        <v>0</v>
      </c>
      <c r="I179" s="349"/>
    </row>
    <row r="180" spans="2:9">
      <c r="B180" s="128" t="str">
        <f>$B$44</f>
        <v>Physical Training</v>
      </c>
      <c r="C180" s="142">
        <f t="shared" si="10"/>
        <v>0</v>
      </c>
      <c r="D180" s="142">
        <f t="shared" si="10"/>
        <v>0</v>
      </c>
      <c r="E180" s="142">
        <f t="shared" si="10"/>
        <v>0</v>
      </c>
      <c r="F180" s="142">
        <f t="shared" si="10"/>
        <v>0</v>
      </c>
      <c r="G180" s="142">
        <f t="shared" si="10"/>
        <v>0</v>
      </c>
      <c r="H180" s="137">
        <f t="shared" si="9"/>
        <v>0</v>
      </c>
      <c r="I180" s="349"/>
    </row>
    <row r="181" spans="2:9">
      <c r="B181" s="128" t="str">
        <f>$B$45</f>
        <v>Health Services</v>
      </c>
      <c r="C181" s="142">
        <f t="shared" si="10"/>
        <v>0</v>
      </c>
      <c r="D181" s="142">
        <f t="shared" si="10"/>
        <v>0</v>
      </c>
      <c r="E181" s="142">
        <f t="shared" si="10"/>
        <v>0</v>
      </c>
      <c r="F181" s="142">
        <f t="shared" si="10"/>
        <v>0</v>
      </c>
      <c r="G181" s="142">
        <f t="shared" si="10"/>
        <v>0</v>
      </c>
      <c r="H181" s="137">
        <f t="shared" si="9"/>
        <v>0</v>
      </c>
      <c r="I181" s="349"/>
    </row>
    <row r="182" spans="2:9">
      <c r="B182" s="128" t="str">
        <f>$B$46</f>
        <v>Pharmacy</v>
      </c>
      <c r="C182" s="142">
        <f t="shared" si="10"/>
        <v>0</v>
      </c>
      <c r="D182" s="142">
        <f t="shared" si="10"/>
        <v>0</v>
      </c>
      <c r="E182" s="142">
        <f t="shared" si="10"/>
        <v>0</v>
      </c>
      <c r="F182" s="142">
        <f t="shared" si="10"/>
        <v>0</v>
      </c>
      <c r="G182" s="142">
        <f t="shared" si="10"/>
        <v>0</v>
      </c>
      <c r="H182" s="137">
        <f t="shared" si="9"/>
        <v>0</v>
      </c>
      <c r="I182" s="349"/>
    </row>
    <row r="183" spans="2:9">
      <c r="B183" s="128" t="str">
        <f>$B$47</f>
        <v>Business Administration</v>
      </c>
      <c r="C183" s="142">
        <f t="shared" si="10"/>
        <v>2328293.2979719746</v>
      </c>
      <c r="D183" s="142">
        <f t="shared" si="10"/>
        <v>9814083.108107876</v>
      </c>
      <c r="E183" s="142">
        <f t="shared" si="10"/>
        <v>6590429.4887212403</v>
      </c>
      <c r="F183" s="142">
        <f t="shared" si="10"/>
        <v>3632981.1951989084</v>
      </c>
      <c r="G183" s="142">
        <f t="shared" si="10"/>
        <v>0</v>
      </c>
      <c r="H183" s="137">
        <f t="shared" si="9"/>
        <v>22365787.09</v>
      </c>
      <c r="I183" s="349"/>
    </row>
    <row r="184" spans="2:9">
      <c r="B184" s="128" t="str">
        <f>$B$48</f>
        <v>Optometry</v>
      </c>
      <c r="C184" s="142">
        <f t="shared" si="10"/>
        <v>0</v>
      </c>
      <c r="D184" s="142">
        <f t="shared" si="10"/>
        <v>0</v>
      </c>
      <c r="E184" s="142">
        <f t="shared" si="10"/>
        <v>0</v>
      </c>
      <c r="F184" s="142">
        <f t="shared" si="10"/>
        <v>0</v>
      </c>
      <c r="G184" s="142">
        <f t="shared" si="10"/>
        <v>0</v>
      </c>
      <c r="H184" s="137">
        <f t="shared" si="9"/>
        <v>0</v>
      </c>
      <c r="I184" s="349"/>
    </row>
    <row r="185" spans="2:9">
      <c r="B185" s="128" t="str">
        <f>$B$49</f>
        <v>Teacher Ed-Practice Teaching</v>
      </c>
      <c r="C185" s="142">
        <f t="shared" si="10"/>
        <v>0</v>
      </c>
      <c r="D185" s="142">
        <f t="shared" si="10"/>
        <v>0</v>
      </c>
      <c r="E185" s="142">
        <f t="shared" si="10"/>
        <v>0</v>
      </c>
      <c r="F185" s="142">
        <f t="shared" si="10"/>
        <v>0</v>
      </c>
      <c r="G185" s="142">
        <f t="shared" si="10"/>
        <v>0</v>
      </c>
      <c r="H185" s="137">
        <f t="shared" si="9"/>
        <v>0</v>
      </c>
      <c r="I185" s="349"/>
    </row>
    <row r="186" spans="2:9">
      <c r="B186" s="128" t="str">
        <f>$B$50</f>
        <v>Technology</v>
      </c>
      <c r="C186" s="142">
        <f t="shared" si="10"/>
        <v>792896.86787414772</v>
      </c>
      <c r="D186" s="142">
        <f t="shared" si="10"/>
        <v>2656393.8159947484</v>
      </c>
      <c r="E186" s="142">
        <f t="shared" si="10"/>
        <v>431198.60420412855</v>
      </c>
      <c r="F186" s="142">
        <f t="shared" si="10"/>
        <v>0</v>
      </c>
      <c r="G186" s="142">
        <f t="shared" si="10"/>
        <v>0</v>
      </c>
      <c r="H186" s="137">
        <f t="shared" si="9"/>
        <v>3880489.2880730247</v>
      </c>
      <c r="I186" s="349"/>
    </row>
    <row r="187" spans="2:9">
      <c r="B187" s="128" t="str">
        <f>$B$51</f>
        <v>Nursing</v>
      </c>
      <c r="C187" s="142">
        <f t="shared" si="10"/>
        <v>2949079.798573893</v>
      </c>
      <c r="D187" s="142">
        <f t="shared" si="10"/>
        <v>17032194.139260899</v>
      </c>
      <c r="E187" s="142">
        <f t="shared" si="10"/>
        <v>10841317.658908777</v>
      </c>
      <c r="F187" s="142">
        <f t="shared" si="10"/>
        <v>2989940.3249636851</v>
      </c>
      <c r="G187" s="142">
        <f t="shared" si="10"/>
        <v>0</v>
      </c>
      <c r="H187" s="137">
        <f t="shared" si="9"/>
        <v>33812531.921707258</v>
      </c>
      <c r="I187" s="349"/>
    </row>
    <row r="188" spans="2:9">
      <c r="B188" s="131" t="str">
        <f>$B$52</f>
        <v>Totals</v>
      </c>
      <c r="C188" s="134">
        <f>SUM(C168:C187)</f>
        <v>43788540.375868857</v>
      </c>
      <c r="D188" s="134">
        <f>SUM(D168:D187)</f>
        <v>76014981.132764116</v>
      </c>
      <c r="E188" s="134">
        <f>SUM(E168:E187)</f>
        <v>61970735.713993788</v>
      </c>
      <c r="F188" s="134">
        <f>SUM(F168:F187)</f>
        <v>29674243.572261434</v>
      </c>
      <c r="G188" s="134">
        <f>SUM(G168:G187)</f>
        <v>0</v>
      </c>
      <c r="H188" s="134">
        <f t="shared" si="9"/>
        <v>211448500.79488817</v>
      </c>
      <c r="I188" s="349"/>
    </row>
    <row r="189" spans="2:9">
      <c r="B189" s="330"/>
      <c r="C189" s="331"/>
      <c r="D189" s="331"/>
      <c r="E189" s="331"/>
      <c r="F189" s="331"/>
      <c r="G189" s="331"/>
      <c r="H189" s="346"/>
    </row>
    <row r="190" spans="2:9" ht="15" customHeight="1">
      <c r="B190" s="392" t="s">
        <v>34</v>
      </c>
      <c r="C190" s="392"/>
      <c r="D190" s="392"/>
      <c r="E190" s="392"/>
      <c r="F190" s="392"/>
      <c r="G190" s="392"/>
      <c r="H190" s="122">
        <f>H15</f>
        <v>68265961</v>
      </c>
    </row>
    <row r="191" spans="2:9" ht="43.5" customHeight="1" thickBot="1">
      <c r="B191" s="382" t="s">
        <v>229</v>
      </c>
      <c r="C191" s="382"/>
      <c r="D191" s="382"/>
      <c r="E191" s="382"/>
      <c r="F191" s="382"/>
      <c r="G191" s="382"/>
      <c r="H191" s="382"/>
    </row>
    <row r="192" spans="2:9" ht="14.4" thickBot="1">
      <c r="B192" s="124" t="s">
        <v>31</v>
      </c>
      <c r="C192" s="125" t="s">
        <v>25</v>
      </c>
      <c r="D192" s="125" t="s">
        <v>26</v>
      </c>
      <c r="E192" s="125" t="s">
        <v>27</v>
      </c>
      <c r="F192" s="125" t="s">
        <v>28</v>
      </c>
      <c r="G192" s="125" t="s">
        <v>29</v>
      </c>
      <c r="H192" s="126" t="s">
        <v>1</v>
      </c>
    </row>
    <row r="193" spans="2:8">
      <c r="B193" s="128" t="str">
        <f>$B$32</f>
        <v>Liberal Arts</v>
      </c>
      <c r="C193" s="136">
        <f t="shared" ref="C193:G202" si="11">$H$190*IF($H$136=0,0,C116/$H$136)</f>
        <v>4913700.0714125866</v>
      </c>
      <c r="D193" s="136">
        <f t="shared" si="11"/>
        <v>4981164.1382464767</v>
      </c>
      <c r="E193" s="136">
        <f t="shared" si="11"/>
        <v>2295237.8982311934</v>
      </c>
      <c r="F193" s="136">
        <f t="shared" si="11"/>
        <v>1295984.8915780021</v>
      </c>
      <c r="G193" s="136">
        <f t="shared" si="11"/>
        <v>0</v>
      </c>
      <c r="H193" s="136">
        <f>SUM(C193:G193)</f>
        <v>13486086.999468258</v>
      </c>
    </row>
    <row r="194" spans="2:8">
      <c r="B194" s="128" t="str">
        <f>$B$33</f>
        <v>Science</v>
      </c>
      <c r="C194" s="139">
        <f t="shared" si="11"/>
        <v>3795450.8246310442</v>
      </c>
      <c r="D194" s="139">
        <f t="shared" si="11"/>
        <v>2232925.9349466162</v>
      </c>
      <c r="E194" s="139">
        <f t="shared" si="11"/>
        <v>2515344.4957750649</v>
      </c>
      <c r="F194" s="139">
        <f t="shared" si="11"/>
        <v>1442461.0126895818</v>
      </c>
      <c r="G194" s="139">
        <f t="shared" si="11"/>
        <v>0</v>
      </c>
      <c r="H194" s="139">
        <f t="shared" ref="H194:H213" si="12">SUM(C194:G194)</f>
        <v>9986182.2680423055</v>
      </c>
    </row>
    <row r="195" spans="2:8">
      <c r="B195" s="128" t="str">
        <f>$B$34</f>
        <v>Fine Arts</v>
      </c>
      <c r="C195" s="139">
        <f t="shared" si="11"/>
        <v>1850659.8303075358</v>
      </c>
      <c r="D195" s="139">
        <f t="shared" si="11"/>
        <v>1803023.8947706989</v>
      </c>
      <c r="E195" s="139">
        <f t="shared" si="11"/>
        <v>718721.8615450731</v>
      </c>
      <c r="F195" s="139">
        <f t="shared" si="11"/>
        <v>0</v>
      </c>
      <c r="G195" s="139">
        <f t="shared" si="11"/>
        <v>0</v>
      </c>
      <c r="H195" s="139">
        <f t="shared" si="12"/>
        <v>4372405.5866233073</v>
      </c>
    </row>
    <row r="196" spans="2:8">
      <c r="B196" s="128" t="str">
        <f>$B$35</f>
        <v>Teacher Education</v>
      </c>
      <c r="C196" s="139">
        <f t="shared" si="11"/>
        <v>110952.49026637824</v>
      </c>
      <c r="D196" s="139">
        <f t="shared" si="11"/>
        <v>734361.8564857007</v>
      </c>
      <c r="E196" s="139">
        <f t="shared" si="11"/>
        <v>1003193.8199380152</v>
      </c>
      <c r="F196" s="139">
        <f t="shared" si="11"/>
        <v>441670.13143581315</v>
      </c>
      <c r="G196" s="139">
        <f t="shared" si="11"/>
        <v>0</v>
      </c>
      <c r="H196" s="139">
        <f t="shared" si="12"/>
        <v>2290178.2981259073</v>
      </c>
    </row>
    <row r="197" spans="2:8">
      <c r="B197" s="128" t="str">
        <f>$B$36</f>
        <v>Agriculture</v>
      </c>
      <c r="C197" s="139">
        <f t="shared" si="11"/>
        <v>0</v>
      </c>
      <c r="D197" s="139">
        <f t="shared" si="11"/>
        <v>0</v>
      </c>
      <c r="E197" s="139">
        <f t="shared" si="11"/>
        <v>0</v>
      </c>
      <c r="F197" s="139">
        <f t="shared" si="11"/>
        <v>0</v>
      </c>
      <c r="G197" s="139">
        <f t="shared" si="11"/>
        <v>0</v>
      </c>
      <c r="H197" s="139">
        <f t="shared" si="12"/>
        <v>0</v>
      </c>
    </row>
    <row r="198" spans="2:8">
      <c r="B198" s="128" t="str">
        <f>$B$37</f>
        <v>Engineering</v>
      </c>
      <c r="C198" s="139">
        <f t="shared" si="11"/>
        <v>3078875.3152439599</v>
      </c>
      <c r="D198" s="139">
        <f t="shared" si="11"/>
        <v>5943060.913844821</v>
      </c>
      <c r="E198" s="139">
        <f t="shared" si="11"/>
        <v>5641143.3798915502</v>
      </c>
      <c r="F198" s="139">
        <f t="shared" si="11"/>
        <v>3311270.4232873814</v>
      </c>
      <c r="G198" s="139">
        <f t="shared" si="11"/>
        <v>0</v>
      </c>
      <c r="H198" s="139">
        <f t="shared" si="12"/>
        <v>17974350.032267712</v>
      </c>
    </row>
    <row r="199" spans="2:8">
      <c r="B199" s="128" t="str">
        <f>$B$38</f>
        <v>Home Economics</v>
      </c>
      <c r="C199" s="139">
        <f t="shared" si="11"/>
        <v>12836.631711525799</v>
      </c>
      <c r="D199" s="139">
        <f t="shared" si="11"/>
        <v>84990.217526784967</v>
      </c>
      <c r="E199" s="139">
        <f t="shared" si="11"/>
        <v>0</v>
      </c>
      <c r="F199" s="139">
        <f t="shared" si="11"/>
        <v>0</v>
      </c>
      <c r="G199" s="139">
        <f t="shared" si="11"/>
        <v>0</v>
      </c>
      <c r="H199" s="139">
        <f t="shared" si="12"/>
        <v>97826.849238310766</v>
      </c>
    </row>
    <row r="200" spans="2:8">
      <c r="B200" s="128" t="str">
        <f>$B$39</f>
        <v>Law</v>
      </c>
      <c r="C200" s="139">
        <f t="shared" si="11"/>
        <v>0</v>
      </c>
      <c r="D200" s="139">
        <f t="shared" si="11"/>
        <v>0</v>
      </c>
      <c r="E200" s="139">
        <f t="shared" si="11"/>
        <v>0</v>
      </c>
      <c r="F200" s="139">
        <f t="shared" si="11"/>
        <v>0</v>
      </c>
      <c r="G200" s="139">
        <f t="shared" si="11"/>
        <v>0</v>
      </c>
      <c r="H200" s="139">
        <f t="shared" si="12"/>
        <v>0</v>
      </c>
    </row>
    <row r="201" spans="2:8">
      <c r="B201" s="128" t="str">
        <f>$B$40</f>
        <v>Social Service</v>
      </c>
      <c r="C201" s="139">
        <f t="shared" si="11"/>
        <v>176556.58632676935</v>
      </c>
      <c r="D201" s="139">
        <f t="shared" si="11"/>
        <v>569235.25257988053</v>
      </c>
      <c r="E201" s="139">
        <f t="shared" si="11"/>
        <v>1922873.4108978854</v>
      </c>
      <c r="F201" s="139">
        <f t="shared" si="11"/>
        <v>301537.90053809545</v>
      </c>
      <c r="G201" s="139">
        <f t="shared" si="11"/>
        <v>0</v>
      </c>
      <c r="H201" s="139">
        <f t="shared" si="12"/>
        <v>2970203.1503426307</v>
      </c>
    </row>
    <row r="202" spans="2:8">
      <c r="B202" s="128" t="str">
        <f>$B$41</f>
        <v>Library Science</v>
      </c>
      <c r="C202" s="139">
        <f t="shared" si="11"/>
        <v>0</v>
      </c>
      <c r="D202" s="139">
        <f t="shared" si="11"/>
        <v>0</v>
      </c>
      <c r="E202" s="139">
        <f t="shared" si="11"/>
        <v>0</v>
      </c>
      <c r="F202" s="139">
        <f t="shared" si="11"/>
        <v>0</v>
      </c>
      <c r="G202" s="139">
        <f t="shared" si="11"/>
        <v>0</v>
      </c>
      <c r="H202" s="139">
        <f t="shared" si="12"/>
        <v>0</v>
      </c>
    </row>
    <row r="203" spans="2:8">
      <c r="B203" s="128" t="str">
        <f>$B$42</f>
        <v>Veterinary Science</v>
      </c>
      <c r="C203" s="139">
        <f t="shared" ref="C203:G212" si="13">$H$190*IF($H$136=0,0,C126/$H$136)</f>
        <v>0</v>
      </c>
      <c r="D203" s="139">
        <f t="shared" si="13"/>
        <v>0</v>
      </c>
      <c r="E203" s="139">
        <f t="shared" si="13"/>
        <v>0</v>
      </c>
      <c r="F203" s="139">
        <f t="shared" si="13"/>
        <v>0</v>
      </c>
      <c r="G203" s="139">
        <f t="shared" si="13"/>
        <v>0</v>
      </c>
      <c r="H203" s="139">
        <f t="shared" si="12"/>
        <v>0</v>
      </c>
    </row>
    <row r="204" spans="2:8">
      <c r="B204" s="128" t="str">
        <f>$B$43</f>
        <v>Vocational Training</v>
      </c>
      <c r="C204" s="139">
        <f t="shared" si="13"/>
        <v>0</v>
      </c>
      <c r="D204" s="139">
        <f t="shared" si="13"/>
        <v>0</v>
      </c>
      <c r="E204" s="139">
        <f t="shared" si="13"/>
        <v>0</v>
      </c>
      <c r="F204" s="139">
        <f t="shared" si="13"/>
        <v>0</v>
      </c>
      <c r="G204" s="139">
        <f t="shared" si="13"/>
        <v>0</v>
      </c>
      <c r="H204" s="139">
        <f t="shared" si="12"/>
        <v>0</v>
      </c>
    </row>
    <row r="205" spans="2:8">
      <c r="B205" s="128" t="str">
        <f>$B$44</f>
        <v>Physical Training</v>
      </c>
      <c r="C205" s="139">
        <f t="shared" si="13"/>
        <v>0</v>
      </c>
      <c r="D205" s="139">
        <f t="shared" si="13"/>
        <v>0</v>
      </c>
      <c r="E205" s="139">
        <f t="shared" si="13"/>
        <v>0</v>
      </c>
      <c r="F205" s="139">
        <f t="shared" si="13"/>
        <v>0</v>
      </c>
      <c r="G205" s="139">
        <f t="shared" si="13"/>
        <v>0</v>
      </c>
      <c r="H205" s="139">
        <f t="shared" si="12"/>
        <v>0</v>
      </c>
    </row>
    <row r="206" spans="2:8">
      <c r="B206" s="128" t="str">
        <f>$B$45</f>
        <v>Health Services</v>
      </c>
      <c r="C206" s="139">
        <f t="shared" si="13"/>
        <v>169175.14090122137</v>
      </c>
      <c r="D206" s="139">
        <f t="shared" si="13"/>
        <v>549673.05743989977</v>
      </c>
      <c r="E206" s="139">
        <f t="shared" si="13"/>
        <v>424673.21989927877</v>
      </c>
      <c r="F206" s="139">
        <f t="shared" si="13"/>
        <v>221732.94947267944</v>
      </c>
      <c r="G206" s="139">
        <f t="shared" si="13"/>
        <v>0</v>
      </c>
      <c r="H206" s="139">
        <f t="shared" si="12"/>
        <v>1365254.3677130796</v>
      </c>
    </row>
    <row r="207" spans="2:8">
      <c r="B207" s="128" t="str">
        <f>$B$46</f>
        <v>Pharmacy</v>
      </c>
      <c r="C207" s="139">
        <f t="shared" si="13"/>
        <v>0</v>
      </c>
      <c r="D207" s="139">
        <f t="shared" si="13"/>
        <v>0</v>
      </c>
      <c r="E207" s="139">
        <f t="shared" si="13"/>
        <v>0</v>
      </c>
      <c r="F207" s="139">
        <f t="shared" si="13"/>
        <v>0</v>
      </c>
      <c r="G207" s="139">
        <f t="shared" si="13"/>
        <v>0</v>
      </c>
      <c r="H207" s="139">
        <f t="shared" si="12"/>
        <v>0</v>
      </c>
    </row>
    <row r="208" spans="2:8">
      <c r="B208" s="128" t="str">
        <f>$B$47</f>
        <v>Business Administration</v>
      </c>
      <c r="C208" s="139">
        <f t="shared" si="13"/>
        <v>979242.01652520965</v>
      </c>
      <c r="D208" s="139">
        <f t="shared" si="13"/>
        <v>4127642.570418648</v>
      </c>
      <c r="E208" s="139">
        <f t="shared" si="13"/>
        <v>2771826.6714609917</v>
      </c>
      <c r="F208" s="139">
        <f t="shared" si="13"/>
        <v>1527972.3713002622</v>
      </c>
      <c r="G208" s="139">
        <f t="shared" si="13"/>
        <v>0</v>
      </c>
      <c r="H208" s="139">
        <f t="shared" si="12"/>
        <v>9406683.6297051106</v>
      </c>
    </row>
    <row r="209" spans="2:8">
      <c r="B209" s="128" t="str">
        <f>$B$48</f>
        <v>Optometry</v>
      </c>
      <c r="C209" s="139">
        <f t="shared" si="13"/>
        <v>0</v>
      </c>
      <c r="D209" s="139">
        <f t="shared" si="13"/>
        <v>0</v>
      </c>
      <c r="E209" s="139">
        <f t="shared" si="13"/>
        <v>0</v>
      </c>
      <c r="F209" s="139">
        <f t="shared" si="13"/>
        <v>0</v>
      </c>
      <c r="G209" s="139">
        <f t="shared" si="13"/>
        <v>0</v>
      </c>
      <c r="H209" s="139">
        <f t="shared" si="12"/>
        <v>0</v>
      </c>
    </row>
    <row r="210" spans="2:8">
      <c r="B210" s="128" t="str">
        <f>$B$49</f>
        <v>Teacher Ed-Practice Teaching</v>
      </c>
      <c r="C210" s="139">
        <f t="shared" si="13"/>
        <v>1172.5539832080979</v>
      </c>
      <c r="D210" s="139">
        <f t="shared" si="13"/>
        <v>33141.80060102576</v>
      </c>
      <c r="E210" s="139">
        <f t="shared" si="13"/>
        <v>0</v>
      </c>
      <c r="F210" s="139">
        <f t="shared" si="13"/>
        <v>0</v>
      </c>
      <c r="G210" s="139">
        <f t="shared" si="13"/>
        <v>0</v>
      </c>
      <c r="H210" s="139">
        <f t="shared" si="12"/>
        <v>34314.354584233857</v>
      </c>
    </row>
    <row r="211" spans="2:8">
      <c r="B211" s="128" t="str">
        <f>$B$50</f>
        <v>Technology</v>
      </c>
      <c r="C211" s="139">
        <f t="shared" si="13"/>
        <v>105394.90407981892</v>
      </c>
      <c r="D211" s="139">
        <f t="shared" si="13"/>
        <v>353098.09229745745</v>
      </c>
      <c r="E211" s="139">
        <f t="shared" si="13"/>
        <v>57316.578448963373</v>
      </c>
      <c r="F211" s="139">
        <f t="shared" si="13"/>
        <v>0</v>
      </c>
      <c r="G211" s="139">
        <f t="shared" si="13"/>
        <v>0</v>
      </c>
      <c r="H211" s="139">
        <f t="shared" si="12"/>
        <v>515809.57482623972</v>
      </c>
    </row>
    <row r="212" spans="2:8">
      <c r="B212" s="128" t="str">
        <f>$B$51</f>
        <v>Nursing</v>
      </c>
      <c r="C212" s="139">
        <f t="shared" si="13"/>
        <v>502960.20179555722</v>
      </c>
      <c r="D212" s="139">
        <f t="shared" si="13"/>
        <v>2904809.7665740806</v>
      </c>
      <c r="E212" s="139">
        <f t="shared" si="13"/>
        <v>1848967.0303568321</v>
      </c>
      <c r="F212" s="139">
        <f t="shared" si="13"/>
        <v>509928.8903364439</v>
      </c>
      <c r="G212" s="139">
        <f t="shared" si="13"/>
        <v>0</v>
      </c>
      <c r="H212" s="139">
        <f t="shared" si="12"/>
        <v>5766665.8890629131</v>
      </c>
    </row>
    <row r="213" spans="2:8">
      <c r="B213" s="131" t="str">
        <f>$B$52</f>
        <v>Totals</v>
      </c>
      <c r="C213" s="136">
        <f>SUM(C193:C212)</f>
        <v>15696976.567184813</v>
      </c>
      <c r="D213" s="136">
        <f>SUM(D193:D212)</f>
        <v>24317127.495732091</v>
      </c>
      <c r="E213" s="136">
        <f>SUM(E193:E212)</f>
        <v>19199298.366444845</v>
      </c>
      <c r="F213" s="136">
        <f>SUM(F193:F212)</f>
        <v>9052558.5706382599</v>
      </c>
      <c r="G213" s="136">
        <f>SUM(G193:G212)</f>
        <v>0</v>
      </c>
      <c r="H213" s="136">
        <f t="shared" si="12"/>
        <v>68265961</v>
      </c>
    </row>
    <row r="214" spans="2:8">
      <c r="B214" s="144"/>
      <c r="C214" s="145"/>
      <c r="D214" s="145"/>
      <c r="E214" s="145"/>
      <c r="F214" s="145"/>
      <c r="G214" s="145"/>
      <c r="H214" s="145"/>
    </row>
    <row r="215" spans="2:8" ht="15" customHeight="1">
      <c r="B215" s="392" t="s">
        <v>35</v>
      </c>
      <c r="C215" s="392"/>
      <c r="D215" s="392"/>
      <c r="E215" s="392"/>
      <c r="F215" s="392"/>
      <c r="G215" s="392"/>
      <c r="H215" s="122">
        <f>H17</f>
        <v>52838907</v>
      </c>
    </row>
    <row r="216" spans="2:8" ht="60.75" customHeight="1" thickBot="1">
      <c r="B216" s="382" t="s">
        <v>230</v>
      </c>
      <c r="C216" s="382"/>
      <c r="D216" s="382"/>
      <c r="E216" s="382"/>
      <c r="F216" s="382"/>
      <c r="G216" s="382"/>
      <c r="H216" s="382"/>
    </row>
    <row r="217" spans="2:8" ht="14.4" thickBot="1">
      <c r="B217" s="124" t="s">
        <v>31</v>
      </c>
      <c r="C217" s="125" t="s">
        <v>25</v>
      </c>
      <c r="D217" s="125" t="s">
        <v>26</v>
      </c>
      <c r="E217" s="125" t="s">
        <v>27</v>
      </c>
      <c r="F217" s="125" t="s">
        <v>28</v>
      </c>
      <c r="G217" s="125" t="s">
        <v>29</v>
      </c>
      <c r="H217" s="126" t="s">
        <v>1</v>
      </c>
    </row>
    <row r="218" spans="2:8">
      <c r="B218" s="128" t="str">
        <f>$B$32</f>
        <v>Liberal Arts</v>
      </c>
      <c r="C218" s="136">
        <f t="shared" ref="C218:G227" si="14">$H$215*IF($H$25=0,0,C$25/$H$25)*IF(C$52=0,0,C32/C$52)</f>
        <v>5815951.0500375517</v>
      </c>
      <c r="D218" s="136">
        <f t="shared" si="14"/>
        <v>4565453.6301738154</v>
      </c>
      <c r="E218" s="136">
        <f t="shared" si="14"/>
        <v>581027.47801768873</v>
      </c>
      <c r="F218" s="136">
        <f t="shared" si="14"/>
        <v>211019.1901863447</v>
      </c>
      <c r="G218" s="136">
        <f t="shared" si="14"/>
        <v>0</v>
      </c>
      <c r="H218" s="136">
        <f>SUM(C218:G218)</f>
        <v>11173451.348415401</v>
      </c>
    </row>
    <row r="219" spans="2:8">
      <c r="B219" s="128" t="str">
        <f>$B$33</f>
        <v>Science</v>
      </c>
      <c r="C219" s="139">
        <f t="shared" si="14"/>
        <v>2901131.1921371808</v>
      </c>
      <c r="D219" s="139">
        <f t="shared" si="14"/>
        <v>1811421.5506163503</v>
      </c>
      <c r="E219" s="139">
        <f t="shared" si="14"/>
        <v>1498223.3800181011</v>
      </c>
      <c r="F219" s="139">
        <f t="shared" si="14"/>
        <v>240322.20994159131</v>
      </c>
      <c r="G219" s="139">
        <f t="shared" si="14"/>
        <v>0</v>
      </c>
      <c r="H219" s="139">
        <f t="shared" ref="H219:H238" si="15">SUM(C219:G219)</f>
        <v>6451098.3327132231</v>
      </c>
    </row>
    <row r="220" spans="2:8">
      <c r="B220" s="128" t="str">
        <f>$B$34</f>
        <v>Fine Arts</v>
      </c>
      <c r="C220" s="139">
        <f t="shared" si="14"/>
        <v>903352.02310216019</v>
      </c>
      <c r="D220" s="139">
        <f t="shared" si="14"/>
        <v>773706.98375524301</v>
      </c>
      <c r="E220" s="139">
        <f t="shared" si="14"/>
        <v>54955.368279944501</v>
      </c>
      <c r="F220" s="139">
        <f t="shared" si="14"/>
        <v>0</v>
      </c>
      <c r="G220" s="139">
        <f t="shared" si="14"/>
        <v>0</v>
      </c>
      <c r="H220" s="139">
        <f t="shared" si="15"/>
        <v>1732014.3751373475</v>
      </c>
    </row>
    <row r="221" spans="2:8">
      <c r="B221" s="128" t="str">
        <f>$B$35</f>
        <v>Teacher Education</v>
      </c>
      <c r="C221" s="139">
        <f t="shared" si="14"/>
        <v>47960.288805335353</v>
      </c>
      <c r="D221" s="139">
        <f t="shared" si="14"/>
        <v>627410.76426348789</v>
      </c>
      <c r="E221" s="139">
        <f t="shared" si="14"/>
        <v>1192467.8368080624</v>
      </c>
      <c r="F221" s="139">
        <f t="shared" si="14"/>
        <v>63193.413210196391</v>
      </c>
      <c r="G221" s="139">
        <f t="shared" si="14"/>
        <v>0</v>
      </c>
      <c r="H221" s="139">
        <f t="shared" si="15"/>
        <v>1931032.303087082</v>
      </c>
    </row>
    <row r="222" spans="2:8">
      <c r="B222" s="128" t="str">
        <f>$B$36</f>
        <v>Agriculture</v>
      </c>
      <c r="C222" s="139">
        <f t="shared" si="14"/>
        <v>0</v>
      </c>
      <c r="D222" s="139">
        <f t="shared" si="14"/>
        <v>0</v>
      </c>
      <c r="E222" s="139">
        <f t="shared" si="14"/>
        <v>0</v>
      </c>
      <c r="F222" s="139">
        <f t="shared" si="14"/>
        <v>0</v>
      </c>
      <c r="G222" s="139">
        <f t="shared" si="14"/>
        <v>0</v>
      </c>
      <c r="H222" s="139">
        <f t="shared" si="15"/>
        <v>0</v>
      </c>
    </row>
    <row r="223" spans="2:8">
      <c r="B223" s="128" t="str">
        <f>$B$37</f>
        <v>Engineering</v>
      </c>
      <c r="C223" s="139">
        <f t="shared" si="14"/>
        <v>1162803.8632365784</v>
      </c>
      <c r="D223" s="139">
        <f t="shared" si="14"/>
        <v>3358988.7881315425</v>
      </c>
      <c r="E223" s="139">
        <f t="shared" si="14"/>
        <v>2465777.3543677032</v>
      </c>
      <c r="F223" s="139">
        <f t="shared" si="14"/>
        <v>585873.15536208742</v>
      </c>
      <c r="G223" s="139">
        <f t="shared" si="14"/>
        <v>0</v>
      </c>
      <c r="H223" s="139">
        <f t="shared" si="15"/>
        <v>7573443.1610979112</v>
      </c>
    </row>
    <row r="224" spans="2:8">
      <c r="B224" s="128" t="str">
        <f>$B$38</f>
        <v>Home Economics</v>
      </c>
      <c r="C224" s="139">
        <f t="shared" si="14"/>
        <v>24179.97893935657</v>
      </c>
      <c r="D224" s="139">
        <f t="shared" si="14"/>
        <v>105756.30324705184</v>
      </c>
      <c r="E224" s="139">
        <f t="shared" si="14"/>
        <v>0</v>
      </c>
      <c r="F224" s="139">
        <f t="shared" si="14"/>
        <v>0</v>
      </c>
      <c r="G224" s="139">
        <f t="shared" si="14"/>
        <v>0</v>
      </c>
      <c r="H224" s="139">
        <f t="shared" si="15"/>
        <v>129936.28218640841</v>
      </c>
    </row>
    <row r="225" spans="2:8">
      <c r="B225" s="128" t="str">
        <f>$B$39</f>
        <v>Law</v>
      </c>
      <c r="C225" s="139">
        <f t="shared" si="14"/>
        <v>0</v>
      </c>
      <c r="D225" s="139">
        <f t="shared" si="14"/>
        <v>0</v>
      </c>
      <c r="E225" s="139">
        <f t="shared" si="14"/>
        <v>0</v>
      </c>
      <c r="F225" s="139">
        <f t="shared" si="14"/>
        <v>0</v>
      </c>
      <c r="G225" s="139">
        <f t="shared" si="14"/>
        <v>0</v>
      </c>
      <c r="H225" s="139">
        <f t="shared" si="15"/>
        <v>0</v>
      </c>
    </row>
    <row r="226" spans="2:8">
      <c r="B226" s="128" t="str">
        <f>$B$40</f>
        <v>Social Service</v>
      </c>
      <c r="C226" s="139">
        <f t="shared" si="14"/>
        <v>112173.786594701</v>
      </c>
      <c r="D226" s="139">
        <f t="shared" si="14"/>
        <v>905365.91779758711</v>
      </c>
      <c r="E226" s="139">
        <f t="shared" si="14"/>
        <v>2499585.1613661777</v>
      </c>
      <c r="F226" s="139">
        <f t="shared" si="14"/>
        <v>32298.855640767044</v>
      </c>
      <c r="G226" s="139">
        <f t="shared" si="14"/>
        <v>0</v>
      </c>
      <c r="H226" s="139">
        <f t="shared" si="15"/>
        <v>3549423.7213992327</v>
      </c>
    </row>
    <row r="227" spans="2:8">
      <c r="B227" s="128" t="str">
        <f>$B$41</f>
        <v>Library Science</v>
      </c>
      <c r="C227" s="139">
        <f t="shared" si="14"/>
        <v>0</v>
      </c>
      <c r="D227" s="139">
        <f t="shared" si="14"/>
        <v>0</v>
      </c>
      <c r="E227" s="139">
        <f t="shared" si="14"/>
        <v>0</v>
      </c>
      <c r="F227" s="139">
        <f t="shared" si="14"/>
        <v>0</v>
      </c>
      <c r="G227" s="139">
        <f t="shared" si="14"/>
        <v>0</v>
      </c>
      <c r="H227" s="139">
        <f t="shared" si="15"/>
        <v>0</v>
      </c>
    </row>
    <row r="228" spans="2:8">
      <c r="B228" s="128" t="str">
        <f>$B$42</f>
        <v>Veterinary Science</v>
      </c>
      <c r="C228" s="139">
        <f t="shared" ref="C228:G237" si="16">$H$215*IF($H$25=0,0,C$25/$H$25)*IF(C$52=0,0,C42/C$52)</f>
        <v>0</v>
      </c>
      <c r="D228" s="139">
        <f t="shared" si="16"/>
        <v>0</v>
      </c>
      <c r="E228" s="139">
        <f t="shared" si="16"/>
        <v>0</v>
      </c>
      <c r="F228" s="139">
        <f t="shared" si="16"/>
        <v>0</v>
      </c>
      <c r="G228" s="139">
        <f t="shared" si="16"/>
        <v>0</v>
      </c>
      <c r="H228" s="139">
        <f t="shared" si="15"/>
        <v>0</v>
      </c>
    </row>
    <row r="229" spans="2:8">
      <c r="B229" s="128" t="str">
        <f>$B$43</f>
        <v>Vocational Training</v>
      </c>
      <c r="C229" s="139">
        <f t="shared" si="16"/>
        <v>0</v>
      </c>
      <c r="D229" s="139">
        <f t="shared" si="16"/>
        <v>0</v>
      </c>
      <c r="E229" s="139">
        <f t="shared" si="16"/>
        <v>0</v>
      </c>
      <c r="F229" s="139">
        <f t="shared" si="16"/>
        <v>0</v>
      </c>
      <c r="G229" s="139">
        <f t="shared" si="16"/>
        <v>0</v>
      </c>
      <c r="H229" s="139">
        <f t="shared" si="15"/>
        <v>0</v>
      </c>
    </row>
    <row r="230" spans="2:8">
      <c r="B230" s="128" t="str">
        <f>$B$44</f>
        <v>Physical Training</v>
      </c>
      <c r="C230" s="139">
        <f t="shared" si="16"/>
        <v>0</v>
      </c>
      <c r="D230" s="139">
        <f t="shared" si="16"/>
        <v>0</v>
      </c>
      <c r="E230" s="139">
        <f t="shared" si="16"/>
        <v>0</v>
      </c>
      <c r="F230" s="139">
        <f t="shared" si="16"/>
        <v>0</v>
      </c>
      <c r="G230" s="139">
        <f t="shared" si="16"/>
        <v>0</v>
      </c>
      <c r="H230" s="139">
        <f t="shared" si="15"/>
        <v>0</v>
      </c>
    </row>
    <row r="231" spans="2:8">
      <c r="B231" s="128" t="str">
        <f>$B$45</f>
        <v>Health Services</v>
      </c>
      <c r="C231" s="139">
        <f t="shared" si="16"/>
        <v>189309.91775661538</v>
      </c>
      <c r="D231" s="139">
        <f t="shared" si="16"/>
        <v>1210066.6871528612</v>
      </c>
      <c r="E231" s="139">
        <f t="shared" si="16"/>
        <v>189408.59234709316</v>
      </c>
      <c r="F231" s="139">
        <f t="shared" si="16"/>
        <v>24902.885798388503</v>
      </c>
      <c r="G231" s="139">
        <f t="shared" si="16"/>
        <v>0</v>
      </c>
      <c r="H231" s="139">
        <f t="shared" si="15"/>
        <v>1613688.0830549581</v>
      </c>
    </row>
    <row r="232" spans="2:8">
      <c r="B232" s="128" t="str">
        <f>$B$46</f>
        <v>Pharmacy</v>
      </c>
      <c r="C232" s="139">
        <f t="shared" si="16"/>
        <v>0</v>
      </c>
      <c r="D232" s="139">
        <f t="shared" si="16"/>
        <v>0</v>
      </c>
      <c r="E232" s="139">
        <f t="shared" si="16"/>
        <v>0</v>
      </c>
      <c r="F232" s="139">
        <f t="shared" si="16"/>
        <v>0</v>
      </c>
      <c r="G232" s="139">
        <f t="shared" si="16"/>
        <v>0</v>
      </c>
      <c r="H232" s="139">
        <f t="shared" si="15"/>
        <v>0</v>
      </c>
    </row>
    <row r="233" spans="2:8">
      <c r="B233" s="128" t="str">
        <f>$B$47</f>
        <v>Business Administration</v>
      </c>
      <c r="C233" s="139">
        <f t="shared" si="16"/>
        <v>554474.22779946029</v>
      </c>
      <c r="D233" s="139">
        <f t="shared" si="16"/>
        <v>3945706.3661456215</v>
      </c>
      <c r="E233" s="139">
        <f t="shared" si="16"/>
        <v>1040191.2500555263</v>
      </c>
      <c r="F233" s="139">
        <f t="shared" si="16"/>
        <v>89313.357337077556</v>
      </c>
      <c r="G233" s="139">
        <f t="shared" si="16"/>
        <v>0</v>
      </c>
      <c r="H233" s="139">
        <f t="shared" si="15"/>
        <v>5629685.2013376858</v>
      </c>
    </row>
    <row r="234" spans="2:8">
      <c r="B234" s="128" t="str">
        <f>$B$48</f>
        <v>Optometry</v>
      </c>
      <c r="C234" s="139">
        <f t="shared" si="16"/>
        <v>0</v>
      </c>
      <c r="D234" s="139">
        <f t="shared" si="16"/>
        <v>0</v>
      </c>
      <c r="E234" s="139">
        <f t="shared" si="16"/>
        <v>0</v>
      </c>
      <c r="F234" s="139">
        <f t="shared" si="16"/>
        <v>0</v>
      </c>
      <c r="G234" s="139">
        <f t="shared" si="16"/>
        <v>0</v>
      </c>
      <c r="H234" s="139">
        <f t="shared" si="15"/>
        <v>0</v>
      </c>
    </row>
    <row r="235" spans="2:8">
      <c r="B235" s="128" t="str">
        <f>$B$49</f>
        <v>Teacher Ed-Practice Teaching</v>
      </c>
      <c r="C235" s="139">
        <f t="shared" si="16"/>
        <v>199.83453668889729</v>
      </c>
      <c r="D235" s="139">
        <f t="shared" si="16"/>
        <v>12874.680395293266</v>
      </c>
      <c r="E235" s="139">
        <f t="shared" si="16"/>
        <v>0</v>
      </c>
      <c r="F235" s="139">
        <f t="shared" si="16"/>
        <v>0</v>
      </c>
      <c r="G235" s="139">
        <f t="shared" si="16"/>
        <v>0</v>
      </c>
      <c r="H235" s="139">
        <f t="shared" si="15"/>
        <v>13074.514931982163</v>
      </c>
    </row>
    <row r="236" spans="2:8">
      <c r="B236" s="128" t="str">
        <f>$B$50</f>
        <v>Technology</v>
      </c>
      <c r="C236" s="139">
        <f t="shared" si="16"/>
        <v>89459.260924396352</v>
      </c>
      <c r="D236" s="139">
        <f t="shared" si="16"/>
        <v>357272.38096938812</v>
      </c>
      <c r="E236" s="139">
        <f t="shared" si="16"/>
        <v>84236.606977366682</v>
      </c>
      <c r="F236" s="139">
        <f t="shared" si="16"/>
        <v>0</v>
      </c>
      <c r="G236" s="139">
        <f t="shared" si="16"/>
        <v>0</v>
      </c>
      <c r="H236" s="139">
        <f t="shared" si="15"/>
        <v>530968.24887115113</v>
      </c>
    </row>
    <row r="237" spans="2:8">
      <c r="B237" s="128" t="str">
        <f>$B$51</f>
        <v>Nursing</v>
      </c>
      <c r="C237" s="139">
        <f t="shared" si="16"/>
        <v>356471.50769687787</v>
      </c>
      <c r="D237" s="139">
        <f t="shared" si="16"/>
        <v>8347689.8728003884</v>
      </c>
      <c r="E237" s="139">
        <f t="shared" si="16"/>
        <v>3460349.2832642021</v>
      </c>
      <c r="F237" s="139">
        <f t="shared" si="16"/>
        <v>346580.76400614379</v>
      </c>
      <c r="G237" s="139">
        <f t="shared" si="16"/>
        <v>0</v>
      </c>
      <c r="H237" s="139">
        <f t="shared" si="15"/>
        <v>12511091.42776761</v>
      </c>
    </row>
    <row r="238" spans="2:8">
      <c r="B238" s="131" t="str">
        <f>$B$52</f>
        <v>Totals</v>
      </c>
      <c r="C238" s="136">
        <f>SUM(C218:C237)</f>
        <v>12157466.931566903</v>
      </c>
      <c r="D238" s="136">
        <f>SUM(D218:D237)</f>
        <v>26021713.925448626</v>
      </c>
      <c r="E238" s="136">
        <f>SUM(E218:E237)</f>
        <v>13066222.311501864</v>
      </c>
      <c r="F238" s="136">
        <f>SUM(F218:F237)</f>
        <v>1593503.8314825967</v>
      </c>
      <c r="G238" s="136">
        <f>SUM(G218:G237)</f>
        <v>0</v>
      </c>
      <c r="H238" s="136">
        <f t="shared" si="15"/>
        <v>52838906.999999993</v>
      </c>
    </row>
    <row r="239" spans="2:8">
      <c r="B239" s="330"/>
      <c r="C239" s="350"/>
      <c r="D239" s="350"/>
      <c r="E239" s="350"/>
      <c r="F239" s="350"/>
      <c r="G239" s="350"/>
      <c r="H239" s="350"/>
    </row>
    <row r="240" spans="2:8" ht="15" customHeight="1">
      <c r="B240" s="120" t="s">
        <v>11</v>
      </c>
      <c r="C240" s="121"/>
      <c r="D240" s="121"/>
      <c r="E240" s="121"/>
      <c r="F240" s="121"/>
      <c r="G240" s="121"/>
      <c r="H240" s="122">
        <f>H16</f>
        <v>85838876</v>
      </c>
    </row>
    <row r="241" spans="2:8" ht="61.5" customHeight="1" thickBot="1">
      <c r="B241" s="394" t="s">
        <v>231</v>
      </c>
      <c r="C241" s="394"/>
      <c r="D241" s="394"/>
      <c r="E241" s="394"/>
      <c r="F241" s="394"/>
      <c r="G241" s="394"/>
      <c r="H241" s="328"/>
    </row>
    <row r="242" spans="2:8" ht="14.4" thickBot="1">
      <c r="B242" s="124" t="s">
        <v>31</v>
      </c>
      <c r="C242" s="125" t="s">
        <v>25</v>
      </c>
      <c r="D242" s="125" t="s">
        <v>26</v>
      </c>
      <c r="E242" s="125" t="s">
        <v>27</v>
      </c>
      <c r="F242" s="125" t="s">
        <v>28</v>
      </c>
      <c r="G242" s="125" t="s">
        <v>29</v>
      </c>
      <c r="H242" s="126" t="s">
        <v>1</v>
      </c>
    </row>
    <row r="243" spans="2:8">
      <c r="B243" s="128" t="str">
        <f>$B$32</f>
        <v>Liberal Arts</v>
      </c>
      <c r="C243" s="136">
        <f>$H$240*IF($H$25=0,0,C$25/$H$25)*IF(C$52=0,0,C32/C$52)</f>
        <v>9448240.4983555619</v>
      </c>
      <c r="D243" s="136">
        <f t="shared" ref="C243:G252" si="17">$H$240*IF($H$25=0,0,D$25/$H$25)*IF(D$52=0,0,D32/D$52)</f>
        <v>7416758.4133456815</v>
      </c>
      <c r="E243" s="136">
        <f t="shared" si="17"/>
        <v>943901.91754256212</v>
      </c>
      <c r="F243" s="136">
        <f t="shared" si="17"/>
        <v>342808.94758148683</v>
      </c>
      <c r="G243" s="136">
        <f t="shared" si="17"/>
        <v>0</v>
      </c>
      <c r="H243" s="136">
        <f>SUM(C243:G243)</f>
        <v>18151709.776825294</v>
      </c>
    </row>
    <row r="244" spans="2:8">
      <c r="B244" s="128" t="str">
        <f>$B$33</f>
        <v>Science</v>
      </c>
      <c r="C244" s="139">
        <f t="shared" si="17"/>
        <v>4713001.3620757833</v>
      </c>
      <c r="D244" s="139">
        <f t="shared" si="17"/>
        <v>2942725.3267575083</v>
      </c>
      <c r="E244" s="139">
        <f t="shared" si="17"/>
        <v>2433922.6195135838</v>
      </c>
      <c r="F244" s="139">
        <f t="shared" si="17"/>
        <v>390412.85201494087</v>
      </c>
      <c r="G244" s="139">
        <f t="shared" si="17"/>
        <v>0</v>
      </c>
      <c r="H244" s="139">
        <f t="shared" ref="H244:H263" si="18">SUM(C244:G244)</f>
        <v>10480062.160361815</v>
      </c>
    </row>
    <row r="245" spans="2:8">
      <c r="B245" s="128" t="str">
        <f>$B$34</f>
        <v>Fine Arts</v>
      </c>
      <c r="C245" s="139">
        <f t="shared" si="17"/>
        <v>1467530.7779439017</v>
      </c>
      <c r="D245" s="139">
        <f t="shared" si="17"/>
        <v>1256917.3287195421</v>
      </c>
      <c r="E245" s="139">
        <f t="shared" si="17"/>
        <v>89277.150326301969</v>
      </c>
      <c r="F245" s="139">
        <f t="shared" si="17"/>
        <v>0</v>
      </c>
      <c r="G245" s="139">
        <f t="shared" si="17"/>
        <v>0</v>
      </c>
      <c r="H245" s="139">
        <f t="shared" si="18"/>
        <v>2813725.2569897459</v>
      </c>
    </row>
    <row r="246" spans="2:8">
      <c r="B246" s="128" t="str">
        <f>$B$35</f>
        <v>Teacher Education</v>
      </c>
      <c r="C246" s="139">
        <f t="shared" si="17"/>
        <v>77913.369473849438</v>
      </c>
      <c r="D246" s="139">
        <f t="shared" si="17"/>
        <v>1019253.3845311897</v>
      </c>
      <c r="E246" s="139">
        <f t="shared" si="17"/>
        <v>1937210.7522541201</v>
      </c>
      <c r="F246" s="139">
        <f t="shared" si="17"/>
        <v>102660.17729259255</v>
      </c>
      <c r="G246" s="139">
        <f t="shared" si="17"/>
        <v>0</v>
      </c>
      <c r="H246" s="139">
        <f t="shared" si="18"/>
        <v>3137037.6835517515</v>
      </c>
    </row>
    <row r="247" spans="2:8">
      <c r="B247" s="128" t="str">
        <f>$B$36</f>
        <v>Agriculture</v>
      </c>
      <c r="C247" s="139">
        <f t="shared" si="17"/>
        <v>0</v>
      </c>
      <c r="D247" s="139">
        <f t="shared" si="17"/>
        <v>0</v>
      </c>
      <c r="E247" s="139">
        <f t="shared" si="17"/>
        <v>0</v>
      </c>
      <c r="F247" s="139">
        <f t="shared" si="17"/>
        <v>0</v>
      </c>
      <c r="G247" s="139">
        <f t="shared" si="17"/>
        <v>0</v>
      </c>
      <c r="H247" s="139">
        <f t="shared" si="18"/>
        <v>0</v>
      </c>
    </row>
    <row r="248" spans="2:8">
      <c r="B248" s="128" t="str">
        <f>$B$37</f>
        <v>Engineering</v>
      </c>
      <c r="C248" s="139">
        <f t="shared" si="17"/>
        <v>1889020.4641947953</v>
      </c>
      <c r="D248" s="139">
        <f t="shared" si="17"/>
        <v>5456808.9773282735</v>
      </c>
      <c r="E248" s="139">
        <f t="shared" si="17"/>
        <v>4005751.9843318737</v>
      </c>
      <c r="F248" s="139">
        <f t="shared" si="17"/>
        <v>951773.91036599141</v>
      </c>
      <c r="G248" s="139">
        <f t="shared" si="17"/>
        <v>0</v>
      </c>
      <c r="H248" s="139">
        <f t="shared" si="18"/>
        <v>12303355.336220933</v>
      </c>
    </row>
    <row r="249" spans="2:8">
      <c r="B249" s="128" t="str">
        <f>$B$38</f>
        <v>Home Economics</v>
      </c>
      <c r="C249" s="139">
        <f t="shared" si="17"/>
        <v>39281.323776399091</v>
      </c>
      <c r="D249" s="139">
        <f t="shared" si="17"/>
        <v>171805.26085904991</v>
      </c>
      <c r="E249" s="139">
        <f t="shared" si="17"/>
        <v>0</v>
      </c>
      <c r="F249" s="139">
        <f t="shared" si="17"/>
        <v>0</v>
      </c>
      <c r="G249" s="139">
        <f t="shared" si="17"/>
        <v>0</v>
      </c>
      <c r="H249" s="139">
        <f t="shared" si="18"/>
        <v>211086.58463544899</v>
      </c>
    </row>
    <row r="250" spans="2:8">
      <c r="B250" s="128" t="str">
        <f>$B$39</f>
        <v>Law</v>
      </c>
      <c r="C250" s="139">
        <f t="shared" si="17"/>
        <v>0</v>
      </c>
      <c r="D250" s="139">
        <f t="shared" si="17"/>
        <v>0</v>
      </c>
      <c r="E250" s="139">
        <f t="shared" si="17"/>
        <v>0</v>
      </c>
      <c r="F250" s="139">
        <f t="shared" si="17"/>
        <v>0</v>
      </c>
      <c r="G250" s="139">
        <f t="shared" si="17"/>
        <v>0</v>
      </c>
      <c r="H250" s="139">
        <f t="shared" si="18"/>
        <v>0</v>
      </c>
    </row>
    <row r="251" spans="2:8">
      <c r="B251" s="128" t="str">
        <f>$B$40</f>
        <v>Social Service</v>
      </c>
      <c r="C251" s="139">
        <f t="shared" si="17"/>
        <v>182230.71415828116</v>
      </c>
      <c r="D251" s="139">
        <f t="shared" si="17"/>
        <v>1470802.4288324751</v>
      </c>
      <c r="E251" s="139">
        <f t="shared" si="17"/>
        <v>4060674.092254621</v>
      </c>
      <c r="F251" s="139">
        <f t="shared" si="17"/>
        <v>52470.757282880637</v>
      </c>
      <c r="G251" s="139">
        <f t="shared" si="17"/>
        <v>0</v>
      </c>
      <c r="H251" s="139">
        <f t="shared" si="18"/>
        <v>5766177.9925282579</v>
      </c>
    </row>
    <row r="252" spans="2:8">
      <c r="B252" s="128" t="str">
        <f>$B$41</f>
        <v>Library Science</v>
      </c>
      <c r="C252" s="139">
        <f t="shared" si="17"/>
        <v>0</v>
      </c>
      <c r="D252" s="139">
        <f t="shared" si="17"/>
        <v>0</v>
      </c>
      <c r="E252" s="139">
        <f t="shared" si="17"/>
        <v>0</v>
      </c>
      <c r="F252" s="139">
        <f t="shared" si="17"/>
        <v>0</v>
      </c>
      <c r="G252" s="139">
        <f t="shared" si="17"/>
        <v>0</v>
      </c>
      <c r="H252" s="139">
        <f t="shared" si="18"/>
        <v>0</v>
      </c>
    </row>
    <row r="253" spans="2:8">
      <c r="B253" s="128" t="str">
        <f>$B$42</f>
        <v>Veterinary Science</v>
      </c>
      <c r="C253" s="139">
        <f t="shared" ref="C253:G262" si="19">$H$240*IF($H$25=0,0,C$25/$H$25)*IF(C$52=0,0,C42/C$52)</f>
        <v>0</v>
      </c>
      <c r="D253" s="139">
        <f t="shared" si="19"/>
        <v>0</v>
      </c>
      <c r="E253" s="139">
        <f t="shared" si="19"/>
        <v>0</v>
      </c>
      <c r="F253" s="139">
        <f t="shared" si="19"/>
        <v>0</v>
      </c>
      <c r="G253" s="139">
        <f t="shared" si="19"/>
        <v>0</v>
      </c>
      <c r="H253" s="139">
        <f t="shared" si="18"/>
        <v>0</v>
      </c>
    </row>
    <row r="254" spans="2:8">
      <c r="B254" s="128" t="str">
        <f>$B$43</f>
        <v>Vocational Training</v>
      </c>
      <c r="C254" s="139">
        <f t="shared" si="19"/>
        <v>0</v>
      </c>
      <c r="D254" s="139">
        <f t="shared" si="19"/>
        <v>0</v>
      </c>
      <c r="E254" s="139">
        <f t="shared" si="19"/>
        <v>0</v>
      </c>
      <c r="F254" s="139">
        <f t="shared" si="19"/>
        <v>0</v>
      </c>
      <c r="G254" s="139">
        <f t="shared" si="19"/>
        <v>0</v>
      </c>
      <c r="H254" s="139">
        <f t="shared" si="18"/>
        <v>0</v>
      </c>
    </row>
    <row r="255" spans="2:8">
      <c r="B255" s="128" t="str">
        <f>$B$44</f>
        <v>Physical Training</v>
      </c>
      <c r="C255" s="139">
        <f t="shared" si="19"/>
        <v>0</v>
      </c>
      <c r="D255" s="139">
        <f t="shared" si="19"/>
        <v>0</v>
      </c>
      <c r="E255" s="139">
        <f t="shared" si="19"/>
        <v>0</v>
      </c>
      <c r="F255" s="139">
        <f t="shared" si="19"/>
        <v>0</v>
      </c>
      <c r="G255" s="139">
        <f t="shared" si="19"/>
        <v>0</v>
      </c>
      <c r="H255" s="139">
        <f t="shared" si="18"/>
        <v>0</v>
      </c>
    </row>
    <row r="256" spans="2:8">
      <c r="B256" s="128" t="str">
        <f>$B$45</f>
        <v>Health Services</v>
      </c>
      <c r="C256" s="139">
        <f t="shared" si="19"/>
        <v>307541.38339538901</v>
      </c>
      <c r="D256" s="139">
        <f t="shared" si="19"/>
        <v>1965800.7746118826</v>
      </c>
      <c r="E256" s="139">
        <f t="shared" si="19"/>
        <v>307701.68413621199</v>
      </c>
      <c r="F256" s="139">
        <f t="shared" si="19"/>
        <v>40455.71431085869</v>
      </c>
      <c r="G256" s="139">
        <f t="shared" si="19"/>
        <v>0</v>
      </c>
      <c r="H256" s="139">
        <f t="shared" si="18"/>
        <v>2621499.5564543423</v>
      </c>
    </row>
    <row r="257" spans="2:9">
      <c r="B257" s="128" t="str">
        <f>$B$46</f>
        <v>Pharmacy</v>
      </c>
      <c r="C257" s="139">
        <f t="shared" si="19"/>
        <v>0</v>
      </c>
      <c r="D257" s="139">
        <f t="shared" si="19"/>
        <v>0</v>
      </c>
      <c r="E257" s="139">
        <f t="shared" si="19"/>
        <v>0</v>
      </c>
      <c r="F257" s="139">
        <f t="shared" si="19"/>
        <v>0</v>
      </c>
      <c r="G257" s="139">
        <f t="shared" si="19"/>
        <v>0</v>
      </c>
      <c r="H257" s="139">
        <f t="shared" si="18"/>
        <v>0</v>
      </c>
    </row>
    <row r="258" spans="2:9">
      <c r="B258" s="128" t="str">
        <f>$B$47</f>
        <v>Business Administration</v>
      </c>
      <c r="C258" s="139">
        <f t="shared" si="19"/>
        <v>900765.12152822595</v>
      </c>
      <c r="D258" s="139">
        <f t="shared" si="19"/>
        <v>6409954.6853984809</v>
      </c>
      <c r="E258" s="139">
        <f t="shared" si="19"/>
        <v>1689831.4669870313</v>
      </c>
      <c r="F258" s="139">
        <f t="shared" si="19"/>
        <v>145093.05057353078</v>
      </c>
      <c r="G258" s="139">
        <f t="shared" si="19"/>
        <v>0</v>
      </c>
      <c r="H258" s="139">
        <f t="shared" si="18"/>
        <v>9145644.3244872689</v>
      </c>
    </row>
    <row r="259" spans="2:9">
      <c r="B259" s="128" t="str">
        <f>$B$48</f>
        <v>Optometry</v>
      </c>
      <c r="C259" s="139">
        <f t="shared" si="19"/>
        <v>0</v>
      </c>
      <c r="D259" s="139">
        <f t="shared" si="19"/>
        <v>0</v>
      </c>
      <c r="E259" s="139">
        <f t="shared" si="19"/>
        <v>0</v>
      </c>
      <c r="F259" s="139">
        <f t="shared" si="19"/>
        <v>0</v>
      </c>
      <c r="G259" s="139">
        <f t="shared" si="19"/>
        <v>0</v>
      </c>
      <c r="H259" s="139">
        <f t="shared" si="18"/>
        <v>0</v>
      </c>
    </row>
    <row r="260" spans="2:9">
      <c r="B260" s="128" t="str">
        <f>$B$49</f>
        <v>Teacher Ed-Practice Teaching</v>
      </c>
      <c r="C260" s="139">
        <f t="shared" si="19"/>
        <v>324.63903947437268</v>
      </c>
      <c r="D260" s="139">
        <f t="shared" si="19"/>
        <v>20915.42306110173</v>
      </c>
      <c r="E260" s="139">
        <f t="shared" si="19"/>
        <v>0</v>
      </c>
      <c r="F260" s="139">
        <f t="shared" si="19"/>
        <v>0</v>
      </c>
      <c r="G260" s="139">
        <f t="shared" si="19"/>
        <v>0</v>
      </c>
      <c r="H260" s="139">
        <f t="shared" si="18"/>
        <v>21240.062100576102</v>
      </c>
    </row>
    <row r="261" spans="2:9">
      <c r="B261" s="128" t="str">
        <f>$B$50</f>
        <v>Technology</v>
      </c>
      <c r="C261" s="139">
        <f t="shared" si="19"/>
        <v>145330.07667136082</v>
      </c>
      <c r="D261" s="139">
        <f t="shared" si="19"/>
        <v>580402.98994557303</v>
      </c>
      <c r="E261" s="139">
        <f t="shared" si="19"/>
        <v>136845.6705773818</v>
      </c>
      <c r="F261" s="139">
        <f t="shared" si="19"/>
        <v>0</v>
      </c>
      <c r="G261" s="139">
        <f t="shared" si="19"/>
        <v>0</v>
      </c>
      <c r="H261" s="139">
        <f t="shared" si="18"/>
        <v>862578.73719431553</v>
      </c>
    </row>
    <row r="262" spans="2:9">
      <c r="B262" s="128" t="str">
        <f>$B$51</f>
        <v>Nursing</v>
      </c>
      <c r="C262" s="139">
        <f t="shared" si="19"/>
        <v>579101.93991570163</v>
      </c>
      <c r="D262" s="139">
        <f t="shared" si="19"/>
        <v>13561149.474151088</v>
      </c>
      <c r="E262" s="139">
        <f t="shared" si="19"/>
        <v>5621473.0755654108</v>
      </c>
      <c r="F262" s="139">
        <f t="shared" si="19"/>
        <v>563034.03901804099</v>
      </c>
      <c r="G262" s="139">
        <f t="shared" si="19"/>
        <v>0</v>
      </c>
      <c r="H262" s="139">
        <f t="shared" si="18"/>
        <v>20324758.528650243</v>
      </c>
    </row>
    <row r="263" spans="2:9">
      <c r="B263" s="131" t="str">
        <f>$B$52</f>
        <v>Totals</v>
      </c>
      <c r="C263" s="136">
        <f>SUM(C243:C262)</f>
        <v>19750281.670528729</v>
      </c>
      <c r="D263" s="136">
        <f>SUM(D243:D262)</f>
        <v>42273294.467541844</v>
      </c>
      <c r="E263" s="136">
        <f>SUM(E243:E262)</f>
        <v>21226590.413489096</v>
      </c>
      <c r="F263" s="136">
        <f>SUM(F243:F262)</f>
        <v>2588709.4484403227</v>
      </c>
      <c r="G263" s="136">
        <f>SUM(G243:G262)</f>
        <v>0</v>
      </c>
      <c r="H263" s="136">
        <f t="shared" si="18"/>
        <v>85838875.999999985</v>
      </c>
      <c r="I263" s="351"/>
    </row>
    <row r="264" spans="2:9">
      <c r="B264" s="401"/>
      <c r="C264" s="401"/>
      <c r="D264" s="401"/>
      <c r="E264" s="401"/>
      <c r="F264" s="401"/>
      <c r="G264" s="401"/>
      <c r="H264" s="402"/>
      <c r="I264" s="352"/>
    </row>
    <row r="265" spans="2:9" ht="15" customHeight="1">
      <c r="B265" s="120" t="s">
        <v>232</v>
      </c>
      <c r="C265" s="121"/>
      <c r="D265" s="121"/>
      <c r="E265" s="121"/>
      <c r="F265" s="121"/>
      <c r="G265" s="121"/>
      <c r="H265" s="122"/>
    </row>
    <row r="266" spans="2:9" ht="45" customHeight="1" thickBot="1">
      <c r="B266" s="382" t="s">
        <v>233</v>
      </c>
      <c r="C266" s="382"/>
      <c r="D266" s="382"/>
      <c r="E266" s="382"/>
      <c r="F266" s="382"/>
      <c r="G266" s="382"/>
      <c r="H266" s="382"/>
    </row>
    <row r="267" spans="2:9" ht="14.4" thickBot="1">
      <c r="B267" s="124" t="s">
        <v>31</v>
      </c>
      <c r="C267" s="125" t="s">
        <v>25</v>
      </c>
      <c r="D267" s="125" t="s">
        <v>26</v>
      </c>
      <c r="E267" s="125" t="s">
        <v>27</v>
      </c>
      <c r="F267" s="125" t="s">
        <v>28</v>
      </c>
      <c r="G267" s="125" t="s">
        <v>29</v>
      </c>
      <c r="H267" s="126" t="s">
        <v>1</v>
      </c>
    </row>
    <row r="268" spans="2:9">
      <c r="B268" s="128" t="str">
        <f>$B$32</f>
        <v>Liberal Arts</v>
      </c>
      <c r="C268" s="136">
        <f>C243+C218+C193+C168+C116</f>
        <v>36751798.062389359</v>
      </c>
      <c r="D268" s="136">
        <f t="shared" ref="C268:G277" si="20">D243+D218+D193+D168+D116</f>
        <v>33764838.868257627</v>
      </c>
      <c r="E268" s="136">
        <f t="shared" si="20"/>
        <v>11562002.903594984</v>
      </c>
      <c r="F268" s="136">
        <f t="shared" si="20"/>
        <v>6221169.0404669624</v>
      </c>
      <c r="G268" s="136">
        <f t="shared" si="20"/>
        <v>0</v>
      </c>
      <c r="H268" s="136">
        <f>SUM(C268:G268)</f>
        <v>88299808.874708936</v>
      </c>
    </row>
    <row r="269" spans="2:9">
      <c r="B269" s="128" t="str">
        <f>$B$33</f>
        <v>Science</v>
      </c>
      <c r="C269" s="139">
        <f t="shared" si="20"/>
        <v>30386014.589782789</v>
      </c>
      <c r="D269" s="139">
        <f t="shared" si="20"/>
        <v>18151218.354307495</v>
      </c>
      <c r="E269" s="139">
        <f t="shared" si="20"/>
        <v>19023667.608740717</v>
      </c>
      <c r="F269" s="139">
        <f t="shared" si="20"/>
        <v>9285188.3903220389</v>
      </c>
      <c r="G269" s="139">
        <f t="shared" si="20"/>
        <v>0</v>
      </c>
      <c r="H269" s="139">
        <f t="shared" ref="H269:H288" si="21">SUM(C269:G269)</f>
        <v>76846088.943153039</v>
      </c>
    </row>
    <row r="270" spans="2:9">
      <c r="B270" s="128" t="str">
        <f>$B$34</f>
        <v>Fine Arts</v>
      </c>
      <c r="C270" s="139">
        <f t="shared" si="20"/>
        <v>8471096.213617133</v>
      </c>
      <c r="D270" s="139">
        <f t="shared" si="20"/>
        <v>7973818.3916582093</v>
      </c>
      <c r="E270" s="139">
        <f t="shared" si="20"/>
        <v>2513310.1134750601</v>
      </c>
      <c r="F270" s="139">
        <f t="shared" si="20"/>
        <v>0</v>
      </c>
      <c r="G270" s="139">
        <f t="shared" si="20"/>
        <v>0</v>
      </c>
      <c r="H270" s="139">
        <f t="shared" si="21"/>
        <v>18958224.718750402</v>
      </c>
    </row>
    <row r="271" spans="2:9">
      <c r="B271" s="128" t="str">
        <f>$B$35</f>
        <v>Teacher Education</v>
      </c>
      <c r="C271" s="139">
        <f t="shared" si="20"/>
        <v>572969.38845917548</v>
      </c>
      <c r="D271" s="139">
        <f t="shared" si="20"/>
        <v>4605859.1128152478</v>
      </c>
      <c r="E271" s="139">
        <f t="shared" si="20"/>
        <v>7172162.6501266174</v>
      </c>
      <c r="F271" s="139">
        <f t="shared" si="20"/>
        <v>1945613.8233637004</v>
      </c>
      <c r="G271" s="139">
        <f t="shared" si="20"/>
        <v>0</v>
      </c>
      <c r="H271" s="139">
        <f t="shared" si="21"/>
        <v>14296604.974764742</v>
      </c>
    </row>
    <row r="272" spans="2:9">
      <c r="B272" s="128" t="str">
        <f>$B$36</f>
        <v>Agriculture</v>
      </c>
      <c r="C272" s="139">
        <f t="shared" si="20"/>
        <v>0</v>
      </c>
      <c r="D272" s="139">
        <f t="shared" si="20"/>
        <v>0</v>
      </c>
      <c r="E272" s="139">
        <f t="shared" si="20"/>
        <v>0</v>
      </c>
      <c r="F272" s="139">
        <f t="shared" si="20"/>
        <v>0</v>
      </c>
      <c r="G272" s="139">
        <f t="shared" si="20"/>
        <v>0</v>
      </c>
      <c r="H272" s="139">
        <f t="shared" si="21"/>
        <v>0</v>
      </c>
    </row>
    <row r="273" spans="2:9">
      <c r="B273" s="128" t="str">
        <f>$B$37</f>
        <v>Engineering</v>
      </c>
      <c r="C273" s="139">
        <f t="shared" si="20"/>
        <v>23909220.438450027</v>
      </c>
      <c r="D273" s="139">
        <f t="shared" si="20"/>
        <v>49076205.511835858</v>
      </c>
      <c r="E273" s="139">
        <f t="shared" si="20"/>
        <v>44686640.360214159</v>
      </c>
      <c r="F273" s="139">
        <f t="shared" si="20"/>
        <v>23969370.269086469</v>
      </c>
      <c r="G273" s="139">
        <f t="shared" si="20"/>
        <v>0</v>
      </c>
      <c r="H273" s="139">
        <f t="shared" si="21"/>
        <v>141641436.57958651</v>
      </c>
    </row>
    <row r="274" spans="2:9">
      <c r="B274" s="128" t="str">
        <f>$B$38</f>
        <v>Home Economics</v>
      </c>
      <c r="C274" s="139">
        <f t="shared" si="20"/>
        <v>95564.396608307274</v>
      </c>
      <c r="D274" s="139">
        <f t="shared" si="20"/>
        <v>490113.34517503547</v>
      </c>
      <c r="E274" s="139">
        <f t="shared" si="20"/>
        <v>0</v>
      </c>
      <c r="F274" s="139">
        <f t="shared" si="20"/>
        <v>0</v>
      </c>
      <c r="G274" s="139">
        <f t="shared" si="20"/>
        <v>0</v>
      </c>
      <c r="H274" s="139">
        <f t="shared" si="21"/>
        <v>585677.74178334279</v>
      </c>
    </row>
    <row r="275" spans="2:9">
      <c r="B275" s="128" t="str">
        <f>$B$39</f>
        <v>Law</v>
      </c>
      <c r="C275" s="139">
        <f t="shared" si="20"/>
        <v>0</v>
      </c>
      <c r="D275" s="139">
        <f t="shared" si="20"/>
        <v>0</v>
      </c>
      <c r="E275" s="139">
        <f t="shared" si="20"/>
        <v>0</v>
      </c>
      <c r="F275" s="139">
        <f t="shared" si="20"/>
        <v>0</v>
      </c>
      <c r="G275" s="139">
        <f t="shared" si="20"/>
        <v>0</v>
      </c>
      <c r="H275" s="139">
        <f t="shared" si="21"/>
        <v>0</v>
      </c>
    </row>
    <row r="276" spans="2:9">
      <c r="B276" s="128" t="str">
        <f>$B$40</f>
        <v>Social Service</v>
      </c>
      <c r="C276" s="139">
        <f t="shared" si="20"/>
        <v>1176460.8696136945</v>
      </c>
      <c r="D276" s="139">
        <f t="shared" si="20"/>
        <v>5220002.1019386407</v>
      </c>
      <c r="E276" s="139">
        <f t="shared" si="20"/>
        <v>16166713.330934608</v>
      </c>
      <c r="F276" s="139">
        <f t="shared" si="20"/>
        <v>1591218.2317831779</v>
      </c>
      <c r="G276" s="139">
        <f t="shared" si="20"/>
        <v>0</v>
      </c>
      <c r="H276" s="139">
        <f t="shared" si="21"/>
        <v>24154394.534270119</v>
      </c>
    </row>
    <row r="277" spans="2:9">
      <c r="B277" s="128" t="str">
        <f>$B$41</f>
        <v>Library Science</v>
      </c>
      <c r="C277" s="139">
        <f t="shared" si="20"/>
        <v>0</v>
      </c>
      <c r="D277" s="139">
        <f t="shared" si="20"/>
        <v>0</v>
      </c>
      <c r="E277" s="139">
        <f t="shared" si="20"/>
        <v>0</v>
      </c>
      <c r="F277" s="139">
        <f t="shared" si="20"/>
        <v>0</v>
      </c>
      <c r="G277" s="139">
        <f t="shared" si="20"/>
        <v>0</v>
      </c>
      <c r="H277" s="139">
        <f t="shared" si="21"/>
        <v>0</v>
      </c>
    </row>
    <row r="278" spans="2:9">
      <c r="B278" s="128" t="str">
        <f>$B$42</f>
        <v>Veterinary Science</v>
      </c>
      <c r="C278" s="139">
        <f t="shared" ref="C278:G287" si="22">C253+C228+C203+C178+C126</f>
        <v>0</v>
      </c>
      <c r="D278" s="139">
        <f t="shared" si="22"/>
        <v>0</v>
      </c>
      <c r="E278" s="139">
        <f t="shared" si="22"/>
        <v>0</v>
      </c>
      <c r="F278" s="139">
        <f t="shared" si="22"/>
        <v>0</v>
      </c>
      <c r="G278" s="139">
        <f t="shared" si="22"/>
        <v>0</v>
      </c>
      <c r="H278" s="139">
        <f t="shared" si="21"/>
        <v>0</v>
      </c>
    </row>
    <row r="279" spans="2:9">
      <c r="B279" s="128" t="str">
        <f>$B$43</f>
        <v>Vocational Training</v>
      </c>
      <c r="C279" s="139">
        <f t="shared" si="22"/>
        <v>0</v>
      </c>
      <c r="D279" s="139">
        <f t="shared" si="22"/>
        <v>0</v>
      </c>
      <c r="E279" s="139">
        <f t="shared" si="22"/>
        <v>0</v>
      </c>
      <c r="F279" s="139">
        <f t="shared" si="22"/>
        <v>0</v>
      </c>
      <c r="G279" s="139">
        <f t="shared" si="22"/>
        <v>0</v>
      </c>
      <c r="H279" s="139">
        <f t="shared" si="21"/>
        <v>0</v>
      </c>
    </row>
    <row r="280" spans="2:9">
      <c r="B280" s="128" t="str">
        <f>$B$44</f>
        <v>Physical Training</v>
      </c>
      <c r="C280" s="139">
        <f t="shared" si="22"/>
        <v>0</v>
      </c>
      <c r="D280" s="139">
        <f t="shared" si="22"/>
        <v>0</v>
      </c>
      <c r="E280" s="139">
        <f t="shared" si="22"/>
        <v>0</v>
      </c>
      <c r="F280" s="139">
        <f t="shared" si="22"/>
        <v>0</v>
      </c>
      <c r="G280" s="139">
        <f t="shared" si="22"/>
        <v>0</v>
      </c>
      <c r="H280" s="139">
        <f t="shared" si="21"/>
        <v>0</v>
      </c>
    </row>
    <row r="281" spans="2:9">
      <c r="B281" s="128" t="str">
        <f>$B$45</f>
        <v>Health Services</v>
      </c>
      <c r="C281" s="139">
        <f t="shared" si="22"/>
        <v>919940.90555041633</v>
      </c>
      <c r="D281" s="139">
        <f t="shared" si="22"/>
        <v>4550543.1687381528</v>
      </c>
      <c r="E281" s="139">
        <f t="shared" si="22"/>
        <v>1559174.2632406433</v>
      </c>
      <c r="F281" s="139">
        <f t="shared" si="22"/>
        <v>619889.87092559482</v>
      </c>
      <c r="G281" s="139">
        <f t="shared" si="22"/>
        <v>0</v>
      </c>
      <c r="H281" s="139">
        <f t="shared" si="21"/>
        <v>7649548.2084548073</v>
      </c>
    </row>
    <row r="282" spans="2:9">
      <c r="B282" s="128" t="str">
        <f>$B$46</f>
        <v>Pharmacy</v>
      </c>
      <c r="C282" s="139">
        <f t="shared" si="22"/>
        <v>0</v>
      </c>
      <c r="D282" s="139">
        <f t="shared" si="22"/>
        <v>0</v>
      </c>
      <c r="E282" s="139">
        <f t="shared" si="22"/>
        <v>0</v>
      </c>
      <c r="F282" s="139">
        <f t="shared" si="22"/>
        <v>0</v>
      </c>
      <c r="G282" s="139">
        <f t="shared" si="22"/>
        <v>0</v>
      </c>
      <c r="H282" s="139">
        <f t="shared" si="21"/>
        <v>0</v>
      </c>
    </row>
    <row r="283" spans="2:9">
      <c r="B283" s="128" t="str">
        <f>$B$47</f>
        <v>Business Administration</v>
      </c>
      <c r="C283" s="139">
        <f t="shared" si="22"/>
        <v>6232516.0805326868</v>
      </c>
      <c r="D283" s="139">
        <f t="shared" si="22"/>
        <v>30492553.130954344</v>
      </c>
      <c r="E283" s="139">
        <f t="shared" si="22"/>
        <v>16252505.246429721</v>
      </c>
      <c r="F283" s="139">
        <f t="shared" si="22"/>
        <v>7688689.1410381543</v>
      </c>
      <c r="G283" s="139">
        <f t="shared" si="22"/>
        <v>0</v>
      </c>
      <c r="H283" s="139">
        <f t="shared" si="21"/>
        <v>60666263.598954909</v>
      </c>
    </row>
    <row r="284" spans="2:9">
      <c r="B284" s="128" t="str">
        <f>$B$48</f>
        <v>Optometry</v>
      </c>
      <c r="C284" s="139">
        <f t="shared" si="22"/>
        <v>0</v>
      </c>
      <c r="D284" s="139">
        <f t="shared" si="22"/>
        <v>0</v>
      </c>
      <c r="E284" s="139">
        <f t="shared" si="22"/>
        <v>0</v>
      </c>
      <c r="F284" s="139">
        <f t="shared" si="22"/>
        <v>0</v>
      </c>
      <c r="G284" s="139">
        <f t="shared" si="22"/>
        <v>0</v>
      </c>
      <c r="H284" s="139">
        <f t="shared" si="21"/>
        <v>0</v>
      </c>
    </row>
    <row r="285" spans="2:9">
      <c r="B285" s="128" t="str">
        <f>$B$49</f>
        <v>Teacher Ed-Practice Teaching</v>
      </c>
      <c r="C285" s="139">
        <f t="shared" si="22"/>
        <v>3456.9103292732216</v>
      </c>
      <c r="D285" s="139">
        <f t="shared" si="22"/>
        <v>116674.33355451695</v>
      </c>
      <c r="E285" s="139">
        <f t="shared" si="22"/>
        <v>0</v>
      </c>
      <c r="F285" s="139">
        <f t="shared" si="22"/>
        <v>0</v>
      </c>
      <c r="G285" s="139">
        <f t="shared" si="22"/>
        <v>0</v>
      </c>
      <c r="H285" s="139">
        <f t="shared" si="21"/>
        <v>120131.24388379017</v>
      </c>
    </row>
    <row r="286" spans="2:9">
      <c r="B286" s="128" t="str">
        <f>$B$50</f>
        <v>Technology</v>
      </c>
      <c r="C286" s="139">
        <f t="shared" si="22"/>
        <v>1291268.0061717904</v>
      </c>
      <c r="D286" s="139">
        <f t="shared" si="22"/>
        <v>4477131.1509082671</v>
      </c>
      <c r="E286" s="139">
        <f t="shared" si="22"/>
        <v>795623.74154465168</v>
      </c>
      <c r="F286" s="139">
        <f t="shared" si="22"/>
        <v>0</v>
      </c>
      <c r="G286" s="139">
        <f t="shared" si="22"/>
        <v>0</v>
      </c>
      <c r="H286" s="139">
        <f t="shared" si="21"/>
        <v>6564022.8986247098</v>
      </c>
    </row>
    <row r="287" spans="2:9">
      <c r="B287" s="128" t="str">
        <f>$B$51</f>
        <v>Nursing</v>
      </c>
      <c r="C287" s="139">
        <f t="shared" si="22"/>
        <v>5142504.9120531296</v>
      </c>
      <c r="D287" s="139">
        <f t="shared" si="22"/>
        <v>46205663.552104041</v>
      </c>
      <c r="E287" s="139">
        <f t="shared" si="22"/>
        <v>24547216.139395878</v>
      </c>
      <c r="F287" s="139">
        <f t="shared" si="22"/>
        <v>5174834.7662045602</v>
      </c>
      <c r="G287" s="139">
        <f t="shared" si="22"/>
        <v>0</v>
      </c>
      <c r="H287" s="139">
        <f t="shared" si="21"/>
        <v>81070219.369757622</v>
      </c>
    </row>
    <row r="288" spans="2:9">
      <c r="B288" s="131" t="str">
        <f>$B$52</f>
        <v>Totals</v>
      </c>
      <c r="C288" s="136">
        <f>SUM(C268:C287)</f>
        <v>114952810.77355777</v>
      </c>
      <c r="D288" s="136">
        <f>SUM(D268:D287)</f>
        <v>205124621.02224743</v>
      </c>
      <c r="E288" s="136">
        <f>SUM(E268:E287)</f>
        <v>144279016.35769707</v>
      </c>
      <c r="F288" s="136">
        <f>SUM(F268:F287)</f>
        <v>56495973.53319066</v>
      </c>
      <c r="G288" s="136">
        <f>SUM(G268:G287)</f>
        <v>0</v>
      </c>
      <c r="H288" s="136">
        <f t="shared" si="21"/>
        <v>520852421.68669295</v>
      </c>
      <c r="I288" s="353"/>
    </row>
    <row r="289" spans="2:8">
      <c r="H289" s="140"/>
    </row>
    <row r="290" spans="2:8" ht="15" customHeight="1">
      <c r="B290" s="120" t="s">
        <v>222</v>
      </c>
      <c r="C290" s="121"/>
      <c r="D290" s="121"/>
      <c r="E290" s="121"/>
      <c r="F290" s="121"/>
      <c r="G290" s="121"/>
      <c r="H290" s="122"/>
    </row>
    <row r="291" spans="2:8" ht="30" customHeight="1" thickBot="1">
      <c r="B291" s="382" t="s">
        <v>234</v>
      </c>
      <c r="C291" s="382"/>
      <c r="D291" s="382"/>
      <c r="E291" s="382"/>
      <c r="F291" s="382"/>
      <c r="G291" s="382"/>
      <c r="H291" s="382"/>
    </row>
    <row r="292" spans="2:8" ht="14.4" thickBot="1">
      <c r="B292" s="124" t="s">
        <v>31</v>
      </c>
      <c r="C292" s="125" t="s">
        <v>25</v>
      </c>
      <c r="D292" s="125" t="s">
        <v>26</v>
      </c>
      <c r="E292" s="125" t="s">
        <v>27</v>
      </c>
      <c r="F292" s="125" t="s">
        <v>28</v>
      </c>
      <c r="G292" s="125" t="s">
        <v>29</v>
      </c>
      <c r="H292" s="126" t="s">
        <v>1</v>
      </c>
    </row>
    <row r="293" spans="2:8">
      <c r="B293" s="128" t="str">
        <f>$B$32</f>
        <v>Liberal Arts</v>
      </c>
      <c r="C293" s="134">
        <f>IF(C32=0,0,C268/C32)</f>
        <v>210.46367352748126</v>
      </c>
      <c r="D293" s="134">
        <f t="shared" ref="C293:H302" si="23">IF(D32=0,0,D268/D32)</f>
        <v>566.77139134954223</v>
      </c>
      <c r="E293" s="134">
        <f t="shared" si="23"/>
        <v>1407.4257947163705</v>
      </c>
      <c r="F293" s="134">
        <f t="shared" si="23"/>
        <v>2760.0572495416868</v>
      </c>
      <c r="G293" s="135">
        <f t="shared" si="23"/>
        <v>0</v>
      </c>
      <c r="H293" s="136">
        <f t="shared" si="23"/>
        <v>360.89938477233835</v>
      </c>
    </row>
    <row r="294" spans="2:8">
      <c r="B294" s="128" t="str">
        <f>$B$33</f>
        <v>Science</v>
      </c>
      <c r="C294" s="134">
        <f t="shared" si="23"/>
        <v>348.83951266023917</v>
      </c>
      <c r="D294" s="134">
        <f t="shared" si="23"/>
        <v>767.91548649606557</v>
      </c>
      <c r="E294" s="134">
        <f t="shared" si="23"/>
        <v>898.06295655670669</v>
      </c>
      <c r="F294" s="134">
        <f t="shared" si="23"/>
        <v>3617.1361084230771</v>
      </c>
      <c r="G294" s="135">
        <f t="shared" si="23"/>
        <v>0</v>
      </c>
      <c r="H294" s="139">
        <f t="shared" si="23"/>
        <v>571.37612324175279</v>
      </c>
    </row>
    <row r="295" spans="2:8">
      <c r="B295" s="128" t="str">
        <f>$B$34</f>
        <v>Fine Arts</v>
      </c>
      <c r="C295" s="134">
        <f t="shared" si="23"/>
        <v>312.32150623519277</v>
      </c>
      <c r="D295" s="134">
        <f t="shared" si="23"/>
        <v>789.79976145584476</v>
      </c>
      <c r="E295" s="134">
        <f t="shared" si="23"/>
        <v>3234.6333506757528</v>
      </c>
      <c r="F295" s="134">
        <f t="shared" si="23"/>
        <v>0</v>
      </c>
      <c r="G295" s="135">
        <f t="shared" si="23"/>
        <v>0</v>
      </c>
      <c r="H295" s="139">
        <f t="shared" si="23"/>
        <v>498.95317187994533</v>
      </c>
    </row>
    <row r="296" spans="2:8">
      <c r="B296" s="128" t="str">
        <f>$B$35</f>
        <v>Teacher Education</v>
      </c>
      <c r="C296" s="134">
        <f t="shared" si="23"/>
        <v>397.89540865220522</v>
      </c>
      <c r="D296" s="134">
        <f t="shared" si="23"/>
        <v>562.5820340558505</v>
      </c>
      <c r="E296" s="134">
        <f t="shared" si="23"/>
        <v>425.39517497785391</v>
      </c>
      <c r="F296" s="134">
        <f t="shared" si="23"/>
        <v>2882.3908494277043</v>
      </c>
      <c r="G296" s="135">
        <f t="shared" si="23"/>
        <v>0</v>
      </c>
      <c r="H296" s="139">
        <f t="shared" si="23"/>
        <v>526.34581307579492</v>
      </c>
    </row>
    <row r="297" spans="2:8">
      <c r="B297" s="128" t="str">
        <f>$B$36</f>
        <v>Agriculture</v>
      </c>
      <c r="C297" s="134">
        <f t="shared" si="23"/>
        <v>0</v>
      </c>
      <c r="D297" s="134">
        <f t="shared" si="23"/>
        <v>0</v>
      </c>
      <c r="E297" s="134">
        <f t="shared" si="23"/>
        <v>0</v>
      </c>
      <c r="F297" s="134">
        <f t="shared" si="23"/>
        <v>0</v>
      </c>
      <c r="G297" s="135">
        <f t="shared" si="23"/>
        <v>0</v>
      </c>
      <c r="H297" s="139">
        <f t="shared" si="23"/>
        <v>0</v>
      </c>
    </row>
    <row r="298" spans="2:8">
      <c r="B298" s="128" t="str">
        <f>$B$37</f>
        <v>Engineering</v>
      </c>
      <c r="C298" s="134">
        <f t="shared" si="23"/>
        <v>684.82285791682261</v>
      </c>
      <c r="D298" s="134">
        <f t="shared" si="23"/>
        <v>1119.6688533648755</v>
      </c>
      <c r="E298" s="134">
        <f t="shared" si="23"/>
        <v>1281.7784000290899</v>
      </c>
      <c r="F298" s="134">
        <f t="shared" si="23"/>
        <v>3830.1965914168213</v>
      </c>
      <c r="G298" s="135">
        <f t="shared" si="23"/>
        <v>0</v>
      </c>
      <c r="H298" s="139">
        <f t="shared" si="23"/>
        <v>1181.6746888548494</v>
      </c>
    </row>
    <row r="299" spans="2:8">
      <c r="B299" s="128" t="str">
        <f>$B$38</f>
        <v>Home Economics</v>
      </c>
      <c r="C299" s="134">
        <f t="shared" si="23"/>
        <v>131.63140028692462</v>
      </c>
      <c r="D299" s="134">
        <f t="shared" si="23"/>
        <v>355.15459795292423</v>
      </c>
      <c r="E299" s="134">
        <f t="shared" si="23"/>
        <v>0</v>
      </c>
      <c r="F299" s="134">
        <f t="shared" si="23"/>
        <v>0</v>
      </c>
      <c r="G299" s="135">
        <f t="shared" si="23"/>
        <v>0</v>
      </c>
      <c r="H299" s="139">
        <f t="shared" si="23"/>
        <v>278.09959248971643</v>
      </c>
    </row>
    <row r="300" spans="2:8">
      <c r="B300" s="128" t="str">
        <f>$B$39</f>
        <v>Law</v>
      </c>
      <c r="C300" s="134">
        <f t="shared" si="23"/>
        <v>0</v>
      </c>
      <c r="D300" s="134">
        <f t="shared" si="23"/>
        <v>0</v>
      </c>
      <c r="E300" s="134">
        <f t="shared" si="23"/>
        <v>0</v>
      </c>
      <c r="F300" s="134">
        <f t="shared" si="23"/>
        <v>0</v>
      </c>
      <c r="G300" s="135">
        <f t="shared" si="23"/>
        <v>0</v>
      </c>
      <c r="H300" s="139">
        <f t="shared" si="23"/>
        <v>0</v>
      </c>
    </row>
    <row r="301" spans="2:8">
      <c r="B301" s="128" t="str">
        <f>$B$40</f>
        <v>Social Service</v>
      </c>
      <c r="C301" s="134">
        <f t="shared" si="23"/>
        <v>349.30548385204708</v>
      </c>
      <c r="D301" s="134">
        <f t="shared" si="23"/>
        <v>441.84883205845949</v>
      </c>
      <c r="E301" s="134">
        <f t="shared" si="23"/>
        <v>457.44923264578244</v>
      </c>
      <c r="F301" s="134">
        <f t="shared" si="23"/>
        <v>4612.2267587918204</v>
      </c>
      <c r="G301" s="135">
        <f t="shared" si="23"/>
        <v>0</v>
      </c>
      <c r="H301" s="139">
        <f t="shared" si="23"/>
        <v>474.84458862684022</v>
      </c>
    </row>
    <row r="302" spans="2:8">
      <c r="B302" s="128" t="str">
        <f>$B$41</f>
        <v>Library Science</v>
      </c>
      <c r="C302" s="134">
        <f t="shared" si="23"/>
        <v>0</v>
      </c>
      <c r="D302" s="134">
        <f t="shared" si="23"/>
        <v>0</v>
      </c>
      <c r="E302" s="134">
        <f t="shared" si="23"/>
        <v>0</v>
      </c>
      <c r="F302" s="134">
        <f t="shared" si="23"/>
        <v>0</v>
      </c>
      <c r="G302" s="135">
        <f t="shared" si="23"/>
        <v>0</v>
      </c>
      <c r="H302" s="139">
        <f t="shared" si="23"/>
        <v>0</v>
      </c>
    </row>
    <row r="303" spans="2:8">
      <c r="B303" s="128" t="str">
        <f>$B$42</f>
        <v>Veterinary Science</v>
      </c>
      <c r="C303" s="134">
        <f t="shared" ref="C303:H312" si="24">IF(C42=0,0,C278/C42)</f>
        <v>0</v>
      </c>
      <c r="D303" s="134">
        <f t="shared" si="24"/>
        <v>0</v>
      </c>
      <c r="E303" s="134">
        <f t="shared" si="24"/>
        <v>0</v>
      </c>
      <c r="F303" s="134">
        <f t="shared" si="24"/>
        <v>0</v>
      </c>
      <c r="G303" s="135">
        <f t="shared" si="24"/>
        <v>0</v>
      </c>
      <c r="H303" s="139">
        <f t="shared" si="24"/>
        <v>0</v>
      </c>
    </row>
    <row r="304" spans="2:8">
      <c r="B304" s="128" t="str">
        <f>$B$43</f>
        <v>Vocational Training</v>
      </c>
      <c r="C304" s="134">
        <f t="shared" si="24"/>
        <v>0</v>
      </c>
      <c r="D304" s="134">
        <f t="shared" si="24"/>
        <v>0</v>
      </c>
      <c r="E304" s="134">
        <f t="shared" si="24"/>
        <v>0</v>
      </c>
      <c r="F304" s="134">
        <f t="shared" si="24"/>
        <v>0</v>
      </c>
      <c r="G304" s="135">
        <f t="shared" si="24"/>
        <v>0</v>
      </c>
      <c r="H304" s="139">
        <f t="shared" si="24"/>
        <v>0</v>
      </c>
    </row>
    <row r="305" spans="2:9">
      <c r="B305" s="128" t="str">
        <f>$B$44</f>
        <v>Physical Training</v>
      </c>
      <c r="C305" s="134">
        <f t="shared" si="24"/>
        <v>0</v>
      </c>
      <c r="D305" s="134">
        <f t="shared" si="24"/>
        <v>0</v>
      </c>
      <c r="E305" s="134">
        <f t="shared" si="24"/>
        <v>0</v>
      </c>
      <c r="F305" s="134">
        <f t="shared" si="24"/>
        <v>0</v>
      </c>
      <c r="G305" s="135">
        <f t="shared" si="24"/>
        <v>0</v>
      </c>
      <c r="H305" s="139">
        <f t="shared" si="24"/>
        <v>0</v>
      </c>
    </row>
    <row r="306" spans="2:9">
      <c r="B306" s="128" t="str">
        <f>$B$45</f>
        <v>Health Services</v>
      </c>
      <c r="C306" s="134">
        <f t="shared" si="24"/>
        <v>161.84744995609014</v>
      </c>
      <c r="D306" s="134">
        <f t="shared" si="24"/>
        <v>288.19146097138395</v>
      </c>
      <c r="E306" s="134">
        <f t="shared" si="24"/>
        <v>582.2159310084553</v>
      </c>
      <c r="F306" s="134">
        <f t="shared" si="24"/>
        <v>2330.4130485924616</v>
      </c>
      <c r="G306" s="135">
        <f t="shared" si="24"/>
        <v>0</v>
      </c>
      <c r="H306" s="139">
        <f t="shared" si="24"/>
        <v>313.27496963120677</v>
      </c>
    </row>
    <row r="307" spans="2:9">
      <c r="B307" s="128" t="str">
        <f>$B$46</f>
        <v>Pharmacy</v>
      </c>
      <c r="C307" s="134">
        <f t="shared" si="24"/>
        <v>0</v>
      </c>
      <c r="D307" s="134">
        <f t="shared" si="24"/>
        <v>0</v>
      </c>
      <c r="E307" s="134">
        <f t="shared" si="24"/>
        <v>0</v>
      </c>
      <c r="F307" s="134">
        <f t="shared" si="24"/>
        <v>0</v>
      </c>
      <c r="G307" s="135">
        <f t="shared" si="24"/>
        <v>0</v>
      </c>
      <c r="H307" s="139">
        <f t="shared" si="24"/>
        <v>0</v>
      </c>
    </row>
    <row r="308" spans="2:9">
      <c r="B308" s="128" t="str">
        <f>$B$47</f>
        <v>Business Administration</v>
      </c>
      <c r="C308" s="134">
        <f t="shared" si="24"/>
        <v>374.37025952262655</v>
      </c>
      <c r="D308" s="134">
        <f t="shared" si="24"/>
        <v>592.2379072572561</v>
      </c>
      <c r="E308" s="134">
        <f t="shared" si="24"/>
        <v>1105.0863701930864</v>
      </c>
      <c r="F308" s="134">
        <f t="shared" si="24"/>
        <v>8059.4225797045638</v>
      </c>
      <c r="G308" s="135">
        <f t="shared" si="24"/>
        <v>0</v>
      </c>
      <c r="H308" s="139">
        <f t="shared" si="24"/>
        <v>723.97565037656818</v>
      </c>
    </row>
    <row r="309" spans="2:9">
      <c r="B309" s="128" t="str">
        <f>$B$48</f>
        <v>Optometry</v>
      </c>
      <c r="C309" s="134">
        <f t="shared" si="24"/>
        <v>0</v>
      </c>
      <c r="D309" s="134">
        <f t="shared" si="24"/>
        <v>0</v>
      </c>
      <c r="E309" s="134">
        <f t="shared" si="24"/>
        <v>0</v>
      </c>
      <c r="F309" s="134">
        <f t="shared" si="24"/>
        <v>0</v>
      </c>
      <c r="G309" s="135">
        <f t="shared" si="24"/>
        <v>0</v>
      </c>
      <c r="H309" s="139">
        <f t="shared" si="24"/>
        <v>0</v>
      </c>
    </row>
    <row r="310" spans="2:9">
      <c r="B310" s="128" t="str">
        <f>$B$49</f>
        <v>Teacher Ed-Practice Teaching</v>
      </c>
      <c r="C310" s="134">
        <f t="shared" si="24"/>
        <v>576.15172154553693</v>
      </c>
      <c r="D310" s="134">
        <f t="shared" si="24"/>
        <v>694.49008068164858</v>
      </c>
      <c r="E310" s="134">
        <f t="shared" si="24"/>
        <v>0</v>
      </c>
      <c r="F310" s="134">
        <f t="shared" si="24"/>
        <v>0</v>
      </c>
      <c r="G310" s="135">
        <f t="shared" si="24"/>
        <v>0</v>
      </c>
      <c r="H310" s="139">
        <f t="shared" si="24"/>
        <v>690.40944760798948</v>
      </c>
    </row>
    <row r="311" spans="2:9">
      <c r="B311" s="128" t="str">
        <f>$B$50</f>
        <v>Technology</v>
      </c>
      <c r="C311" s="134">
        <f t="shared" si="24"/>
        <v>480.7401363260575</v>
      </c>
      <c r="D311" s="134">
        <f t="shared" si="24"/>
        <v>960.34559221541554</v>
      </c>
      <c r="E311" s="134">
        <f t="shared" si="24"/>
        <v>668.03000969324239</v>
      </c>
      <c r="F311" s="134">
        <f t="shared" si="24"/>
        <v>0</v>
      </c>
      <c r="G311" s="135">
        <f t="shared" si="24"/>
        <v>0</v>
      </c>
      <c r="H311" s="139">
        <f t="shared" si="24"/>
        <v>768.71096130983835</v>
      </c>
    </row>
    <row r="312" spans="2:9">
      <c r="B312" s="128" t="str">
        <f>$B$51</f>
        <v>Nursing</v>
      </c>
      <c r="C312" s="134">
        <f t="shared" si="24"/>
        <v>480.47322358713728</v>
      </c>
      <c r="D312" s="134">
        <f t="shared" si="24"/>
        <v>424.18575545938222</v>
      </c>
      <c r="E312" s="134">
        <f t="shared" si="24"/>
        <v>501.73155113737101</v>
      </c>
      <c r="F312" s="134">
        <f t="shared" si="24"/>
        <v>1397.8483971379146</v>
      </c>
      <c r="G312" s="135">
        <f t="shared" si="24"/>
        <v>0</v>
      </c>
      <c r="H312" s="139">
        <f t="shared" si="24"/>
        <v>470.63280911794249</v>
      </c>
    </row>
    <row r="313" spans="2:9">
      <c r="B313" s="131" t="str">
        <f>$B$52</f>
        <v>Totals</v>
      </c>
      <c r="C313" s="136">
        <f t="shared" ref="C313:H313" si="25">IF(C52=0,0,C288/C52)</f>
        <v>314.91677517096798</v>
      </c>
      <c r="D313" s="136">
        <f t="shared" si="25"/>
        <v>604.10032404942899</v>
      </c>
      <c r="E313" s="136">
        <f t="shared" si="25"/>
        <v>780.98417428654886</v>
      </c>
      <c r="F313" s="136">
        <f t="shared" si="25"/>
        <v>3319.192381951158</v>
      </c>
      <c r="G313" s="136">
        <f t="shared" si="25"/>
        <v>0</v>
      </c>
      <c r="H313" s="136">
        <f t="shared" si="25"/>
        <v>574.67606469783379</v>
      </c>
      <c r="I313" s="351"/>
    </row>
    <row r="315" spans="2:9" ht="15" customHeight="1">
      <c r="B315" s="120" t="s">
        <v>37</v>
      </c>
      <c r="C315" s="121"/>
      <c r="D315" s="121"/>
      <c r="E315" s="121"/>
      <c r="F315" s="121"/>
      <c r="G315" s="121"/>
      <c r="H315" s="122"/>
    </row>
    <row r="316" spans="2:9" ht="55.5" customHeight="1" thickBot="1">
      <c r="B316" s="382" t="s">
        <v>235</v>
      </c>
      <c r="C316" s="382"/>
      <c r="D316" s="382"/>
      <c r="E316" s="382"/>
      <c r="F316" s="382"/>
      <c r="G316" s="382"/>
      <c r="H316" s="382"/>
    </row>
    <row r="317" spans="2:9" ht="14.4" thickBot="1">
      <c r="B317" s="124" t="s">
        <v>31</v>
      </c>
      <c r="C317" s="125" t="s">
        <v>25</v>
      </c>
      <c r="D317" s="125" t="s">
        <v>26</v>
      </c>
      <c r="E317" s="125" t="s">
        <v>27</v>
      </c>
      <c r="F317" s="125" t="s">
        <v>28</v>
      </c>
      <c r="G317" s="125" t="s">
        <v>29</v>
      </c>
      <c r="H317" s="126" t="s">
        <v>1</v>
      </c>
    </row>
    <row r="318" spans="2:9">
      <c r="B318" s="128" t="str">
        <f>$B$32</f>
        <v>Liberal Arts</v>
      </c>
      <c r="C318" s="129">
        <f t="shared" ref="C318:H318" si="26">IF($C$293=0,"",C293/$C$293)</f>
        <v>1</v>
      </c>
      <c r="D318" s="129">
        <f t="shared" si="26"/>
        <v>2.6929654027707359</v>
      </c>
      <c r="E318" s="129">
        <f t="shared" si="26"/>
        <v>6.6872623247859266</v>
      </c>
      <c r="F318" s="129">
        <f t="shared" si="26"/>
        <v>13.114174067579851</v>
      </c>
      <c r="G318" s="129">
        <f t="shared" si="26"/>
        <v>0</v>
      </c>
      <c r="H318" s="129">
        <f t="shared" si="26"/>
        <v>1.7147823124222621</v>
      </c>
    </row>
    <row r="319" spans="2:9">
      <c r="B319" s="128" t="str">
        <f>$B$33</f>
        <v>Science</v>
      </c>
      <c r="C319" s="129">
        <f t="shared" ref="C319:H319" si="27">IF($C$293=0,"",C294/$C$293)</f>
        <v>1.6574808698028807</v>
      </c>
      <c r="D319" s="129">
        <f t="shared" si="27"/>
        <v>3.6486842295651325</v>
      </c>
      <c r="E319" s="129">
        <f t="shared" si="27"/>
        <v>4.2670687131166236</v>
      </c>
      <c r="F319" s="129">
        <f t="shared" si="27"/>
        <v>17.186510373966129</v>
      </c>
      <c r="G319" s="129">
        <f t="shared" si="27"/>
        <v>0</v>
      </c>
      <c r="H319" s="129">
        <f t="shared" si="27"/>
        <v>2.7148443893674861</v>
      </c>
    </row>
    <row r="320" spans="2:9">
      <c r="B320" s="128" t="str">
        <f>$B$34</f>
        <v>Fine Arts</v>
      </c>
      <c r="C320" s="129">
        <f t="shared" ref="C320:H320" si="28">IF($C$293=0,"",C295/$C$293)</f>
        <v>1.4839687106117694</v>
      </c>
      <c r="D320" s="129">
        <f t="shared" si="28"/>
        <v>3.752665475321169</v>
      </c>
      <c r="E320" s="129">
        <f t="shared" si="28"/>
        <v>15.369081497351091</v>
      </c>
      <c r="F320" s="129">
        <f t="shared" si="28"/>
        <v>0</v>
      </c>
      <c r="G320" s="129">
        <f t="shared" si="28"/>
        <v>0</v>
      </c>
      <c r="H320" s="129">
        <f t="shared" si="28"/>
        <v>2.3707329797928032</v>
      </c>
    </row>
    <row r="321" spans="2:8">
      <c r="B321" s="128" t="str">
        <f>$B$35</f>
        <v>Teacher Education</v>
      </c>
      <c r="C321" s="129">
        <f t="shared" ref="C321:H321" si="29">IF($C$293=0,"",C296/$C$293)</f>
        <v>1.8905657303384951</v>
      </c>
      <c r="D321" s="129">
        <f t="shared" si="29"/>
        <v>2.6730600327680372</v>
      </c>
      <c r="E321" s="129">
        <f t="shared" si="29"/>
        <v>2.0212284991894718</v>
      </c>
      <c r="F321" s="129">
        <f t="shared" si="29"/>
        <v>13.695431620656077</v>
      </c>
      <c r="G321" s="129">
        <f t="shared" si="29"/>
        <v>0</v>
      </c>
      <c r="H321" s="129">
        <f t="shared" si="29"/>
        <v>2.5008867528251493</v>
      </c>
    </row>
    <row r="322" spans="2:8">
      <c r="B322" s="128" t="str">
        <f>$B$36</f>
        <v>Agriculture</v>
      </c>
      <c r="C322" s="129">
        <f t="shared" ref="C322:H322" si="30">IF($C$293=0,"",C297/$C$293)</f>
        <v>0</v>
      </c>
      <c r="D322" s="129">
        <f t="shared" si="30"/>
        <v>0</v>
      </c>
      <c r="E322" s="129">
        <f t="shared" si="30"/>
        <v>0</v>
      </c>
      <c r="F322" s="129">
        <f t="shared" si="30"/>
        <v>0</v>
      </c>
      <c r="G322" s="129">
        <f t="shared" si="30"/>
        <v>0</v>
      </c>
      <c r="H322" s="129">
        <f t="shared" si="30"/>
        <v>0</v>
      </c>
    </row>
    <row r="323" spans="2:8">
      <c r="B323" s="128" t="str">
        <f>$B$37</f>
        <v>Engineering</v>
      </c>
      <c r="C323" s="129">
        <f t="shared" ref="C323:H323" si="31">IF($C$293=0,"",C298/$C$293)</f>
        <v>3.2538767685597865</v>
      </c>
      <c r="D323" s="129">
        <f t="shared" si="31"/>
        <v>5.3200100264270782</v>
      </c>
      <c r="E323" s="129">
        <f t="shared" si="31"/>
        <v>6.0902595614046522</v>
      </c>
      <c r="F323" s="129">
        <f t="shared" si="31"/>
        <v>18.198848890265587</v>
      </c>
      <c r="G323" s="129">
        <f t="shared" si="31"/>
        <v>0</v>
      </c>
      <c r="H323" s="129">
        <f t="shared" si="31"/>
        <v>5.6146254080305802</v>
      </c>
    </row>
    <row r="324" spans="2:8">
      <c r="B324" s="128" t="str">
        <f>$B$38</f>
        <v>Home Economics</v>
      </c>
      <c r="C324" s="129">
        <f t="shared" ref="C324:H324" si="32">IF($C$293=0,"",C299/$C$293)</f>
        <v>0.62543525008716938</v>
      </c>
      <c r="D324" s="129">
        <f t="shared" si="32"/>
        <v>1.687486453126791</v>
      </c>
      <c r="E324" s="129">
        <f t="shared" si="32"/>
        <v>0</v>
      </c>
      <c r="F324" s="129">
        <f t="shared" si="32"/>
        <v>0</v>
      </c>
      <c r="G324" s="129">
        <f t="shared" si="32"/>
        <v>0</v>
      </c>
      <c r="H324" s="129">
        <f t="shared" si="32"/>
        <v>1.3213662378339301</v>
      </c>
    </row>
    <row r="325" spans="2:8">
      <c r="B325" s="128" t="str">
        <f>$B$39</f>
        <v>Law</v>
      </c>
      <c r="C325" s="129">
        <f t="shared" ref="C325:H325" si="33">IF($C$293=0,"",C300/$C$293)</f>
        <v>0</v>
      </c>
      <c r="D325" s="129">
        <f t="shared" si="33"/>
        <v>0</v>
      </c>
      <c r="E325" s="129">
        <f t="shared" si="33"/>
        <v>0</v>
      </c>
      <c r="F325" s="129">
        <f t="shared" si="33"/>
        <v>0</v>
      </c>
      <c r="G325" s="129">
        <f t="shared" si="33"/>
        <v>0</v>
      </c>
      <c r="H325" s="129">
        <f t="shared" si="33"/>
        <v>0</v>
      </c>
    </row>
    <row r="326" spans="2:8">
      <c r="B326" s="128" t="str">
        <f>$B$40</f>
        <v>Social Service</v>
      </c>
      <c r="C326" s="129">
        <f t="shared" ref="C326:H326" si="34">IF($C$293=0,"",C301/$C$293)</f>
        <v>1.6596948917478462</v>
      </c>
      <c r="D326" s="129">
        <f t="shared" si="34"/>
        <v>2.0994066322840514</v>
      </c>
      <c r="E326" s="129">
        <f t="shared" si="34"/>
        <v>2.1735305907128484</v>
      </c>
      <c r="F326" s="129">
        <f t="shared" si="34"/>
        <v>21.914597809153889</v>
      </c>
      <c r="G326" s="129">
        <f t="shared" si="34"/>
        <v>0</v>
      </c>
      <c r="H326" s="129">
        <f t="shared" si="34"/>
        <v>2.2561831249459656</v>
      </c>
    </row>
    <row r="327" spans="2:8">
      <c r="B327" s="128" t="str">
        <f>$B$41</f>
        <v>Library Science</v>
      </c>
      <c r="C327" s="129">
        <f t="shared" ref="C327:H327" si="35">IF($C$293=0,"",C302/$C$293)</f>
        <v>0</v>
      </c>
      <c r="D327" s="129">
        <f t="shared" si="35"/>
        <v>0</v>
      </c>
      <c r="E327" s="129">
        <f t="shared" si="35"/>
        <v>0</v>
      </c>
      <c r="F327" s="129">
        <f t="shared" si="35"/>
        <v>0</v>
      </c>
      <c r="G327" s="129">
        <f t="shared" si="35"/>
        <v>0</v>
      </c>
      <c r="H327" s="129">
        <f t="shared" si="35"/>
        <v>0</v>
      </c>
    </row>
    <row r="328" spans="2:8">
      <c r="B328" s="128" t="str">
        <f>$B$42</f>
        <v>Veterinary Science</v>
      </c>
      <c r="C328" s="129">
        <f t="shared" ref="C328:H328" si="36">IF($C$293=0,"",C303/$C$293)</f>
        <v>0</v>
      </c>
      <c r="D328" s="129">
        <f t="shared" si="36"/>
        <v>0</v>
      </c>
      <c r="E328" s="129">
        <f t="shared" si="36"/>
        <v>0</v>
      </c>
      <c r="F328" s="129">
        <f t="shared" si="36"/>
        <v>0</v>
      </c>
      <c r="G328" s="129">
        <f t="shared" si="36"/>
        <v>0</v>
      </c>
      <c r="H328" s="129">
        <f t="shared" si="36"/>
        <v>0</v>
      </c>
    </row>
    <row r="329" spans="2:8">
      <c r="B329" s="128" t="str">
        <f>$B$43</f>
        <v>Vocational Training</v>
      </c>
      <c r="C329" s="129">
        <f t="shared" ref="C329:H329" si="37">IF($C$293=0,"",C304/$C$293)</f>
        <v>0</v>
      </c>
      <c r="D329" s="129">
        <f t="shared" si="37"/>
        <v>0</v>
      </c>
      <c r="E329" s="129">
        <f t="shared" si="37"/>
        <v>0</v>
      </c>
      <c r="F329" s="129">
        <f t="shared" si="37"/>
        <v>0</v>
      </c>
      <c r="G329" s="129">
        <f t="shared" si="37"/>
        <v>0</v>
      </c>
      <c r="H329" s="129">
        <f t="shared" si="37"/>
        <v>0</v>
      </c>
    </row>
    <row r="330" spans="2:8">
      <c r="B330" s="128" t="str">
        <f>$B$44</f>
        <v>Physical Training</v>
      </c>
      <c r="C330" s="129">
        <f t="shared" ref="C330:H330" si="38">IF($C$293=0,"",C305/$C$293)</f>
        <v>0</v>
      </c>
      <c r="D330" s="129">
        <f t="shared" si="38"/>
        <v>0</v>
      </c>
      <c r="E330" s="129">
        <f t="shared" si="38"/>
        <v>0</v>
      </c>
      <c r="F330" s="129">
        <f t="shared" si="38"/>
        <v>0</v>
      </c>
      <c r="G330" s="129">
        <f t="shared" si="38"/>
        <v>0</v>
      </c>
      <c r="H330" s="129">
        <f t="shared" si="38"/>
        <v>0</v>
      </c>
    </row>
    <row r="331" spans="2:8">
      <c r="B331" s="128" t="str">
        <f>$B$45</f>
        <v>Health Services</v>
      </c>
      <c r="C331" s="129">
        <f t="shared" ref="C331:H331" si="39">IF($C$293=0,"",C306/$C$293)</f>
        <v>0.76900420506514122</v>
      </c>
      <c r="D331" s="129">
        <f t="shared" si="39"/>
        <v>1.3693168808713843</v>
      </c>
      <c r="E331" s="129">
        <f t="shared" si="39"/>
        <v>2.7663488014354769</v>
      </c>
      <c r="F331" s="129">
        <f t="shared" si="39"/>
        <v>11.072756687809919</v>
      </c>
      <c r="G331" s="129">
        <f t="shared" si="39"/>
        <v>0</v>
      </c>
      <c r="H331" s="129">
        <f t="shared" si="39"/>
        <v>1.4884990097367132</v>
      </c>
    </row>
    <row r="332" spans="2:8">
      <c r="B332" s="128" t="str">
        <f>$B$46</f>
        <v>Pharmacy</v>
      </c>
      <c r="C332" s="129">
        <f t="shared" ref="C332:H332" si="40">IF($C$293=0,"",C307/$C$293)</f>
        <v>0</v>
      </c>
      <c r="D332" s="129">
        <f t="shared" si="40"/>
        <v>0</v>
      </c>
      <c r="E332" s="129">
        <f t="shared" si="40"/>
        <v>0</v>
      </c>
      <c r="F332" s="129">
        <f t="shared" si="40"/>
        <v>0</v>
      </c>
      <c r="G332" s="129">
        <f t="shared" si="40"/>
        <v>0</v>
      </c>
      <c r="H332" s="129">
        <f t="shared" si="40"/>
        <v>0</v>
      </c>
    </row>
    <row r="333" spans="2:8">
      <c r="B333" s="128" t="str">
        <f>$B$47</f>
        <v>Business Administration</v>
      </c>
      <c r="C333" s="129">
        <f t="shared" ref="C333:H333" si="41">IF($C$293=0,"",C308/$C$293)</f>
        <v>1.7787880124298183</v>
      </c>
      <c r="D333" s="129">
        <f t="shared" si="41"/>
        <v>2.813967357554104</v>
      </c>
      <c r="E333" s="129">
        <f t="shared" si="41"/>
        <v>5.2507226148401802</v>
      </c>
      <c r="F333" s="129">
        <f t="shared" si="41"/>
        <v>38.293651558126044</v>
      </c>
      <c r="G333" s="129">
        <f t="shared" si="41"/>
        <v>0</v>
      </c>
      <c r="H333" s="129">
        <f t="shared" si="41"/>
        <v>3.4399078864411972</v>
      </c>
    </row>
    <row r="334" spans="2:8">
      <c r="B334" s="128" t="str">
        <f>$B$48</f>
        <v>Optometry</v>
      </c>
      <c r="C334" s="129">
        <f t="shared" ref="C334:H334" si="42">IF($C$293=0,"",C309/$C$293)</f>
        <v>0</v>
      </c>
      <c r="D334" s="129">
        <f t="shared" si="42"/>
        <v>0</v>
      </c>
      <c r="E334" s="129">
        <f t="shared" si="42"/>
        <v>0</v>
      </c>
      <c r="F334" s="129">
        <f t="shared" si="42"/>
        <v>0</v>
      </c>
      <c r="G334" s="129">
        <f t="shared" si="42"/>
        <v>0</v>
      </c>
      <c r="H334" s="129">
        <f t="shared" si="42"/>
        <v>0</v>
      </c>
    </row>
    <row r="335" spans="2:8">
      <c r="B335" s="128" t="str">
        <f>$B$49</f>
        <v>Teacher Ed-Practice Teaching</v>
      </c>
      <c r="C335" s="129">
        <f t="shared" ref="C335:H335" si="43">IF($C$293=0,"",C310/$C$293)</f>
        <v>2.7375352329878724</v>
      </c>
      <c r="D335" s="129">
        <f t="shared" si="43"/>
        <v>3.2998097440837726</v>
      </c>
      <c r="E335" s="129">
        <f t="shared" si="43"/>
        <v>0</v>
      </c>
      <c r="F335" s="129">
        <f t="shared" si="43"/>
        <v>0</v>
      </c>
      <c r="G335" s="129">
        <f t="shared" si="43"/>
        <v>0</v>
      </c>
      <c r="H335" s="129">
        <f t="shared" si="43"/>
        <v>3.2804209678390857</v>
      </c>
    </row>
    <row r="336" spans="2:8">
      <c r="B336" s="128" t="str">
        <f>$B$50</f>
        <v>Technology</v>
      </c>
      <c r="C336" s="129">
        <f t="shared" ref="C336:H336" si="44">IF($C$293=0,"",C311/$C$293)</f>
        <v>2.2841953115642304</v>
      </c>
      <c r="D336" s="129">
        <f t="shared" si="44"/>
        <v>4.5629992868580169</v>
      </c>
      <c r="E336" s="129">
        <f t="shared" si="44"/>
        <v>3.1740869979921476</v>
      </c>
      <c r="F336" s="129">
        <f t="shared" si="44"/>
        <v>0</v>
      </c>
      <c r="G336" s="129">
        <f t="shared" si="44"/>
        <v>0</v>
      </c>
      <c r="H336" s="129">
        <f t="shared" si="44"/>
        <v>3.6524638595622729</v>
      </c>
    </row>
    <row r="337" spans="2:9">
      <c r="B337" s="128" t="str">
        <f>$B$51</f>
        <v>Nursing</v>
      </c>
      <c r="C337" s="129">
        <f t="shared" ref="C337:H337" si="45">IF($C$293=0,"",C312/$C$293)</f>
        <v>2.2829270986966765</v>
      </c>
      <c r="D337" s="129">
        <f t="shared" si="45"/>
        <v>2.0154820466154897</v>
      </c>
      <c r="E337" s="129">
        <f t="shared" si="45"/>
        <v>2.383934209301243</v>
      </c>
      <c r="F337" s="129">
        <f t="shared" si="45"/>
        <v>6.6417561458908523</v>
      </c>
      <c r="G337" s="129">
        <f t="shared" si="45"/>
        <v>0</v>
      </c>
      <c r="H337" s="129">
        <f t="shared" si="45"/>
        <v>2.2361712177208086</v>
      </c>
    </row>
    <row r="338" spans="2:9">
      <c r="B338" s="131" t="str">
        <f>$B$52</f>
        <v>Totals</v>
      </c>
      <c r="C338" s="129">
        <f t="shared" ref="C338:H338" si="46">IF($C$293=0,"",C313/$C$293)</f>
        <v>1.4962999072134306</v>
      </c>
      <c r="D338" s="129">
        <f t="shared" si="46"/>
        <v>2.8703306082441284</v>
      </c>
      <c r="E338" s="129">
        <f t="shared" si="46"/>
        <v>3.7107789729070371</v>
      </c>
      <c r="F338" s="129">
        <f t="shared" si="46"/>
        <v>15.770856444343851</v>
      </c>
      <c r="G338" s="129">
        <f t="shared" si="46"/>
        <v>0</v>
      </c>
      <c r="H338" s="129">
        <f t="shared" si="46"/>
        <v>2.7305237766972437</v>
      </c>
      <c r="I338" s="351"/>
    </row>
    <row r="340" spans="2:9" ht="15" customHeight="1">
      <c r="B340" s="120" t="s">
        <v>236</v>
      </c>
      <c r="C340" s="121"/>
      <c r="D340" s="121"/>
      <c r="E340" s="121"/>
      <c r="F340" s="121"/>
      <c r="G340" s="121"/>
      <c r="H340" s="122"/>
    </row>
    <row r="341" spans="2:9" ht="55.5" customHeight="1" thickBot="1">
      <c r="B341" s="382" t="s">
        <v>237</v>
      </c>
      <c r="C341" s="382"/>
      <c r="D341" s="382"/>
      <c r="E341" s="382"/>
      <c r="F341" s="382"/>
      <c r="G341" s="382"/>
      <c r="H341" s="382"/>
    </row>
    <row r="342" spans="2:9" ht="14.4" thickBot="1">
      <c r="B342" s="124" t="s">
        <v>31</v>
      </c>
      <c r="C342" s="125" t="s">
        <v>25</v>
      </c>
      <c r="D342" s="125" t="s">
        <v>26</v>
      </c>
      <c r="E342" s="125" t="s">
        <v>27</v>
      </c>
      <c r="F342" s="125" t="s">
        <v>28</v>
      </c>
      <c r="G342" s="125" t="s">
        <v>29</v>
      </c>
      <c r="H342" s="126" t="s">
        <v>1</v>
      </c>
    </row>
    <row r="343" spans="2:9">
      <c r="B343" s="128" t="str">
        <f>$B$32</f>
        <v>Liberal Arts</v>
      </c>
      <c r="C343" s="136">
        <f t="shared" ref="C343:D363" si="47">C293*30</f>
        <v>6313.910205824438</v>
      </c>
      <c r="D343" s="136">
        <f t="shared" si="47"/>
        <v>17003.141740486266</v>
      </c>
      <c r="E343" s="136">
        <f>E293*24</f>
        <v>33778.219073192893</v>
      </c>
      <c r="F343" s="136">
        <f>F293*18</f>
        <v>49681.03049175036</v>
      </c>
      <c r="G343" s="136">
        <f>G293*24</f>
        <v>0</v>
      </c>
      <c r="H343" s="136">
        <f>IF((C32/30+D32/30+E32/24+F32/18+G32/24)=0,0,H268/(C32/30+D32/30+E32/24+F32/18+G32/24))</f>
        <v>10671.857529284125</v>
      </c>
    </row>
    <row r="344" spans="2:9">
      <c r="B344" s="128" t="str">
        <f>$B$33</f>
        <v>Science</v>
      </c>
      <c r="C344" s="139">
        <f t="shared" si="47"/>
        <v>10465.185379807175</v>
      </c>
      <c r="D344" s="139">
        <f t="shared" si="47"/>
        <v>23037.464594881967</v>
      </c>
      <c r="E344" s="139">
        <f>E294*24</f>
        <v>21553.510957360959</v>
      </c>
      <c r="F344" s="139">
        <f>F294*18</f>
        <v>65108.449951615388</v>
      </c>
      <c r="G344" s="139">
        <f>G294*24</f>
        <v>0</v>
      </c>
      <c r="H344" s="139">
        <f t="shared" ref="H344:H363" si="48">IF((C33/30+D33/30+E33/24+F33/18+G33/24)=0,0,H269/(C33/30+D33/30+E33/24+F33/18+G33/24))</f>
        <v>16292.44742466883</v>
      </c>
    </row>
    <row r="345" spans="2:9">
      <c r="B345" s="128" t="str">
        <f>$B$34</f>
        <v>Fine Arts</v>
      </c>
      <c r="C345" s="139">
        <f t="shared" si="47"/>
        <v>9369.645187055783</v>
      </c>
      <c r="D345" s="139">
        <f t="shared" si="47"/>
        <v>23693.992843675343</v>
      </c>
      <c r="E345" s="139">
        <f t="shared" ref="E345:E363" si="49">E295*24</f>
        <v>77631.200416218067</v>
      </c>
      <c r="F345" s="139">
        <f t="shared" ref="F345:F363" si="50">F295*18</f>
        <v>0</v>
      </c>
      <c r="G345" s="139">
        <f t="shared" ref="G345:G363" si="51">G295*24</f>
        <v>0</v>
      </c>
      <c r="H345" s="139">
        <f t="shared" si="48"/>
        <v>14892.459241887969</v>
      </c>
    </row>
    <row r="346" spans="2:9">
      <c r="B346" s="128" t="str">
        <f>$B$35</f>
        <v>Teacher Education</v>
      </c>
      <c r="C346" s="139">
        <f t="shared" si="47"/>
        <v>11936.862259566156</v>
      </c>
      <c r="D346" s="139">
        <f t="shared" si="47"/>
        <v>16877.461021675514</v>
      </c>
      <c r="E346" s="139">
        <f t="shared" si="49"/>
        <v>10209.484199468494</v>
      </c>
      <c r="F346" s="139">
        <f t="shared" si="50"/>
        <v>51883.035289698681</v>
      </c>
      <c r="G346" s="139">
        <f t="shared" si="51"/>
        <v>0</v>
      </c>
      <c r="H346" s="139">
        <f t="shared" si="48"/>
        <v>13475.921363714526</v>
      </c>
    </row>
    <row r="347" spans="2:9">
      <c r="B347" s="128" t="str">
        <f>$B$36</f>
        <v>Agriculture</v>
      </c>
      <c r="C347" s="139">
        <f t="shared" si="47"/>
        <v>0</v>
      </c>
      <c r="D347" s="139">
        <f t="shared" si="47"/>
        <v>0</v>
      </c>
      <c r="E347" s="139">
        <f t="shared" si="49"/>
        <v>0</v>
      </c>
      <c r="F347" s="139">
        <f t="shared" si="50"/>
        <v>0</v>
      </c>
      <c r="G347" s="139">
        <f t="shared" si="51"/>
        <v>0</v>
      </c>
      <c r="H347" s="139">
        <f t="shared" si="48"/>
        <v>0</v>
      </c>
    </row>
    <row r="348" spans="2:9">
      <c r="B348" s="128" t="str">
        <f>$B$37</f>
        <v>Engineering</v>
      </c>
      <c r="C348" s="139">
        <f t="shared" si="47"/>
        <v>20544.685737504678</v>
      </c>
      <c r="D348" s="139">
        <f t="shared" si="47"/>
        <v>33590.065600946269</v>
      </c>
      <c r="E348" s="139">
        <f t="shared" si="49"/>
        <v>30762.681600698157</v>
      </c>
      <c r="F348" s="139">
        <f t="shared" si="50"/>
        <v>68943.538645502791</v>
      </c>
      <c r="G348" s="139">
        <f t="shared" si="51"/>
        <v>0</v>
      </c>
      <c r="H348" s="139">
        <f t="shared" si="48"/>
        <v>32008.70111833913</v>
      </c>
    </row>
    <row r="349" spans="2:9">
      <c r="B349" s="128" t="str">
        <f>$B$38</f>
        <v>Home Economics</v>
      </c>
      <c r="C349" s="139">
        <f t="shared" si="47"/>
        <v>3948.9420086077384</v>
      </c>
      <c r="D349" s="139">
        <f t="shared" si="47"/>
        <v>10654.637938587726</v>
      </c>
      <c r="E349" s="139">
        <f t="shared" si="49"/>
        <v>0</v>
      </c>
      <c r="F349" s="139">
        <f t="shared" si="50"/>
        <v>0</v>
      </c>
      <c r="G349" s="139">
        <f t="shared" si="51"/>
        <v>0</v>
      </c>
      <c r="H349" s="139">
        <f t="shared" si="48"/>
        <v>8342.9877746914917</v>
      </c>
    </row>
    <row r="350" spans="2:9">
      <c r="B350" s="128" t="str">
        <f>$B$39</f>
        <v>Law</v>
      </c>
      <c r="C350" s="139">
        <f t="shared" si="47"/>
        <v>0</v>
      </c>
      <c r="D350" s="139">
        <f t="shared" si="47"/>
        <v>0</v>
      </c>
      <c r="E350" s="139">
        <f t="shared" si="49"/>
        <v>0</v>
      </c>
      <c r="F350" s="139">
        <f t="shared" si="50"/>
        <v>0</v>
      </c>
      <c r="G350" s="139">
        <f t="shared" si="51"/>
        <v>0</v>
      </c>
      <c r="H350" s="139">
        <f t="shared" si="48"/>
        <v>0</v>
      </c>
    </row>
    <row r="351" spans="2:9">
      <c r="B351" s="128" t="str">
        <f>$B$40</f>
        <v>Social Service</v>
      </c>
      <c r="C351" s="139">
        <f t="shared" si="47"/>
        <v>10479.164515561411</v>
      </c>
      <c r="D351" s="139">
        <f t="shared" si="47"/>
        <v>13255.464961753785</v>
      </c>
      <c r="E351" s="139">
        <f t="shared" si="49"/>
        <v>10978.781583498778</v>
      </c>
      <c r="F351" s="139">
        <f t="shared" si="50"/>
        <v>83020.081658252762</v>
      </c>
      <c r="G351" s="139">
        <f t="shared" si="51"/>
        <v>0</v>
      </c>
      <c r="H351" s="139">
        <f t="shared" si="48"/>
        <v>12090.648113160945</v>
      </c>
    </row>
    <row r="352" spans="2:9">
      <c r="B352" s="128" t="str">
        <f>$B$41</f>
        <v>Library Science</v>
      </c>
      <c r="C352" s="139">
        <f t="shared" si="47"/>
        <v>0</v>
      </c>
      <c r="D352" s="139">
        <f t="shared" si="47"/>
        <v>0</v>
      </c>
      <c r="E352" s="139">
        <f t="shared" si="49"/>
        <v>0</v>
      </c>
      <c r="F352" s="139">
        <f t="shared" si="50"/>
        <v>0</v>
      </c>
      <c r="G352" s="139">
        <f t="shared" si="51"/>
        <v>0</v>
      </c>
      <c r="H352" s="139">
        <f t="shared" si="48"/>
        <v>0</v>
      </c>
    </row>
    <row r="353" spans="2:9">
      <c r="B353" s="128" t="str">
        <f>$B$42</f>
        <v>Veterinary Science</v>
      </c>
      <c r="C353" s="139">
        <f t="shared" si="47"/>
        <v>0</v>
      </c>
      <c r="D353" s="139">
        <f t="shared" si="47"/>
        <v>0</v>
      </c>
      <c r="E353" s="139">
        <f t="shared" si="49"/>
        <v>0</v>
      </c>
      <c r="F353" s="139">
        <f t="shared" si="50"/>
        <v>0</v>
      </c>
      <c r="G353" s="139">
        <f t="shared" si="51"/>
        <v>0</v>
      </c>
      <c r="H353" s="139">
        <f t="shared" si="48"/>
        <v>0</v>
      </c>
    </row>
    <row r="354" spans="2:9">
      <c r="B354" s="128" t="str">
        <f>$B$43</f>
        <v>Vocational Training</v>
      </c>
      <c r="C354" s="139">
        <f t="shared" si="47"/>
        <v>0</v>
      </c>
      <c r="D354" s="139">
        <f t="shared" si="47"/>
        <v>0</v>
      </c>
      <c r="E354" s="139">
        <f t="shared" si="49"/>
        <v>0</v>
      </c>
      <c r="F354" s="139">
        <f t="shared" si="50"/>
        <v>0</v>
      </c>
      <c r="G354" s="139">
        <f t="shared" si="51"/>
        <v>0</v>
      </c>
      <c r="H354" s="139">
        <f t="shared" si="48"/>
        <v>0</v>
      </c>
    </row>
    <row r="355" spans="2:9">
      <c r="B355" s="128" t="str">
        <f>$B$44</f>
        <v>Physical Training</v>
      </c>
      <c r="C355" s="139">
        <f t="shared" si="47"/>
        <v>0</v>
      </c>
      <c r="D355" s="139">
        <f t="shared" si="47"/>
        <v>0</v>
      </c>
      <c r="E355" s="139">
        <f t="shared" si="49"/>
        <v>0</v>
      </c>
      <c r="F355" s="139">
        <f t="shared" si="50"/>
        <v>0</v>
      </c>
      <c r="G355" s="139">
        <f t="shared" si="51"/>
        <v>0</v>
      </c>
      <c r="H355" s="139">
        <f t="shared" si="48"/>
        <v>0</v>
      </c>
    </row>
    <row r="356" spans="2:9">
      <c r="B356" s="128" t="str">
        <f>$B$45</f>
        <v>Health Services</v>
      </c>
      <c r="C356" s="139">
        <f t="shared" si="47"/>
        <v>4855.4234986827041</v>
      </c>
      <c r="D356" s="139">
        <f t="shared" si="47"/>
        <v>8645.7438291415183</v>
      </c>
      <c r="E356" s="139">
        <f t="shared" si="49"/>
        <v>13973.182344202927</v>
      </c>
      <c r="F356" s="139">
        <f t="shared" si="50"/>
        <v>41947.434874664308</v>
      </c>
      <c r="G356" s="139">
        <f t="shared" si="51"/>
        <v>0</v>
      </c>
      <c r="H356" s="139">
        <f t="shared" si="48"/>
        <v>9083.2361023680151</v>
      </c>
    </row>
    <row r="357" spans="2:9">
      <c r="B357" s="128" t="str">
        <f>$B$46</f>
        <v>Pharmacy</v>
      </c>
      <c r="C357" s="139">
        <f t="shared" si="47"/>
        <v>0</v>
      </c>
      <c r="D357" s="139">
        <f t="shared" si="47"/>
        <v>0</v>
      </c>
      <c r="E357" s="139">
        <f t="shared" si="49"/>
        <v>0</v>
      </c>
      <c r="F357" s="139">
        <f t="shared" si="50"/>
        <v>0</v>
      </c>
      <c r="G357" s="139">
        <f t="shared" si="51"/>
        <v>0</v>
      </c>
      <c r="H357" s="139">
        <f t="shared" si="48"/>
        <v>0</v>
      </c>
    </row>
    <row r="358" spans="2:9">
      <c r="B358" s="128" t="str">
        <f>$B$47</f>
        <v>Business Administration</v>
      </c>
      <c r="C358" s="139">
        <f t="shared" si="47"/>
        <v>11231.107785678796</v>
      </c>
      <c r="D358" s="139">
        <f t="shared" si="47"/>
        <v>17767.137217717682</v>
      </c>
      <c r="E358" s="139">
        <f t="shared" si="49"/>
        <v>26522.072884634072</v>
      </c>
      <c r="F358" s="139">
        <f t="shared" si="50"/>
        <v>145069.60643468215</v>
      </c>
      <c r="G358" s="139">
        <f t="shared" si="51"/>
        <v>0</v>
      </c>
      <c r="H358" s="139">
        <f t="shared" si="48"/>
        <v>20656.153991160329</v>
      </c>
    </row>
    <row r="359" spans="2:9">
      <c r="B359" s="128" t="str">
        <f>$B$48</f>
        <v>Optometry</v>
      </c>
      <c r="C359" s="139">
        <f t="shared" si="47"/>
        <v>0</v>
      </c>
      <c r="D359" s="139">
        <f t="shared" si="47"/>
        <v>0</v>
      </c>
      <c r="E359" s="139">
        <f t="shared" si="49"/>
        <v>0</v>
      </c>
      <c r="F359" s="139">
        <f t="shared" si="50"/>
        <v>0</v>
      </c>
      <c r="G359" s="139">
        <f t="shared" si="51"/>
        <v>0</v>
      </c>
      <c r="H359" s="139">
        <f t="shared" si="48"/>
        <v>0</v>
      </c>
    </row>
    <row r="360" spans="2:9">
      <c r="B360" s="128" t="str">
        <f>$B$49</f>
        <v>Teacher Ed-Practice Teaching</v>
      </c>
      <c r="C360" s="139">
        <f t="shared" si="47"/>
        <v>17284.551646366108</v>
      </c>
      <c r="D360" s="139">
        <f t="shared" si="47"/>
        <v>20834.702420449459</v>
      </c>
      <c r="E360" s="139">
        <f t="shared" si="49"/>
        <v>0</v>
      </c>
      <c r="F360" s="139">
        <f t="shared" si="50"/>
        <v>0</v>
      </c>
      <c r="G360" s="139">
        <f t="shared" si="51"/>
        <v>0</v>
      </c>
      <c r="H360" s="139">
        <f t="shared" si="48"/>
        <v>20712.283428239687</v>
      </c>
    </row>
    <row r="361" spans="2:9">
      <c r="B361" s="128" t="str">
        <f>$B$50</f>
        <v>Technology</v>
      </c>
      <c r="C361" s="139">
        <f t="shared" si="47"/>
        <v>14422.204089781724</v>
      </c>
      <c r="D361" s="139">
        <f t="shared" si="47"/>
        <v>28810.367766462467</v>
      </c>
      <c r="E361" s="139">
        <f t="shared" si="49"/>
        <v>16032.720232637817</v>
      </c>
      <c r="F361" s="139">
        <f t="shared" si="50"/>
        <v>0</v>
      </c>
      <c r="G361" s="139">
        <f t="shared" si="51"/>
        <v>0</v>
      </c>
      <c r="H361" s="139">
        <f t="shared" si="48"/>
        <v>22284.288562960512</v>
      </c>
    </row>
    <row r="362" spans="2:9">
      <c r="B362" s="128" t="str">
        <f>$B$51</f>
        <v>Nursing</v>
      </c>
      <c r="C362" s="139">
        <f t="shared" si="47"/>
        <v>14414.196707614119</v>
      </c>
      <c r="D362" s="139">
        <f t="shared" si="47"/>
        <v>12725.572663781466</v>
      </c>
      <c r="E362" s="139">
        <f t="shared" si="49"/>
        <v>12041.557227296904</v>
      </c>
      <c r="F362" s="139">
        <f t="shared" si="50"/>
        <v>25161.271148482461</v>
      </c>
      <c r="G362" s="139">
        <f t="shared" si="51"/>
        <v>0</v>
      </c>
      <c r="H362" s="139">
        <f t="shared" si="48"/>
        <v>13008.898461988369</v>
      </c>
    </row>
    <row r="363" spans="2:9">
      <c r="B363" s="131" t="str">
        <f>$B$52</f>
        <v>Totals</v>
      </c>
      <c r="C363" s="136">
        <f t="shared" si="47"/>
        <v>9447.5032551290387</v>
      </c>
      <c r="D363" s="136">
        <f t="shared" si="47"/>
        <v>18123.009721482871</v>
      </c>
      <c r="E363" s="136">
        <f t="shared" si="49"/>
        <v>18743.620182877174</v>
      </c>
      <c r="F363" s="136">
        <f t="shared" si="50"/>
        <v>59745.462875120844</v>
      </c>
      <c r="G363" s="136">
        <f t="shared" si="51"/>
        <v>0</v>
      </c>
      <c r="H363" s="136">
        <f t="shared" si="48"/>
        <v>16211.232048184749</v>
      </c>
      <c r="I363" s="351"/>
    </row>
  </sheetData>
  <mergeCells count="45">
    <mergeCell ref="B341:H341"/>
    <mergeCell ref="I140:I141"/>
    <mergeCell ref="B166:G166"/>
    <mergeCell ref="B12:E12"/>
    <mergeCell ref="B13:E13"/>
    <mergeCell ref="B14:E14"/>
    <mergeCell ref="B15:E15"/>
    <mergeCell ref="B16:E16"/>
    <mergeCell ref="D83:F83"/>
    <mergeCell ref="B17:E17"/>
    <mergeCell ref="B266:H266"/>
    <mergeCell ref="B291:H291"/>
    <mergeCell ref="B316:H316"/>
    <mergeCell ref="B264:H264"/>
    <mergeCell ref="B241:G241"/>
    <mergeCell ref="B140:F141"/>
    <mergeCell ref="B1:H1"/>
    <mergeCell ref="B2:H2"/>
    <mergeCell ref="B190:G190"/>
    <mergeCell ref="B215:G215"/>
    <mergeCell ref="D21:F21"/>
    <mergeCell ref="B87:G87"/>
    <mergeCell ref="B114:G114"/>
    <mergeCell ref="B84:C84"/>
    <mergeCell ref="D84:F84"/>
    <mergeCell ref="B10:G10"/>
    <mergeCell ref="B113:H113"/>
    <mergeCell ref="D27:F27"/>
    <mergeCell ref="B28:C28"/>
    <mergeCell ref="D28:F28"/>
    <mergeCell ref="D54:F54"/>
    <mergeCell ref="B55:C55"/>
    <mergeCell ref="B8:H8"/>
    <mergeCell ref="B191:H191"/>
    <mergeCell ref="B216:H216"/>
    <mergeCell ref="B89:G89"/>
    <mergeCell ref="D55:F55"/>
    <mergeCell ref="B18:E18"/>
    <mergeCell ref="B139:G139"/>
    <mergeCell ref="B9:G9"/>
    <mergeCell ref="B165:G165"/>
    <mergeCell ref="B21:C21"/>
    <mergeCell ref="D20:F20"/>
    <mergeCell ref="B11:H11"/>
    <mergeCell ref="B58:G58"/>
  </mergeCells>
  <phoneticPr fontId="0" type="noConversion"/>
  <conditionalFormatting sqref="C61:G80">
    <cfRule type="expression" dxfId="269" priority="7" stopIfTrue="1">
      <formula>C32=0</formula>
    </cfRule>
  </conditionalFormatting>
  <conditionalFormatting sqref="C91:G110">
    <cfRule type="expression" dxfId="268" priority="6" stopIfTrue="1">
      <formula>C32=0</formula>
    </cfRule>
  </conditionalFormatting>
  <conditionalFormatting sqref="C143:H162">
    <cfRule type="expression" dxfId="267" priority="4" stopIfTrue="1">
      <formula>C32=0</formula>
    </cfRule>
  </conditionalFormatting>
  <conditionalFormatting sqref="H143:H162">
    <cfRule type="expression" dxfId="266" priority="5" stopIfTrue="1">
      <formula>OR(AND(#REF!&gt;0,H143&gt;0,H61=0),AND(#REF!&gt;0,H143&gt;0,H32=0))</formula>
    </cfRule>
  </conditionalFormatting>
  <conditionalFormatting sqref="H143:H162">
    <cfRule type="expression" dxfId="265" priority="3" stopIfTrue="1">
      <formula>OR(AND(#REF!&gt;0,H143&gt;0,H61=0),AND(#REF!&gt;0,H143&gt;0,H32=0))</formula>
    </cfRule>
  </conditionalFormatting>
  <conditionalFormatting sqref="H143:H162">
    <cfRule type="expression" dxfId="264" priority="2" stopIfTrue="1">
      <formula>OR(AND(#REF!&gt;0,H143&gt;0,H61=0),AND(#REF!&gt;0,H143&gt;0,H32=0))</formula>
    </cfRule>
  </conditionalFormatting>
  <conditionalFormatting sqref="C293:G312">
    <cfRule type="expression" dxfId="263" priority="1" stopIfTrue="1">
      <formula>C32=0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ignoredErrors>
    <ignoredError sqref="F343:F363"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FFC000"/>
    <pageSetUpPr fitToPage="1"/>
  </sheetPr>
  <dimension ref="B1:K363"/>
  <sheetViews>
    <sheetView showGridLines="0" showZeros="0" zoomScale="70" zoomScaleNormal="70" workbookViewId="0"/>
  </sheetViews>
  <sheetFormatPr defaultColWidth="9.109375" defaultRowHeight="13.8"/>
  <cols>
    <col min="1" max="1" width="1.88671875" style="107" customWidth="1"/>
    <col min="2" max="2" width="30.5546875" style="107" customWidth="1"/>
    <col min="3" max="5" width="15.88671875" style="107" bestFit="1" customWidth="1"/>
    <col min="6" max="6" width="16.6640625" style="107" bestFit="1" customWidth="1"/>
    <col min="7" max="7" width="17.5546875" style="107" bestFit="1" customWidth="1"/>
    <col min="8" max="8" width="21.33203125" style="107" bestFit="1" customWidth="1"/>
    <col min="9" max="9" width="16.33203125" style="107" customWidth="1"/>
    <col min="10" max="16384" width="9.109375" style="107"/>
  </cols>
  <sheetData>
    <row r="1" spans="2:8">
      <c r="B1" s="392" t="str">
        <f>'Relative Weights'!A1</f>
        <v>THECB Texas Public University Expenditure Study Fiscal Year 2022</v>
      </c>
      <c r="C1" s="392"/>
      <c r="D1" s="392"/>
      <c r="E1" s="392"/>
      <c r="F1" s="392"/>
      <c r="G1" s="392"/>
      <c r="H1" s="392"/>
    </row>
    <row r="2" spans="2:8">
      <c r="B2" s="393" t="str">
        <f>'Relative Weights'!A2</f>
        <v>Institution Survey for the Year Ended August 31, 2022</v>
      </c>
      <c r="C2" s="393"/>
      <c r="D2" s="393"/>
      <c r="E2" s="393"/>
      <c r="F2" s="393"/>
      <c r="G2" s="393"/>
      <c r="H2" s="393"/>
    </row>
    <row r="3" spans="2:8">
      <c r="B3" s="119" t="s">
        <v>118</v>
      </c>
      <c r="C3" s="119"/>
      <c r="D3" s="119"/>
      <c r="E3" s="119"/>
      <c r="F3" s="119"/>
      <c r="G3" s="119"/>
      <c r="H3" s="119"/>
    </row>
    <row r="4" spans="2:8">
      <c r="B4" s="294" t="s">
        <v>132</v>
      </c>
      <c r="C4" s="119"/>
      <c r="D4" s="119"/>
      <c r="E4" s="119"/>
      <c r="F4" s="119"/>
      <c r="G4" s="119"/>
      <c r="H4" s="119"/>
    </row>
    <row r="5" spans="2:8">
      <c r="B5" s="119"/>
      <c r="C5" s="119"/>
      <c r="D5" s="119"/>
      <c r="E5" s="119"/>
      <c r="F5" s="119"/>
      <c r="G5" s="119"/>
      <c r="H5" s="246"/>
    </row>
    <row r="6" spans="2:8">
      <c r="B6" s="295" t="s">
        <v>10</v>
      </c>
      <c r="C6" s="295"/>
      <c r="D6" s="295"/>
      <c r="E6" s="295"/>
      <c r="F6" s="295"/>
      <c r="G6" s="295"/>
      <c r="H6" s="296"/>
    </row>
    <row r="7" spans="2:8" ht="14.25" customHeight="1">
      <c r="B7" s="119"/>
      <c r="C7" s="119"/>
      <c r="D7" s="119"/>
      <c r="E7" s="119"/>
      <c r="F7" s="119"/>
      <c r="G7" s="119"/>
      <c r="H7" s="297"/>
    </row>
    <row r="8" spans="2:8" ht="129" customHeight="1">
      <c r="B8" s="381" t="s">
        <v>227</v>
      </c>
      <c r="C8" s="381"/>
      <c r="D8" s="381"/>
      <c r="E8" s="381"/>
      <c r="F8" s="381"/>
      <c r="G8" s="381"/>
      <c r="H8" s="381"/>
    </row>
    <row r="9" spans="2:8" ht="99.75" customHeight="1">
      <c r="B9" s="382" t="s">
        <v>41</v>
      </c>
      <c r="C9" s="382"/>
      <c r="D9" s="382"/>
      <c r="E9" s="382"/>
      <c r="F9" s="382"/>
      <c r="G9" s="382"/>
      <c r="H9" s="298"/>
    </row>
    <row r="10" spans="2:8" ht="15" customHeight="1">
      <c r="B10" s="392" t="s">
        <v>20</v>
      </c>
      <c r="C10" s="392"/>
      <c r="D10" s="392"/>
      <c r="E10" s="392"/>
      <c r="F10" s="392"/>
      <c r="G10" s="392"/>
      <c r="H10" s="298"/>
    </row>
    <row r="11" spans="2:8" ht="21" customHeight="1" thickBot="1">
      <c r="B11" s="394" t="s">
        <v>888</v>
      </c>
      <c r="C11" s="394"/>
      <c r="D11" s="394"/>
      <c r="E11" s="394"/>
      <c r="F11" s="394"/>
      <c r="G11" s="394"/>
      <c r="H11" s="394"/>
    </row>
    <row r="12" spans="2:8" ht="29.25" customHeight="1" thickBot="1">
      <c r="B12" s="409" t="s">
        <v>16</v>
      </c>
      <c r="C12" s="410"/>
      <c r="D12" s="410"/>
      <c r="E12" s="411"/>
      <c r="F12" s="299"/>
      <c r="G12" s="300"/>
      <c r="H12" s="301" t="s">
        <v>17</v>
      </c>
    </row>
    <row r="13" spans="2:8" ht="14.25" customHeight="1">
      <c r="B13" s="412" t="s">
        <v>12</v>
      </c>
      <c r="C13" s="413"/>
      <c r="D13" s="413"/>
      <c r="E13" s="414"/>
      <c r="F13" s="354"/>
      <c r="G13" s="303"/>
      <c r="H13" s="355">
        <f>Data!$G$3</f>
        <v>733307804</v>
      </c>
    </row>
    <row r="14" spans="2:8" ht="14.25" customHeight="1">
      <c r="B14" s="386" t="s">
        <v>13</v>
      </c>
      <c r="C14" s="415"/>
      <c r="D14" s="415"/>
      <c r="E14" s="416"/>
      <c r="F14" s="356"/>
      <c r="G14" s="303"/>
      <c r="H14" s="357">
        <f>Data!$H$3</f>
        <v>614039060</v>
      </c>
    </row>
    <row r="15" spans="2:8" ht="14.25" customHeight="1">
      <c r="B15" s="386" t="s">
        <v>14</v>
      </c>
      <c r="C15" s="415"/>
      <c r="D15" s="415"/>
      <c r="E15" s="416"/>
      <c r="F15" s="356"/>
      <c r="G15" s="303"/>
      <c r="H15" s="357">
        <f>Data!$I$3</f>
        <v>405535738</v>
      </c>
    </row>
    <row r="16" spans="2:8" ht="14.25" customHeight="1">
      <c r="B16" s="386" t="s">
        <v>18</v>
      </c>
      <c r="C16" s="415"/>
      <c r="D16" s="415"/>
      <c r="E16" s="416"/>
      <c r="F16" s="356"/>
      <c r="G16" s="303"/>
      <c r="H16" s="357">
        <f>Data!$J$3</f>
        <v>43024649</v>
      </c>
    </row>
    <row r="17" spans="2:9">
      <c r="B17" s="386" t="s">
        <v>15</v>
      </c>
      <c r="C17" s="415"/>
      <c r="D17" s="415"/>
      <c r="E17" s="416"/>
      <c r="F17" s="356"/>
      <c r="G17" s="303"/>
      <c r="H17" s="357">
        <f>Data!$K$3</f>
        <v>249258839</v>
      </c>
    </row>
    <row r="18" spans="2:9">
      <c r="B18" s="386" t="s">
        <v>1</v>
      </c>
      <c r="C18" s="415"/>
      <c r="D18" s="415"/>
      <c r="E18" s="416"/>
      <c r="F18" s="358"/>
      <c r="G18" s="303"/>
      <c r="H18" s="359">
        <f>SUM(H13:H17)</f>
        <v>2045166090</v>
      </c>
    </row>
    <row r="19" spans="2:9" ht="13.5" customHeight="1">
      <c r="B19" s="308"/>
      <c r="D19" s="308"/>
      <c r="E19" s="308"/>
      <c r="F19" s="308"/>
      <c r="G19" s="308"/>
      <c r="H19" s="298"/>
    </row>
    <row r="20" spans="2:9" ht="13.5" customHeight="1">
      <c r="B20" s="308"/>
      <c r="D20" s="417" t="s">
        <v>22</v>
      </c>
      <c r="E20" s="418"/>
      <c r="F20" s="419"/>
      <c r="G20" s="309" t="s">
        <v>23</v>
      </c>
      <c r="H20" s="309" t="s">
        <v>24</v>
      </c>
    </row>
    <row r="21" spans="2:9" ht="14.25" customHeight="1">
      <c r="B21" s="388" t="s">
        <v>21</v>
      </c>
      <c r="C21" s="420"/>
      <c r="D21" s="421" t="str">
        <f>Data!L3</f>
        <v>Marcy Lowther</v>
      </c>
      <c r="E21" s="422"/>
      <c r="F21" s="423"/>
      <c r="G21" s="310" t="str">
        <f>Data!M3</f>
        <v>512-471-2808</v>
      </c>
      <c r="H21" s="311" t="str">
        <f>Data!N3</f>
        <v>mlowther@austin.utexas.edu</v>
      </c>
    </row>
    <row r="22" spans="2:9" ht="13.5" customHeight="1">
      <c r="B22" s="308"/>
      <c r="C22" s="308"/>
      <c r="D22" s="308"/>
      <c r="E22" s="308"/>
      <c r="F22" s="308"/>
      <c r="G22" s="308"/>
      <c r="H22" s="298"/>
    </row>
    <row r="23" spans="2:9" ht="13.5" customHeight="1" thickBot="1">
      <c r="B23" s="117" t="s">
        <v>937</v>
      </c>
      <c r="C23" s="308"/>
      <c r="D23" s="308"/>
      <c r="E23" s="308"/>
      <c r="F23" s="308"/>
      <c r="G23" s="308"/>
      <c r="H23" s="298"/>
    </row>
    <row r="24" spans="2:9" s="315" customFormat="1">
      <c r="B24" s="312"/>
      <c r="C24" s="123" t="s">
        <v>25</v>
      </c>
      <c r="D24" s="313" t="s">
        <v>26</v>
      </c>
      <c r="E24" s="313" t="s">
        <v>27</v>
      </c>
      <c r="F24" s="313" t="s">
        <v>28</v>
      </c>
      <c r="G24" s="313" t="s">
        <v>29</v>
      </c>
      <c r="H24" s="314" t="s">
        <v>30</v>
      </c>
    </row>
    <row r="25" spans="2:9" s="315" customFormat="1" ht="14.4" thickBot="1">
      <c r="B25" s="316" t="s">
        <v>680</v>
      </c>
      <c r="C25" s="317">
        <f>Data!O3</f>
        <v>16970</v>
      </c>
      <c r="D25" s="318">
        <f>Data!P3</f>
        <v>23946</v>
      </c>
      <c r="E25" s="318">
        <f>Data!Q3</f>
        <v>5060</v>
      </c>
      <c r="F25" s="318">
        <f>Data!R3</f>
        <v>4274</v>
      </c>
      <c r="G25" s="318">
        <f>Data!S3</f>
        <v>1536</v>
      </c>
      <c r="H25" s="319">
        <f>SUM(C25:G25)</f>
        <v>51786</v>
      </c>
    </row>
    <row r="26" spans="2:9">
      <c r="C26" s="320"/>
      <c r="D26" s="320"/>
      <c r="E26" s="320"/>
      <c r="F26" s="320"/>
      <c r="G26" s="320"/>
      <c r="H26" s="320"/>
      <c r="I26" s="320"/>
    </row>
    <row r="27" spans="2:9" ht="13.5" customHeight="1">
      <c r="B27" s="308"/>
      <c r="D27" s="417" t="s">
        <v>22</v>
      </c>
      <c r="E27" s="418"/>
      <c r="F27" s="419"/>
      <c r="G27" s="309" t="s">
        <v>23</v>
      </c>
      <c r="H27" s="309" t="s">
        <v>24</v>
      </c>
    </row>
    <row r="28" spans="2:9" ht="14.25" customHeight="1">
      <c r="B28" s="388" t="s">
        <v>952</v>
      </c>
      <c r="C28" s="420"/>
      <c r="D28" s="421" t="str">
        <f>Data!T3</f>
        <v>A. Cris Hamilton</v>
      </c>
      <c r="E28" s="422"/>
      <c r="F28" s="423"/>
      <c r="G28" s="310" t="str">
        <f>Data!U3</f>
        <v>512-475-9254</v>
      </c>
      <c r="H28" s="311" t="str">
        <f>Data!V3</f>
        <v xml:space="preserve">Cris.Hamilton@austin.utexas.edu </v>
      </c>
    </row>
    <row r="29" spans="2:9" ht="13.5" customHeight="1">
      <c r="B29" s="308"/>
      <c r="C29" s="308"/>
      <c r="D29" s="308"/>
      <c r="E29" s="308"/>
      <c r="F29" s="308"/>
      <c r="G29" s="308"/>
      <c r="H29" s="298"/>
    </row>
    <row r="30" spans="2:9" ht="14.4" thickBot="1">
      <c r="B30" s="117" t="s">
        <v>938</v>
      </c>
    </row>
    <row r="31" spans="2:9" ht="14.4" thickBot="1">
      <c r="B31" s="124" t="s">
        <v>31</v>
      </c>
      <c r="C31" s="125" t="s">
        <v>25</v>
      </c>
      <c r="D31" s="125" t="s">
        <v>26</v>
      </c>
      <c r="E31" s="125" t="s">
        <v>27</v>
      </c>
      <c r="F31" s="125" t="s">
        <v>28</v>
      </c>
      <c r="G31" s="125" t="s">
        <v>29</v>
      </c>
      <c r="H31" s="126" t="s">
        <v>30</v>
      </c>
    </row>
    <row r="32" spans="2:9">
      <c r="B32" s="128" t="s">
        <v>42</v>
      </c>
      <c r="C32" s="141">
        <f>Data!W3</f>
        <v>349338.00000000006</v>
      </c>
      <c r="D32" s="141">
        <f>Data!AQ3</f>
        <v>173813.99999999997</v>
      </c>
      <c r="E32" s="141">
        <f>Data!BK3</f>
        <v>21049</v>
      </c>
      <c r="F32" s="141">
        <f>Data!CE3</f>
        <v>25133</v>
      </c>
      <c r="G32" s="141">
        <v>0</v>
      </c>
      <c r="H32" s="142">
        <f>SUM(C32:G32)</f>
        <v>569334</v>
      </c>
    </row>
    <row r="33" spans="2:8">
      <c r="B33" s="130" t="s">
        <v>43</v>
      </c>
      <c r="C33" s="141">
        <f>Data!X3</f>
        <v>116769</v>
      </c>
      <c r="D33" s="141">
        <f>Data!AR3</f>
        <v>81068.000000000015</v>
      </c>
      <c r="E33" s="141">
        <f>Data!BL3</f>
        <v>5700.9999999999991</v>
      </c>
      <c r="F33" s="141">
        <f>Data!CF3</f>
        <v>14567.999999999998</v>
      </c>
      <c r="G33" s="141">
        <f>Data!CZ3</f>
        <v>0</v>
      </c>
      <c r="H33" s="142">
        <f t="shared" ref="H33:H52" si="0">SUM(C33:G33)</f>
        <v>218106</v>
      </c>
    </row>
    <row r="34" spans="2:8">
      <c r="B34" s="130" t="s">
        <v>44</v>
      </c>
      <c r="C34" s="141">
        <f>Data!Y3</f>
        <v>34431</v>
      </c>
      <c r="D34" s="141">
        <f>Data!AS3</f>
        <v>19025.999999999996</v>
      </c>
      <c r="E34" s="141">
        <f>Data!BM3</f>
        <v>6125.0000000000009</v>
      </c>
      <c r="F34" s="141">
        <f>Data!CG3</f>
        <v>2593</v>
      </c>
      <c r="G34" s="141">
        <f>Data!DA3</f>
        <v>0</v>
      </c>
      <c r="H34" s="142">
        <f t="shared" si="0"/>
        <v>62175</v>
      </c>
    </row>
    <row r="35" spans="2:8">
      <c r="B35" s="130" t="s">
        <v>45</v>
      </c>
      <c r="C35" s="141">
        <f>Data!Z3</f>
        <v>6925</v>
      </c>
      <c r="D35" s="141">
        <f>Data!AT3</f>
        <v>9375</v>
      </c>
      <c r="E35" s="141">
        <f>Data!BN3</f>
        <v>5124</v>
      </c>
      <c r="F35" s="141">
        <f>Data!CH3</f>
        <v>5386</v>
      </c>
      <c r="G35" s="141">
        <f>Data!DB3</f>
        <v>0</v>
      </c>
      <c r="H35" s="142">
        <f t="shared" si="0"/>
        <v>26810</v>
      </c>
    </row>
    <row r="36" spans="2:8">
      <c r="B36" s="130" t="s">
        <v>46</v>
      </c>
      <c r="C36" s="141">
        <f>Data!AA3</f>
        <v>0</v>
      </c>
      <c r="D36" s="141">
        <f>Data!AU3</f>
        <v>0</v>
      </c>
      <c r="E36" s="141">
        <f>Data!BO3</f>
        <v>0</v>
      </c>
      <c r="F36" s="141">
        <f>Data!CI3</f>
        <v>0</v>
      </c>
      <c r="G36" s="141">
        <f>Data!DC3</f>
        <v>0</v>
      </c>
      <c r="H36" s="142">
        <f t="shared" si="0"/>
        <v>0</v>
      </c>
    </row>
    <row r="37" spans="2:8">
      <c r="B37" s="130" t="s">
        <v>47</v>
      </c>
      <c r="C37" s="141">
        <f>Data!AB3</f>
        <v>54672</v>
      </c>
      <c r="D37" s="141">
        <f>Data!AV3</f>
        <v>87879.999999999985</v>
      </c>
      <c r="E37" s="141">
        <f>Data!BP3</f>
        <v>23324.5</v>
      </c>
      <c r="F37" s="141">
        <f>Data!CJ3</f>
        <v>25499</v>
      </c>
      <c r="G37" s="141">
        <f>Data!DD3</f>
        <v>0</v>
      </c>
      <c r="H37" s="142">
        <f t="shared" si="0"/>
        <v>191375.5</v>
      </c>
    </row>
    <row r="38" spans="2:8">
      <c r="B38" s="130" t="s">
        <v>48</v>
      </c>
      <c r="C38" s="141">
        <f>Data!AC3</f>
        <v>20152</v>
      </c>
      <c r="D38" s="141">
        <f>Data!AW3</f>
        <v>10548</v>
      </c>
      <c r="E38" s="141">
        <f>Data!BQ3</f>
        <v>395</v>
      </c>
      <c r="F38" s="141">
        <f>Data!CK3</f>
        <v>834</v>
      </c>
      <c r="G38" s="141">
        <f>Data!DE3</f>
        <v>0</v>
      </c>
      <c r="H38" s="142">
        <f t="shared" si="0"/>
        <v>31929</v>
      </c>
    </row>
    <row r="39" spans="2:8">
      <c r="B39" s="130" t="s">
        <v>49</v>
      </c>
      <c r="C39" s="141">
        <f>Data!AD3</f>
        <v>0</v>
      </c>
      <c r="D39" s="141">
        <v>0</v>
      </c>
      <c r="E39" s="141">
        <f>Data!BR3</f>
        <v>0</v>
      </c>
      <c r="F39" s="141">
        <f>Data!CL3</f>
        <v>0</v>
      </c>
      <c r="G39" s="141">
        <f>Data!DF3</f>
        <v>29847.000000000004</v>
      </c>
      <c r="H39" s="142">
        <f t="shared" si="0"/>
        <v>29847.000000000004</v>
      </c>
    </row>
    <row r="40" spans="2:8">
      <c r="B40" s="130" t="s">
        <v>50</v>
      </c>
      <c r="C40" s="141">
        <f>Data!AE3</f>
        <v>2131</v>
      </c>
      <c r="D40" s="141">
        <f>Data!AY3</f>
        <v>4070</v>
      </c>
      <c r="E40" s="141">
        <f>Data!BS3</f>
        <v>8402</v>
      </c>
      <c r="F40" s="141">
        <f>Data!CM3</f>
        <v>539</v>
      </c>
      <c r="G40" s="141">
        <f>Data!DG3</f>
        <v>0</v>
      </c>
      <c r="H40" s="142">
        <f t="shared" si="0"/>
        <v>15142</v>
      </c>
    </row>
    <row r="41" spans="2:8">
      <c r="B41" s="130" t="s">
        <v>51</v>
      </c>
      <c r="C41" s="141">
        <f>Data!AF3</f>
        <v>0</v>
      </c>
      <c r="D41" s="141">
        <f>Data!AZ3</f>
        <v>18</v>
      </c>
      <c r="E41" s="141">
        <f>Data!BT3</f>
        <v>4252</v>
      </c>
      <c r="F41" s="141">
        <f>Data!CN3</f>
        <v>568</v>
      </c>
      <c r="G41" s="141">
        <f>Data!DH3</f>
        <v>0</v>
      </c>
      <c r="H41" s="142">
        <f t="shared" si="0"/>
        <v>4838</v>
      </c>
    </row>
    <row r="42" spans="2:8">
      <c r="B42" s="130" t="s">
        <v>52</v>
      </c>
      <c r="C42" s="141">
        <f>Data!AG3</f>
        <v>0</v>
      </c>
      <c r="D42" s="141">
        <f>Data!BA3</f>
        <v>0</v>
      </c>
      <c r="E42" s="141">
        <f>Data!BU3</f>
        <v>0</v>
      </c>
      <c r="F42" s="141">
        <f>Data!CO3</f>
        <v>0</v>
      </c>
      <c r="G42" s="141">
        <f>Data!DI3</f>
        <v>0</v>
      </c>
      <c r="H42" s="142">
        <f t="shared" si="0"/>
        <v>0</v>
      </c>
    </row>
    <row r="43" spans="2:8">
      <c r="B43" s="130" t="s">
        <v>53</v>
      </c>
      <c r="C43" s="141">
        <f>Data!AH3</f>
        <v>0</v>
      </c>
      <c r="D43" s="141">
        <f>Data!BB3</f>
        <v>0</v>
      </c>
      <c r="E43" s="141">
        <f>Data!BV3</f>
        <v>0</v>
      </c>
      <c r="F43" s="141">
        <f>Data!CP3</f>
        <v>0</v>
      </c>
      <c r="G43" s="141">
        <f>Data!DJ3</f>
        <v>0</v>
      </c>
      <c r="H43" s="142">
        <f t="shared" si="0"/>
        <v>0</v>
      </c>
    </row>
    <row r="44" spans="2:8">
      <c r="B44" s="130" t="s">
        <v>54</v>
      </c>
      <c r="C44" s="141">
        <f>Data!AI3</f>
        <v>0</v>
      </c>
      <c r="D44" s="141">
        <f>Data!BC3</f>
        <v>0</v>
      </c>
      <c r="E44" s="141">
        <f>Data!BW3</f>
        <v>0</v>
      </c>
      <c r="F44" s="141">
        <f>Data!CQ3</f>
        <v>0</v>
      </c>
      <c r="G44" s="141">
        <f>Data!DK3</f>
        <v>0</v>
      </c>
      <c r="H44" s="142">
        <f t="shared" si="0"/>
        <v>0</v>
      </c>
    </row>
    <row r="45" spans="2:8">
      <c r="B45" s="130" t="s">
        <v>55</v>
      </c>
      <c r="C45" s="141">
        <f>Data!AJ3</f>
        <v>6285</v>
      </c>
      <c r="D45" s="141">
        <f>Data!BD3</f>
        <v>12028</v>
      </c>
      <c r="E45" s="141">
        <f>Data!BX3</f>
        <v>1058</v>
      </c>
      <c r="F45" s="141">
        <f>Data!CR3</f>
        <v>593</v>
      </c>
      <c r="G45" s="141">
        <f>Data!DL3</f>
        <v>981</v>
      </c>
      <c r="H45" s="142">
        <f t="shared" si="0"/>
        <v>20945</v>
      </c>
    </row>
    <row r="46" spans="2:8">
      <c r="B46" s="130" t="s">
        <v>56</v>
      </c>
      <c r="C46" s="141">
        <f>Data!AK3</f>
        <v>21</v>
      </c>
      <c r="D46" s="141">
        <f>Data!BE3</f>
        <v>411</v>
      </c>
      <c r="E46" s="141">
        <f>Data!BY3</f>
        <v>508.00000000000017</v>
      </c>
      <c r="F46" s="141">
        <f>Data!CS3</f>
        <v>1582.0000000000002</v>
      </c>
      <c r="G46" s="141">
        <f>Data!DM3</f>
        <v>17511.000000000015</v>
      </c>
      <c r="H46" s="142">
        <f t="shared" si="0"/>
        <v>20033.000000000015</v>
      </c>
    </row>
    <row r="47" spans="2:8">
      <c r="B47" s="130" t="s">
        <v>57</v>
      </c>
      <c r="C47" s="141">
        <f>Data!AL3</f>
        <v>34357</v>
      </c>
      <c r="D47" s="141">
        <f>Data!BF3</f>
        <v>77264</v>
      </c>
      <c r="E47" s="141">
        <f>Data!BZ3</f>
        <v>27192</v>
      </c>
      <c r="F47" s="141">
        <f>Data!CT3</f>
        <v>1574</v>
      </c>
      <c r="G47" s="141">
        <f>Data!DN3</f>
        <v>0</v>
      </c>
      <c r="H47" s="142">
        <f t="shared" si="0"/>
        <v>140387</v>
      </c>
    </row>
    <row r="48" spans="2:8">
      <c r="B48" s="130" t="s">
        <v>58</v>
      </c>
      <c r="C48" s="141">
        <f>Data!AM3</f>
        <v>0</v>
      </c>
      <c r="D48" s="141">
        <f>Data!BG3</f>
        <v>0</v>
      </c>
      <c r="E48" s="141">
        <f>Data!CA3</f>
        <v>0</v>
      </c>
      <c r="F48" s="141">
        <f>Data!CU3</f>
        <v>0</v>
      </c>
      <c r="G48" s="141">
        <f>Data!DO3</f>
        <v>0</v>
      </c>
      <c r="H48" s="142">
        <f t="shared" si="0"/>
        <v>0</v>
      </c>
    </row>
    <row r="49" spans="2:8">
      <c r="B49" s="130" t="s">
        <v>59</v>
      </c>
      <c r="C49" s="141">
        <f>Data!AN3</f>
        <v>0</v>
      </c>
      <c r="D49" s="141">
        <f>Data!BH3</f>
        <v>0</v>
      </c>
      <c r="E49" s="141">
        <f>Data!CB3</f>
        <v>0</v>
      </c>
      <c r="F49" s="141">
        <f>Data!CV3</f>
        <v>0</v>
      </c>
      <c r="G49" s="141">
        <f>Data!DP3</f>
        <v>0</v>
      </c>
      <c r="H49" s="142">
        <f t="shared" si="0"/>
        <v>0</v>
      </c>
    </row>
    <row r="50" spans="2:8">
      <c r="B50" s="130" t="s">
        <v>60</v>
      </c>
      <c r="C50" s="141">
        <f>Data!AO3</f>
        <v>786</v>
      </c>
      <c r="D50" s="141">
        <f>Data!BI3</f>
        <v>0</v>
      </c>
      <c r="E50" s="141">
        <f>Data!CC3</f>
        <v>330</v>
      </c>
      <c r="F50" s="141">
        <f>Data!CW3</f>
        <v>3</v>
      </c>
      <c r="G50" s="141">
        <f>Data!DQ3</f>
        <v>0</v>
      </c>
      <c r="H50" s="142">
        <f t="shared" si="0"/>
        <v>1119</v>
      </c>
    </row>
    <row r="51" spans="2:8">
      <c r="B51" s="130" t="s">
        <v>0</v>
      </c>
      <c r="C51" s="141">
        <f>Data!AP3</f>
        <v>2104</v>
      </c>
      <c r="D51" s="141">
        <f>Data!BJ3</f>
        <v>7444</v>
      </c>
      <c r="E51" s="141">
        <f>Data!CD3</f>
        <v>5304</v>
      </c>
      <c r="F51" s="141">
        <f>Data!CX3</f>
        <v>781</v>
      </c>
      <c r="G51" s="141">
        <f>Data!DR3</f>
        <v>0</v>
      </c>
      <c r="H51" s="142">
        <f t="shared" si="0"/>
        <v>15633</v>
      </c>
    </row>
    <row r="52" spans="2:8">
      <c r="B52" s="143" t="s">
        <v>33</v>
      </c>
      <c r="C52" s="142">
        <f>SUM(C32:C51)</f>
        <v>627971</v>
      </c>
      <c r="D52" s="142">
        <f>SUM(D32:D51)</f>
        <v>482946</v>
      </c>
      <c r="E52" s="142">
        <f>SUM(E32:E51)</f>
        <v>108764.5</v>
      </c>
      <c r="F52" s="142">
        <f>SUM(F32:F51)</f>
        <v>79653</v>
      </c>
      <c r="G52" s="142">
        <f>SUM(G32:G51)</f>
        <v>48339.000000000015</v>
      </c>
      <c r="H52" s="142">
        <f t="shared" si="0"/>
        <v>1347673.5</v>
      </c>
    </row>
    <row r="53" spans="2:8">
      <c r="B53" s="144"/>
      <c r="C53" s="145"/>
      <c r="D53" s="145"/>
      <c r="E53" s="145"/>
      <c r="F53" s="145"/>
      <c r="G53" s="145"/>
      <c r="H53" s="145"/>
    </row>
    <row r="54" spans="2:8" ht="13.5" customHeight="1">
      <c r="B54" s="308"/>
      <c r="D54" s="417" t="s">
        <v>22</v>
      </c>
      <c r="E54" s="418"/>
      <c r="F54" s="419"/>
      <c r="G54" s="309" t="s">
        <v>23</v>
      </c>
      <c r="H54" s="309" t="s">
        <v>24</v>
      </c>
    </row>
    <row r="55" spans="2:8" ht="14.25" customHeight="1">
      <c r="B55" s="388" t="s">
        <v>953</v>
      </c>
      <c r="C55" s="420"/>
      <c r="D55" s="421" t="str">
        <f>Data!T3</f>
        <v>A. Cris Hamilton</v>
      </c>
      <c r="E55" s="422"/>
      <c r="F55" s="423"/>
      <c r="G55" s="310" t="str">
        <f>Data!U3</f>
        <v>512-475-9254</v>
      </c>
      <c r="H55" s="311" t="str">
        <f>Data!V3</f>
        <v xml:space="preserve">Cris.Hamilton@austin.utexas.edu </v>
      </c>
    </row>
    <row r="56" spans="2:8" ht="13.5" customHeight="1">
      <c r="B56" s="308"/>
      <c r="C56" s="308"/>
      <c r="D56" s="308"/>
      <c r="E56" s="308"/>
      <c r="F56" s="308"/>
      <c r="G56" s="308"/>
      <c r="H56" s="298"/>
    </row>
    <row r="57" spans="2:8" ht="14.25" customHeight="1">
      <c r="B57" s="117" t="s">
        <v>9</v>
      </c>
    </row>
    <row r="58" spans="2:8" ht="31.5" customHeight="1">
      <c r="B58" s="391" t="s">
        <v>39</v>
      </c>
      <c r="C58" s="391"/>
      <c r="D58" s="391"/>
      <c r="E58" s="391"/>
      <c r="F58" s="391"/>
      <c r="G58" s="391"/>
      <c r="H58" s="321"/>
    </row>
    <row r="59" spans="2:8" ht="8.25" customHeight="1" thickBot="1">
      <c r="B59" s="320"/>
    </row>
    <row r="60" spans="2:8" ht="14.4" thickBot="1">
      <c r="B60" s="124" t="s">
        <v>31</v>
      </c>
      <c r="C60" s="125" t="s">
        <v>25</v>
      </c>
      <c r="D60" s="125" t="s">
        <v>26</v>
      </c>
      <c r="E60" s="125" t="s">
        <v>27</v>
      </c>
      <c r="F60" s="125" t="s">
        <v>28</v>
      </c>
      <c r="G60" s="125" t="s">
        <v>29</v>
      </c>
      <c r="H60" s="126" t="s">
        <v>30</v>
      </c>
    </row>
    <row r="61" spans="2:8">
      <c r="B61" s="128" t="str">
        <f>$B$32</f>
        <v>Liberal Arts</v>
      </c>
      <c r="C61" s="322">
        <f>Data!DS3</f>
        <v>26018593.3623509</v>
      </c>
      <c r="D61" s="322">
        <f>Data!EM3</f>
        <v>34190326.423198573</v>
      </c>
      <c r="E61" s="322">
        <f>Data!FG3</f>
        <v>17281270.045710951</v>
      </c>
      <c r="F61" s="322">
        <f>Data!GA3</f>
        <v>48095124.60727416</v>
      </c>
      <c r="G61" s="322">
        <f>Data!GU3</f>
        <v>0</v>
      </c>
      <c r="H61" s="323">
        <f>SUM(C61:G61)</f>
        <v>125585314.43853459</v>
      </c>
    </row>
    <row r="62" spans="2:8">
      <c r="B62" s="128" t="str">
        <f>$B$33</f>
        <v>Science</v>
      </c>
      <c r="C62" s="322">
        <f>Data!DT3</f>
        <v>7469713.8451941935</v>
      </c>
      <c r="D62" s="322">
        <f>Data!EN3</f>
        <v>10911462.258649385</v>
      </c>
      <c r="E62" s="322">
        <f>Data!FH3</f>
        <v>5015151.509210946</v>
      </c>
      <c r="F62" s="322">
        <f>Data!GB3</f>
        <v>25556100.409467887</v>
      </c>
      <c r="G62" s="322">
        <f>Data!GV3</f>
        <v>0</v>
      </c>
      <c r="H62" s="142">
        <f t="shared" ref="H62:H81" si="1">SUM(C62:G62)</f>
        <v>48952428.022522405</v>
      </c>
    </row>
    <row r="63" spans="2:8">
      <c r="B63" s="128" t="str">
        <f>$B$34</f>
        <v>Fine Arts</v>
      </c>
      <c r="C63" s="322">
        <f>Data!DU3</f>
        <v>4592614.2551484909</v>
      </c>
      <c r="D63" s="322">
        <f>Data!EO3</f>
        <v>4241769.7136023436</v>
      </c>
      <c r="E63" s="322">
        <f>Data!FI3</f>
        <v>4812738.0154746184</v>
      </c>
      <c r="F63" s="322">
        <f>Data!GC3</f>
        <v>3423935.8833989664</v>
      </c>
      <c r="G63" s="322">
        <f>Data!GW3</f>
        <v>0</v>
      </c>
      <c r="H63" s="142">
        <f t="shared" si="1"/>
        <v>17071057.867624417</v>
      </c>
    </row>
    <row r="64" spans="2:8">
      <c r="B64" s="128" t="str">
        <f>$B$35</f>
        <v>Teacher Education</v>
      </c>
      <c r="C64" s="322">
        <f>Data!DV3</f>
        <v>326407.13396531949</v>
      </c>
      <c r="D64" s="322">
        <f>Data!EP3</f>
        <v>2057386.9285281496</v>
      </c>
      <c r="E64" s="322">
        <f>Data!FJ3</f>
        <v>2935185.6573847337</v>
      </c>
      <c r="F64" s="322">
        <f>Data!GD3</f>
        <v>6081369.9121377245</v>
      </c>
      <c r="G64" s="322">
        <f>Data!GX3</f>
        <v>0</v>
      </c>
      <c r="H64" s="142">
        <f t="shared" si="1"/>
        <v>11400349.632015927</v>
      </c>
    </row>
    <row r="65" spans="2:8">
      <c r="B65" s="128" t="str">
        <f>$B$36</f>
        <v>Agriculture</v>
      </c>
      <c r="C65" s="322">
        <f>Data!DW3</f>
        <v>0</v>
      </c>
      <c r="D65" s="322">
        <f>Data!EQ3</f>
        <v>0</v>
      </c>
      <c r="E65" s="322">
        <f>Data!FK3</f>
        <v>0</v>
      </c>
      <c r="F65" s="322">
        <f>Data!GE3</f>
        <v>0</v>
      </c>
      <c r="G65" s="322">
        <f>Data!GY3</f>
        <v>0</v>
      </c>
      <c r="H65" s="142">
        <f t="shared" si="1"/>
        <v>0</v>
      </c>
    </row>
    <row r="66" spans="2:8">
      <c r="B66" s="128" t="str">
        <f>$B$37</f>
        <v>Engineering</v>
      </c>
      <c r="C66" s="322">
        <f>Data!DX3</f>
        <v>4436449.9409660446</v>
      </c>
      <c r="D66" s="322">
        <f>Data!ER3</f>
        <v>12154420.354693584</v>
      </c>
      <c r="E66" s="322">
        <f>Data!FL3</f>
        <v>14209656.64821895</v>
      </c>
      <c r="F66" s="322">
        <f>Data!GF3</f>
        <v>32760215.14874319</v>
      </c>
      <c r="G66" s="322">
        <f>Data!GZ3</f>
        <v>0</v>
      </c>
      <c r="H66" s="142">
        <f t="shared" si="1"/>
        <v>63560742.092621766</v>
      </c>
    </row>
    <row r="67" spans="2:8">
      <c r="B67" s="128" t="str">
        <f>$B$38</f>
        <v>Home Economics</v>
      </c>
      <c r="C67" s="322">
        <f>Data!DY3</f>
        <v>997064.54380604229</v>
      </c>
      <c r="D67" s="322">
        <f>Data!ES3</f>
        <v>2104595.405521607</v>
      </c>
      <c r="E67" s="322">
        <f>Data!FM3</f>
        <v>606485.60944341263</v>
      </c>
      <c r="F67" s="322">
        <f>Data!GG3</f>
        <v>1518939.5193766863</v>
      </c>
      <c r="G67" s="322">
        <f>Data!HA3</f>
        <v>0</v>
      </c>
      <c r="H67" s="142">
        <f t="shared" si="1"/>
        <v>5227085.0781477485</v>
      </c>
    </row>
    <row r="68" spans="2:8">
      <c r="B68" s="128" t="str">
        <f>$B$39</f>
        <v>Law</v>
      </c>
      <c r="C68" s="322">
        <f>Data!DZ3</f>
        <v>0</v>
      </c>
      <c r="D68" s="322">
        <f>Data!ET3</f>
        <v>0</v>
      </c>
      <c r="E68" s="322">
        <f>Data!FN3</f>
        <v>0</v>
      </c>
      <c r="F68" s="322">
        <f>Data!GH3</f>
        <v>0</v>
      </c>
      <c r="G68" s="322">
        <f>Data!HB3</f>
        <v>15886817.195057999</v>
      </c>
      <c r="H68" s="142">
        <f t="shared" si="1"/>
        <v>15886817.195057999</v>
      </c>
    </row>
    <row r="69" spans="2:8">
      <c r="B69" s="128" t="str">
        <f>$B$40</f>
        <v>Social Service</v>
      </c>
      <c r="C69" s="322">
        <f>Data!EA3</f>
        <v>344090.54429008719</v>
      </c>
      <c r="D69" s="322">
        <f>Data!EU3</f>
        <v>486037.06053159374</v>
      </c>
      <c r="E69" s="322">
        <f>Data!FO3</f>
        <v>1803513.2022878029</v>
      </c>
      <c r="F69" s="322">
        <f>Data!GI3</f>
        <v>1069781.3140324196</v>
      </c>
      <c r="G69" s="322">
        <f>Data!HC3</f>
        <v>0</v>
      </c>
      <c r="H69" s="142">
        <f t="shared" si="1"/>
        <v>3703422.1211419036</v>
      </c>
    </row>
    <row r="70" spans="2:8">
      <c r="B70" s="128" t="str">
        <f>$B$41</f>
        <v>Library Science</v>
      </c>
      <c r="C70" s="322">
        <f>Data!EB3</f>
        <v>0</v>
      </c>
      <c r="D70" s="322">
        <f>Data!EV3</f>
        <v>4008.310606060606</v>
      </c>
      <c r="E70" s="322">
        <f>Data!FP3</f>
        <v>1718126.4883864101</v>
      </c>
      <c r="F70" s="322">
        <f>Data!GJ3</f>
        <v>1100855.9898996949</v>
      </c>
      <c r="G70" s="322">
        <f>Data!HD3</f>
        <v>0</v>
      </c>
      <c r="H70" s="142">
        <f t="shared" si="1"/>
        <v>2822990.7888921658</v>
      </c>
    </row>
    <row r="71" spans="2:8">
      <c r="B71" s="128" t="str">
        <f>$B$42</f>
        <v>Veterinary Science</v>
      </c>
      <c r="C71" s="322">
        <f>Data!EC3</f>
        <v>0</v>
      </c>
      <c r="D71" s="322">
        <f>Data!EW3</f>
        <v>0</v>
      </c>
      <c r="E71" s="322">
        <f>Data!FQ3</f>
        <v>0</v>
      </c>
      <c r="F71" s="322">
        <f>Data!GK3</f>
        <v>0</v>
      </c>
      <c r="G71" s="322">
        <f>Data!HE3</f>
        <v>0</v>
      </c>
      <c r="H71" s="142">
        <f t="shared" si="1"/>
        <v>0</v>
      </c>
    </row>
    <row r="72" spans="2:8">
      <c r="B72" s="128" t="str">
        <f>$B$43</f>
        <v>Vocational Training</v>
      </c>
      <c r="C72" s="322">
        <f>Data!ED3</f>
        <v>0</v>
      </c>
      <c r="D72" s="322">
        <f>Data!EX3</f>
        <v>0</v>
      </c>
      <c r="E72" s="322">
        <f>Data!FR3</f>
        <v>0</v>
      </c>
      <c r="F72" s="322">
        <f>Data!GL3</f>
        <v>0</v>
      </c>
      <c r="G72" s="322">
        <f>Data!HF3</f>
        <v>0</v>
      </c>
      <c r="H72" s="142">
        <f t="shared" si="1"/>
        <v>0</v>
      </c>
    </row>
    <row r="73" spans="2:8">
      <c r="B73" s="128" t="str">
        <f>$B$44</f>
        <v>Physical Training</v>
      </c>
      <c r="C73" s="322">
        <f>Data!EE3</f>
        <v>0</v>
      </c>
      <c r="D73" s="322">
        <f>Data!EY3</f>
        <v>0</v>
      </c>
      <c r="E73" s="322">
        <f>Data!FS3</f>
        <v>0</v>
      </c>
      <c r="F73" s="322">
        <f>Data!GM3</f>
        <v>0</v>
      </c>
      <c r="G73" s="322">
        <f>Data!HG3</f>
        <v>0</v>
      </c>
      <c r="H73" s="142">
        <f t="shared" si="1"/>
        <v>0</v>
      </c>
    </row>
    <row r="74" spans="2:8">
      <c r="B74" s="128" t="str">
        <f>$B$45</f>
        <v>Health Services</v>
      </c>
      <c r="C74" s="322">
        <f>Data!EF3</f>
        <v>256473.16577576014</v>
      </c>
      <c r="D74" s="322">
        <f>Data!EZ3</f>
        <v>1335021.4047019815</v>
      </c>
      <c r="E74" s="322">
        <f>Data!FT3</f>
        <v>548361.05177569401</v>
      </c>
      <c r="F74" s="322">
        <f>Data!GN3</f>
        <v>630726.70141097007</v>
      </c>
      <c r="G74" s="322">
        <f>Data!HH3</f>
        <v>431448.38866065157</v>
      </c>
      <c r="H74" s="142">
        <f t="shared" si="1"/>
        <v>3202030.7123250575</v>
      </c>
    </row>
    <row r="75" spans="2:8">
      <c r="B75" s="128" t="str">
        <f>$B$46</f>
        <v>Pharmacy</v>
      </c>
      <c r="C75" s="322">
        <f>Data!EG3</f>
        <v>31618.133473389345</v>
      </c>
      <c r="D75" s="322">
        <f>Data!FA3</f>
        <v>72469.601746007829</v>
      </c>
      <c r="E75" s="322">
        <f>Data!FU3</f>
        <v>733113.64745545434</v>
      </c>
      <c r="F75" s="322">
        <f>Data!GO3</f>
        <v>2869431.4415671197</v>
      </c>
      <c r="G75" s="322">
        <f>Data!HI3</f>
        <v>4560685.092615772</v>
      </c>
      <c r="H75" s="142">
        <f t="shared" si="1"/>
        <v>8267317.9168577436</v>
      </c>
    </row>
    <row r="76" spans="2:8">
      <c r="B76" s="128" t="str">
        <f>$B$47</f>
        <v>Business Administration</v>
      </c>
      <c r="C76" s="322">
        <f>Data!EH3</f>
        <v>2612730.6568198167</v>
      </c>
      <c r="D76" s="322">
        <f>Data!FB3</f>
        <v>12575448.600707669</v>
      </c>
      <c r="E76" s="322">
        <f>Data!FV3</f>
        <v>11383482.462784935</v>
      </c>
      <c r="F76" s="322">
        <f>Data!GP3</f>
        <v>9441429.7911563832</v>
      </c>
      <c r="G76" s="322">
        <f>Data!HJ3</f>
        <v>0</v>
      </c>
      <c r="H76" s="142">
        <f t="shared" si="1"/>
        <v>36013091.511468805</v>
      </c>
    </row>
    <row r="77" spans="2:8">
      <c r="B77" s="128" t="str">
        <f>$B$48</f>
        <v>Optometry</v>
      </c>
      <c r="C77" s="322">
        <f>Data!EI3</f>
        <v>0</v>
      </c>
      <c r="D77" s="322">
        <f>Data!FC3</f>
        <v>0</v>
      </c>
      <c r="E77" s="322">
        <f>Data!FW3</f>
        <v>0</v>
      </c>
      <c r="F77" s="322">
        <f>Data!GQ3</f>
        <v>0</v>
      </c>
      <c r="G77" s="322">
        <f>Data!HK3</f>
        <v>0</v>
      </c>
      <c r="H77" s="142">
        <f t="shared" si="1"/>
        <v>0</v>
      </c>
    </row>
    <row r="78" spans="2:8">
      <c r="B78" s="128" t="str">
        <f>$B$49</f>
        <v>Teacher Ed-Practice Teaching</v>
      </c>
      <c r="C78" s="322">
        <f>Data!EJ3</f>
        <v>0</v>
      </c>
      <c r="D78" s="322">
        <f>Data!FD3</f>
        <v>0</v>
      </c>
      <c r="E78" s="322">
        <f>Data!FX3</f>
        <v>0</v>
      </c>
      <c r="F78" s="322">
        <f>Data!GR3</f>
        <v>0</v>
      </c>
      <c r="G78" s="322">
        <f>Data!HL3</f>
        <v>0</v>
      </c>
      <c r="H78" s="142">
        <f t="shared" si="1"/>
        <v>0</v>
      </c>
    </row>
    <row r="79" spans="2:8">
      <c r="B79" s="128" t="str">
        <f>$B$50</f>
        <v>Technology</v>
      </c>
      <c r="C79" s="322">
        <f>Data!EK3</f>
        <v>82427.99851558634</v>
      </c>
      <c r="D79" s="322">
        <f>Data!FE3</f>
        <v>0</v>
      </c>
      <c r="E79" s="322">
        <f>Data!FY3</f>
        <v>182836.0261449333</v>
      </c>
      <c r="F79" s="322">
        <f>Data!GS3</f>
        <v>2750</v>
      </c>
      <c r="G79" s="322">
        <f>Data!HM3</f>
        <v>0</v>
      </c>
      <c r="H79" s="142">
        <f t="shared" si="1"/>
        <v>268014.02466051967</v>
      </c>
    </row>
    <row r="80" spans="2:8">
      <c r="B80" s="128" t="str">
        <f>$B$51</f>
        <v>Nursing</v>
      </c>
      <c r="C80" s="322">
        <f>Data!EL3</f>
        <v>542965.70448612154</v>
      </c>
      <c r="D80" s="322">
        <f>Data!FF3</f>
        <v>2178777.0668032556</v>
      </c>
      <c r="E80" s="322">
        <f>Data!FZ3</f>
        <v>2984154.3647441505</v>
      </c>
      <c r="F80" s="322">
        <f>Data!GT3</f>
        <v>1579635.6277527288</v>
      </c>
      <c r="G80" s="322">
        <f>Data!HN3</f>
        <v>0</v>
      </c>
      <c r="H80" s="142">
        <f t="shared" si="1"/>
        <v>7285532.7637862563</v>
      </c>
    </row>
    <row r="81" spans="2:8">
      <c r="B81" s="131" t="str">
        <f>$B$52</f>
        <v>Totals</v>
      </c>
      <c r="C81" s="323">
        <f>SUM(C61:C80)</f>
        <v>47711149.284791753</v>
      </c>
      <c r="D81" s="323">
        <f>SUM(D61:D80)</f>
        <v>82311723.129290223</v>
      </c>
      <c r="E81" s="323">
        <f>SUM(E61:E80)</f>
        <v>64214074.729022987</v>
      </c>
      <c r="F81" s="323">
        <f>SUM(F61:F80)</f>
        <v>134130296.34621793</v>
      </c>
      <c r="G81" s="323">
        <f>SUM(G61:G80)</f>
        <v>20878950.676334422</v>
      </c>
      <c r="H81" s="323">
        <f t="shared" si="1"/>
        <v>349246194.16565734</v>
      </c>
    </row>
    <row r="82" spans="2:8">
      <c r="B82" s="144"/>
      <c r="C82" s="324"/>
      <c r="D82" s="324"/>
      <c r="E82" s="324"/>
      <c r="F82" s="324"/>
      <c r="G82" s="324"/>
      <c r="H82" s="325"/>
    </row>
    <row r="83" spans="2:8" ht="13.5" customHeight="1">
      <c r="B83" s="308"/>
      <c r="D83" s="417" t="s">
        <v>22</v>
      </c>
      <c r="E83" s="418"/>
      <c r="F83" s="419"/>
      <c r="G83" s="309" t="s">
        <v>23</v>
      </c>
      <c r="H83" s="309" t="s">
        <v>24</v>
      </c>
    </row>
    <row r="84" spans="2:8" ht="14.25" customHeight="1">
      <c r="B84" s="388" t="s">
        <v>38</v>
      </c>
      <c r="C84" s="420"/>
      <c r="D84" s="421" t="str">
        <f>Data!T3</f>
        <v>A. Cris Hamilton</v>
      </c>
      <c r="E84" s="422"/>
      <c r="F84" s="423"/>
      <c r="G84" s="310" t="str">
        <f>Data!U3</f>
        <v>512-475-9254</v>
      </c>
      <c r="H84" s="311" t="str">
        <f>Data!V3</f>
        <v xml:space="preserve">Cris.Hamilton@austin.utexas.edu </v>
      </c>
    </row>
    <row r="85" spans="2:8" ht="13.5" customHeight="1">
      <c r="B85" s="308"/>
      <c r="C85" s="308"/>
      <c r="D85" s="308"/>
      <c r="E85" s="308"/>
      <c r="F85" s="308"/>
      <c r="G85" s="308"/>
      <c r="H85" s="298"/>
    </row>
    <row r="86" spans="2:8" ht="14.25" customHeight="1">
      <c r="B86" s="120" t="s">
        <v>32</v>
      </c>
      <c r="C86" s="326"/>
      <c r="D86" s="326"/>
      <c r="E86" s="326"/>
      <c r="F86" s="326"/>
      <c r="G86" s="326"/>
      <c r="H86" s="122">
        <f>H13+H14</f>
        <v>1347346864</v>
      </c>
    </row>
    <row r="87" spans="2:8" ht="42.75" customHeight="1">
      <c r="B87" s="382" t="s">
        <v>8</v>
      </c>
      <c r="C87" s="382"/>
      <c r="D87" s="382"/>
      <c r="E87" s="382"/>
      <c r="F87" s="382"/>
      <c r="G87" s="382"/>
      <c r="H87" s="321"/>
    </row>
    <row r="88" spans="2:8" ht="15" customHeight="1">
      <c r="B88" s="120" t="s">
        <v>5</v>
      </c>
      <c r="C88" s="327"/>
      <c r="D88" s="327"/>
      <c r="E88" s="327"/>
      <c r="F88" s="327"/>
      <c r="G88" s="327"/>
      <c r="H88" s="122"/>
    </row>
    <row r="89" spans="2:8" ht="98.25" customHeight="1" thickBot="1">
      <c r="B89" s="383" t="s">
        <v>228</v>
      </c>
      <c r="C89" s="383"/>
      <c r="D89" s="383"/>
      <c r="E89" s="383"/>
      <c r="F89" s="383"/>
      <c r="G89" s="383"/>
      <c r="H89" s="328"/>
    </row>
    <row r="90" spans="2:8" ht="14.4" thickBot="1">
      <c r="B90" s="124" t="s">
        <v>31</v>
      </c>
      <c r="C90" s="125" t="s">
        <v>25</v>
      </c>
      <c r="D90" s="125" t="s">
        <v>26</v>
      </c>
      <c r="E90" s="125" t="s">
        <v>27</v>
      </c>
      <c r="F90" s="125" t="s">
        <v>28</v>
      </c>
      <c r="G90" s="125" t="s">
        <v>29</v>
      </c>
      <c r="H90" s="126" t="s">
        <v>30</v>
      </c>
    </row>
    <row r="91" spans="2:8">
      <c r="B91" s="128" t="str">
        <f>$B$32</f>
        <v>Liberal Arts</v>
      </c>
      <c r="C91" s="329">
        <f>Data!HR3</f>
        <v>13677929</v>
      </c>
      <c r="D91" s="329">
        <f>Data!IL3</f>
        <v>7113388</v>
      </c>
      <c r="E91" s="329">
        <f>Data!JF3</f>
        <v>2293458</v>
      </c>
      <c r="F91" s="329">
        <f>Data!JZ3</f>
        <v>4122498</v>
      </c>
      <c r="G91" s="329">
        <f>Data!KT3</f>
        <v>0</v>
      </c>
      <c r="H91" s="134">
        <f t="shared" ref="H91:H111" si="2">SUM(C91:G91)</f>
        <v>27207273</v>
      </c>
    </row>
    <row r="92" spans="2:8">
      <c r="B92" s="128" t="str">
        <f>$B$33</f>
        <v>Science</v>
      </c>
      <c r="C92" s="329">
        <f>Data!HS3</f>
        <v>9636827</v>
      </c>
      <c r="D92" s="329">
        <f>Data!IM3</f>
        <v>6894332</v>
      </c>
      <c r="E92" s="329">
        <f>Data!JG3</f>
        <v>359327</v>
      </c>
      <c r="F92" s="329">
        <f>Data!KA3</f>
        <v>2074038</v>
      </c>
      <c r="G92" s="329">
        <f>Data!KU3</f>
        <v>0</v>
      </c>
      <c r="H92" s="137">
        <f t="shared" si="2"/>
        <v>18964524</v>
      </c>
    </row>
    <row r="93" spans="2:8">
      <c r="B93" s="128" t="str">
        <f>$B$34</f>
        <v>Fine Arts</v>
      </c>
      <c r="C93" s="329">
        <f>Data!HT3</f>
        <v>3773111</v>
      </c>
      <c r="D93" s="329">
        <f>Data!IN3</f>
        <v>1142229</v>
      </c>
      <c r="E93" s="329">
        <f>Data!JH3</f>
        <v>639996</v>
      </c>
      <c r="F93" s="329">
        <f>Data!KB3</f>
        <v>327370</v>
      </c>
      <c r="G93" s="329">
        <f>Data!KV3</f>
        <v>0</v>
      </c>
      <c r="H93" s="137">
        <f t="shared" si="2"/>
        <v>5882706</v>
      </c>
    </row>
    <row r="94" spans="2:8">
      <c r="B94" s="128" t="str">
        <f>$B$35</f>
        <v>Teacher Education</v>
      </c>
      <c r="C94" s="329">
        <f>Data!HU3</f>
        <v>121382</v>
      </c>
      <c r="D94" s="329">
        <f>Data!IO3</f>
        <v>753254</v>
      </c>
      <c r="E94" s="329">
        <f>Data!JI3</f>
        <v>405640</v>
      </c>
      <c r="F94" s="329">
        <f>Data!KC3</f>
        <v>790414</v>
      </c>
      <c r="G94" s="329">
        <f>Data!KW3</f>
        <v>0</v>
      </c>
      <c r="H94" s="137">
        <f t="shared" si="2"/>
        <v>2070690</v>
      </c>
    </row>
    <row r="95" spans="2:8">
      <c r="B95" s="128" t="str">
        <f>$B$36</f>
        <v>Agriculture</v>
      </c>
      <c r="C95" s="329">
        <f>Data!HV3</f>
        <v>0</v>
      </c>
      <c r="D95" s="329">
        <f>Data!IP3</f>
        <v>0</v>
      </c>
      <c r="E95" s="329">
        <f>Data!JJ3</f>
        <v>0</v>
      </c>
      <c r="F95" s="329">
        <f>Data!KD3</f>
        <v>0</v>
      </c>
      <c r="G95" s="329">
        <f>Data!KX3</f>
        <v>0</v>
      </c>
      <c r="H95" s="137">
        <f t="shared" si="2"/>
        <v>0</v>
      </c>
    </row>
    <row r="96" spans="2:8">
      <c r="B96" s="128" t="str">
        <f>$B$37</f>
        <v>Engineering</v>
      </c>
      <c r="C96" s="329">
        <f>Data!HW3</f>
        <v>1645588</v>
      </c>
      <c r="D96" s="329">
        <f>Data!IQ3</f>
        <v>2827713</v>
      </c>
      <c r="E96" s="329">
        <f>Data!JK3</f>
        <v>4343350</v>
      </c>
      <c r="F96" s="329">
        <f>Data!KE3</f>
        <v>1208179</v>
      </c>
      <c r="G96" s="329">
        <f>Data!KY3</f>
        <v>0</v>
      </c>
      <c r="H96" s="137">
        <f t="shared" si="2"/>
        <v>10024830</v>
      </c>
    </row>
    <row r="97" spans="2:8">
      <c r="B97" s="128" t="str">
        <f>$B$38</f>
        <v>Home Economics</v>
      </c>
      <c r="C97" s="329">
        <f>Data!HX3</f>
        <v>77393</v>
      </c>
      <c r="D97" s="329">
        <f>Data!IR3</f>
        <v>197823</v>
      </c>
      <c r="E97" s="329">
        <f>Data!JL3</f>
        <v>75394</v>
      </c>
      <c r="F97" s="329">
        <f>Data!KF3</f>
        <v>67321</v>
      </c>
      <c r="G97" s="329">
        <f>Data!KZ3</f>
        <v>0</v>
      </c>
      <c r="H97" s="137">
        <f t="shared" si="2"/>
        <v>417931</v>
      </c>
    </row>
    <row r="98" spans="2:8">
      <c r="B98" s="128" t="str">
        <f>$B$39</f>
        <v>Law</v>
      </c>
      <c r="C98" s="329">
        <f>Data!HY3</f>
        <v>0</v>
      </c>
      <c r="D98" s="329">
        <f>Data!IS3</f>
        <v>0</v>
      </c>
      <c r="E98" s="329">
        <f>Data!JM3</f>
        <v>0</v>
      </c>
      <c r="F98" s="329">
        <f>Data!KG3</f>
        <v>0</v>
      </c>
      <c r="G98" s="329">
        <f>Data!LA3</f>
        <v>5012829</v>
      </c>
      <c r="H98" s="137">
        <f t="shared" si="2"/>
        <v>5012829</v>
      </c>
    </row>
    <row r="99" spans="2:8">
      <c r="B99" s="128" t="str">
        <f>$B$40</f>
        <v>Social Service</v>
      </c>
      <c r="C99" s="329">
        <f>Data!HZ3</f>
        <v>83918</v>
      </c>
      <c r="D99" s="329">
        <f>Data!IT3</f>
        <v>162895</v>
      </c>
      <c r="E99" s="329">
        <f>Data!JN3</f>
        <v>465655</v>
      </c>
      <c r="F99" s="329">
        <f>Data!KH3</f>
        <v>227213</v>
      </c>
      <c r="G99" s="329">
        <f>Data!LB3</f>
        <v>0</v>
      </c>
      <c r="H99" s="137">
        <f t="shared" si="2"/>
        <v>939681</v>
      </c>
    </row>
    <row r="100" spans="2:8">
      <c r="B100" s="128" t="str">
        <f>$B$41</f>
        <v>Library Science</v>
      </c>
      <c r="C100" s="329">
        <f>Data!IA3</f>
        <v>0</v>
      </c>
      <c r="D100" s="329">
        <f>Data!IU3</f>
        <v>466</v>
      </c>
      <c r="E100" s="329">
        <f>Data!JO3</f>
        <v>463987</v>
      </c>
      <c r="F100" s="329">
        <f>Data!KI3</f>
        <v>172813</v>
      </c>
      <c r="G100" s="329">
        <f>Data!LC3</f>
        <v>0</v>
      </c>
      <c r="H100" s="137">
        <f t="shared" si="2"/>
        <v>637266</v>
      </c>
    </row>
    <row r="101" spans="2:8">
      <c r="B101" s="128" t="str">
        <f>$B$42</f>
        <v>Veterinary Science</v>
      </c>
      <c r="C101" s="329">
        <f>Data!IB3</f>
        <v>0</v>
      </c>
      <c r="D101" s="329">
        <f>Data!IV3</f>
        <v>0</v>
      </c>
      <c r="E101" s="329">
        <f>Data!JP3</f>
        <v>0</v>
      </c>
      <c r="F101" s="329">
        <f>Data!KJ3</f>
        <v>0</v>
      </c>
      <c r="G101" s="329">
        <f>Data!LD3</f>
        <v>0</v>
      </c>
      <c r="H101" s="137">
        <f t="shared" si="2"/>
        <v>0</v>
      </c>
    </row>
    <row r="102" spans="2:8">
      <c r="B102" s="128" t="str">
        <f>$B$43</f>
        <v>Vocational Training</v>
      </c>
      <c r="C102" s="329">
        <f>Data!IC3</f>
        <v>0</v>
      </c>
      <c r="D102" s="329">
        <f>Data!IW3</f>
        <v>0</v>
      </c>
      <c r="E102" s="329">
        <f>Data!JQ3</f>
        <v>0</v>
      </c>
      <c r="F102" s="329">
        <f>Data!KK3</f>
        <v>0</v>
      </c>
      <c r="G102" s="329">
        <f>Data!LE3</f>
        <v>0</v>
      </c>
      <c r="H102" s="137">
        <f t="shared" si="2"/>
        <v>0</v>
      </c>
    </row>
    <row r="103" spans="2:8">
      <c r="B103" s="128" t="str">
        <f>$B$44</f>
        <v>Physical Training</v>
      </c>
      <c r="C103" s="329">
        <f>Data!ID3</f>
        <v>0</v>
      </c>
      <c r="D103" s="329">
        <f>Data!IX3</f>
        <v>0</v>
      </c>
      <c r="E103" s="329">
        <f>Data!JR3</f>
        <v>0</v>
      </c>
      <c r="F103" s="329">
        <f>Data!KL3</f>
        <v>0</v>
      </c>
      <c r="G103" s="329">
        <f>Data!LF3</f>
        <v>0</v>
      </c>
      <c r="H103" s="137">
        <f t="shared" si="2"/>
        <v>0</v>
      </c>
    </row>
    <row r="104" spans="2:8">
      <c r="B104" s="128" t="str">
        <f>$B$45</f>
        <v>Health Services</v>
      </c>
      <c r="C104" s="329">
        <f>Data!IE3</f>
        <v>377032</v>
      </c>
      <c r="D104" s="329">
        <f>Data!IY3</f>
        <v>520732</v>
      </c>
      <c r="E104" s="329">
        <f>Data!JS3</f>
        <v>434091</v>
      </c>
      <c r="F104" s="329">
        <f>Data!KM3</f>
        <v>80748</v>
      </c>
      <c r="G104" s="329">
        <f>Data!LG3</f>
        <v>0</v>
      </c>
      <c r="H104" s="137">
        <f t="shared" si="2"/>
        <v>1412603</v>
      </c>
    </row>
    <row r="105" spans="2:8">
      <c r="B105" s="128" t="str">
        <f>$B$46</f>
        <v>Pharmacy</v>
      </c>
      <c r="C105" s="329">
        <f>Data!IF3</f>
        <v>299</v>
      </c>
      <c r="D105" s="329">
        <f>Data!IZ3</f>
        <v>2392</v>
      </c>
      <c r="E105" s="329">
        <f>Data!JT3</f>
        <v>14774</v>
      </c>
      <c r="F105" s="329">
        <f>Data!KN3</f>
        <v>44987</v>
      </c>
      <c r="G105" s="329">
        <f>Data!LH3</f>
        <v>1334707</v>
      </c>
      <c r="H105" s="137">
        <f t="shared" si="2"/>
        <v>1397159</v>
      </c>
    </row>
    <row r="106" spans="2:8">
      <c r="B106" s="128" t="str">
        <f>$B$47</f>
        <v>Business Administration</v>
      </c>
      <c r="C106" s="329">
        <f>Data!IG3</f>
        <v>1153676</v>
      </c>
      <c r="D106" s="329">
        <f>Data!JA3</f>
        <v>4599825</v>
      </c>
      <c r="E106" s="329">
        <f>Data!JU3</f>
        <v>4892894</v>
      </c>
      <c r="F106" s="329">
        <f>Data!KO3</f>
        <v>3879311</v>
      </c>
      <c r="G106" s="329">
        <f>Data!LI3</f>
        <v>0</v>
      </c>
      <c r="H106" s="137">
        <f t="shared" si="2"/>
        <v>14525706</v>
      </c>
    </row>
    <row r="107" spans="2:8">
      <c r="B107" s="128" t="str">
        <f>$B$48</f>
        <v>Optometry</v>
      </c>
      <c r="C107" s="329">
        <f>Data!IH3</f>
        <v>0</v>
      </c>
      <c r="D107" s="329">
        <f>Data!JB3</f>
        <v>0</v>
      </c>
      <c r="E107" s="329">
        <f>Data!JV3</f>
        <v>0</v>
      </c>
      <c r="F107" s="329">
        <f>Data!KP3</f>
        <v>0</v>
      </c>
      <c r="G107" s="329">
        <f>Data!LJ3</f>
        <v>0</v>
      </c>
      <c r="H107" s="137">
        <f t="shared" si="2"/>
        <v>0</v>
      </c>
    </row>
    <row r="108" spans="2:8">
      <c r="B108" s="128" t="str">
        <f>$B$49</f>
        <v>Teacher Ed-Practice Teaching</v>
      </c>
      <c r="C108" s="329">
        <f>Data!II3</f>
        <v>0</v>
      </c>
      <c r="D108" s="329">
        <f>Data!JC3</f>
        <v>0</v>
      </c>
      <c r="E108" s="329">
        <f>Data!JW3</f>
        <v>0</v>
      </c>
      <c r="F108" s="329">
        <f>Data!KQ3</f>
        <v>0</v>
      </c>
      <c r="G108" s="329">
        <f>Data!LK3</f>
        <v>0</v>
      </c>
      <c r="H108" s="137">
        <f t="shared" si="2"/>
        <v>0</v>
      </c>
    </row>
    <row r="109" spans="2:8">
      <c r="B109" s="128" t="str">
        <f>$B$50</f>
        <v>Technology</v>
      </c>
      <c r="C109" s="329">
        <f>Data!IJ3</f>
        <v>24701</v>
      </c>
      <c r="D109" s="329">
        <f>Data!JD3</f>
        <v>0</v>
      </c>
      <c r="E109" s="329">
        <f>Data!JX3</f>
        <v>0</v>
      </c>
      <c r="F109" s="329">
        <f>Data!KR3</f>
        <v>0</v>
      </c>
      <c r="G109" s="329">
        <f>Data!LL3</f>
        <v>0</v>
      </c>
      <c r="H109" s="137">
        <f t="shared" si="2"/>
        <v>24701</v>
      </c>
    </row>
    <row r="110" spans="2:8">
      <c r="B110" s="128" t="str">
        <f>$B$51</f>
        <v>Nursing</v>
      </c>
      <c r="C110" s="329">
        <f>Data!IK3</f>
        <v>128240</v>
      </c>
      <c r="D110" s="329">
        <f>Data!JE3</f>
        <v>258133</v>
      </c>
      <c r="E110" s="329">
        <f>Data!JY3</f>
        <v>340007</v>
      </c>
      <c r="F110" s="329">
        <f>Data!KS3</f>
        <v>132378</v>
      </c>
      <c r="G110" s="329">
        <f>Data!HPM3</f>
        <v>0</v>
      </c>
      <c r="H110" s="137">
        <f t="shared" si="2"/>
        <v>858758</v>
      </c>
    </row>
    <row r="111" spans="2:8">
      <c r="B111" s="131" t="str">
        <f>$B$52</f>
        <v>Totals</v>
      </c>
      <c r="C111" s="134">
        <f>SUM(C91:C110)</f>
        <v>30700096</v>
      </c>
      <c r="D111" s="134">
        <f>SUM(D91:D110)</f>
        <v>24473182</v>
      </c>
      <c r="E111" s="134">
        <f>SUM(E91:E110)</f>
        <v>14728573</v>
      </c>
      <c r="F111" s="134">
        <f>SUM(F91:F110)</f>
        <v>13127270</v>
      </c>
      <c r="G111" s="134">
        <f>SUM(G91:G110)</f>
        <v>6347536</v>
      </c>
      <c r="H111" s="134">
        <f t="shared" si="2"/>
        <v>89376657</v>
      </c>
    </row>
    <row r="112" spans="2:8" ht="14.25" customHeight="1">
      <c r="B112" s="330"/>
      <c r="C112" s="331"/>
      <c r="D112" s="331"/>
      <c r="E112" s="331"/>
      <c r="F112" s="331"/>
      <c r="G112" s="331"/>
      <c r="H112" s="332"/>
    </row>
    <row r="113" spans="2:8" ht="14.25" customHeight="1">
      <c r="B113" s="395" t="s">
        <v>62</v>
      </c>
      <c r="C113" s="395"/>
      <c r="D113" s="395"/>
      <c r="E113" s="395"/>
      <c r="F113" s="395"/>
      <c r="G113" s="395"/>
      <c r="H113" s="395"/>
    </row>
    <row r="114" spans="2:8" ht="36.75" customHeight="1" thickBot="1">
      <c r="B114" s="394" t="s">
        <v>36</v>
      </c>
      <c r="C114" s="394"/>
      <c r="D114" s="394"/>
      <c r="E114" s="394"/>
      <c r="F114" s="394"/>
      <c r="G114" s="394"/>
      <c r="H114" s="328"/>
    </row>
    <row r="115" spans="2:8" ht="14.4" thickBot="1">
      <c r="B115" s="124" t="s">
        <v>31</v>
      </c>
      <c r="C115" s="125" t="s">
        <v>25</v>
      </c>
      <c r="D115" s="125" t="s">
        <v>26</v>
      </c>
      <c r="E115" s="125" t="s">
        <v>27</v>
      </c>
      <c r="F115" s="125" t="s">
        <v>28</v>
      </c>
      <c r="G115" s="125" t="s">
        <v>29</v>
      </c>
      <c r="H115" s="126" t="s">
        <v>30</v>
      </c>
    </row>
    <row r="116" spans="2:8">
      <c r="B116" s="128" t="str">
        <f>$B$32</f>
        <v>Liberal Arts</v>
      </c>
      <c r="C116" s="323">
        <f t="shared" ref="C116:G131" si="3">C91+C61</f>
        <v>39696522.362350896</v>
      </c>
      <c r="D116" s="323">
        <f t="shared" si="3"/>
        <v>41303714.423198573</v>
      </c>
      <c r="E116" s="323">
        <f t="shared" si="3"/>
        <v>19574728.045710951</v>
      </c>
      <c r="F116" s="323">
        <f t="shared" si="3"/>
        <v>52217622.60727416</v>
      </c>
      <c r="G116" s="323">
        <f t="shared" si="3"/>
        <v>0</v>
      </c>
      <c r="H116" s="134">
        <f t="shared" ref="H116:H136" si="4">SUM(C116:G116)</f>
        <v>152792587.43853456</v>
      </c>
    </row>
    <row r="117" spans="2:8">
      <c r="B117" s="128" t="str">
        <f>$B$33</f>
        <v>Science</v>
      </c>
      <c r="C117" s="142">
        <f t="shared" si="3"/>
        <v>17106540.845194194</v>
      </c>
      <c r="D117" s="142">
        <f t="shared" si="3"/>
        <v>17805794.258649386</v>
      </c>
      <c r="E117" s="142">
        <f t="shared" si="3"/>
        <v>5374478.509210946</v>
      </c>
      <c r="F117" s="142">
        <f t="shared" si="3"/>
        <v>27630138.409467887</v>
      </c>
      <c r="G117" s="142">
        <f t="shared" si="3"/>
        <v>0</v>
      </c>
      <c r="H117" s="137">
        <f t="shared" si="4"/>
        <v>67916952.02252242</v>
      </c>
    </row>
    <row r="118" spans="2:8">
      <c r="B118" s="128" t="str">
        <f>$B$34</f>
        <v>Fine Arts</v>
      </c>
      <c r="C118" s="142">
        <f t="shared" si="3"/>
        <v>8365725.2551484909</v>
      </c>
      <c r="D118" s="142">
        <f t="shared" si="3"/>
        <v>5383998.7136023436</v>
      </c>
      <c r="E118" s="142">
        <f t="shared" si="3"/>
        <v>5452734.0154746184</v>
      </c>
      <c r="F118" s="142">
        <f t="shared" si="3"/>
        <v>3751305.8833989664</v>
      </c>
      <c r="G118" s="142">
        <f t="shared" si="3"/>
        <v>0</v>
      </c>
      <c r="H118" s="137">
        <f t="shared" si="4"/>
        <v>22953763.867624417</v>
      </c>
    </row>
    <row r="119" spans="2:8">
      <c r="B119" s="128" t="str">
        <f>$B$35</f>
        <v>Teacher Education</v>
      </c>
      <c r="C119" s="142">
        <f t="shared" si="3"/>
        <v>447789.13396531949</v>
      </c>
      <c r="D119" s="142">
        <f t="shared" si="3"/>
        <v>2810640.9285281496</v>
      </c>
      <c r="E119" s="142">
        <f t="shared" si="3"/>
        <v>3340825.6573847337</v>
      </c>
      <c r="F119" s="142">
        <f t="shared" si="3"/>
        <v>6871783.9121377245</v>
      </c>
      <c r="G119" s="142">
        <f t="shared" si="3"/>
        <v>0</v>
      </c>
      <c r="H119" s="137">
        <f t="shared" si="4"/>
        <v>13471039.632015927</v>
      </c>
    </row>
    <row r="120" spans="2:8">
      <c r="B120" s="128" t="str">
        <f>$B$36</f>
        <v>Agriculture</v>
      </c>
      <c r="C120" s="142">
        <f t="shared" si="3"/>
        <v>0</v>
      </c>
      <c r="D120" s="142">
        <f t="shared" si="3"/>
        <v>0</v>
      </c>
      <c r="E120" s="142">
        <f t="shared" si="3"/>
        <v>0</v>
      </c>
      <c r="F120" s="142">
        <f t="shared" si="3"/>
        <v>0</v>
      </c>
      <c r="G120" s="142">
        <f t="shared" si="3"/>
        <v>0</v>
      </c>
      <c r="H120" s="137">
        <f t="shared" si="4"/>
        <v>0</v>
      </c>
    </row>
    <row r="121" spans="2:8">
      <c r="B121" s="128" t="str">
        <f>$B$37</f>
        <v>Engineering</v>
      </c>
      <c r="C121" s="142">
        <f t="shared" si="3"/>
        <v>6082037.9409660446</v>
      </c>
      <c r="D121" s="142">
        <f t="shared" si="3"/>
        <v>14982133.354693584</v>
      </c>
      <c r="E121" s="142">
        <f t="shared" si="3"/>
        <v>18553006.648218952</v>
      </c>
      <c r="F121" s="142">
        <f t="shared" si="3"/>
        <v>33968394.14874319</v>
      </c>
      <c r="G121" s="142">
        <f t="shared" si="3"/>
        <v>0</v>
      </c>
      <c r="H121" s="137">
        <f t="shared" si="4"/>
        <v>73585572.092621773</v>
      </c>
    </row>
    <row r="122" spans="2:8">
      <c r="B122" s="128" t="str">
        <f>$B$38</f>
        <v>Home Economics</v>
      </c>
      <c r="C122" s="142">
        <f t="shared" si="3"/>
        <v>1074457.5438060423</v>
      </c>
      <c r="D122" s="142">
        <f t="shared" si="3"/>
        <v>2302418.405521607</v>
      </c>
      <c r="E122" s="142">
        <f t="shared" si="3"/>
        <v>681879.60944341263</v>
      </c>
      <c r="F122" s="142">
        <f t="shared" si="3"/>
        <v>1586260.5193766863</v>
      </c>
      <c r="G122" s="142">
        <f t="shared" si="3"/>
        <v>0</v>
      </c>
      <c r="H122" s="137">
        <f t="shared" si="4"/>
        <v>5645016.0781477485</v>
      </c>
    </row>
    <row r="123" spans="2:8">
      <c r="B123" s="128" t="str">
        <f>$B$39</f>
        <v>Law</v>
      </c>
      <c r="C123" s="142">
        <f t="shared" si="3"/>
        <v>0</v>
      </c>
      <c r="D123" s="142">
        <f t="shared" si="3"/>
        <v>0</v>
      </c>
      <c r="E123" s="142">
        <f t="shared" si="3"/>
        <v>0</v>
      </c>
      <c r="F123" s="142">
        <f t="shared" si="3"/>
        <v>0</v>
      </c>
      <c r="G123" s="142">
        <f t="shared" si="3"/>
        <v>20899646.195057999</v>
      </c>
      <c r="H123" s="137">
        <f t="shared" si="4"/>
        <v>20899646.195057999</v>
      </c>
    </row>
    <row r="124" spans="2:8">
      <c r="B124" s="128" t="str">
        <f>$B$40</f>
        <v>Social Service</v>
      </c>
      <c r="C124" s="142">
        <f t="shared" si="3"/>
        <v>428008.54429008719</v>
      </c>
      <c r="D124" s="142">
        <f t="shared" si="3"/>
        <v>648932.06053159374</v>
      </c>
      <c r="E124" s="142">
        <f t="shared" si="3"/>
        <v>2269168.2022878029</v>
      </c>
      <c r="F124" s="142">
        <f t="shared" si="3"/>
        <v>1296994.3140324196</v>
      </c>
      <c r="G124" s="142">
        <f t="shared" si="3"/>
        <v>0</v>
      </c>
      <c r="H124" s="137">
        <f t="shared" si="4"/>
        <v>4643103.1211419031</v>
      </c>
    </row>
    <row r="125" spans="2:8">
      <c r="B125" s="128" t="str">
        <f>$B$41</f>
        <v>Library Science</v>
      </c>
      <c r="C125" s="142">
        <f t="shared" si="3"/>
        <v>0</v>
      </c>
      <c r="D125" s="142">
        <f t="shared" si="3"/>
        <v>4474.310606060606</v>
      </c>
      <c r="E125" s="142">
        <f t="shared" si="3"/>
        <v>2182113.4883864103</v>
      </c>
      <c r="F125" s="142">
        <f t="shared" si="3"/>
        <v>1273668.9898996949</v>
      </c>
      <c r="G125" s="142">
        <f t="shared" si="3"/>
        <v>0</v>
      </c>
      <c r="H125" s="137">
        <f t="shared" si="4"/>
        <v>3460256.7888921658</v>
      </c>
    </row>
    <row r="126" spans="2:8">
      <c r="B126" s="128" t="str">
        <f>$B$42</f>
        <v>Veterinary Science</v>
      </c>
      <c r="C126" s="142">
        <f t="shared" si="3"/>
        <v>0</v>
      </c>
      <c r="D126" s="142">
        <f t="shared" si="3"/>
        <v>0</v>
      </c>
      <c r="E126" s="142">
        <f t="shared" si="3"/>
        <v>0</v>
      </c>
      <c r="F126" s="142">
        <f t="shared" si="3"/>
        <v>0</v>
      </c>
      <c r="G126" s="142">
        <f t="shared" si="3"/>
        <v>0</v>
      </c>
      <c r="H126" s="137">
        <f t="shared" si="4"/>
        <v>0</v>
      </c>
    </row>
    <row r="127" spans="2:8">
      <c r="B127" s="128" t="str">
        <f>$B$43</f>
        <v>Vocational Training</v>
      </c>
      <c r="C127" s="142">
        <f t="shared" si="3"/>
        <v>0</v>
      </c>
      <c r="D127" s="142">
        <f t="shared" si="3"/>
        <v>0</v>
      </c>
      <c r="E127" s="142">
        <f t="shared" si="3"/>
        <v>0</v>
      </c>
      <c r="F127" s="142">
        <f t="shared" si="3"/>
        <v>0</v>
      </c>
      <c r="G127" s="142">
        <f t="shared" si="3"/>
        <v>0</v>
      </c>
      <c r="H127" s="137">
        <f t="shared" si="4"/>
        <v>0</v>
      </c>
    </row>
    <row r="128" spans="2:8">
      <c r="B128" s="128" t="str">
        <f>$B$44</f>
        <v>Physical Training</v>
      </c>
      <c r="C128" s="142">
        <f t="shared" si="3"/>
        <v>0</v>
      </c>
      <c r="D128" s="142">
        <f t="shared" si="3"/>
        <v>0</v>
      </c>
      <c r="E128" s="142">
        <f t="shared" si="3"/>
        <v>0</v>
      </c>
      <c r="F128" s="142">
        <f t="shared" si="3"/>
        <v>0</v>
      </c>
      <c r="G128" s="142">
        <f t="shared" si="3"/>
        <v>0</v>
      </c>
      <c r="H128" s="137">
        <f t="shared" si="4"/>
        <v>0</v>
      </c>
    </row>
    <row r="129" spans="2:11">
      <c r="B129" s="128" t="str">
        <f>$B$45</f>
        <v>Health Services</v>
      </c>
      <c r="C129" s="142">
        <f t="shared" si="3"/>
        <v>633505.16577576008</v>
      </c>
      <c r="D129" s="142">
        <f t="shared" si="3"/>
        <v>1855753.4047019815</v>
      </c>
      <c r="E129" s="142">
        <f t="shared" si="3"/>
        <v>982452.05177569401</v>
      </c>
      <c r="F129" s="142">
        <f t="shared" si="3"/>
        <v>711474.70141097007</v>
      </c>
      <c r="G129" s="142">
        <f t="shared" si="3"/>
        <v>431448.38866065157</v>
      </c>
      <c r="H129" s="137">
        <f t="shared" si="4"/>
        <v>4614633.712325057</v>
      </c>
    </row>
    <row r="130" spans="2:11">
      <c r="B130" s="128" t="str">
        <f>$B$46</f>
        <v>Pharmacy</v>
      </c>
      <c r="C130" s="142">
        <f t="shared" si="3"/>
        <v>31917.133473389345</v>
      </c>
      <c r="D130" s="142">
        <f t="shared" si="3"/>
        <v>74861.601746007829</v>
      </c>
      <c r="E130" s="142">
        <f t="shared" si="3"/>
        <v>747887.64745545434</v>
      </c>
      <c r="F130" s="142">
        <f t="shared" si="3"/>
        <v>2914418.4415671197</v>
      </c>
      <c r="G130" s="142">
        <f t="shared" si="3"/>
        <v>5895392.092615772</v>
      </c>
      <c r="H130" s="137">
        <f t="shared" si="4"/>
        <v>9664476.9168577436</v>
      </c>
    </row>
    <row r="131" spans="2:11">
      <c r="B131" s="128" t="str">
        <f>$B$47</f>
        <v>Business Administration</v>
      </c>
      <c r="C131" s="142">
        <f t="shared" si="3"/>
        <v>3766406.6568198167</v>
      </c>
      <c r="D131" s="142">
        <f t="shared" si="3"/>
        <v>17175273.600707669</v>
      </c>
      <c r="E131" s="142">
        <f t="shared" si="3"/>
        <v>16276376.462784935</v>
      </c>
      <c r="F131" s="142">
        <f t="shared" si="3"/>
        <v>13320740.791156383</v>
      </c>
      <c r="G131" s="142">
        <f t="shared" si="3"/>
        <v>0</v>
      </c>
      <c r="H131" s="137">
        <f t="shared" si="4"/>
        <v>50538797.511468798</v>
      </c>
    </row>
    <row r="132" spans="2:11">
      <c r="B132" s="128" t="str">
        <f>$B$48</f>
        <v>Optometry</v>
      </c>
      <c r="C132" s="142">
        <f t="shared" ref="C132:G135" si="5">C107+C77</f>
        <v>0</v>
      </c>
      <c r="D132" s="142">
        <f t="shared" si="5"/>
        <v>0</v>
      </c>
      <c r="E132" s="142">
        <f t="shared" si="5"/>
        <v>0</v>
      </c>
      <c r="F132" s="142">
        <f t="shared" si="5"/>
        <v>0</v>
      </c>
      <c r="G132" s="142">
        <f t="shared" si="5"/>
        <v>0</v>
      </c>
      <c r="H132" s="137">
        <f t="shared" si="4"/>
        <v>0</v>
      </c>
    </row>
    <row r="133" spans="2:11">
      <c r="B133" s="128" t="str">
        <f>$B$49</f>
        <v>Teacher Ed-Practice Teaching</v>
      </c>
      <c r="C133" s="142">
        <f t="shared" si="5"/>
        <v>0</v>
      </c>
      <c r="D133" s="142">
        <f t="shared" si="5"/>
        <v>0</v>
      </c>
      <c r="E133" s="142">
        <f t="shared" si="5"/>
        <v>0</v>
      </c>
      <c r="F133" s="142">
        <f t="shared" si="5"/>
        <v>0</v>
      </c>
      <c r="G133" s="142">
        <f t="shared" si="5"/>
        <v>0</v>
      </c>
      <c r="H133" s="137">
        <f t="shared" si="4"/>
        <v>0</v>
      </c>
    </row>
    <row r="134" spans="2:11">
      <c r="B134" s="128" t="str">
        <f>$B$50</f>
        <v>Technology</v>
      </c>
      <c r="C134" s="142">
        <f t="shared" si="5"/>
        <v>107128.99851558634</v>
      </c>
      <c r="D134" s="142">
        <f t="shared" si="5"/>
        <v>0</v>
      </c>
      <c r="E134" s="142">
        <f t="shared" si="5"/>
        <v>182836.0261449333</v>
      </c>
      <c r="F134" s="142">
        <f t="shared" si="5"/>
        <v>2750</v>
      </c>
      <c r="G134" s="142">
        <f t="shared" si="5"/>
        <v>0</v>
      </c>
      <c r="H134" s="137">
        <f t="shared" si="4"/>
        <v>292715.02466051967</v>
      </c>
    </row>
    <row r="135" spans="2:11">
      <c r="B135" s="128" t="str">
        <f>$B$51</f>
        <v>Nursing</v>
      </c>
      <c r="C135" s="142">
        <f t="shared" si="5"/>
        <v>671205.70448612154</v>
      </c>
      <c r="D135" s="142">
        <f t="shared" si="5"/>
        <v>2436910.0668032556</v>
      </c>
      <c r="E135" s="142">
        <f t="shared" si="5"/>
        <v>3324161.3647441505</v>
      </c>
      <c r="F135" s="142">
        <f t="shared" si="5"/>
        <v>1712013.6277527288</v>
      </c>
      <c r="G135" s="142">
        <f t="shared" si="5"/>
        <v>0</v>
      </c>
      <c r="H135" s="137">
        <f t="shared" si="4"/>
        <v>8144290.7637862563</v>
      </c>
    </row>
    <row r="136" spans="2:11">
      <c r="B136" s="131" t="str">
        <f>$B$52</f>
        <v>Totals</v>
      </c>
      <c r="C136" s="134">
        <f>SUM(C116:C135)</f>
        <v>78411245.284791753</v>
      </c>
      <c r="D136" s="134">
        <f>SUM(D116:D135)</f>
        <v>106784905.12929021</v>
      </c>
      <c r="E136" s="134">
        <f>SUM(E116:E135)</f>
        <v>78942647.729022995</v>
      </c>
      <c r="F136" s="134">
        <f>SUM(F116:F135)</f>
        <v>147257566.34621793</v>
      </c>
      <c r="G136" s="134">
        <f>SUM(G116:G135)</f>
        <v>27226486.676334422</v>
      </c>
      <c r="H136" s="134">
        <f t="shared" si="4"/>
        <v>438622851.16565734</v>
      </c>
    </row>
    <row r="137" spans="2:11">
      <c r="B137" s="330"/>
      <c r="C137" s="333"/>
      <c r="D137" s="333"/>
      <c r="E137" s="333"/>
      <c r="F137" s="333"/>
      <c r="G137" s="333"/>
      <c r="H137" s="334"/>
    </row>
    <row r="138" spans="2:11" ht="15" customHeight="1">
      <c r="B138" s="120" t="s">
        <v>4</v>
      </c>
      <c r="C138" s="327"/>
      <c r="D138" s="327"/>
      <c r="E138" s="327"/>
      <c r="F138" s="327"/>
      <c r="G138" s="327"/>
      <c r="H138" s="122">
        <f>H86-H81-H111</f>
        <v>908724012.83434272</v>
      </c>
    </row>
    <row r="139" spans="2:11" ht="152.25" customHeight="1" thickBot="1">
      <c r="B139" s="394" t="s">
        <v>887</v>
      </c>
      <c r="C139" s="394"/>
      <c r="D139" s="394"/>
      <c r="E139" s="394"/>
      <c r="F139" s="394"/>
      <c r="G139" s="382"/>
      <c r="H139" s="321"/>
    </row>
    <row r="140" spans="2:11" ht="36.75" customHeight="1" thickTop="1">
      <c r="B140" s="424" t="s">
        <v>889</v>
      </c>
      <c r="C140" s="425"/>
      <c r="D140" s="425"/>
      <c r="E140" s="425"/>
      <c r="F140" s="426"/>
      <c r="G140" s="335" t="s">
        <v>2</v>
      </c>
      <c r="H140" s="336">
        <v>1</v>
      </c>
      <c r="I140" s="427" t="str">
        <f>IF(H140+H141=1,"","Error, the two cells on the left must equal 100%")</f>
        <v/>
      </c>
    </row>
    <row r="141" spans="2:11" ht="37.5" customHeight="1" thickBot="1">
      <c r="B141" s="406"/>
      <c r="C141" s="407"/>
      <c r="D141" s="407"/>
      <c r="E141" s="407"/>
      <c r="F141" s="408"/>
      <c r="G141" s="335" t="s">
        <v>3</v>
      </c>
      <c r="H141" s="337">
        <f>1-H140</f>
        <v>0</v>
      </c>
      <c r="I141" s="428"/>
    </row>
    <row r="142" spans="2:11" ht="42" thickBot="1">
      <c r="B142" s="338" t="s">
        <v>31</v>
      </c>
      <c r="C142" s="339" t="s">
        <v>25</v>
      </c>
      <c r="D142" s="339" t="s">
        <v>26</v>
      </c>
      <c r="E142" s="339" t="s">
        <v>27</v>
      </c>
      <c r="F142" s="339" t="s">
        <v>28</v>
      </c>
      <c r="G142" s="340" t="s">
        <v>29</v>
      </c>
      <c r="H142" s="341" t="s">
        <v>6</v>
      </c>
      <c r="I142" s="342" t="s">
        <v>7</v>
      </c>
    </row>
    <row r="143" spans="2:11">
      <c r="B143" s="128" t="str">
        <f>$B$32</f>
        <v>Liberal Arts</v>
      </c>
      <c r="C143" s="329">
        <f>Data!LN3</f>
        <v>42944.453908347859</v>
      </c>
      <c r="D143" s="329">
        <f>Data!MH3</f>
        <v>85888.907816695719</v>
      </c>
      <c r="E143" s="329">
        <f>Data!NB3</f>
        <v>0</v>
      </c>
      <c r="F143" s="329">
        <f>Data!NV3</f>
        <v>629009.94253991859</v>
      </c>
      <c r="G143" s="329">
        <f>Data!OP3</f>
        <v>0</v>
      </c>
      <c r="H143" s="343">
        <f>Data!PJ3</f>
        <v>87257852.106339276</v>
      </c>
      <c r="I143" s="344">
        <f t="shared" ref="I143:I162" si="6">SUM(C143:H143)</f>
        <v>88015695.410604239</v>
      </c>
      <c r="J143" s="107" t="str">
        <f>IFERROR(H143/#REF!-1,"")</f>
        <v/>
      </c>
      <c r="K143" s="107" t="str">
        <f>IFERROR(I143/#REF!-1,"")</f>
        <v/>
      </c>
    </row>
    <row r="144" spans="2:11">
      <c r="B144" s="128" t="str">
        <f>$B$33</f>
        <v>Science</v>
      </c>
      <c r="C144" s="329">
        <f>Data!LO3</f>
        <v>813459.70770066592</v>
      </c>
      <c r="D144" s="329">
        <f>Data!MI3</f>
        <v>1626919.4154013318</v>
      </c>
      <c r="E144" s="329">
        <f>Data!NC3</f>
        <v>4880758.2462039953</v>
      </c>
      <c r="F144" s="329">
        <f>Data!NW3</f>
        <v>17082653.861713983</v>
      </c>
      <c r="G144" s="329">
        <f>Data!OQ3</f>
        <v>0</v>
      </c>
      <c r="H144" s="343">
        <f>Data!PK3</f>
        <v>319243190.48898023</v>
      </c>
      <c r="I144" s="344">
        <f t="shared" si="6"/>
        <v>343646981.72000021</v>
      </c>
      <c r="J144" s="107" t="str">
        <f>IFERROR(H144/#REF!-1,"")</f>
        <v/>
      </c>
      <c r="K144" s="107" t="str">
        <f>IFERROR(I144/#REF!-1,"")</f>
        <v/>
      </c>
    </row>
    <row r="145" spans="2:11">
      <c r="B145" s="128" t="str">
        <f>$B$34</f>
        <v>Fine Arts</v>
      </c>
      <c r="C145" s="329">
        <f>Data!LP3</f>
        <v>0</v>
      </c>
      <c r="D145" s="329">
        <f>Data!MJ3</f>
        <v>0</v>
      </c>
      <c r="E145" s="329">
        <f>Data!ND3</f>
        <v>0</v>
      </c>
      <c r="F145" s="329">
        <f>Data!NX3</f>
        <v>0</v>
      </c>
      <c r="G145" s="329">
        <f>Data!OR3</f>
        <v>0</v>
      </c>
      <c r="H145" s="343">
        <f>Data!PL3</f>
        <v>18035239.539572932</v>
      </c>
      <c r="I145" s="344">
        <f t="shared" si="6"/>
        <v>18035239.539572932</v>
      </c>
      <c r="J145" s="107" t="str">
        <f>IFERROR(H145/#REF!-1,"")</f>
        <v/>
      </c>
      <c r="K145" s="107" t="str">
        <f>IFERROR(I145/#REF!-1,"")</f>
        <v/>
      </c>
    </row>
    <row r="146" spans="2:11">
      <c r="B146" s="128" t="str">
        <f>$B$35</f>
        <v>Teacher Education</v>
      </c>
      <c r="C146" s="329">
        <f>Data!LQ3</f>
        <v>0</v>
      </c>
      <c r="D146" s="329">
        <f>Data!MK3</f>
        <v>0</v>
      </c>
      <c r="E146" s="329">
        <f>Data!NE3</f>
        <v>0</v>
      </c>
      <c r="F146" s="329">
        <f>Data!NY3</f>
        <v>0</v>
      </c>
      <c r="G146" s="329">
        <f>Data!OS3</f>
        <v>0</v>
      </c>
      <c r="H146" s="343">
        <f>Data!PN3</f>
        <v>23677192.742980026</v>
      </c>
      <c r="I146" s="344">
        <f t="shared" si="6"/>
        <v>23677192.742980026</v>
      </c>
      <c r="J146" s="107" t="str">
        <f>IFERROR(H146/#REF!-1,"")</f>
        <v/>
      </c>
      <c r="K146" s="107" t="str">
        <f>IFERROR(I146/#REF!-1,"")</f>
        <v/>
      </c>
    </row>
    <row r="147" spans="2:11">
      <c r="B147" s="128" t="str">
        <f>$B$36</f>
        <v>Agriculture</v>
      </c>
      <c r="C147" s="329">
        <f>Data!LR3</f>
        <v>0</v>
      </c>
      <c r="D147" s="329">
        <f>Data!ML3</f>
        <v>0</v>
      </c>
      <c r="E147" s="329">
        <f>Data!NF3</f>
        <v>0</v>
      </c>
      <c r="F147" s="329">
        <f>Data!NZ3</f>
        <v>0</v>
      </c>
      <c r="G147" s="329">
        <f>Data!OT3</f>
        <v>0</v>
      </c>
      <c r="H147" s="343">
        <f>Data!PM3</f>
        <v>0</v>
      </c>
      <c r="I147" s="344">
        <f t="shared" si="6"/>
        <v>0</v>
      </c>
      <c r="J147" s="107" t="str">
        <f>IFERROR(H147/#REF!-1,"")</f>
        <v/>
      </c>
      <c r="K147" s="107" t="str">
        <f>IFERROR(I147/#REF!-1,"")</f>
        <v/>
      </c>
    </row>
    <row r="148" spans="2:11">
      <c r="B148" s="128" t="str">
        <f>$B$37</f>
        <v>Engineering</v>
      </c>
      <c r="C148" s="329">
        <f>Data!LS3</f>
        <v>497158.40027215227</v>
      </c>
      <c r="D148" s="329">
        <f>Data!MM3</f>
        <v>994316.80054430454</v>
      </c>
      <c r="E148" s="329">
        <f>Data!NG3</f>
        <v>8575982.404694628</v>
      </c>
      <c r="F148" s="329">
        <f>Data!OA3</f>
        <v>8575982.404694628</v>
      </c>
      <c r="G148" s="329">
        <f>Data!OU3</f>
        <v>0</v>
      </c>
      <c r="H148" s="343">
        <f>Data!PO3</f>
        <v>268434720.32039788</v>
      </c>
      <c r="I148" s="344">
        <f t="shared" si="6"/>
        <v>287078160.3306036</v>
      </c>
      <c r="J148" s="107" t="str">
        <f>IFERROR(H148/#REF!-1,"")</f>
        <v/>
      </c>
      <c r="K148" s="107" t="str">
        <f>IFERROR(I148/#REF!-1,"")</f>
        <v/>
      </c>
    </row>
    <row r="149" spans="2:11">
      <c r="B149" s="128" t="str">
        <f>$B$38</f>
        <v>Home Economics</v>
      </c>
      <c r="C149" s="329">
        <f>Data!LT3</f>
        <v>599203.12136389513</v>
      </c>
      <c r="D149" s="329">
        <f>Data!MN3</f>
        <v>557188.02164885437</v>
      </c>
      <c r="E149" s="329">
        <f>Data!NH3</f>
        <v>20339.828223907294</v>
      </c>
      <c r="F149" s="329">
        <f>Data!OB3</f>
        <v>34516.072137539653</v>
      </c>
      <c r="G149" s="329">
        <f>Data!OV3</f>
        <v>0</v>
      </c>
      <c r="H149" s="343">
        <f>Data!PP3</f>
        <v>7175640.8472206015</v>
      </c>
      <c r="I149" s="344">
        <f t="shared" si="6"/>
        <v>8386887.8905947981</v>
      </c>
      <c r="J149" s="107" t="str">
        <f>IFERROR(H149/#REF!-1,"")</f>
        <v/>
      </c>
      <c r="K149" s="107" t="str">
        <f>IFERROR(I149/#REF!-1,"")</f>
        <v/>
      </c>
    </row>
    <row r="150" spans="2:11">
      <c r="B150" s="128" t="str">
        <f>$B$39</f>
        <v>Law</v>
      </c>
      <c r="C150" s="329">
        <f>Data!LU3</f>
        <v>0</v>
      </c>
      <c r="D150" s="329">
        <f>Data!MO3</f>
        <v>0</v>
      </c>
      <c r="E150" s="329">
        <f>Data!NI3</f>
        <v>0</v>
      </c>
      <c r="F150" s="329">
        <f>Data!OC3</f>
        <v>0</v>
      </c>
      <c r="G150" s="329">
        <f>Data!OW3</f>
        <v>0</v>
      </c>
      <c r="H150" s="343">
        <f>Data!PQ3</f>
        <v>12725542.045660187</v>
      </c>
      <c r="I150" s="344">
        <f t="shared" si="6"/>
        <v>12725542.045660187</v>
      </c>
      <c r="J150" s="107" t="str">
        <f>IFERROR(H150/#REF!-1,"")</f>
        <v/>
      </c>
      <c r="K150" s="107" t="str">
        <f>IFERROR(I150/#REF!-1,"")</f>
        <v/>
      </c>
    </row>
    <row r="151" spans="2:11">
      <c r="B151" s="128" t="str">
        <f>$B$40</f>
        <v>Social Service</v>
      </c>
      <c r="C151" s="329">
        <f>Data!LV3</f>
        <v>67.1449104911853</v>
      </c>
      <c r="D151" s="329">
        <f>Data!MP3</f>
        <v>134.2898209823706</v>
      </c>
      <c r="E151" s="329">
        <f>Data!NJ3</f>
        <v>201.43473147355587</v>
      </c>
      <c r="F151" s="329">
        <f>Data!OD3</f>
        <v>940.02874687659403</v>
      </c>
      <c r="G151" s="329">
        <f>Data!OX3</f>
        <v>0</v>
      </c>
      <c r="H151" s="343">
        <f>Data!PR3</f>
        <v>14741535.17093461</v>
      </c>
      <c r="I151" s="344">
        <f t="shared" si="6"/>
        <v>14742878.069144433</v>
      </c>
      <c r="J151" s="107" t="str">
        <f>IFERROR(H151/#REF!-1,"")</f>
        <v/>
      </c>
      <c r="K151" s="107" t="str">
        <f>IFERROR(I151/#REF!-1,"")</f>
        <v/>
      </c>
    </row>
    <row r="152" spans="2:11">
      <c r="B152" s="128" t="str">
        <f>$B$41</f>
        <v>Library Science</v>
      </c>
      <c r="C152" s="329">
        <f>Data!LW3</f>
        <v>0</v>
      </c>
      <c r="D152" s="329">
        <f>Data!MQ3</f>
        <v>0</v>
      </c>
      <c r="E152" s="329">
        <f>Data!NK3</f>
        <v>61953.319672511243</v>
      </c>
      <c r="F152" s="329">
        <f>Data!OE3</f>
        <v>61953.319672511243</v>
      </c>
      <c r="G152" s="329">
        <f>Data!OY3</f>
        <v>0</v>
      </c>
      <c r="H152" s="343">
        <f>Data!PS3</f>
        <v>5999779.5294566387</v>
      </c>
      <c r="I152" s="344">
        <f t="shared" si="6"/>
        <v>6123686.1688016616</v>
      </c>
      <c r="J152" s="107" t="str">
        <f>IFERROR(H152/#REF!-1,"")</f>
        <v/>
      </c>
      <c r="K152" s="107" t="str">
        <f>IFERROR(I152/#REF!-1,"")</f>
        <v/>
      </c>
    </row>
    <row r="153" spans="2:11">
      <c r="B153" s="128" t="str">
        <f>$B$42</f>
        <v>Veterinary Science</v>
      </c>
      <c r="C153" s="329">
        <f>Data!LX3</f>
        <v>0</v>
      </c>
      <c r="D153" s="329">
        <f>Data!MR3</f>
        <v>0</v>
      </c>
      <c r="E153" s="329">
        <f>Data!NL3</f>
        <v>0</v>
      </c>
      <c r="F153" s="329">
        <f>Data!OF3</f>
        <v>0</v>
      </c>
      <c r="G153" s="329">
        <f>Data!OZ3</f>
        <v>0</v>
      </c>
      <c r="H153" s="343">
        <f>Data!PT3</f>
        <v>0</v>
      </c>
      <c r="I153" s="344">
        <f t="shared" si="6"/>
        <v>0</v>
      </c>
      <c r="J153" s="107" t="str">
        <f>IFERROR(H153/#REF!-1,"")</f>
        <v/>
      </c>
      <c r="K153" s="107" t="str">
        <f>IFERROR(I153/#REF!-1,"")</f>
        <v/>
      </c>
    </row>
    <row r="154" spans="2:11">
      <c r="B154" s="128" t="str">
        <f>$B$43</f>
        <v>Vocational Training</v>
      </c>
      <c r="C154" s="329">
        <f>Data!LY3</f>
        <v>0</v>
      </c>
      <c r="D154" s="329">
        <f>Data!MS3</f>
        <v>0</v>
      </c>
      <c r="E154" s="329">
        <f>Data!NM3</f>
        <v>0</v>
      </c>
      <c r="F154" s="329">
        <f>Data!OG3</f>
        <v>0</v>
      </c>
      <c r="G154" s="329">
        <f>Data!PA3</f>
        <v>0</v>
      </c>
      <c r="H154" s="343">
        <f>Data!PU3</f>
        <v>0</v>
      </c>
      <c r="I154" s="344">
        <f t="shared" si="6"/>
        <v>0</v>
      </c>
      <c r="J154" s="107" t="str">
        <f>IFERROR(H154/#REF!-1,"")</f>
        <v/>
      </c>
      <c r="K154" s="107" t="str">
        <f>IFERROR(I154/#REF!-1,"")</f>
        <v/>
      </c>
    </row>
    <row r="155" spans="2:11">
      <c r="B155" s="128" t="str">
        <f>$B$44</f>
        <v>Physical Training</v>
      </c>
      <c r="C155" s="329">
        <f>Data!LZ3</f>
        <v>0</v>
      </c>
      <c r="D155" s="329">
        <f>Data!MT3</f>
        <v>0</v>
      </c>
      <c r="E155" s="329">
        <f>Data!NN3</f>
        <v>0</v>
      </c>
      <c r="F155" s="329">
        <f>Data!OH3</f>
        <v>0</v>
      </c>
      <c r="G155" s="329">
        <f>Data!PB3</f>
        <v>0</v>
      </c>
      <c r="H155" s="343">
        <f>Data!PV3</f>
        <v>0</v>
      </c>
      <c r="I155" s="344">
        <f t="shared" si="6"/>
        <v>0</v>
      </c>
      <c r="J155" s="107" t="str">
        <f>IFERROR(H155/#REF!-1,"")</f>
        <v/>
      </c>
      <c r="K155" s="107" t="str">
        <f>IFERROR(I155/#REF!-1,"")</f>
        <v/>
      </c>
    </row>
    <row r="156" spans="2:11">
      <c r="B156" s="128" t="str">
        <f>$B$45</f>
        <v>Health Services</v>
      </c>
      <c r="C156" s="329">
        <f>Data!MA3</f>
        <v>569.29103021016942</v>
      </c>
      <c r="D156" s="329">
        <f>Data!MU3</f>
        <v>1138.5820604203388</v>
      </c>
      <c r="E156" s="329">
        <f>Data!NO3</f>
        <v>0</v>
      </c>
      <c r="F156" s="329">
        <f>Data!OI3</f>
        <v>3467.4999112801229</v>
      </c>
      <c r="G156" s="329">
        <f>Data!PC3</f>
        <v>0</v>
      </c>
      <c r="H156" s="343">
        <f>Data!PW3</f>
        <v>12900350.800045716</v>
      </c>
      <c r="I156" s="344">
        <f t="shared" si="6"/>
        <v>12905526.173047626</v>
      </c>
      <c r="J156" s="107" t="str">
        <f>IFERROR(H156/#REF!-1,"")</f>
        <v/>
      </c>
      <c r="K156" s="107" t="str">
        <f>IFERROR(I156/#REF!-1,"")</f>
        <v/>
      </c>
    </row>
    <row r="157" spans="2:11">
      <c r="B157" s="128" t="str">
        <f>$B$46</f>
        <v>Pharmacy</v>
      </c>
      <c r="C157" s="329">
        <f>Data!MB3</f>
        <v>0</v>
      </c>
      <c r="D157" s="329">
        <f>Data!MV3</f>
        <v>0</v>
      </c>
      <c r="E157" s="329">
        <f>Data!NP3</f>
        <v>0</v>
      </c>
      <c r="F157" s="329">
        <f>Data!OJ3</f>
        <v>1645893.5579275622</v>
      </c>
      <c r="G157" s="329">
        <f>Data!PD3</f>
        <v>411473.38948189054</v>
      </c>
      <c r="H157" s="343">
        <f>Data!PX3</f>
        <v>26884150.798221208</v>
      </c>
      <c r="I157" s="344">
        <f t="shared" si="6"/>
        <v>28941517.745630659</v>
      </c>
      <c r="J157" s="107" t="str">
        <f>IFERROR(H157/#REF!-1,"")</f>
        <v/>
      </c>
      <c r="K157" s="107" t="str">
        <f>IFERROR(I157/#REF!-1,"")</f>
        <v/>
      </c>
    </row>
    <row r="158" spans="2:11">
      <c r="B158" s="128" t="str">
        <f>$B$47</f>
        <v>Business Administration</v>
      </c>
      <c r="C158" s="329">
        <f>Data!MC3</f>
        <v>940.40243896512311</v>
      </c>
      <c r="D158" s="329">
        <f>Data!MW3</f>
        <v>1880.8048779302462</v>
      </c>
      <c r="E158" s="329">
        <f>Data!NQ3</f>
        <v>12695.432926029163</v>
      </c>
      <c r="F158" s="329">
        <f>Data!OK3</f>
        <v>12695.432926029163</v>
      </c>
      <c r="G158" s="329">
        <f>Data!PE3</f>
        <v>0</v>
      </c>
      <c r="H158" s="343">
        <f>Data!PY3</f>
        <v>54829374.038766995</v>
      </c>
      <c r="I158" s="344">
        <f t="shared" si="6"/>
        <v>54857586.111935951</v>
      </c>
      <c r="J158" s="107" t="str">
        <f>IFERROR(H158/#REF!-1,"")</f>
        <v/>
      </c>
      <c r="K158" s="107" t="str">
        <f>IFERROR(I158/#REF!-1,"")</f>
        <v/>
      </c>
    </row>
    <row r="159" spans="2:11">
      <c r="B159" s="128" t="str">
        <f>$B$48</f>
        <v>Optometry</v>
      </c>
      <c r="C159" s="329">
        <f>Data!MD3</f>
        <v>0</v>
      </c>
      <c r="D159" s="329">
        <f>Data!MX3</f>
        <v>0</v>
      </c>
      <c r="E159" s="329">
        <f>Data!NR3</f>
        <v>0</v>
      </c>
      <c r="F159" s="329">
        <f>Data!OL3</f>
        <v>0</v>
      </c>
      <c r="G159" s="329">
        <f>Data!PF3</f>
        <v>0</v>
      </c>
      <c r="H159" s="343">
        <f>Data!PZ3</f>
        <v>0</v>
      </c>
      <c r="I159" s="344">
        <f t="shared" si="6"/>
        <v>0</v>
      </c>
      <c r="J159" s="107" t="str">
        <f>IFERROR(H159/#REF!-1,"")</f>
        <v/>
      </c>
      <c r="K159" s="107" t="str">
        <f>IFERROR(I159/#REF!-1,"")</f>
        <v/>
      </c>
    </row>
    <row r="160" spans="2:11">
      <c r="B160" s="128" t="str">
        <f>$B$49</f>
        <v>Teacher Ed-Practice Teaching</v>
      </c>
      <c r="C160" s="329">
        <f>Data!ME3</f>
        <v>0</v>
      </c>
      <c r="D160" s="329">
        <f>Data!MY3</f>
        <v>0</v>
      </c>
      <c r="E160" s="329">
        <f>Data!NS3</f>
        <v>0</v>
      </c>
      <c r="F160" s="329">
        <f>Data!OM3</f>
        <v>0</v>
      </c>
      <c r="G160" s="329">
        <f>Data!PG3</f>
        <v>0</v>
      </c>
      <c r="H160" s="343">
        <f>Data!QA3</f>
        <v>0</v>
      </c>
      <c r="I160" s="344">
        <f t="shared" si="6"/>
        <v>0</v>
      </c>
      <c r="J160" s="107" t="str">
        <f>IFERROR(H160/#REF!-1,"")</f>
        <v/>
      </c>
      <c r="K160" s="107" t="str">
        <f>IFERROR(I160/#REF!-1,"")</f>
        <v/>
      </c>
    </row>
    <row r="161" spans="2:11">
      <c r="B161" s="128" t="str">
        <f>$B$50</f>
        <v>Technology</v>
      </c>
      <c r="C161" s="329">
        <f>Data!MF3</f>
        <v>0</v>
      </c>
      <c r="D161" s="329">
        <f>Data!MZ3</f>
        <v>0</v>
      </c>
      <c r="E161" s="329">
        <f>Data!NT3</f>
        <v>0</v>
      </c>
      <c r="F161" s="329">
        <f>Data!ON3</f>
        <v>0</v>
      </c>
      <c r="G161" s="329">
        <f>Data!PH3</f>
        <v>0</v>
      </c>
      <c r="H161" s="343">
        <f>Data!QB3</f>
        <v>0</v>
      </c>
      <c r="I161" s="344">
        <f t="shared" si="6"/>
        <v>0</v>
      </c>
      <c r="J161" s="107" t="str">
        <f>IFERROR(H161/#REF!-1,"")</f>
        <v/>
      </c>
      <c r="K161" s="107" t="str">
        <f>IFERROR(I161/#REF!-1,"")</f>
        <v/>
      </c>
    </row>
    <row r="162" spans="2:11">
      <c r="B162" s="128" t="str">
        <f>$B$51</f>
        <v>Nursing</v>
      </c>
      <c r="C162" s="329">
        <f>Data!MG3</f>
        <v>0</v>
      </c>
      <c r="D162" s="329">
        <f>Data!NA3</f>
        <v>0</v>
      </c>
      <c r="E162" s="329">
        <f>Data!NU3</f>
        <v>0</v>
      </c>
      <c r="F162" s="329">
        <f>Data!OO3</f>
        <v>0</v>
      </c>
      <c r="G162" s="329">
        <f>Data!PI3</f>
        <v>0</v>
      </c>
      <c r="H162" s="343">
        <f>Data!QC3</f>
        <v>9587118.5257666335</v>
      </c>
      <c r="I162" s="344">
        <f t="shared" si="6"/>
        <v>9587118.5257666335</v>
      </c>
      <c r="J162" s="107" t="str">
        <f>IFERROR(H162/#REF!-1,"")</f>
        <v/>
      </c>
      <c r="K162" s="107" t="str">
        <f>IFERROR(I162/#REF!-1,"")</f>
        <v/>
      </c>
    </row>
    <row r="163" spans="2:11" ht="14.4" thickBot="1">
      <c r="B163" s="131" t="str">
        <f>$B$52</f>
        <v>Totals</v>
      </c>
      <c r="C163" s="134">
        <f t="shared" ref="C163:H163" si="7">SUM(C143:C162)</f>
        <v>1954342.5216247274</v>
      </c>
      <c r="D163" s="134">
        <f t="shared" si="7"/>
        <v>3267466.8221705193</v>
      </c>
      <c r="E163" s="134">
        <f t="shared" si="7"/>
        <v>13551930.666452546</v>
      </c>
      <c r="F163" s="134">
        <f t="shared" si="7"/>
        <v>28047112.120270327</v>
      </c>
      <c r="G163" s="135">
        <f t="shared" si="7"/>
        <v>411473.38948189054</v>
      </c>
      <c r="H163" s="345">
        <f t="shared" si="7"/>
        <v>861491686.95434284</v>
      </c>
      <c r="I163" s="344">
        <f>SUM(I143:I162)</f>
        <v>908724012.47434306</v>
      </c>
    </row>
    <row r="164" spans="2:11" ht="15" customHeight="1" thickTop="1">
      <c r="B164" s="144"/>
      <c r="C164" s="331"/>
      <c r="D164" s="331"/>
      <c r="E164" s="331"/>
      <c r="F164" s="331"/>
      <c r="G164" s="331"/>
      <c r="H164" s="346"/>
      <c r="I164" s="347"/>
    </row>
    <row r="165" spans="2:11" ht="14.25" customHeight="1">
      <c r="B165" s="387" t="s">
        <v>63</v>
      </c>
      <c r="C165" s="387"/>
      <c r="D165" s="387"/>
      <c r="E165" s="387"/>
      <c r="F165" s="387"/>
      <c r="G165" s="387"/>
      <c r="H165" s="348"/>
      <c r="I165" s="348"/>
    </row>
    <row r="166" spans="2:11" ht="43.5" customHeight="1" thickBot="1">
      <c r="B166" s="394" t="s">
        <v>40</v>
      </c>
      <c r="C166" s="394"/>
      <c r="D166" s="394"/>
      <c r="E166" s="394"/>
      <c r="F166" s="394"/>
      <c r="G166" s="394"/>
      <c r="H166" s="328"/>
    </row>
    <row r="167" spans="2:11" ht="14.4" thickBot="1">
      <c r="B167" s="124" t="s">
        <v>31</v>
      </c>
      <c r="C167" s="125" t="s">
        <v>25</v>
      </c>
      <c r="D167" s="125" t="s">
        <v>26</v>
      </c>
      <c r="E167" s="125" t="s">
        <v>27</v>
      </c>
      <c r="F167" s="125" t="s">
        <v>28</v>
      </c>
      <c r="G167" s="125" t="s">
        <v>29</v>
      </c>
      <c r="H167" s="126" t="s">
        <v>1</v>
      </c>
    </row>
    <row r="168" spans="2:11">
      <c r="B168" s="128" t="str">
        <f>$B$32</f>
        <v>Liberal Arts</v>
      </c>
      <c r="C168" s="323">
        <f t="shared" ref="C168:G183" si="8">C143+$H$140*IF($H116=0,0,$H143*C116/$H116)+IF($H32=0,0,$H$141*$H143*C32/$H32)</f>
        <v>22713110.170052372</v>
      </c>
      <c r="D168" s="323">
        <f t="shared" si="8"/>
        <v>23673901.029358793</v>
      </c>
      <c r="E168" s="323">
        <f t="shared" si="8"/>
        <v>11178871.655155208</v>
      </c>
      <c r="F168" s="323">
        <f t="shared" si="8"/>
        <v>30449812.55603788</v>
      </c>
      <c r="G168" s="323">
        <f t="shared" si="8"/>
        <v>0</v>
      </c>
      <c r="H168" s="134">
        <f t="shared" ref="H168:H188" si="9">SUM(C168:G168)</f>
        <v>88015695.410604268</v>
      </c>
      <c r="I168" s="349"/>
    </row>
    <row r="169" spans="2:11">
      <c r="B169" s="128" t="str">
        <f>$B$33</f>
        <v>Science</v>
      </c>
      <c r="C169" s="142">
        <f t="shared" si="8"/>
        <v>81222643.497910246</v>
      </c>
      <c r="D169" s="142">
        <f t="shared" si="8"/>
        <v>85322939.319777489</v>
      </c>
      <c r="E169" s="142">
        <f t="shared" si="8"/>
        <v>30143459.462919131</v>
      </c>
      <c r="F169" s="142">
        <f t="shared" si="8"/>
        <v>146957939.43939334</v>
      </c>
      <c r="G169" s="142">
        <f t="shared" si="8"/>
        <v>0</v>
      </c>
      <c r="H169" s="137">
        <f t="shared" si="9"/>
        <v>343646981.72000021</v>
      </c>
      <c r="I169" s="349"/>
    </row>
    <row r="170" spans="2:11">
      <c r="B170" s="128" t="str">
        <f>$B$34</f>
        <v>Fine Arts</v>
      </c>
      <c r="C170" s="142">
        <f t="shared" si="8"/>
        <v>6573120.6336781448</v>
      </c>
      <c r="D170" s="142">
        <f t="shared" si="8"/>
        <v>4230317.3911068141</v>
      </c>
      <c r="E170" s="142">
        <f t="shared" si="8"/>
        <v>4284324.117029435</v>
      </c>
      <c r="F170" s="142">
        <f t="shared" si="8"/>
        <v>2947477.3977585393</v>
      </c>
      <c r="G170" s="142">
        <f t="shared" si="8"/>
        <v>0</v>
      </c>
      <c r="H170" s="137">
        <f t="shared" si="9"/>
        <v>18035239.539572936</v>
      </c>
      <c r="I170" s="349"/>
    </row>
    <row r="171" spans="2:11">
      <c r="B171" s="128" t="str">
        <f>$B$35</f>
        <v>Teacher Education</v>
      </c>
      <c r="C171" s="142">
        <f t="shared" si="8"/>
        <v>787050.58575514983</v>
      </c>
      <c r="D171" s="142">
        <f t="shared" si="8"/>
        <v>4940085.4584309831</v>
      </c>
      <c r="E171" s="142">
        <f t="shared" si="8"/>
        <v>5871957.5601719068</v>
      </c>
      <c r="F171" s="142">
        <f t="shared" si="8"/>
        <v>12078099.138621988</v>
      </c>
      <c r="G171" s="142">
        <f t="shared" si="8"/>
        <v>0</v>
      </c>
      <c r="H171" s="137">
        <f t="shared" si="9"/>
        <v>23677192.742980026</v>
      </c>
      <c r="I171" s="349"/>
    </row>
    <row r="172" spans="2:11">
      <c r="B172" s="128" t="str">
        <f>$B$36</f>
        <v>Agriculture</v>
      </c>
      <c r="C172" s="142">
        <f t="shared" si="8"/>
        <v>0</v>
      </c>
      <c r="D172" s="142">
        <f t="shared" si="8"/>
        <v>0</v>
      </c>
      <c r="E172" s="142">
        <f t="shared" si="8"/>
        <v>0</v>
      </c>
      <c r="F172" s="142">
        <f t="shared" si="8"/>
        <v>0</v>
      </c>
      <c r="G172" s="142">
        <f t="shared" si="8"/>
        <v>0</v>
      </c>
      <c r="H172" s="137">
        <f t="shared" si="9"/>
        <v>0</v>
      </c>
      <c r="I172" s="349"/>
    </row>
    <row r="173" spans="2:11">
      <c r="B173" s="128" t="str">
        <f>$B$37</f>
        <v>Engineering</v>
      </c>
      <c r="C173" s="142">
        <f t="shared" si="8"/>
        <v>22683982.627259012</v>
      </c>
      <c r="D173" s="142">
        <f t="shared" si="8"/>
        <v>55648030.32753779</v>
      </c>
      <c r="E173" s="142">
        <f t="shared" si="8"/>
        <v>76255977.396763131</v>
      </c>
      <c r="F173" s="142">
        <f t="shared" si="8"/>
        <v>132490169.97904366</v>
      </c>
      <c r="G173" s="142">
        <f t="shared" si="8"/>
        <v>0</v>
      </c>
      <c r="H173" s="137">
        <f t="shared" si="9"/>
        <v>287078160.3306036</v>
      </c>
      <c r="I173" s="349"/>
    </row>
    <row r="174" spans="2:11">
      <c r="B174" s="128" t="str">
        <f>$B$38</f>
        <v>Home Economics</v>
      </c>
      <c r="C174" s="142">
        <f t="shared" si="8"/>
        <v>1964995.76627497</v>
      </c>
      <c r="D174" s="142">
        <f t="shared" si="8"/>
        <v>3483898.4737250824</v>
      </c>
      <c r="E174" s="142">
        <f t="shared" si="8"/>
        <v>887108.51597837266</v>
      </c>
      <c r="F174" s="142">
        <f t="shared" si="8"/>
        <v>2050885.1346163731</v>
      </c>
      <c r="G174" s="142">
        <f t="shared" si="8"/>
        <v>0</v>
      </c>
      <c r="H174" s="137">
        <f t="shared" si="9"/>
        <v>8386887.8905947981</v>
      </c>
      <c r="I174" s="349"/>
    </row>
    <row r="175" spans="2:11">
      <c r="B175" s="128" t="str">
        <f>$B$39</f>
        <v>Law</v>
      </c>
      <c r="C175" s="142">
        <f t="shared" si="8"/>
        <v>0</v>
      </c>
      <c r="D175" s="142">
        <f t="shared" si="8"/>
        <v>0</v>
      </c>
      <c r="E175" s="142">
        <f t="shared" si="8"/>
        <v>0</v>
      </c>
      <c r="F175" s="142">
        <f t="shared" si="8"/>
        <v>0</v>
      </c>
      <c r="G175" s="142">
        <f t="shared" si="8"/>
        <v>12725542.045660187</v>
      </c>
      <c r="H175" s="137">
        <f t="shared" si="9"/>
        <v>12725542.045660187</v>
      </c>
      <c r="I175" s="349"/>
    </row>
    <row r="176" spans="2:11">
      <c r="B176" s="128" t="str">
        <f>$B$40</f>
        <v>Social Service</v>
      </c>
      <c r="C176" s="142">
        <f t="shared" si="8"/>
        <v>1358965.029470314</v>
      </c>
      <c r="D176" s="142">
        <f t="shared" si="8"/>
        <v>2060449.2439116158</v>
      </c>
      <c r="E176" s="142">
        <f t="shared" si="8"/>
        <v>7204655.4367277334</v>
      </c>
      <c r="F176" s="142">
        <f t="shared" si="8"/>
        <v>4118808.3590347711</v>
      </c>
      <c r="G176" s="142">
        <f t="shared" si="8"/>
        <v>0</v>
      </c>
      <c r="H176" s="137">
        <f t="shared" si="9"/>
        <v>14742878.069144433</v>
      </c>
      <c r="I176" s="349"/>
    </row>
    <row r="177" spans="2:9">
      <c r="B177" s="128" t="str">
        <f>$B$41</f>
        <v>Library Science</v>
      </c>
      <c r="C177" s="142">
        <f t="shared" si="8"/>
        <v>0</v>
      </c>
      <c r="D177" s="142">
        <f t="shared" si="8"/>
        <v>7758.0592483333567</v>
      </c>
      <c r="E177" s="142">
        <f t="shared" si="8"/>
        <v>3845545.3006490432</v>
      </c>
      <c r="F177" s="142">
        <f t="shared" si="8"/>
        <v>2270382.8089042855</v>
      </c>
      <c r="G177" s="142">
        <f t="shared" si="8"/>
        <v>0</v>
      </c>
      <c r="H177" s="137">
        <f t="shared" si="9"/>
        <v>6123686.1688016616</v>
      </c>
      <c r="I177" s="349"/>
    </row>
    <row r="178" spans="2:9">
      <c r="B178" s="128" t="str">
        <f>$B$42</f>
        <v>Veterinary Science</v>
      </c>
      <c r="C178" s="142">
        <f t="shared" si="8"/>
        <v>0</v>
      </c>
      <c r="D178" s="142">
        <f t="shared" si="8"/>
        <v>0</v>
      </c>
      <c r="E178" s="142">
        <f t="shared" si="8"/>
        <v>0</v>
      </c>
      <c r="F178" s="142">
        <f t="shared" si="8"/>
        <v>0</v>
      </c>
      <c r="G178" s="142">
        <f t="shared" si="8"/>
        <v>0</v>
      </c>
      <c r="H178" s="137">
        <f t="shared" si="9"/>
        <v>0</v>
      </c>
      <c r="I178" s="349"/>
    </row>
    <row r="179" spans="2:9">
      <c r="B179" s="128" t="str">
        <f>$B$43</f>
        <v>Vocational Training</v>
      </c>
      <c r="C179" s="142">
        <f t="shared" si="8"/>
        <v>0</v>
      </c>
      <c r="D179" s="142">
        <f t="shared" si="8"/>
        <v>0</v>
      </c>
      <c r="E179" s="142">
        <f t="shared" si="8"/>
        <v>0</v>
      </c>
      <c r="F179" s="142">
        <f t="shared" si="8"/>
        <v>0</v>
      </c>
      <c r="G179" s="142">
        <f t="shared" si="8"/>
        <v>0</v>
      </c>
      <c r="H179" s="137">
        <f t="shared" si="9"/>
        <v>0</v>
      </c>
      <c r="I179" s="349"/>
    </row>
    <row r="180" spans="2:9">
      <c r="B180" s="128" t="str">
        <f>$B$44</f>
        <v>Physical Training</v>
      </c>
      <c r="C180" s="142">
        <f t="shared" si="8"/>
        <v>0</v>
      </c>
      <c r="D180" s="142">
        <f t="shared" si="8"/>
        <v>0</v>
      </c>
      <c r="E180" s="142">
        <f t="shared" si="8"/>
        <v>0</v>
      </c>
      <c r="F180" s="142">
        <f t="shared" si="8"/>
        <v>0</v>
      </c>
      <c r="G180" s="142">
        <f t="shared" si="8"/>
        <v>0</v>
      </c>
      <c r="H180" s="137">
        <f t="shared" si="9"/>
        <v>0</v>
      </c>
      <c r="I180" s="349"/>
    </row>
    <row r="181" spans="2:9">
      <c r="B181" s="128" t="str">
        <f>$B$45</f>
        <v>Health Services</v>
      </c>
      <c r="C181" s="142">
        <f t="shared" si="8"/>
        <v>1771552.5112847129</v>
      </c>
      <c r="D181" s="142">
        <f t="shared" si="8"/>
        <v>5188954.4329901785</v>
      </c>
      <c r="E181" s="142">
        <f t="shared" si="8"/>
        <v>2746474.9971987307</v>
      </c>
      <c r="F181" s="142">
        <f t="shared" si="8"/>
        <v>1992416.960633456</v>
      </c>
      <c r="G181" s="142">
        <f t="shared" si="8"/>
        <v>1206127.270940548</v>
      </c>
      <c r="H181" s="137">
        <f t="shared" si="9"/>
        <v>12905526.173047626</v>
      </c>
      <c r="I181" s="349"/>
    </row>
    <row r="182" spans="2:9">
      <c r="B182" s="128" t="str">
        <f>$B$46</f>
        <v>Pharmacy</v>
      </c>
      <c r="C182" s="142">
        <f>C157+$H$140*IF($H130=0,0,$H157*C130/$H130)+IF($H46=0,0,$H$141*$H157*C46/$H46)</f>
        <v>88785.46006445837</v>
      </c>
      <c r="D182" s="142">
        <f t="shared" si="8"/>
        <v>208246.19973228904</v>
      </c>
      <c r="E182" s="142">
        <f t="shared" si="8"/>
        <v>2080435.8546552977</v>
      </c>
      <c r="F182" s="142">
        <f t="shared" si="8"/>
        <v>9753074.6859137565</v>
      </c>
      <c r="G182" s="142">
        <f t="shared" si="8"/>
        <v>16810975.545264859</v>
      </c>
      <c r="H182" s="137">
        <f t="shared" si="9"/>
        <v>28941517.745630659</v>
      </c>
      <c r="I182" s="349"/>
    </row>
    <row r="183" spans="2:9">
      <c r="B183" s="128" t="str">
        <f>$B$47</f>
        <v>Business Administration</v>
      </c>
      <c r="C183" s="142">
        <f t="shared" si="8"/>
        <v>4087102.5103128674</v>
      </c>
      <c r="D183" s="142">
        <f t="shared" si="8"/>
        <v>18635278.250823461</v>
      </c>
      <c r="E183" s="142">
        <f t="shared" si="8"/>
        <v>17670882.351031873</v>
      </c>
      <c r="F183" s="142">
        <f t="shared" si="8"/>
        <v>14464322.999767752</v>
      </c>
      <c r="G183" s="142">
        <f t="shared" si="8"/>
        <v>0</v>
      </c>
      <c r="H183" s="137">
        <f t="shared" si="9"/>
        <v>54857586.111935951</v>
      </c>
      <c r="I183" s="349"/>
    </row>
    <row r="184" spans="2:9">
      <c r="B184" s="128" t="str">
        <f>$B$48</f>
        <v>Optometry</v>
      </c>
      <c r="C184" s="142">
        <f t="shared" ref="C184:G187" si="10">C159+$H$140*IF($H132=0,0,$H159*C132/$H132)+IF($H48=0,0,$H$141*$H159*C48/$H48)</f>
        <v>0</v>
      </c>
      <c r="D184" s="142">
        <f t="shared" si="10"/>
        <v>0</v>
      </c>
      <c r="E184" s="142">
        <f t="shared" si="10"/>
        <v>0</v>
      </c>
      <c r="F184" s="142">
        <f t="shared" si="10"/>
        <v>0</v>
      </c>
      <c r="G184" s="142">
        <f t="shared" si="10"/>
        <v>0</v>
      </c>
      <c r="H184" s="137">
        <f t="shared" si="9"/>
        <v>0</v>
      </c>
      <c r="I184" s="349"/>
    </row>
    <row r="185" spans="2:9">
      <c r="B185" s="128" t="str">
        <f>$B$49</f>
        <v>Teacher Ed-Practice Teaching</v>
      </c>
      <c r="C185" s="142">
        <f t="shared" si="10"/>
        <v>0</v>
      </c>
      <c r="D185" s="142">
        <f t="shared" si="10"/>
        <v>0</v>
      </c>
      <c r="E185" s="142">
        <f t="shared" si="10"/>
        <v>0</v>
      </c>
      <c r="F185" s="142">
        <f t="shared" si="10"/>
        <v>0</v>
      </c>
      <c r="G185" s="142">
        <f t="shared" si="10"/>
        <v>0</v>
      </c>
      <c r="H185" s="137">
        <f t="shared" si="9"/>
        <v>0</v>
      </c>
      <c r="I185" s="349"/>
    </row>
    <row r="186" spans="2:9">
      <c r="B186" s="128" t="str">
        <f>$B$50</f>
        <v>Technology</v>
      </c>
      <c r="C186" s="142">
        <f t="shared" si="10"/>
        <v>0</v>
      </c>
      <c r="D186" s="142">
        <f t="shared" si="10"/>
        <v>0</v>
      </c>
      <c r="E186" s="142">
        <f t="shared" si="10"/>
        <v>0</v>
      </c>
      <c r="F186" s="142">
        <f t="shared" si="10"/>
        <v>0</v>
      </c>
      <c r="G186" s="142">
        <f t="shared" si="10"/>
        <v>0</v>
      </c>
      <c r="H186" s="137">
        <f t="shared" si="9"/>
        <v>0</v>
      </c>
      <c r="I186" s="349"/>
    </row>
    <row r="187" spans="2:9">
      <c r="B187" s="128" t="str">
        <f>$B$51</f>
        <v>Nursing</v>
      </c>
      <c r="C187" s="142">
        <f t="shared" si="10"/>
        <v>790115.28820805042</v>
      </c>
      <c r="D187" s="142">
        <f t="shared" si="10"/>
        <v>2868628.6288992134</v>
      </c>
      <c r="E187" s="142">
        <f t="shared" si="10"/>
        <v>3913063.7555676461</v>
      </c>
      <c r="F187" s="142">
        <f t="shared" si="10"/>
        <v>2015310.8530917238</v>
      </c>
      <c r="G187" s="142">
        <f t="shared" si="10"/>
        <v>0</v>
      </c>
      <c r="H187" s="137">
        <f t="shared" si="9"/>
        <v>9587118.5257666335</v>
      </c>
      <c r="I187" s="349"/>
    </row>
    <row r="188" spans="2:9">
      <c r="B188" s="131" t="str">
        <f>$B$52</f>
        <v>Totals</v>
      </c>
      <c r="C188" s="134">
        <f>SUM(C168:C187)</f>
        <v>144041424.08027029</v>
      </c>
      <c r="D188" s="134">
        <f>SUM(D168:D187)</f>
        <v>206268486.81554207</v>
      </c>
      <c r="E188" s="134">
        <f>SUM(E168:E187)</f>
        <v>166082756.40384752</v>
      </c>
      <c r="F188" s="134">
        <f>SUM(F168:F187)</f>
        <v>361588700.31281757</v>
      </c>
      <c r="G188" s="134">
        <f>SUM(G168:G187)</f>
        <v>30742644.861865595</v>
      </c>
      <c r="H188" s="134">
        <f t="shared" si="9"/>
        <v>908724012.47434318</v>
      </c>
      <c r="I188" s="349"/>
    </row>
    <row r="189" spans="2:9">
      <c r="B189" s="330"/>
      <c r="C189" s="331"/>
      <c r="D189" s="331"/>
      <c r="E189" s="331"/>
      <c r="F189" s="331"/>
      <c r="G189" s="331"/>
      <c r="H189" s="346"/>
    </row>
    <row r="190" spans="2:9" ht="15" customHeight="1">
      <c r="B190" s="392" t="s">
        <v>34</v>
      </c>
      <c r="C190" s="392"/>
      <c r="D190" s="392"/>
      <c r="E190" s="392"/>
      <c r="F190" s="392"/>
      <c r="G190" s="392"/>
      <c r="H190" s="122">
        <f>H15</f>
        <v>405535738</v>
      </c>
    </row>
    <row r="191" spans="2:9" ht="43.5" customHeight="1" thickBot="1">
      <c r="B191" s="394" t="s">
        <v>229</v>
      </c>
      <c r="C191" s="394"/>
      <c r="D191" s="394"/>
      <c r="E191" s="394"/>
      <c r="F191" s="394"/>
      <c r="G191" s="394"/>
      <c r="H191" s="394"/>
    </row>
    <row r="192" spans="2:9" ht="14.4" thickBot="1">
      <c r="B192" s="124" t="s">
        <v>31</v>
      </c>
      <c r="C192" s="125" t="s">
        <v>25</v>
      </c>
      <c r="D192" s="125" t="s">
        <v>26</v>
      </c>
      <c r="E192" s="125" t="s">
        <v>27</v>
      </c>
      <c r="F192" s="125" t="s">
        <v>28</v>
      </c>
      <c r="G192" s="125" t="s">
        <v>29</v>
      </c>
      <c r="H192" s="126" t="s">
        <v>1</v>
      </c>
    </row>
    <row r="193" spans="2:8">
      <c r="B193" s="128" t="str">
        <f>$B$32</f>
        <v>Liberal Arts</v>
      </c>
      <c r="C193" s="136">
        <f t="shared" ref="C193:G208" si="11">$H$190*IF($H$136=0,0,C116/$H$136)</f>
        <v>36702051.544892058</v>
      </c>
      <c r="D193" s="136">
        <f t="shared" si="11"/>
        <v>38188006.544207506</v>
      </c>
      <c r="E193" s="136">
        <f t="shared" si="11"/>
        <v>18098126.358602781</v>
      </c>
      <c r="F193" s="136">
        <f t="shared" si="11"/>
        <v>48278634.057414167</v>
      </c>
      <c r="G193" s="136">
        <f t="shared" si="11"/>
        <v>0</v>
      </c>
      <c r="H193" s="136">
        <f>SUM(C193:G193)</f>
        <v>141266818.50511649</v>
      </c>
    </row>
    <row r="194" spans="2:8">
      <c r="B194" s="128" t="str">
        <f>$B$33</f>
        <v>Science</v>
      </c>
      <c r="C194" s="139">
        <f t="shared" si="11"/>
        <v>15816124.599634491</v>
      </c>
      <c r="D194" s="139">
        <f t="shared" si="11"/>
        <v>16462630.472096372</v>
      </c>
      <c r="E194" s="139">
        <f t="shared" si="11"/>
        <v>4969059.6438507019</v>
      </c>
      <c r="F194" s="139">
        <f t="shared" si="11"/>
        <v>25545884.217267655</v>
      </c>
      <c r="G194" s="139">
        <f t="shared" si="11"/>
        <v>0</v>
      </c>
      <c r="H194" s="139">
        <f t="shared" ref="H194:H213" si="12">SUM(C194:G194)</f>
        <v>62793698.932849221</v>
      </c>
    </row>
    <row r="195" spans="2:8">
      <c r="B195" s="128" t="str">
        <f>$B$34</f>
        <v>Fine Arts</v>
      </c>
      <c r="C195" s="139">
        <f t="shared" si="11"/>
        <v>7734664.4303549463</v>
      </c>
      <c r="D195" s="139">
        <f t="shared" si="11"/>
        <v>4977861.7003407273</v>
      </c>
      <c r="E195" s="139">
        <f t="shared" si="11"/>
        <v>5041412.0176517107</v>
      </c>
      <c r="F195" s="139">
        <f t="shared" si="11"/>
        <v>3468329.5588569045</v>
      </c>
      <c r="G195" s="139">
        <f t="shared" si="11"/>
        <v>0</v>
      </c>
      <c r="H195" s="139">
        <f t="shared" si="12"/>
        <v>21222267.70720429</v>
      </c>
    </row>
    <row r="196" spans="2:8">
      <c r="B196" s="128" t="str">
        <f>$B$35</f>
        <v>Teacher Education</v>
      </c>
      <c r="C196" s="139">
        <f t="shared" si="11"/>
        <v>414010.57064950507</v>
      </c>
      <c r="D196" s="139">
        <f t="shared" si="11"/>
        <v>2598622.803564759</v>
      </c>
      <c r="E196" s="139">
        <f t="shared" si="11"/>
        <v>3088813.5328479921</v>
      </c>
      <c r="F196" s="139">
        <f t="shared" si="11"/>
        <v>6353417.184671049</v>
      </c>
      <c r="G196" s="139">
        <f t="shared" si="11"/>
        <v>0</v>
      </c>
      <c r="H196" s="139">
        <f t="shared" si="12"/>
        <v>12454864.091733307</v>
      </c>
    </row>
    <row r="197" spans="2:8">
      <c r="B197" s="128" t="str">
        <f>$B$36</f>
        <v>Agriculture</v>
      </c>
      <c r="C197" s="139">
        <f t="shared" si="11"/>
        <v>0</v>
      </c>
      <c r="D197" s="139">
        <f t="shared" si="11"/>
        <v>0</v>
      </c>
      <c r="E197" s="139">
        <f t="shared" si="11"/>
        <v>0</v>
      </c>
      <c r="F197" s="139">
        <f t="shared" si="11"/>
        <v>0</v>
      </c>
      <c r="G197" s="139">
        <f t="shared" si="11"/>
        <v>0</v>
      </c>
      <c r="H197" s="139">
        <f t="shared" si="12"/>
        <v>0</v>
      </c>
    </row>
    <row r="198" spans="2:8">
      <c r="B198" s="128" t="str">
        <f>$B$37</f>
        <v>Engineering</v>
      </c>
      <c r="C198" s="139">
        <f t="shared" si="11"/>
        <v>5623244.9777271943</v>
      </c>
      <c r="D198" s="139">
        <f t="shared" si="11"/>
        <v>13851969.843028989</v>
      </c>
      <c r="E198" s="139">
        <f t="shared" si="11"/>
        <v>17153477.579221651</v>
      </c>
      <c r="F198" s="139">
        <f t="shared" si="11"/>
        <v>31406019.438286886</v>
      </c>
      <c r="G198" s="139">
        <f t="shared" si="11"/>
        <v>0</v>
      </c>
      <c r="H198" s="139">
        <f t="shared" si="12"/>
        <v>68034711.838264719</v>
      </c>
    </row>
    <row r="199" spans="2:8">
      <c r="B199" s="128" t="str">
        <f>$B$38</f>
        <v>Home Economics</v>
      </c>
      <c r="C199" s="139">
        <f t="shared" si="11"/>
        <v>993406.82278426376</v>
      </c>
      <c r="D199" s="139">
        <f t="shared" si="11"/>
        <v>2128737.5812423127</v>
      </c>
      <c r="E199" s="139">
        <f t="shared" si="11"/>
        <v>630442.64544791961</v>
      </c>
      <c r="F199" s="139">
        <f t="shared" si="11"/>
        <v>1466602.4095099741</v>
      </c>
      <c r="G199" s="139">
        <f t="shared" si="11"/>
        <v>0</v>
      </c>
      <c r="H199" s="139">
        <f t="shared" si="12"/>
        <v>5219189.45898447</v>
      </c>
    </row>
    <row r="200" spans="2:8">
      <c r="B200" s="128" t="str">
        <f>$B$39</f>
        <v>Law</v>
      </c>
      <c r="C200" s="139">
        <f t="shared" si="11"/>
        <v>0</v>
      </c>
      <c r="D200" s="139">
        <f t="shared" si="11"/>
        <v>0</v>
      </c>
      <c r="E200" s="139">
        <f t="shared" si="11"/>
        <v>0</v>
      </c>
      <c r="F200" s="139">
        <f t="shared" si="11"/>
        <v>0</v>
      </c>
      <c r="G200" s="139">
        <f t="shared" si="11"/>
        <v>19323100.520475902</v>
      </c>
      <c r="H200" s="139">
        <f t="shared" si="12"/>
        <v>19323100.520475902</v>
      </c>
    </row>
    <row r="201" spans="2:8">
      <c r="B201" s="128" t="str">
        <f>$B$40</f>
        <v>Social Service</v>
      </c>
      <c r="C201" s="139">
        <f t="shared" si="11"/>
        <v>395722.11164491274</v>
      </c>
      <c r="D201" s="139">
        <f t="shared" si="11"/>
        <v>599980.46472081635</v>
      </c>
      <c r="E201" s="139">
        <f t="shared" si="11"/>
        <v>2097995.5766448863</v>
      </c>
      <c r="F201" s="139">
        <f t="shared" si="11"/>
        <v>1199156.7355078175</v>
      </c>
      <c r="G201" s="139">
        <f t="shared" si="11"/>
        <v>0</v>
      </c>
      <c r="H201" s="139">
        <f t="shared" si="12"/>
        <v>4292854.8885184322</v>
      </c>
    </row>
    <row r="202" spans="2:8">
      <c r="B202" s="128" t="str">
        <f>$B$41</f>
        <v>Library Science</v>
      </c>
      <c r="C202" s="139">
        <f t="shared" si="11"/>
        <v>0</v>
      </c>
      <c r="D202" s="139">
        <f t="shared" si="11"/>
        <v>4136.7950822624261</v>
      </c>
      <c r="E202" s="139">
        <f t="shared" si="11"/>
        <v>2017507.7553775744</v>
      </c>
      <c r="F202" s="139">
        <f t="shared" si="11"/>
        <v>1177590.9358439029</v>
      </c>
      <c r="G202" s="139">
        <f t="shared" si="11"/>
        <v>0</v>
      </c>
      <c r="H202" s="139">
        <f t="shared" si="12"/>
        <v>3199235.4863037397</v>
      </c>
    </row>
    <row r="203" spans="2:8">
      <c r="B203" s="128" t="str">
        <f>$B$42</f>
        <v>Veterinary Science</v>
      </c>
      <c r="C203" s="139">
        <f t="shared" si="11"/>
        <v>0</v>
      </c>
      <c r="D203" s="139">
        <f t="shared" si="11"/>
        <v>0</v>
      </c>
      <c r="E203" s="139">
        <f t="shared" si="11"/>
        <v>0</v>
      </c>
      <c r="F203" s="139">
        <f t="shared" si="11"/>
        <v>0</v>
      </c>
      <c r="G203" s="139">
        <f t="shared" si="11"/>
        <v>0</v>
      </c>
      <c r="H203" s="139">
        <f t="shared" si="12"/>
        <v>0</v>
      </c>
    </row>
    <row r="204" spans="2:8">
      <c r="B204" s="128" t="str">
        <f>$B$43</f>
        <v>Vocational Training</v>
      </c>
      <c r="C204" s="139">
        <f t="shared" si="11"/>
        <v>0</v>
      </c>
      <c r="D204" s="139">
        <f t="shared" si="11"/>
        <v>0</v>
      </c>
      <c r="E204" s="139">
        <f t="shared" si="11"/>
        <v>0</v>
      </c>
      <c r="F204" s="139">
        <f t="shared" si="11"/>
        <v>0</v>
      </c>
      <c r="G204" s="139">
        <f t="shared" si="11"/>
        <v>0</v>
      </c>
      <c r="H204" s="139">
        <f t="shared" si="12"/>
        <v>0</v>
      </c>
    </row>
    <row r="205" spans="2:8">
      <c r="B205" s="128" t="str">
        <f>$B$44</f>
        <v>Physical Training</v>
      </c>
      <c r="C205" s="139">
        <f t="shared" si="11"/>
        <v>0</v>
      </c>
      <c r="D205" s="139">
        <f t="shared" si="11"/>
        <v>0</v>
      </c>
      <c r="E205" s="139">
        <f t="shared" si="11"/>
        <v>0</v>
      </c>
      <c r="F205" s="139">
        <f t="shared" si="11"/>
        <v>0</v>
      </c>
      <c r="G205" s="139">
        <f t="shared" si="11"/>
        <v>0</v>
      </c>
      <c r="H205" s="139">
        <f t="shared" si="12"/>
        <v>0</v>
      </c>
    </row>
    <row r="206" spans="2:8">
      <c r="B206" s="128" t="str">
        <f>$B$45</f>
        <v>Health Services</v>
      </c>
      <c r="C206" s="139">
        <f t="shared" si="11"/>
        <v>585717.28364570963</v>
      </c>
      <c r="D206" s="139">
        <f t="shared" si="11"/>
        <v>1715766.3457839349</v>
      </c>
      <c r="E206" s="139">
        <f t="shared" si="11"/>
        <v>908341.68080312083</v>
      </c>
      <c r="F206" s="139">
        <f t="shared" si="11"/>
        <v>657805.25875077385</v>
      </c>
      <c r="G206" s="139">
        <f t="shared" si="11"/>
        <v>398902.47450497525</v>
      </c>
      <c r="H206" s="139">
        <f t="shared" si="12"/>
        <v>4266533.0434885146</v>
      </c>
    </row>
    <row r="207" spans="2:8">
      <c r="B207" s="128" t="str">
        <f>$B$46</f>
        <v>Pharmacy</v>
      </c>
      <c r="C207" s="139">
        <f t="shared" si="11"/>
        <v>29509.493733802268</v>
      </c>
      <c r="D207" s="139">
        <f t="shared" si="11"/>
        <v>69214.485363106374</v>
      </c>
      <c r="E207" s="139">
        <f t="shared" si="11"/>
        <v>691471.42755082808</v>
      </c>
      <c r="F207" s="139">
        <f t="shared" si="11"/>
        <v>2694571.9549284405</v>
      </c>
      <c r="G207" s="139">
        <f t="shared" si="11"/>
        <v>5450678.5880504809</v>
      </c>
      <c r="H207" s="139">
        <f t="shared" si="12"/>
        <v>8935445.9496266581</v>
      </c>
    </row>
    <row r="208" spans="2:8">
      <c r="B208" s="128" t="str">
        <f>$B$47</f>
        <v>Business Administration</v>
      </c>
      <c r="C208" s="139">
        <f t="shared" si="11"/>
        <v>3482291.2192613287</v>
      </c>
      <c r="D208" s="139">
        <f t="shared" si="11"/>
        <v>15879672.562668918</v>
      </c>
      <c r="E208" s="139">
        <f t="shared" si="11"/>
        <v>15048582.907296844</v>
      </c>
      <c r="F208" s="139">
        <f t="shared" si="11"/>
        <v>12315902.906317318</v>
      </c>
      <c r="G208" s="139">
        <f t="shared" si="11"/>
        <v>0</v>
      </c>
      <c r="H208" s="139">
        <f t="shared" si="12"/>
        <v>46726449.595544405</v>
      </c>
    </row>
    <row r="209" spans="2:8">
      <c r="B209" s="128" t="str">
        <f>$B$48</f>
        <v>Optometry</v>
      </c>
      <c r="C209" s="139">
        <f t="shared" ref="C209:G212" si="13">$H$190*IF($H$136=0,0,C132/$H$136)</f>
        <v>0</v>
      </c>
      <c r="D209" s="139">
        <f t="shared" si="13"/>
        <v>0</v>
      </c>
      <c r="E209" s="139">
        <f t="shared" si="13"/>
        <v>0</v>
      </c>
      <c r="F209" s="139">
        <f t="shared" si="13"/>
        <v>0</v>
      </c>
      <c r="G209" s="139">
        <f t="shared" si="13"/>
        <v>0</v>
      </c>
      <c r="H209" s="139">
        <f t="shared" si="12"/>
        <v>0</v>
      </c>
    </row>
    <row r="210" spans="2:8">
      <c r="B210" s="128" t="str">
        <f>$B$49</f>
        <v>Teacher Ed-Practice Teaching</v>
      </c>
      <c r="C210" s="139">
        <f t="shared" si="13"/>
        <v>0</v>
      </c>
      <c r="D210" s="139">
        <f t="shared" si="13"/>
        <v>0</v>
      </c>
      <c r="E210" s="139">
        <f t="shared" si="13"/>
        <v>0</v>
      </c>
      <c r="F210" s="139">
        <f t="shared" si="13"/>
        <v>0</v>
      </c>
      <c r="G210" s="139">
        <f t="shared" si="13"/>
        <v>0</v>
      </c>
      <c r="H210" s="139">
        <f t="shared" si="12"/>
        <v>0</v>
      </c>
    </row>
    <row r="211" spans="2:8">
      <c r="B211" s="128" t="str">
        <f>$B$50</f>
        <v>Technology</v>
      </c>
      <c r="C211" s="139">
        <f t="shared" si="13"/>
        <v>99047.820602057982</v>
      </c>
      <c r="D211" s="139">
        <f t="shared" si="13"/>
        <v>0</v>
      </c>
      <c r="E211" s="139">
        <f t="shared" si="13"/>
        <v>169043.95792108297</v>
      </c>
      <c r="F211" s="139">
        <f t="shared" si="13"/>
        <v>2542.5562679560599</v>
      </c>
      <c r="G211" s="139">
        <f t="shared" si="13"/>
        <v>0</v>
      </c>
      <c r="H211" s="139">
        <f t="shared" si="12"/>
        <v>270634.33479109698</v>
      </c>
    </row>
    <row r="212" spans="2:8">
      <c r="B212" s="128" t="str">
        <f>$B$51</f>
        <v>Nursing</v>
      </c>
      <c r="C212" s="139">
        <f t="shared" si="13"/>
        <v>620573.91673783679</v>
      </c>
      <c r="D212" s="139">
        <f t="shared" si="13"/>
        <v>2253083.9871984865</v>
      </c>
      <c r="E212" s="139">
        <f t="shared" si="13"/>
        <v>3073406.2958645853</v>
      </c>
      <c r="F212" s="139">
        <f t="shared" si="13"/>
        <v>1582869.4472977794</v>
      </c>
      <c r="G212" s="139">
        <f t="shared" si="13"/>
        <v>0</v>
      </c>
      <c r="H212" s="139">
        <f t="shared" si="12"/>
        <v>7529933.6470986884</v>
      </c>
    </row>
    <row r="213" spans="2:8">
      <c r="B213" s="131" t="str">
        <f>$B$52</f>
        <v>Totals</v>
      </c>
      <c r="C213" s="136">
        <f>SUM(C193:C212)</f>
        <v>72496364.791668117</v>
      </c>
      <c r="D213" s="136">
        <f>SUM(D193:D212)</f>
        <v>98729683.585298181</v>
      </c>
      <c r="E213" s="136">
        <f>SUM(E193:E212)</f>
        <v>72987681.379081681</v>
      </c>
      <c r="F213" s="136">
        <f>SUM(F193:F212)</f>
        <v>136149326.66092059</v>
      </c>
      <c r="G213" s="136">
        <f>SUM(G193:G212)</f>
        <v>25172681.583031356</v>
      </c>
      <c r="H213" s="136">
        <f t="shared" si="12"/>
        <v>405535737.99999994</v>
      </c>
    </row>
    <row r="214" spans="2:8">
      <c r="B214" s="144"/>
      <c r="C214" s="145"/>
      <c r="D214" s="145"/>
      <c r="E214" s="145"/>
      <c r="F214" s="145"/>
      <c r="G214" s="145"/>
      <c r="H214" s="145"/>
    </row>
    <row r="215" spans="2:8" ht="15" customHeight="1">
      <c r="B215" s="392" t="s">
        <v>35</v>
      </c>
      <c r="C215" s="392"/>
      <c r="D215" s="392"/>
      <c r="E215" s="392"/>
      <c r="F215" s="392"/>
      <c r="G215" s="392"/>
      <c r="H215" s="122">
        <f>H17</f>
        <v>249258839</v>
      </c>
    </row>
    <row r="216" spans="2:8" ht="60.75" customHeight="1" thickBot="1">
      <c r="B216" s="394" t="s">
        <v>230</v>
      </c>
      <c r="C216" s="394"/>
      <c r="D216" s="394"/>
      <c r="E216" s="394"/>
      <c r="F216" s="394"/>
      <c r="G216" s="394"/>
      <c r="H216" s="394"/>
    </row>
    <row r="217" spans="2:8" ht="14.4" thickBot="1">
      <c r="B217" s="124" t="s">
        <v>31</v>
      </c>
      <c r="C217" s="125" t="s">
        <v>25</v>
      </c>
      <c r="D217" s="125" t="s">
        <v>26</v>
      </c>
      <c r="E217" s="125" t="s">
        <v>27</v>
      </c>
      <c r="F217" s="125" t="s">
        <v>28</v>
      </c>
      <c r="G217" s="125" t="s">
        <v>29</v>
      </c>
      <c r="H217" s="126" t="s">
        <v>1</v>
      </c>
    </row>
    <row r="218" spans="2:8">
      <c r="B218" s="128" t="str">
        <f>$B$32</f>
        <v>Liberal Arts</v>
      </c>
      <c r="C218" s="136">
        <f t="shared" ref="C218:G233" si="14">$H$215*IF($H$25=0,0,C$25/$H$25)*IF(C$52=0,0,C32/C$52)</f>
        <v>45438740.457566656</v>
      </c>
      <c r="D218" s="136">
        <f t="shared" si="14"/>
        <v>41481777.698921412</v>
      </c>
      <c r="E218" s="136">
        <f t="shared" si="14"/>
        <v>4713386.1148622986</v>
      </c>
      <c r="F218" s="136">
        <f t="shared" si="14"/>
        <v>6491049.3720876575</v>
      </c>
      <c r="G218" s="136">
        <f t="shared" si="14"/>
        <v>0</v>
      </c>
      <c r="H218" s="136">
        <f>SUM(C218:G218)</f>
        <v>98124953.643438011</v>
      </c>
    </row>
    <row r="219" spans="2:8">
      <c r="B219" s="128" t="str">
        <f>$B$33</f>
        <v>Science</v>
      </c>
      <c r="C219" s="139">
        <f t="shared" si="14"/>
        <v>15188259.749839984</v>
      </c>
      <c r="D219" s="139">
        <f t="shared" si="14"/>
        <v>19347375.668796308</v>
      </c>
      <c r="E219" s="139">
        <f t="shared" si="14"/>
        <v>1276593.388798991</v>
      </c>
      <c r="F219" s="139">
        <f t="shared" si="14"/>
        <v>3762448.0663897255</v>
      </c>
      <c r="G219" s="139">
        <f t="shared" si="14"/>
        <v>0</v>
      </c>
      <c r="H219" s="139">
        <f t="shared" ref="H219:H238" si="15">SUM(C219:G219)</f>
        <v>39574676.873825006</v>
      </c>
    </row>
    <row r="220" spans="2:8">
      <c r="B220" s="128" t="str">
        <f>$B$34</f>
        <v>Fine Arts</v>
      </c>
      <c r="C220" s="139">
        <f t="shared" si="14"/>
        <v>4478474.3506130949</v>
      </c>
      <c r="D220" s="139">
        <f t="shared" si="14"/>
        <v>4540671.651878898</v>
      </c>
      <c r="E220" s="139">
        <f t="shared" si="14"/>
        <v>1371537.3629878655</v>
      </c>
      <c r="F220" s="139">
        <f t="shared" si="14"/>
        <v>669688.8959464964</v>
      </c>
      <c r="G220" s="139">
        <f t="shared" si="14"/>
        <v>0</v>
      </c>
      <c r="H220" s="139">
        <f t="shared" si="15"/>
        <v>11060372.261426354</v>
      </c>
    </row>
    <row r="221" spans="2:8">
      <c r="B221" s="128" t="str">
        <f>$B$35</f>
        <v>Teacher Education</v>
      </c>
      <c r="C221" s="139">
        <f t="shared" si="14"/>
        <v>900741.62464046013</v>
      </c>
      <c r="D221" s="139">
        <f t="shared" si="14"/>
        <v>2237401.2791109364</v>
      </c>
      <c r="E221" s="139">
        <f t="shared" si="14"/>
        <v>1147388.9710938486</v>
      </c>
      <c r="F221" s="139">
        <f t="shared" si="14"/>
        <v>1391031.3897292055</v>
      </c>
      <c r="G221" s="139">
        <f t="shared" si="14"/>
        <v>0</v>
      </c>
      <c r="H221" s="139">
        <f t="shared" si="15"/>
        <v>5676563.2645744504</v>
      </c>
    </row>
    <row r="222" spans="2:8">
      <c r="B222" s="128" t="str">
        <f>$B$36</f>
        <v>Agriculture</v>
      </c>
      <c r="C222" s="139">
        <f t="shared" si="14"/>
        <v>0</v>
      </c>
      <c r="D222" s="139">
        <f t="shared" si="14"/>
        <v>0</v>
      </c>
      <c r="E222" s="139">
        <f t="shared" si="14"/>
        <v>0</v>
      </c>
      <c r="F222" s="139">
        <f t="shared" si="14"/>
        <v>0</v>
      </c>
      <c r="G222" s="139">
        <f t="shared" si="14"/>
        <v>0</v>
      </c>
      <c r="H222" s="139">
        <f t="shared" si="15"/>
        <v>0</v>
      </c>
    </row>
    <row r="223" spans="2:8">
      <c r="B223" s="128" t="str">
        <f>$B$37</f>
        <v>Engineering</v>
      </c>
      <c r="C223" s="139">
        <f t="shared" si="14"/>
        <v>7111241.3144177962</v>
      </c>
      <c r="D223" s="139">
        <f t="shared" si="14"/>
        <v>20973101.270215366</v>
      </c>
      <c r="E223" s="139">
        <f t="shared" si="14"/>
        <v>5222926.2404915048</v>
      </c>
      <c r="F223" s="139">
        <f t="shared" si="14"/>
        <v>6585575.4561279258</v>
      </c>
      <c r="G223" s="139">
        <f t="shared" si="14"/>
        <v>0</v>
      </c>
      <c r="H223" s="139">
        <f t="shared" si="15"/>
        <v>39892844.281252593</v>
      </c>
    </row>
    <row r="224" spans="2:8">
      <c r="B224" s="128" t="str">
        <f>$B$38</f>
        <v>Home Economics</v>
      </c>
      <c r="C224" s="139">
        <f t="shared" si="14"/>
        <v>2621190.645451921</v>
      </c>
      <c r="D224" s="139">
        <f t="shared" si="14"/>
        <v>2517344.9271532968</v>
      </c>
      <c r="E224" s="139">
        <f t="shared" si="14"/>
        <v>88450.164633503155</v>
      </c>
      <c r="F224" s="139">
        <f t="shared" si="14"/>
        <v>215395.50297700654</v>
      </c>
      <c r="G224" s="139">
        <f t="shared" si="14"/>
        <v>0</v>
      </c>
      <c r="H224" s="139">
        <f t="shared" si="15"/>
        <v>5442381.2402157271</v>
      </c>
    </row>
    <row r="225" spans="2:8">
      <c r="B225" s="128" t="str">
        <f>$B$39</f>
        <v>Law</v>
      </c>
      <c r="C225" s="139">
        <f t="shared" si="14"/>
        <v>0</v>
      </c>
      <c r="D225" s="139">
        <f t="shared" si="14"/>
        <v>0</v>
      </c>
      <c r="E225" s="139">
        <f t="shared" si="14"/>
        <v>0</v>
      </c>
      <c r="F225" s="139">
        <f t="shared" si="14"/>
        <v>0</v>
      </c>
      <c r="G225" s="139">
        <f t="shared" si="14"/>
        <v>4564912.3201068733</v>
      </c>
      <c r="H225" s="139">
        <f t="shared" si="15"/>
        <v>4564912.3201068733</v>
      </c>
    </row>
    <row r="226" spans="2:8">
      <c r="B226" s="128" t="str">
        <f>$B$40</f>
        <v>Social Service</v>
      </c>
      <c r="C226" s="139">
        <f t="shared" si="14"/>
        <v>277181.28550307878</v>
      </c>
      <c r="D226" s="139">
        <f t="shared" si="14"/>
        <v>971330.47530469461</v>
      </c>
      <c r="E226" s="139">
        <f t="shared" si="14"/>
        <v>1881413.3753182115</v>
      </c>
      <c r="F226" s="139">
        <f t="shared" si="14"/>
        <v>139206.44616859296</v>
      </c>
      <c r="G226" s="139">
        <f t="shared" si="14"/>
        <v>0</v>
      </c>
      <c r="H226" s="139">
        <f t="shared" si="15"/>
        <v>3269131.5822945777</v>
      </c>
    </row>
    <row r="227" spans="2:8">
      <c r="B227" s="128" t="str">
        <f>$B$41</f>
        <v>Library Science</v>
      </c>
      <c r="C227" s="139">
        <f t="shared" si="14"/>
        <v>0</v>
      </c>
      <c r="D227" s="139">
        <f t="shared" si="14"/>
        <v>4295.8104558929981</v>
      </c>
      <c r="E227" s="139">
        <f t="shared" si="14"/>
        <v>952126.83549786173</v>
      </c>
      <c r="F227" s="139">
        <f t="shared" si="14"/>
        <v>146696.2178548438</v>
      </c>
      <c r="G227" s="139">
        <f t="shared" si="14"/>
        <v>0</v>
      </c>
      <c r="H227" s="139">
        <f t="shared" si="15"/>
        <v>1103118.8638085986</v>
      </c>
    </row>
    <row r="228" spans="2:8">
      <c r="B228" s="128" t="str">
        <f>$B$42</f>
        <v>Veterinary Science</v>
      </c>
      <c r="C228" s="139">
        <f t="shared" si="14"/>
        <v>0</v>
      </c>
      <c r="D228" s="139">
        <f t="shared" si="14"/>
        <v>0</v>
      </c>
      <c r="E228" s="139">
        <f t="shared" si="14"/>
        <v>0</v>
      </c>
      <c r="F228" s="139">
        <f t="shared" si="14"/>
        <v>0</v>
      </c>
      <c r="G228" s="139">
        <f t="shared" si="14"/>
        <v>0</v>
      </c>
      <c r="H228" s="139">
        <f t="shared" si="15"/>
        <v>0</v>
      </c>
    </row>
    <row r="229" spans="2:8">
      <c r="B229" s="128" t="str">
        <f>$B$43</f>
        <v>Vocational Training</v>
      </c>
      <c r="C229" s="139">
        <f t="shared" si="14"/>
        <v>0</v>
      </c>
      <c r="D229" s="139">
        <f t="shared" si="14"/>
        <v>0</v>
      </c>
      <c r="E229" s="139">
        <f t="shared" si="14"/>
        <v>0</v>
      </c>
      <c r="F229" s="139">
        <f t="shared" si="14"/>
        <v>0</v>
      </c>
      <c r="G229" s="139">
        <f t="shared" si="14"/>
        <v>0</v>
      </c>
      <c r="H229" s="139">
        <f t="shared" si="15"/>
        <v>0</v>
      </c>
    </row>
    <row r="230" spans="2:8">
      <c r="B230" s="128" t="str">
        <f>$B$44</f>
        <v>Physical Training</v>
      </c>
      <c r="C230" s="139">
        <f t="shared" si="14"/>
        <v>0</v>
      </c>
      <c r="D230" s="139">
        <f t="shared" si="14"/>
        <v>0</v>
      </c>
      <c r="E230" s="139">
        <f t="shared" si="14"/>
        <v>0</v>
      </c>
      <c r="F230" s="139">
        <f t="shared" si="14"/>
        <v>0</v>
      </c>
      <c r="G230" s="139">
        <f t="shared" si="14"/>
        <v>0</v>
      </c>
      <c r="H230" s="139">
        <f t="shared" si="15"/>
        <v>0</v>
      </c>
    </row>
    <row r="231" spans="2:8">
      <c r="B231" s="128" t="str">
        <f>$B$45</f>
        <v>Health Services</v>
      </c>
      <c r="C231" s="139">
        <f t="shared" si="14"/>
        <v>817496.18929462694</v>
      </c>
      <c r="D231" s="139">
        <f t="shared" si="14"/>
        <v>2870556.0090822768</v>
      </c>
      <c r="E231" s="139">
        <f t="shared" si="14"/>
        <v>236912.08653733251</v>
      </c>
      <c r="F231" s="139">
        <f t="shared" si="14"/>
        <v>153152.91758437039</v>
      </c>
      <c r="G231" s="139">
        <f t="shared" si="14"/>
        <v>150037.82577896747</v>
      </c>
      <c r="H231" s="139">
        <f t="shared" si="15"/>
        <v>4228155.0282775741</v>
      </c>
    </row>
    <row r="232" spans="2:8">
      <c r="B232" s="128" t="str">
        <f>$B$46</f>
        <v>Pharmacy</v>
      </c>
      <c r="C232" s="139">
        <f t="shared" si="14"/>
        <v>2731.4908472851498</v>
      </c>
      <c r="D232" s="139">
        <f t="shared" si="14"/>
        <v>98087.672076223447</v>
      </c>
      <c r="E232" s="139">
        <f t="shared" si="14"/>
        <v>113753.6294527079</v>
      </c>
      <c r="F232" s="139">
        <f t="shared" si="14"/>
        <v>408579.95888444176</v>
      </c>
      <c r="G232" s="139">
        <f t="shared" si="14"/>
        <v>2678198.1317181461</v>
      </c>
      <c r="H232" s="139">
        <f t="shared" si="15"/>
        <v>3301350.8829788044</v>
      </c>
    </row>
    <row r="233" spans="2:8">
      <c r="B233" s="128" t="str">
        <f>$B$47</f>
        <v>Business Administration</v>
      </c>
      <c r="C233" s="139">
        <f t="shared" si="14"/>
        <v>4468849.0971512329</v>
      </c>
      <c r="D233" s="139">
        <f t="shared" si="14"/>
        <v>18439527.725784253</v>
      </c>
      <c r="E233" s="139">
        <f t="shared" si="14"/>
        <v>6088954.1182638425</v>
      </c>
      <c r="F233" s="139">
        <f t="shared" si="14"/>
        <v>406513.8149709932</v>
      </c>
      <c r="G233" s="139">
        <f t="shared" si="14"/>
        <v>0</v>
      </c>
      <c r="H233" s="139">
        <f t="shared" si="15"/>
        <v>29403844.756170318</v>
      </c>
    </row>
    <row r="234" spans="2:8">
      <c r="B234" s="128" t="str">
        <f>$B$48</f>
        <v>Optometry</v>
      </c>
      <c r="C234" s="139">
        <f t="shared" ref="C234:G237" si="16">$H$215*IF($H$25=0,0,C$25/$H$25)*IF(C$52=0,0,C48/C$52)</f>
        <v>0</v>
      </c>
      <c r="D234" s="139">
        <f t="shared" si="16"/>
        <v>0</v>
      </c>
      <c r="E234" s="139">
        <f t="shared" si="16"/>
        <v>0</v>
      </c>
      <c r="F234" s="139">
        <f t="shared" si="16"/>
        <v>0</v>
      </c>
      <c r="G234" s="139">
        <f t="shared" si="16"/>
        <v>0</v>
      </c>
      <c r="H234" s="139">
        <f t="shared" si="15"/>
        <v>0</v>
      </c>
    </row>
    <row r="235" spans="2:8">
      <c r="B235" s="128" t="str">
        <f>$B$49</f>
        <v>Teacher Ed-Practice Teaching</v>
      </c>
      <c r="C235" s="139">
        <f t="shared" si="16"/>
        <v>0</v>
      </c>
      <c r="D235" s="139">
        <f t="shared" si="16"/>
        <v>0</v>
      </c>
      <c r="E235" s="139">
        <f t="shared" si="16"/>
        <v>0</v>
      </c>
      <c r="F235" s="139">
        <f t="shared" si="16"/>
        <v>0</v>
      </c>
      <c r="G235" s="139">
        <f t="shared" si="16"/>
        <v>0</v>
      </c>
      <c r="H235" s="139">
        <f t="shared" si="15"/>
        <v>0</v>
      </c>
    </row>
    <row r="236" spans="2:8">
      <c r="B236" s="128" t="str">
        <f>$B$50</f>
        <v>Technology</v>
      </c>
      <c r="C236" s="139">
        <f t="shared" si="16"/>
        <v>102235.80028410132</v>
      </c>
      <c r="D236" s="139">
        <f t="shared" si="16"/>
        <v>0</v>
      </c>
      <c r="E236" s="139">
        <f t="shared" si="16"/>
        <v>73895.074250774793</v>
      </c>
      <c r="F236" s="139">
        <f t="shared" si="16"/>
        <v>774.80396754318906</v>
      </c>
      <c r="G236" s="139">
        <f t="shared" si="16"/>
        <v>0</v>
      </c>
      <c r="H236" s="139">
        <f t="shared" si="15"/>
        <v>176905.67850241929</v>
      </c>
    </row>
    <row r="237" spans="2:8">
      <c r="B237" s="128" t="str">
        <f>$B$51</f>
        <v>Nursing</v>
      </c>
      <c r="C237" s="139">
        <f t="shared" si="16"/>
        <v>273669.36869942647</v>
      </c>
      <c r="D237" s="139">
        <f t="shared" si="16"/>
        <v>1776556.2796481932</v>
      </c>
      <c r="E237" s="139">
        <f t="shared" si="16"/>
        <v>1187695.3752306348</v>
      </c>
      <c r="F237" s="139">
        <f t="shared" si="16"/>
        <v>201707.29955041021</v>
      </c>
      <c r="G237" s="139">
        <f t="shared" si="16"/>
        <v>0</v>
      </c>
      <c r="H237" s="139">
        <f t="shared" si="15"/>
        <v>3439628.3231286649</v>
      </c>
    </row>
    <row r="238" spans="2:8">
      <c r="B238" s="131" t="str">
        <f>$B$52</f>
        <v>Totals</v>
      </c>
      <c r="C238" s="136">
        <f>SUM(C218:C237)</f>
        <v>81680811.374309659</v>
      </c>
      <c r="D238" s="136">
        <f>SUM(D218:D237)</f>
        <v>115258026.46842776</v>
      </c>
      <c r="E238" s="136">
        <f>SUM(E218:E237)</f>
        <v>24355032.737419382</v>
      </c>
      <c r="F238" s="136">
        <f>SUM(F218:F237)</f>
        <v>20571820.142239209</v>
      </c>
      <c r="G238" s="136">
        <f>SUM(G218:G237)</f>
        <v>7393148.2776039876</v>
      </c>
      <c r="H238" s="136">
        <f t="shared" si="15"/>
        <v>249258839</v>
      </c>
    </row>
    <row r="239" spans="2:8">
      <c r="B239" s="330"/>
      <c r="C239" s="350"/>
      <c r="D239" s="350"/>
      <c r="E239" s="350"/>
      <c r="F239" s="350"/>
      <c r="G239" s="350"/>
      <c r="H239" s="350"/>
    </row>
    <row r="240" spans="2:8" ht="15" customHeight="1">
      <c r="B240" s="120" t="s">
        <v>11</v>
      </c>
      <c r="C240" s="121"/>
      <c r="D240" s="121"/>
      <c r="E240" s="121"/>
      <c r="F240" s="121"/>
      <c r="G240" s="121"/>
      <c r="H240" s="122">
        <f>H16</f>
        <v>43024649</v>
      </c>
    </row>
    <row r="241" spans="2:8" ht="61.5" customHeight="1" thickBot="1">
      <c r="B241" s="394" t="s">
        <v>231</v>
      </c>
      <c r="C241" s="394"/>
      <c r="D241" s="394"/>
      <c r="E241" s="394"/>
      <c r="F241" s="394"/>
      <c r="G241" s="394"/>
      <c r="H241" s="328"/>
    </row>
    <row r="242" spans="2:8" ht="14.4" thickBot="1">
      <c r="B242" s="124" t="s">
        <v>31</v>
      </c>
      <c r="C242" s="125" t="s">
        <v>25</v>
      </c>
      <c r="D242" s="125" t="s">
        <v>26</v>
      </c>
      <c r="E242" s="125" t="s">
        <v>27</v>
      </c>
      <c r="F242" s="125" t="s">
        <v>28</v>
      </c>
      <c r="G242" s="125" t="s">
        <v>29</v>
      </c>
      <c r="H242" s="126" t="s">
        <v>1</v>
      </c>
    </row>
    <row r="243" spans="2:8">
      <c r="B243" s="128" t="str">
        <f>$B$32</f>
        <v>Liberal Arts</v>
      </c>
      <c r="C243" s="136">
        <f t="shared" ref="C243:G258" si="17">$H$240*IF($H$25=0,0,C$25/$H$25)*IF(C$52=0,0,C32/C$52)</f>
        <v>7843195.7198874084</v>
      </c>
      <c r="D243" s="136">
        <f t="shared" si="17"/>
        <v>7160183.0954212286</v>
      </c>
      <c r="E243" s="136">
        <f t="shared" si="17"/>
        <v>813579.10518641269</v>
      </c>
      <c r="F243" s="136">
        <f t="shared" si="17"/>
        <v>1120422.1362667179</v>
      </c>
      <c r="G243" s="136">
        <f t="shared" si="17"/>
        <v>0</v>
      </c>
      <c r="H243" s="136">
        <f>SUM(C243:G243)</f>
        <v>16937380.056761768</v>
      </c>
    </row>
    <row r="244" spans="2:8">
      <c r="B244" s="128" t="str">
        <f>$B$33</f>
        <v>Science</v>
      </c>
      <c r="C244" s="139">
        <f t="shared" si="17"/>
        <v>2621650.4388744789</v>
      </c>
      <c r="D244" s="139">
        <f t="shared" si="17"/>
        <v>3339556.785872302</v>
      </c>
      <c r="E244" s="139">
        <f t="shared" si="17"/>
        <v>220353.19866348698</v>
      </c>
      <c r="F244" s="139">
        <f t="shared" si="17"/>
        <v>649437.38038171094</v>
      </c>
      <c r="G244" s="139">
        <f t="shared" si="17"/>
        <v>0</v>
      </c>
      <c r="H244" s="139">
        <f t="shared" ref="H244:H263" si="18">SUM(C244:G244)</f>
        <v>6830997.8037919784</v>
      </c>
    </row>
    <row r="245" spans="2:8">
      <c r="B245" s="128" t="str">
        <f>$B$34</f>
        <v>Fine Arts</v>
      </c>
      <c r="C245" s="139">
        <f t="shared" si="17"/>
        <v>773030.90940992197</v>
      </c>
      <c r="D245" s="139">
        <f t="shared" si="17"/>
        <v>783766.8057434056</v>
      </c>
      <c r="E245" s="139">
        <f t="shared" si="17"/>
        <v>236741.50882544435</v>
      </c>
      <c r="F245" s="139">
        <f t="shared" si="17"/>
        <v>115595.21741692592</v>
      </c>
      <c r="G245" s="139">
        <f t="shared" si="17"/>
        <v>0</v>
      </c>
      <c r="H245" s="139">
        <f t="shared" si="18"/>
        <v>1909134.4413956979</v>
      </c>
    </row>
    <row r="246" spans="2:8">
      <c r="B246" s="128" t="str">
        <f>$B$35</f>
        <v>Teacher Education</v>
      </c>
      <c r="C246" s="139">
        <f t="shared" si="17"/>
        <v>155477.30381527432</v>
      </c>
      <c r="D246" s="139">
        <f t="shared" si="17"/>
        <v>386198.56006750907</v>
      </c>
      <c r="E246" s="139">
        <f t="shared" si="17"/>
        <v>198051.18224025742</v>
      </c>
      <c r="F246" s="139">
        <f t="shared" si="17"/>
        <v>240106.3791004871</v>
      </c>
      <c r="G246" s="139">
        <f t="shared" si="17"/>
        <v>0</v>
      </c>
      <c r="H246" s="139">
        <f t="shared" si="18"/>
        <v>979833.42522352783</v>
      </c>
    </row>
    <row r="247" spans="2:8">
      <c r="B247" s="128" t="str">
        <f>$B$36</f>
        <v>Agriculture</v>
      </c>
      <c r="C247" s="139">
        <f t="shared" si="17"/>
        <v>0</v>
      </c>
      <c r="D247" s="139">
        <f t="shared" si="17"/>
        <v>0</v>
      </c>
      <c r="E247" s="139">
        <f t="shared" si="17"/>
        <v>0</v>
      </c>
      <c r="F247" s="139">
        <f t="shared" si="17"/>
        <v>0</v>
      </c>
      <c r="G247" s="139">
        <f t="shared" si="17"/>
        <v>0</v>
      </c>
      <c r="H247" s="139">
        <f t="shared" si="18"/>
        <v>0</v>
      </c>
    </row>
    <row r="248" spans="2:8">
      <c r="B248" s="128" t="str">
        <f>$B$37</f>
        <v>Engineering</v>
      </c>
      <c r="C248" s="139">
        <f t="shared" si="17"/>
        <v>1227473.6684748991</v>
      </c>
      <c r="D248" s="139">
        <f t="shared" si="17"/>
        <v>3620173.8089314876</v>
      </c>
      <c r="E248" s="139">
        <f t="shared" si="17"/>
        <v>901530.9914447472</v>
      </c>
      <c r="F248" s="139">
        <f t="shared" si="17"/>
        <v>1136738.3142746603</v>
      </c>
      <c r="G248" s="139">
        <f t="shared" si="17"/>
        <v>0</v>
      </c>
      <c r="H248" s="139">
        <f t="shared" si="18"/>
        <v>6885916.7831257936</v>
      </c>
    </row>
    <row r="249" spans="2:8">
      <c r="B249" s="128" t="str">
        <f>$B$38</f>
        <v>Home Economics</v>
      </c>
      <c r="C249" s="139">
        <f t="shared" si="17"/>
        <v>452444.5670015029</v>
      </c>
      <c r="D249" s="139">
        <f t="shared" si="17"/>
        <v>434519.72390315583</v>
      </c>
      <c r="E249" s="139">
        <f t="shared" si="17"/>
        <v>15267.411589559266</v>
      </c>
      <c r="F249" s="139">
        <f t="shared" si="17"/>
        <v>37179.487591868965</v>
      </c>
      <c r="G249" s="139">
        <f t="shared" si="17"/>
        <v>0</v>
      </c>
      <c r="H249" s="139">
        <f t="shared" si="18"/>
        <v>939411.19008608698</v>
      </c>
    </row>
    <row r="250" spans="2:8">
      <c r="B250" s="128" t="str">
        <f>$B$39</f>
        <v>Law</v>
      </c>
      <c r="C250" s="139">
        <f t="shared" si="17"/>
        <v>0</v>
      </c>
      <c r="D250" s="139">
        <f t="shared" si="17"/>
        <v>0</v>
      </c>
      <c r="E250" s="139">
        <f t="shared" si="17"/>
        <v>0</v>
      </c>
      <c r="F250" s="139">
        <f t="shared" si="17"/>
        <v>0</v>
      </c>
      <c r="G250" s="139">
        <f t="shared" si="17"/>
        <v>787950.99534413649</v>
      </c>
      <c r="H250" s="139">
        <f t="shared" si="18"/>
        <v>787950.99534413649</v>
      </c>
    </row>
    <row r="251" spans="2:8">
      <c r="B251" s="128" t="str">
        <f>$B$40</f>
        <v>Social Service</v>
      </c>
      <c r="C251" s="139">
        <f t="shared" si="17"/>
        <v>47844.351542288743</v>
      </c>
      <c r="D251" s="139">
        <f t="shared" si="17"/>
        <v>167661.66821064131</v>
      </c>
      <c r="E251" s="139">
        <f t="shared" si="17"/>
        <v>324751.37259614421</v>
      </c>
      <c r="F251" s="139">
        <f t="shared" si="17"/>
        <v>24028.46979858198</v>
      </c>
      <c r="G251" s="139">
        <f t="shared" si="17"/>
        <v>0</v>
      </c>
      <c r="H251" s="139">
        <f t="shared" si="18"/>
        <v>564285.86214765627</v>
      </c>
    </row>
    <row r="252" spans="2:8">
      <c r="B252" s="128" t="str">
        <f>$B$41</f>
        <v>Library Science</v>
      </c>
      <c r="C252" s="139">
        <f t="shared" si="17"/>
        <v>0</v>
      </c>
      <c r="D252" s="139">
        <f t="shared" si="17"/>
        <v>741.50123532961754</v>
      </c>
      <c r="E252" s="139">
        <f t="shared" si="17"/>
        <v>164346.92171849619</v>
      </c>
      <c r="F252" s="139">
        <f t="shared" si="17"/>
        <v>25321.281717244088</v>
      </c>
      <c r="G252" s="139">
        <f t="shared" si="17"/>
        <v>0</v>
      </c>
      <c r="H252" s="139">
        <f t="shared" si="18"/>
        <v>190409.70467106989</v>
      </c>
    </row>
    <row r="253" spans="2:8">
      <c r="B253" s="128" t="str">
        <f>$B$42</f>
        <v>Veterinary Science</v>
      </c>
      <c r="C253" s="139">
        <f t="shared" si="17"/>
        <v>0</v>
      </c>
      <c r="D253" s="139">
        <f t="shared" si="17"/>
        <v>0</v>
      </c>
      <c r="E253" s="139">
        <f t="shared" si="17"/>
        <v>0</v>
      </c>
      <c r="F253" s="139">
        <f t="shared" si="17"/>
        <v>0</v>
      </c>
      <c r="G253" s="139">
        <f t="shared" si="17"/>
        <v>0</v>
      </c>
      <c r="H253" s="139">
        <f t="shared" si="18"/>
        <v>0</v>
      </c>
    </row>
    <row r="254" spans="2:8">
      <c r="B254" s="128" t="str">
        <f>$B$43</f>
        <v>Vocational Training</v>
      </c>
      <c r="C254" s="139">
        <f t="shared" si="17"/>
        <v>0</v>
      </c>
      <c r="D254" s="139">
        <f t="shared" si="17"/>
        <v>0</v>
      </c>
      <c r="E254" s="139">
        <f t="shared" si="17"/>
        <v>0</v>
      </c>
      <c r="F254" s="139">
        <f t="shared" si="17"/>
        <v>0</v>
      </c>
      <c r="G254" s="139">
        <f t="shared" si="17"/>
        <v>0</v>
      </c>
      <c r="H254" s="139">
        <f t="shared" si="18"/>
        <v>0</v>
      </c>
    </row>
    <row r="255" spans="2:8">
      <c r="B255" s="128" t="str">
        <f>$B$44</f>
        <v>Physical Training</v>
      </c>
      <c r="C255" s="139">
        <f t="shared" si="17"/>
        <v>0</v>
      </c>
      <c r="D255" s="139">
        <f t="shared" si="17"/>
        <v>0</v>
      </c>
      <c r="E255" s="139">
        <f t="shared" si="17"/>
        <v>0</v>
      </c>
      <c r="F255" s="139">
        <f t="shared" si="17"/>
        <v>0</v>
      </c>
      <c r="G255" s="139">
        <f t="shared" si="17"/>
        <v>0</v>
      </c>
      <c r="H255" s="139">
        <f t="shared" si="18"/>
        <v>0</v>
      </c>
    </row>
    <row r="256" spans="2:8">
      <c r="B256" s="128" t="str">
        <f>$B$45</f>
        <v>Health Services</v>
      </c>
      <c r="C256" s="139">
        <f t="shared" si="17"/>
        <v>141108.28223523451</v>
      </c>
      <c r="D256" s="139">
        <f t="shared" si="17"/>
        <v>495487.60325247998</v>
      </c>
      <c r="E256" s="139">
        <f t="shared" si="17"/>
        <v>40893.472055072671</v>
      </c>
      <c r="F256" s="139">
        <f t="shared" si="17"/>
        <v>26435.774750573495</v>
      </c>
      <c r="G256" s="139">
        <f t="shared" si="17"/>
        <v>25898.077744248927</v>
      </c>
      <c r="H256" s="139">
        <f t="shared" si="18"/>
        <v>729823.21003760956</v>
      </c>
    </row>
    <row r="257" spans="2:9">
      <c r="B257" s="128" t="str">
        <f>$B$46</f>
        <v>Pharmacy</v>
      </c>
      <c r="C257" s="139">
        <f t="shared" si="17"/>
        <v>471.48352059505561</v>
      </c>
      <c r="D257" s="139">
        <f t="shared" si="17"/>
        <v>16930.944873359596</v>
      </c>
      <c r="E257" s="139">
        <f t="shared" si="17"/>
        <v>19635.050854420533</v>
      </c>
      <c r="F257" s="139">
        <f t="shared" si="17"/>
        <v>70525.119149084785</v>
      </c>
      <c r="G257" s="139">
        <f t="shared" si="17"/>
        <v>462284.64768556919</v>
      </c>
      <c r="H257" s="139">
        <f t="shared" si="18"/>
        <v>569847.2460830292</v>
      </c>
    </row>
    <row r="258" spans="2:9">
      <c r="B258" s="128" t="str">
        <f>$B$47</f>
        <v>Business Administration</v>
      </c>
      <c r="C258" s="139">
        <f t="shared" si="17"/>
        <v>771369.49128972983</v>
      </c>
      <c r="D258" s="139">
        <f t="shared" si="17"/>
        <v>3182852.8581393091</v>
      </c>
      <c r="E258" s="139">
        <f t="shared" si="17"/>
        <v>1051016.344160242</v>
      </c>
      <c r="F258" s="139">
        <f t="shared" si="17"/>
        <v>70168.481378419368</v>
      </c>
      <c r="G258" s="139">
        <f t="shared" si="17"/>
        <v>0</v>
      </c>
      <c r="H258" s="139">
        <f t="shared" si="18"/>
        <v>5075407.1749677006</v>
      </c>
    </row>
    <row r="259" spans="2:9">
      <c r="B259" s="128" t="str">
        <f>$B$48</f>
        <v>Optometry</v>
      </c>
      <c r="C259" s="139">
        <f t="shared" ref="C259:G262" si="19">$H$240*IF($H$25=0,0,C$25/$H$25)*IF(C$52=0,0,C48/C$52)</f>
        <v>0</v>
      </c>
      <c r="D259" s="139">
        <f t="shared" si="19"/>
        <v>0</v>
      </c>
      <c r="E259" s="139">
        <f t="shared" si="19"/>
        <v>0</v>
      </c>
      <c r="F259" s="139">
        <f t="shared" si="19"/>
        <v>0</v>
      </c>
      <c r="G259" s="139">
        <f t="shared" si="19"/>
        <v>0</v>
      </c>
      <c r="H259" s="139">
        <f t="shared" si="18"/>
        <v>0</v>
      </c>
    </row>
    <row r="260" spans="2:9">
      <c r="B260" s="128" t="str">
        <f>$B$49</f>
        <v>Teacher Ed-Practice Teaching</v>
      </c>
      <c r="C260" s="139">
        <f t="shared" si="19"/>
        <v>0</v>
      </c>
      <c r="D260" s="139">
        <f t="shared" si="19"/>
        <v>0</v>
      </c>
      <c r="E260" s="139">
        <f t="shared" si="19"/>
        <v>0</v>
      </c>
      <c r="F260" s="139">
        <f t="shared" si="19"/>
        <v>0</v>
      </c>
      <c r="G260" s="139">
        <f t="shared" si="19"/>
        <v>0</v>
      </c>
      <c r="H260" s="139">
        <f t="shared" si="18"/>
        <v>0</v>
      </c>
    </row>
    <row r="261" spans="2:9">
      <c r="B261" s="128" t="str">
        <f>$B$50</f>
        <v>Technology</v>
      </c>
      <c r="C261" s="139">
        <f t="shared" si="19"/>
        <v>17646.954627986368</v>
      </c>
      <c r="D261" s="139">
        <f t="shared" si="19"/>
        <v>0</v>
      </c>
      <c r="E261" s="139">
        <f t="shared" si="19"/>
        <v>12755.052720391286</v>
      </c>
      <c r="F261" s="139">
        <f t="shared" si="19"/>
        <v>133.73916399952864</v>
      </c>
      <c r="G261" s="139">
        <f t="shared" si="19"/>
        <v>0</v>
      </c>
      <c r="H261" s="139">
        <f t="shared" si="18"/>
        <v>30535.746512377184</v>
      </c>
    </row>
    <row r="262" spans="2:9">
      <c r="B262" s="128" t="str">
        <f>$B$51</f>
        <v>Nursing</v>
      </c>
      <c r="C262" s="139">
        <f t="shared" si="19"/>
        <v>47238.158444380817</v>
      </c>
      <c r="D262" s="139">
        <f t="shared" si="19"/>
        <v>306651.95532187069</v>
      </c>
      <c r="E262" s="139">
        <f t="shared" si="19"/>
        <v>205008.48372410721</v>
      </c>
      <c r="F262" s="139">
        <f t="shared" si="19"/>
        <v>34816.762361210618</v>
      </c>
      <c r="G262" s="139">
        <f t="shared" si="19"/>
        <v>0</v>
      </c>
      <c r="H262" s="139">
        <f t="shared" si="18"/>
        <v>593715.35985156929</v>
      </c>
    </row>
    <row r="263" spans="2:9">
      <c r="B263" s="131" t="str">
        <f>$B$52</f>
        <v>Totals</v>
      </c>
      <c r="C263" s="136">
        <f>SUM(C243:C262)</f>
        <v>14098951.3291237</v>
      </c>
      <c r="D263" s="136">
        <f>SUM(D243:D262)</f>
        <v>19894725.310972076</v>
      </c>
      <c r="E263" s="136">
        <f>SUM(E243:E262)</f>
        <v>4203930.0957787829</v>
      </c>
      <c r="F263" s="136">
        <f>SUM(F243:F262)</f>
        <v>3550908.5433514849</v>
      </c>
      <c r="G263" s="136">
        <f>SUM(G243:G262)</f>
        <v>1276133.7207739546</v>
      </c>
      <c r="H263" s="136">
        <f t="shared" si="18"/>
        <v>43024649.000000007</v>
      </c>
      <c r="I263" s="351"/>
    </row>
    <row r="264" spans="2:9">
      <c r="B264" s="401"/>
      <c r="C264" s="401"/>
      <c r="D264" s="401"/>
      <c r="E264" s="401"/>
      <c r="F264" s="401"/>
      <c r="G264" s="401"/>
      <c r="H264" s="401"/>
      <c r="I264" s="352"/>
    </row>
    <row r="265" spans="2:9" ht="15" customHeight="1">
      <c r="B265" s="120" t="s">
        <v>232</v>
      </c>
      <c r="C265" s="121"/>
      <c r="D265" s="121"/>
      <c r="E265" s="121"/>
      <c r="F265" s="121"/>
      <c r="G265" s="121"/>
      <c r="H265" s="122"/>
    </row>
    <row r="266" spans="2:9" ht="45" customHeight="1" thickBot="1">
      <c r="B266" s="394" t="s">
        <v>233</v>
      </c>
      <c r="C266" s="394"/>
      <c r="D266" s="394"/>
      <c r="E266" s="394"/>
      <c r="F266" s="394"/>
      <c r="G266" s="394"/>
      <c r="H266" s="394"/>
    </row>
    <row r="267" spans="2:9" ht="14.4" thickBot="1">
      <c r="B267" s="124" t="s">
        <v>31</v>
      </c>
      <c r="C267" s="125" t="s">
        <v>25</v>
      </c>
      <c r="D267" s="125" t="s">
        <v>26</v>
      </c>
      <c r="E267" s="125" t="s">
        <v>27</v>
      </c>
      <c r="F267" s="125" t="s">
        <v>28</v>
      </c>
      <c r="G267" s="125" t="s">
        <v>29</v>
      </c>
      <c r="H267" s="126" t="s">
        <v>1</v>
      </c>
    </row>
    <row r="268" spans="2:9">
      <c r="B268" s="128" t="str">
        <f>$B$32</f>
        <v>Liberal Arts</v>
      </c>
      <c r="C268" s="136">
        <f t="shared" ref="C268:G283" si="20">C243+C218+C193+C168+C116</f>
        <v>152393620.25474942</v>
      </c>
      <c r="D268" s="136">
        <f t="shared" si="20"/>
        <v>151807582.79110751</v>
      </c>
      <c r="E268" s="136">
        <f t="shared" si="20"/>
        <v>54378691.279517651</v>
      </c>
      <c r="F268" s="136">
        <f t="shared" si="20"/>
        <v>138557540.72908056</v>
      </c>
      <c r="G268" s="136">
        <f t="shared" si="20"/>
        <v>0</v>
      </c>
      <c r="H268" s="136">
        <f>SUM(C268:G268)</f>
        <v>497137435.05445516</v>
      </c>
    </row>
    <row r="269" spans="2:9">
      <c r="B269" s="128" t="str">
        <f>$B$33</f>
        <v>Science</v>
      </c>
      <c r="C269" s="139">
        <f t="shared" si="20"/>
        <v>131955219.13145339</v>
      </c>
      <c r="D269" s="139">
        <f t="shared" si="20"/>
        <v>142278296.50519186</v>
      </c>
      <c r="E269" s="139">
        <f t="shared" si="20"/>
        <v>41983944.203443259</v>
      </c>
      <c r="F269" s="139">
        <f t="shared" si="20"/>
        <v>204545847.51290029</v>
      </c>
      <c r="G269" s="139">
        <f t="shared" si="20"/>
        <v>0</v>
      </c>
      <c r="H269" s="139">
        <f t="shared" ref="H269:H288" si="21">SUM(C269:G269)</f>
        <v>520763307.35298878</v>
      </c>
    </row>
    <row r="270" spans="2:9">
      <c r="B270" s="128" t="str">
        <f>$B$34</f>
        <v>Fine Arts</v>
      </c>
      <c r="C270" s="139">
        <f t="shared" si="20"/>
        <v>27925015.579204597</v>
      </c>
      <c r="D270" s="139">
        <f t="shared" si="20"/>
        <v>19916616.262672186</v>
      </c>
      <c r="E270" s="139">
        <f t="shared" si="20"/>
        <v>16386749.021969073</v>
      </c>
      <c r="F270" s="139">
        <f t="shared" si="20"/>
        <v>10952396.953377834</v>
      </c>
      <c r="G270" s="139">
        <f t="shared" si="20"/>
        <v>0</v>
      </c>
      <c r="H270" s="139">
        <f t="shared" si="21"/>
        <v>75180777.817223683</v>
      </c>
    </row>
    <row r="271" spans="2:9">
      <c r="B271" s="128" t="str">
        <f>$B$35</f>
        <v>Teacher Education</v>
      </c>
      <c r="C271" s="139">
        <f t="shared" si="20"/>
        <v>2705069.2188257086</v>
      </c>
      <c r="D271" s="139">
        <f t="shared" si="20"/>
        <v>12972949.029702336</v>
      </c>
      <c r="E271" s="139">
        <f t="shared" si="20"/>
        <v>13647036.903738741</v>
      </c>
      <c r="F271" s="139">
        <f t="shared" si="20"/>
        <v>26934438.004260454</v>
      </c>
      <c r="G271" s="139">
        <f t="shared" si="20"/>
        <v>0</v>
      </c>
      <c r="H271" s="139">
        <f t="shared" si="21"/>
        <v>56259493.156527236</v>
      </c>
    </row>
    <row r="272" spans="2:9">
      <c r="B272" s="128" t="str">
        <f>$B$36</f>
        <v>Agriculture</v>
      </c>
      <c r="C272" s="139">
        <f t="shared" si="20"/>
        <v>0</v>
      </c>
      <c r="D272" s="139">
        <f t="shared" si="20"/>
        <v>0</v>
      </c>
      <c r="E272" s="139">
        <f t="shared" si="20"/>
        <v>0</v>
      </c>
      <c r="F272" s="139">
        <f t="shared" si="20"/>
        <v>0</v>
      </c>
      <c r="G272" s="139">
        <f t="shared" si="20"/>
        <v>0</v>
      </c>
      <c r="H272" s="139">
        <f t="shared" si="21"/>
        <v>0</v>
      </c>
    </row>
    <row r="273" spans="2:9">
      <c r="B273" s="128" t="str">
        <f>$B$37</f>
        <v>Engineering</v>
      </c>
      <c r="C273" s="139">
        <f t="shared" si="20"/>
        <v>42727980.528844945</v>
      </c>
      <c r="D273" s="139">
        <f t="shared" si="20"/>
        <v>109075408.60440722</v>
      </c>
      <c r="E273" s="139">
        <f t="shared" si="20"/>
        <v>118086918.85613999</v>
      </c>
      <c r="F273" s="139">
        <f t="shared" si="20"/>
        <v>205586897.33647633</v>
      </c>
      <c r="G273" s="139">
        <f t="shared" si="20"/>
        <v>0</v>
      </c>
      <c r="H273" s="139">
        <f t="shared" si="21"/>
        <v>475477205.32586849</v>
      </c>
    </row>
    <row r="274" spans="2:9">
      <c r="B274" s="128" t="str">
        <f>$B$38</f>
        <v>Home Economics</v>
      </c>
      <c r="C274" s="139">
        <f t="shared" si="20"/>
        <v>7106495.3453187002</v>
      </c>
      <c r="D274" s="139">
        <f t="shared" si="20"/>
        <v>10866919.111545455</v>
      </c>
      <c r="E274" s="139">
        <f t="shared" si="20"/>
        <v>2303148.3470927672</v>
      </c>
      <c r="F274" s="139">
        <f t="shared" si="20"/>
        <v>5356323.0540719088</v>
      </c>
      <c r="G274" s="139">
        <f t="shared" si="20"/>
        <v>0</v>
      </c>
      <c r="H274" s="139">
        <f t="shared" si="21"/>
        <v>25632885.858028829</v>
      </c>
    </row>
    <row r="275" spans="2:9">
      <c r="B275" s="128" t="str">
        <f>$B$39</f>
        <v>Law</v>
      </c>
      <c r="C275" s="139">
        <f t="shared" si="20"/>
        <v>0</v>
      </c>
      <c r="D275" s="139">
        <f t="shared" si="20"/>
        <v>0</v>
      </c>
      <c r="E275" s="139">
        <f t="shared" si="20"/>
        <v>0</v>
      </c>
      <c r="F275" s="139">
        <f t="shared" si="20"/>
        <v>0</v>
      </c>
      <c r="G275" s="139">
        <f t="shared" si="20"/>
        <v>58301152.076645106</v>
      </c>
      <c r="H275" s="139">
        <f t="shared" si="21"/>
        <v>58301152.076645106</v>
      </c>
    </row>
    <row r="276" spans="2:9">
      <c r="B276" s="128" t="str">
        <f>$B$40</f>
        <v>Social Service</v>
      </c>
      <c r="C276" s="139">
        <f t="shared" si="20"/>
        <v>2507721.3224506816</v>
      </c>
      <c r="D276" s="139">
        <f t="shared" si="20"/>
        <v>4448353.9126793621</v>
      </c>
      <c r="E276" s="139">
        <f t="shared" si="20"/>
        <v>13777983.963574776</v>
      </c>
      <c r="F276" s="139">
        <f t="shared" si="20"/>
        <v>6778194.3245421825</v>
      </c>
      <c r="G276" s="139">
        <f t="shared" si="20"/>
        <v>0</v>
      </c>
      <c r="H276" s="139">
        <f t="shared" si="21"/>
        <v>27512253.523247004</v>
      </c>
    </row>
    <row r="277" spans="2:9">
      <c r="B277" s="128" t="str">
        <f>$B$41</f>
        <v>Library Science</v>
      </c>
      <c r="C277" s="139">
        <f t="shared" si="20"/>
        <v>0</v>
      </c>
      <c r="D277" s="139">
        <f t="shared" si="20"/>
        <v>21406.476627879005</v>
      </c>
      <c r="E277" s="139">
        <f t="shared" si="20"/>
        <v>9161640.3016293868</v>
      </c>
      <c r="F277" s="139">
        <f t="shared" si="20"/>
        <v>4893660.2342199711</v>
      </c>
      <c r="G277" s="139">
        <f t="shared" si="20"/>
        <v>0</v>
      </c>
      <c r="H277" s="139">
        <f t="shared" si="21"/>
        <v>14076707.012477238</v>
      </c>
    </row>
    <row r="278" spans="2:9">
      <c r="B278" s="128" t="str">
        <f>$B$42</f>
        <v>Veterinary Science</v>
      </c>
      <c r="C278" s="139">
        <f t="shared" si="20"/>
        <v>0</v>
      </c>
      <c r="D278" s="139">
        <f t="shared" si="20"/>
        <v>0</v>
      </c>
      <c r="E278" s="139">
        <f t="shared" si="20"/>
        <v>0</v>
      </c>
      <c r="F278" s="139">
        <f t="shared" si="20"/>
        <v>0</v>
      </c>
      <c r="G278" s="139">
        <f t="shared" si="20"/>
        <v>0</v>
      </c>
      <c r="H278" s="139">
        <f t="shared" si="21"/>
        <v>0</v>
      </c>
    </row>
    <row r="279" spans="2:9">
      <c r="B279" s="128" t="str">
        <f>$B$43</f>
        <v>Vocational Training</v>
      </c>
      <c r="C279" s="139">
        <f t="shared" si="20"/>
        <v>0</v>
      </c>
      <c r="D279" s="139">
        <f t="shared" si="20"/>
        <v>0</v>
      </c>
      <c r="E279" s="139">
        <f t="shared" si="20"/>
        <v>0</v>
      </c>
      <c r="F279" s="139">
        <f t="shared" si="20"/>
        <v>0</v>
      </c>
      <c r="G279" s="139">
        <f t="shared" si="20"/>
        <v>0</v>
      </c>
      <c r="H279" s="139">
        <f t="shared" si="21"/>
        <v>0</v>
      </c>
    </row>
    <row r="280" spans="2:9">
      <c r="B280" s="128" t="str">
        <f>$B$44</f>
        <v>Physical Training</v>
      </c>
      <c r="C280" s="139">
        <f t="shared" si="20"/>
        <v>0</v>
      </c>
      <c r="D280" s="139">
        <f t="shared" si="20"/>
        <v>0</v>
      </c>
      <c r="E280" s="139">
        <f t="shared" si="20"/>
        <v>0</v>
      </c>
      <c r="F280" s="139">
        <f t="shared" si="20"/>
        <v>0</v>
      </c>
      <c r="G280" s="139">
        <f t="shared" si="20"/>
        <v>0</v>
      </c>
      <c r="H280" s="139">
        <f t="shared" si="21"/>
        <v>0</v>
      </c>
    </row>
    <row r="281" spans="2:9">
      <c r="B281" s="128" t="str">
        <f>$B$45</f>
        <v>Health Services</v>
      </c>
      <c r="C281" s="139">
        <f t="shared" si="20"/>
        <v>3949379.4322360437</v>
      </c>
      <c r="D281" s="139">
        <f t="shared" si="20"/>
        <v>12126517.795810852</v>
      </c>
      <c r="E281" s="139">
        <f t="shared" si="20"/>
        <v>4915074.2883699508</v>
      </c>
      <c r="F281" s="139">
        <f t="shared" si="20"/>
        <v>3541285.6131301438</v>
      </c>
      <c r="G281" s="139">
        <f t="shared" si="20"/>
        <v>2212414.0376293911</v>
      </c>
      <c r="H281" s="139">
        <f t="shared" si="21"/>
        <v>26744671.167176384</v>
      </c>
    </row>
    <row r="282" spans="2:9">
      <c r="B282" s="128" t="str">
        <f>$B$46</f>
        <v>Pharmacy</v>
      </c>
      <c r="C282" s="139">
        <f t="shared" si="20"/>
        <v>153415.06163953018</v>
      </c>
      <c r="D282" s="139">
        <f t="shared" si="20"/>
        <v>467340.90379098628</v>
      </c>
      <c r="E282" s="139">
        <f t="shared" si="20"/>
        <v>3653183.6099687084</v>
      </c>
      <c r="F282" s="139">
        <f t="shared" si="20"/>
        <v>15841170.160442842</v>
      </c>
      <c r="G282" s="139">
        <f t="shared" si="20"/>
        <v>31297529.005334828</v>
      </c>
      <c r="H282" s="139">
        <f t="shared" si="21"/>
        <v>51412638.741176896</v>
      </c>
    </row>
    <row r="283" spans="2:9">
      <c r="B283" s="128" t="str">
        <f>$B$47</f>
        <v>Business Administration</v>
      </c>
      <c r="C283" s="139">
        <f t="shared" si="20"/>
        <v>16576018.974834975</v>
      </c>
      <c r="D283" s="139">
        <f t="shared" si="20"/>
        <v>73312604.998123616</v>
      </c>
      <c r="E283" s="139">
        <f t="shared" si="20"/>
        <v>56135812.183537737</v>
      </c>
      <c r="F283" s="139">
        <f t="shared" si="20"/>
        <v>40577648.993590862</v>
      </c>
      <c r="G283" s="139">
        <f t="shared" si="20"/>
        <v>0</v>
      </c>
      <c r="H283" s="139">
        <f t="shared" si="21"/>
        <v>186602085.15008721</v>
      </c>
    </row>
    <row r="284" spans="2:9">
      <c r="B284" s="128" t="str">
        <f>$B$48</f>
        <v>Optometry</v>
      </c>
      <c r="C284" s="139">
        <f t="shared" ref="C284:G287" si="22">C259+C234+C209+C184+C132</f>
        <v>0</v>
      </c>
      <c r="D284" s="139">
        <f t="shared" si="22"/>
        <v>0</v>
      </c>
      <c r="E284" s="139">
        <f t="shared" si="22"/>
        <v>0</v>
      </c>
      <c r="F284" s="139">
        <f t="shared" si="22"/>
        <v>0</v>
      </c>
      <c r="G284" s="139">
        <f t="shared" si="22"/>
        <v>0</v>
      </c>
      <c r="H284" s="139">
        <f t="shared" si="21"/>
        <v>0</v>
      </c>
    </row>
    <row r="285" spans="2:9">
      <c r="B285" s="128" t="str">
        <f>$B$49</f>
        <v>Teacher Ed-Practice Teaching</v>
      </c>
      <c r="C285" s="139">
        <f t="shared" si="22"/>
        <v>0</v>
      </c>
      <c r="D285" s="139">
        <f t="shared" si="22"/>
        <v>0</v>
      </c>
      <c r="E285" s="139">
        <f t="shared" si="22"/>
        <v>0</v>
      </c>
      <c r="F285" s="139">
        <f t="shared" si="22"/>
        <v>0</v>
      </c>
      <c r="G285" s="139">
        <f t="shared" si="22"/>
        <v>0</v>
      </c>
      <c r="H285" s="139">
        <f t="shared" si="21"/>
        <v>0</v>
      </c>
    </row>
    <row r="286" spans="2:9">
      <c r="B286" s="128" t="str">
        <f>$B$50</f>
        <v>Technology</v>
      </c>
      <c r="C286" s="139">
        <f t="shared" si="22"/>
        <v>326059.57402973203</v>
      </c>
      <c r="D286" s="139">
        <f t="shared" si="22"/>
        <v>0</v>
      </c>
      <c r="E286" s="139">
        <f t="shared" si="22"/>
        <v>438530.11103718239</v>
      </c>
      <c r="F286" s="139">
        <f t="shared" si="22"/>
        <v>6201.0993994987775</v>
      </c>
      <c r="G286" s="139">
        <f t="shared" si="22"/>
        <v>0</v>
      </c>
      <c r="H286" s="139">
        <f t="shared" si="21"/>
        <v>770790.7844664132</v>
      </c>
    </row>
    <row r="287" spans="2:9">
      <c r="B287" s="128" t="str">
        <f>$B$51</f>
        <v>Nursing</v>
      </c>
      <c r="C287" s="139">
        <f t="shared" si="22"/>
        <v>2402802.436575816</v>
      </c>
      <c r="D287" s="139">
        <f t="shared" si="22"/>
        <v>9641830.9178710189</v>
      </c>
      <c r="E287" s="139">
        <f t="shared" si="22"/>
        <v>11703335.275131125</v>
      </c>
      <c r="F287" s="139">
        <f t="shared" si="22"/>
        <v>5546717.990053853</v>
      </c>
      <c r="G287" s="139">
        <f t="shared" si="22"/>
        <v>0</v>
      </c>
      <c r="H287" s="139">
        <f t="shared" si="21"/>
        <v>29294686.619631812</v>
      </c>
    </row>
    <row r="288" spans="2:9">
      <c r="B288" s="131" t="str">
        <f>$B$52</f>
        <v>Totals</v>
      </c>
      <c r="C288" s="136">
        <f>SUM(C268:C287)</f>
        <v>390728796.86016357</v>
      </c>
      <c r="D288" s="136">
        <f>SUM(D268:D287)</f>
        <v>546935827.30953026</v>
      </c>
      <c r="E288" s="136">
        <f>SUM(E268:E287)</f>
        <v>346572048.34515035</v>
      </c>
      <c r="F288" s="136">
        <f>SUM(F268:F287)</f>
        <v>669118322.00554669</v>
      </c>
      <c r="G288" s="136">
        <f>SUM(G268:G287)</f>
        <v>91811095.119609326</v>
      </c>
      <c r="H288" s="136">
        <f t="shared" si="21"/>
        <v>2045166089.6400003</v>
      </c>
      <c r="I288" s="353"/>
    </row>
    <row r="289" spans="2:10">
      <c r="H289" s="140"/>
    </row>
    <row r="290" spans="2:10" ht="15" customHeight="1">
      <c r="B290" s="120" t="s">
        <v>222</v>
      </c>
      <c r="C290" s="121"/>
      <c r="D290" s="121"/>
      <c r="E290" s="121"/>
      <c r="F290" s="121"/>
      <c r="G290" s="121"/>
      <c r="H290" s="122"/>
    </row>
    <row r="291" spans="2:10" ht="30" customHeight="1" thickBot="1">
      <c r="B291" s="394" t="s">
        <v>234</v>
      </c>
      <c r="C291" s="394"/>
      <c r="D291" s="394"/>
      <c r="E291" s="394"/>
      <c r="F291" s="394"/>
      <c r="G291" s="394"/>
      <c r="H291" s="394"/>
    </row>
    <row r="292" spans="2:10" ht="14.4" thickBot="1">
      <c r="B292" s="124" t="s">
        <v>31</v>
      </c>
      <c r="C292" s="125" t="s">
        <v>25</v>
      </c>
      <c r="D292" s="125" t="s">
        <v>26</v>
      </c>
      <c r="E292" s="125" t="s">
        <v>27</v>
      </c>
      <c r="F292" s="125" t="s">
        <v>28</v>
      </c>
      <c r="G292" s="125" t="s">
        <v>29</v>
      </c>
      <c r="H292" s="126" t="s">
        <v>1</v>
      </c>
    </row>
    <row r="293" spans="2:10">
      <c r="B293" s="128" t="str">
        <f>$B$32</f>
        <v>Liberal Arts</v>
      </c>
      <c r="C293" s="134">
        <f t="shared" ref="C293:H308" si="23">IF(C32=0,0,C268/C32)</f>
        <v>436.23545178236947</v>
      </c>
      <c r="D293" s="134">
        <f t="shared" si="23"/>
        <v>873.39099722178617</v>
      </c>
      <c r="E293" s="134">
        <f t="shared" si="23"/>
        <v>2583.4334780520526</v>
      </c>
      <c r="F293" s="134">
        <f t="shared" si="23"/>
        <v>5512.9726148522086</v>
      </c>
      <c r="G293" s="135">
        <f t="shared" si="23"/>
        <v>0</v>
      </c>
      <c r="H293" s="136">
        <f t="shared" si="23"/>
        <v>873.19119366567804</v>
      </c>
      <c r="J293" s="107" t="str">
        <f>IFERROR(H293/#REF!-1,"")</f>
        <v/>
      </c>
    </row>
    <row r="294" spans="2:10">
      <c r="B294" s="128" t="str">
        <f>$B$33</f>
        <v>Science</v>
      </c>
      <c r="C294" s="134">
        <f t="shared" si="23"/>
        <v>1130.0535170417952</v>
      </c>
      <c r="D294" s="134">
        <f t="shared" si="23"/>
        <v>1755.0488047712024</v>
      </c>
      <c r="E294" s="134">
        <f t="shared" si="23"/>
        <v>7364.3122616108167</v>
      </c>
      <c r="F294" s="134">
        <f t="shared" si="23"/>
        <v>14040.763832571411</v>
      </c>
      <c r="G294" s="135">
        <f t="shared" si="23"/>
        <v>0</v>
      </c>
      <c r="H294" s="139">
        <f t="shared" si="23"/>
        <v>2387.6615377522339</v>
      </c>
      <c r="J294" s="107" t="str">
        <f>IFERROR(H294/#REF!-1,"")</f>
        <v/>
      </c>
    </row>
    <row r="295" spans="2:10">
      <c r="B295" s="128" t="str">
        <f>$B$34</f>
        <v>Fine Arts</v>
      </c>
      <c r="C295" s="134">
        <f t="shared" si="23"/>
        <v>811.0428270803809</v>
      </c>
      <c r="D295" s="134">
        <f t="shared" si="23"/>
        <v>1046.8104836892774</v>
      </c>
      <c r="E295" s="134">
        <f t="shared" si="23"/>
        <v>2675.3875954235218</v>
      </c>
      <c r="F295" s="134">
        <f t="shared" si="23"/>
        <v>4223.8322226678883</v>
      </c>
      <c r="G295" s="135">
        <f t="shared" si="23"/>
        <v>0</v>
      </c>
      <c r="H295" s="139">
        <f t="shared" si="23"/>
        <v>1209.1801820220937</v>
      </c>
      <c r="J295" s="107" t="str">
        <f>IFERROR(H295/#REF!-1,"")</f>
        <v/>
      </c>
    </row>
    <row r="296" spans="2:10">
      <c r="B296" s="128" t="str">
        <f>$B$35</f>
        <v>Teacher Education</v>
      </c>
      <c r="C296" s="134">
        <f t="shared" si="23"/>
        <v>390.62371390984964</v>
      </c>
      <c r="D296" s="134">
        <f t="shared" si="23"/>
        <v>1383.7812298349158</v>
      </c>
      <c r="E296" s="134">
        <f t="shared" si="23"/>
        <v>2663.3561482706364</v>
      </c>
      <c r="F296" s="134">
        <f t="shared" si="23"/>
        <v>5000.8239889083652</v>
      </c>
      <c r="G296" s="135">
        <f t="shared" si="23"/>
        <v>0</v>
      </c>
      <c r="H296" s="139">
        <f t="shared" si="23"/>
        <v>2098.4518148648726</v>
      </c>
      <c r="J296" s="107" t="str">
        <f>IFERROR(H296/#REF!-1,"")</f>
        <v/>
      </c>
    </row>
    <row r="297" spans="2:10">
      <c r="B297" s="128" t="str">
        <f>$B$36</f>
        <v>Agriculture</v>
      </c>
      <c r="C297" s="134">
        <f t="shared" si="23"/>
        <v>0</v>
      </c>
      <c r="D297" s="134">
        <f t="shared" si="23"/>
        <v>0</v>
      </c>
      <c r="E297" s="134">
        <f t="shared" si="23"/>
        <v>0</v>
      </c>
      <c r="F297" s="134">
        <f t="shared" si="23"/>
        <v>0</v>
      </c>
      <c r="G297" s="135">
        <f t="shared" si="23"/>
        <v>0</v>
      </c>
      <c r="H297" s="139">
        <f t="shared" si="23"/>
        <v>0</v>
      </c>
      <c r="J297" s="107" t="str">
        <f>IFERROR(H297/#REF!-1,"")</f>
        <v/>
      </c>
    </row>
    <row r="298" spans="2:10">
      <c r="B298" s="128" t="str">
        <f>$B$37</f>
        <v>Engineering</v>
      </c>
      <c r="C298" s="134">
        <f t="shared" si="23"/>
        <v>781.53315278103867</v>
      </c>
      <c r="D298" s="134">
        <f t="shared" si="23"/>
        <v>1241.1858056942108</v>
      </c>
      <c r="E298" s="134">
        <f t="shared" si="23"/>
        <v>5062.7845765671282</v>
      </c>
      <c r="F298" s="134">
        <f t="shared" si="23"/>
        <v>8062.5474464283434</v>
      </c>
      <c r="G298" s="135">
        <f t="shared" si="23"/>
        <v>0</v>
      </c>
      <c r="H298" s="139">
        <f t="shared" si="23"/>
        <v>2484.5249539563242</v>
      </c>
      <c r="J298" s="107" t="str">
        <f>IFERROR(H298/#REF!-1,"")</f>
        <v/>
      </c>
    </row>
    <row r="299" spans="2:10">
      <c r="B299" s="128" t="str">
        <f>$B$38</f>
        <v>Home Economics</v>
      </c>
      <c r="C299" s="134">
        <f t="shared" si="23"/>
        <v>352.64466779072552</v>
      </c>
      <c r="D299" s="134">
        <f t="shared" si="23"/>
        <v>1030.2350314320681</v>
      </c>
      <c r="E299" s="134">
        <f t="shared" si="23"/>
        <v>5830.7553090956135</v>
      </c>
      <c r="F299" s="134">
        <f t="shared" si="23"/>
        <v>6422.4497051221924</v>
      </c>
      <c r="G299" s="135">
        <f t="shared" si="23"/>
        <v>0</v>
      </c>
      <c r="H299" s="139">
        <f t="shared" si="23"/>
        <v>802.80891534432112</v>
      </c>
      <c r="J299" s="107" t="str">
        <f>IFERROR(H299/#REF!-1,"")</f>
        <v/>
      </c>
    </row>
    <row r="300" spans="2:10">
      <c r="B300" s="128" t="str">
        <f>$B$39</f>
        <v>Law</v>
      </c>
      <c r="C300" s="134">
        <f t="shared" si="23"/>
        <v>0</v>
      </c>
      <c r="D300" s="134">
        <f t="shared" si="23"/>
        <v>0</v>
      </c>
      <c r="E300" s="134">
        <f t="shared" si="23"/>
        <v>0</v>
      </c>
      <c r="F300" s="134">
        <f t="shared" si="23"/>
        <v>0</v>
      </c>
      <c r="G300" s="135">
        <f t="shared" si="23"/>
        <v>1953.3337379517238</v>
      </c>
      <c r="H300" s="139">
        <f t="shared" si="23"/>
        <v>1953.3337379517238</v>
      </c>
      <c r="J300" s="107" t="str">
        <f>IFERROR(H300/#REF!-1,"")</f>
        <v/>
      </c>
    </row>
    <row r="301" spans="2:10">
      <c r="B301" s="128" t="str">
        <f>$B$40</f>
        <v>Social Service</v>
      </c>
      <c r="C301" s="134">
        <f t="shared" si="23"/>
        <v>1176.7814746366407</v>
      </c>
      <c r="D301" s="134">
        <f t="shared" si="23"/>
        <v>1092.9616493069686</v>
      </c>
      <c r="E301" s="134">
        <f t="shared" si="23"/>
        <v>1639.84574667636</v>
      </c>
      <c r="F301" s="134">
        <f t="shared" si="23"/>
        <v>12575.499674475292</v>
      </c>
      <c r="G301" s="135">
        <f t="shared" si="23"/>
        <v>0</v>
      </c>
      <c r="H301" s="139">
        <f t="shared" si="23"/>
        <v>1816.9497769942545</v>
      </c>
      <c r="J301" s="107" t="str">
        <f>IFERROR(H301/#REF!-1,"")</f>
        <v/>
      </c>
    </row>
    <row r="302" spans="2:10">
      <c r="B302" s="128" t="str">
        <f>$B$41</f>
        <v>Library Science</v>
      </c>
      <c r="C302" s="134">
        <f t="shared" si="23"/>
        <v>0</v>
      </c>
      <c r="D302" s="134">
        <f t="shared" si="23"/>
        <v>1189.2487015488337</v>
      </c>
      <c r="E302" s="134">
        <f t="shared" si="23"/>
        <v>2154.6661104490563</v>
      </c>
      <c r="F302" s="134">
        <f t="shared" si="23"/>
        <v>8615.599003908399</v>
      </c>
      <c r="G302" s="135">
        <f t="shared" si="23"/>
        <v>0</v>
      </c>
      <c r="H302" s="139">
        <f t="shared" si="23"/>
        <v>2909.6128591313018</v>
      </c>
      <c r="J302" s="107" t="str">
        <f>IFERROR(H302/#REF!-1,"")</f>
        <v/>
      </c>
    </row>
    <row r="303" spans="2:10">
      <c r="B303" s="128" t="str">
        <f>$B$42</f>
        <v>Veterinary Science</v>
      </c>
      <c r="C303" s="134">
        <f t="shared" si="23"/>
        <v>0</v>
      </c>
      <c r="D303" s="134">
        <f t="shared" si="23"/>
        <v>0</v>
      </c>
      <c r="E303" s="134">
        <f t="shared" si="23"/>
        <v>0</v>
      </c>
      <c r="F303" s="134">
        <f t="shared" si="23"/>
        <v>0</v>
      </c>
      <c r="G303" s="135">
        <f t="shared" si="23"/>
        <v>0</v>
      </c>
      <c r="H303" s="139">
        <f t="shared" si="23"/>
        <v>0</v>
      </c>
      <c r="J303" s="107" t="str">
        <f>IFERROR(H303/#REF!-1,"")</f>
        <v/>
      </c>
    </row>
    <row r="304" spans="2:10">
      <c r="B304" s="128" t="str">
        <f>$B$43</f>
        <v>Vocational Training</v>
      </c>
      <c r="C304" s="134">
        <f t="shared" si="23"/>
        <v>0</v>
      </c>
      <c r="D304" s="134">
        <f t="shared" si="23"/>
        <v>0</v>
      </c>
      <c r="E304" s="134">
        <f t="shared" si="23"/>
        <v>0</v>
      </c>
      <c r="F304" s="134">
        <f t="shared" si="23"/>
        <v>0</v>
      </c>
      <c r="G304" s="135">
        <f t="shared" si="23"/>
        <v>0</v>
      </c>
      <c r="H304" s="139">
        <f t="shared" si="23"/>
        <v>0</v>
      </c>
      <c r="J304" s="107" t="str">
        <f>IFERROR(H304/#REF!-1,"")</f>
        <v/>
      </c>
    </row>
    <row r="305" spans="2:10">
      <c r="B305" s="128" t="str">
        <f>$B$44</f>
        <v>Physical Training</v>
      </c>
      <c r="C305" s="134">
        <f t="shared" si="23"/>
        <v>0</v>
      </c>
      <c r="D305" s="134">
        <f t="shared" si="23"/>
        <v>0</v>
      </c>
      <c r="E305" s="134">
        <f t="shared" si="23"/>
        <v>0</v>
      </c>
      <c r="F305" s="134">
        <f t="shared" si="23"/>
        <v>0</v>
      </c>
      <c r="G305" s="135">
        <f t="shared" si="23"/>
        <v>0</v>
      </c>
      <c r="H305" s="139">
        <f t="shared" si="23"/>
        <v>0</v>
      </c>
      <c r="J305" s="107" t="str">
        <f>IFERROR(H305/#REF!-1,"")</f>
        <v/>
      </c>
    </row>
    <row r="306" spans="2:10">
      <c r="B306" s="128" t="str">
        <f>$B$45</f>
        <v>Health Services</v>
      </c>
      <c r="C306" s="134">
        <f t="shared" si="23"/>
        <v>628.38177123882951</v>
      </c>
      <c r="D306" s="134">
        <f t="shared" si="23"/>
        <v>1008.1907046733332</v>
      </c>
      <c r="E306" s="134">
        <f t="shared" si="23"/>
        <v>4645.6278718052463</v>
      </c>
      <c r="F306" s="134">
        <f t="shared" si="23"/>
        <v>5971.8138501351496</v>
      </c>
      <c r="G306" s="135">
        <f t="shared" si="23"/>
        <v>2255.2640546680846</v>
      </c>
      <c r="H306" s="139">
        <f t="shared" si="23"/>
        <v>1276.9000318537305</v>
      </c>
      <c r="J306" s="107" t="str">
        <f>IFERROR(H306/#REF!-1,"")</f>
        <v/>
      </c>
    </row>
    <row r="307" spans="2:10">
      <c r="B307" s="128" t="str">
        <f>$B$46</f>
        <v>Pharmacy</v>
      </c>
      <c r="C307" s="134">
        <f t="shared" si="23"/>
        <v>7305.4791256919134</v>
      </c>
      <c r="D307" s="134">
        <f t="shared" si="23"/>
        <v>1137.0824909756357</v>
      </c>
      <c r="E307" s="134">
        <f t="shared" si="23"/>
        <v>7191.3063188360375</v>
      </c>
      <c r="F307" s="134">
        <f t="shared" si="23"/>
        <v>10013.381896613679</v>
      </c>
      <c r="G307" s="135">
        <f t="shared" si="23"/>
        <v>1787.3067789009651</v>
      </c>
      <c r="H307" s="139">
        <f t="shared" si="23"/>
        <v>2566.3973813795665</v>
      </c>
      <c r="J307" s="107" t="str">
        <f>IFERROR(H307/#REF!-1,"")</f>
        <v/>
      </c>
    </row>
    <row r="308" spans="2:10">
      <c r="B308" s="128" t="str">
        <f>$B$47</f>
        <v>Business Administration</v>
      </c>
      <c r="C308" s="134">
        <f t="shared" si="23"/>
        <v>482.46409683135823</v>
      </c>
      <c r="D308" s="134">
        <f t="shared" si="23"/>
        <v>948.85852399725115</v>
      </c>
      <c r="E308" s="134">
        <f t="shared" si="23"/>
        <v>2064.4238078676722</v>
      </c>
      <c r="F308" s="134">
        <f t="shared" si="23"/>
        <v>25779.954887923039</v>
      </c>
      <c r="G308" s="135">
        <f t="shared" si="23"/>
        <v>0</v>
      </c>
      <c r="H308" s="139">
        <f t="shared" si="23"/>
        <v>1329.1977544223269</v>
      </c>
      <c r="J308" s="107" t="str">
        <f>IFERROR(H308/#REF!-1,"")</f>
        <v/>
      </c>
    </row>
    <row r="309" spans="2:10">
      <c r="B309" s="128" t="str">
        <f>$B$48</f>
        <v>Optometry</v>
      </c>
      <c r="C309" s="134">
        <f t="shared" ref="C309:H313" si="24">IF(C48=0,0,C284/C48)</f>
        <v>0</v>
      </c>
      <c r="D309" s="134">
        <f t="shared" si="24"/>
        <v>0</v>
      </c>
      <c r="E309" s="134">
        <f t="shared" si="24"/>
        <v>0</v>
      </c>
      <c r="F309" s="134">
        <f t="shared" si="24"/>
        <v>0</v>
      </c>
      <c r="G309" s="135">
        <f t="shared" si="24"/>
        <v>0</v>
      </c>
      <c r="H309" s="139">
        <f t="shared" si="24"/>
        <v>0</v>
      </c>
      <c r="J309" s="107" t="str">
        <f>IFERROR(H309/#REF!-1,"")</f>
        <v/>
      </c>
    </row>
    <row r="310" spans="2:10">
      <c r="B310" s="128" t="str">
        <f>$B$49</f>
        <v>Teacher Ed-Practice Teaching</v>
      </c>
      <c r="C310" s="134">
        <f t="shared" si="24"/>
        <v>0</v>
      </c>
      <c r="D310" s="134">
        <f t="shared" si="24"/>
        <v>0</v>
      </c>
      <c r="E310" s="134">
        <f t="shared" si="24"/>
        <v>0</v>
      </c>
      <c r="F310" s="134">
        <f t="shared" si="24"/>
        <v>0</v>
      </c>
      <c r="G310" s="135">
        <f t="shared" si="24"/>
        <v>0</v>
      </c>
      <c r="H310" s="139">
        <f t="shared" si="24"/>
        <v>0</v>
      </c>
      <c r="J310" s="107" t="str">
        <f>IFERROR(H310/#REF!-1,"")</f>
        <v/>
      </c>
    </row>
    <row r="311" spans="2:10">
      <c r="B311" s="128" t="str">
        <f>$B$50</f>
        <v>Technology</v>
      </c>
      <c r="C311" s="134">
        <f t="shared" si="24"/>
        <v>414.83406365105856</v>
      </c>
      <c r="D311" s="134">
        <f t="shared" si="24"/>
        <v>0</v>
      </c>
      <c r="E311" s="134">
        <f t="shared" si="24"/>
        <v>1328.8791243550982</v>
      </c>
      <c r="F311" s="134">
        <f t="shared" si="24"/>
        <v>2067.0331331662592</v>
      </c>
      <c r="G311" s="135">
        <f t="shared" si="24"/>
        <v>0</v>
      </c>
      <c r="H311" s="139">
        <f t="shared" si="24"/>
        <v>688.82107637749164</v>
      </c>
      <c r="J311" s="107" t="str">
        <f>IFERROR(H311/#REF!-1,"")</f>
        <v/>
      </c>
    </row>
    <row r="312" spans="2:10">
      <c r="B312" s="128" t="str">
        <f>$B$51</f>
        <v>Nursing</v>
      </c>
      <c r="C312" s="134">
        <f t="shared" si="24"/>
        <v>1142.016367193829</v>
      </c>
      <c r="D312" s="134">
        <f t="shared" si="24"/>
        <v>1295.2486456033073</v>
      </c>
      <c r="E312" s="134">
        <f t="shared" si="24"/>
        <v>2206.5111755526254</v>
      </c>
      <c r="F312" s="134">
        <f t="shared" si="24"/>
        <v>7102.0716902097993</v>
      </c>
      <c r="G312" s="135">
        <f t="shared" si="24"/>
        <v>0</v>
      </c>
      <c r="H312" s="139">
        <f t="shared" si="24"/>
        <v>1873.9005065970582</v>
      </c>
      <c r="J312" s="107" t="str">
        <f>IFERROR(H312/#REF!-1,"")</f>
        <v/>
      </c>
    </row>
    <row r="313" spans="2:10">
      <c r="B313" s="131" t="str">
        <f>$B$52</f>
        <v>Totals</v>
      </c>
      <c r="C313" s="136">
        <f t="shared" si="24"/>
        <v>622.20834538563656</v>
      </c>
      <c r="D313" s="136">
        <f t="shared" si="24"/>
        <v>1132.4989280572368</v>
      </c>
      <c r="E313" s="136">
        <f t="shared" si="24"/>
        <v>3186.4445507969085</v>
      </c>
      <c r="F313" s="136">
        <f t="shared" si="24"/>
        <v>8400.4158287264345</v>
      </c>
      <c r="G313" s="136">
        <f t="shared" si="24"/>
        <v>1899.3172204557252</v>
      </c>
      <c r="H313" s="136">
        <f t="shared" si="24"/>
        <v>1517.5530940097883</v>
      </c>
      <c r="I313" s="351"/>
      <c r="J313" s="107" t="str">
        <f>IFERROR(H313/#REF!-1,"")</f>
        <v/>
      </c>
    </row>
    <row r="315" spans="2:10" ht="15" customHeight="1">
      <c r="B315" s="120" t="s">
        <v>37</v>
      </c>
      <c r="C315" s="121"/>
      <c r="D315" s="121"/>
      <c r="E315" s="121"/>
      <c r="F315" s="121"/>
      <c r="G315" s="121"/>
      <c r="H315" s="122"/>
    </row>
    <row r="316" spans="2:10" ht="55.5" customHeight="1" thickBot="1">
      <c r="B316" s="394" t="s">
        <v>235</v>
      </c>
      <c r="C316" s="394"/>
      <c r="D316" s="394"/>
      <c r="E316" s="394"/>
      <c r="F316" s="394"/>
      <c r="G316" s="394"/>
      <c r="H316" s="394"/>
    </row>
    <row r="317" spans="2:10" ht="14.4" thickBot="1">
      <c r="B317" s="124" t="s">
        <v>31</v>
      </c>
      <c r="C317" s="125" t="s">
        <v>25</v>
      </c>
      <c r="D317" s="125" t="s">
        <v>26</v>
      </c>
      <c r="E317" s="125" t="s">
        <v>27</v>
      </c>
      <c r="F317" s="125" t="s">
        <v>28</v>
      </c>
      <c r="G317" s="125" t="s">
        <v>29</v>
      </c>
      <c r="H317" s="126" t="s">
        <v>1</v>
      </c>
    </row>
    <row r="318" spans="2:10">
      <c r="B318" s="128" t="str">
        <f>$B$32</f>
        <v>Liberal Arts</v>
      </c>
      <c r="C318" s="129">
        <f t="shared" ref="C318:H318" si="25">IF($C$293=0,"",C293/$C$293)</f>
        <v>1</v>
      </c>
      <c r="D318" s="129">
        <f t="shared" si="25"/>
        <v>2.0021091675453886</v>
      </c>
      <c r="E318" s="129">
        <f t="shared" si="25"/>
        <v>5.9221080439397307</v>
      </c>
      <c r="F318" s="129">
        <f t="shared" si="25"/>
        <v>12.637607953061408</v>
      </c>
      <c r="G318" s="129">
        <f t="shared" si="25"/>
        <v>0</v>
      </c>
      <c r="H318" s="129">
        <f t="shared" si="25"/>
        <v>2.001651149850376</v>
      </c>
      <c r="J318" s="107" t="str">
        <f>IFERROR(H318/#REF!-1,"")</f>
        <v/>
      </c>
    </row>
    <row r="319" spans="2:10">
      <c r="B319" s="128" t="str">
        <f>$B$33</f>
        <v>Science</v>
      </c>
      <c r="C319" s="129">
        <f t="shared" ref="C319:H334" si="26">IF($C$293=0,"",C294/$C$293)</f>
        <v>2.5904669426215272</v>
      </c>
      <c r="D319" s="129">
        <f t="shared" si="26"/>
        <v>4.0231686755407647</v>
      </c>
      <c r="E319" s="129">
        <f t="shared" si="26"/>
        <v>16.881507982722937</v>
      </c>
      <c r="F319" s="129">
        <f t="shared" si="26"/>
        <v>32.186205351270054</v>
      </c>
      <c r="G319" s="129">
        <f t="shared" si="26"/>
        <v>0</v>
      </c>
      <c r="H319" s="129">
        <f t="shared" si="26"/>
        <v>5.4733321833352466</v>
      </c>
      <c r="J319" s="107" t="str">
        <f>IFERROR(H319/#REF!-1,"")</f>
        <v/>
      </c>
    </row>
    <row r="320" spans="2:10">
      <c r="B320" s="128" t="str">
        <f>$B$34</f>
        <v>Fine Arts</v>
      </c>
      <c r="C320" s="129">
        <f t="shared" si="26"/>
        <v>1.8591859597073659</v>
      </c>
      <c r="D320" s="129">
        <f t="shared" si="26"/>
        <v>2.3996456028784969</v>
      </c>
      <c r="E320" s="129">
        <f t="shared" si="26"/>
        <v>6.1328981505112239</v>
      </c>
      <c r="F320" s="129">
        <f t="shared" si="26"/>
        <v>9.6824597941551236</v>
      </c>
      <c r="G320" s="129">
        <f t="shared" si="26"/>
        <v>0</v>
      </c>
      <c r="H320" s="129">
        <f t="shared" si="26"/>
        <v>2.7718521662593654</v>
      </c>
      <c r="J320" s="107" t="str">
        <f>IFERROR(H320/#REF!-1,"")</f>
        <v/>
      </c>
    </row>
    <row r="321" spans="2:10">
      <c r="B321" s="128" t="str">
        <f>$B$35</f>
        <v>Teacher Education</v>
      </c>
      <c r="C321" s="129">
        <f t="shared" si="26"/>
        <v>0.89544238624770289</v>
      </c>
      <c r="D321" s="129">
        <f t="shared" si="26"/>
        <v>3.1720971419930839</v>
      </c>
      <c r="E321" s="129">
        <f t="shared" si="26"/>
        <v>6.105317982270134</v>
      </c>
      <c r="F321" s="129">
        <f t="shared" si="26"/>
        <v>11.463589143147384</v>
      </c>
      <c r="G321" s="129">
        <f t="shared" si="26"/>
        <v>0</v>
      </c>
      <c r="H321" s="129">
        <f t="shared" si="26"/>
        <v>4.8103651509546612</v>
      </c>
      <c r="J321" s="107" t="str">
        <f>IFERROR(H321/#REF!-1,"")</f>
        <v/>
      </c>
    </row>
    <row r="322" spans="2:10">
      <c r="B322" s="128" t="str">
        <f>$B$36</f>
        <v>Agriculture</v>
      </c>
      <c r="C322" s="129">
        <f t="shared" si="26"/>
        <v>0</v>
      </c>
      <c r="D322" s="129">
        <f t="shared" si="26"/>
        <v>0</v>
      </c>
      <c r="E322" s="129">
        <f t="shared" si="26"/>
        <v>0</v>
      </c>
      <c r="F322" s="129">
        <f t="shared" si="26"/>
        <v>0</v>
      </c>
      <c r="G322" s="129">
        <f t="shared" si="26"/>
        <v>0</v>
      </c>
      <c r="H322" s="129">
        <f t="shared" si="26"/>
        <v>0</v>
      </c>
      <c r="J322" s="107" t="str">
        <f>IFERROR(H322/#REF!-1,"")</f>
        <v/>
      </c>
    </row>
    <row r="323" spans="2:10">
      <c r="B323" s="128" t="str">
        <f>$B$37</f>
        <v>Engineering</v>
      </c>
      <c r="C323" s="129">
        <f t="shared" si="26"/>
        <v>1.7915397512693041</v>
      </c>
      <c r="D323" s="129">
        <f t="shared" si="26"/>
        <v>2.8452199394225701</v>
      </c>
      <c r="E323" s="129">
        <f t="shared" si="26"/>
        <v>11.605623880135415</v>
      </c>
      <c r="F323" s="129">
        <f t="shared" si="26"/>
        <v>18.482100465439963</v>
      </c>
      <c r="G323" s="129">
        <f t="shared" si="26"/>
        <v>0</v>
      </c>
      <c r="H323" s="129">
        <f t="shared" si="26"/>
        <v>5.6953760722679911</v>
      </c>
      <c r="J323" s="107" t="str">
        <f>IFERROR(H323/#REF!-1,"")</f>
        <v/>
      </c>
    </row>
    <row r="324" spans="2:10">
      <c r="B324" s="128" t="str">
        <f>$B$38</f>
        <v>Home Economics</v>
      </c>
      <c r="C324" s="129">
        <f t="shared" si="26"/>
        <v>0.80838149753737576</v>
      </c>
      <c r="D324" s="129">
        <f t="shared" si="26"/>
        <v>2.3616490297217636</v>
      </c>
      <c r="E324" s="129">
        <f t="shared" si="26"/>
        <v>13.366073952202489</v>
      </c>
      <c r="F324" s="129">
        <f t="shared" si="26"/>
        <v>14.722438717168371</v>
      </c>
      <c r="G324" s="129">
        <f t="shared" si="26"/>
        <v>0</v>
      </c>
      <c r="H324" s="129">
        <f t="shared" si="26"/>
        <v>1.8403110340166231</v>
      </c>
      <c r="J324" s="107" t="str">
        <f>IFERROR(H324/#REF!-1,"")</f>
        <v/>
      </c>
    </row>
    <row r="325" spans="2:10">
      <c r="B325" s="128" t="str">
        <f>$B$39</f>
        <v>Law</v>
      </c>
      <c r="C325" s="129">
        <f t="shared" si="26"/>
        <v>0</v>
      </c>
      <c r="D325" s="129">
        <f t="shared" si="26"/>
        <v>0</v>
      </c>
      <c r="E325" s="129">
        <f t="shared" si="26"/>
        <v>0</v>
      </c>
      <c r="F325" s="129">
        <f t="shared" si="26"/>
        <v>0</v>
      </c>
      <c r="G325" s="129">
        <f t="shared" si="26"/>
        <v>4.4777051703863107</v>
      </c>
      <c r="H325" s="129">
        <f t="shared" si="26"/>
        <v>4.4777051703863107</v>
      </c>
      <c r="J325" s="107" t="str">
        <f>IFERROR(H325/#REF!-1,"")</f>
        <v/>
      </c>
    </row>
    <row r="326" spans="2:10">
      <c r="B326" s="128" t="str">
        <f>$B$40</f>
        <v>Social Service</v>
      </c>
      <c r="C326" s="129">
        <f t="shared" si="26"/>
        <v>2.6975833115546903</v>
      </c>
      <c r="D326" s="129">
        <f t="shared" si="26"/>
        <v>2.5054397684584075</v>
      </c>
      <c r="E326" s="129">
        <f t="shared" si="26"/>
        <v>3.7590840908878067</v>
      </c>
      <c r="F326" s="129">
        <f t="shared" si="26"/>
        <v>28.827321628937661</v>
      </c>
      <c r="G326" s="129">
        <f t="shared" si="26"/>
        <v>0</v>
      </c>
      <c r="H326" s="129">
        <f t="shared" si="26"/>
        <v>4.1650667536775536</v>
      </c>
      <c r="J326" s="107" t="str">
        <f>IFERROR(H326/#REF!-1,"")</f>
        <v/>
      </c>
    </row>
    <row r="327" spans="2:10">
      <c r="B327" s="128" t="str">
        <f>$B$41</f>
        <v>Library Science</v>
      </c>
      <c r="C327" s="129">
        <f t="shared" si="26"/>
        <v>0</v>
      </c>
      <c r="D327" s="129">
        <f t="shared" si="26"/>
        <v>2.7261624351936664</v>
      </c>
      <c r="E327" s="129">
        <f t="shared" si="26"/>
        <v>4.9392274324462351</v>
      </c>
      <c r="F327" s="129">
        <f t="shared" si="26"/>
        <v>19.749882703725273</v>
      </c>
      <c r="G327" s="129">
        <f t="shared" si="26"/>
        <v>0</v>
      </c>
      <c r="H327" s="129">
        <f t="shared" si="26"/>
        <v>6.6698221046529218</v>
      </c>
      <c r="J327" s="107" t="str">
        <f>IFERROR(H327/#REF!-1,"")</f>
        <v/>
      </c>
    </row>
    <row r="328" spans="2:10">
      <c r="B328" s="128" t="str">
        <f>$B$42</f>
        <v>Veterinary Science</v>
      </c>
      <c r="C328" s="129">
        <f t="shared" si="26"/>
        <v>0</v>
      </c>
      <c r="D328" s="129">
        <f t="shared" si="26"/>
        <v>0</v>
      </c>
      <c r="E328" s="129">
        <f t="shared" si="26"/>
        <v>0</v>
      </c>
      <c r="F328" s="129">
        <f t="shared" si="26"/>
        <v>0</v>
      </c>
      <c r="G328" s="129">
        <f t="shared" si="26"/>
        <v>0</v>
      </c>
      <c r="H328" s="129">
        <f t="shared" si="26"/>
        <v>0</v>
      </c>
      <c r="J328" s="107" t="str">
        <f>IFERROR(H328/#REF!-1,"")</f>
        <v/>
      </c>
    </row>
    <row r="329" spans="2:10">
      <c r="B329" s="128" t="str">
        <f>$B$43</f>
        <v>Vocational Training</v>
      </c>
      <c r="C329" s="129">
        <f t="shared" si="26"/>
        <v>0</v>
      </c>
      <c r="D329" s="129">
        <f t="shared" si="26"/>
        <v>0</v>
      </c>
      <c r="E329" s="129">
        <f t="shared" si="26"/>
        <v>0</v>
      </c>
      <c r="F329" s="129">
        <f t="shared" si="26"/>
        <v>0</v>
      </c>
      <c r="G329" s="129">
        <f t="shared" si="26"/>
        <v>0</v>
      </c>
      <c r="H329" s="129">
        <f t="shared" si="26"/>
        <v>0</v>
      </c>
      <c r="J329" s="107" t="str">
        <f>IFERROR(H329/#REF!-1,"")</f>
        <v/>
      </c>
    </row>
    <row r="330" spans="2:10">
      <c r="B330" s="128" t="str">
        <f>$B$44</f>
        <v>Physical Training</v>
      </c>
      <c r="C330" s="129">
        <f t="shared" si="26"/>
        <v>0</v>
      </c>
      <c r="D330" s="129">
        <f t="shared" si="26"/>
        <v>0</v>
      </c>
      <c r="E330" s="129">
        <f t="shared" si="26"/>
        <v>0</v>
      </c>
      <c r="F330" s="129">
        <f t="shared" si="26"/>
        <v>0</v>
      </c>
      <c r="G330" s="129">
        <f t="shared" si="26"/>
        <v>0</v>
      </c>
      <c r="H330" s="129">
        <f t="shared" si="26"/>
        <v>0</v>
      </c>
      <c r="J330" s="107" t="str">
        <f>IFERROR(H330/#REF!-1,"")</f>
        <v/>
      </c>
    </row>
    <row r="331" spans="2:10">
      <c r="B331" s="128" t="str">
        <f>$B$45</f>
        <v>Health Services</v>
      </c>
      <c r="C331" s="129">
        <f t="shared" si="26"/>
        <v>1.4404647047171182</v>
      </c>
      <c r="D331" s="129">
        <f t="shared" si="26"/>
        <v>2.3111159364835454</v>
      </c>
      <c r="E331" s="129">
        <f t="shared" si="26"/>
        <v>10.649358856150169</v>
      </c>
      <c r="F331" s="129">
        <f t="shared" si="26"/>
        <v>13.689428096078691</v>
      </c>
      <c r="G331" s="129">
        <f t="shared" si="26"/>
        <v>5.1698321295381513</v>
      </c>
      <c r="H331" s="129">
        <f t="shared" si="26"/>
        <v>2.9270890906197016</v>
      </c>
      <c r="J331" s="107" t="str">
        <f>IFERROR(H331/#REF!-1,"")</f>
        <v/>
      </c>
    </row>
    <row r="332" spans="2:10">
      <c r="B332" s="128" t="str">
        <f>$B$46</f>
        <v>Pharmacy</v>
      </c>
      <c r="C332" s="129">
        <f t="shared" si="26"/>
        <v>16.746642428631624</v>
      </c>
      <c r="D332" s="129">
        <f t="shared" si="26"/>
        <v>2.6065797411231655</v>
      </c>
      <c r="E332" s="129">
        <f t="shared" si="26"/>
        <v>16.484919530161569</v>
      </c>
      <c r="F332" s="129">
        <f t="shared" si="26"/>
        <v>22.954076418367727</v>
      </c>
      <c r="G332" s="129">
        <f t="shared" si="26"/>
        <v>4.0971149217661988</v>
      </c>
      <c r="H332" s="129">
        <f t="shared" si="26"/>
        <v>5.8830555171382519</v>
      </c>
      <c r="J332" s="107" t="str">
        <f>IFERROR(H332/#REF!-1,"")</f>
        <v/>
      </c>
    </row>
    <row r="333" spans="2:10">
      <c r="B333" s="128" t="str">
        <f>$B$47</f>
        <v>Business Administration</v>
      </c>
      <c r="C333" s="129">
        <f t="shared" si="26"/>
        <v>1.105971774783796</v>
      </c>
      <c r="D333" s="129">
        <f t="shared" si="26"/>
        <v>2.1751064021055782</v>
      </c>
      <c r="E333" s="129">
        <f t="shared" si="26"/>
        <v>4.732361387486633</v>
      </c>
      <c r="F333" s="129">
        <f t="shared" si="26"/>
        <v>59.096423233351118</v>
      </c>
      <c r="G333" s="129">
        <f t="shared" si="26"/>
        <v>0</v>
      </c>
      <c r="H333" s="129">
        <f t="shared" si="26"/>
        <v>3.0469732549051085</v>
      </c>
      <c r="J333" s="107" t="str">
        <f>IFERROR(H333/#REF!-1,"")</f>
        <v/>
      </c>
    </row>
    <row r="334" spans="2:10">
      <c r="B334" s="128" t="str">
        <f>$B$48</f>
        <v>Optometry</v>
      </c>
      <c r="C334" s="129">
        <f t="shared" si="26"/>
        <v>0</v>
      </c>
      <c r="D334" s="129">
        <f t="shared" si="26"/>
        <v>0</v>
      </c>
      <c r="E334" s="129">
        <f t="shared" si="26"/>
        <v>0</v>
      </c>
      <c r="F334" s="129">
        <f t="shared" si="26"/>
        <v>0</v>
      </c>
      <c r="G334" s="129">
        <f t="shared" si="26"/>
        <v>0</v>
      </c>
      <c r="H334" s="129">
        <f t="shared" si="26"/>
        <v>0</v>
      </c>
      <c r="J334" s="107" t="str">
        <f>IFERROR(H334/#REF!-1,"")</f>
        <v/>
      </c>
    </row>
    <row r="335" spans="2:10">
      <c r="B335" s="128" t="str">
        <f>$B$49</f>
        <v>Teacher Ed-Practice Teaching</v>
      </c>
      <c r="C335" s="129">
        <f t="shared" ref="C335:H338" si="27">IF($C$293=0,"",C310/$C$293)</f>
        <v>0</v>
      </c>
      <c r="D335" s="129">
        <f t="shared" si="27"/>
        <v>0</v>
      </c>
      <c r="E335" s="129">
        <f t="shared" si="27"/>
        <v>0</v>
      </c>
      <c r="F335" s="129">
        <f t="shared" si="27"/>
        <v>0</v>
      </c>
      <c r="G335" s="129">
        <f t="shared" si="27"/>
        <v>0</v>
      </c>
      <c r="H335" s="129">
        <f t="shared" si="27"/>
        <v>0</v>
      </c>
      <c r="J335" s="107" t="str">
        <f>IFERROR(H335/#REF!-1,"")</f>
        <v/>
      </c>
    </row>
    <row r="336" spans="2:10">
      <c r="B336" s="128" t="str">
        <f>$B$50</f>
        <v>Technology</v>
      </c>
      <c r="C336" s="129">
        <f t="shared" si="27"/>
        <v>0.95094074073102219</v>
      </c>
      <c r="D336" s="129">
        <f t="shared" si="27"/>
        <v>0</v>
      </c>
      <c r="E336" s="129">
        <f t="shared" si="27"/>
        <v>3.0462428464389308</v>
      </c>
      <c r="F336" s="129">
        <f t="shared" si="27"/>
        <v>4.7383428483879095</v>
      </c>
      <c r="G336" s="129">
        <f t="shared" si="27"/>
        <v>0</v>
      </c>
      <c r="H336" s="129">
        <f t="shared" si="27"/>
        <v>1.5790121448477161</v>
      </c>
      <c r="J336" s="107" t="str">
        <f>IFERROR(H336/#REF!-1,"")</f>
        <v/>
      </c>
    </row>
    <row r="337" spans="2:10">
      <c r="B337" s="128" t="str">
        <f>$B$51</f>
        <v>Nursing</v>
      </c>
      <c r="C337" s="129">
        <f t="shared" si="27"/>
        <v>2.6178898632098377</v>
      </c>
      <c r="D337" s="129">
        <f t="shared" si="27"/>
        <v>2.9691503528912757</v>
      </c>
      <c r="E337" s="129">
        <f t="shared" si="27"/>
        <v>5.0580739518928803</v>
      </c>
      <c r="F337" s="129">
        <f t="shared" si="27"/>
        <v>16.280363416572808</v>
      </c>
      <c r="G337" s="129">
        <f t="shared" si="27"/>
        <v>0</v>
      </c>
      <c r="H337" s="129">
        <f t="shared" si="27"/>
        <v>4.295617192368665</v>
      </c>
      <c r="J337" s="107" t="str">
        <f>IFERROR(H337/#REF!-1,"")</f>
        <v/>
      </c>
    </row>
    <row r="338" spans="2:10">
      <c r="B338" s="131" t="str">
        <f>$B$52</f>
        <v>Totals</v>
      </c>
      <c r="C338" s="129">
        <f t="shared" si="27"/>
        <v>1.426313113350645</v>
      </c>
      <c r="D338" s="129">
        <f t="shared" si="27"/>
        <v>2.596072656245787</v>
      </c>
      <c r="E338" s="129">
        <f t="shared" si="27"/>
        <v>7.3044144802485516</v>
      </c>
      <c r="F338" s="129">
        <f t="shared" si="27"/>
        <v>19.256609691862597</v>
      </c>
      <c r="G338" s="129">
        <f t="shared" si="27"/>
        <v>4.3538809436406432</v>
      </c>
      <c r="H338" s="129">
        <f t="shared" si="27"/>
        <v>3.4787477446167534</v>
      </c>
      <c r="I338" s="351"/>
      <c r="J338" s="107" t="str">
        <f>IFERROR(H338/#REF!-1,"")</f>
        <v/>
      </c>
    </row>
    <row r="340" spans="2:10" ht="15" customHeight="1">
      <c r="B340" s="120" t="s">
        <v>236</v>
      </c>
      <c r="C340" s="121"/>
      <c r="D340" s="121"/>
      <c r="E340" s="121"/>
      <c r="F340" s="121"/>
      <c r="G340" s="121"/>
      <c r="H340" s="122"/>
    </row>
    <row r="341" spans="2:10" ht="55.5" customHeight="1" thickBot="1">
      <c r="B341" s="394" t="s">
        <v>237</v>
      </c>
      <c r="C341" s="394"/>
      <c r="D341" s="394"/>
      <c r="E341" s="394"/>
      <c r="F341" s="394"/>
      <c r="G341" s="394"/>
      <c r="H341" s="394"/>
    </row>
    <row r="342" spans="2:10" ht="14.4" thickBot="1">
      <c r="B342" s="124" t="s">
        <v>31</v>
      </c>
      <c r="C342" s="125" t="s">
        <v>25</v>
      </c>
      <c r="D342" s="125" t="s">
        <v>26</v>
      </c>
      <c r="E342" s="125" t="s">
        <v>27</v>
      </c>
      <c r="F342" s="125" t="s">
        <v>28</v>
      </c>
      <c r="G342" s="125" t="s">
        <v>29</v>
      </c>
      <c r="H342" s="126" t="s">
        <v>1</v>
      </c>
    </row>
    <row r="343" spans="2:10">
      <c r="B343" s="128" t="str">
        <f>$B$32</f>
        <v>Liberal Arts</v>
      </c>
      <c r="C343" s="136">
        <f t="shared" ref="C343:D358" si="28">C293*30</f>
        <v>13087.063553471084</v>
      </c>
      <c r="D343" s="136">
        <f t="shared" si="28"/>
        <v>26201.729916653585</v>
      </c>
      <c r="E343" s="136">
        <f>E293*24</f>
        <v>62002.403473249258</v>
      </c>
      <c r="F343" s="136">
        <f>F293*18</f>
        <v>99233.507067339757</v>
      </c>
      <c r="G343" s="136">
        <f>G293*24</f>
        <v>0</v>
      </c>
      <c r="H343" s="136">
        <f>IF((C32/30+D32/30+E32/24+F32/18+G32/24)=0,0,H268/(C32/30+D32/30+E32/24+F32/18+G32/24))</f>
        <v>25220.399288635799</v>
      </c>
    </row>
    <row r="344" spans="2:10">
      <c r="B344" s="128" t="str">
        <f>$B$33</f>
        <v>Science</v>
      </c>
      <c r="C344" s="139">
        <f t="shared" si="28"/>
        <v>33901.60551125386</v>
      </c>
      <c r="D344" s="139">
        <f t="shared" si="28"/>
        <v>52651.464143136072</v>
      </c>
      <c r="E344" s="139">
        <f>E294*24</f>
        <v>176743.49427865961</v>
      </c>
      <c r="F344" s="139">
        <f>F294*18</f>
        <v>252733.74898628538</v>
      </c>
      <c r="G344" s="139">
        <f>G294*24</f>
        <v>0</v>
      </c>
      <c r="H344" s="139">
        <f t="shared" ref="H344:H363" si="29">IF((C33/30+D33/30+E33/24+F33/18+G33/24)=0,0,H269/(C33/30+D33/30+E33/24+F33/18+G33/24))</f>
        <v>68149.876694688559</v>
      </c>
    </row>
    <row r="345" spans="2:10">
      <c r="B345" s="128" t="str">
        <f>$B$34</f>
        <v>Fine Arts</v>
      </c>
      <c r="C345" s="139">
        <f t="shared" si="28"/>
        <v>24331.284812411428</v>
      </c>
      <c r="D345" s="139">
        <f t="shared" si="28"/>
        <v>31404.314510678319</v>
      </c>
      <c r="E345" s="139">
        <f t="shared" ref="E345:E363" si="30">E295*24</f>
        <v>64209.302290164524</v>
      </c>
      <c r="F345" s="139">
        <f t="shared" ref="F345:F363" si="31">F295*18</f>
        <v>76028.980008021987</v>
      </c>
      <c r="G345" s="139">
        <f t="shared" ref="G345:G363" si="32">G295*24</f>
        <v>0</v>
      </c>
      <c r="H345" s="139">
        <f t="shared" si="29"/>
        <v>34468.192968077085</v>
      </c>
    </row>
    <row r="346" spans="2:10">
      <c r="B346" s="128" t="str">
        <f>$B$35</f>
        <v>Teacher Education</v>
      </c>
      <c r="C346" s="139">
        <f t="shared" si="28"/>
        <v>11718.71141729549</v>
      </c>
      <c r="D346" s="139">
        <f t="shared" si="28"/>
        <v>41513.436895047475</v>
      </c>
      <c r="E346" s="139">
        <f t="shared" si="30"/>
        <v>63920.547558495273</v>
      </c>
      <c r="F346" s="139">
        <f t="shared" si="31"/>
        <v>90014.83180035057</v>
      </c>
      <c r="G346" s="139">
        <f t="shared" si="32"/>
        <v>0</v>
      </c>
      <c r="H346" s="139">
        <f t="shared" si="29"/>
        <v>53273.23251183598</v>
      </c>
    </row>
    <row r="347" spans="2:10">
      <c r="B347" s="128" t="str">
        <f>$B$36</f>
        <v>Agriculture</v>
      </c>
      <c r="C347" s="139">
        <f t="shared" si="28"/>
        <v>0</v>
      </c>
      <c r="D347" s="139">
        <f t="shared" si="28"/>
        <v>0</v>
      </c>
      <c r="E347" s="139">
        <f t="shared" si="30"/>
        <v>0</v>
      </c>
      <c r="F347" s="139">
        <f t="shared" si="31"/>
        <v>0</v>
      </c>
      <c r="G347" s="139">
        <f t="shared" si="32"/>
        <v>0</v>
      </c>
      <c r="H347" s="139">
        <f t="shared" si="29"/>
        <v>0</v>
      </c>
    </row>
    <row r="348" spans="2:10">
      <c r="B348" s="128" t="str">
        <f>$B$37</f>
        <v>Engineering</v>
      </c>
      <c r="C348" s="139">
        <f t="shared" si="28"/>
        <v>23445.994583431158</v>
      </c>
      <c r="D348" s="139">
        <f t="shared" si="28"/>
        <v>37235.574170826323</v>
      </c>
      <c r="E348" s="139">
        <f t="shared" si="30"/>
        <v>121506.82983761108</v>
      </c>
      <c r="F348" s="139">
        <f t="shared" si="31"/>
        <v>145125.85403571019</v>
      </c>
      <c r="G348" s="139">
        <f t="shared" si="32"/>
        <v>0</v>
      </c>
      <c r="H348" s="139">
        <f t="shared" si="29"/>
        <v>66591.593766868318</v>
      </c>
    </row>
    <row r="349" spans="2:10">
      <c r="B349" s="128" t="str">
        <f>$B$38</f>
        <v>Home Economics</v>
      </c>
      <c r="C349" s="139">
        <f t="shared" si="28"/>
        <v>10579.340033721766</v>
      </c>
      <c r="D349" s="139">
        <f t="shared" si="28"/>
        <v>30907.050942962043</v>
      </c>
      <c r="E349" s="139">
        <f t="shared" si="30"/>
        <v>139938.12741829472</v>
      </c>
      <c r="F349" s="139">
        <f t="shared" si="31"/>
        <v>115604.09469219946</v>
      </c>
      <c r="G349" s="139">
        <f t="shared" si="32"/>
        <v>0</v>
      </c>
      <c r="H349" s="139">
        <f t="shared" si="29"/>
        <v>23600.309225944369</v>
      </c>
    </row>
    <row r="350" spans="2:10">
      <c r="B350" s="128" t="str">
        <f>$B$39</f>
        <v>Law</v>
      </c>
      <c r="C350" s="139">
        <f t="shared" si="28"/>
        <v>0</v>
      </c>
      <c r="D350" s="139">
        <f t="shared" si="28"/>
        <v>0</v>
      </c>
      <c r="E350" s="139">
        <f t="shared" si="30"/>
        <v>0</v>
      </c>
      <c r="F350" s="139">
        <f t="shared" si="31"/>
        <v>0</v>
      </c>
      <c r="G350" s="139">
        <f t="shared" si="32"/>
        <v>46880.009710841376</v>
      </c>
      <c r="H350" s="139">
        <f t="shared" si="29"/>
        <v>46880.009710841368</v>
      </c>
    </row>
    <row r="351" spans="2:10">
      <c r="B351" s="128" t="str">
        <f>$B$40</f>
        <v>Social Service</v>
      </c>
      <c r="C351" s="139">
        <f t="shared" si="28"/>
        <v>35303.444239099219</v>
      </c>
      <c r="D351" s="139">
        <f t="shared" si="28"/>
        <v>32788.849479209057</v>
      </c>
      <c r="E351" s="139">
        <f t="shared" si="30"/>
        <v>39356.297920232639</v>
      </c>
      <c r="F351" s="139">
        <f t="shared" si="31"/>
        <v>226358.99414055524</v>
      </c>
      <c r="G351" s="139">
        <f t="shared" si="32"/>
        <v>0</v>
      </c>
      <c r="H351" s="139">
        <f t="shared" si="29"/>
        <v>46891.00220795619</v>
      </c>
    </row>
    <row r="352" spans="2:10">
      <c r="B352" s="128" t="str">
        <f>$B$41</f>
        <v>Library Science</v>
      </c>
      <c r="C352" s="139">
        <f t="shared" si="28"/>
        <v>0</v>
      </c>
      <c r="D352" s="139">
        <f t="shared" si="28"/>
        <v>35677.46104646501</v>
      </c>
      <c r="E352" s="139">
        <f t="shared" si="30"/>
        <v>51711.986650777355</v>
      </c>
      <c r="F352" s="139">
        <f t="shared" si="31"/>
        <v>155080.78207035118</v>
      </c>
      <c r="G352" s="139">
        <f t="shared" si="32"/>
        <v>0</v>
      </c>
      <c r="H352" s="139">
        <f t="shared" si="29"/>
        <v>67248.985143741782</v>
      </c>
    </row>
    <row r="353" spans="2:9">
      <c r="B353" s="128" t="str">
        <f>$B$42</f>
        <v>Veterinary Science</v>
      </c>
      <c r="C353" s="139">
        <f t="shared" si="28"/>
        <v>0</v>
      </c>
      <c r="D353" s="139">
        <f t="shared" si="28"/>
        <v>0</v>
      </c>
      <c r="E353" s="139">
        <f t="shared" si="30"/>
        <v>0</v>
      </c>
      <c r="F353" s="139">
        <f t="shared" si="31"/>
        <v>0</v>
      </c>
      <c r="G353" s="139">
        <f t="shared" si="32"/>
        <v>0</v>
      </c>
      <c r="H353" s="139">
        <f t="shared" si="29"/>
        <v>0</v>
      </c>
    </row>
    <row r="354" spans="2:9">
      <c r="B354" s="128" t="str">
        <f>$B$43</f>
        <v>Vocational Training</v>
      </c>
      <c r="C354" s="139">
        <f t="shared" si="28"/>
        <v>0</v>
      </c>
      <c r="D354" s="139">
        <f t="shared" si="28"/>
        <v>0</v>
      </c>
      <c r="E354" s="139">
        <f t="shared" si="30"/>
        <v>0</v>
      </c>
      <c r="F354" s="139">
        <f t="shared" si="31"/>
        <v>0</v>
      </c>
      <c r="G354" s="139">
        <f t="shared" si="32"/>
        <v>0</v>
      </c>
      <c r="H354" s="139">
        <f t="shared" si="29"/>
        <v>0</v>
      </c>
    </row>
    <row r="355" spans="2:9">
      <c r="B355" s="128" t="str">
        <f>$B$44</f>
        <v>Physical Training</v>
      </c>
      <c r="C355" s="139">
        <f t="shared" si="28"/>
        <v>0</v>
      </c>
      <c r="D355" s="139">
        <f t="shared" si="28"/>
        <v>0</v>
      </c>
      <c r="E355" s="139">
        <f t="shared" si="30"/>
        <v>0</v>
      </c>
      <c r="F355" s="139">
        <f t="shared" si="31"/>
        <v>0</v>
      </c>
      <c r="G355" s="139">
        <f t="shared" si="32"/>
        <v>0</v>
      </c>
      <c r="H355" s="139">
        <f t="shared" si="29"/>
        <v>0</v>
      </c>
    </row>
    <row r="356" spans="2:9">
      <c r="B356" s="128" t="str">
        <f>$B$45</f>
        <v>Health Services</v>
      </c>
      <c r="C356" s="139">
        <f t="shared" si="28"/>
        <v>18851.453137164885</v>
      </c>
      <c r="D356" s="139">
        <f t="shared" si="28"/>
        <v>30245.721140199996</v>
      </c>
      <c r="E356" s="139">
        <f t="shared" si="30"/>
        <v>111495.06892332592</v>
      </c>
      <c r="F356" s="139">
        <f t="shared" si="31"/>
        <v>107492.64930243269</v>
      </c>
      <c r="G356" s="139">
        <f t="shared" si="32"/>
        <v>54126.337312034026</v>
      </c>
      <c r="H356" s="139">
        <f t="shared" si="29"/>
        <v>36720.232265260231</v>
      </c>
    </row>
    <row r="357" spans="2:9">
      <c r="B357" s="128" t="str">
        <f>$B$46</f>
        <v>Pharmacy</v>
      </c>
      <c r="C357" s="139">
        <f t="shared" si="28"/>
        <v>219164.3737707574</v>
      </c>
      <c r="D357" s="139">
        <f t="shared" si="28"/>
        <v>34112.474729269074</v>
      </c>
      <c r="E357" s="139">
        <f t="shared" si="30"/>
        <v>172591.35165206488</v>
      </c>
      <c r="F357" s="139">
        <f t="shared" si="31"/>
        <v>180240.87413904621</v>
      </c>
      <c r="G357" s="139">
        <f t="shared" si="32"/>
        <v>42895.362693623159</v>
      </c>
      <c r="H357" s="139">
        <f t="shared" si="29"/>
        <v>60267.038565537543</v>
      </c>
    </row>
    <row r="358" spans="2:9">
      <c r="B358" s="128" t="str">
        <f>$B$47</f>
        <v>Business Administration</v>
      </c>
      <c r="C358" s="139">
        <f t="shared" si="28"/>
        <v>14473.922904940748</v>
      </c>
      <c r="D358" s="139">
        <f t="shared" si="28"/>
        <v>28465.755719917535</v>
      </c>
      <c r="E358" s="139">
        <f t="shared" si="30"/>
        <v>49546.171388824136</v>
      </c>
      <c r="F358" s="139">
        <f t="shared" si="31"/>
        <v>464039.18798261468</v>
      </c>
      <c r="G358" s="139">
        <f t="shared" si="32"/>
        <v>0</v>
      </c>
      <c r="H358" s="139">
        <f t="shared" si="29"/>
        <v>37764.952481786386</v>
      </c>
    </row>
    <row r="359" spans="2:9">
      <c r="B359" s="128" t="str">
        <f>$B$48</f>
        <v>Optometry</v>
      </c>
      <c r="C359" s="139">
        <f t="shared" ref="C359:D363" si="33">C309*30</f>
        <v>0</v>
      </c>
      <c r="D359" s="139">
        <f t="shared" si="33"/>
        <v>0</v>
      </c>
      <c r="E359" s="139">
        <f t="shared" si="30"/>
        <v>0</v>
      </c>
      <c r="F359" s="139">
        <f t="shared" si="31"/>
        <v>0</v>
      </c>
      <c r="G359" s="139">
        <f t="shared" si="32"/>
        <v>0</v>
      </c>
      <c r="H359" s="139">
        <f t="shared" si="29"/>
        <v>0</v>
      </c>
    </row>
    <row r="360" spans="2:9">
      <c r="B360" s="128" t="str">
        <f>$B$49</f>
        <v>Teacher Ed-Practice Teaching</v>
      </c>
      <c r="C360" s="139">
        <f t="shared" si="33"/>
        <v>0</v>
      </c>
      <c r="D360" s="139">
        <f t="shared" si="33"/>
        <v>0</v>
      </c>
      <c r="E360" s="139">
        <f t="shared" si="30"/>
        <v>0</v>
      </c>
      <c r="F360" s="139">
        <f t="shared" si="31"/>
        <v>0</v>
      </c>
      <c r="G360" s="139">
        <f t="shared" si="32"/>
        <v>0</v>
      </c>
      <c r="H360" s="139">
        <f t="shared" si="29"/>
        <v>0</v>
      </c>
    </row>
    <row r="361" spans="2:9">
      <c r="B361" s="128" t="str">
        <f>$B$50</f>
        <v>Technology</v>
      </c>
      <c r="C361" s="139">
        <f t="shared" si="33"/>
        <v>12445.021909531757</v>
      </c>
      <c r="D361" s="139">
        <f t="shared" si="33"/>
        <v>0</v>
      </c>
      <c r="E361" s="139">
        <f t="shared" si="30"/>
        <v>31893.098984522356</v>
      </c>
      <c r="F361" s="139">
        <f t="shared" si="31"/>
        <v>37206.596396992667</v>
      </c>
      <c r="G361" s="139">
        <f t="shared" si="32"/>
        <v>0</v>
      </c>
      <c r="H361" s="139">
        <f t="shared" si="29"/>
        <v>19213.729567089653</v>
      </c>
    </row>
    <row r="362" spans="2:9">
      <c r="B362" s="128" t="str">
        <f>$B$51</f>
        <v>Nursing</v>
      </c>
      <c r="C362" s="139">
        <f t="shared" si="33"/>
        <v>34260.49101581487</v>
      </c>
      <c r="D362" s="139">
        <f t="shared" si="33"/>
        <v>38857.459368099218</v>
      </c>
      <c r="E362" s="139">
        <f t="shared" si="30"/>
        <v>52956.268213263014</v>
      </c>
      <c r="F362" s="139">
        <f t="shared" si="31"/>
        <v>127837.29042377639</v>
      </c>
      <c r="G362" s="139">
        <f t="shared" si="32"/>
        <v>0</v>
      </c>
      <c r="H362" s="139">
        <f t="shared" si="29"/>
        <v>50277.880885731291</v>
      </c>
    </row>
    <row r="363" spans="2:9">
      <c r="B363" s="131" t="str">
        <f>$B$52</f>
        <v>Totals</v>
      </c>
      <c r="C363" s="136">
        <f t="shared" si="33"/>
        <v>18666.250361569098</v>
      </c>
      <c r="D363" s="136">
        <f t="shared" si="33"/>
        <v>33974.967841717102</v>
      </c>
      <c r="E363" s="136">
        <f t="shared" si="30"/>
        <v>76474.669219125804</v>
      </c>
      <c r="F363" s="136">
        <f t="shared" si="31"/>
        <v>151207.48491707581</v>
      </c>
      <c r="G363" s="136">
        <f t="shared" si="32"/>
        <v>45583.613290937406</v>
      </c>
      <c r="H363" s="136">
        <f t="shared" si="29"/>
        <v>42606.106805876989</v>
      </c>
      <c r="I363" s="351"/>
    </row>
  </sheetData>
  <mergeCells count="45">
    <mergeCell ref="B316:H316"/>
    <mergeCell ref="B341:H341"/>
    <mergeCell ref="B215:G215"/>
    <mergeCell ref="B216:H216"/>
    <mergeCell ref="B241:G241"/>
    <mergeCell ref="B264:H264"/>
    <mergeCell ref="B266:H266"/>
    <mergeCell ref="B291:H291"/>
    <mergeCell ref="I140:I141"/>
    <mergeCell ref="B165:G165"/>
    <mergeCell ref="B166:G166"/>
    <mergeCell ref="B190:G190"/>
    <mergeCell ref="B191:H191"/>
    <mergeCell ref="B89:G89"/>
    <mergeCell ref="B113:H113"/>
    <mergeCell ref="B114:G114"/>
    <mergeCell ref="B139:G139"/>
    <mergeCell ref="B140:F141"/>
    <mergeCell ref="B58:G58"/>
    <mergeCell ref="D83:F83"/>
    <mergeCell ref="B84:C84"/>
    <mergeCell ref="D84:F84"/>
    <mergeCell ref="B87:G87"/>
    <mergeCell ref="D27:F27"/>
    <mergeCell ref="B28:C28"/>
    <mergeCell ref="D28:F28"/>
    <mergeCell ref="D54:F54"/>
    <mergeCell ref="B55:C55"/>
    <mergeCell ref="D55:F55"/>
    <mergeCell ref="B16:E16"/>
    <mergeCell ref="B17:E17"/>
    <mergeCell ref="B18:E18"/>
    <mergeCell ref="D20:F20"/>
    <mergeCell ref="B21:C21"/>
    <mergeCell ref="D21:F21"/>
    <mergeCell ref="B11:H11"/>
    <mergeCell ref="B12:E12"/>
    <mergeCell ref="B13:E13"/>
    <mergeCell ref="B14:E14"/>
    <mergeCell ref="B15:E15"/>
    <mergeCell ref="B1:H1"/>
    <mergeCell ref="B2:H2"/>
    <mergeCell ref="B8:H8"/>
    <mergeCell ref="B9:G9"/>
    <mergeCell ref="B10:G10"/>
  </mergeCells>
  <conditionalFormatting sqref="C61:G80">
    <cfRule type="expression" dxfId="262" priority="7" stopIfTrue="1">
      <formula>C32=0</formula>
    </cfRule>
  </conditionalFormatting>
  <conditionalFormatting sqref="C91:G110">
    <cfRule type="expression" dxfId="261" priority="6" stopIfTrue="1">
      <formula>C32=0</formula>
    </cfRule>
  </conditionalFormatting>
  <conditionalFormatting sqref="C143:H162">
    <cfRule type="expression" dxfId="260" priority="4" stopIfTrue="1">
      <formula>C32=0</formula>
    </cfRule>
  </conditionalFormatting>
  <conditionalFormatting sqref="H143:H162">
    <cfRule type="expression" dxfId="259" priority="5" stopIfTrue="1">
      <formula>OR(AND(#REF!&gt;0,H143&gt;0,H61=0),AND(#REF!&gt;0,H143&gt;0,H32=0))</formula>
    </cfRule>
  </conditionalFormatting>
  <conditionalFormatting sqref="H143:H162">
    <cfRule type="expression" dxfId="258" priority="3" stopIfTrue="1">
      <formula>OR(AND(#REF!&gt;0,H143&gt;0,H61=0),AND(#REF!&gt;0,H143&gt;0,H32=0))</formula>
    </cfRule>
  </conditionalFormatting>
  <conditionalFormatting sqref="H143:H162">
    <cfRule type="expression" dxfId="257" priority="2" stopIfTrue="1">
      <formula>OR(AND(#REF!&gt;0,H143&gt;0,H61=0),AND(#REF!&gt;0,H143&gt;0,H32=0))</formula>
    </cfRule>
  </conditionalFormatting>
  <conditionalFormatting sqref="C293:G312">
    <cfRule type="expression" dxfId="256" priority="1" stopIfTrue="1">
      <formula>C32=0</formula>
    </cfRule>
  </conditionalFormatting>
  <pageMargins left="0.25" right="0.25" top="0.5" bottom="0.5" header="0.17" footer="0.17"/>
  <pageSetup scale="61"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FFC000"/>
    <pageSetUpPr fitToPage="1"/>
  </sheetPr>
  <dimension ref="B1:W363"/>
  <sheetViews>
    <sheetView showGridLines="0" showZeros="0" zoomScale="70" zoomScaleNormal="70" workbookViewId="0"/>
  </sheetViews>
  <sheetFormatPr defaultColWidth="9.109375" defaultRowHeight="13.8"/>
  <cols>
    <col min="1" max="1" width="1.88671875" style="107" customWidth="1"/>
    <col min="2" max="2" width="30.5546875" style="107" customWidth="1"/>
    <col min="3" max="5" width="15.88671875" style="107" bestFit="1" customWidth="1"/>
    <col min="6" max="6" width="16.6640625" style="107" bestFit="1" customWidth="1"/>
    <col min="7" max="7" width="17.5546875" style="107" bestFit="1" customWidth="1"/>
    <col min="8" max="8" width="21.33203125" style="107" bestFit="1" customWidth="1"/>
    <col min="9" max="9" width="16.33203125" style="107" bestFit="1" customWidth="1"/>
    <col min="10" max="10" width="15.88671875" style="107" bestFit="1" customWidth="1"/>
    <col min="11" max="16384" width="9.109375" style="107"/>
  </cols>
  <sheetData>
    <row r="1" spans="2:8">
      <c r="B1" s="392" t="str">
        <f>'Relative Weights'!A1</f>
        <v>THECB Texas Public University Expenditure Study Fiscal Year 2022</v>
      </c>
      <c r="C1" s="392"/>
      <c r="D1" s="392"/>
      <c r="E1" s="392"/>
      <c r="F1" s="392"/>
      <c r="G1" s="392"/>
      <c r="H1" s="392"/>
    </row>
    <row r="2" spans="2:8">
      <c r="B2" s="393" t="str">
        <f>'Relative Weights'!A2</f>
        <v>Institution Survey for the Year Ended August 31, 2022</v>
      </c>
      <c r="C2" s="393"/>
      <c r="D2" s="393"/>
      <c r="E2" s="393"/>
      <c r="F2" s="393"/>
      <c r="G2" s="393"/>
      <c r="H2" s="393"/>
    </row>
    <row r="3" spans="2:8">
      <c r="B3" s="119" t="s">
        <v>126</v>
      </c>
      <c r="C3" s="119"/>
      <c r="D3" s="119"/>
      <c r="E3" s="119"/>
      <c r="F3" s="119"/>
      <c r="G3" s="119"/>
      <c r="H3" s="119"/>
    </row>
    <row r="4" spans="2:8">
      <c r="B4" s="294" t="s">
        <v>133</v>
      </c>
      <c r="C4" s="119"/>
      <c r="D4" s="119"/>
      <c r="E4" s="119"/>
      <c r="F4" s="119"/>
      <c r="G4" s="119"/>
      <c r="H4" s="119"/>
    </row>
    <row r="5" spans="2:8">
      <c r="B5" s="119"/>
      <c r="C5" s="119"/>
      <c r="D5" s="119"/>
      <c r="E5" s="119"/>
      <c r="F5" s="119"/>
      <c r="G5" s="119"/>
      <c r="H5" s="246"/>
    </row>
    <row r="6" spans="2:8">
      <c r="B6" s="295" t="s">
        <v>10</v>
      </c>
      <c r="C6" s="295"/>
      <c r="D6" s="295"/>
      <c r="E6" s="295"/>
      <c r="F6" s="295"/>
      <c r="G6" s="295"/>
      <c r="H6" s="296"/>
    </row>
    <row r="7" spans="2:8">
      <c r="B7" s="119"/>
      <c r="C7" s="119"/>
      <c r="D7" s="119"/>
      <c r="E7" s="119"/>
      <c r="F7" s="119"/>
      <c r="G7" s="119"/>
      <c r="H7" s="297"/>
    </row>
    <row r="8" spans="2:8" ht="129" customHeight="1">
      <c r="B8" s="381" t="s">
        <v>227</v>
      </c>
      <c r="C8" s="381"/>
      <c r="D8" s="381"/>
      <c r="E8" s="381"/>
      <c r="F8" s="381"/>
      <c r="G8" s="381"/>
      <c r="H8" s="381"/>
    </row>
    <row r="9" spans="2:8" ht="99.75" customHeight="1">
      <c r="B9" s="382" t="s">
        <v>41</v>
      </c>
      <c r="C9" s="382"/>
      <c r="D9" s="382"/>
      <c r="E9" s="382"/>
      <c r="F9" s="382"/>
      <c r="G9" s="382"/>
      <c r="H9" s="298"/>
    </row>
    <row r="10" spans="2:8">
      <c r="B10" s="392" t="s">
        <v>20</v>
      </c>
      <c r="C10" s="392"/>
      <c r="D10" s="392"/>
      <c r="E10" s="392"/>
      <c r="F10" s="392"/>
      <c r="G10" s="392"/>
      <c r="H10" s="298"/>
    </row>
    <row r="11" spans="2:8" ht="21" customHeight="1" thickBot="1">
      <c r="B11" s="382" t="s">
        <v>888</v>
      </c>
      <c r="C11" s="382"/>
      <c r="D11" s="382"/>
      <c r="E11" s="382"/>
      <c r="F11" s="382"/>
      <c r="G11" s="382"/>
      <c r="H11" s="382"/>
    </row>
    <row r="12" spans="2:8" ht="14.4" thickBot="1">
      <c r="B12" s="397" t="s">
        <v>16</v>
      </c>
      <c r="C12" s="398"/>
      <c r="D12" s="398"/>
      <c r="E12" s="398"/>
      <c r="F12" s="299"/>
      <c r="G12" s="300"/>
      <c r="H12" s="301" t="s">
        <v>17</v>
      </c>
    </row>
    <row r="13" spans="2:8">
      <c r="B13" s="399" t="s">
        <v>12</v>
      </c>
      <c r="C13" s="399"/>
      <c r="D13" s="399"/>
      <c r="E13" s="399"/>
      <c r="F13" s="354"/>
      <c r="G13" s="303"/>
      <c r="H13" s="355">
        <f>Data!$G4</f>
        <v>213496739</v>
      </c>
    </row>
    <row r="14" spans="2:8">
      <c r="B14" s="385" t="s">
        <v>13</v>
      </c>
      <c r="C14" s="385"/>
      <c r="D14" s="385"/>
      <c r="E14" s="385"/>
      <c r="F14" s="356"/>
      <c r="G14" s="303"/>
      <c r="H14" s="357">
        <f>Data!$H4</f>
        <v>112058004</v>
      </c>
    </row>
    <row r="15" spans="2:8">
      <c r="B15" s="385" t="s">
        <v>14</v>
      </c>
      <c r="C15" s="385"/>
      <c r="D15" s="385"/>
      <c r="E15" s="385"/>
      <c r="F15" s="356"/>
      <c r="G15" s="303"/>
      <c r="H15" s="357">
        <f>Data!$I4</f>
        <v>70206818</v>
      </c>
    </row>
    <row r="16" spans="2:8">
      <c r="B16" s="385" t="s">
        <v>18</v>
      </c>
      <c r="C16" s="385"/>
      <c r="D16" s="385"/>
      <c r="E16" s="385"/>
      <c r="F16" s="356"/>
      <c r="G16" s="303"/>
      <c r="H16" s="357">
        <f>Data!$J4</f>
        <v>19585666</v>
      </c>
    </row>
    <row r="17" spans="2:23">
      <c r="B17" s="385" t="s">
        <v>15</v>
      </c>
      <c r="C17" s="385"/>
      <c r="D17" s="385"/>
      <c r="E17" s="385"/>
      <c r="F17" s="356"/>
      <c r="G17" s="303"/>
      <c r="H17" s="357">
        <f>Data!$K4</f>
        <v>43002213</v>
      </c>
    </row>
    <row r="18" spans="2:23">
      <c r="B18" s="385" t="s">
        <v>1</v>
      </c>
      <c r="C18" s="385"/>
      <c r="D18" s="385"/>
      <c r="E18" s="385"/>
      <c r="F18" s="358"/>
      <c r="G18" s="303"/>
      <c r="H18" s="359">
        <f>SUM(H13:H17)</f>
        <v>458349440</v>
      </c>
    </row>
    <row r="19" spans="2:23" ht="13.5" customHeight="1">
      <c r="B19" s="308"/>
      <c r="D19" s="308"/>
      <c r="E19" s="308"/>
      <c r="F19" s="308"/>
      <c r="G19" s="308"/>
      <c r="H19" s="298"/>
    </row>
    <row r="20" spans="2:23" ht="13.5" customHeight="1">
      <c r="B20" s="308"/>
      <c r="D20" s="390" t="s">
        <v>22</v>
      </c>
      <c r="E20" s="390"/>
      <c r="F20" s="390"/>
      <c r="G20" s="309" t="s">
        <v>23</v>
      </c>
      <c r="H20" s="309" t="s">
        <v>24</v>
      </c>
    </row>
    <row r="21" spans="2:23" ht="27.6">
      <c r="B21" s="388" t="s">
        <v>21</v>
      </c>
      <c r="C21" s="389"/>
      <c r="D21" s="384" t="str">
        <f>Data!L4</f>
        <v>Cindy Milligan</v>
      </c>
      <c r="E21" s="384"/>
      <c r="F21" s="384"/>
      <c r="G21" s="310" t="str">
        <f>Data!M4</f>
        <v>(972) 883-2632</v>
      </c>
      <c r="H21" s="311" t="str">
        <f>Data!N4</f>
        <v>cxm133830@utdallas.edu</v>
      </c>
    </row>
    <row r="22" spans="2:23" ht="13.5" customHeight="1">
      <c r="B22" s="308"/>
      <c r="C22" s="308"/>
      <c r="D22" s="308"/>
      <c r="E22" s="308"/>
      <c r="F22" s="308"/>
      <c r="G22" s="308"/>
      <c r="H22" s="298"/>
    </row>
    <row r="23" spans="2:23" ht="13.5" customHeight="1" thickBot="1">
      <c r="B23" s="117" t="s">
        <v>937</v>
      </c>
      <c r="C23" s="308"/>
      <c r="D23" s="308"/>
      <c r="E23" s="308"/>
      <c r="F23" s="308"/>
      <c r="G23" s="308"/>
      <c r="H23" s="298"/>
    </row>
    <row r="24" spans="2:23" s="315" customFormat="1">
      <c r="B24" s="312"/>
      <c r="C24" s="123" t="s">
        <v>25</v>
      </c>
      <c r="D24" s="313" t="s">
        <v>26</v>
      </c>
      <c r="E24" s="313" t="s">
        <v>27</v>
      </c>
      <c r="F24" s="313" t="s">
        <v>28</v>
      </c>
      <c r="G24" s="313" t="s">
        <v>29</v>
      </c>
      <c r="H24" s="314" t="s">
        <v>30</v>
      </c>
      <c r="J24" s="107"/>
    </row>
    <row r="25" spans="2:23" s="315" customFormat="1" ht="14.4" thickBot="1">
      <c r="B25" s="316" t="s">
        <v>680</v>
      </c>
      <c r="C25" s="317">
        <f>Data!O4</f>
        <v>7164</v>
      </c>
      <c r="D25" s="318">
        <f>Data!P4</f>
        <v>14443</v>
      </c>
      <c r="E25" s="318">
        <f>Data!Q4</f>
        <v>6505</v>
      </c>
      <c r="F25" s="318">
        <f>Data!R4</f>
        <v>1538</v>
      </c>
      <c r="G25" s="318">
        <f>Data!S4</f>
        <v>46</v>
      </c>
      <c r="H25" s="319">
        <f>SUM(C25:G25)</f>
        <v>29696</v>
      </c>
    </row>
    <row r="26" spans="2:23">
      <c r="C26" s="320"/>
      <c r="D26" s="320"/>
      <c r="E26" s="320"/>
      <c r="F26" s="320"/>
      <c r="G26" s="320"/>
      <c r="H26" s="320"/>
      <c r="I26" s="320"/>
    </row>
    <row r="27" spans="2:23" ht="13.5" customHeight="1">
      <c r="B27" s="308"/>
      <c r="D27" s="390" t="s">
        <v>22</v>
      </c>
      <c r="E27" s="390"/>
      <c r="F27" s="390"/>
      <c r="G27" s="309" t="s">
        <v>23</v>
      </c>
      <c r="H27" s="309" t="s">
        <v>24</v>
      </c>
    </row>
    <row r="28" spans="2:23">
      <c r="B28" s="388" t="s">
        <v>952</v>
      </c>
      <c r="C28" s="389"/>
      <c r="D28" s="384" t="str">
        <f>Data!T4</f>
        <v>Redlinger, Lawrence</v>
      </c>
      <c r="E28" s="384"/>
      <c r="F28" s="384"/>
      <c r="G28" s="310" t="str">
        <f>Data!U4</f>
        <v>(972) 883-6188</v>
      </c>
      <c r="H28" s="311" t="str">
        <f>Data!V4</f>
        <v>redling@utdallas.edu</v>
      </c>
    </row>
    <row r="29" spans="2:23" ht="13.5" customHeight="1">
      <c r="B29" s="308"/>
      <c r="C29" s="308"/>
      <c r="D29" s="308"/>
      <c r="E29" s="308"/>
      <c r="F29" s="308"/>
      <c r="G29" s="308"/>
      <c r="H29" s="298"/>
    </row>
    <row r="30" spans="2:23" ht="14.4" thickBot="1">
      <c r="B30" s="117" t="s">
        <v>938</v>
      </c>
    </row>
    <row r="31" spans="2:23" ht="14.4" thickBot="1">
      <c r="B31" s="124" t="s">
        <v>31</v>
      </c>
      <c r="C31" s="125" t="s">
        <v>25</v>
      </c>
      <c r="D31" s="125" t="s">
        <v>26</v>
      </c>
      <c r="E31" s="125" t="s">
        <v>27</v>
      </c>
      <c r="F31" s="125" t="s">
        <v>28</v>
      </c>
      <c r="G31" s="125" t="s">
        <v>29</v>
      </c>
      <c r="H31" s="126" t="s">
        <v>30</v>
      </c>
    </row>
    <row r="32" spans="2:23">
      <c r="B32" s="128" t="s">
        <v>42</v>
      </c>
      <c r="C32" s="141">
        <f>Data!W4</f>
        <v>106986</v>
      </c>
      <c r="D32" s="141">
        <f>Data!AQ4</f>
        <v>50835</v>
      </c>
      <c r="E32" s="141">
        <f>Data!BK4</f>
        <v>7866</v>
      </c>
      <c r="F32" s="141">
        <f>Data!CE4</f>
        <v>6606.9999999999991</v>
      </c>
      <c r="G32" s="141">
        <f>Data!CY4</f>
        <v>0</v>
      </c>
      <c r="H32" s="142">
        <f>SUM(C32:G32)</f>
        <v>172294</v>
      </c>
      <c r="W32" s="145"/>
    </row>
    <row r="33" spans="2:23">
      <c r="B33" s="130" t="s">
        <v>43</v>
      </c>
      <c r="C33" s="141">
        <f>Data!X4</f>
        <v>63173</v>
      </c>
      <c r="D33" s="141">
        <f>Data!AR4</f>
        <v>57847.999999999993</v>
      </c>
      <c r="E33" s="141">
        <f>Data!BL4</f>
        <v>12672</v>
      </c>
      <c r="F33" s="141">
        <f>Data!CF4</f>
        <v>8518</v>
      </c>
      <c r="G33" s="141">
        <f>Data!CZ4</f>
        <v>0</v>
      </c>
      <c r="H33" s="142">
        <f t="shared" ref="H33:H52" si="0">SUM(C33:G33)</f>
        <v>142211</v>
      </c>
      <c r="W33" s="145"/>
    </row>
    <row r="34" spans="2:23">
      <c r="B34" s="130" t="s">
        <v>44</v>
      </c>
      <c r="C34" s="141">
        <f>Data!Y4</f>
        <v>23941</v>
      </c>
      <c r="D34" s="141">
        <f>Data!AS4</f>
        <v>15938</v>
      </c>
      <c r="E34" s="141">
        <f>Data!BM4</f>
        <v>801</v>
      </c>
      <c r="F34" s="141">
        <f>Data!CG4</f>
        <v>974</v>
      </c>
      <c r="G34" s="141">
        <f>Data!DA4</f>
        <v>0</v>
      </c>
      <c r="H34" s="142">
        <f t="shared" si="0"/>
        <v>41654</v>
      </c>
      <c r="W34" s="145"/>
    </row>
    <row r="35" spans="2:23">
      <c r="B35" s="130" t="s">
        <v>45</v>
      </c>
      <c r="C35" s="141">
        <f>Data!Z4</f>
        <v>343</v>
      </c>
      <c r="D35" s="141">
        <f>Data!AT4</f>
        <v>2095</v>
      </c>
      <c r="E35" s="141">
        <f>Data!BN4</f>
        <v>12</v>
      </c>
      <c r="F35" s="141">
        <f>Data!CH4</f>
        <v>45</v>
      </c>
      <c r="G35" s="141">
        <f>Data!DB4</f>
        <v>0</v>
      </c>
      <c r="H35" s="142">
        <f t="shared" si="0"/>
        <v>2495</v>
      </c>
      <c r="W35" s="145"/>
    </row>
    <row r="36" spans="2:23">
      <c r="B36" s="130" t="s">
        <v>46</v>
      </c>
      <c r="C36" s="141">
        <f>Data!AA4</f>
        <v>0</v>
      </c>
      <c r="D36" s="141">
        <f>Data!AU4</f>
        <v>0</v>
      </c>
      <c r="E36" s="141">
        <f>Data!BO4</f>
        <v>0</v>
      </c>
      <c r="F36" s="141">
        <f>Data!CI4</f>
        <v>0</v>
      </c>
      <c r="G36" s="141">
        <f>Data!DC4</f>
        <v>0</v>
      </c>
      <c r="H36" s="142">
        <f t="shared" si="0"/>
        <v>0</v>
      </c>
      <c r="W36" s="145"/>
    </row>
    <row r="37" spans="2:23">
      <c r="B37" s="130" t="s">
        <v>47</v>
      </c>
      <c r="C37" s="141">
        <f>Data!AB4</f>
        <v>40813</v>
      </c>
      <c r="D37" s="141">
        <f>Data!AV4</f>
        <v>87451</v>
      </c>
      <c r="E37" s="141">
        <f>Data!BP4</f>
        <v>35562</v>
      </c>
      <c r="F37" s="141">
        <f>Data!CJ4</f>
        <v>12000</v>
      </c>
      <c r="G37" s="141">
        <f>Data!DD4</f>
        <v>0</v>
      </c>
      <c r="H37" s="142">
        <f t="shared" si="0"/>
        <v>175826</v>
      </c>
      <c r="W37" s="145"/>
    </row>
    <row r="38" spans="2:23">
      <c r="B38" s="130" t="s">
        <v>48</v>
      </c>
      <c r="C38" s="141">
        <f>Data!AC4</f>
        <v>0</v>
      </c>
      <c r="D38" s="141">
        <f>Data!AW4</f>
        <v>0</v>
      </c>
      <c r="E38" s="141">
        <f>Data!BQ4</f>
        <v>0</v>
      </c>
      <c r="F38" s="141">
        <f>Data!CK4</f>
        <v>0</v>
      </c>
      <c r="G38" s="141">
        <f>Data!DE4</f>
        <v>0</v>
      </c>
      <c r="H38" s="142">
        <f t="shared" si="0"/>
        <v>0</v>
      </c>
      <c r="W38" s="145"/>
    </row>
    <row r="39" spans="2:23">
      <c r="B39" s="130" t="s">
        <v>49</v>
      </c>
      <c r="C39" s="141">
        <f>Data!AD4</f>
        <v>0</v>
      </c>
      <c r="D39" s="141">
        <f>Data!AX4</f>
        <v>0</v>
      </c>
      <c r="E39" s="141">
        <f>Data!BR4</f>
        <v>0</v>
      </c>
      <c r="F39" s="141">
        <f>Data!CL4</f>
        <v>0</v>
      </c>
      <c r="G39" s="141">
        <f>Data!DF4</f>
        <v>0</v>
      </c>
      <c r="H39" s="142">
        <f t="shared" si="0"/>
        <v>0</v>
      </c>
      <c r="W39" s="145"/>
    </row>
    <row r="40" spans="2:23">
      <c r="B40" s="130" t="s">
        <v>50</v>
      </c>
      <c r="C40" s="141">
        <f>Data!AE4</f>
        <v>0</v>
      </c>
      <c r="D40" s="141">
        <f>Data!AY4</f>
        <v>0</v>
      </c>
      <c r="E40" s="141">
        <f>Data!BS4</f>
        <v>0</v>
      </c>
      <c r="F40" s="141">
        <f>Data!CM4</f>
        <v>0</v>
      </c>
      <c r="G40" s="141">
        <f>Data!DG4</f>
        <v>0</v>
      </c>
      <c r="H40" s="142">
        <f t="shared" si="0"/>
        <v>0</v>
      </c>
      <c r="W40" s="145"/>
    </row>
    <row r="41" spans="2:23">
      <c r="B41" s="130" t="s">
        <v>51</v>
      </c>
      <c r="C41" s="141">
        <f>Data!AF4</f>
        <v>145.99999999999997</v>
      </c>
      <c r="D41" s="141">
        <f>Data!AZ4</f>
        <v>0</v>
      </c>
      <c r="E41" s="141">
        <f>Data!BT4</f>
        <v>36</v>
      </c>
      <c r="F41" s="141">
        <f>Data!CN4</f>
        <v>0</v>
      </c>
      <c r="G41" s="141">
        <f>Data!DH4</f>
        <v>0</v>
      </c>
      <c r="H41" s="142">
        <f t="shared" si="0"/>
        <v>181.99999999999997</v>
      </c>
      <c r="W41" s="145"/>
    </row>
    <row r="42" spans="2:23">
      <c r="B42" s="130" t="s">
        <v>52</v>
      </c>
      <c r="C42" s="141">
        <f>Data!AG4</f>
        <v>0</v>
      </c>
      <c r="D42" s="141">
        <f>Data!BA4</f>
        <v>0</v>
      </c>
      <c r="E42" s="141">
        <f>Data!BU4</f>
        <v>0</v>
      </c>
      <c r="F42" s="141">
        <f>Data!CO4</f>
        <v>0</v>
      </c>
      <c r="G42" s="141">
        <f>Data!DI4</f>
        <v>0</v>
      </c>
      <c r="H42" s="142">
        <f t="shared" si="0"/>
        <v>0</v>
      </c>
      <c r="W42" s="145"/>
    </row>
    <row r="43" spans="2:23">
      <c r="B43" s="130" t="s">
        <v>53</v>
      </c>
      <c r="C43" s="141">
        <f>Data!AH4</f>
        <v>0</v>
      </c>
      <c r="D43" s="141">
        <f>Data!BB4</f>
        <v>0</v>
      </c>
      <c r="E43" s="141">
        <f>Data!BV4</f>
        <v>0</v>
      </c>
      <c r="F43" s="141">
        <f>Data!CP4</f>
        <v>0</v>
      </c>
      <c r="G43" s="141">
        <f>Data!DJ4</f>
        <v>0</v>
      </c>
      <c r="H43" s="142">
        <f t="shared" si="0"/>
        <v>0</v>
      </c>
      <c r="W43" s="145"/>
    </row>
    <row r="44" spans="2:23">
      <c r="B44" s="130" t="s">
        <v>54</v>
      </c>
      <c r="C44" s="141">
        <f>Data!AI4</f>
        <v>0</v>
      </c>
      <c r="D44" s="141">
        <f>Data!BC4</f>
        <v>0</v>
      </c>
      <c r="E44" s="141">
        <f>Data!BW4</f>
        <v>0</v>
      </c>
      <c r="F44" s="141">
        <f>Data!CQ4</f>
        <v>0</v>
      </c>
      <c r="G44" s="141">
        <f>Data!DK4</f>
        <v>0</v>
      </c>
      <c r="H44" s="142">
        <f t="shared" si="0"/>
        <v>0</v>
      </c>
      <c r="W44" s="145"/>
    </row>
    <row r="45" spans="2:23">
      <c r="B45" s="130" t="s">
        <v>55</v>
      </c>
      <c r="C45" s="141">
        <f>Data!AJ4</f>
        <v>2496</v>
      </c>
      <c r="D45" s="141">
        <f>Data!BD4</f>
        <v>10430</v>
      </c>
      <c r="E45" s="141">
        <f>Data!BX4</f>
        <v>7984</v>
      </c>
      <c r="F45" s="141">
        <f>Data!CR4</f>
        <v>283</v>
      </c>
      <c r="G45" s="141">
        <f>Data!DL4</f>
        <v>905</v>
      </c>
      <c r="H45" s="142">
        <f t="shared" si="0"/>
        <v>22098</v>
      </c>
      <c r="W45" s="145"/>
    </row>
    <row r="46" spans="2:23">
      <c r="B46" s="130" t="s">
        <v>56</v>
      </c>
      <c r="C46" s="141">
        <f>Data!AK4</f>
        <v>0</v>
      </c>
      <c r="D46" s="141">
        <f>Data!BE4</f>
        <v>0</v>
      </c>
      <c r="E46" s="141">
        <f>Data!BY4</f>
        <v>0</v>
      </c>
      <c r="F46" s="141">
        <f>Data!CS4</f>
        <v>0</v>
      </c>
      <c r="G46" s="141">
        <f>Data!DM4</f>
        <v>0</v>
      </c>
      <c r="H46" s="142">
        <f t="shared" si="0"/>
        <v>0</v>
      </c>
      <c r="W46" s="145"/>
    </row>
    <row r="47" spans="2:23">
      <c r="B47" s="130" t="s">
        <v>57</v>
      </c>
      <c r="C47" s="141">
        <f>Data!AL4</f>
        <v>23653</v>
      </c>
      <c r="D47" s="141">
        <f>Data!BF4</f>
        <v>73217</v>
      </c>
      <c r="E47" s="141">
        <f>Data!BZ4</f>
        <v>54050.310000000005</v>
      </c>
      <c r="F47" s="141">
        <f>Data!CT4</f>
        <v>1943</v>
      </c>
      <c r="G47" s="141">
        <f>Data!DN4</f>
        <v>0</v>
      </c>
      <c r="H47" s="142">
        <f t="shared" si="0"/>
        <v>152863.31</v>
      </c>
      <c r="W47" s="145"/>
    </row>
    <row r="48" spans="2:23">
      <c r="B48" s="130" t="s">
        <v>58</v>
      </c>
      <c r="C48" s="141">
        <f>Data!AM4</f>
        <v>0</v>
      </c>
      <c r="D48" s="141">
        <f>Data!BG4</f>
        <v>0</v>
      </c>
      <c r="E48" s="141">
        <f>Data!CA4</f>
        <v>0</v>
      </c>
      <c r="F48" s="141">
        <f>Data!CU4</f>
        <v>0</v>
      </c>
      <c r="G48" s="141">
        <f>Data!DO4</f>
        <v>0</v>
      </c>
      <c r="H48" s="142">
        <f t="shared" si="0"/>
        <v>0</v>
      </c>
      <c r="W48" s="145"/>
    </row>
    <row r="49" spans="2:23">
      <c r="B49" s="130" t="s">
        <v>59</v>
      </c>
      <c r="C49" s="141">
        <f>Data!AN4</f>
        <v>0</v>
      </c>
      <c r="D49" s="141">
        <f>Data!BH4</f>
        <v>351</v>
      </c>
      <c r="E49" s="141">
        <f>Data!CB4</f>
        <v>0</v>
      </c>
      <c r="F49" s="141">
        <f>Data!CV4</f>
        <v>0</v>
      </c>
      <c r="G49" s="141">
        <f>Data!DP4</f>
        <v>0</v>
      </c>
      <c r="H49" s="142">
        <f t="shared" si="0"/>
        <v>351</v>
      </c>
      <c r="W49" s="145"/>
    </row>
    <row r="50" spans="2:23">
      <c r="B50" s="130" t="s">
        <v>60</v>
      </c>
      <c r="C50" s="141">
        <f>Data!AO4</f>
        <v>6</v>
      </c>
      <c r="D50" s="141">
        <f>Data!BI4</f>
        <v>276</v>
      </c>
      <c r="E50" s="141">
        <f>Data!CC4</f>
        <v>792</v>
      </c>
      <c r="F50" s="141">
        <f>Data!CW4</f>
        <v>66</v>
      </c>
      <c r="G50" s="141">
        <f>Data!DQ4</f>
        <v>0</v>
      </c>
      <c r="H50" s="142">
        <f t="shared" si="0"/>
        <v>1140</v>
      </c>
      <c r="W50" s="145"/>
    </row>
    <row r="51" spans="2:23">
      <c r="B51" s="130" t="s">
        <v>0</v>
      </c>
      <c r="C51" s="141">
        <f>Data!AP4</f>
        <v>0</v>
      </c>
      <c r="D51" s="141">
        <f>Data!BJ4</f>
        <v>0</v>
      </c>
      <c r="E51" s="141">
        <f>Data!CD4</f>
        <v>0</v>
      </c>
      <c r="F51" s="141">
        <f>Data!CX4</f>
        <v>0</v>
      </c>
      <c r="G51" s="141">
        <f>Data!DR4</f>
        <v>0</v>
      </c>
      <c r="H51" s="142">
        <f t="shared" si="0"/>
        <v>0</v>
      </c>
      <c r="W51" s="145"/>
    </row>
    <row r="52" spans="2:23">
      <c r="B52" s="143" t="s">
        <v>33</v>
      </c>
      <c r="C52" s="142">
        <f>SUM(C32:C51)</f>
        <v>261557</v>
      </c>
      <c r="D52" s="142">
        <f>SUM(D32:D51)</f>
        <v>298441</v>
      </c>
      <c r="E52" s="142">
        <f>SUM(E32:E51)</f>
        <v>119775.31</v>
      </c>
      <c r="F52" s="142">
        <f>SUM(F32:F51)</f>
        <v>30436</v>
      </c>
      <c r="G52" s="142">
        <f>SUM(G32:G51)</f>
        <v>905</v>
      </c>
      <c r="H52" s="142">
        <f t="shared" si="0"/>
        <v>711114.31</v>
      </c>
    </row>
    <row r="53" spans="2:23">
      <c r="B53" s="144"/>
      <c r="C53" s="145"/>
      <c r="D53" s="145"/>
      <c r="E53" s="145"/>
      <c r="F53" s="145"/>
      <c r="G53" s="145"/>
      <c r="H53" s="145"/>
    </row>
    <row r="54" spans="2:23" ht="13.5" customHeight="1">
      <c r="B54" s="308"/>
      <c r="D54" s="390" t="s">
        <v>22</v>
      </c>
      <c r="E54" s="390"/>
      <c r="F54" s="390"/>
      <c r="G54" s="309" t="s">
        <v>23</v>
      </c>
      <c r="H54" s="309" t="s">
        <v>24</v>
      </c>
    </row>
    <row r="55" spans="2:23">
      <c r="B55" s="388" t="s">
        <v>953</v>
      </c>
      <c r="C55" s="389"/>
      <c r="D55" s="384" t="str">
        <f>Data!T4</f>
        <v>Redlinger, Lawrence</v>
      </c>
      <c r="E55" s="384"/>
      <c r="F55" s="384"/>
      <c r="G55" s="310" t="str">
        <f>Data!U4</f>
        <v>(972) 883-6188</v>
      </c>
      <c r="H55" s="311" t="str">
        <f>Data!V4</f>
        <v>redling@utdallas.edu</v>
      </c>
    </row>
    <row r="56" spans="2:23" ht="13.5" customHeight="1">
      <c r="B56" s="308"/>
      <c r="C56" s="308"/>
      <c r="D56" s="308"/>
      <c r="E56" s="308"/>
      <c r="F56" s="308"/>
      <c r="G56" s="308"/>
      <c r="H56" s="298"/>
    </row>
    <row r="57" spans="2:23">
      <c r="B57" s="117" t="s">
        <v>9</v>
      </c>
    </row>
    <row r="58" spans="2:23" ht="31.5" customHeight="1">
      <c r="B58" s="391" t="s">
        <v>39</v>
      </c>
      <c r="C58" s="391"/>
      <c r="D58" s="391"/>
      <c r="E58" s="391"/>
      <c r="F58" s="391"/>
      <c r="G58" s="391"/>
      <c r="H58" s="321"/>
    </row>
    <row r="59" spans="2:23" ht="8.25" customHeight="1" thickBot="1">
      <c r="B59" s="320"/>
    </row>
    <row r="60" spans="2:23" ht="14.4" thickBot="1">
      <c r="B60" s="124" t="s">
        <v>31</v>
      </c>
      <c r="C60" s="125" t="s">
        <v>25</v>
      </c>
      <c r="D60" s="125" t="s">
        <v>26</v>
      </c>
      <c r="E60" s="125" t="s">
        <v>27</v>
      </c>
      <c r="F60" s="125" t="s">
        <v>28</v>
      </c>
      <c r="G60" s="125" t="s">
        <v>29</v>
      </c>
      <c r="H60" s="126" t="s">
        <v>30</v>
      </c>
    </row>
    <row r="61" spans="2:23">
      <c r="B61" s="128" t="str">
        <f>$B$32</f>
        <v>Liberal Arts</v>
      </c>
      <c r="C61" s="322">
        <f>Data!DS4</f>
        <v>6569405.9787001647</v>
      </c>
      <c r="D61" s="322">
        <f>Data!EM4</f>
        <v>6255473.1799966656</v>
      </c>
      <c r="E61" s="322">
        <f>Data!FG4</f>
        <v>3494174.7639591559</v>
      </c>
      <c r="F61" s="322">
        <f>Data!GA4</f>
        <v>5929083.6927794972</v>
      </c>
      <c r="G61" s="322">
        <f>Data!GU4</f>
        <v>0</v>
      </c>
      <c r="H61" s="323">
        <f>SUM(C61:G61)</f>
        <v>22248137.615435485</v>
      </c>
    </row>
    <row r="62" spans="2:23">
      <c r="B62" s="128" t="str">
        <f>$B$33</f>
        <v>Science</v>
      </c>
      <c r="C62" s="322">
        <f>Data!DT4</f>
        <v>3239912.8758890578</v>
      </c>
      <c r="D62" s="322">
        <f>Data!EN4</f>
        <v>5811005.7860625777</v>
      </c>
      <c r="E62" s="322">
        <f>Data!FH4</f>
        <v>3840361.6897837138</v>
      </c>
      <c r="F62" s="322">
        <f>Data!GB4</f>
        <v>7646298.1657909844</v>
      </c>
      <c r="G62" s="322">
        <f>Data!GV4</f>
        <v>0</v>
      </c>
      <c r="H62" s="142">
        <f t="shared" ref="H62:H81" si="1">SUM(C62:G62)</f>
        <v>20537578.517526336</v>
      </c>
    </row>
    <row r="63" spans="2:23">
      <c r="B63" s="128" t="str">
        <f>$B$34</f>
        <v>Fine Arts</v>
      </c>
      <c r="C63" s="322">
        <f>Data!DU4</f>
        <v>1765373.4612910848</v>
      </c>
      <c r="D63" s="322">
        <f>Data!EO4</f>
        <v>2756105.5138773629</v>
      </c>
      <c r="E63" s="322">
        <f>Data!FI4</f>
        <v>832177.83122988045</v>
      </c>
      <c r="F63" s="322">
        <f>Data!GC4</f>
        <v>962213.93572740292</v>
      </c>
      <c r="G63" s="322">
        <f>Data!GW4</f>
        <v>0</v>
      </c>
      <c r="H63" s="142">
        <f t="shared" si="1"/>
        <v>6315870.742125731</v>
      </c>
    </row>
    <row r="64" spans="2:23">
      <c r="B64" s="128" t="str">
        <f>$B$35</f>
        <v>Teacher Education</v>
      </c>
      <c r="C64" s="322">
        <f>Data!DV4</f>
        <v>35831.91185893285</v>
      </c>
      <c r="D64" s="322">
        <f>Data!EP4</f>
        <v>257303.40840819839</v>
      </c>
      <c r="E64" s="322">
        <f>Data!FJ4</f>
        <v>15336.529411764706</v>
      </c>
      <c r="F64" s="322">
        <f>Data!GD4</f>
        <v>25846</v>
      </c>
      <c r="G64" s="322">
        <f>Data!GX4</f>
        <v>0</v>
      </c>
      <c r="H64" s="142">
        <f t="shared" si="1"/>
        <v>334317.84967889596</v>
      </c>
    </row>
    <row r="65" spans="2:8">
      <c r="B65" s="128" t="str">
        <f>$B$36</f>
        <v>Agriculture</v>
      </c>
      <c r="C65" s="322">
        <f>Data!DW4</f>
        <v>0</v>
      </c>
      <c r="D65" s="322">
        <f>Data!EQ4</f>
        <v>0</v>
      </c>
      <c r="E65" s="322">
        <f>Data!FK4</f>
        <v>0</v>
      </c>
      <c r="F65" s="322">
        <f>Data!GE4</f>
        <v>0</v>
      </c>
      <c r="G65" s="322">
        <f>Data!GY4</f>
        <v>0</v>
      </c>
      <c r="H65" s="142">
        <f t="shared" si="1"/>
        <v>0</v>
      </c>
    </row>
    <row r="66" spans="2:8">
      <c r="B66" s="128" t="str">
        <f>$B$37</f>
        <v>Engineering</v>
      </c>
      <c r="C66" s="322">
        <f>Data!DX4</f>
        <v>3286225.1825134694</v>
      </c>
      <c r="D66" s="322">
        <f>Data!ER4</f>
        <v>8801475.6133084036</v>
      </c>
      <c r="E66" s="322">
        <f>Data!FL4</f>
        <v>7890462.9551280309</v>
      </c>
      <c r="F66" s="322">
        <f>Data!GF4</f>
        <v>12144920.637519442</v>
      </c>
      <c r="G66" s="322">
        <f>Data!GZ4</f>
        <v>0</v>
      </c>
      <c r="H66" s="142">
        <f t="shared" si="1"/>
        <v>32123084.388469346</v>
      </c>
    </row>
    <row r="67" spans="2:8">
      <c r="B67" s="128" t="str">
        <f>$B$38</f>
        <v>Home Economics</v>
      </c>
      <c r="C67" s="322">
        <f>Data!DY4</f>
        <v>0</v>
      </c>
      <c r="D67" s="322">
        <f>Data!ES4</f>
        <v>0</v>
      </c>
      <c r="E67" s="322">
        <f>Data!FM4</f>
        <v>0</v>
      </c>
      <c r="F67" s="322">
        <f>Data!GG4</f>
        <v>0</v>
      </c>
      <c r="G67" s="322">
        <f>Data!HA4</f>
        <v>0</v>
      </c>
      <c r="H67" s="142">
        <f t="shared" si="1"/>
        <v>0</v>
      </c>
    </row>
    <row r="68" spans="2:8">
      <c r="B68" s="128" t="str">
        <f>$B$39</f>
        <v>Law</v>
      </c>
      <c r="C68" s="322">
        <f>Data!DZ4</f>
        <v>0</v>
      </c>
      <c r="D68" s="322">
        <f>Data!ET4</f>
        <v>0</v>
      </c>
      <c r="E68" s="322">
        <f>Data!FN4</f>
        <v>0</v>
      </c>
      <c r="F68" s="322">
        <f>Data!GH4</f>
        <v>0</v>
      </c>
      <c r="G68" s="322">
        <f>Data!HB4</f>
        <v>0</v>
      </c>
      <c r="H68" s="142">
        <f t="shared" si="1"/>
        <v>0</v>
      </c>
    </row>
    <row r="69" spans="2:8">
      <c r="B69" s="128" t="str">
        <f>$B$40</f>
        <v>Social Service</v>
      </c>
      <c r="C69" s="322">
        <f>Data!EA4</f>
        <v>0</v>
      </c>
      <c r="D69" s="322">
        <f>Data!EU4</f>
        <v>0</v>
      </c>
      <c r="E69" s="322">
        <f>Data!FO4</f>
        <v>0</v>
      </c>
      <c r="F69" s="322">
        <f>Data!GI4</f>
        <v>0</v>
      </c>
      <c r="G69" s="322">
        <f>Data!HC4</f>
        <v>0</v>
      </c>
      <c r="H69" s="142">
        <f t="shared" si="1"/>
        <v>0</v>
      </c>
    </row>
    <row r="70" spans="2:8">
      <c r="B70" s="128" t="str">
        <f>$B$41</f>
        <v>Library Science</v>
      </c>
      <c r="C70" s="322">
        <f>Data!EB4</f>
        <v>66350.602499999994</v>
      </c>
      <c r="D70" s="322">
        <f>Data!EV4</f>
        <v>0</v>
      </c>
      <c r="E70" s="322">
        <f>Data!FP4</f>
        <v>68186.14</v>
      </c>
      <c r="F70" s="322">
        <f>Data!GJ4</f>
        <v>0</v>
      </c>
      <c r="G70" s="322">
        <f>Data!HD4</f>
        <v>0</v>
      </c>
      <c r="H70" s="142">
        <f t="shared" si="1"/>
        <v>134536.74249999999</v>
      </c>
    </row>
    <row r="71" spans="2:8">
      <c r="B71" s="128" t="str">
        <f>$B$42</f>
        <v>Veterinary Science</v>
      </c>
      <c r="C71" s="322">
        <f>Data!EC4</f>
        <v>0</v>
      </c>
      <c r="D71" s="322">
        <f>Data!EW4</f>
        <v>0</v>
      </c>
      <c r="E71" s="322">
        <f>Data!FQ4</f>
        <v>0</v>
      </c>
      <c r="F71" s="322">
        <f>Data!GK4</f>
        <v>0</v>
      </c>
      <c r="G71" s="322">
        <f>Data!HE4</f>
        <v>0</v>
      </c>
      <c r="H71" s="142">
        <f t="shared" si="1"/>
        <v>0</v>
      </c>
    </row>
    <row r="72" spans="2:8">
      <c r="B72" s="128" t="str">
        <f>$B$43</f>
        <v>Vocational Training</v>
      </c>
      <c r="C72" s="322">
        <f>Data!ED4</f>
        <v>0</v>
      </c>
      <c r="D72" s="322">
        <f>Data!EX4</f>
        <v>0</v>
      </c>
      <c r="E72" s="322">
        <f>Data!FR4</f>
        <v>0</v>
      </c>
      <c r="F72" s="322">
        <f>Data!GL4</f>
        <v>0</v>
      </c>
      <c r="G72" s="322">
        <f>Data!HF4</f>
        <v>0</v>
      </c>
      <c r="H72" s="142">
        <f t="shared" si="1"/>
        <v>0</v>
      </c>
    </row>
    <row r="73" spans="2:8">
      <c r="B73" s="128" t="str">
        <f>$B$44</f>
        <v>Physical Training</v>
      </c>
      <c r="C73" s="322">
        <f>Data!EE4</f>
        <v>0</v>
      </c>
      <c r="D73" s="322">
        <f>Data!EY4</f>
        <v>0</v>
      </c>
      <c r="E73" s="322">
        <f>Data!FS4</f>
        <v>0</v>
      </c>
      <c r="F73" s="322">
        <f>Data!GM4</f>
        <v>0</v>
      </c>
      <c r="G73" s="322">
        <f>Data!HG4</f>
        <v>0</v>
      </c>
      <c r="H73" s="142">
        <f t="shared" si="1"/>
        <v>0</v>
      </c>
    </row>
    <row r="74" spans="2:8">
      <c r="B74" s="128" t="str">
        <f>$B$45</f>
        <v>Health Services</v>
      </c>
      <c r="C74" s="322">
        <f>Data!EF4</f>
        <v>116665.5629339634</v>
      </c>
      <c r="D74" s="322">
        <f>Data!EZ4</f>
        <v>872277.16119334998</v>
      </c>
      <c r="E74" s="322">
        <f>Data!FT4</f>
        <v>1838741.1430056312</v>
      </c>
      <c r="F74" s="322">
        <f>Data!GN4</f>
        <v>294763.84254213219</v>
      </c>
      <c r="G74" s="322">
        <f>Data!HH4</f>
        <v>666918.83057951368</v>
      </c>
      <c r="H74" s="142">
        <f t="shared" si="1"/>
        <v>3789366.5402545906</v>
      </c>
    </row>
    <row r="75" spans="2:8">
      <c r="B75" s="128" t="str">
        <f>$B$46</f>
        <v>Pharmacy</v>
      </c>
      <c r="C75" s="322">
        <f>Data!EG4</f>
        <v>0</v>
      </c>
      <c r="D75" s="322">
        <f>Data!FA4</f>
        <v>0</v>
      </c>
      <c r="E75" s="322">
        <f>Data!FU4</f>
        <v>0</v>
      </c>
      <c r="F75" s="322">
        <f>Data!GO4</f>
        <v>0</v>
      </c>
      <c r="G75" s="322">
        <f>Data!HI4</f>
        <v>0</v>
      </c>
      <c r="H75" s="142">
        <f t="shared" si="1"/>
        <v>0</v>
      </c>
    </row>
    <row r="76" spans="2:8">
      <c r="B76" s="128" t="str">
        <f>$B$47</f>
        <v>Business Administration</v>
      </c>
      <c r="C76" s="322">
        <f>Data!EH4</f>
        <v>2411895.1792307715</v>
      </c>
      <c r="D76" s="322">
        <f>Data!FB4</f>
        <v>8109948.9578761635</v>
      </c>
      <c r="E76" s="322">
        <f>Data!FV4</f>
        <v>11827704.786693349</v>
      </c>
      <c r="F76" s="322">
        <f>Data!GP4</f>
        <v>8310741.0187126985</v>
      </c>
      <c r="G76" s="322">
        <f>Data!HJ4</f>
        <v>0</v>
      </c>
      <c r="H76" s="142">
        <f t="shared" si="1"/>
        <v>30660289.942512982</v>
      </c>
    </row>
    <row r="77" spans="2:8">
      <c r="B77" s="128" t="str">
        <f>$B$48</f>
        <v>Optometry</v>
      </c>
      <c r="C77" s="322">
        <f>Data!EI4</f>
        <v>0</v>
      </c>
      <c r="D77" s="322">
        <f>Data!FC4</f>
        <v>0</v>
      </c>
      <c r="E77" s="322">
        <f>Data!FW4</f>
        <v>0</v>
      </c>
      <c r="F77" s="322">
        <f>Data!GQ4</f>
        <v>0</v>
      </c>
      <c r="G77" s="322">
        <f>Data!HK4</f>
        <v>0</v>
      </c>
      <c r="H77" s="142">
        <f t="shared" si="1"/>
        <v>0</v>
      </c>
    </row>
    <row r="78" spans="2:8">
      <c r="B78" s="128" t="str">
        <f>$B$49</f>
        <v>Teacher Ed-Practice Teaching</v>
      </c>
      <c r="C78" s="322">
        <f>Data!EJ4</f>
        <v>0</v>
      </c>
      <c r="D78" s="322">
        <f>Data!FD4</f>
        <v>88587.090182768734</v>
      </c>
      <c r="E78" s="322">
        <f>Data!FX4</f>
        <v>0</v>
      </c>
      <c r="F78" s="322">
        <f>Data!GR4</f>
        <v>0</v>
      </c>
      <c r="G78" s="322">
        <f>Data!HL4</f>
        <v>0</v>
      </c>
      <c r="H78" s="142">
        <f t="shared" si="1"/>
        <v>88587.090182768734</v>
      </c>
    </row>
    <row r="79" spans="2:8">
      <c r="B79" s="128" t="str">
        <f>$B$50</f>
        <v>Technology</v>
      </c>
      <c r="C79" s="322">
        <f>Data!EK4</f>
        <v>0</v>
      </c>
      <c r="D79" s="322">
        <f>Data!FE4</f>
        <v>30735.401094071269</v>
      </c>
      <c r="E79" s="322">
        <f>Data!FY4</f>
        <v>368068.12997282622</v>
      </c>
      <c r="F79" s="322">
        <f>Data!GS4</f>
        <v>29803.256408681682</v>
      </c>
      <c r="G79" s="322">
        <f>Data!HM4</f>
        <v>0</v>
      </c>
      <c r="H79" s="142">
        <f t="shared" si="1"/>
        <v>428606.78747557919</v>
      </c>
    </row>
    <row r="80" spans="2:8">
      <c r="B80" s="128" t="str">
        <f>$B$51</f>
        <v>Nursing</v>
      </c>
      <c r="C80" s="322">
        <f>Data!EL4</f>
        <v>0</v>
      </c>
      <c r="D80" s="322">
        <f>Data!FF4</f>
        <v>0</v>
      </c>
      <c r="E80" s="322">
        <f>Data!FZ4</f>
        <v>0</v>
      </c>
      <c r="F80" s="322">
        <f>Data!GT4</f>
        <v>0</v>
      </c>
      <c r="G80" s="322">
        <f>Data!HN4</f>
        <v>0</v>
      </c>
      <c r="H80" s="142">
        <f t="shared" si="1"/>
        <v>0</v>
      </c>
    </row>
    <row r="81" spans="2:8">
      <c r="B81" s="131" t="str">
        <f>$B$52</f>
        <v>Totals</v>
      </c>
      <c r="C81" s="323">
        <f>SUM(C61:C80)</f>
        <v>17491660.754917443</v>
      </c>
      <c r="D81" s="323">
        <f>SUM(D61:D80)</f>
        <v>32982912.111999564</v>
      </c>
      <c r="E81" s="323">
        <f>SUM(E61:E80)</f>
        <v>30175213.969184354</v>
      </c>
      <c r="F81" s="323">
        <f>SUM(F61:F80)</f>
        <v>35343670.549480841</v>
      </c>
      <c r="G81" s="323">
        <f>SUM(G61:G80)</f>
        <v>666918.83057951368</v>
      </c>
      <c r="H81" s="323">
        <f t="shared" si="1"/>
        <v>116660376.21616171</v>
      </c>
    </row>
    <row r="82" spans="2:8">
      <c r="B82" s="144"/>
      <c r="C82" s="324"/>
      <c r="D82" s="324"/>
      <c r="E82" s="324"/>
      <c r="F82" s="324"/>
      <c r="G82" s="324"/>
      <c r="H82" s="325"/>
    </row>
    <row r="83" spans="2:8" ht="13.5" customHeight="1">
      <c r="B83" s="308"/>
      <c r="D83" s="390" t="s">
        <v>22</v>
      </c>
      <c r="E83" s="390"/>
      <c r="F83" s="390"/>
      <c r="G83" s="309" t="s">
        <v>23</v>
      </c>
      <c r="H83" s="309" t="s">
        <v>24</v>
      </c>
    </row>
    <row r="84" spans="2:8">
      <c r="B84" s="388" t="s">
        <v>38</v>
      </c>
      <c r="C84" s="389"/>
      <c r="D84" s="384" t="str">
        <f>Data!T4</f>
        <v>Redlinger, Lawrence</v>
      </c>
      <c r="E84" s="384"/>
      <c r="F84" s="384"/>
      <c r="G84" s="310" t="str">
        <f>Data!U4</f>
        <v>(972) 883-6188</v>
      </c>
      <c r="H84" s="311" t="str">
        <f>Data!V4</f>
        <v>redling@utdallas.edu</v>
      </c>
    </row>
    <row r="85" spans="2:8" ht="13.5" customHeight="1">
      <c r="B85" s="308"/>
      <c r="C85" s="308"/>
      <c r="D85" s="308"/>
      <c r="E85" s="308"/>
      <c r="F85" s="308"/>
      <c r="G85" s="308"/>
      <c r="H85" s="298"/>
    </row>
    <row r="86" spans="2:8">
      <c r="B86" s="120" t="s">
        <v>32</v>
      </c>
      <c r="C86" s="326"/>
      <c r="D86" s="326"/>
      <c r="E86" s="326"/>
      <c r="F86" s="326"/>
      <c r="G86" s="326"/>
      <c r="H86" s="122">
        <f>H13+H14</f>
        <v>325554743</v>
      </c>
    </row>
    <row r="87" spans="2:8" ht="42.75" customHeight="1">
      <c r="B87" s="382" t="s">
        <v>8</v>
      </c>
      <c r="C87" s="382"/>
      <c r="D87" s="382"/>
      <c r="E87" s="382"/>
      <c r="F87" s="382"/>
      <c r="G87" s="382"/>
      <c r="H87" s="321"/>
    </row>
    <row r="88" spans="2:8">
      <c r="B88" s="120" t="s">
        <v>5</v>
      </c>
      <c r="C88" s="327"/>
      <c r="D88" s="327"/>
      <c r="E88" s="327"/>
      <c r="F88" s="327"/>
      <c r="G88" s="327"/>
      <c r="H88" s="122"/>
    </row>
    <row r="89" spans="2:8" ht="98.25" customHeight="1" thickBot="1">
      <c r="B89" s="383" t="s">
        <v>228</v>
      </c>
      <c r="C89" s="383"/>
      <c r="D89" s="383"/>
      <c r="E89" s="383"/>
      <c r="F89" s="383"/>
      <c r="G89" s="383"/>
      <c r="H89" s="328"/>
    </row>
    <row r="90" spans="2:8" ht="14.4" thickBot="1">
      <c r="B90" s="124" t="s">
        <v>31</v>
      </c>
      <c r="C90" s="125" t="s">
        <v>25</v>
      </c>
      <c r="D90" s="125" t="s">
        <v>26</v>
      </c>
      <c r="E90" s="125" t="s">
        <v>27</v>
      </c>
      <c r="F90" s="125" t="s">
        <v>28</v>
      </c>
      <c r="G90" s="125" t="s">
        <v>29</v>
      </c>
      <c r="H90" s="126" t="s">
        <v>30</v>
      </c>
    </row>
    <row r="91" spans="2:8">
      <c r="B91" s="128" t="str">
        <f>$B$32</f>
        <v>Liberal Arts</v>
      </c>
      <c r="C91" s="329">
        <f>Data!HR4</f>
        <v>3367378.6122071599</v>
      </c>
      <c r="D91" s="329">
        <f>Data!IL4</f>
        <v>1465953.9193778771</v>
      </c>
      <c r="E91" s="329">
        <f>Data!JF4</f>
        <v>195899.06863863231</v>
      </c>
      <c r="F91" s="329">
        <f>Data!JZ4</f>
        <v>182633.50540073687</v>
      </c>
      <c r="G91" s="329">
        <f>Data!KT4</f>
        <v>0</v>
      </c>
      <c r="H91" s="134">
        <f t="shared" ref="H91:H111" si="2">SUM(C91:G91)</f>
        <v>5211865.1056244057</v>
      </c>
    </row>
    <row r="92" spans="2:8">
      <c r="B92" s="128" t="str">
        <f>$B$33</f>
        <v>Science</v>
      </c>
      <c r="C92" s="329">
        <f>Data!HS4</f>
        <v>1953941.0378286878</v>
      </c>
      <c r="D92" s="329">
        <f>Data!IM4</f>
        <v>1474060.652467702</v>
      </c>
      <c r="E92" s="329">
        <f>Data!JG4</f>
        <v>383664.10878983082</v>
      </c>
      <c r="F92" s="329">
        <f>Data!KA4</f>
        <v>187901.51713924267</v>
      </c>
      <c r="G92" s="329">
        <f>Data!KU4</f>
        <v>0</v>
      </c>
      <c r="H92" s="137">
        <f t="shared" si="2"/>
        <v>3999567.3162254635</v>
      </c>
    </row>
    <row r="93" spans="2:8">
      <c r="B93" s="128" t="str">
        <f>$B$34</f>
        <v>Fine Arts</v>
      </c>
      <c r="C93" s="329">
        <f>Data!HT4</f>
        <v>614228.33239168755</v>
      </c>
      <c r="D93" s="329">
        <f>Data!IN4</f>
        <v>431158.10062920937</v>
      </c>
      <c r="E93" s="329">
        <f>Data!JH4</f>
        <v>18342.507193139321</v>
      </c>
      <c r="F93" s="329">
        <f>Data!KB4</f>
        <v>21454.182520546885</v>
      </c>
      <c r="G93" s="329">
        <f>Data!KV4</f>
        <v>0</v>
      </c>
      <c r="H93" s="137">
        <f t="shared" si="2"/>
        <v>1085183.1227345832</v>
      </c>
    </row>
    <row r="94" spans="2:8">
      <c r="B94" s="128" t="str">
        <f>$B$35</f>
        <v>Teacher Education</v>
      </c>
      <c r="C94" s="329">
        <f>Data!HU4</f>
        <v>12583.178297674443</v>
      </c>
      <c r="D94" s="329">
        <f>Data!IO4</f>
        <v>75553.660581264339</v>
      </c>
      <c r="E94" s="329">
        <f>Data!JI4</f>
        <v>655.08954261211863</v>
      </c>
      <c r="F94" s="329">
        <f>Data!KC4</f>
        <v>1637.7238565302964</v>
      </c>
      <c r="G94" s="329">
        <f>Data!KW4</f>
        <v>0</v>
      </c>
      <c r="H94" s="137">
        <f t="shared" si="2"/>
        <v>90429.652278081194</v>
      </c>
    </row>
    <row r="95" spans="2:8">
      <c r="B95" s="128" t="str">
        <f>$B$36</f>
        <v>Agriculture</v>
      </c>
      <c r="C95" s="329">
        <f>Data!HV4</f>
        <v>0</v>
      </c>
      <c r="D95" s="329">
        <f>Data!IP4</f>
        <v>0</v>
      </c>
      <c r="E95" s="329">
        <f>Data!JJ4</f>
        <v>0</v>
      </c>
      <c r="F95" s="329">
        <f>Data!KD4</f>
        <v>0</v>
      </c>
      <c r="G95" s="329">
        <f>Data!KX4</f>
        <v>0</v>
      </c>
      <c r="H95" s="137">
        <f t="shared" si="2"/>
        <v>0</v>
      </c>
    </row>
    <row r="96" spans="2:8">
      <c r="B96" s="128" t="str">
        <f>$B$37</f>
        <v>Engineering</v>
      </c>
      <c r="C96" s="329">
        <f>Data!HW4</f>
        <v>1125007</v>
      </c>
      <c r="D96" s="329">
        <f>Data!IQ4</f>
        <v>2121316</v>
      </c>
      <c r="E96" s="329">
        <f>Data!JK4</f>
        <v>928207</v>
      </c>
      <c r="F96" s="329">
        <f>Data!KE4</f>
        <v>339828</v>
      </c>
      <c r="G96" s="329">
        <f>Data!KY4</f>
        <v>0</v>
      </c>
      <c r="H96" s="137">
        <f t="shared" si="2"/>
        <v>4514358</v>
      </c>
    </row>
    <row r="97" spans="2:8">
      <c r="B97" s="128" t="str">
        <f>$B$38</f>
        <v>Home Economics</v>
      </c>
      <c r="C97" s="329">
        <f>Data!HX4</f>
        <v>0</v>
      </c>
      <c r="D97" s="329">
        <f>Data!IR4</f>
        <v>0</v>
      </c>
      <c r="E97" s="329">
        <f>Data!JL4</f>
        <v>0</v>
      </c>
      <c r="F97" s="329">
        <f>Data!KF4</f>
        <v>0</v>
      </c>
      <c r="G97" s="329">
        <f>Data!KZ4</f>
        <v>0</v>
      </c>
      <c r="H97" s="137">
        <f t="shared" si="2"/>
        <v>0</v>
      </c>
    </row>
    <row r="98" spans="2:8">
      <c r="B98" s="128" t="str">
        <f>$B$39</f>
        <v>Law</v>
      </c>
      <c r="C98" s="329">
        <f>Data!HY4</f>
        <v>0</v>
      </c>
      <c r="D98" s="329">
        <f>Data!IS4</f>
        <v>0</v>
      </c>
      <c r="E98" s="329">
        <f>Data!JM4</f>
        <v>0</v>
      </c>
      <c r="F98" s="329">
        <f>Data!KG4</f>
        <v>0</v>
      </c>
      <c r="G98" s="329">
        <f>Data!LA4</f>
        <v>0</v>
      </c>
      <c r="H98" s="137">
        <f t="shared" si="2"/>
        <v>0</v>
      </c>
    </row>
    <row r="99" spans="2:8">
      <c r="B99" s="128" t="str">
        <f>$B$40</f>
        <v>Social Service</v>
      </c>
      <c r="C99" s="329">
        <f>Data!HZ4</f>
        <v>0</v>
      </c>
      <c r="D99" s="329">
        <f>Data!IT4</f>
        <v>0</v>
      </c>
      <c r="E99" s="329">
        <f>Data!JN4</f>
        <v>0</v>
      </c>
      <c r="F99" s="329">
        <f>Data!KH4</f>
        <v>0</v>
      </c>
      <c r="G99" s="329">
        <f>Data!LB4</f>
        <v>0</v>
      </c>
      <c r="H99" s="137">
        <f t="shared" si="2"/>
        <v>0</v>
      </c>
    </row>
    <row r="100" spans="2:8">
      <c r="B100" s="128" t="str">
        <f>$B$41</f>
        <v>Library Science</v>
      </c>
      <c r="C100" s="329">
        <f>Data!IA4</f>
        <v>4258</v>
      </c>
      <c r="D100" s="329">
        <f>Data!IU4</f>
        <v>0</v>
      </c>
      <c r="E100" s="329">
        <f>Data!JO4</f>
        <v>328</v>
      </c>
      <c r="F100" s="329">
        <f>Data!KI4</f>
        <v>0</v>
      </c>
      <c r="G100" s="329">
        <f>Data!LC4</f>
        <v>0</v>
      </c>
      <c r="H100" s="137">
        <f t="shared" si="2"/>
        <v>4586</v>
      </c>
    </row>
    <row r="101" spans="2:8">
      <c r="B101" s="128" t="str">
        <f>$B$42</f>
        <v>Veterinary Science</v>
      </c>
      <c r="C101" s="329">
        <f>Data!IB4</f>
        <v>0</v>
      </c>
      <c r="D101" s="329">
        <f>Data!IV4</f>
        <v>0</v>
      </c>
      <c r="E101" s="329">
        <f>Data!JP4</f>
        <v>0</v>
      </c>
      <c r="F101" s="329">
        <f>Data!KJ4</f>
        <v>0</v>
      </c>
      <c r="G101" s="329">
        <f>Data!LD4</f>
        <v>0</v>
      </c>
      <c r="H101" s="137">
        <f t="shared" si="2"/>
        <v>0</v>
      </c>
    </row>
    <row r="102" spans="2:8">
      <c r="B102" s="128" t="str">
        <f>$B$43</f>
        <v>Vocational Training</v>
      </c>
      <c r="C102" s="329">
        <f>Data!IC4</f>
        <v>0</v>
      </c>
      <c r="D102" s="329">
        <f>Data!IW4</f>
        <v>0</v>
      </c>
      <c r="E102" s="329">
        <f>Data!JQ4</f>
        <v>0</v>
      </c>
      <c r="F102" s="329">
        <f>Data!KK4</f>
        <v>0</v>
      </c>
      <c r="G102" s="329">
        <f>Data!LE4</f>
        <v>0</v>
      </c>
      <c r="H102" s="137">
        <f t="shared" si="2"/>
        <v>0</v>
      </c>
    </row>
    <row r="103" spans="2:8">
      <c r="B103" s="128" t="str">
        <f>$B$44</f>
        <v>Physical Training</v>
      </c>
      <c r="C103" s="329">
        <f>Data!ID4</f>
        <v>0</v>
      </c>
      <c r="D103" s="329">
        <f>Data!IX4</f>
        <v>0</v>
      </c>
      <c r="E103" s="329">
        <f>Data!JR4</f>
        <v>0</v>
      </c>
      <c r="F103" s="329">
        <f>Data!KL4</f>
        <v>0</v>
      </c>
      <c r="G103" s="329">
        <f>Data!LF4</f>
        <v>0</v>
      </c>
      <c r="H103" s="137">
        <f t="shared" si="2"/>
        <v>0</v>
      </c>
    </row>
    <row r="104" spans="2:8">
      <c r="B104" s="128" t="str">
        <f>$B$45</f>
        <v>Health Services</v>
      </c>
      <c r="C104" s="329">
        <f>Data!IE4</f>
        <v>70258.353445149725</v>
      </c>
      <c r="D104" s="329">
        <f>Data!IY4</f>
        <v>278085.51083884435</v>
      </c>
      <c r="E104" s="329">
        <f>Data!JS4</f>
        <v>246504.73580541846</v>
      </c>
      <c r="F104" s="329">
        <f>Data!KM4</f>
        <v>21017.456158805471</v>
      </c>
      <c r="G104" s="329">
        <f>Data!LG4</f>
        <v>33546.043661262236</v>
      </c>
      <c r="H104" s="137">
        <f t="shared" si="2"/>
        <v>649412.09990948031</v>
      </c>
    </row>
    <row r="105" spans="2:8">
      <c r="B105" s="128" t="str">
        <f>$B$46</f>
        <v>Pharmacy</v>
      </c>
      <c r="C105" s="329">
        <f>Data!IF4</f>
        <v>0</v>
      </c>
      <c r="D105" s="329">
        <f>Data!IZ4</f>
        <v>0</v>
      </c>
      <c r="E105" s="329">
        <f>Data!JT4</f>
        <v>0</v>
      </c>
      <c r="F105" s="329">
        <f>Data!KN4</f>
        <v>0</v>
      </c>
      <c r="G105" s="329">
        <f>Data!LH4</f>
        <v>0</v>
      </c>
      <c r="H105" s="137">
        <f t="shared" si="2"/>
        <v>0</v>
      </c>
    </row>
    <row r="106" spans="2:8">
      <c r="B106" s="128" t="str">
        <f>$B$47</f>
        <v>Business Administration</v>
      </c>
      <c r="C106" s="329">
        <f>Data!IG4</f>
        <v>595530.98502963339</v>
      </c>
      <c r="D106" s="329">
        <f>Data!JA4</f>
        <v>2066097.8266034042</v>
      </c>
      <c r="E106" s="329">
        <f>Data!JU4</f>
        <v>1393430.0479311938</v>
      </c>
      <c r="F106" s="329">
        <f>Data!KO4</f>
        <v>47657.764225031628</v>
      </c>
      <c r="G106" s="329">
        <f>Data!LI4</f>
        <v>0</v>
      </c>
      <c r="H106" s="137">
        <f t="shared" si="2"/>
        <v>4102716.623789263</v>
      </c>
    </row>
    <row r="107" spans="2:8">
      <c r="B107" s="128" t="str">
        <f>$B$48</f>
        <v>Optometry</v>
      </c>
      <c r="C107" s="329">
        <f>Data!IH4</f>
        <v>0</v>
      </c>
      <c r="D107" s="329">
        <f>Data!JB4</f>
        <v>0</v>
      </c>
      <c r="E107" s="329">
        <f>Data!JV4</f>
        <v>0</v>
      </c>
      <c r="F107" s="329">
        <f>Data!KP4</f>
        <v>0</v>
      </c>
      <c r="G107" s="329">
        <f>Data!LJ4</f>
        <v>0</v>
      </c>
      <c r="H107" s="137">
        <f t="shared" si="2"/>
        <v>0</v>
      </c>
    </row>
    <row r="108" spans="2:8">
      <c r="B108" s="128" t="str">
        <f>$B$49</f>
        <v>Teacher Ed-Practice Teaching</v>
      </c>
      <c r="C108" s="329">
        <f>Data!II4</f>
        <v>0</v>
      </c>
      <c r="D108" s="329">
        <f>Data!JC4</f>
        <v>12120</v>
      </c>
      <c r="E108" s="329">
        <f>Data!JW4</f>
        <v>0</v>
      </c>
      <c r="F108" s="329">
        <f>Data!KQ4</f>
        <v>0</v>
      </c>
      <c r="G108" s="329">
        <f>Data!LK4</f>
        <v>0</v>
      </c>
      <c r="H108" s="137">
        <f t="shared" si="2"/>
        <v>12120</v>
      </c>
    </row>
    <row r="109" spans="2:8">
      <c r="B109" s="128" t="str">
        <f>$B$50</f>
        <v>Technology</v>
      </c>
      <c r="C109" s="329">
        <f>Data!IJ4</f>
        <v>163.77238565302966</v>
      </c>
      <c r="D109" s="329">
        <f>Data!JD4</f>
        <v>17359.872879221144</v>
      </c>
      <c r="E109" s="329">
        <f>Data!JX4</f>
        <v>25384.719776219597</v>
      </c>
      <c r="F109" s="329">
        <f>Data!KR4</f>
        <v>573.20334978560379</v>
      </c>
      <c r="G109" s="329">
        <f>Data!LL4</f>
        <v>0</v>
      </c>
      <c r="H109" s="137">
        <f t="shared" si="2"/>
        <v>43481.568390879373</v>
      </c>
    </row>
    <row r="110" spans="2:8">
      <c r="B110" s="128" t="str">
        <f>$B$51</f>
        <v>Nursing</v>
      </c>
      <c r="C110" s="329">
        <f>Data!IK4</f>
        <v>0</v>
      </c>
      <c r="D110" s="329">
        <f>Data!JE4</f>
        <v>0</v>
      </c>
      <c r="E110" s="329">
        <f>Data!JY4</f>
        <v>0</v>
      </c>
      <c r="F110" s="329">
        <f>Data!KS4</f>
        <v>0</v>
      </c>
      <c r="G110" s="329">
        <f>Data!HPM4</f>
        <v>0</v>
      </c>
      <c r="H110" s="137">
        <f t="shared" si="2"/>
        <v>0</v>
      </c>
    </row>
    <row r="111" spans="2:8">
      <c r="B111" s="131" t="str">
        <f>$B$52</f>
        <v>Totals</v>
      </c>
      <c r="C111" s="134">
        <f>SUM(C91:C110)</f>
        <v>7743349.2715856461</v>
      </c>
      <c r="D111" s="134">
        <f>SUM(D91:D110)</f>
        <v>7941705.5433775224</v>
      </c>
      <c r="E111" s="134">
        <f>SUM(E91:E110)</f>
        <v>3192415.2776770466</v>
      </c>
      <c r="F111" s="134">
        <f>SUM(F91:F110)</f>
        <v>802703.35265067942</v>
      </c>
      <c r="G111" s="134">
        <f>SUM(G91:G110)</f>
        <v>33546.043661262236</v>
      </c>
      <c r="H111" s="134">
        <f t="shared" si="2"/>
        <v>19713719.48895216</v>
      </c>
    </row>
    <row r="112" spans="2:8">
      <c r="B112" s="330"/>
      <c r="C112" s="331"/>
      <c r="D112" s="331"/>
      <c r="E112" s="331"/>
      <c r="F112" s="331"/>
      <c r="G112" s="331"/>
      <c r="H112" s="332"/>
    </row>
    <row r="113" spans="2:8">
      <c r="B113" s="395" t="s">
        <v>62</v>
      </c>
      <c r="C113" s="395"/>
      <c r="D113" s="395"/>
      <c r="E113" s="395"/>
      <c r="F113" s="395"/>
      <c r="G113" s="395"/>
      <c r="H113" s="395"/>
    </row>
    <row r="114" spans="2:8" ht="36.75" customHeight="1" thickBot="1">
      <c r="B114" s="394" t="s">
        <v>36</v>
      </c>
      <c r="C114" s="394"/>
      <c r="D114" s="394"/>
      <c r="E114" s="394"/>
      <c r="F114" s="394"/>
      <c r="G114" s="394"/>
      <c r="H114" s="328"/>
    </row>
    <row r="115" spans="2:8" ht="14.4" thickBot="1">
      <c r="B115" s="124" t="s">
        <v>31</v>
      </c>
      <c r="C115" s="125" t="s">
        <v>25</v>
      </c>
      <c r="D115" s="125" t="s">
        <v>26</v>
      </c>
      <c r="E115" s="125" t="s">
        <v>27</v>
      </c>
      <c r="F115" s="125" t="s">
        <v>28</v>
      </c>
      <c r="G115" s="125" t="s">
        <v>29</v>
      </c>
      <c r="H115" s="126" t="s">
        <v>30</v>
      </c>
    </row>
    <row r="116" spans="2:8">
      <c r="B116" s="128" t="str">
        <f>$B$32</f>
        <v>Liberal Arts</v>
      </c>
      <c r="C116" s="323">
        <f t="shared" ref="C116:G131" si="3">C91+C61</f>
        <v>9936784.5909073241</v>
      </c>
      <c r="D116" s="323">
        <f t="shared" si="3"/>
        <v>7721427.0993745429</v>
      </c>
      <c r="E116" s="323">
        <f t="shared" si="3"/>
        <v>3690073.8325977884</v>
      </c>
      <c r="F116" s="323">
        <f t="shared" si="3"/>
        <v>6111717.1981802341</v>
      </c>
      <c r="G116" s="323">
        <f t="shared" si="3"/>
        <v>0</v>
      </c>
      <c r="H116" s="134">
        <f t="shared" ref="H116:H136" si="4">SUM(C116:G116)</f>
        <v>27460002.721059889</v>
      </c>
    </row>
    <row r="117" spans="2:8">
      <c r="B117" s="128" t="str">
        <f>$B$33</f>
        <v>Science</v>
      </c>
      <c r="C117" s="142">
        <f t="shared" si="3"/>
        <v>5193853.9137177458</v>
      </c>
      <c r="D117" s="142">
        <f t="shared" si="3"/>
        <v>7285066.4385302793</v>
      </c>
      <c r="E117" s="142">
        <f t="shared" si="3"/>
        <v>4224025.7985735442</v>
      </c>
      <c r="F117" s="142">
        <f t="shared" si="3"/>
        <v>7834199.6829302274</v>
      </c>
      <c r="G117" s="142">
        <f t="shared" si="3"/>
        <v>0</v>
      </c>
      <c r="H117" s="137">
        <f t="shared" si="4"/>
        <v>24537145.833751798</v>
      </c>
    </row>
    <row r="118" spans="2:8">
      <c r="B118" s="128" t="str">
        <f>$B$34</f>
        <v>Fine Arts</v>
      </c>
      <c r="C118" s="142">
        <f t="shared" si="3"/>
        <v>2379601.7936827722</v>
      </c>
      <c r="D118" s="142">
        <f t="shared" si="3"/>
        <v>3187263.6145065725</v>
      </c>
      <c r="E118" s="142">
        <f t="shared" si="3"/>
        <v>850520.33842301974</v>
      </c>
      <c r="F118" s="142">
        <f t="shared" si="3"/>
        <v>983668.11824794975</v>
      </c>
      <c r="G118" s="142">
        <f t="shared" si="3"/>
        <v>0</v>
      </c>
      <c r="H118" s="137">
        <f t="shared" si="4"/>
        <v>7401053.8648603139</v>
      </c>
    </row>
    <row r="119" spans="2:8">
      <c r="B119" s="128" t="str">
        <f>$B$35</f>
        <v>Teacher Education</v>
      </c>
      <c r="C119" s="142">
        <f t="shared" si="3"/>
        <v>48415.090156607293</v>
      </c>
      <c r="D119" s="142">
        <f t="shared" si="3"/>
        <v>332857.06898946274</v>
      </c>
      <c r="E119" s="142">
        <f t="shared" si="3"/>
        <v>15991.618954376825</v>
      </c>
      <c r="F119" s="142">
        <f t="shared" si="3"/>
        <v>27483.723856530298</v>
      </c>
      <c r="G119" s="142">
        <f t="shared" si="3"/>
        <v>0</v>
      </c>
      <c r="H119" s="137">
        <f t="shared" si="4"/>
        <v>424747.50195697718</v>
      </c>
    </row>
    <row r="120" spans="2:8">
      <c r="B120" s="128" t="str">
        <f>$B$36</f>
        <v>Agriculture</v>
      </c>
      <c r="C120" s="142">
        <f t="shared" si="3"/>
        <v>0</v>
      </c>
      <c r="D120" s="142">
        <f t="shared" si="3"/>
        <v>0</v>
      </c>
      <c r="E120" s="142">
        <f t="shared" si="3"/>
        <v>0</v>
      </c>
      <c r="F120" s="142">
        <f t="shared" si="3"/>
        <v>0</v>
      </c>
      <c r="G120" s="142">
        <f t="shared" si="3"/>
        <v>0</v>
      </c>
      <c r="H120" s="137">
        <f t="shared" si="4"/>
        <v>0</v>
      </c>
    </row>
    <row r="121" spans="2:8">
      <c r="B121" s="128" t="str">
        <f>$B$37</f>
        <v>Engineering</v>
      </c>
      <c r="C121" s="142">
        <f t="shared" si="3"/>
        <v>4411232.1825134698</v>
      </c>
      <c r="D121" s="142">
        <f t="shared" si="3"/>
        <v>10922791.613308404</v>
      </c>
      <c r="E121" s="142">
        <f t="shared" si="3"/>
        <v>8818669.9551280309</v>
      </c>
      <c r="F121" s="142">
        <f t="shared" si="3"/>
        <v>12484748.637519442</v>
      </c>
      <c r="G121" s="142">
        <f t="shared" si="3"/>
        <v>0</v>
      </c>
      <c r="H121" s="137">
        <f t="shared" si="4"/>
        <v>36637442.388469346</v>
      </c>
    </row>
    <row r="122" spans="2:8">
      <c r="B122" s="128" t="str">
        <f>$B$38</f>
        <v>Home Economics</v>
      </c>
      <c r="C122" s="142">
        <f t="shared" si="3"/>
        <v>0</v>
      </c>
      <c r="D122" s="142">
        <f t="shared" si="3"/>
        <v>0</v>
      </c>
      <c r="E122" s="142">
        <f t="shared" si="3"/>
        <v>0</v>
      </c>
      <c r="F122" s="142">
        <f t="shared" si="3"/>
        <v>0</v>
      </c>
      <c r="G122" s="142">
        <f t="shared" si="3"/>
        <v>0</v>
      </c>
      <c r="H122" s="137">
        <f t="shared" si="4"/>
        <v>0</v>
      </c>
    </row>
    <row r="123" spans="2:8">
      <c r="B123" s="128" t="str">
        <f>$B$39</f>
        <v>Law</v>
      </c>
      <c r="C123" s="142">
        <f t="shared" si="3"/>
        <v>0</v>
      </c>
      <c r="D123" s="142">
        <f t="shared" si="3"/>
        <v>0</v>
      </c>
      <c r="E123" s="142">
        <f t="shared" si="3"/>
        <v>0</v>
      </c>
      <c r="F123" s="142">
        <f t="shared" si="3"/>
        <v>0</v>
      </c>
      <c r="G123" s="142">
        <f t="shared" si="3"/>
        <v>0</v>
      </c>
      <c r="H123" s="137">
        <f t="shared" si="4"/>
        <v>0</v>
      </c>
    </row>
    <row r="124" spans="2:8">
      <c r="B124" s="128" t="str">
        <f>$B$40</f>
        <v>Social Service</v>
      </c>
      <c r="C124" s="142">
        <f t="shared" si="3"/>
        <v>0</v>
      </c>
      <c r="D124" s="142">
        <f t="shared" si="3"/>
        <v>0</v>
      </c>
      <c r="E124" s="142">
        <f t="shared" si="3"/>
        <v>0</v>
      </c>
      <c r="F124" s="142">
        <f t="shared" si="3"/>
        <v>0</v>
      </c>
      <c r="G124" s="142">
        <f t="shared" si="3"/>
        <v>0</v>
      </c>
      <c r="H124" s="137">
        <f t="shared" si="4"/>
        <v>0</v>
      </c>
    </row>
    <row r="125" spans="2:8">
      <c r="B125" s="128" t="str">
        <f>$B$41</f>
        <v>Library Science</v>
      </c>
      <c r="C125" s="142">
        <f t="shared" si="3"/>
        <v>70608.602499999994</v>
      </c>
      <c r="D125" s="142">
        <f t="shared" si="3"/>
        <v>0</v>
      </c>
      <c r="E125" s="142">
        <f t="shared" si="3"/>
        <v>68514.14</v>
      </c>
      <c r="F125" s="142">
        <f t="shared" si="3"/>
        <v>0</v>
      </c>
      <c r="G125" s="142">
        <f t="shared" si="3"/>
        <v>0</v>
      </c>
      <c r="H125" s="137">
        <f t="shared" si="4"/>
        <v>139122.74249999999</v>
      </c>
    </row>
    <row r="126" spans="2:8">
      <c r="B126" s="128" t="str">
        <f>$B$42</f>
        <v>Veterinary Science</v>
      </c>
      <c r="C126" s="142">
        <f t="shared" si="3"/>
        <v>0</v>
      </c>
      <c r="D126" s="142">
        <f t="shared" si="3"/>
        <v>0</v>
      </c>
      <c r="E126" s="142">
        <f t="shared" si="3"/>
        <v>0</v>
      </c>
      <c r="F126" s="142">
        <f t="shared" si="3"/>
        <v>0</v>
      </c>
      <c r="G126" s="142">
        <f t="shared" si="3"/>
        <v>0</v>
      </c>
      <c r="H126" s="137">
        <f t="shared" si="4"/>
        <v>0</v>
      </c>
    </row>
    <row r="127" spans="2:8">
      <c r="B127" s="128" t="str">
        <f>$B$43</f>
        <v>Vocational Training</v>
      </c>
      <c r="C127" s="142">
        <f t="shared" si="3"/>
        <v>0</v>
      </c>
      <c r="D127" s="142">
        <f t="shared" si="3"/>
        <v>0</v>
      </c>
      <c r="E127" s="142">
        <f t="shared" si="3"/>
        <v>0</v>
      </c>
      <c r="F127" s="142">
        <f t="shared" si="3"/>
        <v>0</v>
      </c>
      <c r="G127" s="142">
        <f t="shared" si="3"/>
        <v>0</v>
      </c>
      <c r="H127" s="137">
        <f t="shared" si="4"/>
        <v>0</v>
      </c>
    </row>
    <row r="128" spans="2:8">
      <c r="B128" s="128" t="str">
        <f>$B$44</f>
        <v>Physical Training</v>
      </c>
      <c r="C128" s="142">
        <f t="shared" si="3"/>
        <v>0</v>
      </c>
      <c r="D128" s="142">
        <f t="shared" si="3"/>
        <v>0</v>
      </c>
      <c r="E128" s="142">
        <f t="shared" si="3"/>
        <v>0</v>
      </c>
      <c r="F128" s="142">
        <f t="shared" si="3"/>
        <v>0</v>
      </c>
      <c r="G128" s="142">
        <f t="shared" si="3"/>
        <v>0</v>
      </c>
      <c r="H128" s="137">
        <f t="shared" si="4"/>
        <v>0</v>
      </c>
    </row>
    <row r="129" spans="2:12">
      <c r="B129" s="128" t="str">
        <f>$B$45</f>
        <v>Health Services</v>
      </c>
      <c r="C129" s="142">
        <f t="shared" si="3"/>
        <v>186923.91637911313</v>
      </c>
      <c r="D129" s="142">
        <f t="shared" si="3"/>
        <v>1150362.6720321942</v>
      </c>
      <c r="E129" s="142">
        <f t="shared" si="3"/>
        <v>2085245.8788110497</v>
      </c>
      <c r="F129" s="142">
        <f t="shared" si="3"/>
        <v>315781.29870093765</v>
      </c>
      <c r="G129" s="142">
        <f t="shared" si="3"/>
        <v>700464.87424077594</v>
      </c>
      <c r="H129" s="137">
        <f t="shared" si="4"/>
        <v>4438778.6401640708</v>
      </c>
    </row>
    <row r="130" spans="2:12">
      <c r="B130" s="128" t="str">
        <f>$B$46</f>
        <v>Pharmacy</v>
      </c>
      <c r="C130" s="142">
        <f t="shared" si="3"/>
        <v>0</v>
      </c>
      <c r="D130" s="142">
        <f t="shared" si="3"/>
        <v>0</v>
      </c>
      <c r="E130" s="142">
        <f t="shared" si="3"/>
        <v>0</v>
      </c>
      <c r="F130" s="142">
        <f t="shared" si="3"/>
        <v>0</v>
      </c>
      <c r="G130" s="142">
        <f t="shared" si="3"/>
        <v>0</v>
      </c>
      <c r="H130" s="137">
        <f t="shared" si="4"/>
        <v>0</v>
      </c>
    </row>
    <row r="131" spans="2:12">
      <c r="B131" s="128" t="str">
        <f>$B$47</f>
        <v>Business Administration</v>
      </c>
      <c r="C131" s="142">
        <f t="shared" si="3"/>
        <v>3007426.1642604051</v>
      </c>
      <c r="D131" s="142">
        <f t="shared" si="3"/>
        <v>10176046.784479568</v>
      </c>
      <c r="E131" s="142">
        <f t="shared" si="3"/>
        <v>13221134.834624544</v>
      </c>
      <c r="F131" s="142">
        <f t="shared" si="3"/>
        <v>8358398.7829377297</v>
      </c>
      <c r="G131" s="142">
        <f t="shared" si="3"/>
        <v>0</v>
      </c>
      <c r="H131" s="137">
        <f t="shared" si="4"/>
        <v>34763006.566302247</v>
      </c>
    </row>
    <row r="132" spans="2:12">
      <c r="B132" s="128" t="str">
        <f>$B$48</f>
        <v>Optometry</v>
      </c>
      <c r="C132" s="142">
        <f t="shared" ref="C132:G135" si="5">C107+C77</f>
        <v>0</v>
      </c>
      <c r="D132" s="142">
        <f t="shared" si="5"/>
        <v>0</v>
      </c>
      <c r="E132" s="142">
        <f t="shared" si="5"/>
        <v>0</v>
      </c>
      <c r="F132" s="142">
        <f t="shared" si="5"/>
        <v>0</v>
      </c>
      <c r="G132" s="142">
        <f t="shared" si="5"/>
        <v>0</v>
      </c>
      <c r="H132" s="137">
        <f t="shared" si="4"/>
        <v>0</v>
      </c>
    </row>
    <row r="133" spans="2:12">
      <c r="B133" s="128" t="str">
        <f>$B$49</f>
        <v>Teacher Ed-Practice Teaching</v>
      </c>
      <c r="C133" s="142">
        <f t="shared" si="5"/>
        <v>0</v>
      </c>
      <c r="D133" s="142">
        <f t="shared" si="5"/>
        <v>100707.09018276873</v>
      </c>
      <c r="E133" s="142">
        <f t="shared" si="5"/>
        <v>0</v>
      </c>
      <c r="F133" s="142">
        <f t="shared" si="5"/>
        <v>0</v>
      </c>
      <c r="G133" s="142">
        <f t="shared" si="5"/>
        <v>0</v>
      </c>
      <c r="H133" s="137">
        <f t="shared" si="4"/>
        <v>100707.09018276873</v>
      </c>
    </row>
    <row r="134" spans="2:12">
      <c r="B134" s="128" t="str">
        <f>$B$50</f>
        <v>Technology</v>
      </c>
      <c r="C134" s="142">
        <f t="shared" si="5"/>
        <v>163.77238565302966</v>
      </c>
      <c r="D134" s="142">
        <f t="shared" si="5"/>
        <v>48095.273973292409</v>
      </c>
      <c r="E134" s="142">
        <f t="shared" si="5"/>
        <v>393452.8497490458</v>
      </c>
      <c r="F134" s="142">
        <f t="shared" si="5"/>
        <v>30376.459758467285</v>
      </c>
      <c r="G134" s="142">
        <f t="shared" si="5"/>
        <v>0</v>
      </c>
      <c r="H134" s="137">
        <f t="shared" si="4"/>
        <v>472088.3558664585</v>
      </c>
    </row>
    <row r="135" spans="2:12">
      <c r="B135" s="128" t="str">
        <f>$B$51</f>
        <v>Nursing</v>
      </c>
      <c r="C135" s="142">
        <f t="shared" si="5"/>
        <v>0</v>
      </c>
      <c r="D135" s="142">
        <f t="shared" si="5"/>
        <v>0</v>
      </c>
      <c r="E135" s="142">
        <f t="shared" si="5"/>
        <v>0</v>
      </c>
      <c r="F135" s="142">
        <f t="shared" si="5"/>
        <v>0</v>
      </c>
      <c r="G135" s="142">
        <f t="shared" si="5"/>
        <v>0</v>
      </c>
      <c r="H135" s="137">
        <f t="shared" si="4"/>
        <v>0</v>
      </c>
    </row>
    <row r="136" spans="2:12">
      <c r="B136" s="131" t="str">
        <f>$B$52</f>
        <v>Totals</v>
      </c>
      <c r="C136" s="134">
        <f>SUM(C116:C135)</f>
        <v>25235010.02650309</v>
      </c>
      <c r="D136" s="134">
        <f>SUM(D116:D135)</f>
        <v>40924617.655377083</v>
      </c>
      <c r="E136" s="134">
        <f>SUM(E116:E135)</f>
        <v>33367629.246861402</v>
      </c>
      <c r="F136" s="134">
        <f>SUM(F116:F135)</f>
        <v>36146373.90213152</v>
      </c>
      <c r="G136" s="134">
        <f>SUM(G116:G135)</f>
        <v>700464.87424077594</v>
      </c>
      <c r="H136" s="134">
        <f t="shared" si="4"/>
        <v>136374095.70511389</v>
      </c>
    </row>
    <row r="137" spans="2:12">
      <c r="B137" s="330"/>
      <c r="C137" s="333"/>
      <c r="D137" s="333"/>
      <c r="E137" s="333"/>
      <c r="F137" s="333"/>
      <c r="G137" s="333"/>
      <c r="H137" s="334"/>
    </row>
    <row r="138" spans="2:12">
      <c r="B138" s="120" t="s">
        <v>4</v>
      </c>
      <c r="C138" s="327"/>
      <c r="D138" s="327"/>
      <c r="E138" s="327"/>
      <c r="F138" s="327"/>
      <c r="G138" s="327"/>
      <c r="H138" s="122">
        <f>H86-H81-H111</f>
        <v>189180647.29488611</v>
      </c>
    </row>
    <row r="139" spans="2:12" ht="152.25" customHeight="1" thickBot="1">
      <c r="B139" s="382" t="s">
        <v>887</v>
      </c>
      <c r="C139" s="382"/>
      <c r="D139" s="382"/>
      <c r="E139" s="382"/>
      <c r="F139" s="382"/>
      <c r="G139" s="382"/>
      <c r="H139" s="321"/>
    </row>
    <row r="140" spans="2:12" ht="36.75" customHeight="1" thickTop="1">
      <c r="B140" s="429" t="s">
        <v>889</v>
      </c>
      <c r="C140" s="404"/>
      <c r="D140" s="404"/>
      <c r="E140" s="404"/>
      <c r="F140" s="405"/>
      <c r="G140" s="335" t="s">
        <v>2</v>
      </c>
      <c r="H140" s="336">
        <v>1</v>
      </c>
      <c r="I140" s="396" t="str">
        <f>IF(H140+H141=1,"","Error, the two cells on the left must equal 100%")</f>
        <v/>
      </c>
      <c r="L140" s="290"/>
    </row>
    <row r="141" spans="2:12" ht="37.5" customHeight="1" thickBot="1">
      <c r="B141" s="406"/>
      <c r="C141" s="407"/>
      <c r="D141" s="407"/>
      <c r="E141" s="407"/>
      <c r="F141" s="408"/>
      <c r="G141" s="335" t="s">
        <v>3</v>
      </c>
      <c r="H141" s="337">
        <f>1-H140</f>
        <v>0</v>
      </c>
      <c r="I141" s="396"/>
    </row>
    <row r="142" spans="2:12" ht="42" thickBot="1">
      <c r="B142" s="338" t="s">
        <v>31</v>
      </c>
      <c r="C142" s="339" t="s">
        <v>25</v>
      </c>
      <c r="D142" s="339" t="s">
        <v>26</v>
      </c>
      <c r="E142" s="339" t="s">
        <v>27</v>
      </c>
      <c r="F142" s="339" t="s">
        <v>28</v>
      </c>
      <c r="G142" s="340" t="s">
        <v>29</v>
      </c>
      <c r="H142" s="341" t="s">
        <v>6</v>
      </c>
      <c r="I142" s="342" t="s">
        <v>7</v>
      </c>
    </row>
    <row r="143" spans="2:12">
      <c r="B143" s="128" t="str">
        <f>$B$32</f>
        <v>Liberal Arts</v>
      </c>
      <c r="C143" s="329">
        <f>Data!LN4</f>
        <v>13584924.065566566</v>
      </c>
      <c r="D143" s="329">
        <f>Data!MH4</f>
        <v>10646257.60762194</v>
      </c>
      <c r="E143" s="329">
        <f>Data!NB4</f>
        <v>7401029.029112827</v>
      </c>
      <c r="F143" s="329">
        <f>Data!NV4</f>
        <v>6005708.9492728598</v>
      </c>
      <c r="G143" s="329">
        <f>Data!OP4</f>
        <v>0</v>
      </c>
      <c r="H143" s="343">
        <f>Data!PJ4</f>
        <v>0</v>
      </c>
      <c r="I143" s="344">
        <f t="shared" ref="I143:I162" si="6">SUM(C143:H143)</f>
        <v>37637919.651574194</v>
      </c>
    </row>
    <row r="144" spans="2:12">
      <c r="B144" s="128" t="str">
        <f>$B$33</f>
        <v>Science</v>
      </c>
      <c r="C144" s="329">
        <f>Data!LO4</f>
        <v>7103050.0653827051</v>
      </c>
      <c r="D144" s="329">
        <f>Data!MI4</f>
        <v>10059860.824482094</v>
      </c>
      <c r="E144" s="329">
        <f>Data!NC4</f>
        <v>9635625.6105601918</v>
      </c>
      <c r="F144" s="329">
        <f>Data!NW4</f>
        <v>6946268.8664871985</v>
      </c>
      <c r="G144" s="329">
        <f>Data!OQ4</f>
        <v>0</v>
      </c>
      <c r="H144" s="343">
        <f>Data!PK4</f>
        <v>0</v>
      </c>
      <c r="I144" s="344">
        <f t="shared" si="6"/>
        <v>33744805.366912186</v>
      </c>
    </row>
    <row r="145" spans="2:9">
      <c r="B145" s="128" t="str">
        <f>$B$34</f>
        <v>Fine Arts</v>
      </c>
      <c r="C145" s="329">
        <f>Data!LP4</f>
        <v>3255826.9942102372</v>
      </c>
      <c r="D145" s="329">
        <f>Data!MJ4</f>
        <v>4368263.679213739</v>
      </c>
      <c r="E145" s="329">
        <f>Data!ND4</f>
        <v>1365625.0246374093</v>
      </c>
      <c r="F145" s="329">
        <f>Data!NX4</f>
        <v>1149132.8945350654</v>
      </c>
      <c r="G145" s="329">
        <f>Data!OR4</f>
        <v>0</v>
      </c>
      <c r="H145" s="343">
        <f>Data!PL4</f>
        <v>0</v>
      </c>
      <c r="I145" s="344">
        <f t="shared" si="6"/>
        <v>10138848.592596449</v>
      </c>
    </row>
    <row r="146" spans="2:9">
      <c r="B146" s="128" t="str">
        <f>$B$35</f>
        <v>Teacher Education</v>
      </c>
      <c r="C146" s="329">
        <f>Data!LQ4</f>
        <v>65309.890731919193</v>
      </c>
      <c r="D146" s="329">
        <f>Data!MK4</f>
        <v>461543.33045739651</v>
      </c>
      <c r="E146" s="329">
        <f>Data!NE4</f>
        <v>51991.51448410641</v>
      </c>
      <c r="F146" s="329">
        <f>Data!NY4</f>
        <v>2240.5245208355423</v>
      </c>
      <c r="G146" s="329">
        <f>Data!OS4</f>
        <v>0</v>
      </c>
      <c r="H146" s="343">
        <f>Data!PN4</f>
        <v>0</v>
      </c>
      <c r="I146" s="344">
        <f t="shared" si="6"/>
        <v>581085.2601942576</v>
      </c>
    </row>
    <row r="147" spans="2:9">
      <c r="B147" s="128" t="str">
        <f>$B$36</f>
        <v>Agriculture</v>
      </c>
      <c r="C147" s="329">
        <f>Data!LR4</f>
        <v>0</v>
      </c>
      <c r="D147" s="329">
        <f>Data!ML4</f>
        <v>0</v>
      </c>
      <c r="E147" s="329">
        <f>Data!NF4</f>
        <v>0</v>
      </c>
      <c r="F147" s="329">
        <f>Data!NZ4</f>
        <v>0</v>
      </c>
      <c r="G147" s="329">
        <f>Data!OT4</f>
        <v>0</v>
      </c>
      <c r="H147" s="343">
        <f>Data!PM4</f>
        <v>0</v>
      </c>
      <c r="I147" s="344">
        <f t="shared" si="6"/>
        <v>0</v>
      </c>
    </row>
    <row r="148" spans="2:9">
      <c r="B148" s="128" t="str">
        <f>$B$37</f>
        <v>Engineering</v>
      </c>
      <c r="C148" s="329">
        <f>Data!LS4</f>
        <v>6050793.0046003051</v>
      </c>
      <c r="D148" s="329">
        <f>Data!MM4</f>
        <v>15041125.775448423</v>
      </c>
      <c r="E148" s="329">
        <f>Data!NG4</f>
        <v>15775348.200609807</v>
      </c>
      <c r="F148" s="329">
        <f>Data!OA4</f>
        <v>13712593.930753853</v>
      </c>
      <c r="G148" s="329">
        <f>Data!OU4</f>
        <v>0</v>
      </c>
      <c r="H148" s="343">
        <f>Data!PO4</f>
        <v>0</v>
      </c>
      <c r="I148" s="344">
        <f t="shared" si="6"/>
        <v>50579860.911412388</v>
      </c>
    </row>
    <row r="149" spans="2:9">
      <c r="B149" s="128" t="str">
        <f>$B$38</f>
        <v>Home Economics</v>
      </c>
      <c r="C149" s="329">
        <f>Data!LT4</f>
        <v>0</v>
      </c>
      <c r="D149" s="329">
        <f>Data!MN4</f>
        <v>0</v>
      </c>
      <c r="E149" s="329">
        <f>Data!NH4</f>
        <v>0</v>
      </c>
      <c r="F149" s="329">
        <f>Data!OB4</f>
        <v>0</v>
      </c>
      <c r="G149" s="329">
        <f>Data!OV4</f>
        <v>0</v>
      </c>
      <c r="H149" s="343">
        <f>Data!PP4</f>
        <v>0</v>
      </c>
      <c r="I149" s="344">
        <f t="shared" si="6"/>
        <v>0</v>
      </c>
    </row>
    <row r="150" spans="2:9">
      <c r="B150" s="128" t="str">
        <f>$B$39</f>
        <v>Law</v>
      </c>
      <c r="C150" s="329">
        <f>Data!LU4</f>
        <v>0</v>
      </c>
      <c r="D150" s="329">
        <f>Data!MO4</f>
        <v>0</v>
      </c>
      <c r="E150" s="329">
        <f>Data!NI4</f>
        <v>0</v>
      </c>
      <c r="F150" s="329">
        <f>Data!OC4</f>
        <v>0</v>
      </c>
      <c r="G150" s="329">
        <f>Data!OW4</f>
        <v>0</v>
      </c>
      <c r="H150" s="343">
        <f>Data!PQ4</f>
        <v>0</v>
      </c>
      <c r="I150" s="344">
        <f t="shared" si="6"/>
        <v>0</v>
      </c>
    </row>
    <row r="151" spans="2:9">
      <c r="B151" s="128" t="str">
        <f>$B$40</f>
        <v>Social Service</v>
      </c>
      <c r="C151" s="329">
        <f>Data!LV4</f>
        <v>0</v>
      </c>
      <c r="D151" s="329">
        <f>Data!MP4</f>
        <v>0</v>
      </c>
      <c r="E151" s="329">
        <f>Data!NJ4</f>
        <v>0</v>
      </c>
      <c r="F151" s="329">
        <f>Data!OD4</f>
        <v>0</v>
      </c>
      <c r="G151" s="329">
        <f>Data!OX4</f>
        <v>0</v>
      </c>
      <c r="H151" s="343">
        <f>Data!PR4</f>
        <v>0</v>
      </c>
      <c r="I151" s="344">
        <f t="shared" si="6"/>
        <v>0</v>
      </c>
    </row>
    <row r="152" spans="2:9">
      <c r="B152" s="128" t="str">
        <f>$B$41</f>
        <v>Library Science</v>
      </c>
      <c r="C152" s="329">
        <f>Data!LW4</f>
        <v>96598</v>
      </c>
      <c r="D152" s="329">
        <f>Data!MQ4</f>
        <v>0</v>
      </c>
      <c r="E152" s="329">
        <f>Data!NK4</f>
        <v>93732</v>
      </c>
      <c r="F152" s="329">
        <f>Data!OE4</f>
        <v>0</v>
      </c>
      <c r="G152" s="329">
        <f>Data!OY4</f>
        <v>0</v>
      </c>
      <c r="H152" s="343">
        <f>Data!PS4</f>
        <v>0</v>
      </c>
      <c r="I152" s="344">
        <f t="shared" si="6"/>
        <v>190330</v>
      </c>
    </row>
    <row r="153" spans="2:9">
      <c r="B153" s="128" t="str">
        <f>$B$42</f>
        <v>Veterinary Science</v>
      </c>
      <c r="C153" s="329">
        <f>Data!LX4</f>
        <v>0</v>
      </c>
      <c r="D153" s="329">
        <f>Data!MR4</f>
        <v>0</v>
      </c>
      <c r="E153" s="329">
        <f>Data!NL4</f>
        <v>0</v>
      </c>
      <c r="F153" s="329">
        <f>Data!OF4</f>
        <v>0</v>
      </c>
      <c r="G153" s="329">
        <f>Data!OZ4</f>
        <v>0</v>
      </c>
      <c r="H153" s="343">
        <f>Data!PT4</f>
        <v>0</v>
      </c>
      <c r="I153" s="344">
        <f t="shared" si="6"/>
        <v>0</v>
      </c>
    </row>
    <row r="154" spans="2:9">
      <c r="B154" s="128" t="str">
        <f>$B$43</f>
        <v>Vocational Training</v>
      </c>
      <c r="C154" s="329">
        <f>Data!LY4</f>
        <v>0</v>
      </c>
      <c r="D154" s="329">
        <f>Data!MS4</f>
        <v>0</v>
      </c>
      <c r="E154" s="329">
        <f>Data!NM4</f>
        <v>0</v>
      </c>
      <c r="F154" s="329">
        <f>Data!OG4</f>
        <v>0</v>
      </c>
      <c r="G154" s="329">
        <f>Data!PA4</f>
        <v>0</v>
      </c>
      <c r="H154" s="343">
        <f>Data!PU4</f>
        <v>0</v>
      </c>
      <c r="I154" s="344">
        <f t="shared" si="6"/>
        <v>0</v>
      </c>
    </row>
    <row r="155" spans="2:9">
      <c r="B155" s="128" t="str">
        <f>$B$44</f>
        <v>Physical Training</v>
      </c>
      <c r="C155" s="329">
        <f>Data!LZ4</f>
        <v>0</v>
      </c>
      <c r="D155" s="329">
        <f>Data!MT4</f>
        <v>0</v>
      </c>
      <c r="E155" s="329">
        <f>Data!NN4</f>
        <v>0</v>
      </c>
      <c r="F155" s="329">
        <f>Data!OH4</f>
        <v>0</v>
      </c>
      <c r="G155" s="329">
        <f>Data!PB4</f>
        <v>0</v>
      </c>
      <c r="H155" s="343">
        <f>Data!PV4</f>
        <v>0</v>
      </c>
      <c r="I155" s="344">
        <f t="shared" si="6"/>
        <v>0</v>
      </c>
    </row>
    <row r="156" spans="2:9">
      <c r="B156" s="128" t="str">
        <f>$B$45</f>
        <v>Health Services</v>
      </c>
      <c r="C156" s="329">
        <f>Data!MA4</f>
        <v>255583.67933638766</v>
      </c>
      <c r="D156" s="329">
        <f>Data!MU4</f>
        <v>1543166.7271411859</v>
      </c>
      <c r="E156" s="329">
        <f>Data!NO4</f>
        <v>1758980.1117241613</v>
      </c>
      <c r="F156" s="329">
        <f>Data!OI4</f>
        <v>1567857.5020740142</v>
      </c>
      <c r="G156" s="329">
        <f>Data!PC4</f>
        <v>960957.3464574269</v>
      </c>
      <c r="H156" s="343">
        <f>Data!PW4</f>
        <v>0</v>
      </c>
      <c r="I156" s="344">
        <f t="shared" si="6"/>
        <v>6086545.3667331766</v>
      </c>
    </row>
    <row r="157" spans="2:9">
      <c r="B157" s="128" t="str">
        <f>$B$46</f>
        <v>Pharmacy</v>
      </c>
      <c r="C157" s="329">
        <f>Data!MB4</f>
        <v>0</v>
      </c>
      <c r="D157" s="329">
        <f>Data!MV4</f>
        <v>0</v>
      </c>
      <c r="E157" s="329">
        <f>Data!NP4</f>
        <v>0</v>
      </c>
      <c r="F157" s="329">
        <f>Data!OJ4</f>
        <v>0</v>
      </c>
      <c r="G157" s="329">
        <f>Data!PD4</f>
        <v>0</v>
      </c>
      <c r="H157" s="343">
        <f>Data!PX4</f>
        <v>0</v>
      </c>
      <c r="I157" s="344">
        <f t="shared" si="6"/>
        <v>0</v>
      </c>
    </row>
    <row r="158" spans="2:9">
      <c r="B158" s="128" t="str">
        <f>$B$47</f>
        <v>Business Administration</v>
      </c>
      <c r="C158" s="329">
        <f>Data!MC4</f>
        <v>4111812.7630197252</v>
      </c>
      <c r="D158" s="329">
        <f>Data!MW4</f>
        <v>13989645.745601866</v>
      </c>
      <c r="E158" s="329">
        <f>Data!NQ4</f>
        <v>18549104.875698213</v>
      </c>
      <c r="F158" s="329">
        <f>Data!OK4</f>
        <v>12787064.03291153</v>
      </c>
      <c r="G158" s="329">
        <f>Data!PE4</f>
        <v>0</v>
      </c>
      <c r="H158" s="343">
        <f>Data!PY4</f>
        <v>0</v>
      </c>
      <c r="I158" s="344">
        <f t="shared" si="6"/>
        <v>49437627.417231336</v>
      </c>
    </row>
    <row r="159" spans="2:9">
      <c r="B159" s="128" t="str">
        <f>$B$48</f>
        <v>Optometry</v>
      </c>
      <c r="C159" s="329">
        <f>Data!MD4</f>
        <v>0</v>
      </c>
      <c r="D159" s="329">
        <f>Data!MX4</f>
        <v>0</v>
      </c>
      <c r="E159" s="329">
        <f>Data!NR4</f>
        <v>0</v>
      </c>
      <c r="F159" s="329">
        <f>Data!OL4</f>
        <v>0</v>
      </c>
      <c r="G159" s="329">
        <f>Data!PF4</f>
        <v>0</v>
      </c>
      <c r="H159" s="343">
        <f>Data!PZ4</f>
        <v>0</v>
      </c>
      <c r="I159" s="344">
        <f t="shared" si="6"/>
        <v>0</v>
      </c>
    </row>
    <row r="160" spans="2:9">
      <c r="B160" s="128" t="str">
        <f>$B$49</f>
        <v>Teacher Ed-Practice Teaching</v>
      </c>
      <c r="C160" s="329">
        <f>Data!ME4</f>
        <v>0</v>
      </c>
      <c r="D160" s="329">
        <f>Data!MY4</f>
        <v>137774.02574126038</v>
      </c>
      <c r="E160" s="329">
        <f>Data!NS4</f>
        <v>0</v>
      </c>
      <c r="F160" s="329">
        <f>Data!OM4</f>
        <v>0</v>
      </c>
      <c r="G160" s="329">
        <f>Data!PG4</f>
        <v>0</v>
      </c>
      <c r="H160" s="343">
        <f>Data!QA4</f>
        <v>0</v>
      </c>
      <c r="I160" s="344">
        <f t="shared" si="6"/>
        <v>137774.02574126038</v>
      </c>
    </row>
    <row r="161" spans="2:10">
      <c r="B161" s="128" t="str">
        <f>$B$50</f>
        <v>Technology</v>
      </c>
      <c r="C161" s="329">
        <f>Data!MF4</f>
        <v>224.05245208355427</v>
      </c>
      <c r="D161" s="329">
        <f>Data!MZ4</f>
        <v>68930.68686925873</v>
      </c>
      <c r="E161" s="329">
        <f>Data!NT4</f>
        <v>368501.78261365462</v>
      </c>
      <c r="F161" s="329">
        <f>Data!ON4</f>
        <v>208194.44561495949</v>
      </c>
      <c r="G161" s="329">
        <f>Data!PH4</f>
        <v>0</v>
      </c>
      <c r="H161" s="343">
        <f>Data!QB4</f>
        <v>0</v>
      </c>
      <c r="I161" s="344">
        <f t="shared" si="6"/>
        <v>645850.9675499564</v>
      </c>
    </row>
    <row r="162" spans="2:10">
      <c r="B162" s="128" t="str">
        <f>$B$51</f>
        <v>Nursing</v>
      </c>
      <c r="C162" s="329">
        <f>Data!MG4</f>
        <v>0</v>
      </c>
      <c r="D162" s="329">
        <f>Data!NA4</f>
        <v>0</v>
      </c>
      <c r="E162" s="329">
        <f>Data!NU4</f>
        <v>0</v>
      </c>
      <c r="F162" s="329">
        <f>Data!OO4</f>
        <v>0</v>
      </c>
      <c r="G162" s="329">
        <f>Data!PI4</f>
        <v>0</v>
      </c>
      <c r="H162" s="343">
        <f>Data!QC4</f>
        <v>0</v>
      </c>
      <c r="I162" s="344">
        <f t="shared" si="6"/>
        <v>0</v>
      </c>
    </row>
    <row r="163" spans="2:10" ht="14.4" thickBot="1">
      <c r="B163" s="131" t="str">
        <f>$B$52</f>
        <v>Totals</v>
      </c>
      <c r="C163" s="134">
        <f t="shared" ref="C163:H163" si="7">SUM(C143:C162)</f>
        <v>34524122.515299924</v>
      </c>
      <c r="D163" s="134">
        <f t="shared" si="7"/>
        <v>56316568.402577162</v>
      </c>
      <c r="E163" s="134">
        <f t="shared" si="7"/>
        <v>54999938.149440371</v>
      </c>
      <c r="F163" s="134">
        <f t="shared" si="7"/>
        <v>42379061.146170311</v>
      </c>
      <c r="G163" s="135">
        <f t="shared" si="7"/>
        <v>960957.3464574269</v>
      </c>
      <c r="H163" s="345">
        <f t="shared" si="7"/>
        <v>0</v>
      </c>
      <c r="I163" s="344">
        <f>SUM(I143:I162)</f>
        <v>189180647.55994517</v>
      </c>
    </row>
    <row r="164" spans="2:10" ht="14.4" thickTop="1">
      <c r="B164" s="144"/>
      <c r="C164" s="331"/>
      <c r="D164" s="331"/>
      <c r="E164" s="331"/>
      <c r="F164" s="331"/>
      <c r="G164" s="331"/>
      <c r="H164" s="346"/>
      <c r="I164" s="347"/>
    </row>
    <row r="165" spans="2:10">
      <c r="B165" s="387" t="s">
        <v>63</v>
      </c>
      <c r="C165" s="387"/>
      <c r="D165" s="387"/>
      <c r="E165" s="387"/>
      <c r="F165" s="387"/>
      <c r="G165" s="387"/>
      <c r="H165" s="348"/>
      <c r="I165" s="348"/>
    </row>
    <row r="166" spans="2:10" ht="43.5" customHeight="1" thickBot="1">
      <c r="B166" s="394" t="s">
        <v>40</v>
      </c>
      <c r="C166" s="394"/>
      <c r="D166" s="394"/>
      <c r="E166" s="394"/>
      <c r="F166" s="394"/>
      <c r="G166" s="394"/>
      <c r="H166" s="328"/>
    </row>
    <row r="167" spans="2:10" ht="14.4" thickBot="1">
      <c r="B167" s="124" t="s">
        <v>31</v>
      </c>
      <c r="C167" s="125" t="s">
        <v>25</v>
      </c>
      <c r="D167" s="125" t="s">
        <v>26</v>
      </c>
      <c r="E167" s="125" t="s">
        <v>27</v>
      </c>
      <c r="F167" s="125" t="s">
        <v>28</v>
      </c>
      <c r="G167" s="125" t="s">
        <v>29</v>
      </c>
      <c r="H167" s="126" t="s">
        <v>1</v>
      </c>
    </row>
    <row r="168" spans="2:10">
      <c r="B168" s="128" t="str">
        <f>$B$32</f>
        <v>Liberal Arts</v>
      </c>
      <c r="C168" s="323">
        <f t="shared" ref="C168:G183" si="8">C143+$H$140*IF($H116=0,0,$H143*C116/$H116)+IF($H32=0,0,$H$141*$H143*C32/$H32)</f>
        <v>13584924.065566566</v>
      </c>
      <c r="D168" s="323">
        <f t="shared" si="8"/>
        <v>10646257.60762194</v>
      </c>
      <c r="E168" s="323">
        <f t="shared" si="8"/>
        <v>7401029.029112827</v>
      </c>
      <c r="F168" s="323">
        <f t="shared" si="8"/>
        <v>6005708.9492728598</v>
      </c>
      <c r="G168" s="323">
        <f t="shared" si="8"/>
        <v>0</v>
      </c>
      <c r="H168" s="134">
        <f t="shared" ref="H168:H188" si="9">SUM(C168:G168)</f>
        <v>37637919.651574194</v>
      </c>
      <c r="I168" s="349"/>
      <c r="J168" s="290"/>
    </row>
    <row r="169" spans="2:10">
      <c r="B169" s="128" t="str">
        <f>$B$33</f>
        <v>Science</v>
      </c>
      <c r="C169" s="142">
        <f t="shared" si="8"/>
        <v>7103050.0653827051</v>
      </c>
      <c r="D169" s="142">
        <f t="shared" si="8"/>
        <v>10059860.824482094</v>
      </c>
      <c r="E169" s="142">
        <f t="shared" si="8"/>
        <v>9635625.6105601918</v>
      </c>
      <c r="F169" s="142">
        <f t="shared" si="8"/>
        <v>6946268.8664871985</v>
      </c>
      <c r="G169" s="142">
        <f t="shared" si="8"/>
        <v>0</v>
      </c>
      <c r="H169" s="137">
        <f t="shared" si="9"/>
        <v>33744805.366912186</v>
      </c>
      <c r="I169" s="349"/>
      <c r="J169" s="290"/>
    </row>
    <row r="170" spans="2:10">
      <c r="B170" s="128" t="str">
        <f>$B$34</f>
        <v>Fine Arts</v>
      </c>
      <c r="C170" s="142">
        <f t="shared" si="8"/>
        <v>3255826.9942102372</v>
      </c>
      <c r="D170" s="142">
        <f t="shared" si="8"/>
        <v>4368263.679213739</v>
      </c>
      <c r="E170" s="142">
        <f t="shared" si="8"/>
        <v>1365625.0246374093</v>
      </c>
      <c r="F170" s="142">
        <f t="shared" si="8"/>
        <v>1149132.8945350654</v>
      </c>
      <c r="G170" s="142">
        <f t="shared" si="8"/>
        <v>0</v>
      </c>
      <c r="H170" s="137">
        <f t="shared" si="9"/>
        <v>10138848.592596449</v>
      </c>
      <c r="I170" s="349"/>
      <c r="J170" s="290"/>
    </row>
    <row r="171" spans="2:10">
      <c r="B171" s="128" t="str">
        <f>$B$35</f>
        <v>Teacher Education</v>
      </c>
      <c r="C171" s="142">
        <f t="shared" si="8"/>
        <v>65309.890731919193</v>
      </c>
      <c r="D171" s="142">
        <f t="shared" si="8"/>
        <v>461543.33045739651</v>
      </c>
      <c r="E171" s="142">
        <f t="shared" si="8"/>
        <v>51991.51448410641</v>
      </c>
      <c r="F171" s="142">
        <f t="shared" si="8"/>
        <v>2240.5245208355423</v>
      </c>
      <c r="G171" s="142">
        <f t="shared" si="8"/>
        <v>0</v>
      </c>
      <c r="H171" s="137">
        <f t="shared" si="9"/>
        <v>581085.2601942576</v>
      </c>
      <c r="I171" s="349"/>
      <c r="J171" s="290"/>
    </row>
    <row r="172" spans="2:10">
      <c r="B172" s="128" t="str">
        <f>$B$36</f>
        <v>Agriculture</v>
      </c>
      <c r="C172" s="142">
        <f t="shared" si="8"/>
        <v>0</v>
      </c>
      <c r="D172" s="142">
        <f t="shared" si="8"/>
        <v>0</v>
      </c>
      <c r="E172" s="142">
        <f t="shared" si="8"/>
        <v>0</v>
      </c>
      <c r="F172" s="142">
        <f t="shared" si="8"/>
        <v>0</v>
      </c>
      <c r="G172" s="142">
        <f t="shared" si="8"/>
        <v>0</v>
      </c>
      <c r="H172" s="137">
        <f t="shared" si="9"/>
        <v>0</v>
      </c>
      <c r="I172" s="349"/>
      <c r="J172" s="290"/>
    </row>
    <row r="173" spans="2:10">
      <c r="B173" s="128" t="str">
        <f>$B$37</f>
        <v>Engineering</v>
      </c>
      <c r="C173" s="142">
        <f t="shared" si="8"/>
        <v>6050793.0046003051</v>
      </c>
      <c r="D173" s="142">
        <f t="shared" si="8"/>
        <v>15041125.775448423</v>
      </c>
      <c r="E173" s="142">
        <f t="shared" si="8"/>
        <v>15775348.200609807</v>
      </c>
      <c r="F173" s="142">
        <f t="shared" si="8"/>
        <v>13712593.930753853</v>
      </c>
      <c r="G173" s="142">
        <f t="shared" si="8"/>
        <v>0</v>
      </c>
      <c r="H173" s="137">
        <f t="shared" si="9"/>
        <v>50579860.911412388</v>
      </c>
      <c r="I173" s="349"/>
      <c r="J173" s="290"/>
    </row>
    <row r="174" spans="2:10">
      <c r="B174" s="128" t="str">
        <f>$B$38</f>
        <v>Home Economics</v>
      </c>
      <c r="C174" s="142">
        <f t="shared" si="8"/>
        <v>0</v>
      </c>
      <c r="D174" s="142">
        <f t="shared" si="8"/>
        <v>0</v>
      </c>
      <c r="E174" s="142">
        <f t="shared" si="8"/>
        <v>0</v>
      </c>
      <c r="F174" s="142">
        <f t="shared" si="8"/>
        <v>0</v>
      </c>
      <c r="G174" s="142">
        <f t="shared" si="8"/>
        <v>0</v>
      </c>
      <c r="H174" s="137">
        <f t="shared" si="9"/>
        <v>0</v>
      </c>
      <c r="I174" s="349"/>
      <c r="J174" s="290"/>
    </row>
    <row r="175" spans="2:10">
      <c r="B175" s="128" t="str">
        <f>$B$39</f>
        <v>Law</v>
      </c>
      <c r="C175" s="142">
        <f t="shared" si="8"/>
        <v>0</v>
      </c>
      <c r="D175" s="142">
        <f t="shared" si="8"/>
        <v>0</v>
      </c>
      <c r="E175" s="142">
        <f t="shared" si="8"/>
        <v>0</v>
      </c>
      <c r="F175" s="142">
        <f t="shared" si="8"/>
        <v>0</v>
      </c>
      <c r="G175" s="142">
        <f t="shared" si="8"/>
        <v>0</v>
      </c>
      <c r="H175" s="137">
        <f t="shared" si="9"/>
        <v>0</v>
      </c>
      <c r="I175" s="349"/>
      <c r="J175" s="290"/>
    </row>
    <row r="176" spans="2:10">
      <c r="B176" s="128" t="str">
        <f>$B$40</f>
        <v>Social Service</v>
      </c>
      <c r="C176" s="142">
        <f t="shared" si="8"/>
        <v>0</v>
      </c>
      <c r="D176" s="142">
        <f t="shared" si="8"/>
        <v>0</v>
      </c>
      <c r="E176" s="142">
        <f t="shared" si="8"/>
        <v>0</v>
      </c>
      <c r="F176" s="142">
        <f t="shared" si="8"/>
        <v>0</v>
      </c>
      <c r="G176" s="142">
        <f t="shared" si="8"/>
        <v>0</v>
      </c>
      <c r="H176" s="137">
        <f t="shared" si="9"/>
        <v>0</v>
      </c>
      <c r="I176" s="349"/>
      <c r="J176" s="290"/>
    </row>
    <row r="177" spans="2:10">
      <c r="B177" s="128" t="str">
        <f>$B$41</f>
        <v>Library Science</v>
      </c>
      <c r="C177" s="142">
        <f t="shared" si="8"/>
        <v>96598</v>
      </c>
      <c r="D177" s="142">
        <f t="shared" si="8"/>
        <v>0</v>
      </c>
      <c r="E177" s="142">
        <f t="shared" si="8"/>
        <v>93732</v>
      </c>
      <c r="F177" s="142">
        <f t="shared" si="8"/>
        <v>0</v>
      </c>
      <c r="G177" s="142">
        <f t="shared" si="8"/>
        <v>0</v>
      </c>
      <c r="H177" s="137">
        <f t="shared" si="9"/>
        <v>190330</v>
      </c>
      <c r="I177" s="349"/>
      <c r="J177" s="290"/>
    </row>
    <row r="178" spans="2:10">
      <c r="B178" s="128" t="str">
        <f>$B$42</f>
        <v>Veterinary Science</v>
      </c>
      <c r="C178" s="142">
        <f t="shared" si="8"/>
        <v>0</v>
      </c>
      <c r="D178" s="142">
        <f t="shared" si="8"/>
        <v>0</v>
      </c>
      <c r="E178" s="142">
        <f t="shared" si="8"/>
        <v>0</v>
      </c>
      <c r="F178" s="142">
        <f t="shared" si="8"/>
        <v>0</v>
      </c>
      <c r="G178" s="142">
        <f t="shared" si="8"/>
        <v>0</v>
      </c>
      <c r="H178" s="137">
        <f t="shared" si="9"/>
        <v>0</v>
      </c>
      <c r="I178" s="349"/>
      <c r="J178" s="290"/>
    </row>
    <row r="179" spans="2:10">
      <c r="B179" s="128" t="str">
        <f>$B$43</f>
        <v>Vocational Training</v>
      </c>
      <c r="C179" s="142">
        <f t="shared" si="8"/>
        <v>0</v>
      </c>
      <c r="D179" s="142">
        <f t="shared" si="8"/>
        <v>0</v>
      </c>
      <c r="E179" s="142">
        <f t="shared" si="8"/>
        <v>0</v>
      </c>
      <c r="F179" s="142">
        <f t="shared" si="8"/>
        <v>0</v>
      </c>
      <c r="G179" s="142">
        <f t="shared" si="8"/>
        <v>0</v>
      </c>
      <c r="H179" s="137">
        <f t="shared" si="9"/>
        <v>0</v>
      </c>
      <c r="I179" s="349"/>
      <c r="J179" s="290"/>
    </row>
    <row r="180" spans="2:10">
      <c r="B180" s="128" t="str">
        <f>$B$44</f>
        <v>Physical Training</v>
      </c>
      <c r="C180" s="142">
        <f t="shared" si="8"/>
        <v>0</v>
      </c>
      <c r="D180" s="142">
        <f t="shared" si="8"/>
        <v>0</v>
      </c>
      <c r="E180" s="142">
        <f t="shared" si="8"/>
        <v>0</v>
      </c>
      <c r="F180" s="142">
        <f t="shared" si="8"/>
        <v>0</v>
      </c>
      <c r="G180" s="142">
        <f t="shared" si="8"/>
        <v>0</v>
      </c>
      <c r="H180" s="137">
        <f t="shared" si="9"/>
        <v>0</v>
      </c>
      <c r="I180" s="349"/>
      <c r="J180" s="290"/>
    </row>
    <row r="181" spans="2:10">
      <c r="B181" s="128" t="str">
        <f>$B$45</f>
        <v>Health Services</v>
      </c>
      <c r="C181" s="142">
        <f t="shared" si="8"/>
        <v>255583.67933638766</v>
      </c>
      <c r="D181" s="142">
        <f t="shared" si="8"/>
        <v>1543166.7271411859</v>
      </c>
      <c r="E181" s="142">
        <f t="shared" si="8"/>
        <v>1758980.1117241613</v>
      </c>
      <c r="F181" s="142">
        <f t="shared" si="8"/>
        <v>1567857.5020740142</v>
      </c>
      <c r="G181" s="142">
        <f t="shared" si="8"/>
        <v>960957.3464574269</v>
      </c>
      <c r="H181" s="137">
        <f t="shared" si="9"/>
        <v>6086545.3667331766</v>
      </c>
      <c r="I181" s="349"/>
      <c r="J181" s="290"/>
    </row>
    <row r="182" spans="2:10">
      <c r="B182" s="128" t="str">
        <f>$B$46</f>
        <v>Pharmacy</v>
      </c>
      <c r="C182" s="142">
        <f t="shared" si="8"/>
        <v>0</v>
      </c>
      <c r="D182" s="142">
        <f t="shared" si="8"/>
        <v>0</v>
      </c>
      <c r="E182" s="142">
        <f t="shared" si="8"/>
        <v>0</v>
      </c>
      <c r="F182" s="142">
        <f t="shared" si="8"/>
        <v>0</v>
      </c>
      <c r="G182" s="142">
        <f t="shared" si="8"/>
        <v>0</v>
      </c>
      <c r="H182" s="137">
        <f t="shared" si="9"/>
        <v>0</v>
      </c>
      <c r="I182" s="349"/>
      <c r="J182" s="290"/>
    </row>
    <row r="183" spans="2:10">
      <c r="B183" s="128" t="str">
        <f>$B$47</f>
        <v>Business Administration</v>
      </c>
      <c r="C183" s="142">
        <f t="shared" si="8"/>
        <v>4111812.7630197252</v>
      </c>
      <c r="D183" s="142">
        <f t="shared" si="8"/>
        <v>13989645.745601866</v>
      </c>
      <c r="E183" s="142">
        <f t="shared" si="8"/>
        <v>18549104.875698213</v>
      </c>
      <c r="F183" s="142">
        <f t="shared" si="8"/>
        <v>12787064.03291153</v>
      </c>
      <c r="G183" s="142">
        <f t="shared" si="8"/>
        <v>0</v>
      </c>
      <c r="H183" s="137">
        <f t="shared" si="9"/>
        <v>49437627.417231336</v>
      </c>
      <c r="I183" s="349"/>
      <c r="J183" s="290"/>
    </row>
    <row r="184" spans="2:10">
      <c r="B184" s="128" t="str">
        <f>$B$48</f>
        <v>Optometry</v>
      </c>
      <c r="C184" s="142">
        <f t="shared" ref="C184:G187" si="10">C159+$H$140*IF($H132=0,0,$H159*C132/$H132)+IF($H48=0,0,$H$141*$H159*C48/$H48)</f>
        <v>0</v>
      </c>
      <c r="D184" s="142">
        <f t="shared" si="10"/>
        <v>0</v>
      </c>
      <c r="E184" s="142">
        <f t="shared" si="10"/>
        <v>0</v>
      </c>
      <c r="F184" s="142">
        <f t="shared" si="10"/>
        <v>0</v>
      </c>
      <c r="G184" s="142">
        <f t="shared" si="10"/>
        <v>0</v>
      </c>
      <c r="H184" s="137">
        <f t="shared" si="9"/>
        <v>0</v>
      </c>
      <c r="I184" s="349"/>
      <c r="J184" s="290"/>
    </row>
    <row r="185" spans="2:10">
      <c r="B185" s="128" t="str">
        <f>$B$49</f>
        <v>Teacher Ed-Practice Teaching</v>
      </c>
      <c r="C185" s="142">
        <f t="shared" si="10"/>
        <v>0</v>
      </c>
      <c r="D185" s="142">
        <f t="shared" si="10"/>
        <v>137774.02574126038</v>
      </c>
      <c r="E185" s="142">
        <f t="shared" si="10"/>
        <v>0</v>
      </c>
      <c r="F185" s="142">
        <f t="shared" si="10"/>
        <v>0</v>
      </c>
      <c r="G185" s="142">
        <f t="shared" si="10"/>
        <v>0</v>
      </c>
      <c r="H185" s="137">
        <f t="shared" si="9"/>
        <v>137774.02574126038</v>
      </c>
      <c r="I185" s="349"/>
      <c r="J185" s="290"/>
    </row>
    <row r="186" spans="2:10">
      <c r="B186" s="128" t="str">
        <f>$B$50</f>
        <v>Technology</v>
      </c>
      <c r="C186" s="142">
        <f t="shared" si="10"/>
        <v>224.05245208355427</v>
      </c>
      <c r="D186" s="142">
        <f t="shared" si="10"/>
        <v>68930.68686925873</v>
      </c>
      <c r="E186" s="142">
        <f t="shared" si="10"/>
        <v>368501.78261365462</v>
      </c>
      <c r="F186" s="142">
        <f t="shared" si="10"/>
        <v>208194.44561495949</v>
      </c>
      <c r="G186" s="142">
        <f t="shared" si="10"/>
        <v>0</v>
      </c>
      <c r="H186" s="137">
        <f t="shared" si="9"/>
        <v>645850.9675499564</v>
      </c>
      <c r="I186" s="349"/>
      <c r="J186" s="290"/>
    </row>
    <row r="187" spans="2:10">
      <c r="B187" s="128" t="str">
        <f>$B$51</f>
        <v>Nursing</v>
      </c>
      <c r="C187" s="142">
        <f t="shared" si="10"/>
        <v>0</v>
      </c>
      <c r="D187" s="142">
        <f t="shared" si="10"/>
        <v>0</v>
      </c>
      <c r="E187" s="142">
        <f t="shared" si="10"/>
        <v>0</v>
      </c>
      <c r="F187" s="142">
        <f t="shared" si="10"/>
        <v>0</v>
      </c>
      <c r="G187" s="142">
        <f t="shared" si="10"/>
        <v>0</v>
      </c>
      <c r="H187" s="137">
        <f t="shared" si="9"/>
        <v>0</v>
      </c>
      <c r="I187" s="349"/>
      <c r="J187" s="290"/>
    </row>
    <row r="188" spans="2:10">
      <c r="B188" s="131" t="str">
        <f>$B$52</f>
        <v>Totals</v>
      </c>
      <c r="C188" s="134">
        <f>SUM(C168:C187)</f>
        <v>34524122.515299924</v>
      </c>
      <c r="D188" s="134">
        <f>SUM(D168:D187)</f>
        <v>56316568.402577162</v>
      </c>
      <c r="E188" s="134">
        <f>SUM(E168:E187)</f>
        <v>54999938.149440371</v>
      </c>
      <c r="F188" s="134">
        <f>SUM(F168:F187)</f>
        <v>42379061.146170311</v>
      </c>
      <c r="G188" s="134">
        <f>SUM(G168:G187)</f>
        <v>960957.3464574269</v>
      </c>
      <c r="H188" s="134">
        <f t="shared" si="9"/>
        <v>189180647.5599452</v>
      </c>
      <c r="I188" s="349"/>
      <c r="J188" s="290"/>
    </row>
    <row r="189" spans="2:10">
      <c r="B189" s="330"/>
      <c r="C189" s="331"/>
      <c r="D189" s="331"/>
      <c r="E189" s="331"/>
      <c r="F189" s="331"/>
      <c r="G189" s="331"/>
      <c r="H189" s="346"/>
    </row>
    <row r="190" spans="2:10">
      <c r="B190" s="392" t="s">
        <v>34</v>
      </c>
      <c r="C190" s="392"/>
      <c r="D190" s="392"/>
      <c r="E190" s="392"/>
      <c r="F190" s="392"/>
      <c r="G190" s="392"/>
      <c r="H190" s="122">
        <f>H15</f>
        <v>70206818</v>
      </c>
    </row>
    <row r="191" spans="2:10" ht="43.5" customHeight="1" thickBot="1">
      <c r="B191" s="382" t="s">
        <v>229</v>
      </c>
      <c r="C191" s="382"/>
      <c r="D191" s="382"/>
      <c r="E191" s="382"/>
      <c r="F191" s="382"/>
      <c r="G191" s="382"/>
      <c r="H191" s="382"/>
    </row>
    <row r="192" spans="2:10" ht="14.4" thickBot="1">
      <c r="B192" s="124" t="s">
        <v>31</v>
      </c>
      <c r="C192" s="125" t="s">
        <v>25</v>
      </c>
      <c r="D192" s="125" t="s">
        <v>26</v>
      </c>
      <c r="E192" s="125" t="s">
        <v>27</v>
      </c>
      <c r="F192" s="125" t="s">
        <v>28</v>
      </c>
      <c r="G192" s="125" t="s">
        <v>29</v>
      </c>
      <c r="H192" s="126" t="s">
        <v>1</v>
      </c>
    </row>
    <row r="193" spans="2:8">
      <c r="B193" s="128" t="str">
        <f>$B$32</f>
        <v>Liberal Arts</v>
      </c>
      <c r="C193" s="136">
        <f t="shared" ref="C193:G208" si="11">$H$190*IF($H$136=0,0,C116/$H$136)</f>
        <v>5115561.1604387313</v>
      </c>
      <c r="D193" s="136">
        <f t="shared" si="11"/>
        <v>3975071.8365036859</v>
      </c>
      <c r="E193" s="136">
        <f t="shared" si="11"/>
        <v>1899688.7981713715</v>
      </c>
      <c r="F193" s="136">
        <f t="shared" si="11"/>
        <v>3146376.2584936386</v>
      </c>
      <c r="G193" s="136">
        <f t="shared" si="11"/>
        <v>0</v>
      </c>
      <c r="H193" s="136">
        <f>SUM(C193:G193)</f>
        <v>14136698.053607427</v>
      </c>
    </row>
    <row r="194" spans="2:8">
      <c r="B194" s="128" t="str">
        <f>$B$33</f>
        <v>Science</v>
      </c>
      <c r="C194" s="139">
        <f t="shared" si="11"/>
        <v>2673850.5912988847</v>
      </c>
      <c r="D194" s="139">
        <f t="shared" si="11"/>
        <v>3750428.7813849403</v>
      </c>
      <c r="E194" s="139">
        <f t="shared" si="11"/>
        <v>2174572.8830276448</v>
      </c>
      <c r="F194" s="139">
        <f t="shared" si="11"/>
        <v>4033128.3479558588</v>
      </c>
      <c r="G194" s="139">
        <f t="shared" si="11"/>
        <v>0</v>
      </c>
      <c r="H194" s="139">
        <f t="shared" ref="H194:H213" si="12">SUM(C194:G194)</f>
        <v>12631980.603667328</v>
      </c>
    </row>
    <row r="195" spans="2:8">
      <c r="B195" s="128" t="str">
        <f>$B$34</f>
        <v>Fine Arts</v>
      </c>
      <c r="C195" s="139">
        <f t="shared" si="11"/>
        <v>1225044.0171776346</v>
      </c>
      <c r="D195" s="139">
        <f t="shared" si="11"/>
        <v>1640836.8124804662</v>
      </c>
      <c r="E195" s="139">
        <f t="shared" si="11"/>
        <v>437856.81068112265</v>
      </c>
      <c r="F195" s="139">
        <f t="shared" si="11"/>
        <v>506402.68735176371</v>
      </c>
      <c r="G195" s="139">
        <f t="shared" si="11"/>
        <v>0</v>
      </c>
      <c r="H195" s="139">
        <f t="shared" si="12"/>
        <v>3810140.3276909874</v>
      </c>
    </row>
    <row r="196" spans="2:8">
      <c r="B196" s="128" t="str">
        <f>$B$35</f>
        <v>Teacher Education</v>
      </c>
      <c r="C196" s="139">
        <f t="shared" si="11"/>
        <v>24924.597340160828</v>
      </c>
      <c r="D196" s="139">
        <f t="shared" si="11"/>
        <v>171358.31802755155</v>
      </c>
      <c r="E196" s="139">
        <f t="shared" si="11"/>
        <v>8232.6535376848933</v>
      </c>
      <c r="F196" s="139">
        <f t="shared" si="11"/>
        <v>14148.909943498344</v>
      </c>
      <c r="G196" s="139">
        <f t="shared" si="11"/>
        <v>0</v>
      </c>
      <c r="H196" s="139">
        <f t="shared" si="12"/>
        <v>218664.47884889564</v>
      </c>
    </row>
    <row r="197" spans="2:8">
      <c r="B197" s="128" t="str">
        <f>$B$36</f>
        <v>Agriculture</v>
      </c>
      <c r="C197" s="139">
        <f t="shared" si="11"/>
        <v>0</v>
      </c>
      <c r="D197" s="139">
        <f t="shared" si="11"/>
        <v>0</v>
      </c>
      <c r="E197" s="139">
        <f t="shared" si="11"/>
        <v>0</v>
      </c>
      <c r="F197" s="139">
        <f t="shared" si="11"/>
        <v>0</v>
      </c>
      <c r="G197" s="139">
        <f t="shared" si="11"/>
        <v>0</v>
      </c>
      <c r="H197" s="139">
        <f t="shared" si="12"/>
        <v>0</v>
      </c>
    </row>
    <row r="198" spans="2:8">
      <c r="B198" s="128" t="str">
        <f>$B$37</f>
        <v>Engineering</v>
      </c>
      <c r="C198" s="139">
        <f t="shared" si="11"/>
        <v>2270948.697347458</v>
      </c>
      <c r="D198" s="139">
        <f t="shared" si="11"/>
        <v>5623167.9402345121</v>
      </c>
      <c r="E198" s="139">
        <f t="shared" si="11"/>
        <v>4539943.9925930528</v>
      </c>
      <c r="F198" s="139">
        <f t="shared" si="11"/>
        <v>6427279.8352070544</v>
      </c>
      <c r="G198" s="139">
        <f t="shared" si="11"/>
        <v>0</v>
      </c>
      <c r="H198" s="139">
        <f t="shared" si="12"/>
        <v>18861340.465382077</v>
      </c>
    </row>
    <row r="199" spans="2:8">
      <c r="B199" s="128" t="str">
        <f>$B$38</f>
        <v>Home Economics</v>
      </c>
      <c r="C199" s="139">
        <f t="shared" si="11"/>
        <v>0</v>
      </c>
      <c r="D199" s="139">
        <f t="shared" si="11"/>
        <v>0</v>
      </c>
      <c r="E199" s="139">
        <f t="shared" si="11"/>
        <v>0</v>
      </c>
      <c r="F199" s="139">
        <f t="shared" si="11"/>
        <v>0</v>
      </c>
      <c r="G199" s="139">
        <f t="shared" si="11"/>
        <v>0</v>
      </c>
      <c r="H199" s="139">
        <f t="shared" si="12"/>
        <v>0</v>
      </c>
    </row>
    <row r="200" spans="2:8">
      <c r="B200" s="128" t="str">
        <f>$B$39</f>
        <v>Law</v>
      </c>
      <c r="C200" s="139">
        <f t="shared" si="11"/>
        <v>0</v>
      </c>
      <c r="D200" s="139">
        <f t="shared" si="11"/>
        <v>0</v>
      </c>
      <c r="E200" s="139">
        <f t="shared" si="11"/>
        <v>0</v>
      </c>
      <c r="F200" s="139">
        <f t="shared" si="11"/>
        <v>0</v>
      </c>
      <c r="G200" s="139">
        <f t="shared" si="11"/>
        <v>0</v>
      </c>
      <c r="H200" s="139">
        <f t="shared" si="12"/>
        <v>0</v>
      </c>
    </row>
    <row r="201" spans="2:8">
      <c r="B201" s="128" t="str">
        <f>$B$40</f>
        <v>Social Service</v>
      </c>
      <c r="C201" s="139">
        <f t="shared" si="11"/>
        <v>0</v>
      </c>
      <c r="D201" s="139">
        <f t="shared" si="11"/>
        <v>0</v>
      </c>
      <c r="E201" s="139">
        <f t="shared" si="11"/>
        <v>0</v>
      </c>
      <c r="F201" s="139">
        <f t="shared" si="11"/>
        <v>0</v>
      </c>
      <c r="G201" s="139">
        <f t="shared" si="11"/>
        <v>0</v>
      </c>
      <c r="H201" s="139">
        <f t="shared" si="12"/>
        <v>0</v>
      </c>
    </row>
    <row r="202" spans="2:8">
      <c r="B202" s="128" t="str">
        <f>$B$41</f>
        <v>Library Science</v>
      </c>
      <c r="C202" s="139">
        <f t="shared" si="11"/>
        <v>36350.050787291526</v>
      </c>
      <c r="D202" s="139">
        <f t="shared" si="11"/>
        <v>0</v>
      </c>
      <c r="E202" s="139">
        <f t="shared" si="11"/>
        <v>35271.79947581602</v>
      </c>
      <c r="F202" s="139">
        <f t="shared" si="11"/>
        <v>0</v>
      </c>
      <c r="G202" s="139">
        <f t="shared" si="11"/>
        <v>0</v>
      </c>
      <c r="H202" s="139">
        <f t="shared" si="12"/>
        <v>71621.850263107539</v>
      </c>
    </row>
    <row r="203" spans="2:8">
      <c r="B203" s="128" t="str">
        <f>$B$42</f>
        <v>Veterinary Science</v>
      </c>
      <c r="C203" s="139">
        <f t="shared" si="11"/>
        <v>0</v>
      </c>
      <c r="D203" s="139">
        <f t="shared" si="11"/>
        <v>0</v>
      </c>
      <c r="E203" s="139">
        <f t="shared" si="11"/>
        <v>0</v>
      </c>
      <c r="F203" s="139">
        <f t="shared" si="11"/>
        <v>0</v>
      </c>
      <c r="G203" s="139">
        <f t="shared" si="11"/>
        <v>0</v>
      </c>
      <c r="H203" s="139">
        <f t="shared" si="12"/>
        <v>0</v>
      </c>
    </row>
    <row r="204" spans="2:8">
      <c r="B204" s="128" t="str">
        <f>$B$43</f>
        <v>Vocational Training</v>
      </c>
      <c r="C204" s="139">
        <f t="shared" si="11"/>
        <v>0</v>
      </c>
      <c r="D204" s="139">
        <f t="shared" si="11"/>
        <v>0</v>
      </c>
      <c r="E204" s="139">
        <f t="shared" si="11"/>
        <v>0</v>
      </c>
      <c r="F204" s="139">
        <f t="shared" si="11"/>
        <v>0</v>
      </c>
      <c r="G204" s="139">
        <f t="shared" si="11"/>
        <v>0</v>
      </c>
      <c r="H204" s="139">
        <f t="shared" si="12"/>
        <v>0</v>
      </c>
    </row>
    <row r="205" spans="2:8">
      <c r="B205" s="128" t="str">
        <f>$B$44</f>
        <v>Physical Training</v>
      </c>
      <c r="C205" s="139">
        <f t="shared" si="11"/>
        <v>0</v>
      </c>
      <c r="D205" s="139">
        <f t="shared" si="11"/>
        <v>0</v>
      </c>
      <c r="E205" s="139">
        <f t="shared" si="11"/>
        <v>0</v>
      </c>
      <c r="F205" s="139">
        <f t="shared" si="11"/>
        <v>0</v>
      </c>
      <c r="G205" s="139">
        <f t="shared" si="11"/>
        <v>0</v>
      </c>
      <c r="H205" s="139">
        <f t="shared" si="12"/>
        <v>0</v>
      </c>
    </row>
    <row r="206" spans="2:8">
      <c r="B206" s="128" t="str">
        <f>$B$45</f>
        <v>Health Services</v>
      </c>
      <c r="C206" s="139">
        <f t="shared" si="11"/>
        <v>96230.397050277228</v>
      </c>
      <c r="D206" s="139">
        <f t="shared" si="11"/>
        <v>592218.79589211021</v>
      </c>
      <c r="E206" s="139">
        <f t="shared" si="11"/>
        <v>1073506.4980045739</v>
      </c>
      <c r="F206" s="139">
        <f t="shared" si="11"/>
        <v>162567.53198671449</v>
      </c>
      <c r="G206" s="139">
        <f t="shared" si="11"/>
        <v>360606.68037391017</v>
      </c>
      <c r="H206" s="139">
        <f t="shared" si="12"/>
        <v>2285129.903307586</v>
      </c>
    </row>
    <row r="207" spans="2:8">
      <c r="B207" s="128" t="str">
        <f>$B$46</f>
        <v>Pharmacy</v>
      </c>
      <c r="C207" s="139">
        <f t="shared" si="11"/>
        <v>0</v>
      </c>
      <c r="D207" s="139">
        <f t="shared" si="11"/>
        <v>0</v>
      </c>
      <c r="E207" s="139">
        <f t="shared" si="11"/>
        <v>0</v>
      </c>
      <c r="F207" s="139">
        <f t="shared" si="11"/>
        <v>0</v>
      </c>
      <c r="G207" s="139">
        <f t="shared" si="11"/>
        <v>0</v>
      </c>
      <c r="H207" s="139">
        <f t="shared" si="12"/>
        <v>0</v>
      </c>
    </row>
    <row r="208" spans="2:8">
      <c r="B208" s="128" t="str">
        <f>$B$47</f>
        <v>Business Administration</v>
      </c>
      <c r="C208" s="139">
        <f t="shared" si="11"/>
        <v>1548254.6026866212</v>
      </c>
      <c r="D208" s="139">
        <f t="shared" si="11"/>
        <v>5238735.8527551498</v>
      </c>
      <c r="E208" s="139">
        <f t="shared" si="11"/>
        <v>6806379.1901876442</v>
      </c>
      <c r="F208" s="139">
        <f t="shared" si="11"/>
        <v>4302991.554891943</v>
      </c>
      <c r="G208" s="139">
        <f t="shared" si="11"/>
        <v>0</v>
      </c>
      <c r="H208" s="139">
        <f t="shared" si="12"/>
        <v>17896361.200521357</v>
      </c>
    </row>
    <row r="209" spans="2:8">
      <c r="B209" s="128" t="str">
        <f>$B$48</f>
        <v>Optometry</v>
      </c>
      <c r="C209" s="139">
        <f t="shared" ref="C209:G212" si="13">$H$190*IF($H$136=0,0,C132/$H$136)</f>
        <v>0</v>
      </c>
      <c r="D209" s="139">
        <f t="shared" si="13"/>
        <v>0</v>
      </c>
      <c r="E209" s="139">
        <f t="shared" si="13"/>
        <v>0</v>
      </c>
      <c r="F209" s="139">
        <f t="shared" si="13"/>
        <v>0</v>
      </c>
      <c r="G209" s="139">
        <f t="shared" si="13"/>
        <v>0</v>
      </c>
      <c r="H209" s="139">
        <f t="shared" si="12"/>
        <v>0</v>
      </c>
    </row>
    <row r="210" spans="2:8">
      <c r="B210" s="128" t="str">
        <f>$B$49</f>
        <v>Teacher Ed-Practice Teaching</v>
      </c>
      <c r="C210" s="139">
        <f t="shared" si="13"/>
        <v>0</v>
      </c>
      <c r="D210" s="139">
        <f t="shared" si="13"/>
        <v>51845.068634292707</v>
      </c>
      <c r="E210" s="139">
        <f t="shared" si="13"/>
        <v>0</v>
      </c>
      <c r="F210" s="139">
        <f t="shared" si="13"/>
        <v>0</v>
      </c>
      <c r="G210" s="139">
        <f t="shared" si="13"/>
        <v>0</v>
      </c>
      <c r="H210" s="139">
        <f t="shared" si="12"/>
        <v>51845.068634292707</v>
      </c>
    </row>
    <row r="211" spans="2:8">
      <c r="B211" s="128" t="str">
        <f>$B$50</f>
        <v>Technology</v>
      </c>
      <c r="C211" s="139">
        <f t="shared" si="13"/>
        <v>84.311745669283326</v>
      </c>
      <c r="D211" s="139">
        <f t="shared" si="13"/>
        <v>24759.95260716114</v>
      </c>
      <c r="E211" s="139">
        <f t="shared" si="13"/>
        <v>202553.66293055293</v>
      </c>
      <c r="F211" s="139">
        <f t="shared" si="13"/>
        <v>15638.120793544995</v>
      </c>
      <c r="G211" s="139">
        <f t="shared" si="13"/>
        <v>0</v>
      </c>
      <c r="H211" s="139">
        <f t="shared" si="12"/>
        <v>243036.04807692836</v>
      </c>
    </row>
    <row r="212" spans="2:8">
      <c r="B212" s="128" t="str">
        <f>$B$51</f>
        <v>Nursing</v>
      </c>
      <c r="C212" s="139">
        <f t="shared" si="13"/>
        <v>0</v>
      </c>
      <c r="D212" s="139">
        <f t="shared" si="13"/>
        <v>0</v>
      </c>
      <c r="E212" s="139">
        <f t="shared" si="13"/>
        <v>0</v>
      </c>
      <c r="F212" s="139">
        <f t="shared" si="13"/>
        <v>0</v>
      </c>
      <c r="G212" s="139">
        <f t="shared" si="13"/>
        <v>0</v>
      </c>
      <c r="H212" s="139">
        <f t="shared" si="12"/>
        <v>0</v>
      </c>
    </row>
    <row r="213" spans="2:8">
      <c r="B213" s="131" t="str">
        <f>$B$52</f>
        <v>Totals</v>
      </c>
      <c r="C213" s="136">
        <f>SUM(C193:C212)</f>
        <v>12991248.42587273</v>
      </c>
      <c r="D213" s="136">
        <f>SUM(D193:D212)</f>
        <v>21068423.358519875</v>
      </c>
      <c r="E213" s="136">
        <f>SUM(E193:E212)</f>
        <v>17178006.288609464</v>
      </c>
      <c r="F213" s="136">
        <f>SUM(F193:F212)</f>
        <v>18608533.246624015</v>
      </c>
      <c r="G213" s="136">
        <f>SUM(G193:G212)</f>
        <v>360606.68037391017</v>
      </c>
      <c r="H213" s="136">
        <f t="shared" si="12"/>
        <v>70206818</v>
      </c>
    </row>
    <row r="214" spans="2:8">
      <c r="B214" s="144"/>
      <c r="C214" s="145"/>
      <c r="D214" s="145"/>
      <c r="E214" s="145"/>
      <c r="F214" s="145"/>
      <c r="G214" s="145"/>
      <c r="H214" s="145"/>
    </row>
    <row r="215" spans="2:8">
      <c r="B215" s="392" t="s">
        <v>35</v>
      </c>
      <c r="C215" s="392"/>
      <c r="D215" s="392"/>
      <c r="E215" s="392"/>
      <c r="F215" s="392"/>
      <c r="G215" s="392"/>
      <c r="H215" s="122">
        <f>H17</f>
        <v>43002213</v>
      </c>
    </row>
    <row r="216" spans="2:8" ht="60.75" customHeight="1" thickBot="1">
      <c r="B216" s="382" t="s">
        <v>230</v>
      </c>
      <c r="C216" s="382"/>
      <c r="D216" s="382"/>
      <c r="E216" s="382"/>
      <c r="F216" s="382"/>
      <c r="G216" s="382"/>
      <c r="H216" s="382"/>
    </row>
    <row r="217" spans="2:8" ht="14.4" thickBot="1">
      <c r="B217" s="124" t="s">
        <v>31</v>
      </c>
      <c r="C217" s="125" t="s">
        <v>25</v>
      </c>
      <c r="D217" s="125" t="s">
        <v>26</v>
      </c>
      <c r="E217" s="125" t="s">
        <v>27</v>
      </c>
      <c r="F217" s="125" t="s">
        <v>28</v>
      </c>
      <c r="G217" s="125" t="s">
        <v>29</v>
      </c>
      <c r="H217" s="126" t="s">
        <v>1</v>
      </c>
    </row>
    <row r="218" spans="2:8">
      <c r="B218" s="128" t="str">
        <f>$B$32</f>
        <v>Liberal Arts</v>
      </c>
      <c r="C218" s="136">
        <f t="shared" ref="C218:G233" si="14">$H$215*IF($H$25=0,0,C$25/$H$25)*IF(C$52=0,0,C32/C$52)</f>
        <v>4243351.7281186916</v>
      </c>
      <c r="D218" s="136">
        <f t="shared" si="14"/>
        <v>3562497.7940229555</v>
      </c>
      <c r="E218" s="136">
        <f t="shared" si="14"/>
        <v>618624.03718141187</v>
      </c>
      <c r="F218" s="136">
        <f t="shared" si="14"/>
        <v>483465.97864975454</v>
      </c>
      <c r="G218" s="136">
        <f t="shared" si="14"/>
        <v>0</v>
      </c>
      <c r="H218" s="136">
        <f>SUM(C218:G218)</f>
        <v>8907939.5379728116</v>
      </c>
    </row>
    <row r="219" spans="2:8">
      <c r="B219" s="128" t="str">
        <f>$B$33</f>
        <v>Science</v>
      </c>
      <c r="C219" s="139">
        <f t="shared" si="14"/>
        <v>2505610.6286845207</v>
      </c>
      <c r="D219" s="139">
        <f t="shared" si="14"/>
        <v>4053966.2120318664</v>
      </c>
      <c r="E219" s="139">
        <f t="shared" si="14"/>
        <v>996593.41458973452</v>
      </c>
      <c r="F219" s="139">
        <f t="shared" si="14"/>
        <v>623303.04315704701</v>
      </c>
      <c r="G219" s="139">
        <f t="shared" si="14"/>
        <v>0</v>
      </c>
      <c r="H219" s="139">
        <f t="shared" ref="H219:H238" si="15">SUM(C219:G219)</f>
        <v>8179473.2984631686</v>
      </c>
    </row>
    <row r="220" spans="2:8">
      <c r="B220" s="128" t="str">
        <f>$B$34</f>
        <v>Fine Arts</v>
      </c>
      <c r="C220" s="139">
        <f t="shared" si="14"/>
        <v>949564.27684827545</v>
      </c>
      <c r="D220" s="139">
        <f t="shared" si="14"/>
        <v>1116929.0811672641</v>
      </c>
      <c r="E220" s="139">
        <f t="shared" si="14"/>
        <v>62994.896234720436</v>
      </c>
      <c r="F220" s="139">
        <f t="shared" si="14"/>
        <v>71272.266263790079</v>
      </c>
      <c r="G220" s="139">
        <f t="shared" si="14"/>
        <v>0</v>
      </c>
      <c r="H220" s="139">
        <f t="shared" si="15"/>
        <v>2200760.52051405</v>
      </c>
    </row>
    <row r="221" spans="2:8">
      <c r="B221" s="128" t="str">
        <f>$B$35</f>
        <v>Teacher Education</v>
      </c>
      <c r="C221" s="139">
        <f t="shared" si="14"/>
        <v>13604.300027524267</v>
      </c>
      <c r="D221" s="139">
        <f t="shared" si="14"/>
        <v>146816.81673016804</v>
      </c>
      <c r="E221" s="139">
        <f t="shared" si="14"/>
        <v>943.74376381603645</v>
      </c>
      <c r="F221" s="139">
        <f t="shared" si="14"/>
        <v>3292.866511160732</v>
      </c>
      <c r="G221" s="139">
        <f t="shared" si="14"/>
        <v>0</v>
      </c>
      <c r="H221" s="139">
        <f t="shared" si="15"/>
        <v>164657.72703266909</v>
      </c>
    </row>
    <row r="222" spans="2:8">
      <c r="B222" s="128" t="str">
        <f>$B$36</f>
        <v>Agriculture</v>
      </c>
      <c r="C222" s="139">
        <f t="shared" si="14"/>
        <v>0</v>
      </c>
      <c r="D222" s="139">
        <f t="shared" si="14"/>
        <v>0</v>
      </c>
      <c r="E222" s="139">
        <f t="shared" si="14"/>
        <v>0</v>
      </c>
      <c r="F222" s="139">
        <f t="shared" si="14"/>
        <v>0</v>
      </c>
      <c r="G222" s="139">
        <f t="shared" si="14"/>
        <v>0</v>
      </c>
      <c r="H222" s="139">
        <f t="shared" si="15"/>
        <v>0</v>
      </c>
    </row>
    <row r="223" spans="2:8">
      <c r="B223" s="128" t="str">
        <f>$B$37</f>
        <v>Engineering</v>
      </c>
      <c r="C223" s="139">
        <f t="shared" si="14"/>
        <v>1618753.0525462038</v>
      </c>
      <c r="D223" s="139">
        <f t="shared" si="14"/>
        <v>6128533.3841861216</v>
      </c>
      <c r="E223" s="139">
        <f t="shared" si="14"/>
        <v>2796784.6440688241</v>
      </c>
      <c r="F223" s="139">
        <f t="shared" si="14"/>
        <v>878097.73630952858</v>
      </c>
      <c r="G223" s="139">
        <f t="shared" si="14"/>
        <v>0</v>
      </c>
      <c r="H223" s="139">
        <f t="shared" si="15"/>
        <v>11422168.817110678</v>
      </c>
    </row>
    <row r="224" spans="2:8">
      <c r="B224" s="128" t="str">
        <f>$B$38</f>
        <v>Home Economics</v>
      </c>
      <c r="C224" s="139">
        <f t="shared" si="14"/>
        <v>0</v>
      </c>
      <c r="D224" s="139">
        <f t="shared" si="14"/>
        <v>0</v>
      </c>
      <c r="E224" s="139">
        <f t="shared" si="14"/>
        <v>0</v>
      </c>
      <c r="F224" s="139">
        <f t="shared" si="14"/>
        <v>0</v>
      </c>
      <c r="G224" s="139">
        <f t="shared" si="14"/>
        <v>0</v>
      </c>
      <c r="H224" s="139">
        <f t="shared" si="15"/>
        <v>0</v>
      </c>
    </row>
    <row r="225" spans="2:10">
      <c r="B225" s="128" t="str">
        <f>$B$39</f>
        <v>Law</v>
      </c>
      <c r="C225" s="139">
        <f t="shared" si="14"/>
        <v>0</v>
      </c>
      <c r="D225" s="139">
        <f t="shared" si="14"/>
        <v>0</v>
      </c>
      <c r="E225" s="139">
        <f t="shared" si="14"/>
        <v>0</v>
      </c>
      <c r="F225" s="139">
        <f t="shared" si="14"/>
        <v>0</v>
      </c>
      <c r="G225" s="139">
        <f t="shared" si="14"/>
        <v>0</v>
      </c>
      <c r="H225" s="139">
        <f t="shared" si="15"/>
        <v>0</v>
      </c>
    </row>
    <row r="226" spans="2:10">
      <c r="B226" s="128" t="str">
        <f>$B$40</f>
        <v>Social Service</v>
      </c>
      <c r="C226" s="139">
        <f t="shared" si="14"/>
        <v>0</v>
      </c>
      <c r="D226" s="139">
        <f t="shared" si="14"/>
        <v>0</v>
      </c>
      <c r="E226" s="139">
        <f t="shared" si="14"/>
        <v>0</v>
      </c>
      <c r="F226" s="139">
        <f t="shared" si="14"/>
        <v>0</v>
      </c>
      <c r="G226" s="139">
        <f t="shared" si="14"/>
        <v>0</v>
      </c>
      <c r="H226" s="139">
        <f t="shared" si="15"/>
        <v>0</v>
      </c>
    </row>
    <row r="227" spans="2:10">
      <c r="B227" s="128" t="str">
        <f>$B$41</f>
        <v>Library Science</v>
      </c>
      <c r="C227" s="139">
        <f t="shared" si="14"/>
        <v>5790.7516152144099</v>
      </c>
      <c r="D227" s="139">
        <f t="shared" si="14"/>
        <v>0</v>
      </c>
      <c r="E227" s="139">
        <f t="shared" si="14"/>
        <v>2831.231291448109</v>
      </c>
      <c r="F227" s="139">
        <f t="shared" si="14"/>
        <v>0</v>
      </c>
      <c r="G227" s="139">
        <f t="shared" si="14"/>
        <v>0</v>
      </c>
      <c r="H227" s="139">
        <f t="shared" si="15"/>
        <v>8621.9829066625189</v>
      </c>
    </row>
    <row r="228" spans="2:10">
      <c r="B228" s="128" t="str">
        <f>$B$42</f>
        <v>Veterinary Science</v>
      </c>
      <c r="C228" s="139">
        <f t="shared" si="14"/>
        <v>0</v>
      </c>
      <c r="D228" s="139">
        <f t="shared" si="14"/>
        <v>0</v>
      </c>
      <c r="E228" s="139">
        <f t="shared" si="14"/>
        <v>0</v>
      </c>
      <c r="F228" s="139">
        <f t="shared" si="14"/>
        <v>0</v>
      </c>
      <c r="G228" s="139">
        <f t="shared" si="14"/>
        <v>0</v>
      </c>
      <c r="H228" s="139">
        <f t="shared" si="15"/>
        <v>0</v>
      </c>
    </row>
    <row r="229" spans="2:10">
      <c r="B229" s="128" t="str">
        <f>$B$43</f>
        <v>Vocational Training</v>
      </c>
      <c r="C229" s="139">
        <f t="shared" si="14"/>
        <v>0</v>
      </c>
      <c r="D229" s="139">
        <f t="shared" si="14"/>
        <v>0</v>
      </c>
      <c r="E229" s="139">
        <f t="shared" si="14"/>
        <v>0</v>
      </c>
      <c r="F229" s="139">
        <f t="shared" si="14"/>
        <v>0</v>
      </c>
      <c r="G229" s="139">
        <f t="shared" si="14"/>
        <v>0</v>
      </c>
      <c r="H229" s="139">
        <f t="shared" si="15"/>
        <v>0</v>
      </c>
    </row>
    <row r="230" spans="2:10">
      <c r="B230" s="128" t="str">
        <f>$B$44</f>
        <v>Physical Training</v>
      </c>
      <c r="C230" s="139">
        <f t="shared" si="14"/>
        <v>0</v>
      </c>
      <c r="D230" s="139">
        <f t="shared" si="14"/>
        <v>0</v>
      </c>
      <c r="E230" s="139">
        <f t="shared" si="14"/>
        <v>0</v>
      </c>
      <c r="F230" s="139">
        <f t="shared" si="14"/>
        <v>0</v>
      </c>
      <c r="G230" s="139">
        <f t="shared" si="14"/>
        <v>0</v>
      </c>
      <c r="H230" s="139">
        <f t="shared" si="15"/>
        <v>0</v>
      </c>
    </row>
    <row r="231" spans="2:10">
      <c r="B231" s="128" t="str">
        <f>$B$45</f>
        <v>Health Services</v>
      </c>
      <c r="C231" s="139">
        <f t="shared" si="14"/>
        <v>98998.055010788841</v>
      </c>
      <c r="D231" s="139">
        <f t="shared" si="14"/>
        <v>730930.50047525193</v>
      </c>
      <c r="E231" s="139">
        <f t="shared" si="14"/>
        <v>627904.18419226957</v>
      </c>
      <c r="F231" s="139">
        <f t="shared" si="14"/>
        <v>20708.47161463305</v>
      </c>
      <c r="G231" s="139">
        <f t="shared" si="14"/>
        <v>66611.725417564652</v>
      </c>
      <c r="H231" s="139">
        <f t="shared" si="15"/>
        <v>1545152.9367105078</v>
      </c>
    </row>
    <row r="232" spans="2:10">
      <c r="B232" s="128" t="str">
        <f>$B$46</f>
        <v>Pharmacy</v>
      </c>
      <c r="C232" s="139">
        <f t="shared" si="14"/>
        <v>0</v>
      </c>
      <c r="D232" s="139">
        <f t="shared" si="14"/>
        <v>0</v>
      </c>
      <c r="E232" s="139">
        <f t="shared" si="14"/>
        <v>0</v>
      </c>
      <c r="F232" s="139">
        <f t="shared" si="14"/>
        <v>0</v>
      </c>
      <c r="G232" s="139">
        <f t="shared" si="14"/>
        <v>0</v>
      </c>
      <c r="H232" s="139">
        <f t="shared" si="15"/>
        <v>0</v>
      </c>
    </row>
    <row r="233" spans="2:10">
      <c r="B233" s="128" t="str">
        <f>$B$47</f>
        <v>Business Administration</v>
      </c>
      <c r="C233" s="139">
        <f t="shared" si="14"/>
        <v>938141.4243470307</v>
      </c>
      <c r="D233" s="139">
        <f t="shared" si="14"/>
        <v>5131019.9859344698</v>
      </c>
      <c r="E233" s="139">
        <f t="shared" si="14"/>
        <v>4250803.582901963</v>
      </c>
      <c r="F233" s="139">
        <f t="shared" si="14"/>
        <v>142178.65847078452</v>
      </c>
      <c r="G233" s="139">
        <f t="shared" si="14"/>
        <v>0</v>
      </c>
      <c r="H233" s="139">
        <f t="shared" si="15"/>
        <v>10462143.651654249</v>
      </c>
    </row>
    <row r="234" spans="2:10">
      <c r="B234" s="128" t="str">
        <f>$B$48</f>
        <v>Optometry</v>
      </c>
      <c r="C234" s="139">
        <f t="shared" ref="C234:G237" si="16">$H$215*IF($H$25=0,0,C$25/$H$25)*IF(C$52=0,0,C48/C$52)</f>
        <v>0</v>
      </c>
      <c r="D234" s="139">
        <f t="shared" si="16"/>
        <v>0</v>
      </c>
      <c r="E234" s="139">
        <f t="shared" si="16"/>
        <v>0</v>
      </c>
      <c r="F234" s="139">
        <f t="shared" si="16"/>
        <v>0</v>
      </c>
      <c r="G234" s="139">
        <f t="shared" si="16"/>
        <v>0</v>
      </c>
      <c r="H234" s="139">
        <f t="shared" si="15"/>
        <v>0</v>
      </c>
    </row>
    <row r="235" spans="2:10">
      <c r="B235" s="128" t="str">
        <f>$B$49</f>
        <v>Teacher Ed-Practice Teaching</v>
      </c>
      <c r="C235" s="139">
        <f t="shared" si="16"/>
        <v>0</v>
      </c>
      <c r="D235" s="139">
        <f t="shared" si="16"/>
        <v>24597.948769589013</v>
      </c>
      <c r="E235" s="139">
        <f t="shared" si="16"/>
        <v>0</v>
      </c>
      <c r="F235" s="139">
        <f t="shared" si="16"/>
        <v>0</v>
      </c>
      <c r="G235" s="139">
        <f t="shared" si="16"/>
        <v>0</v>
      </c>
      <c r="H235" s="139">
        <f t="shared" si="15"/>
        <v>24597.948769589013</v>
      </c>
    </row>
    <row r="236" spans="2:10">
      <c r="B236" s="128" t="str">
        <f>$B$50</f>
        <v>Technology</v>
      </c>
      <c r="C236" s="139">
        <f t="shared" si="16"/>
        <v>237.97609377593471</v>
      </c>
      <c r="D236" s="139">
        <f t="shared" si="16"/>
        <v>19341.976810275122</v>
      </c>
      <c r="E236" s="139">
        <f t="shared" si="16"/>
        <v>62287.088411858407</v>
      </c>
      <c r="F236" s="139">
        <f t="shared" si="16"/>
        <v>4829.537549702407</v>
      </c>
      <c r="G236" s="139">
        <f t="shared" si="16"/>
        <v>0</v>
      </c>
      <c r="H236" s="139">
        <f t="shared" si="15"/>
        <v>86696.578865611868</v>
      </c>
    </row>
    <row r="237" spans="2:10">
      <c r="B237" s="128" t="str">
        <f>$B$51</f>
        <v>Nursing</v>
      </c>
      <c r="C237" s="139">
        <f t="shared" si="16"/>
        <v>0</v>
      </c>
      <c r="D237" s="139">
        <f t="shared" si="16"/>
        <v>0</v>
      </c>
      <c r="E237" s="139">
        <f t="shared" si="16"/>
        <v>0</v>
      </c>
      <c r="F237" s="139">
        <f t="shared" si="16"/>
        <v>0</v>
      </c>
      <c r="G237" s="139">
        <f t="shared" si="16"/>
        <v>0</v>
      </c>
      <c r="H237" s="139">
        <f t="shared" si="15"/>
        <v>0</v>
      </c>
    </row>
    <row r="238" spans="2:10">
      <c r="B238" s="131" t="str">
        <f>$B$52</f>
        <v>Totals</v>
      </c>
      <c r="C238" s="136">
        <f>SUM(C218:C237)</f>
        <v>10374052.193292025</v>
      </c>
      <c r="D238" s="136">
        <f>SUM(D218:D237)</f>
        <v>20914633.700127963</v>
      </c>
      <c r="E238" s="136">
        <f>SUM(E218:E237)</f>
        <v>9419766.8226360474</v>
      </c>
      <c r="F238" s="136">
        <f>SUM(F218:F237)</f>
        <v>2227148.5585264009</v>
      </c>
      <c r="G238" s="136">
        <f>SUM(G218:G237)</f>
        <v>66611.725417564652</v>
      </c>
      <c r="H238" s="136">
        <f t="shared" si="15"/>
        <v>43002213</v>
      </c>
    </row>
    <row r="239" spans="2:10">
      <c r="B239" s="330"/>
      <c r="C239" s="350"/>
      <c r="D239" s="350"/>
      <c r="E239" s="350"/>
      <c r="F239" s="350"/>
      <c r="G239" s="350"/>
      <c r="H239" s="350"/>
    </row>
    <row r="240" spans="2:10">
      <c r="B240" s="120" t="s">
        <v>11</v>
      </c>
      <c r="C240" s="121"/>
      <c r="D240" s="121"/>
      <c r="E240" s="121"/>
      <c r="F240" s="121"/>
      <c r="G240" s="121"/>
      <c r="H240" s="122">
        <f>H16</f>
        <v>19585666</v>
      </c>
      <c r="J240" s="360"/>
    </row>
    <row r="241" spans="2:8" ht="61.5" customHeight="1" thickBot="1">
      <c r="B241" s="394" t="s">
        <v>231</v>
      </c>
      <c r="C241" s="394"/>
      <c r="D241" s="394"/>
      <c r="E241" s="394"/>
      <c r="F241" s="394"/>
      <c r="G241" s="394"/>
      <c r="H241" s="328"/>
    </row>
    <row r="242" spans="2:8" ht="14.4" thickBot="1">
      <c r="B242" s="124" t="s">
        <v>31</v>
      </c>
      <c r="C242" s="125" t="s">
        <v>25</v>
      </c>
      <c r="D242" s="125" t="s">
        <v>26</v>
      </c>
      <c r="E242" s="125" t="s">
        <v>27</v>
      </c>
      <c r="F242" s="125" t="s">
        <v>28</v>
      </c>
      <c r="G242" s="125" t="s">
        <v>29</v>
      </c>
      <c r="H242" s="126" t="s">
        <v>1</v>
      </c>
    </row>
    <row r="243" spans="2:8">
      <c r="B243" s="128" t="str">
        <f>$B$32</f>
        <v>Liberal Arts</v>
      </c>
      <c r="C243" s="136">
        <f t="shared" ref="C243:G258" si="17">$H$240*IF($H$25=0,0,C$25/$H$25)*IF(C$52=0,0,C32/C$52)</f>
        <v>1932664.9460448816</v>
      </c>
      <c r="D243" s="136">
        <f t="shared" si="17"/>
        <v>1622565.1437862143</v>
      </c>
      <c r="E243" s="136">
        <f t="shared" si="17"/>
        <v>281756.74986323877</v>
      </c>
      <c r="F243" s="136">
        <f t="shared" si="17"/>
        <v>220198.04376572953</v>
      </c>
      <c r="G243" s="136">
        <f t="shared" si="17"/>
        <v>0</v>
      </c>
      <c r="H243" s="136">
        <f>SUM(C243:G243)</f>
        <v>4057184.8834600644</v>
      </c>
    </row>
    <row r="244" spans="2:8">
      <c r="B244" s="128" t="str">
        <f>$B$33</f>
        <v>Science</v>
      </c>
      <c r="C244" s="139">
        <f t="shared" si="17"/>
        <v>1141198.312269767</v>
      </c>
      <c r="D244" s="139">
        <f t="shared" si="17"/>
        <v>1846407.9558915102</v>
      </c>
      <c r="E244" s="139">
        <f t="shared" si="17"/>
        <v>453905.61076366151</v>
      </c>
      <c r="F244" s="139">
        <f t="shared" si="17"/>
        <v>283887.83665755775</v>
      </c>
      <c r="G244" s="139">
        <f t="shared" si="17"/>
        <v>0</v>
      </c>
      <c r="H244" s="139">
        <f t="shared" ref="H244:H263" si="18">SUM(C244:G244)</f>
        <v>3725399.7155824965</v>
      </c>
    </row>
    <row r="245" spans="2:8">
      <c r="B245" s="128" t="str">
        <f>$B$34</f>
        <v>Fine Arts</v>
      </c>
      <c r="C245" s="139">
        <f t="shared" si="17"/>
        <v>432485.85303928092</v>
      </c>
      <c r="D245" s="139">
        <f t="shared" si="17"/>
        <v>508713.35225070687</v>
      </c>
      <c r="E245" s="139">
        <f t="shared" si="17"/>
        <v>28691.476816737129</v>
      </c>
      <c r="F245" s="139">
        <f t="shared" si="17"/>
        <v>32461.464299655003</v>
      </c>
      <c r="G245" s="139">
        <f t="shared" si="17"/>
        <v>0</v>
      </c>
      <c r="H245" s="139">
        <f t="shared" si="18"/>
        <v>1002352.14640638</v>
      </c>
    </row>
    <row r="246" spans="2:8">
      <c r="B246" s="128" t="str">
        <f>$B$35</f>
        <v>Teacher Education</v>
      </c>
      <c r="C246" s="139">
        <f t="shared" si="17"/>
        <v>6196.1759154786077</v>
      </c>
      <c r="D246" s="139">
        <f t="shared" si="17"/>
        <v>66868.771048138471</v>
      </c>
      <c r="E246" s="139">
        <f t="shared" si="17"/>
        <v>429.8348586777098</v>
      </c>
      <c r="F246" s="139">
        <f t="shared" si="17"/>
        <v>1499.7596442345739</v>
      </c>
      <c r="G246" s="139">
        <f t="shared" si="17"/>
        <v>0</v>
      </c>
      <c r="H246" s="139">
        <f t="shared" si="18"/>
        <v>74994.541466529365</v>
      </c>
    </row>
    <row r="247" spans="2:8">
      <c r="B247" s="128" t="str">
        <f>$B$36</f>
        <v>Agriculture</v>
      </c>
      <c r="C247" s="139">
        <f t="shared" si="17"/>
        <v>0</v>
      </c>
      <c r="D247" s="139">
        <f t="shared" si="17"/>
        <v>0</v>
      </c>
      <c r="E247" s="139">
        <f t="shared" si="17"/>
        <v>0</v>
      </c>
      <c r="F247" s="139">
        <f t="shared" si="17"/>
        <v>0</v>
      </c>
      <c r="G247" s="139">
        <f t="shared" si="17"/>
        <v>0</v>
      </c>
      <c r="H247" s="139">
        <f t="shared" si="18"/>
        <v>0</v>
      </c>
    </row>
    <row r="248" spans="2:8">
      <c r="B248" s="128" t="str">
        <f>$B$37</f>
        <v>Engineering</v>
      </c>
      <c r="C248" s="139">
        <f t="shared" si="17"/>
        <v>737272.67533069511</v>
      </c>
      <c r="D248" s="139">
        <f t="shared" si="17"/>
        <v>2791284.4376757788</v>
      </c>
      <c r="E248" s="139">
        <f t="shared" si="17"/>
        <v>1273815.603691393</v>
      </c>
      <c r="F248" s="139">
        <f t="shared" si="17"/>
        <v>399935.90512921975</v>
      </c>
      <c r="G248" s="139">
        <f t="shared" si="17"/>
        <v>0</v>
      </c>
      <c r="H248" s="139">
        <f t="shared" si="18"/>
        <v>5202308.6218270864</v>
      </c>
    </row>
    <row r="249" spans="2:8">
      <c r="B249" s="128" t="str">
        <f>$B$38</f>
        <v>Home Economics</v>
      </c>
      <c r="C249" s="139">
        <f t="shared" si="17"/>
        <v>0</v>
      </c>
      <c r="D249" s="139">
        <f t="shared" si="17"/>
        <v>0</v>
      </c>
      <c r="E249" s="139">
        <f t="shared" si="17"/>
        <v>0</v>
      </c>
      <c r="F249" s="139">
        <f t="shared" si="17"/>
        <v>0</v>
      </c>
      <c r="G249" s="139">
        <f t="shared" si="17"/>
        <v>0</v>
      </c>
      <c r="H249" s="139">
        <f t="shared" si="18"/>
        <v>0</v>
      </c>
    </row>
    <row r="250" spans="2:8">
      <c r="B250" s="128" t="str">
        <f>$B$39</f>
        <v>Law</v>
      </c>
      <c r="C250" s="139">
        <f t="shared" si="17"/>
        <v>0</v>
      </c>
      <c r="D250" s="139">
        <f t="shared" si="17"/>
        <v>0</v>
      </c>
      <c r="E250" s="139">
        <f t="shared" si="17"/>
        <v>0</v>
      </c>
      <c r="F250" s="139">
        <f t="shared" si="17"/>
        <v>0</v>
      </c>
      <c r="G250" s="139">
        <f t="shared" si="17"/>
        <v>0</v>
      </c>
      <c r="H250" s="139">
        <f t="shared" si="18"/>
        <v>0</v>
      </c>
    </row>
    <row r="251" spans="2:8">
      <c r="B251" s="128" t="str">
        <f>$B$40</f>
        <v>Social Service</v>
      </c>
      <c r="C251" s="139">
        <f t="shared" si="17"/>
        <v>0</v>
      </c>
      <c r="D251" s="139">
        <f t="shared" si="17"/>
        <v>0</v>
      </c>
      <c r="E251" s="139">
        <f t="shared" si="17"/>
        <v>0</v>
      </c>
      <c r="F251" s="139">
        <f t="shared" si="17"/>
        <v>0</v>
      </c>
      <c r="G251" s="139">
        <f t="shared" si="17"/>
        <v>0</v>
      </c>
      <c r="H251" s="139">
        <f t="shared" si="18"/>
        <v>0</v>
      </c>
    </row>
    <row r="252" spans="2:8">
      <c r="B252" s="128" t="str">
        <f>$B$41</f>
        <v>Library Science</v>
      </c>
      <c r="C252" s="139">
        <f t="shared" si="17"/>
        <v>2637.439310961739</v>
      </c>
      <c r="D252" s="139">
        <f t="shared" si="17"/>
        <v>0</v>
      </c>
      <c r="E252" s="139">
        <f t="shared" si="17"/>
        <v>1289.5045760331293</v>
      </c>
      <c r="F252" s="139">
        <f t="shared" si="17"/>
        <v>0</v>
      </c>
      <c r="G252" s="139">
        <f t="shared" si="17"/>
        <v>0</v>
      </c>
      <c r="H252" s="139">
        <f t="shared" si="18"/>
        <v>3926.9438869948681</v>
      </c>
    </row>
    <row r="253" spans="2:8">
      <c r="B253" s="128" t="str">
        <f>$B$42</f>
        <v>Veterinary Science</v>
      </c>
      <c r="C253" s="139">
        <f t="shared" si="17"/>
        <v>0</v>
      </c>
      <c r="D253" s="139">
        <f t="shared" si="17"/>
        <v>0</v>
      </c>
      <c r="E253" s="139">
        <f t="shared" si="17"/>
        <v>0</v>
      </c>
      <c r="F253" s="139">
        <f t="shared" si="17"/>
        <v>0</v>
      </c>
      <c r="G253" s="139">
        <f t="shared" si="17"/>
        <v>0</v>
      </c>
      <c r="H253" s="139">
        <f t="shared" si="18"/>
        <v>0</v>
      </c>
    </row>
    <row r="254" spans="2:8">
      <c r="B254" s="128" t="str">
        <f>$B$43</f>
        <v>Vocational Training</v>
      </c>
      <c r="C254" s="139">
        <f t="shared" si="17"/>
        <v>0</v>
      </c>
      <c r="D254" s="139">
        <f t="shared" si="17"/>
        <v>0</v>
      </c>
      <c r="E254" s="139">
        <f t="shared" si="17"/>
        <v>0</v>
      </c>
      <c r="F254" s="139">
        <f t="shared" si="17"/>
        <v>0</v>
      </c>
      <c r="G254" s="139">
        <f t="shared" si="17"/>
        <v>0</v>
      </c>
      <c r="H254" s="139">
        <f t="shared" si="18"/>
        <v>0</v>
      </c>
    </row>
    <row r="255" spans="2:8">
      <c r="B255" s="128" t="str">
        <f>$B$44</f>
        <v>Physical Training</v>
      </c>
      <c r="C255" s="139">
        <f t="shared" si="17"/>
        <v>0</v>
      </c>
      <c r="D255" s="139">
        <f t="shared" si="17"/>
        <v>0</v>
      </c>
      <c r="E255" s="139">
        <f t="shared" si="17"/>
        <v>0</v>
      </c>
      <c r="F255" s="139">
        <f t="shared" si="17"/>
        <v>0</v>
      </c>
      <c r="G255" s="139">
        <f t="shared" si="17"/>
        <v>0</v>
      </c>
      <c r="H255" s="139">
        <f t="shared" si="18"/>
        <v>0</v>
      </c>
    </row>
    <row r="256" spans="2:8">
      <c r="B256" s="128" t="str">
        <f>$B$45</f>
        <v>Health Services</v>
      </c>
      <c r="C256" s="139">
        <f t="shared" si="17"/>
        <v>45089.373425756865</v>
      </c>
      <c r="D256" s="139">
        <f t="shared" si="17"/>
        <v>332907.53318953904</v>
      </c>
      <c r="E256" s="139">
        <f t="shared" si="17"/>
        <v>285983.45930690289</v>
      </c>
      <c r="F256" s="139">
        <f t="shared" si="17"/>
        <v>9431.8217626307651</v>
      </c>
      <c r="G256" s="139">
        <f t="shared" si="17"/>
        <v>30338.787580818967</v>
      </c>
      <c r="H256" s="139">
        <f t="shared" si="18"/>
        <v>703750.97526564857</v>
      </c>
    </row>
    <row r="257" spans="2:10">
      <c r="B257" s="128" t="str">
        <f>$B$46</f>
        <v>Pharmacy</v>
      </c>
      <c r="C257" s="139">
        <f t="shared" si="17"/>
        <v>0</v>
      </c>
      <c r="D257" s="139">
        <f t="shared" si="17"/>
        <v>0</v>
      </c>
      <c r="E257" s="139">
        <f t="shared" si="17"/>
        <v>0</v>
      </c>
      <c r="F257" s="139">
        <f t="shared" si="17"/>
        <v>0</v>
      </c>
      <c r="G257" s="139">
        <f t="shared" si="17"/>
        <v>0</v>
      </c>
      <c r="H257" s="139">
        <f t="shared" si="18"/>
        <v>0</v>
      </c>
    </row>
    <row r="258" spans="2:10">
      <c r="B258" s="128" t="str">
        <f>$B$47</f>
        <v>Business Administration</v>
      </c>
      <c r="C258" s="139">
        <f t="shared" si="17"/>
        <v>427283.2330286167</v>
      </c>
      <c r="D258" s="139">
        <f t="shared" si="17"/>
        <v>2336959.8137620785</v>
      </c>
      <c r="E258" s="139">
        <f t="shared" si="17"/>
        <v>1936058.9466947005</v>
      </c>
      <c r="F258" s="139">
        <f t="shared" si="17"/>
        <v>64756.288638839498</v>
      </c>
      <c r="G258" s="139">
        <f t="shared" si="17"/>
        <v>0</v>
      </c>
      <c r="H258" s="139">
        <f t="shared" si="18"/>
        <v>4765058.2821242353</v>
      </c>
    </row>
    <row r="259" spans="2:10">
      <c r="B259" s="128" t="str">
        <f>$B$48</f>
        <v>Optometry</v>
      </c>
      <c r="C259" s="139">
        <f t="shared" ref="C259:G262" si="19">$H$240*IF($H$25=0,0,C$25/$H$25)*IF(C$52=0,0,C48/C$52)</f>
        <v>0</v>
      </c>
      <c r="D259" s="139">
        <f t="shared" si="19"/>
        <v>0</v>
      </c>
      <c r="E259" s="139">
        <f t="shared" si="19"/>
        <v>0</v>
      </c>
      <c r="F259" s="139">
        <f t="shared" si="19"/>
        <v>0</v>
      </c>
      <c r="G259" s="139">
        <f t="shared" si="19"/>
        <v>0</v>
      </c>
      <c r="H259" s="139">
        <f t="shared" si="18"/>
        <v>0</v>
      </c>
    </row>
    <row r="260" spans="2:10">
      <c r="B260" s="128" t="str">
        <f>$B$49</f>
        <v>Teacher Ed-Practice Teaching</v>
      </c>
      <c r="C260" s="139">
        <f t="shared" si="19"/>
        <v>0</v>
      </c>
      <c r="D260" s="139">
        <f t="shared" si="19"/>
        <v>11203.311998995991</v>
      </c>
      <c r="E260" s="139">
        <f t="shared" si="19"/>
        <v>0</v>
      </c>
      <c r="F260" s="139">
        <f t="shared" si="19"/>
        <v>0</v>
      </c>
      <c r="G260" s="139">
        <f t="shared" si="19"/>
        <v>0</v>
      </c>
      <c r="H260" s="139">
        <f t="shared" si="18"/>
        <v>11203.311998995991</v>
      </c>
    </row>
    <row r="261" spans="2:10">
      <c r="B261" s="128" t="str">
        <f>$B$50</f>
        <v>Technology</v>
      </c>
      <c r="C261" s="139">
        <f t="shared" si="19"/>
        <v>108.38791688883863</v>
      </c>
      <c r="D261" s="139">
        <f t="shared" si="19"/>
        <v>8809.4419137404384</v>
      </c>
      <c r="E261" s="139">
        <f t="shared" si="19"/>
        <v>28369.100672728844</v>
      </c>
      <c r="F261" s="139">
        <f t="shared" si="19"/>
        <v>2199.6474782107084</v>
      </c>
      <c r="G261" s="139">
        <f t="shared" si="19"/>
        <v>0</v>
      </c>
      <c r="H261" s="139">
        <f t="shared" si="18"/>
        <v>39486.577981568829</v>
      </c>
    </row>
    <row r="262" spans="2:10">
      <c r="B262" s="128" t="str">
        <f>$B$51</f>
        <v>Nursing</v>
      </c>
      <c r="C262" s="139">
        <f t="shared" si="19"/>
        <v>0</v>
      </c>
      <c r="D262" s="139">
        <f t="shared" si="19"/>
        <v>0</v>
      </c>
      <c r="E262" s="139">
        <f t="shared" si="19"/>
        <v>0</v>
      </c>
      <c r="F262" s="139">
        <f t="shared" si="19"/>
        <v>0</v>
      </c>
      <c r="G262" s="139">
        <f t="shared" si="19"/>
        <v>0</v>
      </c>
      <c r="H262" s="139">
        <f t="shared" si="18"/>
        <v>0</v>
      </c>
    </row>
    <row r="263" spans="2:10">
      <c r="B263" s="131" t="str">
        <f>$B$52</f>
        <v>Totals</v>
      </c>
      <c r="C263" s="136">
        <f>SUM(C243:C262)</f>
        <v>4724936.3962823274</v>
      </c>
      <c r="D263" s="136">
        <f>SUM(D243:D262)</f>
        <v>9525719.7615167033</v>
      </c>
      <c r="E263" s="136">
        <f>SUM(E243:E262)</f>
        <v>4290300.2872440731</v>
      </c>
      <c r="F263" s="136">
        <f>SUM(F243:F262)</f>
        <v>1014370.7673760776</v>
      </c>
      <c r="G263" s="136">
        <f>SUM(G243:G262)</f>
        <v>30338.787580818967</v>
      </c>
      <c r="H263" s="136">
        <f t="shared" si="18"/>
        <v>19585666</v>
      </c>
      <c r="I263" s="351"/>
    </row>
    <row r="264" spans="2:10">
      <c r="B264" s="401"/>
      <c r="C264" s="401"/>
      <c r="D264" s="401"/>
      <c r="E264" s="401"/>
      <c r="F264" s="401"/>
      <c r="G264" s="401"/>
      <c r="H264" s="402"/>
      <c r="I264" s="352"/>
    </row>
    <row r="265" spans="2:10">
      <c r="B265" s="120" t="s">
        <v>232</v>
      </c>
      <c r="C265" s="121"/>
      <c r="D265" s="121"/>
      <c r="E265" s="121"/>
      <c r="F265" s="121"/>
      <c r="G265" s="121"/>
      <c r="H265" s="122"/>
      <c r="J265" s="360"/>
    </row>
    <row r="266" spans="2:10" ht="45" customHeight="1" thickBot="1">
      <c r="B266" s="382" t="s">
        <v>233</v>
      </c>
      <c r="C266" s="382"/>
      <c r="D266" s="382"/>
      <c r="E266" s="382"/>
      <c r="F266" s="382"/>
      <c r="G266" s="382"/>
      <c r="H266" s="382"/>
    </row>
    <row r="267" spans="2:10" ht="14.4" thickBot="1">
      <c r="B267" s="124" t="s">
        <v>31</v>
      </c>
      <c r="C267" s="125" t="s">
        <v>25</v>
      </c>
      <c r="D267" s="125" t="s">
        <v>26</v>
      </c>
      <c r="E267" s="125" t="s">
        <v>27</v>
      </c>
      <c r="F267" s="125" t="s">
        <v>28</v>
      </c>
      <c r="G267" s="125" t="s">
        <v>29</v>
      </c>
      <c r="H267" s="126" t="s">
        <v>1</v>
      </c>
    </row>
    <row r="268" spans="2:10">
      <c r="B268" s="128" t="str">
        <f>$B$32</f>
        <v>Liberal Arts</v>
      </c>
      <c r="C268" s="136">
        <f t="shared" ref="C268:G283" si="20">C243+C218+C193+C168+C116</f>
        <v>34813286.491076194</v>
      </c>
      <c r="D268" s="136">
        <f t="shared" si="20"/>
        <v>27527819.481309339</v>
      </c>
      <c r="E268" s="136">
        <f t="shared" si="20"/>
        <v>13891172.446926638</v>
      </c>
      <c r="F268" s="136">
        <f t="shared" si="20"/>
        <v>15967466.428362217</v>
      </c>
      <c r="G268" s="136">
        <f t="shared" si="20"/>
        <v>0</v>
      </c>
      <c r="H268" s="136">
        <f>SUM(C268:G268)</f>
        <v>92199744.8476744</v>
      </c>
    </row>
    <row r="269" spans="2:10">
      <c r="B269" s="128" t="str">
        <f>$B$33</f>
        <v>Science</v>
      </c>
      <c r="C269" s="139">
        <f t="shared" si="20"/>
        <v>18617563.511353623</v>
      </c>
      <c r="D269" s="139">
        <f t="shared" si="20"/>
        <v>26995730.212320693</v>
      </c>
      <c r="E269" s="139">
        <f t="shared" si="20"/>
        <v>17484723.317514777</v>
      </c>
      <c r="F269" s="139">
        <f t="shared" si="20"/>
        <v>19720787.777187891</v>
      </c>
      <c r="G269" s="139">
        <f t="shared" si="20"/>
        <v>0</v>
      </c>
      <c r="H269" s="139">
        <f t="shared" ref="H269:H288" si="21">SUM(C269:G269)</f>
        <v>82818804.818376988</v>
      </c>
    </row>
    <row r="270" spans="2:10">
      <c r="B270" s="128" t="str">
        <f>$B$34</f>
        <v>Fine Arts</v>
      </c>
      <c r="C270" s="139">
        <f t="shared" si="20"/>
        <v>8242522.9349582009</v>
      </c>
      <c r="D270" s="139">
        <f t="shared" si="20"/>
        <v>10822006.539618749</v>
      </c>
      <c r="E270" s="139">
        <f t="shared" si="20"/>
        <v>2745688.5467930092</v>
      </c>
      <c r="F270" s="139">
        <f t="shared" si="20"/>
        <v>2742937.4306982239</v>
      </c>
      <c r="G270" s="139">
        <f t="shared" si="20"/>
        <v>0</v>
      </c>
      <c r="H270" s="139">
        <f t="shared" si="21"/>
        <v>24553155.452068184</v>
      </c>
    </row>
    <row r="271" spans="2:10">
      <c r="B271" s="128" t="str">
        <f>$B$35</f>
        <v>Teacher Education</v>
      </c>
      <c r="C271" s="139">
        <f t="shared" si="20"/>
        <v>158450.05417169019</v>
      </c>
      <c r="D271" s="139">
        <f t="shared" si="20"/>
        <v>1179444.3052527173</v>
      </c>
      <c r="E271" s="139">
        <f t="shared" si="20"/>
        <v>77589.365598661869</v>
      </c>
      <c r="F271" s="139">
        <f t="shared" si="20"/>
        <v>48665.78447625949</v>
      </c>
      <c r="G271" s="139">
        <f t="shared" si="20"/>
        <v>0</v>
      </c>
      <c r="H271" s="139">
        <f t="shared" si="21"/>
        <v>1464149.5094993289</v>
      </c>
    </row>
    <row r="272" spans="2:10">
      <c r="B272" s="128" t="str">
        <f>$B$36</f>
        <v>Agriculture</v>
      </c>
      <c r="C272" s="139">
        <f t="shared" si="20"/>
        <v>0</v>
      </c>
      <c r="D272" s="139">
        <f t="shared" si="20"/>
        <v>0</v>
      </c>
      <c r="E272" s="139">
        <f t="shared" si="20"/>
        <v>0</v>
      </c>
      <c r="F272" s="139">
        <f t="shared" si="20"/>
        <v>0</v>
      </c>
      <c r="G272" s="139">
        <f t="shared" si="20"/>
        <v>0</v>
      </c>
      <c r="H272" s="139">
        <f t="shared" si="21"/>
        <v>0</v>
      </c>
    </row>
    <row r="273" spans="2:10">
      <c r="B273" s="128" t="str">
        <f>$B$37</f>
        <v>Engineering</v>
      </c>
      <c r="C273" s="139">
        <f t="shared" si="20"/>
        <v>15088999.612338131</v>
      </c>
      <c r="D273" s="139">
        <f t="shared" si="20"/>
        <v>40506903.150853239</v>
      </c>
      <c r="E273" s="139">
        <f t="shared" si="20"/>
        <v>33204562.396091104</v>
      </c>
      <c r="F273" s="139">
        <f t="shared" si="20"/>
        <v>33902656.044919096</v>
      </c>
      <c r="G273" s="139">
        <f t="shared" si="20"/>
        <v>0</v>
      </c>
      <c r="H273" s="139">
        <f t="shared" si="21"/>
        <v>122703121.20420158</v>
      </c>
    </row>
    <row r="274" spans="2:10">
      <c r="B274" s="128" t="str">
        <f>$B$38</f>
        <v>Home Economics</v>
      </c>
      <c r="C274" s="139">
        <f t="shared" si="20"/>
        <v>0</v>
      </c>
      <c r="D274" s="139">
        <f t="shared" si="20"/>
        <v>0</v>
      </c>
      <c r="E274" s="139">
        <f t="shared" si="20"/>
        <v>0</v>
      </c>
      <c r="F274" s="139">
        <f t="shared" si="20"/>
        <v>0</v>
      </c>
      <c r="G274" s="139">
        <f t="shared" si="20"/>
        <v>0</v>
      </c>
      <c r="H274" s="139">
        <f t="shared" si="21"/>
        <v>0</v>
      </c>
    </row>
    <row r="275" spans="2:10">
      <c r="B275" s="128" t="str">
        <f>$B$39</f>
        <v>Law</v>
      </c>
      <c r="C275" s="139">
        <f t="shared" si="20"/>
        <v>0</v>
      </c>
      <c r="D275" s="139">
        <f t="shared" si="20"/>
        <v>0</v>
      </c>
      <c r="E275" s="139">
        <f t="shared" si="20"/>
        <v>0</v>
      </c>
      <c r="F275" s="139">
        <f t="shared" si="20"/>
        <v>0</v>
      </c>
      <c r="G275" s="139">
        <f t="shared" si="20"/>
        <v>0</v>
      </c>
      <c r="H275" s="139">
        <f t="shared" si="21"/>
        <v>0</v>
      </c>
    </row>
    <row r="276" spans="2:10">
      <c r="B276" s="128" t="str">
        <f>$B$40</f>
        <v>Social Service</v>
      </c>
      <c r="C276" s="139">
        <f t="shared" si="20"/>
        <v>0</v>
      </c>
      <c r="D276" s="139">
        <f t="shared" si="20"/>
        <v>0</v>
      </c>
      <c r="E276" s="139">
        <f t="shared" si="20"/>
        <v>0</v>
      </c>
      <c r="F276" s="139">
        <f t="shared" si="20"/>
        <v>0</v>
      </c>
      <c r="G276" s="139">
        <f t="shared" si="20"/>
        <v>0</v>
      </c>
      <c r="H276" s="139">
        <f t="shared" si="21"/>
        <v>0</v>
      </c>
    </row>
    <row r="277" spans="2:10">
      <c r="B277" s="128" t="str">
        <f>$B$41</f>
        <v>Library Science</v>
      </c>
      <c r="C277" s="139">
        <f t="shared" si="20"/>
        <v>211984.84421346767</v>
      </c>
      <c r="D277" s="139">
        <f t="shared" si="20"/>
        <v>0</v>
      </c>
      <c r="E277" s="139">
        <f t="shared" si="20"/>
        <v>201638.67534329725</v>
      </c>
      <c r="F277" s="139">
        <f t="shared" si="20"/>
        <v>0</v>
      </c>
      <c r="G277" s="139">
        <f t="shared" si="20"/>
        <v>0</v>
      </c>
      <c r="H277" s="139">
        <f t="shared" si="21"/>
        <v>413623.51955676492</v>
      </c>
    </row>
    <row r="278" spans="2:10">
      <c r="B278" s="128" t="str">
        <f>$B$42</f>
        <v>Veterinary Science</v>
      </c>
      <c r="C278" s="139">
        <f t="shared" si="20"/>
        <v>0</v>
      </c>
      <c r="D278" s="139">
        <f t="shared" si="20"/>
        <v>0</v>
      </c>
      <c r="E278" s="139">
        <f t="shared" si="20"/>
        <v>0</v>
      </c>
      <c r="F278" s="139">
        <f t="shared" si="20"/>
        <v>0</v>
      </c>
      <c r="G278" s="139">
        <f t="shared" si="20"/>
        <v>0</v>
      </c>
      <c r="H278" s="139">
        <f t="shared" si="21"/>
        <v>0</v>
      </c>
    </row>
    <row r="279" spans="2:10">
      <c r="B279" s="128" t="str">
        <f>$B$43</f>
        <v>Vocational Training</v>
      </c>
      <c r="C279" s="139">
        <f t="shared" si="20"/>
        <v>0</v>
      </c>
      <c r="D279" s="139">
        <f t="shared" si="20"/>
        <v>0</v>
      </c>
      <c r="E279" s="139">
        <f t="shared" si="20"/>
        <v>0</v>
      </c>
      <c r="F279" s="139">
        <f t="shared" si="20"/>
        <v>0</v>
      </c>
      <c r="G279" s="139">
        <f t="shared" si="20"/>
        <v>0</v>
      </c>
      <c r="H279" s="139">
        <f t="shared" si="21"/>
        <v>0</v>
      </c>
    </row>
    <row r="280" spans="2:10">
      <c r="B280" s="128" t="str">
        <f>$B$44</f>
        <v>Physical Training</v>
      </c>
      <c r="C280" s="139">
        <f t="shared" si="20"/>
        <v>0</v>
      </c>
      <c r="D280" s="139">
        <f t="shared" si="20"/>
        <v>0</v>
      </c>
      <c r="E280" s="139">
        <f t="shared" si="20"/>
        <v>0</v>
      </c>
      <c r="F280" s="139">
        <f t="shared" si="20"/>
        <v>0</v>
      </c>
      <c r="G280" s="139">
        <f t="shared" si="20"/>
        <v>0</v>
      </c>
      <c r="H280" s="139">
        <f t="shared" si="21"/>
        <v>0</v>
      </c>
    </row>
    <row r="281" spans="2:10">
      <c r="B281" s="128" t="str">
        <f>$B$45</f>
        <v>Health Services</v>
      </c>
      <c r="C281" s="139">
        <f t="shared" si="20"/>
        <v>682825.42120232375</v>
      </c>
      <c r="D281" s="139">
        <f t="shared" si="20"/>
        <v>4349586.2287302809</v>
      </c>
      <c r="E281" s="139">
        <f t="shared" si="20"/>
        <v>5831620.1320389574</v>
      </c>
      <c r="F281" s="139">
        <f t="shared" si="20"/>
        <v>2076346.6261389302</v>
      </c>
      <c r="G281" s="139">
        <f t="shared" si="20"/>
        <v>2118979.4140704968</v>
      </c>
      <c r="H281" s="139">
        <f t="shared" si="21"/>
        <v>15059357.822180988</v>
      </c>
    </row>
    <row r="282" spans="2:10">
      <c r="B282" s="128" t="str">
        <f>$B$46</f>
        <v>Pharmacy</v>
      </c>
      <c r="C282" s="139">
        <f t="shared" si="20"/>
        <v>0</v>
      </c>
      <c r="D282" s="139">
        <f t="shared" si="20"/>
        <v>0</v>
      </c>
      <c r="E282" s="139">
        <f t="shared" si="20"/>
        <v>0</v>
      </c>
      <c r="F282" s="139">
        <f t="shared" si="20"/>
        <v>0</v>
      </c>
      <c r="G282" s="139">
        <f t="shared" si="20"/>
        <v>0</v>
      </c>
      <c r="H282" s="139">
        <f t="shared" si="21"/>
        <v>0</v>
      </c>
    </row>
    <row r="283" spans="2:10">
      <c r="B283" s="128" t="str">
        <f>$B$47</f>
        <v>Business Administration</v>
      </c>
      <c r="C283" s="139">
        <f t="shared" si="20"/>
        <v>10032918.187342398</v>
      </c>
      <c r="D283" s="139">
        <f t="shared" si="20"/>
        <v>36872408.18253313</v>
      </c>
      <c r="E283" s="139">
        <f t="shared" si="20"/>
        <v>44763481.430107065</v>
      </c>
      <c r="F283" s="139">
        <f t="shared" si="20"/>
        <v>25655389.317850828</v>
      </c>
      <c r="G283" s="139">
        <f t="shared" si="20"/>
        <v>0</v>
      </c>
      <c r="H283" s="139">
        <f t="shared" si="21"/>
        <v>117324197.11783342</v>
      </c>
    </row>
    <row r="284" spans="2:10">
      <c r="B284" s="128" t="str">
        <f>$B$48</f>
        <v>Optometry</v>
      </c>
      <c r="C284" s="139">
        <f t="shared" ref="C284:G287" si="22">C259+C234+C209+C184+C132</f>
        <v>0</v>
      </c>
      <c r="D284" s="139">
        <f t="shared" si="22"/>
        <v>0</v>
      </c>
      <c r="E284" s="139">
        <f t="shared" si="22"/>
        <v>0</v>
      </c>
      <c r="F284" s="139">
        <f t="shared" si="22"/>
        <v>0</v>
      </c>
      <c r="G284" s="139">
        <f t="shared" si="22"/>
        <v>0</v>
      </c>
      <c r="H284" s="139">
        <f t="shared" si="21"/>
        <v>0</v>
      </c>
    </row>
    <row r="285" spans="2:10">
      <c r="B285" s="128" t="str">
        <f>$B$49</f>
        <v>Teacher Ed-Practice Teaching</v>
      </c>
      <c r="C285" s="139">
        <f t="shared" si="22"/>
        <v>0</v>
      </c>
      <c r="D285" s="139">
        <f t="shared" si="22"/>
        <v>326127.44532690686</v>
      </c>
      <c r="E285" s="139">
        <f t="shared" si="22"/>
        <v>0</v>
      </c>
      <c r="F285" s="139">
        <f t="shared" si="22"/>
        <v>0</v>
      </c>
      <c r="G285" s="139">
        <f t="shared" si="22"/>
        <v>0</v>
      </c>
      <c r="H285" s="139">
        <f t="shared" si="21"/>
        <v>326127.44532690686</v>
      </c>
    </row>
    <row r="286" spans="2:10">
      <c r="B286" s="128" t="str">
        <f>$B$50</f>
        <v>Technology</v>
      </c>
      <c r="C286" s="139">
        <f t="shared" si="22"/>
        <v>818.50059407064055</v>
      </c>
      <c r="D286" s="139">
        <f t="shared" si="22"/>
        <v>169937.33217372783</v>
      </c>
      <c r="E286" s="139">
        <f t="shared" si="22"/>
        <v>1055164.4843778405</v>
      </c>
      <c r="F286" s="139">
        <f t="shared" si="22"/>
        <v>261238.21119488488</v>
      </c>
      <c r="G286" s="139">
        <f t="shared" si="22"/>
        <v>0</v>
      </c>
      <c r="H286" s="139">
        <f t="shared" si="21"/>
        <v>1487158.5283405241</v>
      </c>
    </row>
    <row r="287" spans="2:10">
      <c r="B287" s="128" t="str">
        <f>$B$51</f>
        <v>Nursing</v>
      </c>
      <c r="C287" s="139">
        <f t="shared" si="22"/>
        <v>0</v>
      </c>
      <c r="D287" s="139">
        <f t="shared" si="22"/>
        <v>0</v>
      </c>
      <c r="E287" s="139">
        <f t="shared" si="22"/>
        <v>0</v>
      </c>
      <c r="F287" s="139">
        <f t="shared" si="22"/>
        <v>0</v>
      </c>
      <c r="G287" s="139">
        <f t="shared" si="22"/>
        <v>0</v>
      </c>
      <c r="H287" s="139">
        <f t="shared" si="21"/>
        <v>0</v>
      </c>
    </row>
    <row r="288" spans="2:10">
      <c r="B288" s="131" t="str">
        <f>$B$52</f>
        <v>Totals</v>
      </c>
      <c r="C288" s="136">
        <f>SUM(C268:C287)</f>
        <v>87849369.557250097</v>
      </c>
      <c r="D288" s="136">
        <f>SUM(D268:D287)</f>
        <v>148749962.87811878</v>
      </c>
      <c r="E288" s="136">
        <f>SUM(E268:E287)</f>
        <v>119255640.79479136</v>
      </c>
      <c r="F288" s="136">
        <f>SUM(F268:F287)</f>
        <v>100375487.62082832</v>
      </c>
      <c r="G288" s="136">
        <f>SUM(G268:G287)</f>
        <v>2118979.4140704968</v>
      </c>
      <c r="H288" s="136">
        <f t="shared" si="21"/>
        <v>458349440.26505905</v>
      </c>
      <c r="I288" s="353"/>
      <c r="J288" s="140"/>
    </row>
    <row r="289" spans="2:10">
      <c r="H289" s="140"/>
    </row>
    <row r="290" spans="2:10">
      <c r="B290" s="120" t="s">
        <v>222</v>
      </c>
      <c r="C290" s="121"/>
      <c r="D290" s="121"/>
      <c r="E290" s="121"/>
      <c r="F290" s="121"/>
      <c r="G290" s="121"/>
      <c r="H290" s="122"/>
      <c r="J290" s="360"/>
    </row>
    <row r="291" spans="2:10" ht="30" customHeight="1" thickBot="1">
      <c r="B291" s="382" t="s">
        <v>234</v>
      </c>
      <c r="C291" s="382"/>
      <c r="D291" s="382"/>
      <c r="E291" s="382"/>
      <c r="F291" s="382"/>
      <c r="G291" s="382"/>
      <c r="H291" s="382"/>
    </row>
    <row r="292" spans="2:10" ht="14.4" thickBot="1">
      <c r="B292" s="124" t="s">
        <v>31</v>
      </c>
      <c r="C292" s="125" t="s">
        <v>25</v>
      </c>
      <c r="D292" s="125" t="s">
        <v>26</v>
      </c>
      <c r="E292" s="125" t="s">
        <v>27</v>
      </c>
      <c r="F292" s="125" t="s">
        <v>28</v>
      </c>
      <c r="G292" s="125" t="s">
        <v>29</v>
      </c>
      <c r="H292" s="126" t="s">
        <v>1</v>
      </c>
    </row>
    <row r="293" spans="2:10">
      <c r="B293" s="128" t="str">
        <f>$B$32</f>
        <v>Liberal Arts</v>
      </c>
      <c r="C293" s="134">
        <f t="shared" ref="C293:H308" si="23">IF(C32=0,0,C268/C32)</f>
        <v>325.40039342602017</v>
      </c>
      <c r="D293" s="134">
        <f t="shared" si="23"/>
        <v>541.51312051360946</v>
      </c>
      <c r="E293" s="134">
        <f t="shared" si="23"/>
        <v>1765.9766650046579</v>
      </c>
      <c r="F293" s="134">
        <f t="shared" si="23"/>
        <v>2416.7498756413229</v>
      </c>
      <c r="G293" s="135">
        <f t="shared" si="23"/>
        <v>0</v>
      </c>
      <c r="H293" s="136">
        <f t="shared" si="23"/>
        <v>535.13032866887067</v>
      </c>
    </row>
    <row r="294" spans="2:10">
      <c r="B294" s="128" t="str">
        <f>$B$33</f>
        <v>Science</v>
      </c>
      <c r="C294" s="137">
        <f t="shared" si="23"/>
        <v>294.70760469430962</v>
      </c>
      <c r="D294" s="137">
        <f t="shared" si="23"/>
        <v>466.66661271471264</v>
      </c>
      <c r="E294" s="137">
        <f t="shared" si="23"/>
        <v>1379.791928465497</v>
      </c>
      <c r="F294" s="137">
        <f t="shared" si="23"/>
        <v>2315.1899245348545</v>
      </c>
      <c r="G294" s="138">
        <f t="shared" si="23"/>
        <v>0</v>
      </c>
      <c r="H294" s="139">
        <f t="shared" si="23"/>
        <v>582.36567367065129</v>
      </c>
    </row>
    <row r="295" spans="2:10">
      <c r="B295" s="128" t="str">
        <f>$B$34</f>
        <v>Fine Arts</v>
      </c>
      <c r="C295" s="137">
        <f t="shared" si="23"/>
        <v>344.28482247851804</v>
      </c>
      <c r="D295" s="137">
        <f t="shared" si="23"/>
        <v>679.00655914285039</v>
      </c>
      <c r="E295" s="137">
        <f t="shared" si="23"/>
        <v>3427.825901114868</v>
      </c>
      <c r="F295" s="137">
        <f t="shared" si="23"/>
        <v>2816.1575263842133</v>
      </c>
      <c r="G295" s="138">
        <f t="shared" si="23"/>
        <v>0</v>
      </c>
      <c r="H295" s="139">
        <f t="shared" si="23"/>
        <v>589.45492514688101</v>
      </c>
    </row>
    <row r="296" spans="2:10">
      <c r="B296" s="128" t="str">
        <f>$B$35</f>
        <v>Teacher Education</v>
      </c>
      <c r="C296" s="137">
        <f t="shared" si="23"/>
        <v>461.95351070463613</v>
      </c>
      <c r="D296" s="137">
        <f t="shared" si="23"/>
        <v>562.98057529962637</v>
      </c>
      <c r="E296" s="137">
        <f t="shared" si="23"/>
        <v>6465.7804665551557</v>
      </c>
      <c r="F296" s="137">
        <f t="shared" si="23"/>
        <v>1081.4618772502108</v>
      </c>
      <c r="G296" s="138">
        <f t="shared" si="23"/>
        <v>0</v>
      </c>
      <c r="H296" s="139">
        <f t="shared" si="23"/>
        <v>586.833470741214</v>
      </c>
    </row>
    <row r="297" spans="2:10">
      <c r="B297" s="128" t="str">
        <f>$B$36</f>
        <v>Agriculture</v>
      </c>
      <c r="C297" s="137">
        <f t="shared" si="23"/>
        <v>0</v>
      </c>
      <c r="D297" s="137">
        <f t="shared" si="23"/>
        <v>0</v>
      </c>
      <c r="E297" s="137">
        <f t="shared" si="23"/>
        <v>0</v>
      </c>
      <c r="F297" s="137">
        <f t="shared" si="23"/>
        <v>0</v>
      </c>
      <c r="G297" s="138">
        <f t="shared" si="23"/>
        <v>0</v>
      </c>
      <c r="H297" s="139">
        <f t="shared" si="23"/>
        <v>0</v>
      </c>
    </row>
    <row r="298" spans="2:10">
      <c r="B298" s="128" t="str">
        <f>$B$37</f>
        <v>Engineering</v>
      </c>
      <c r="C298" s="137">
        <f t="shared" si="23"/>
        <v>369.71062191797051</v>
      </c>
      <c r="D298" s="137">
        <f t="shared" si="23"/>
        <v>463.1954254480022</v>
      </c>
      <c r="E298" s="137">
        <f t="shared" si="23"/>
        <v>933.70908261883767</v>
      </c>
      <c r="F298" s="137">
        <f t="shared" si="23"/>
        <v>2825.2213370765912</v>
      </c>
      <c r="G298" s="138">
        <f t="shared" si="23"/>
        <v>0</v>
      </c>
      <c r="H298" s="139">
        <f t="shared" si="23"/>
        <v>697.86676148124616</v>
      </c>
    </row>
    <row r="299" spans="2:10">
      <c r="B299" s="128" t="str">
        <f>$B$38</f>
        <v>Home Economics</v>
      </c>
      <c r="C299" s="137">
        <f t="shared" si="23"/>
        <v>0</v>
      </c>
      <c r="D299" s="137">
        <f t="shared" si="23"/>
        <v>0</v>
      </c>
      <c r="E299" s="137">
        <f t="shared" si="23"/>
        <v>0</v>
      </c>
      <c r="F299" s="137">
        <f t="shared" si="23"/>
        <v>0</v>
      </c>
      <c r="G299" s="138">
        <f t="shared" si="23"/>
        <v>0</v>
      </c>
      <c r="H299" s="139">
        <f t="shared" si="23"/>
        <v>0</v>
      </c>
    </row>
    <row r="300" spans="2:10">
      <c r="B300" s="128" t="str">
        <f>$B$39</f>
        <v>Law</v>
      </c>
      <c r="C300" s="137">
        <f t="shared" si="23"/>
        <v>0</v>
      </c>
      <c r="D300" s="137">
        <f t="shared" si="23"/>
        <v>0</v>
      </c>
      <c r="E300" s="137">
        <f t="shared" si="23"/>
        <v>0</v>
      </c>
      <c r="F300" s="137">
        <f t="shared" si="23"/>
        <v>0</v>
      </c>
      <c r="G300" s="138">
        <f t="shared" si="23"/>
        <v>0</v>
      </c>
      <c r="H300" s="139">
        <f t="shared" si="23"/>
        <v>0</v>
      </c>
    </row>
    <row r="301" spans="2:10">
      <c r="B301" s="128" t="str">
        <f>$B$40</f>
        <v>Social Service</v>
      </c>
      <c r="C301" s="137">
        <f t="shared" si="23"/>
        <v>0</v>
      </c>
      <c r="D301" s="137">
        <f t="shared" si="23"/>
        <v>0</v>
      </c>
      <c r="E301" s="137">
        <f t="shared" si="23"/>
        <v>0</v>
      </c>
      <c r="F301" s="137">
        <f t="shared" si="23"/>
        <v>0</v>
      </c>
      <c r="G301" s="138">
        <f t="shared" si="23"/>
        <v>0</v>
      </c>
      <c r="H301" s="139">
        <f t="shared" si="23"/>
        <v>0</v>
      </c>
    </row>
    <row r="302" spans="2:10">
      <c r="B302" s="128" t="str">
        <f>$B$41</f>
        <v>Library Science</v>
      </c>
      <c r="C302" s="137">
        <f t="shared" si="23"/>
        <v>1451.9509877634775</v>
      </c>
      <c r="D302" s="137">
        <f t="shared" si="23"/>
        <v>0</v>
      </c>
      <c r="E302" s="137">
        <f t="shared" si="23"/>
        <v>5601.0743150915905</v>
      </c>
      <c r="F302" s="137">
        <f t="shared" si="23"/>
        <v>0</v>
      </c>
      <c r="G302" s="138">
        <f t="shared" si="23"/>
        <v>0</v>
      </c>
      <c r="H302" s="139">
        <f t="shared" si="23"/>
        <v>2272.6567008613461</v>
      </c>
    </row>
    <row r="303" spans="2:10">
      <c r="B303" s="128" t="str">
        <f>$B$42</f>
        <v>Veterinary Science</v>
      </c>
      <c r="C303" s="137">
        <f t="shared" si="23"/>
        <v>0</v>
      </c>
      <c r="D303" s="137">
        <f t="shared" si="23"/>
        <v>0</v>
      </c>
      <c r="E303" s="137">
        <f t="shared" si="23"/>
        <v>0</v>
      </c>
      <c r="F303" s="137">
        <f t="shared" si="23"/>
        <v>0</v>
      </c>
      <c r="G303" s="138">
        <f t="shared" si="23"/>
        <v>0</v>
      </c>
      <c r="H303" s="139">
        <f t="shared" si="23"/>
        <v>0</v>
      </c>
    </row>
    <row r="304" spans="2:10">
      <c r="B304" s="128" t="str">
        <f>$B$43</f>
        <v>Vocational Training</v>
      </c>
      <c r="C304" s="137">
        <f t="shared" si="23"/>
        <v>0</v>
      </c>
      <c r="D304" s="137">
        <f t="shared" si="23"/>
        <v>0</v>
      </c>
      <c r="E304" s="137">
        <f t="shared" si="23"/>
        <v>0</v>
      </c>
      <c r="F304" s="137">
        <f t="shared" si="23"/>
        <v>0</v>
      </c>
      <c r="G304" s="138">
        <f t="shared" si="23"/>
        <v>0</v>
      </c>
      <c r="H304" s="139">
        <f t="shared" si="23"/>
        <v>0</v>
      </c>
    </row>
    <row r="305" spans="2:10">
      <c r="B305" s="128" t="str">
        <f>$B$44</f>
        <v>Physical Training</v>
      </c>
      <c r="C305" s="137">
        <f t="shared" si="23"/>
        <v>0</v>
      </c>
      <c r="D305" s="137">
        <f t="shared" si="23"/>
        <v>0</v>
      </c>
      <c r="E305" s="137">
        <f t="shared" si="23"/>
        <v>0</v>
      </c>
      <c r="F305" s="137">
        <f t="shared" si="23"/>
        <v>0</v>
      </c>
      <c r="G305" s="138">
        <f t="shared" si="23"/>
        <v>0</v>
      </c>
      <c r="H305" s="139">
        <f t="shared" si="23"/>
        <v>0</v>
      </c>
    </row>
    <row r="306" spans="2:10">
      <c r="B306" s="128" t="str">
        <f>$B$45</f>
        <v>Health Services</v>
      </c>
      <c r="C306" s="137">
        <f t="shared" si="23"/>
        <v>273.5678770842643</v>
      </c>
      <c r="D306" s="137">
        <f t="shared" si="23"/>
        <v>417.0264840585121</v>
      </c>
      <c r="E306" s="137">
        <f t="shared" si="23"/>
        <v>730.41334319125224</v>
      </c>
      <c r="F306" s="137">
        <f t="shared" si="23"/>
        <v>7336.9138732824385</v>
      </c>
      <c r="G306" s="138">
        <f t="shared" si="23"/>
        <v>2341.4137172049686</v>
      </c>
      <c r="H306" s="139">
        <f t="shared" si="23"/>
        <v>681.48057843157699</v>
      </c>
    </row>
    <row r="307" spans="2:10">
      <c r="B307" s="128" t="str">
        <f>$B$46</f>
        <v>Pharmacy</v>
      </c>
      <c r="C307" s="137">
        <f t="shared" si="23"/>
        <v>0</v>
      </c>
      <c r="D307" s="137">
        <f t="shared" si="23"/>
        <v>0</v>
      </c>
      <c r="E307" s="137">
        <f t="shared" si="23"/>
        <v>0</v>
      </c>
      <c r="F307" s="137">
        <f t="shared" si="23"/>
        <v>0</v>
      </c>
      <c r="G307" s="138">
        <f t="shared" si="23"/>
        <v>0</v>
      </c>
      <c r="H307" s="139">
        <f t="shared" si="23"/>
        <v>0</v>
      </c>
    </row>
    <row r="308" spans="2:10">
      <c r="B308" s="128" t="str">
        <f>$B$47</f>
        <v>Business Administration</v>
      </c>
      <c r="C308" s="137">
        <f t="shared" si="23"/>
        <v>424.17106444604906</v>
      </c>
      <c r="D308" s="137">
        <f t="shared" si="23"/>
        <v>503.60446593732507</v>
      </c>
      <c r="E308" s="137">
        <f t="shared" si="23"/>
        <v>828.18177046731205</v>
      </c>
      <c r="F308" s="137">
        <f t="shared" si="23"/>
        <v>13204.008912944328</v>
      </c>
      <c r="G308" s="138">
        <f t="shared" si="23"/>
        <v>0</v>
      </c>
      <c r="H308" s="139">
        <f t="shared" si="23"/>
        <v>767.5105106505506</v>
      </c>
    </row>
    <row r="309" spans="2:10">
      <c r="B309" s="128" t="str">
        <f>$B$48</f>
        <v>Optometry</v>
      </c>
      <c r="C309" s="137">
        <f t="shared" ref="C309:H313" si="24">IF(C48=0,0,C284/C48)</f>
        <v>0</v>
      </c>
      <c r="D309" s="137">
        <f t="shared" si="24"/>
        <v>0</v>
      </c>
      <c r="E309" s="137">
        <f t="shared" si="24"/>
        <v>0</v>
      </c>
      <c r="F309" s="137">
        <f t="shared" si="24"/>
        <v>0</v>
      </c>
      <c r="G309" s="138">
        <f t="shared" si="24"/>
        <v>0</v>
      </c>
      <c r="H309" s="139">
        <f t="shared" si="24"/>
        <v>0</v>
      </c>
    </row>
    <row r="310" spans="2:10">
      <c r="B310" s="128" t="str">
        <f>$B$49</f>
        <v>Teacher Ed-Practice Teaching</v>
      </c>
      <c r="C310" s="137">
        <f t="shared" si="24"/>
        <v>0</v>
      </c>
      <c r="D310" s="137">
        <f t="shared" si="24"/>
        <v>929.13802087437853</v>
      </c>
      <c r="E310" s="137">
        <f t="shared" si="24"/>
        <v>0</v>
      </c>
      <c r="F310" s="137">
        <f t="shared" si="24"/>
        <v>0</v>
      </c>
      <c r="G310" s="138">
        <f t="shared" si="24"/>
        <v>0</v>
      </c>
      <c r="H310" s="139">
        <f t="shared" si="24"/>
        <v>929.13802087437853</v>
      </c>
    </row>
    <row r="311" spans="2:10">
      <c r="B311" s="128" t="str">
        <f>$B$50</f>
        <v>Technology</v>
      </c>
      <c r="C311" s="137">
        <f t="shared" si="24"/>
        <v>136.4167656784401</v>
      </c>
      <c r="D311" s="137">
        <f t="shared" si="24"/>
        <v>615.71497164394145</v>
      </c>
      <c r="E311" s="137">
        <f t="shared" si="24"/>
        <v>1332.2783893659603</v>
      </c>
      <c r="F311" s="137">
        <f t="shared" si="24"/>
        <v>3958.1547150740134</v>
      </c>
      <c r="G311" s="138">
        <f t="shared" si="24"/>
        <v>0</v>
      </c>
      <c r="H311" s="139">
        <f t="shared" si="24"/>
        <v>1304.5250248601087</v>
      </c>
    </row>
    <row r="312" spans="2:10">
      <c r="B312" s="128" t="str">
        <f>$B$51</f>
        <v>Nursing</v>
      </c>
      <c r="C312" s="137">
        <f t="shared" si="24"/>
        <v>0</v>
      </c>
      <c r="D312" s="137">
        <f t="shared" si="24"/>
        <v>0</v>
      </c>
      <c r="E312" s="137">
        <f t="shared" si="24"/>
        <v>0</v>
      </c>
      <c r="F312" s="137">
        <f t="shared" si="24"/>
        <v>0</v>
      </c>
      <c r="G312" s="138">
        <f t="shared" si="24"/>
        <v>0</v>
      </c>
      <c r="H312" s="139">
        <f t="shared" si="24"/>
        <v>0</v>
      </c>
    </row>
    <row r="313" spans="2:10">
      <c r="B313" s="131" t="str">
        <f>$B$52</f>
        <v>Totals</v>
      </c>
      <c r="C313" s="136">
        <f t="shared" si="24"/>
        <v>335.87084099163889</v>
      </c>
      <c r="D313" s="136">
        <f t="shared" si="24"/>
        <v>498.42334960048646</v>
      </c>
      <c r="E313" s="136">
        <f t="shared" si="24"/>
        <v>995.66129943467774</v>
      </c>
      <c r="F313" s="136">
        <f t="shared" si="24"/>
        <v>3297.9198193201578</v>
      </c>
      <c r="G313" s="136">
        <f t="shared" si="24"/>
        <v>2341.4137172049686</v>
      </c>
      <c r="H313" s="136">
        <f t="shared" si="24"/>
        <v>644.55100090034614</v>
      </c>
      <c r="I313" s="351"/>
    </row>
    <row r="315" spans="2:10">
      <c r="B315" s="120" t="s">
        <v>37</v>
      </c>
      <c r="C315" s="121"/>
      <c r="D315" s="121"/>
      <c r="E315" s="121"/>
      <c r="F315" s="121"/>
      <c r="G315" s="121"/>
      <c r="H315" s="122"/>
      <c r="J315" s="360"/>
    </row>
    <row r="316" spans="2:10" ht="55.5" customHeight="1" thickBot="1">
      <c r="B316" s="382" t="s">
        <v>235</v>
      </c>
      <c r="C316" s="382"/>
      <c r="D316" s="382"/>
      <c r="E316" s="382"/>
      <c r="F316" s="382"/>
      <c r="G316" s="382"/>
      <c r="H316" s="382"/>
    </row>
    <row r="317" spans="2:10" ht="14.4" thickBot="1">
      <c r="B317" s="124" t="s">
        <v>31</v>
      </c>
      <c r="C317" s="125" t="s">
        <v>25</v>
      </c>
      <c r="D317" s="125" t="s">
        <v>26</v>
      </c>
      <c r="E317" s="125" t="s">
        <v>27</v>
      </c>
      <c r="F317" s="125" t="s">
        <v>28</v>
      </c>
      <c r="G317" s="125" t="s">
        <v>29</v>
      </c>
      <c r="H317" s="126" t="s">
        <v>1</v>
      </c>
    </row>
    <row r="318" spans="2:10">
      <c r="B318" s="128" t="str">
        <f>$B$32</f>
        <v>Liberal Arts</v>
      </c>
      <c r="C318" s="129">
        <f t="shared" ref="C318:H318" si="25">IF($C$293=0,"",C293/$C$293)</f>
        <v>1</v>
      </c>
      <c r="D318" s="129">
        <f t="shared" si="25"/>
        <v>1.6641440251876112</v>
      </c>
      <c r="E318" s="129">
        <f t="shared" si="25"/>
        <v>5.4270882908632778</v>
      </c>
      <c r="F318" s="129">
        <f t="shared" si="25"/>
        <v>7.4270035453745429</v>
      </c>
      <c r="G318" s="129">
        <f t="shared" si="25"/>
        <v>0</v>
      </c>
      <c r="H318" s="129">
        <f t="shared" si="25"/>
        <v>1.644528831187577</v>
      </c>
    </row>
    <row r="319" spans="2:10">
      <c r="B319" s="128" t="str">
        <f>$B$33</f>
        <v>Science</v>
      </c>
      <c r="C319" s="129">
        <f t="shared" ref="C319:H334" si="26">IF($C$293=0,"",C294/$C$293)</f>
        <v>0.90567685426388844</v>
      </c>
      <c r="D319" s="129">
        <f t="shared" si="26"/>
        <v>1.4341304501858549</v>
      </c>
      <c r="E319" s="129">
        <f t="shared" si="26"/>
        <v>4.2402896749391701</v>
      </c>
      <c r="F319" s="129">
        <f t="shared" si="26"/>
        <v>7.1148958984317066</v>
      </c>
      <c r="G319" s="129">
        <f t="shared" si="26"/>
        <v>0</v>
      </c>
      <c r="H319" s="129">
        <f t="shared" si="26"/>
        <v>1.7896895192385569</v>
      </c>
    </row>
    <row r="320" spans="2:10">
      <c r="B320" s="128" t="str">
        <f>$B$34</f>
        <v>Fine Arts</v>
      </c>
      <c r="C320" s="129">
        <f t="shared" si="26"/>
        <v>1.0580344382920706</v>
      </c>
      <c r="D320" s="129">
        <f t="shared" si="26"/>
        <v>2.0866802034067691</v>
      </c>
      <c r="E320" s="129">
        <f t="shared" si="26"/>
        <v>10.534178723708841</v>
      </c>
      <c r="F320" s="129">
        <f t="shared" si="26"/>
        <v>8.6544379886389624</v>
      </c>
      <c r="G320" s="129">
        <f t="shared" si="26"/>
        <v>0</v>
      </c>
      <c r="H320" s="129">
        <f t="shared" si="26"/>
        <v>1.8114757604953347</v>
      </c>
    </row>
    <row r="321" spans="2:8">
      <c r="B321" s="128" t="str">
        <f>$B$35</f>
        <v>Teacher Education</v>
      </c>
      <c r="C321" s="129">
        <f t="shared" si="26"/>
        <v>1.4196464418524477</v>
      </c>
      <c r="D321" s="129">
        <f t="shared" si="26"/>
        <v>1.7301164555218034</v>
      </c>
      <c r="E321" s="129">
        <f t="shared" si="26"/>
        <v>19.87022940716005</v>
      </c>
      <c r="F321" s="129">
        <f t="shared" si="26"/>
        <v>3.3234805461170449</v>
      </c>
      <c r="G321" s="129">
        <f t="shared" si="26"/>
        <v>0</v>
      </c>
      <c r="H321" s="129">
        <f t="shared" si="26"/>
        <v>1.8034196718776576</v>
      </c>
    </row>
    <row r="322" spans="2:8">
      <c r="B322" s="128" t="str">
        <f>$B$36</f>
        <v>Agriculture</v>
      </c>
      <c r="C322" s="129">
        <f t="shared" si="26"/>
        <v>0</v>
      </c>
      <c r="D322" s="129">
        <f t="shared" si="26"/>
        <v>0</v>
      </c>
      <c r="E322" s="129">
        <f t="shared" si="26"/>
        <v>0</v>
      </c>
      <c r="F322" s="129">
        <f t="shared" si="26"/>
        <v>0</v>
      </c>
      <c r="G322" s="129">
        <f t="shared" si="26"/>
        <v>0</v>
      </c>
      <c r="H322" s="129">
        <f t="shared" si="26"/>
        <v>0</v>
      </c>
    </row>
    <row r="323" spans="2:8">
      <c r="B323" s="128" t="str">
        <f>$B$37</f>
        <v>Engineering</v>
      </c>
      <c r="C323" s="129">
        <f t="shared" si="26"/>
        <v>1.1361714041750974</v>
      </c>
      <c r="D323" s="129">
        <f t="shared" si="26"/>
        <v>1.4234630160436783</v>
      </c>
      <c r="E323" s="129">
        <f t="shared" si="26"/>
        <v>2.8694159610200858</v>
      </c>
      <c r="F323" s="129">
        <f t="shared" si="26"/>
        <v>8.6822923209492231</v>
      </c>
      <c r="G323" s="129">
        <f t="shared" si="26"/>
        <v>0</v>
      </c>
      <c r="H323" s="129">
        <f t="shared" si="26"/>
        <v>2.1446401896865139</v>
      </c>
    </row>
    <row r="324" spans="2:8">
      <c r="B324" s="128" t="str">
        <f>$B$38</f>
        <v>Home Economics</v>
      </c>
      <c r="C324" s="129">
        <f t="shared" si="26"/>
        <v>0</v>
      </c>
      <c r="D324" s="129">
        <f t="shared" si="26"/>
        <v>0</v>
      </c>
      <c r="E324" s="129">
        <f t="shared" si="26"/>
        <v>0</v>
      </c>
      <c r="F324" s="129">
        <f t="shared" si="26"/>
        <v>0</v>
      </c>
      <c r="G324" s="129">
        <f t="shared" si="26"/>
        <v>0</v>
      </c>
      <c r="H324" s="129">
        <f t="shared" si="26"/>
        <v>0</v>
      </c>
    </row>
    <row r="325" spans="2:8">
      <c r="B325" s="128" t="str">
        <f>$B$39</f>
        <v>Law</v>
      </c>
      <c r="C325" s="129">
        <f t="shared" si="26"/>
        <v>0</v>
      </c>
      <c r="D325" s="129">
        <f t="shared" si="26"/>
        <v>0</v>
      </c>
      <c r="E325" s="129">
        <f t="shared" si="26"/>
        <v>0</v>
      </c>
      <c r="F325" s="129">
        <f t="shared" si="26"/>
        <v>0</v>
      </c>
      <c r="G325" s="129">
        <f t="shared" si="26"/>
        <v>0</v>
      </c>
      <c r="H325" s="129">
        <f t="shared" si="26"/>
        <v>0</v>
      </c>
    </row>
    <row r="326" spans="2:8">
      <c r="B326" s="128" t="str">
        <f>$B$40</f>
        <v>Social Service</v>
      </c>
      <c r="C326" s="129">
        <f t="shared" si="26"/>
        <v>0</v>
      </c>
      <c r="D326" s="129">
        <f t="shared" si="26"/>
        <v>0</v>
      </c>
      <c r="E326" s="129">
        <f t="shared" si="26"/>
        <v>0</v>
      </c>
      <c r="F326" s="129">
        <f t="shared" si="26"/>
        <v>0</v>
      </c>
      <c r="G326" s="129">
        <f t="shared" si="26"/>
        <v>0</v>
      </c>
      <c r="H326" s="129">
        <f t="shared" si="26"/>
        <v>0</v>
      </c>
    </row>
    <row r="327" spans="2:8">
      <c r="B327" s="128" t="str">
        <f>$B$41</f>
        <v>Library Science</v>
      </c>
      <c r="C327" s="129">
        <f t="shared" si="26"/>
        <v>4.4620443524250959</v>
      </c>
      <c r="D327" s="129">
        <f t="shared" si="26"/>
        <v>0</v>
      </c>
      <c r="E327" s="129">
        <f t="shared" si="26"/>
        <v>17.212868909345666</v>
      </c>
      <c r="F327" s="129">
        <f t="shared" si="26"/>
        <v>0</v>
      </c>
      <c r="G327" s="129">
        <f t="shared" si="26"/>
        <v>0</v>
      </c>
      <c r="H327" s="129">
        <f t="shared" si="26"/>
        <v>6.9841854735742199</v>
      </c>
    </row>
    <row r="328" spans="2:8">
      <c r="B328" s="128" t="str">
        <f>$B$42</f>
        <v>Veterinary Science</v>
      </c>
      <c r="C328" s="129">
        <f t="shared" si="26"/>
        <v>0</v>
      </c>
      <c r="D328" s="129">
        <f t="shared" si="26"/>
        <v>0</v>
      </c>
      <c r="E328" s="129">
        <f t="shared" si="26"/>
        <v>0</v>
      </c>
      <c r="F328" s="129">
        <f t="shared" si="26"/>
        <v>0</v>
      </c>
      <c r="G328" s="129">
        <f t="shared" si="26"/>
        <v>0</v>
      </c>
      <c r="H328" s="129">
        <f t="shared" si="26"/>
        <v>0</v>
      </c>
    </row>
    <row r="329" spans="2:8">
      <c r="B329" s="128" t="str">
        <f>$B$43</f>
        <v>Vocational Training</v>
      </c>
      <c r="C329" s="129">
        <f t="shared" si="26"/>
        <v>0</v>
      </c>
      <c r="D329" s="129">
        <f t="shared" si="26"/>
        <v>0</v>
      </c>
      <c r="E329" s="129">
        <f t="shared" si="26"/>
        <v>0</v>
      </c>
      <c r="F329" s="129">
        <f t="shared" si="26"/>
        <v>0</v>
      </c>
      <c r="G329" s="129">
        <f t="shared" si="26"/>
        <v>0</v>
      </c>
      <c r="H329" s="129">
        <f t="shared" si="26"/>
        <v>0</v>
      </c>
    </row>
    <row r="330" spans="2:8">
      <c r="B330" s="128" t="str">
        <f>$B$44</f>
        <v>Physical Training</v>
      </c>
      <c r="C330" s="129">
        <f t="shared" si="26"/>
        <v>0</v>
      </c>
      <c r="D330" s="129">
        <f t="shared" si="26"/>
        <v>0</v>
      </c>
      <c r="E330" s="129">
        <f t="shared" si="26"/>
        <v>0</v>
      </c>
      <c r="F330" s="129">
        <f t="shared" si="26"/>
        <v>0</v>
      </c>
      <c r="G330" s="129">
        <f t="shared" si="26"/>
        <v>0</v>
      </c>
      <c r="H330" s="129">
        <f t="shared" si="26"/>
        <v>0</v>
      </c>
    </row>
    <row r="331" spans="2:8">
      <c r="B331" s="128" t="str">
        <f>$B$45</f>
        <v>Health Services</v>
      </c>
      <c r="C331" s="129">
        <f t="shared" si="26"/>
        <v>0.84071157445130751</v>
      </c>
      <c r="D331" s="129">
        <f t="shared" si="26"/>
        <v>1.2815795324270962</v>
      </c>
      <c r="E331" s="129">
        <f t="shared" si="26"/>
        <v>2.244660295278075</v>
      </c>
      <c r="F331" s="129">
        <f t="shared" si="26"/>
        <v>22.547341741154</v>
      </c>
      <c r="G331" s="129">
        <f t="shared" si="26"/>
        <v>7.1954852068649675</v>
      </c>
      <c r="H331" s="129">
        <f t="shared" si="26"/>
        <v>2.0942832037064258</v>
      </c>
    </row>
    <row r="332" spans="2:8">
      <c r="B332" s="128" t="str">
        <f>$B$46</f>
        <v>Pharmacy</v>
      </c>
      <c r="C332" s="129">
        <f t="shared" si="26"/>
        <v>0</v>
      </c>
      <c r="D332" s="129">
        <f t="shared" si="26"/>
        <v>0</v>
      </c>
      <c r="E332" s="129">
        <f t="shared" si="26"/>
        <v>0</v>
      </c>
      <c r="F332" s="129">
        <f t="shared" si="26"/>
        <v>0</v>
      </c>
      <c r="G332" s="129">
        <f t="shared" si="26"/>
        <v>0</v>
      </c>
      <c r="H332" s="129">
        <f t="shared" si="26"/>
        <v>0</v>
      </c>
    </row>
    <row r="333" spans="2:8">
      <c r="B333" s="128" t="str">
        <f>$B$47</f>
        <v>Business Administration</v>
      </c>
      <c r="C333" s="129">
        <f t="shared" si="26"/>
        <v>1.3035358070102776</v>
      </c>
      <c r="D333" s="129">
        <f t="shared" si="26"/>
        <v>1.547645534890294</v>
      </c>
      <c r="E333" s="129">
        <f t="shared" si="26"/>
        <v>2.545116069921407</v>
      </c>
      <c r="F333" s="129">
        <f t="shared" si="26"/>
        <v>40.577728791057105</v>
      </c>
      <c r="G333" s="129">
        <f t="shared" si="26"/>
        <v>0</v>
      </c>
      <c r="H333" s="129">
        <f t="shared" si="26"/>
        <v>2.3586649744633581</v>
      </c>
    </row>
    <row r="334" spans="2:8">
      <c r="B334" s="128" t="str">
        <f>$B$48</f>
        <v>Optometry</v>
      </c>
      <c r="C334" s="129">
        <f t="shared" si="26"/>
        <v>0</v>
      </c>
      <c r="D334" s="129">
        <f t="shared" si="26"/>
        <v>0</v>
      </c>
      <c r="E334" s="129">
        <f t="shared" si="26"/>
        <v>0</v>
      </c>
      <c r="F334" s="129">
        <f t="shared" si="26"/>
        <v>0</v>
      </c>
      <c r="G334" s="129">
        <f t="shared" si="26"/>
        <v>0</v>
      </c>
      <c r="H334" s="129">
        <f t="shared" si="26"/>
        <v>0</v>
      </c>
    </row>
    <row r="335" spans="2:8">
      <c r="B335" s="128" t="str">
        <f>$B$49</f>
        <v>Teacher Ed-Practice Teaching</v>
      </c>
      <c r="C335" s="129">
        <f t="shared" ref="C335:H338" si="27">IF($C$293=0,"",C310/$C$293)</f>
        <v>0</v>
      </c>
      <c r="D335" s="129">
        <f t="shared" si="27"/>
        <v>2.855368461887303</v>
      </c>
      <c r="E335" s="129">
        <f t="shared" si="27"/>
        <v>0</v>
      </c>
      <c r="F335" s="129">
        <f t="shared" si="27"/>
        <v>0</v>
      </c>
      <c r="G335" s="129">
        <f t="shared" si="27"/>
        <v>0</v>
      </c>
      <c r="H335" s="129">
        <f t="shared" si="27"/>
        <v>2.855368461887303</v>
      </c>
    </row>
    <row r="336" spans="2:8">
      <c r="B336" s="128" t="str">
        <f>$B$50</f>
        <v>Technology</v>
      </c>
      <c r="C336" s="129">
        <f t="shared" si="27"/>
        <v>0.4192274147002667</v>
      </c>
      <c r="D336" s="129">
        <f t="shared" si="27"/>
        <v>1.8921764819068183</v>
      </c>
      <c r="E336" s="129">
        <f t="shared" si="27"/>
        <v>4.0942740583036636</v>
      </c>
      <c r="F336" s="129">
        <f t="shared" si="27"/>
        <v>12.163951842221422</v>
      </c>
      <c r="G336" s="129">
        <f t="shared" si="27"/>
        <v>0</v>
      </c>
      <c r="H336" s="129">
        <f t="shared" si="27"/>
        <v>4.0089841660154377</v>
      </c>
    </row>
    <row r="337" spans="2:10">
      <c r="B337" s="128" t="str">
        <f>$B$51</f>
        <v>Nursing</v>
      </c>
      <c r="C337" s="129">
        <f t="shared" si="27"/>
        <v>0</v>
      </c>
      <c r="D337" s="129">
        <f t="shared" si="27"/>
        <v>0</v>
      </c>
      <c r="E337" s="129">
        <f t="shared" si="27"/>
        <v>0</v>
      </c>
      <c r="F337" s="129">
        <f t="shared" si="27"/>
        <v>0</v>
      </c>
      <c r="G337" s="129">
        <f t="shared" si="27"/>
        <v>0</v>
      </c>
      <c r="H337" s="129">
        <f t="shared" si="27"/>
        <v>0</v>
      </c>
    </row>
    <row r="338" spans="2:10">
      <c r="B338" s="131" t="str">
        <f>$B$52</f>
        <v>Totals</v>
      </c>
      <c r="C338" s="129">
        <f t="shared" si="27"/>
        <v>1.0321771201791714</v>
      </c>
      <c r="D338" s="129">
        <f t="shared" si="27"/>
        <v>1.5317232543967501</v>
      </c>
      <c r="E338" s="129">
        <f t="shared" si="27"/>
        <v>3.0598036128712964</v>
      </c>
      <c r="F338" s="129">
        <f t="shared" si="27"/>
        <v>10.134959532770019</v>
      </c>
      <c r="G338" s="129">
        <f t="shared" si="27"/>
        <v>7.1954852068649675</v>
      </c>
      <c r="H338" s="129">
        <f t="shared" si="27"/>
        <v>1.980793551335656</v>
      </c>
      <c r="I338" s="351"/>
    </row>
    <row r="340" spans="2:10">
      <c r="B340" s="120" t="s">
        <v>236</v>
      </c>
      <c r="C340" s="121"/>
      <c r="D340" s="121"/>
      <c r="E340" s="121"/>
      <c r="F340" s="121"/>
      <c r="G340" s="121"/>
      <c r="H340" s="122"/>
      <c r="J340" s="360"/>
    </row>
    <row r="341" spans="2:10" ht="55.5" customHeight="1" thickBot="1">
      <c r="B341" s="382" t="s">
        <v>237</v>
      </c>
      <c r="C341" s="382"/>
      <c r="D341" s="382"/>
      <c r="E341" s="382"/>
      <c r="F341" s="382"/>
      <c r="G341" s="382"/>
      <c r="H341" s="382"/>
    </row>
    <row r="342" spans="2:10" ht="14.4" thickBot="1">
      <c r="B342" s="124" t="s">
        <v>31</v>
      </c>
      <c r="C342" s="125" t="s">
        <v>25</v>
      </c>
      <c r="D342" s="125" t="s">
        <v>26</v>
      </c>
      <c r="E342" s="125" t="s">
        <v>27</v>
      </c>
      <c r="F342" s="125" t="s">
        <v>28</v>
      </c>
      <c r="G342" s="125" t="s">
        <v>29</v>
      </c>
      <c r="H342" s="126" t="s">
        <v>1</v>
      </c>
    </row>
    <row r="343" spans="2:10">
      <c r="B343" s="128" t="str">
        <f>$B$32</f>
        <v>Liberal Arts</v>
      </c>
      <c r="C343" s="136">
        <f t="shared" ref="C343:D358" si="28">C293*30</f>
        <v>9762.0118027806056</v>
      </c>
      <c r="D343" s="136">
        <f t="shared" si="28"/>
        <v>16245.393615408284</v>
      </c>
      <c r="E343" s="136">
        <f>E293*24</f>
        <v>42383.439960111791</v>
      </c>
      <c r="F343" s="136">
        <f>F293*18</f>
        <v>43501.497761543811</v>
      </c>
      <c r="G343" s="136">
        <f>G293*24</f>
        <v>0</v>
      </c>
      <c r="H343" s="136">
        <f>IF((C32/30+D32/30+E32/24+F32/18+G32/24)=0,0,H268/(C32/30+D32/30+E32/24+F32/18+G32/24))</f>
        <v>15481.430415536504</v>
      </c>
    </row>
    <row r="344" spans="2:10">
      <c r="B344" s="128" t="str">
        <f>$B$33</f>
        <v>Science</v>
      </c>
      <c r="C344" s="139">
        <f t="shared" si="28"/>
        <v>8841.2281408292893</v>
      </c>
      <c r="D344" s="139">
        <f t="shared" si="28"/>
        <v>13999.998381441379</v>
      </c>
      <c r="E344" s="139">
        <f>E294*24</f>
        <v>33115.006283171926</v>
      </c>
      <c r="F344" s="139">
        <f>F294*18</f>
        <v>41673.418641627381</v>
      </c>
      <c r="G344" s="139">
        <f>G294*24</f>
        <v>0</v>
      </c>
      <c r="H344" s="139">
        <f t="shared" ref="H344:H363" si="29">IF((C33/30+D33/30+E33/24+F33/18+G33/24)=0,0,H269/(C33/30+D33/30+E33/24+F33/18+G33/24))</f>
        <v>16447.78579847857</v>
      </c>
    </row>
    <row r="345" spans="2:10">
      <c r="B345" s="128" t="str">
        <f>$B$34</f>
        <v>Fine Arts</v>
      </c>
      <c r="C345" s="139">
        <f t="shared" si="28"/>
        <v>10328.54467435554</v>
      </c>
      <c r="D345" s="139">
        <f t="shared" si="28"/>
        <v>20370.196774285512</v>
      </c>
      <c r="E345" s="139">
        <f t="shared" ref="E345:E363" si="30">E295*24</f>
        <v>82267.821626756835</v>
      </c>
      <c r="F345" s="139">
        <f t="shared" ref="F345:F363" si="31">F295*18</f>
        <v>50690.835474915839</v>
      </c>
      <c r="G345" s="139">
        <f t="shared" ref="G345:G363" si="32">G295*24</f>
        <v>0</v>
      </c>
      <c r="H345" s="139">
        <f t="shared" si="29"/>
        <v>17330.177970768244</v>
      </c>
    </row>
    <row r="346" spans="2:10">
      <c r="B346" s="128" t="str">
        <f>$B$35</f>
        <v>Teacher Education</v>
      </c>
      <c r="C346" s="139">
        <f t="shared" si="28"/>
        <v>13858.605321139084</v>
      </c>
      <c r="D346" s="139">
        <f t="shared" si="28"/>
        <v>16889.417258988789</v>
      </c>
      <c r="E346" s="139">
        <f t="shared" si="30"/>
        <v>155178.73119732374</v>
      </c>
      <c r="F346" s="139">
        <f t="shared" si="31"/>
        <v>19466.313790503795</v>
      </c>
      <c r="G346" s="139">
        <f t="shared" si="32"/>
        <v>0</v>
      </c>
      <c r="H346" s="139">
        <f t="shared" si="29"/>
        <v>17375.191963995199</v>
      </c>
    </row>
    <row r="347" spans="2:10">
      <c r="B347" s="128" t="str">
        <f>$B$36</f>
        <v>Agriculture</v>
      </c>
      <c r="C347" s="139">
        <f t="shared" si="28"/>
        <v>0</v>
      </c>
      <c r="D347" s="139">
        <f t="shared" si="28"/>
        <v>0</v>
      </c>
      <c r="E347" s="139">
        <f t="shared" si="30"/>
        <v>0</v>
      </c>
      <c r="F347" s="139">
        <f t="shared" si="31"/>
        <v>0</v>
      </c>
      <c r="G347" s="139">
        <f t="shared" si="32"/>
        <v>0</v>
      </c>
      <c r="H347" s="139">
        <f t="shared" si="29"/>
        <v>0</v>
      </c>
    </row>
    <row r="348" spans="2:10">
      <c r="B348" s="128" t="str">
        <f>$B$37</f>
        <v>Engineering</v>
      </c>
      <c r="C348" s="139">
        <f t="shared" si="28"/>
        <v>11091.318657539116</v>
      </c>
      <c r="D348" s="139">
        <f t="shared" si="28"/>
        <v>13895.862763440065</v>
      </c>
      <c r="E348" s="139">
        <f t="shared" si="30"/>
        <v>22409.017982852103</v>
      </c>
      <c r="F348" s="139">
        <f t="shared" si="31"/>
        <v>50853.984067378638</v>
      </c>
      <c r="G348" s="139">
        <f t="shared" si="32"/>
        <v>0</v>
      </c>
      <c r="H348" s="139">
        <f t="shared" si="29"/>
        <v>19101.081828105256</v>
      </c>
    </row>
    <row r="349" spans="2:10">
      <c r="B349" s="128" t="str">
        <f>$B$38</f>
        <v>Home Economics</v>
      </c>
      <c r="C349" s="139">
        <f t="shared" si="28"/>
        <v>0</v>
      </c>
      <c r="D349" s="139">
        <f t="shared" si="28"/>
        <v>0</v>
      </c>
      <c r="E349" s="139">
        <f t="shared" si="30"/>
        <v>0</v>
      </c>
      <c r="F349" s="139">
        <f t="shared" si="31"/>
        <v>0</v>
      </c>
      <c r="G349" s="139">
        <f t="shared" si="32"/>
        <v>0</v>
      </c>
      <c r="H349" s="139">
        <f t="shared" si="29"/>
        <v>0</v>
      </c>
    </row>
    <row r="350" spans="2:10">
      <c r="B350" s="128" t="str">
        <f>$B$39</f>
        <v>Law</v>
      </c>
      <c r="C350" s="139">
        <f t="shared" si="28"/>
        <v>0</v>
      </c>
      <c r="D350" s="139">
        <f t="shared" si="28"/>
        <v>0</v>
      </c>
      <c r="E350" s="139">
        <f t="shared" si="30"/>
        <v>0</v>
      </c>
      <c r="F350" s="139">
        <f t="shared" si="31"/>
        <v>0</v>
      </c>
      <c r="G350" s="139">
        <f t="shared" si="32"/>
        <v>0</v>
      </c>
      <c r="H350" s="139">
        <f t="shared" si="29"/>
        <v>0</v>
      </c>
    </row>
    <row r="351" spans="2:10">
      <c r="B351" s="128" t="str">
        <f>$B$40</f>
        <v>Social Service</v>
      </c>
      <c r="C351" s="139">
        <f t="shared" si="28"/>
        <v>0</v>
      </c>
      <c r="D351" s="139">
        <f t="shared" si="28"/>
        <v>0</v>
      </c>
      <c r="E351" s="139">
        <f t="shared" si="30"/>
        <v>0</v>
      </c>
      <c r="F351" s="139">
        <f t="shared" si="31"/>
        <v>0</v>
      </c>
      <c r="G351" s="139">
        <f t="shared" si="32"/>
        <v>0</v>
      </c>
      <c r="H351" s="139">
        <f t="shared" si="29"/>
        <v>0</v>
      </c>
    </row>
    <row r="352" spans="2:10">
      <c r="B352" s="128" t="str">
        <f>$B$41</f>
        <v>Library Science</v>
      </c>
      <c r="C352" s="139">
        <f t="shared" si="28"/>
        <v>43558.529632904327</v>
      </c>
      <c r="D352" s="139">
        <f t="shared" si="28"/>
        <v>0</v>
      </c>
      <c r="E352" s="139">
        <f t="shared" si="30"/>
        <v>134425.78356219816</v>
      </c>
      <c r="F352" s="139">
        <f t="shared" si="31"/>
        <v>0</v>
      </c>
      <c r="G352" s="139">
        <f t="shared" si="32"/>
        <v>0</v>
      </c>
      <c r="H352" s="139">
        <f t="shared" si="29"/>
        <v>64967.044956559948</v>
      </c>
    </row>
    <row r="353" spans="2:9">
      <c r="B353" s="128" t="str">
        <f>$B$42</f>
        <v>Veterinary Science</v>
      </c>
      <c r="C353" s="139">
        <f t="shared" si="28"/>
        <v>0</v>
      </c>
      <c r="D353" s="139">
        <f t="shared" si="28"/>
        <v>0</v>
      </c>
      <c r="E353" s="139">
        <f t="shared" si="30"/>
        <v>0</v>
      </c>
      <c r="F353" s="139">
        <f t="shared" si="31"/>
        <v>0</v>
      </c>
      <c r="G353" s="139">
        <f t="shared" si="32"/>
        <v>0</v>
      </c>
      <c r="H353" s="139">
        <f t="shared" si="29"/>
        <v>0</v>
      </c>
    </row>
    <row r="354" spans="2:9">
      <c r="B354" s="128" t="str">
        <f>$B$43</f>
        <v>Vocational Training</v>
      </c>
      <c r="C354" s="139">
        <f t="shared" si="28"/>
        <v>0</v>
      </c>
      <c r="D354" s="139">
        <f t="shared" si="28"/>
        <v>0</v>
      </c>
      <c r="E354" s="139">
        <f t="shared" si="30"/>
        <v>0</v>
      </c>
      <c r="F354" s="139">
        <f t="shared" si="31"/>
        <v>0</v>
      </c>
      <c r="G354" s="139">
        <f t="shared" si="32"/>
        <v>0</v>
      </c>
      <c r="H354" s="139">
        <f t="shared" si="29"/>
        <v>0</v>
      </c>
    </row>
    <row r="355" spans="2:9">
      <c r="B355" s="128" t="str">
        <f>$B$44</f>
        <v>Physical Training</v>
      </c>
      <c r="C355" s="139">
        <f t="shared" si="28"/>
        <v>0</v>
      </c>
      <c r="D355" s="139">
        <f t="shared" si="28"/>
        <v>0</v>
      </c>
      <c r="E355" s="139">
        <f t="shared" si="30"/>
        <v>0</v>
      </c>
      <c r="F355" s="139">
        <f t="shared" si="31"/>
        <v>0</v>
      </c>
      <c r="G355" s="139">
        <f t="shared" si="32"/>
        <v>0</v>
      </c>
      <c r="H355" s="139">
        <f t="shared" si="29"/>
        <v>0</v>
      </c>
    </row>
    <row r="356" spans="2:9">
      <c r="B356" s="128" t="str">
        <f>$B$45</f>
        <v>Health Services</v>
      </c>
      <c r="C356" s="139">
        <f t="shared" si="28"/>
        <v>8207.0363125279291</v>
      </c>
      <c r="D356" s="139">
        <f t="shared" si="28"/>
        <v>12510.794521755362</v>
      </c>
      <c r="E356" s="139">
        <f t="shared" si="30"/>
        <v>17529.920236590053</v>
      </c>
      <c r="F356" s="139">
        <f t="shared" si="31"/>
        <v>132064.4497190839</v>
      </c>
      <c r="G356" s="139">
        <f t="shared" si="32"/>
        <v>56193.929212919247</v>
      </c>
      <c r="H356" s="139">
        <f t="shared" si="29"/>
        <v>18433.321260579163</v>
      </c>
    </row>
    <row r="357" spans="2:9">
      <c r="B357" s="128" t="str">
        <f>$B$46</f>
        <v>Pharmacy</v>
      </c>
      <c r="C357" s="139">
        <f t="shared" si="28"/>
        <v>0</v>
      </c>
      <c r="D357" s="139">
        <f t="shared" si="28"/>
        <v>0</v>
      </c>
      <c r="E357" s="139">
        <f t="shared" si="30"/>
        <v>0</v>
      </c>
      <c r="F357" s="139">
        <f t="shared" si="31"/>
        <v>0</v>
      </c>
      <c r="G357" s="139">
        <f t="shared" si="32"/>
        <v>0</v>
      </c>
      <c r="H357" s="139">
        <f t="shared" si="29"/>
        <v>0</v>
      </c>
    </row>
    <row r="358" spans="2:9">
      <c r="B358" s="128" t="str">
        <f>$B$47</f>
        <v>Business Administration</v>
      </c>
      <c r="C358" s="139">
        <f t="shared" si="28"/>
        <v>12725.131933381472</v>
      </c>
      <c r="D358" s="139">
        <f t="shared" si="28"/>
        <v>15108.133978119753</v>
      </c>
      <c r="E358" s="139">
        <f t="shared" si="30"/>
        <v>19876.362491215488</v>
      </c>
      <c r="F358" s="139">
        <f t="shared" si="31"/>
        <v>237672.16043299789</v>
      </c>
      <c r="G358" s="139">
        <f t="shared" si="32"/>
        <v>0</v>
      </c>
      <c r="H358" s="139">
        <f t="shared" si="29"/>
        <v>20991.830894066436</v>
      </c>
    </row>
    <row r="359" spans="2:9">
      <c r="B359" s="128" t="str">
        <f>$B$48</f>
        <v>Optometry</v>
      </c>
      <c r="C359" s="139">
        <f t="shared" ref="C359:D363" si="33">C309*30</f>
        <v>0</v>
      </c>
      <c r="D359" s="139">
        <f t="shared" si="33"/>
        <v>0</v>
      </c>
      <c r="E359" s="139">
        <f t="shared" si="30"/>
        <v>0</v>
      </c>
      <c r="F359" s="139">
        <f t="shared" si="31"/>
        <v>0</v>
      </c>
      <c r="G359" s="139">
        <f t="shared" si="32"/>
        <v>0</v>
      </c>
      <c r="H359" s="139">
        <f t="shared" si="29"/>
        <v>0</v>
      </c>
    </row>
    <row r="360" spans="2:9">
      <c r="B360" s="128" t="str">
        <f>$B$49</f>
        <v>Teacher Ed-Practice Teaching</v>
      </c>
      <c r="C360" s="139">
        <f t="shared" si="33"/>
        <v>0</v>
      </c>
      <c r="D360" s="139">
        <f t="shared" si="33"/>
        <v>27874.140626231354</v>
      </c>
      <c r="E360" s="139">
        <f t="shared" si="30"/>
        <v>0</v>
      </c>
      <c r="F360" s="139">
        <f t="shared" si="31"/>
        <v>0</v>
      </c>
      <c r="G360" s="139">
        <f t="shared" si="32"/>
        <v>0</v>
      </c>
      <c r="H360" s="139">
        <f t="shared" si="29"/>
        <v>27874.140626231358</v>
      </c>
    </row>
    <row r="361" spans="2:9">
      <c r="B361" s="128" t="str">
        <f>$B$50</f>
        <v>Technology</v>
      </c>
      <c r="C361" s="139">
        <f t="shared" si="33"/>
        <v>4092.5029703532032</v>
      </c>
      <c r="D361" s="139">
        <f t="shared" si="33"/>
        <v>18471.449149318243</v>
      </c>
      <c r="E361" s="139">
        <f t="shared" si="30"/>
        <v>31974.681344783046</v>
      </c>
      <c r="F361" s="139">
        <f t="shared" si="31"/>
        <v>71246.784871332246</v>
      </c>
      <c r="G361" s="139">
        <f t="shared" si="32"/>
        <v>0</v>
      </c>
      <c r="H361" s="139">
        <f t="shared" si="29"/>
        <v>32282.74663546724</v>
      </c>
    </row>
    <row r="362" spans="2:9">
      <c r="B362" s="128" t="str">
        <f>$B$51</f>
        <v>Nursing</v>
      </c>
      <c r="C362" s="139">
        <f t="shared" si="33"/>
        <v>0</v>
      </c>
      <c r="D362" s="139">
        <f t="shared" si="33"/>
        <v>0</v>
      </c>
      <c r="E362" s="139">
        <f t="shared" si="30"/>
        <v>0</v>
      </c>
      <c r="F362" s="139">
        <f t="shared" si="31"/>
        <v>0</v>
      </c>
      <c r="G362" s="139">
        <f t="shared" si="32"/>
        <v>0</v>
      </c>
      <c r="H362" s="139">
        <f t="shared" si="29"/>
        <v>0</v>
      </c>
    </row>
    <row r="363" spans="2:9">
      <c r="B363" s="131" t="str">
        <f>$B$52</f>
        <v>Totals</v>
      </c>
      <c r="C363" s="136">
        <f t="shared" si="33"/>
        <v>10076.125229749166</v>
      </c>
      <c r="D363" s="136">
        <f t="shared" si="33"/>
        <v>14952.700488014594</v>
      </c>
      <c r="E363" s="136">
        <f t="shared" si="30"/>
        <v>23895.871186432265</v>
      </c>
      <c r="F363" s="136">
        <f t="shared" si="31"/>
        <v>59362.556747762843</v>
      </c>
      <c r="G363" s="136">
        <f t="shared" si="32"/>
        <v>56193.929212919247</v>
      </c>
      <c r="H363" s="136">
        <f t="shared" si="29"/>
        <v>18055.322496083954</v>
      </c>
      <c r="I363" s="351"/>
    </row>
  </sheetData>
  <mergeCells count="45">
    <mergeCell ref="B316:H316"/>
    <mergeCell ref="B341:H341"/>
    <mergeCell ref="B215:G215"/>
    <mergeCell ref="B216:H216"/>
    <mergeCell ref="B241:G241"/>
    <mergeCell ref="B264:H264"/>
    <mergeCell ref="B266:H266"/>
    <mergeCell ref="B291:H291"/>
    <mergeCell ref="I140:I141"/>
    <mergeCell ref="B165:G165"/>
    <mergeCell ref="B166:G166"/>
    <mergeCell ref="B190:G190"/>
    <mergeCell ref="B191:H191"/>
    <mergeCell ref="B89:G89"/>
    <mergeCell ref="B113:H113"/>
    <mergeCell ref="B114:G114"/>
    <mergeCell ref="B139:G139"/>
    <mergeCell ref="B140:F141"/>
    <mergeCell ref="B58:G58"/>
    <mergeCell ref="D83:F83"/>
    <mergeCell ref="B84:C84"/>
    <mergeCell ref="D84:F84"/>
    <mergeCell ref="B87:G87"/>
    <mergeCell ref="D27:F27"/>
    <mergeCell ref="B28:C28"/>
    <mergeCell ref="D28:F28"/>
    <mergeCell ref="D54:F54"/>
    <mergeCell ref="B55:C55"/>
    <mergeCell ref="D55:F55"/>
    <mergeCell ref="B16:E16"/>
    <mergeCell ref="B17:E17"/>
    <mergeCell ref="B18:E18"/>
    <mergeCell ref="D20:F20"/>
    <mergeCell ref="B21:C21"/>
    <mergeCell ref="D21:F21"/>
    <mergeCell ref="B11:H11"/>
    <mergeCell ref="B12:E12"/>
    <mergeCell ref="B13:E13"/>
    <mergeCell ref="B14:E14"/>
    <mergeCell ref="B15:E15"/>
    <mergeCell ref="B1:H1"/>
    <mergeCell ref="B2:H2"/>
    <mergeCell ref="B8:H8"/>
    <mergeCell ref="B9:G9"/>
    <mergeCell ref="B10:G10"/>
  </mergeCells>
  <conditionalFormatting sqref="C61:G80">
    <cfRule type="expression" dxfId="255" priority="6" stopIfTrue="1">
      <formula>C32=0</formula>
    </cfRule>
  </conditionalFormatting>
  <conditionalFormatting sqref="C91:G110">
    <cfRule type="expression" dxfId="254" priority="5" stopIfTrue="1">
      <formula>C32=0</formula>
    </cfRule>
  </conditionalFormatting>
  <conditionalFormatting sqref="C143:H162">
    <cfRule type="expression" dxfId="253" priority="3" stopIfTrue="1">
      <formula>C32=0</formula>
    </cfRule>
  </conditionalFormatting>
  <conditionalFormatting sqref="H143:H162">
    <cfRule type="expression" dxfId="252" priority="4" stopIfTrue="1">
      <formula>OR(AND(#REF!&gt;0,H143&gt;0,H61=0),AND(#REF!&gt;0,H143&gt;0,H32=0))</formula>
    </cfRule>
  </conditionalFormatting>
  <conditionalFormatting sqref="H143:H162">
    <cfRule type="expression" dxfId="251" priority="2" stopIfTrue="1">
      <formula>OR(AND(#REF!&gt;0,H143&gt;0,H61=0),AND(#REF!&gt;0,H143&gt;0,H32=0))</formula>
    </cfRule>
  </conditionalFormatting>
  <conditionalFormatting sqref="H143:H162">
    <cfRule type="expression" dxfId="250" priority="1"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44</vt:i4>
      </vt:variant>
      <vt:variant>
        <vt:lpstr>Named Ranges</vt:lpstr>
      </vt:variant>
      <vt:variant>
        <vt:i4>3</vt:i4>
      </vt:variant>
    </vt:vector>
  </HeadingPairs>
  <TitlesOfParts>
    <vt:vector size="47" baseType="lpstr">
      <vt:lpstr>Overview</vt:lpstr>
      <vt:lpstr>Relative Weights</vt:lpstr>
      <vt:lpstr>RW History</vt:lpstr>
      <vt:lpstr>FTSE Summary</vt:lpstr>
      <vt:lpstr>Discipline Summary</vt:lpstr>
      <vt:lpstr>Discipline Analysis</vt:lpstr>
      <vt:lpstr>UTA</vt:lpstr>
      <vt:lpstr>UT</vt:lpstr>
      <vt:lpstr>UTD</vt:lpstr>
      <vt:lpstr>UTEP</vt:lpstr>
      <vt:lpstr>UTRGV</vt:lpstr>
      <vt:lpstr>UTPB</vt:lpstr>
      <vt:lpstr>UTSA</vt:lpstr>
      <vt:lpstr>UTT</vt:lpstr>
      <vt:lpstr>TAMU</vt:lpstr>
      <vt:lpstr>TAMUG</vt:lpstr>
      <vt:lpstr>PVAMU</vt:lpstr>
      <vt:lpstr>TAR</vt:lpstr>
      <vt:lpstr>TAMUCT</vt:lpstr>
      <vt:lpstr>TAMUCC</vt:lpstr>
      <vt:lpstr>TAMUK</vt:lpstr>
      <vt:lpstr>TAMUSA</vt:lpstr>
      <vt:lpstr>TAMIU</vt:lpstr>
      <vt:lpstr>WTAMU</vt:lpstr>
      <vt:lpstr>TAMUC</vt:lpstr>
      <vt:lpstr>TAMUT</vt:lpstr>
      <vt:lpstr>UH</vt:lpstr>
      <vt:lpstr>UHCL</vt:lpstr>
      <vt:lpstr>UHD</vt:lpstr>
      <vt:lpstr>UHV</vt:lpstr>
      <vt:lpstr>MID</vt:lpstr>
      <vt:lpstr>UNT</vt:lpstr>
      <vt:lpstr>UNTD</vt:lpstr>
      <vt:lpstr>SFASU</vt:lpstr>
      <vt:lpstr>TSU</vt:lpstr>
      <vt:lpstr>TTU</vt:lpstr>
      <vt:lpstr>ASU</vt:lpstr>
      <vt:lpstr>TWU</vt:lpstr>
      <vt:lpstr>LU</vt:lpstr>
      <vt:lpstr>SHSU</vt:lpstr>
      <vt:lpstr>TXST</vt:lpstr>
      <vt:lpstr>SRSU</vt:lpstr>
      <vt:lpstr>Total</vt:lpstr>
      <vt:lpstr>Data</vt:lpstr>
      <vt:lpstr>HR</vt:lpstr>
      <vt:lpstr>'Discipline Analysis'!Print_Area</vt:lpstr>
      <vt:lpstr>'Relative Weights'!Print_Area</vt:lpstr>
    </vt:vector>
  </TitlesOfParts>
  <Company>THECB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General Academic Expenditure Study -  FY 2020-FY 2022</dc:title>
  <dc:subject>Expenditure Study</dc:subject>
  <dc:creator>Funding and Resource Planning</dc:creator>
  <cp:keywords>Expenditure Study, General Academic Institutions</cp:keywords>
  <dc:description>Formerly named Cost Study</dc:description>
  <cp:lastModifiedBy>King, Clifford</cp:lastModifiedBy>
  <cp:lastPrinted>2013-01-25T21:32:12Z</cp:lastPrinted>
  <dcterms:created xsi:type="dcterms:W3CDTF">2003-01-15T15:55:29Z</dcterms:created>
  <dcterms:modified xsi:type="dcterms:W3CDTF">2023-02-23T16:50:43Z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